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3.xml" ContentType="application/vnd.openxmlformats-officedocument.themeOverride+xml"/>
  <Override PartName="/xl/charts/chart33.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4.xml" ContentType="application/vnd.openxmlformats-officedocument.themeOverride+xml"/>
  <Override PartName="/xl/charts/chart34.xml" ContentType="application/vnd.openxmlformats-officedocument.drawingml.chart+xml"/>
  <Override PartName="/xl/charts/style17.xml" ContentType="application/vnd.ms-office.chartstyle+xml"/>
  <Override PartName="/xl/charts/colors17.xml" ContentType="application/vnd.ms-office.chartcolorstyle+xml"/>
  <Override PartName="/xl/charts/chart35.xml" ContentType="application/vnd.openxmlformats-officedocument.drawingml.chart+xml"/>
  <Override PartName="/xl/charts/style18.xml" ContentType="application/vnd.ms-office.chartstyle+xml"/>
  <Override PartName="/xl/charts/colors18.xml" ContentType="application/vnd.ms-office.chartcolorstyle+xml"/>
  <Override PartName="/xl/charts/chart36.xml" ContentType="application/vnd.openxmlformats-officedocument.drawingml.chart+xml"/>
  <Override PartName="/xl/charts/style19.xml" ContentType="application/vnd.ms-office.chartstyle+xml"/>
  <Override PartName="/xl/charts/colors19.xml" ContentType="application/vnd.ms-office.chartcolorstyle+xml"/>
  <Override PartName="/xl/charts/chart37.xml" ContentType="application/vnd.openxmlformats-officedocument.drawingml.chart+xml"/>
  <Override PartName="/xl/charts/style20.xml" ContentType="application/vnd.ms-office.chartstyle+xml"/>
  <Override PartName="/xl/charts/colors20.xml" ContentType="application/vnd.ms-office.chartcolorstyle+xml"/>
  <Override PartName="/xl/charts/chart38.xml" ContentType="application/vnd.openxmlformats-officedocument.drawingml.chart+xml"/>
  <Override PartName="/xl/charts/style21.xml" ContentType="application/vnd.ms-office.chartstyle+xml"/>
  <Override PartName="/xl/charts/colors21.xml" ContentType="application/vnd.ms-office.chartcolorstyle+xml"/>
  <Override PartName="/xl/charts/chart39.xml" ContentType="application/vnd.openxmlformats-officedocument.drawingml.chart+xml"/>
  <Override PartName="/xl/charts/style22.xml" ContentType="application/vnd.ms-office.chartstyle+xml"/>
  <Override PartName="/xl/charts/colors22.xml" ContentType="application/vnd.ms-office.chartcolorstyle+xml"/>
  <Override PartName="/xl/charts/chart40.xml" ContentType="application/vnd.openxmlformats-officedocument.drawingml.chart+xml"/>
  <Override PartName="/xl/charts/style23.xml" ContentType="application/vnd.ms-office.chartstyle+xml"/>
  <Override PartName="/xl/charts/colors23.xml" ContentType="application/vnd.ms-office.chartcolorstyle+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style24.xml" ContentType="application/vnd.ms-office.chartstyle+xml"/>
  <Override PartName="/xl/charts/colors24.xml" ContentType="application/vnd.ms-office.chartcolorstyle+xml"/>
  <Override PartName="/xl/charts/chart48.xml" ContentType="application/vnd.openxmlformats-officedocument.drawingml.chart+xml"/>
  <Override PartName="/xl/charts/style25.xml" ContentType="application/vnd.ms-office.chartstyle+xml"/>
  <Override PartName="/xl/charts/colors25.xml" ContentType="application/vnd.ms-office.chartcolorstyle+xml"/>
  <Override PartName="/xl/charts/chart49.xml" ContentType="application/vnd.openxmlformats-officedocument.drawingml.chart+xml"/>
  <Override PartName="/xl/charts/style26.xml" ContentType="application/vnd.ms-office.chartstyle+xml"/>
  <Override PartName="/xl/charts/colors26.xml" ContentType="application/vnd.ms-office.chartcolorstyle+xml"/>
  <Override PartName="/xl/charts/chart50.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harts/chart51.xml" ContentType="application/vnd.openxmlformats-officedocument.drawingml.chart+xml"/>
  <Override PartName="/xl/charts/chart5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5.xml" ContentType="application/vnd.openxmlformats-officedocument.themeOverride+xml"/>
  <Override PartName="/xl/charts/chart5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6.xml" ContentType="application/vnd.openxmlformats-officedocument.themeOverride+xml"/>
  <Override PartName="/xl/charts/chart54.xml" ContentType="application/vnd.openxmlformats-officedocument.drawingml.chart+xml"/>
  <Override PartName="/xl/charts/style30.xml" ContentType="application/vnd.ms-office.chartstyle+xml"/>
  <Override PartName="/xl/charts/colors30.xml" ContentType="application/vnd.ms-office.chartcolorstyle+xml"/>
  <Override PartName="/xl/charts/chart55.xml" ContentType="application/vnd.openxmlformats-officedocument.drawingml.chart+xml"/>
  <Override PartName="/xl/charts/style31.xml" ContentType="application/vnd.ms-office.chartstyle+xml"/>
  <Override PartName="/xl/charts/colors31.xml" ContentType="application/vnd.ms-office.chartcolorstyle+xml"/>
  <Override PartName="/xl/charts/chart56.xml" ContentType="application/vnd.openxmlformats-officedocument.drawingml.chart+xml"/>
  <Override PartName="/xl/charts/style32.xml" ContentType="application/vnd.ms-office.chartstyle+xml"/>
  <Override PartName="/xl/charts/colors32.xml" ContentType="application/vnd.ms-office.chartcolorstyle+xml"/>
  <Override PartName="/xl/charts/chart57.xml" ContentType="application/vnd.openxmlformats-officedocument.drawingml.chart+xml"/>
  <Override PartName="/xl/charts/style33.xml" ContentType="application/vnd.ms-office.chartstyle+xml"/>
  <Override PartName="/xl/charts/colors33.xml" ContentType="application/vnd.ms-office.chartcolorstyle+xml"/>
  <Override PartName="/xl/charts/chart58.xml" ContentType="application/vnd.openxmlformats-officedocument.drawingml.chart+xml"/>
  <Override PartName="/xl/charts/style34.xml" ContentType="application/vnd.ms-office.chartstyle+xml"/>
  <Override PartName="/xl/charts/colors34.xml" ContentType="application/vnd.ms-office.chartcolorstyle+xml"/>
  <Override PartName="/xl/charts/chart59.xml" ContentType="application/vnd.openxmlformats-officedocument.drawingml.chart+xml"/>
  <Override PartName="/xl/charts/style35.xml" ContentType="application/vnd.ms-office.chartstyle+xml"/>
  <Override PartName="/xl/charts/colors35.xml" ContentType="application/vnd.ms-office.chartcolorstyle+xml"/>
  <Override PartName="/xl/charts/chart60.xml" ContentType="application/vnd.openxmlformats-officedocument.drawingml.chart+xml"/>
  <Override PartName="/xl/charts/style36.xml" ContentType="application/vnd.ms-office.chartstyle+xml"/>
  <Override PartName="/xl/charts/colors36.xml" ContentType="application/vnd.ms-office.chartcolorstyle+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style37.xml" ContentType="application/vnd.ms-office.chartstyle+xml"/>
  <Override PartName="/xl/charts/colors37.xml" ContentType="application/vnd.ms-office.chartcolorstyle+xml"/>
  <Override PartName="/xl/charts/chart68.xml" ContentType="application/vnd.openxmlformats-officedocument.drawingml.chart+xml"/>
  <Override PartName="/xl/charts/style38.xml" ContentType="application/vnd.ms-office.chartstyle+xml"/>
  <Override PartName="/xl/charts/colors38.xml" ContentType="application/vnd.ms-office.chartcolorstyle+xml"/>
  <Override PartName="/xl/charts/chart69.xml" ContentType="application/vnd.openxmlformats-officedocument.drawingml.chart+xml"/>
  <Override PartName="/xl/charts/style39.xml" ContentType="application/vnd.ms-office.chartstyle+xml"/>
  <Override PartName="/xl/charts/colors39.xml" ContentType="application/vnd.ms-office.chartcolorstyle+xml"/>
  <Override PartName="/xl/charts/chart7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4.xml" ContentType="application/vnd.openxmlformats-officedocument.drawing+xml"/>
  <Override PartName="/xl/charts/chart71.xml" ContentType="application/vnd.openxmlformats-officedocument.drawingml.chart+xml"/>
  <Override PartName="/xl/charts/chart72.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7.xml" ContentType="application/vnd.openxmlformats-officedocument.themeOverride+xml"/>
  <Override PartName="/xl/charts/chart73.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8.xml" ContentType="application/vnd.openxmlformats-officedocument.themeOverride+xml"/>
  <Override PartName="/xl/charts/chart74.xml" ContentType="application/vnd.openxmlformats-officedocument.drawingml.chart+xml"/>
  <Override PartName="/xl/charts/style43.xml" ContentType="application/vnd.ms-office.chartstyle+xml"/>
  <Override PartName="/xl/charts/colors43.xml" ContentType="application/vnd.ms-office.chartcolorstyle+xml"/>
  <Override PartName="/xl/charts/chart75.xml" ContentType="application/vnd.openxmlformats-officedocument.drawingml.chart+xml"/>
  <Override PartName="/xl/charts/style44.xml" ContentType="application/vnd.ms-office.chartstyle+xml"/>
  <Override PartName="/xl/charts/colors44.xml" ContentType="application/vnd.ms-office.chartcolorstyle+xml"/>
  <Override PartName="/xl/charts/chart76.xml" ContentType="application/vnd.openxmlformats-officedocument.drawingml.chart+xml"/>
  <Override PartName="/xl/charts/style45.xml" ContentType="application/vnd.ms-office.chartstyle+xml"/>
  <Override PartName="/xl/charts/colors45.xml" ContentType="application/vnd.ms-office.chartcolorstyle+xml"/>
  <Override PartName="/xl/charts/chart77.xml" ContentType="application/vnd.openxmlformats-officedocument.drawingml.chart+xml"/>
  <Override PartName="/xl/charts/style46.xml" ContentType="application/vnd.ms-office.chartstyle+xml"/>
  <Override PartName="/xl/charts/colors46.xml" ContentType="application/vnd.ms-office.chartcolorstyle+xml"/>
  <Override PartName="/xl/charts/chart78.xml" ContentType="application/vnd.openxmlformats-officedocument.drawingml.chart+xml"/>
  <Override PartName="/xl/charts/style47.xml" ContentType="application/vnd.ms-office.chartstyle+xml"/>
  <Override PartName="/xl/charts/colors47.xml" ContentType="application/vnd.ms-office.chartcolorstyle+xml"/>
  <Override PartName="/xl/charts/chart79.xml" ContentType="application/vnd.openxmlformats-officedocument.drawingml.chart+xml"/>
  <Override PartName="/xl/charts/style48.xml" ContentType="application/vnd.ms-office.chartstyle+xml"/>
  <Override PartName="/xl/charts/colors48.xml" ContentType="application/vnd.ms-office.chartcolorstyle+xml"/>
  <Override PartName="/xl/charts/chart80.xml" ContentType="application/vnd.openxmlformats-officedocument.drawingml.chart+xml"/>
  <Override PartName="/xl/charts/style49.xml" ContentType="application/vnd.ms-office.chartstyle+xml"/>
  <Override PartName="/xl/charts/colors49.xml" ContentType="application/vnd.ms-office.chartcolorstyle+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style50.xml" ContentType="application/vnd.ms-office.chartstyle+xml"/>
  <Override PartName="/xl/charts/colors50.xml" ContentType="application/vnd.ms-office.chartcolorstyle+xml"/>
  <Override PartName="/xl/charts/chart88.xml" ContentType="application/vnd.openxmlformats-officedocument.drawingml.chart+xml"/>
  <Override PartName="/xl/charts/style51.xml" ContentType="application/vnd.ms-office.chartstyle+xml"/>
  <Override PartName="/xl/charts/colors51.xml" ContentType="application/vnd.ms-office.chartcolorstyle+xml"/>
  <Override PartName="/xl/charts/chart89.xml" ContentType="application/vnd.openxmlformats-officedocument.drawingml.chart+xml"/>
  <Override PartName="/xl/charts/style52.xml" ContentType="application/vnd.ms-office.chartstyle+xml"/>
  <Override PartName="/xl/charts/colors52.xml" ContentType="application/vnd.ms-office.chartcolorstyle+xml"/>
  <Override PartName="/xl/charts/chart90.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xml" ContentType="application/vnd.openxmlformats-officedocument.drawing+xml"/>
  <Override PartName="/xl/charts/chart91.xml" ContentType="application/vnd.openxmlformats-officedocument.drawingml.chart+xml"/>
  <Override PartName="/xl/charts/chart92.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9.xml" ContentType="application/vnd.openxmlformats-officedocument.themeOverride+xml"/>
  <Override PartName="/xl/charts/chart93.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10.xml" ContentType="application/vnd.openxmlformats-officedocument.themeOverride+xml"/>
  <Override PartName="/xl/charts/chart94.xml" ContentType="application/vnd.openxmlformats-officedocument.drawingml.chart+xml"/>
  <Override PartName="/xl/charts/style56.xml" ContentType="application/vnd.ms-office.chartstyle+xml"/>
  <Override PartName="/xl/charts/colors56.xml" ContentType="application/vnd.ms-office.chartcolorstyle+xml"/>
  <Override PartName="/xl/charts/chart95.xml" ContentType="application/vnd.openxmlformats-officedocument.drawingml.chart+xml"/>
  <Override PartName="/xl/charts/style57.xml" ContentType="application/vnd.ms-office.chartstyle+xml"/>
  <Override PartName="/xl/charts/colors57.xml" ContentType="application/vnd.ms-office.chartcolorstyle+xml"/>
  <Override PartName="/xl/charts/chart96.xml" ContentType="application/vnd.openxmlformats-officedocument.drawingml.chart+xml"/>
  <Override PartName="/xl/charts/style58.xml" ContentType="application/vnd.ms-office.chartstyle+xml"/>
  <Override PartName="/xl/charts/colors58.xml" ContentType="application/vnd.ms-office.chartcolorstyle+xml"/>
  <Override PartName="/xl/charts/chart97.xml" ContentType="application/vnd.openxmlformats-officedocument.drawingml.chart+xml"/>
  <Override PartName="/xl/charts/style59.xml" ContentType="application/vnd.ms-office.chartstyle+xml"/>
  <Override PartName="/xl/charts/colors59.xml" ContentType="application/vnd.ms-office.chartcolorstyle+xml"/>
  <Override PartName="/xl/charts/chart98.xml" ContentType="application/vnd.openxmlformats-officedocument.drawingml.chart+xml"/>
  <Override PartName="/xl/charts/style60.xml" ContentType="application/vnd.ms-office.chartstyle+xml"/>
  <Override PartName="/xl/charts/colors60.xml" ContentType="application/vnd.ms-office.chartcolorstyle+xml"/>
  <Override PartName="/xl/charts/chart99.xml" ContentType="application/vnd.openxmlformats-officedocument.drawingml.chart+xml"/>
  <Override PartName="/xl/charts/style61.xml" ContentType="application/vnd.ms-office.chartstyle+xml"/>
  <Override PartName="/xl/charts/colors61.xml" ContentType="application/vnd.ms-office.chartcolorstyle+xml"/>
  <Override PartName="/xl/charts/chart100.xml" ContentType="application/vnd.openxmlformats-officedocument.drawingml.chart+xml"/>
  <Override PartName="/xl/charts/style62.xml" ContentType="application/vnd.ms-office.chartstyle+xml"/>
  <Override PartName="/xl/charts/colors62.xml" ContentType="application/vnd.ms-office.chartcolorstyle+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style63.xml" ContentType="application/vnd.ms-office.chartstyle+xml"/>
  <Override PartName="/xl/charts/colors63.xml" ContentType="application/vnd.ms-office.chartcolorstyle+xml"/>
  <Override PartName="/xl/charts/chart108.xml" ContentType="application/vnd.openxmlformats-officedocument.drawingml.chart+xml"/>
  <Override PartName="/xl/charts/style64.xml" ContentType="application/vnd.ms-office.chartstyle+xml"/>
  <Override PartName="/xl/charts/colors64.xml" ContentType="application/vnd.ms-office.chartcolorstyle+xml"/>
  <Override PartName="/xl/charts/chart109.xml" ContentType="application/vnd.openxmlformats-officedocument.drawingml.chart+xml"/>
  <Override PartName="/xl/charts/style65.xml" ContentType="application/vnd.ms-office.chartstyle+xml"/>
  <Override PartName="/xl/charts/colors65.xml" ContentType="application/vnd.ms-office.chartcolorstyle+xml"/>
  <Override PartName="/xl/charts/chart110.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6.xml" ContentType="application/vnd.openxmlformats-officedocument.drawing+xml"/>
  <Override PartName="/xl/charts/chart111.xml" ContentType="application/vnd.openxmlformats-officedocument.drawingml.chart+xml"/>
  <Override PartName="/xl/charts/chart112.xml" ContentType="application/vnd.openxmlformats-officedocument.drawingml.chart+xml"/>
  <Override PartName="/xl/charts/style67.xml" ContentType="application/vnd.ms-office.chartstyle+xml"/>
  <Override PartName="/xl/charts/colors67.xml" ContentType="application/vnd.ms-office.chartcolorstyle+xml"/>
  <Override PartName="/xl/theme/themeOverride11.xml" ContentType="application/vnd.openxmlformats-officedocument.themeOverride+xml"/>
  <Override PartName="/xl/charts/chart113.xml" ContentType="application/vnd.openxmlformats-officedocument.drawingml.chart+xml"/>
  <Override PartName="/xl/charts/style68.xml" ContentType="application/vnd.ms-office.chartstyle+xml"/>
  <Override PartName="/xl/charts/colors68.xml" ContentType="application/vnd.ms-office.chartcolorstyle+xml"/>
  <Override PartName="/xl/theme/themeOverride12.xml" ContentType="application/vnd.openxmlformats-officedocument.themeOverride+xml"/>
  <Override PartName="/xl/charts/chart114.xml" ContentType="application/vnd.openxmlformats-officedocument.drawingml.chart+xml"/>
  <Override PartName="/xl/charts/style69.xml" ContentType="application/vnd.ms-office.chartstyle+xml"/>
  <Override PartName="/xl/charts/colors69.xml" ContentType="application/vnd.ms-office.chartcolorstyle+xml"/>
  <Override PartName="/xl/charts/chart115.xml" ContentType="application/vnd.openxmlformats-officedocument.drawingml.chart+xml"/>
  <Override PartName="/xl/charts/style70.xml" ContentType="application/vnd.ms-office.chartstyle+xml"/>
  <Override PartName="/xl/charts/colors70.xml" ContentType="application/vnd.ms-office.chartcolorstyle+xml"/>
  <Override PartName="/xl/charts/chart116.xml" ContentType="application/vnd.openxmlformats-officedocument.drawingml.chart+xml"/>
  <Override PartName="/xl/charts/style71.xml" ContentType="application/vnd.ms-office.chartstyle+xml"/>
  <Override PartName="/xl/charts/colors71.xml" ContentType="application/vnd.ms-office.chartcolorstyle+xml"/>
  <Override PartName="/xl/charts/chart117.xml" ContentType="application/vnd.openxmlformats-officedocument.drawingml.chart+xml"/>
  <Override PartName="/xl/charts/style72.xml" ContentType="application/vnd.ms-office.chartstyle+xml"/>
  <Override PartName="/xl/charts/colors72.xml" ContentType="application/vnd.ms-office.chartcolorstyle+xml"/>
  <Override PartName="/xl/charts/chart118.xml" ContentType="application/vnd.openxmlformats-officedocument.drawingml.chart+xml"/>
  <Override PartName="/xl/charts/style73.xml" ContentType="application/vnd.ms-office.chartstyle+xml"/>
  <Override PartName="/xl/charts/colors73.xml" ContentType="application/vnd.ms-office.chartcolorstyle+xml"/>
  <Override PartName="/xl/charts/chart119.xml" ContentType="application/vnd.openxmlformats-officedocument.drawingml.chart+xml"/>
  <Override PartName="/xl/charts/style74.xml" ContentType="application/vnd.ms-office.chartstyle+xml"/>
  <Override PartName="/xl/charts/colors74.xml" ContentType="application/vnd.ms-office.chartcolorstyle+xml"/>
  <Override PartName="/xl/charts/chart120.xml" ContentType="application/vnd.openxmlformats-officedocument.drawingml.chart+xml"/>
  <Override PartName="/xl/charts/style75.xml" ContentType="application/vnd.ms-office.chartstyle+xml"/>
  <Override PartName="/xl/charts/colors75.xml" ContentType="application/vnd.ms-office.chartcolorstyle+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style76.xml" ContentType="application/vnd.ms-office.chartstyle+xml"/>
  <Override PartName="/xl/charts/colors76.xml" ContentType="application/vnd.ms-office.chartcolorstyle+xml"/>
  <Override PartName="/xl/charts/chart128.xml" ContentType="application/vnd.openxmlformats-officedocument.drawingml.chart+xml"/>
  <Override PartName="/xl/charts/style77.xml" ContentType="application/vnd.ms-office.chartstyle+xml"/>
  <Override PartName="/xl/charts/colors77.xml" ContentType="application/vnd.ms-office.chartcolorstyle+xml"/>
  <Override PartName="/xl/charts/chart129.xml" ContentType="application/vnd.openxmlformats-officedocument.drawingml.chart+xml"/>
  <Override PartName="/xl/charts/style78.xml" ContentType="application/vnd.ms-office.chartstyle+xml"/>
  <Override PartName="/xl/charts/colors78.xml" ContentType="application/vnd.ms-office.chartcolorstyle+xml"/>
  <Override PartName="/xl/charts/chart130.xml" ContentType="application/vnd.openxmlformats-officedocument.drawingml.chart+xml"/>
  <Override PartName="/xl/charts/style79.xml" ContentType="application/vnd.ms-office.chartstyle+xml"/>
  <Override PartName="/xl/charts/colors7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ged.tawadrous\Desktop\Heliopolis\"/>
    </mc:Choice>
  </mc:AlternateContent>
  <bookViews>
    <workbookView xWindow="0" yWindow="0" windowWidth="2160" windowHeight="0" tabRatio="932" activeTab="7"/>
  </bookViews>
  <sheets>
    <sheet name="Daily Contracts" sheetId="12" r:id="rId1"/>
    <sheet name="Bank" sheetId="1" r:id="rId2"/>
    <sheet name="Bank Reject" sheetId="3" r:id="rId3"/>
    <sheet name="Transfer" sheetId="4" r:id="rId4"/>
    <sheet name="Membership No." sheetId="5" r:id="rId5"/>
    <sheet name="Hold" sheetId="6" r:id="rId6"/>
    <sheet name="Pending" sheetId="8" r:id="rId7"/>
    <sheet name="Cancel" sheetId="10" r:id="rId8"/>
    <sheet name="Reports" sheetId="2" r:id="rId9"/>
    <sheet name="Team Leader" sheetId="13" r:id="rId10"/>
    <sheet name="George" sheetId="14" r:id="rId11"/>
    <sheet name="Sameh" sheetId="15" r:id="rId12"/>
    <sheet name="Tarek" sheetId="16" r:id="rId13"/>
    <sheet name="Kirellos" sheetId="17" r:id="rId14"/>
    <sheet name="Youssef" sheetId="18"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_FilterDatabase" localSheetId="1" hidden="1">Bank!$A$1:$BI$64</definedName>
    <definedName name="_xlnm._FilterDatabase" localSheetId="2" hidden="1">'Bank Reject'!$A$1:$BI$96</definedName>
    <definedName name="_xlnm._FilterDatabase" localSheetId="7" hidden="1">Cancel!$A$1:$BI$1</definedName>
    <definedName name="_xlnm._FilterDatabase" localSheetId="0" hidden="1">'Daily Contracts'!$A$1:$DC$12</definedName>
    <definedName name="_xlnm._FilterDatabase" localSheetId="5" hidden="1">Hold!$A$1:$BI$202</definedName>
    <definedName name="_xlnm._FilterDatabase" localSheetId="4" hidden="1">'Membership No.'!$A$1:$BI$566</definedName>
    <definedName name="_xlnm._FilterDatabase" localSheetId="6" hidden="1">Pending!$A$1:$BI$1</definedName>
    <definedName name="_xlnm._FilterDatabase" localSheetId="3" hidden="1">Transfer!$A$1:$BI$120</definedName>
    <definedName name="ab">Reports!$L$31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093" i="10" l="1"/>
  <c r="K1093" i="10" s="1"/>
  <c r="AY1093" i="10"/>
  <c r="BC1093" i="10"/>
  <c r="BD1093" i="10"/>
  <c r="BE1093" i="10"/>
  <c r="BF1093" i="10"/>
  <c r="BG1093" i="10"/>
  <c r="BH1093" i="10"/>
  <c r="BI1093" i="10"/>
  <c r="BI63" i="6" l="1"/>
  <c r="BH63" i="6"/>
  <c r="BG63" i="6"/>
  <c r="BF63" i="6"/>
  <c r="BE63" i="6"/>
  <c r="BC63" i="6"/>
  <c r="AY63" i="6"/>
  <c r="O63" i="6"/>
  <c r="BD63" i="6" s="1"/>
  <c r="J63" i="6"/>
  <c r="K63" i="6" s="1"/>
  <c r="F63" i="6"/>
  <c r="AA63" i="6" s="1"/>
  <c r="BI62" i="6"/>
  <c r="BH62" i="6"/>
  <c r="BG62" i="6"/>
  <c r="BF62" i="6"/>
  <c r="BE62" i="6"/>
  <c r="BC62" i="6"/>
  <c r="AY62" i="6"/>
  <c r="O62" i="6"/>
  <c r="BD62" i="6" s="1"/>
  <c r="J62" i="6"/>
  <c r="K62" i="6" s="1"/>
  <c r="F62" i="6"/>
  <c r="AA62" i="6" s="1"/>
  <c r="BI12" i="1"/>
  <c r="BH12" i="1"/>
  <c r="BG12" i="1"/>
  <c r="BF12" i="1"/>
  <c r="BE12" i="1"/>
  <c r="AY12" i="1"/>
  <c r="K12" i="1"/>
  <c r="J12" i="1"/>
  <c r="E12" i="1"/>
  <c r="D12" i="1"/>
  <c r="O12" i="1" s="1"/>
  <c r="BI11" i="1"/>
  <c r="BH11" i="1"/>
  <c r="BG11" i="1"/>
  <c r="BF11" i="1"/>
  <c r="BE11" i="1"/>
  <c r="BC11" i="1"/>
  <c r="AY11" i="1"/>
  <c r="O11" i="1"/>
  <c r="K11" i="1"/>
  <c r="J11" i="1"/>
  <c r="E11" i="1"/>
  <c r="BD11" i="1" s="1"/>
  <c r="BI8" i="5"/>
  <c r="BH8" i="5"/>
  <c r="BG8" i="5"/>
  <c r="BF8" i="5"/>
  <c r="BE8" i="5"/>
  <c r="BC8" i="5"/>
  <c r="AY8" i="5"/>
  <c r="Z8" i="5"/>
  <c r="Y8" i="5"/>
  <c r="O8" i="5"/>
  <c r="BD8" i="5" s="1"/>
  <c r="J8" i="5"/>
  <c r="K8" i="5" s="1"/>
  <c r="F8" i="5"/>
  <c r="AA8" i="5" s="1"/>
  <c r="BI8" i="4"/>
  <c r="BH8" i="4"/>
  <c r="BG8" i="4"/>
  <c r="BF8" i="4"/>
  <c r="BE8" i="4"/>
  <c r="BC8" i="4"/>
  <c r="AY8" i="4"/>
  <c r="Z8" i="4"/>
  <c r="Y8" i="4"/>
  <c r="O8" i="4"/>
  <c r="BD8" i="4" s="1"/>
  <c r="J8" i="4"/>
  <c r="K8" i="4" s="1"/>
  <c r="F8" i="4"/>
  <c r="AA8" i="4" s="1"/>
  <c r="Z62" i="6" l="1"/>
  <c r="Z63" i="6"/>
  <c r="BD12" i="1"/>
  <c r="BC12" i="1"/>
  <c r="F12" i="1"/>
  <c r="F11" i="1"/>
  <c r="D47" i="6"/>
  <c r="AA11" i="1" l="1"/>
  <c r="Z11" i="1"/>
  <c r="AA12" i="1"/>
  <c r="Z12" i="1"/>
  <c r="BI61" i="6"/>
  <c r="BH61" i="6"/>
  <c r="BG61" i="6"/>
  <c r="BF61" i="6"/>
  <c r="BE61" i="6"/>
  <c r="BC61" i="6"/>
  <c r="AY61" i="6"/>
  <c r="O61" i="6"/>
  <c r="BD61" i="6" s="1"/>
  <c r="J61" i="6"/>
  <c r="K61" i="6" s="1"/>
  <c r="F61" i="6"/>
  <c r="AA61" i="6" s="1"/>
  <c r="BI10" i="1"/>
  <c r="BH10" i="1"/>
  <c r="BG10" i="1"/>
  <c r="BF10" i="1"/>
  <c r="BE10" i="1"/>
  <c r="BC10" i="1"/>
  <c r="AY10" i="1"/>
  <c r="K10" i="1"/>
  <c r="J10" i="1"/>
  <c r="D10" i="1"/>
  <c r="F10" i="1" s="1"/>
  <c r="BI7" i="5"/>
  <c r="BH7" i="5"/>
  <c r="BG7" i="5"/>
  <c r="BF7" i="5"/>
  <c r="BE7" i="5"/>
  <c r="BC7" i="5"/>
  <c r="AY7" i="5"/>
  <c r="O7" i="5"/>
  <c r="BD7" i="5" s="1"/>
  <c r="K7" i="5"/>
  <c r="J7" i="5"/>
  <c r="F7" i="5"/>
  <c r="AA7" i="5" s="1"/>
  <c r="BI6" i="5"/>
  <c r="BH6" i="5"/>
  <c r="BG6" i="5"/>
  <c r="BF6" i="5"/>
  <c r="BE6" i="5"/>
  <c r="BD6" i="5"/>
  <c r="BC6" i="5"/>
  <c r="AY6" i="5"/>
  <c r="Z6" i="5"/>
  <c r="O6" i="5"/>
  <c r="K6" i="5"/>
  <c r="J6" i="5"/>
  <c r="F6" i="5"/>
  <c r="AA6" i="5" s="1"/>
  <c r="BI7" i="4"/>
  <c r="BH7" i="4"/>
  <c r="BG7" i="4"/>
  <c r="BF7" i="4"/>
  <c r="BE7" i="4"/>
  <c r="BC7" i="4"/>
  <c r="AY7" i="4"/>
  <c r="Z7" i="4"/>
  <c r="O7" i="4"/>
  <c r="BD7" i="4" s="1"/>
  <c r="K7" i="4"/>
  <c r="J7" i="4"/>
  <c r="F7" i="4"/>
  <c r="AA7" i="4" s="1"/>
  <c r="BI6" i="4"/>
  <c r="BH6" i="4"/>
  <c r="BG6" i="4"/>
  <c r="BF6" i="4"/>
  <c r="BE6" i="4"/>
  <c r="BD6" i="4"/>
  <c r="BC6" i="4"/>
  <c r="AY6" i="4"/>
  <c r="Z6" i="4"/>
  <c r="O6" i="4"/>
  <c r="K6" i="4"/>
  <c r="J6" i="4"/>
  <c r="F6" i="4"/>
  <c r="AA6" i="4" s="1"/>
  <c r="Z61" i="6" l="1"/>
  <c r="AA10" i="1"/>
  <c r="Z10" i="1"/>
  <c r="O10" i="1"/>
  <c r="BD10" i="1" s="1"/>
  <c r="Z7" i="5"/>
  <c r="BI60" i="6" l="1"/>
  <c r="BH60" i="6"/>
  <c r="BG60" i="6"/>
  <c r="BF60" i="6"/>
  <c r="BE60" i="6"/>
  <c r="BC60" i="6"/>
  <c r="AY60" i="6"/>
  <c r="O60" i="6"/>
  <c r="BD60" i="6" s="1"/>
  <c r="J60" i="6"/>
  <c r="K60" i="6" s="1"/>
  <c r="F60" i="6"/>
  <c r="AA60" i="6" s="1"/>
  <c r="BI59" i="6"/>
  <c r="BH59" i="6"/>
  <c r="BG59" i="6"/>
  <c r="BF59" i="6"/>
  <c r="BE59" i="6"/>
  <c r="BC59" i="6"/>
  <c r="AY59" i="6"/>
  <c r="O59" i="6"/>
  <c r="BD59" i="6" s="1"/>
  <c r="J59" i="6"/>
  <c r="K59" i="6" s="1"/>
  <c r="F59" i="6"/>
  <c r="AA59" i="6" s="1"/>
  <c r="BI58" i="6"/>
  <c r="BH58" i="6"/>
  <c r="BG58" i="6"/>
  <c r="BF58" i="6"/>
  <c r="BE58" i="6"/>
  <c r="BC58" i="6"/>
  <c r="AY58" i="6"/>
  <c r="O58" i="6"/>
  <c r="BD58" i="6" s="1"/>
  <c r="J58" i="6"/>
  <c r="K58" i="6" s="1"/>
  <c r="F58" i="6"/>
  <c r="AA58" i="6" s="1"/>
  <c r="BI57" i="6"/>
  <c r="BH57" i="6"/>
  <c r="BG57" i="6"/>
  <c r="BF57" i="6"/>
  <c r="BE57" i="6"/>
  <c r="BC57" i="6"/>
  <c r="AY57" i="6"/>
  <c r="O57" i="6"/>
  <c r="BD57" i="6" s="1"/>
  <c r="J57" i="6"/>
  <c r="K57" i="6" s="1"/>
  <c r="F57" i="6"/>
  <c r="Z57" i="6" s="1"/>
  <c r="BI56" i="6"/>
  <c r="BH56" i="6"/>
  <c r="BG56" i="6"/>
  <c r="BF56" i="6"/>
  <c r="BE56" i="6"/>
  <c r="BC56" i="6"/>
  <c r="AY56" i="6"/>
  <c r="O56" i="6"/>
  <c r="BD56" i="6" s="1"/>
  <c r="J56" i="6"/>
  <c r="K56" i="6" s="1"/>
  <c r="F56" i="6"/>
  <c r="AA56" i="6" s="1"/>
  <c r="BI55" i="6"/>
  <c r="BH55" i="6"/>
  <c r="BG55" i="6"/>
  <c r="BF55" i="6"/>
  <c r="BE55" i="6"/>
  <c r="BC55" i="6"/>
  <c r="AY55" i="6"/>
  <c r="O55" i="6"/>
  <c r="BD55" i="6" s="1"/>
  <c r="J55" i="6"/>
  <c r="K55" i="6" s="1"/>
  <c r="F55" i="6"/>
  <c r="Z55" i="6" s="1"/>
  <c r="BI54" i="6"/>
  <c r="BH54" i="6"/>
  <c r="BG54" i="6"/>
  <c r="BF54" i="6"/>
  <c r="BE54" i="6"/>
  <c r="BC54" i="6"/>
  <c r="AY54" i="6"/>
  <c r="O54" i="6"/>
  <c r="BD54" i="6" s="1"/>
  <c r="J54" i="6"/>
  <c r="K54" i="6" s="1"/>
  <c r="F54" i="6"/>
  <c r="AA54" i="6" s="1"/>
  <c r="BI53" i="6"/>
  <c r="BH53" i="6"/>
  <c r="BG53" i="6"/>
  <c r="BF53" i="6"/>
  <c r="BE53" i="6"/>
  <c r="BC53" i="6"/>
  <c r="AY53" i="6"/>
  <c r="O53" i="6"/>
  <c r="BD53" i="6" s="1"/>
  <c r="J53" i="6"/>
  <c r="K53" i="6" s="1"/>
  <c r="F53" i="6"/>
  <c r="Z53" i="6" s="1"/>
  <c r="BI52" i="6"/>
  <c r="BH52" i="6"/>
  <c r="BG52" i="6"/>
  <c r="BF52" i="6"/>
  <c r="BE52" i="6"/>
  <c r="BC52" i="6"/>
  <c r="AY52" i="6"/>
  <c r="O52" i="6"/>
  <c r="BD52" i="6" s="1"/>
  <c r="J52" i="6"/>
  <c r="K52" i="6" s="1"/>
  <c r="F52" i="6"/>
  <c r="AA52" i="6" s="1"/>
  <c r="BI51" i="6"/>
  <c r="BH51" i="6"/>
  <c r="BG51" i="6"/>
  <c r="BF51" i="6"/>
  <c r="BE51" i="6"/>
  <c r="BC51" i="6"/>
  <c r="AY51" i="6"/>
  <c r="O51" i="6"/>
  <c r="BD51" i="6" s="1"/>
  <c r="J51" i="6"/>
  <c r="K51" i="6" s="1"/>
  <c r="F51" i="6"/>
  <c r="Z51" i="6" s="1"/>
  <c r="BI50" i="6"/>
  <c r="BH50" i="6"/>
  <c r="BG50" i="6"/>
  <c r="BF50" i="6"/>
  <c r="BE50" i="6"/>
  <c r="BC50" i="6"/>
  <c r="AY50" i="6"/>
  <c r="O50" i="6"/>
  <c r="BD50" i="6" s="1"/>
  <c r="J50" i="6"/>
  <c r="K50" i="6" s="1"/>
  <c r="F50" i="6"/>
  <c r="AA50" i="6" s="1"/>
  <c r="BI49" i="6"/>
  <c r="BH49" i="6"/>
  <c r="BG49" i="6"/>
  <c r="BF49" i="6"/>
  <c r="BE49" i="6"/>
  <c r="BC49" i="6"/>
  <c r="AY49" i="6"/>
  <c r="O49" i="6"/>
  <c r="BD49" i="6" s="1"/>
  <c r="J49" i="6"/>
  <c r="K49" i="6" s="1"/>
  <c r="F49" i="6"/>
  <c r="Z49" i="6" s="1"/>
  <c r="BI48" i="6"/>
  <c r="BH48" i="6"/>
  <c r="BG48" i="6"/>
  <c r="BF48" i="6"/>
  <c r="BE48" i="6"/>
  <c r="BC48" i="6"/>
  <c r="AY48" i="6"/>
  <c r="O48" i="6"/>
  <c r="BD48" i="6" s="1"/>
  <c r="J48" i="6"/>
  <c r="K48" i="6" s="1"/>
  <c r="F48" i="6"/>
  <c r="Z48" i="6" s="1"/>
  <c r="BI47" i="6"/>
  <c r="BH47" i="6"/>
  <c r="BG47" i="6"/>
  <c r="BF47" i="6"/>
  <c r="BE47" i="6"/>
  <c r="BC47" i="6"/>
  <c r="AY47" i="6"/>
  <c r="O47" i="6"/>
  <c r="BD47" i="6" s="1"/>
  <c r="J47" i="6"/>
  <c r="K47" i="6" s="1"/>
  <c r="F47" i="6"/>
  <c r="Z47" i="6" s="1"/>
  <c r="BI46" i="6"/>
  <c r="BH46" i="6"/>
  <c r="BG46" i="6"/>
  <c r="BF46" i="6"/>
  <c r="BE46" i="6"/>
  <c r="BC46" i="6"/>
  <c r="AY46" i="6"/>
  <c r="O46" i="6"/>
  <c r="BD46" i="6" s="1"/>
  <c r="J46" i="6"/>
  <c r="K46" i="6" s="1"/>
  <c r="F46" i="6"/>
  <c r="AA46" i="6" s="1"/>
  <c r="BI45" i="6"/>
  <c r="BH45" i="6"/>
  <c r="BG45" i="6"/>
  <c r="BF45" i="6"/>
  <c r="BE45" i="6"/>
  <c r="BC45" i="6"/>
  <c r="AY45" i="6"/>
  <c r="O45" i="6"/>
  <c r="BD45" i="6" s="1"/>
  <c r="J45" i="6"/>
  <c r="K45" i="6" s="1"/>
  <c r="F45" i="6"/>
  <c r="Z45" i="6" s="1"/>
  <c r="BI44" i="6"/>
  <c r="BH44" i="6"/>
  <c r="BG44" i="6"/>
  <c r="BF44" i="6"/>
  <c r="BE44" i="6"/>
  <c r="BC44" i="6"/>
  <c r="AY44" i="6"/>
  <c r="O44" i="6"/>
  <c r="BD44" i="6" s="1"/>
  <c r="J44" i="6"/>
  <c r="K44" i="6" s="1"/>
  <c r="F44" i="6"/>
  <c r="AA44" i="6" s="1"/>
  <c r="F3" i="1"/>
  <c r="F4" i="1"/>
  <c r="F5" i="1"/>
  <c r="F6" i="1"/>
  <c r="F7" i="1"/>
  <c r="F8" i="1"/>
  <c r="F9" i="1"/>
  <c r="AA9" i="1"/>
  <c r="Z9" i="1"/>
  <c r="K9" i="1"/>
  <c r="J9" i="1"/>
  <c r="E9" i="1"/>
  <c r="D9" i="1"/>
  <c r="O9" i="1" s="1"/>
  <c r="BI8" i="1"/>
  <c r="BH8" i="1"/>
  <c r="BG8" i="1"/>
  <c r="BF8" i="1"/>
  <c r="BE8" i="1"/>
  <c r="AY8" i="1"/>
  <c r="AA8" i="1"/>
  <c r="J8" i="1"/>
  <c r="K8" i="1" s="1"/>
  <c r="Z8" i="1"/>
  <c r="E8" i="1"/>
  <c r="D8" i="1"/>
  <c r="BC8" i="1" s="1"/>
  <c r="AY7" i="1"/>
  <c r="K7" i="1"/>
  <c r="J7" i="1"/>
  <c r="E7" i="1"/>
  <c r="D7" i="1"/>
  <c r="BI6" i="1"/>
  <c r="BH6" i="1"/>
  <c r="BG6" i="1"/>
  <c r="BF6" i="1"/>
  <c r="BE6" i="1"/>
  <c r="AY6" i="1"/>
  <c r="K6" i="1"/>
  <c r="J6" i="1"/>
  <c r="E6" i="1"/>
  <c r="D6" i="1"/>
  <c r="BI5" i="1"/>
  <c r="BH5" i="1"/>
  <c r="BG5" i="1"/>
  <c r="BF5" i="1"/>
  <c r="BE5" i="1"/>
  <c r="AY5" i="1"/>
  <c r="K5" i="1"/>
  <c r="J5" i="1"/>
  <c r="E5" i="1"/>
  <c r="D5" i="1"/>
  <c r="BI5" i="5"/>
  <c r="BH5" i="5"/>
  <c r="BG5" i="5"/>
  <c r="BF5" i="5"/>
  <c r="BE5" i="5"/>
  <c r="BD5" i="5"/>
  <c r="BC5" i="5"/>
  <c r="AY5" i="5"/>
  <c r="O5" i="5"/>
  <c r="K5" i="5"/>
  <c r="J5" i="5"/>
  <c r="F5" i="5"/>
  <c r="AA5" i="5" s="1"/>
  <c r="BI4" i="5"/>
  <c r="BH4" i="5"/>
  <c r="BG4" i="5"/>
  <c r="BF4" i="5"/>
  <c r="BE4" i="5"/>
  <c r="BD4" i="5"/>
  <c r="BC4" i="5"/>
  <c r="AY4" i="5"/>
  <c r="Z4" i="5"/>
  <c r="Y4" i="5"/>
  <c r="O4" i="5"/>
  <c r="J4" i="5"/>
  <c r="K4" i="5" s="1"/>
  <c r="F4" i="5"/>
  <c r="AA4" i="5" s="1"/>
  <c r="BI3" i="5"/>
  <c r="BH3" i="5"/>
  <c r="BG3" i="5"/>
  <c r="BF3" i="5"/>
  <c r="BE3" i="5"/>
  <c r="BC3" i="5"/>
  <c r="AY3" i="5"/>
  <c r="AA3" i="5"/>
  <c r="Z3" i="5"/>
  <c r="O3" i="5"/>
  <c r="BD3" i="5" s="1"/>
  <c r="J3" i="5"/>
  <c r="K3" i="5" s="1"/>
  <c r="F3" i="5"/>
  <c r="BI5" i="4"/>
  <c r="BH5" i="4"/>
  <c r="BG5" i="4"/>
  <c r="BF5" i="4"/>
  <c r="BE5" i="4"/>
  <c r="BC5" i="4"/>
  <c r="AY5" i="4"/>
  <c r="O5" i="4"/>
  <c r="BD5" i="4" s="1"/>
  <c r="K5" i="4"/>
  <c r="J5" i="4"/>
  <c r="F5" i="4"/>
  <c r="AA5" i="4" s="1"/>
  <c r="BI4" i="4"/>
  <c r="BH4" i="4"/>
  <c r="BG4" i="4"/>
  <c r="BF4" i="4"/>
  <c r="BE4" i="4"/>
  <c r="BD4" i="4"/>
  <c r="BC4" i="4"/>
  <c r="AY4" i="4"/>
  <c r="Z4" i="4"/>
  <c r="Y4" i="4"/>
  <c r="O4" i="4"/>
  <c r="J4" i="4"/>
  <c r="K4" i="4" s="1"/>
  <c r="F4" i="4"/>
  <c r="AA4" i="4" s="1"/>
  <c r="BI3" i="4"/>
  <c r="BH3" i="4"/>
  <c r="BG3" i="4"/>
  <c r="BF3" i="4"/>
  <c r="BE3" i="4"/>
  <c r="BC3" i="4"/>
  <c r="AY3" i="4"/>
  <c r="AA3" i="4"/>
  <c r="Z3" i="4"/>
  <c r="O3" i="4"/>
  <c r="BD3" i="4" s="1"/>
  <c r="J3" i="4"/>
  <c r="K3" i="4" s="1"/>
  <c r="F3" i="4"/>
  <c r="Z56" i="6" l="1"/>
  <c r="Z54" i="6"/>
  <c r="Z52" i="6"/>
  <c r="Z44" i="6"/>
  <c r="AA51" i="6"/>
  <c r="AA53" i="6"/>
  <c r="AA55" i="6"/>
  <c r="AA57" i="6"/>
  <c r="Z58" i="6"/>
  <c r="AA47" i="6"/>
  <c r="AA45" i="6"/>
  <c r="AA49" i="6"/>
  <c r="Z60" i="6"/>
  <c r="Z46" i="6"/>
  <c r="Z50" i="6"/>
  <c r="AA48" i="6"/>
  <c r="Z59" i="6"/>
  <c r="AA6" i="1"/>
  <c r="Z6" i="1"/>
  <c r="BD8" i="1"/>
  <c r="AA5" i="1"/>
  <c r="Z5" i="1"/>
  <c r="AA7" i="1"/>
  <c r="Z7" i="1"/>
  <c r="BD5" i="1"/>
  <c r="O5" i="1"/>
  <c r="BC5" i="1"/>
  <c r="O6" i="1"/>
  <c r="BD6" i="1" s="1"/>
  <c r="BC6" i="1"/>
  <c r="O7" i="1"/>
  <c r="O8" i="1"/>
  <c r="Z5" i="5"/>
  <c r="Z5" i="4"/>
  <c r="E1092" i="10" l="1"/>
  <c r="F1092" i="10" s="1"/>
  <c r="J1092" i="10"/>
  <c r="K1092" i="10"/>
  <c r="O1092" i="10"/>
  <c r="BD1092" i="10" s="1"/>
  <c r="AY1092" i="10"/>
  <c r="BC1092" i="10"/>
  <c r="BE1092" i="10"/>
  <c r="BF1092" i="10"/>
  <c r="BG1092" i="10"/>
  <c r="BH1092" i="10"/>
  <c r="BI1092" i="10"/>
  <c r="Z1092" i="10" l="1"/>
  <c r="AA1092" i="10"/>
  <c r="BI3" i="8"/>
  <c r="BH3" i="8"/>
  <c r="BG3" i="8"/>
  <c r="BF3" i="8"/>
  <c r="BE3" i="8"/>
  <c r="BC3" i="8"/>
  <c r="AY3" i="8"/>
  <c r="O3" i="8"/>
  <c r="K3" i="8"/>
  <c r="J3" i="8"/>
  <c r="F3" i="8"/>
  <c r="AA3" i="8" s="1"/>
  <c r="E3" i="8"/>
  <c r="BD3" i="8" s="1"/>
  <c r="Z3" i="8" l="1"/>
  <c r="F9" i="4" l="1"/>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Z46" i="4" l="1"/>
  <c r="AA46" i="4"/>
  <c r="Z42" i="4"/>
  <c r="AA42" i="4"/>
  <c r="Z38" i="4"/>
  <c r="AA38" i="4"/>
  <c r="Z34" i="4"/>
  <c r="AA34" i="4"/>
  <c r="Z30" i="4"/>
  <c r="AA30" i="4"/>
  <c r="Z26" i="4"/>
  <c r="AA26" i="4"/>
  <c r="Z22" i="4"/>
  <c r="AA22" i="4"/>
  <c r="Z18" i="4"/>
  <c r="AA18" i="4"/>
  <c r="Z14" i="4"/>
  <c r="AA14" i="4"/>
  <c r="Z10" i="4"/>
  <c r="AA10" i="4"/>
  <c r="Z49" i="4"/>
  <c r="AA49" i="4"/>
  <c r="Z45" i="4"/>
  <c r="AA45" i="4"/>
  <c r="Z41" i="4"/>
  <c r="AA41" i="4"/>
  <c r="Z37" i="4"/>
  <c r="AA37" i="4"/>
  <c r="Z33" i="4"/>
  <c r="AA33" i="4"/>
  <c r="Z29" i="4"/>
  <c r="AA29" i="4"/>
  <c r="Z25" i="4"/>
  <c r="AA25" i="4"/>
  <c r="Z21" i="4"/>
  <c r="AA21" i="4"/>
  <c r="Z17" i="4"/>
  <c r="AA17" i="4"/>
  <c r="Z13" i="4"/>
  <c r="AA13" i="4"/>
  <c r="Z9" i="4"/>
  <c r="AA9" i="4"/>
  <c r="Z48" i="4"/>
  <c r="AA48" i="4"/>
  <c r="Z44" i="4"/>
  <c r="AA44" i="4"/>
  <c r="Z40" i="4"/>
  <c r="AA40" i="4"/>
  <c r="Z36" i="4"/>
  <c r="AA36" i="4"/>
  <c r="Z32" i="4"/>
  <c r="AA32" i="4"/>
  <c r="Z28" i="4"/>
  <c r="AA28" i="4"/>
  <c r="Z24" i="4"/>
  <c r="AA24" i="4"/>
  <c r="Z20" i="4"/>
  <c r="AA20" i="4"/>
  <c r="Z16" i="4"/>
  <c r="AA16" i="4"/>
  <c r="Z12" i="4"/>
  <c r="AA12" i="4"/>
  <c r="Z47" i="4"/>
  <c r="AA47" i="4"/>
  <c r="Z43" i="4"/>
  <c r="AA43" i="4"/>
  <c r="Z39" i="4"/>
  <c r="AA39" i="4"/>
  <c r="Z35" i="4"/>
  <c r="AA35" i="4"/>
  <c r="Z31" i="4"/>
  <c r="AA31" i="4"/>
  <c r="Z27" i="4"/>
  <c r="AA27" i="4"/>
  <c r="Z23" i="4"/>
  <c r="AA23" i="4"/>
  <c r="Z19" i="4"/>
  <c r="AA19" i="4"/>
  <c r="Z15" i="4"/>
  <c r="AA15" i="4"/>
  <c r="Z11" i="4"/>
  <c r="AA11" i="4"/>
  <c r="BI36" i="6" l="1"/>
  <c r="BH36" i="6"/>
  <c r="BG36" i="6"/>
  <c r="BF36" i="6"/>
  <c r="BE36" i="6"/>
  <c r="BC36" i="6"/>
  <c r="AY36" i="6"/>
  <c r="O36" i="6"/>
  <c r="BD36" i="6" s="1"/>
  <c r="J36" i="6"/>
  <c r="K36" i="6" s="1"/>
  <c r="F36" i="6"/>
  <c r="AA36" i="6" s="1"/>
  <c r="Z36" i="6" l="1"/>
  <c r="F35" i="6" l="1"/>
  <c r="AA35" i="6" s="1"/>
  <c r="J35" i="6"/>
  <c r="K35" i="6" s="1"/>
  <c r="O35" i="6"/>
  <c r="BD35" i="6" s="1"/>
  <c r="AY35" i="6"/>
  <c r="BC35" i="6"/>
  <c r="BE35" i="6"/>
  <c r="BF35" i="6"/>
  <c r="BG35" i="6"/>
  <c r="BH35" i="6"/>
  <c r="BI35" i="6"/>
  <c r="E4" i="1"/>
  <c r="J4" i="1"/>
  <c r="K4" i="1" s="1"/>
  <c r="O4" i="1"/>
  <c r="AY4" i="1"/>
  <c r="BC4" i="1"/>
  <c r="BE4" i="1"/>
  <c r="BF4" i="1"/>
  <c r="BG4" i="1"/>
  <c r="BH4" i="1"/>
  <c r="BI4" i="1"/>
  <c r="Z35" i="6" l="1"/>
  <c r="BD4" i="1"/>
  <c r="AA4" i="1"/>
  <c r="Z4" i="1"/>
  <c r="E1091" i="10" l="1"/>
  <c r="F1091" i="10"/>
  <c r="Z1091" i="10" s="1"/>
  <c r="J1091" i="10"/>
  <c r="K1091" i="10"/>
  <c r="O1091" i="10"/>
  <c r="AY1091" i="10"/>
  <c r="BC1091" i="10"/>
  <c r="BD1091" i="10"/>
  <c r="BE1091" i="10"/>
  <c r="BF1091" i="10"/>
  <c r="BG1091" i="10"/>
  <c r="BH1091" i="10"/>
  <c r="BI1091" i="10"/>
  <c r="AA1091" i="10" l="1"/>
  <c r="F32" i="6"/>
  <c r="Z32" i="6" s="1"/>
  <c r="J32" i="6"/>
  <c r="K32" i="6" s="1"/>
  <c r="O32" i="6"/>
  <c r="BD32" i="6" s="1"/>
  <c r="AY32" i="6"/>
  <c r="BC32" i="6"/>
  <c r="BE32" i="6"/>
  <c r="BF32" i="6"/>
  <c r="BG32" i="6"/>
  <c r="BH32" i="6"/>
  <c r="BI32" i="6"/>
  <c r="F33" i="6"/>
  <c r="Z33" i="6" s="1"/>
  <c r="J33" i="6"/>
  <c r="K33" i="6" s="1"/>
  <c r="O33" i="6"/>
  <c r="BD33" i="6" s="1"/>
  <c r="AY33" i="6"/>
  <c r="BC33" i="6"/>
  <c r="BE33" i="6"/>
  <c r="BF33" i="6"/>
  <c r="BG33" i="6"/>
  <c r="BH33" i="6"/>
  <c r="BI33" i="6"/>
  <c r="F34" i="6"/>
  <c r="AA34" i="6" s="1"/>
  <c r="J34" i="6"/>
  <c r="K34" i="6" s="1"/>
  <c r="O34" i="6"/>
  <c r="BD34" i="6" s="1"/>
  <c r="AY34" i="6"/>
  <c r="BC34" i="6"/>
  <c r="BE34" i="6"/>
  <c r="BF34" i="6"/>
  <c r="BG34" i="6"/>
  <c r="BH34" i="6"/>
  <c r="BI34" i="6"/>
  <c r="AA32" i="6" l="1"/>
  <c r="Z34" i="6"/>
  <c r="AA33" i="6"/>
  <c r="BI31" i="6" l="1"/>
  <c r="BH31" i="6"/>
  <c r="BG31" i="6"/>
  <c r="BF31" i="6"/>
  <c r="BE31" i="6"/>
  <c r="BC31" i="6"/>
  <c r="AY31" i="6"/>
  <c r="O31" i="6"/>
  <c r="BD31" i="6" s="1"/>
  <c r="J31" i="6"/>
  <c r="K31" i="6" s="1"/>
  <c r="F31" i="6"/>
  <c r="AA31" i="6" s="1"/>
  <c r="BI30" i="6"/>
  <c r="BH30" i="6"/>
  <c r="BG30" i="6"/>
  <c r="BF30" i="6"/>
  <c r="BE30" i="6"/>
  <c r="BC30" i="6"/>
  <c r="AY30" i="6"/>
  <c r="O30" i="6"/>
  <c r="BD30" i="6" s="1"/>
  <c r="J30" i="6"/>
  <c r="K30" i="6" s="1"/>
  <c r="F30" i="6"/>
  <c r="AA30" i="6" s="1"/>
  <c r="BI29" i="6"/>
  <c r="BH29" i="6"/>
  <c r="BG29" i="6"/>
  <c r="BF29" i="6"/>
  <c r="BE29" i="6"/>
  <c r="BC29" i="6"/>
  <c r="AY29" i="6"/>
  <c r="O29" i="6"/>
  <c r="BD29" i="6" s="1"/>
  <c r="J29" i="6"/>
  <c r="K29" i="6" s="1"/>
  <c r="F29" i="6"/>
  <c r="Z29" i="6" s="1"/>
  <c r="BI3" i="1"/>
  <c r="BH3" i="1"/>
  <c r="BG3" i="1"/>
  <c r="BF3" i="1"/>
  <c r="BE3" i="1"/>
  <c r="BC3" i="1"/>
  <c r="AY3" i="1"/>
  <c r="O3" i="1"/>
  <c r="J3" i="1"/>
  <c r="K3" i="1" s="1"/>
  <c r="E3" i="1"/>
  <c r="AA3" i="1" l="1"/>
  <c r="Z3" i="1"/>
  <c r="BD3" i="1"/>
  <c r="Z31" i="6"/>
  <c r="AA29" i="6"/>
  <c r="Z30" i="6"/>
  <c r="BI39" i="12" l="1"/>
  <c r="BH39" i="12"/>
  <c r="BG39" i="12"/>
  <c r="BF39" i="12"/>
  <c r="BE39" i="12"/>
  <c r="BC39" i="12"/>
  <c r="AY39" i="12"/>
  <c r="O39" i="12"/>
  <c r="BD39" i="12" s="1"/>
  <c r="J39" i="12"/>
  <c r="K39" i="12" s="1"/>
  <c r="F39" i="12"/>
  <c r="Z39" i="12" s="1"/>
  <c r="BI38" i="12"/>
  <c r="BH38" i="12"/>
  <c r="BG38" i="12"/>
  <c r="BF38" i="12"/>
  <c r="BE38" i="12"/>
  <c r="BC38" i="12"/>
  <c r="AY38" i="12"/>
  <c r="O38" i="12"/>
  <c r="BD38" i="12" s="1"/>
  <c r="J38" i="12"/>
  <c r="K38" i="12" s="1"/>
  <c r="F38" i="12"/>
  <c r="AA38" i="12" s="1"/>
  <c r="BI37" i="12"/>
  <c r="BH37" i="12"/>
  <c r="BG37" i="12"/>
  <c r="BF37" i="12"/>
  <c r="BE37" i="12"/>
  <c r="BC37" i="12"/>
  <c r="AY37" i="12"/>
  <c r="O37" i="12"/>
  <c r="BD37" i="12" s="1"/>
  <c r="J37" i="12"/>
  <c r="K37" i="12" s="1"/>
  <c r="F37" i="12"/>
  <c r="Z37" i="12" s="1"/>
  <c r="BI36" i="12"/>
  <c r="BH36" i="12"/>
  <c r="BG36" i="12"/>
  <c r="BF36" i="12"/>
  <c r="BE36" i="12"/>
  <c r="BC36" i="12"/>
  <c r="AY36" i="12"/>
  <c r="O36" i="12"/>
  <c r="BD36" i="12" s="1"/>
  <c r="J36" i="12"/>
  <c r="K36" i="12" s="1"/>
  <c r="F36" i="12"/>
  <c r="AA36" i="12" s="1"/>
  <c r="BI35" i="12"/>
  <c r="BH35" i="12"/>
  <c r="BG35" i="12"/>
  <c r="BF35" i="12"/>
  <c r="BE35" i="12"/>
  <c r="BC35" i="12"/>
  <c r="AY35" i="12"/>
  <c r="O35" i="12"/>
  <c r="BD35" i="12" s="1"/>
  <c r="K35" i="12"/>
  <c r="J35" i="12"/>
  <c r="F35" i="12"/>
  <c r="Z35" i="12" s="1"/>
  <c r="BI34" i="12"/>
  <c r="BH34" i="12"/>
  <c r="BG34" i="12"/>
  <c r="BF34" i="12"/>
  <c r="BE34" i="12"/>
  <c r="BD34" i="12"/>
  <c r="BC34" i="12"/>
  <c r="AY34" i="12"/>
  <c r="O34" i="12"/>
  <c r="K34" i="12"/>
  <c r="J34" i="12"/>
  <c r="F34" i="12"/>
  <c r="AA34" i="12" s="1"/>
  <c r="BI33" i="12"/>
  <c r="BH33" i="12"/>
  <c r="BG33" i="12"/>
  <c r="BF33" i="12"/>
  <c r="BE33" i="12"/>
  <c r="BC33" i="12"/>
  <c r="AY33" i="12"/>
  <c r="O33" i="12"/>
  <c r="BD33" i="12" s="1"/>
  <c r="K33" i="12"/>
  <c r="J33" i="12"/>
  <c r="F33" i="12"/>
  <c r="Z33" i="12" s="1"/>
  <c r="BI32" i="12"/>
  <c r="BH32" i="12"/>
  <c r="BG32" i="12"/>
  <c r="BF32" i="12"/>
  <c r="BE32" i="12"/>
  <c r="BC32" i="12"/>
  <c r="AY32" i="12"/>
  <c r="O32" i="12"/>
  <c r="BD32" i="12" s="1"/>
  <c r="K32" i="12"/>
  <c r="J32" i="12"/>
  <c r="F32" i="12"/>
  <c r="AA32" i="12" s="1"/>
  <c r="BI31" i="12"/>
  <c r="BH31" i="12"/>
  <c r="BG31" i="12"/>
  <c r="BF31" i="12"/>
  <c r="BE31" i="12"/>
  <c r="BC31" i="12"/>
  <c r="AY31" i="12"/>
  <c r="O31" i="12"/>
  <c r="BD31" i="12" s="1"/>
  <c r="J31" i="12"/>
  <c r="K31" i="12" s="1"/>
  <c r="F31" i="12"/>
  <c r="Z31" i="12" s="1"/>
  <c r="BI30" i="12"/>
  <c r="BH30" i="12"/>
  <c r="BG30" i="12"/>
  <c r="BF30" i="12"/>
  <c r="BE30" i="12"/>
  <c r="BC30" i="12"/>
  <c r="AY30" i="12"/>
  <c r="O30" i="12"/>
  <c r="BD30" i="12" s="1"/>
  <c r="J30" i="12"/>
  <c r="K30" i="12" s="1"/>
  <c r="F30" i="12"/>
  <c r="Z30" i="12" s="1"/>
  <c r="BI29" i="12"/>
  <c r="BH29" i="12"/>
  <c r="BG29" i="12"/>
  <c r="BF29" i="12"/>
  <c r="BE29" i="12"/>
  <c r="BC29" i="12"/>
  <c r="AY29" i="12"/>
  <c r="O29" i="12"/>
  <c r="BD29" i="12" s="1"/>
  <c r="J29" i="12"/>
  <c r="K29" i="12" s="1"/>
  <c r="F29" i="12"/>
  <c r="Z29" i="12" s="1"/>
  <c r="BI28" i="12"/>
  <c r="BH28" i="12"/>
  <c r="BG28" i="12"/>
  <c r="BF28" i="12"/>
  <c r="BE28" i="12"/>
  <c r="BC28" i="12"/>
  <c r="AY28" i="12"/>
  <c r="O28" i="12"/>
  <c r="BD28" i="12" s="1"/>
  <c r="J28" i="12"/>
  <c r="K28" i="12" s="1"/>
  <c r="F28" i="12"/>
  <c r="Z28" i="12" s="1"/>
  <c r="BI27" i="12"/>
  <c r="BH27" i="12"/>
  <c r="BG27" i="12"/>
  <c r="BF27" i="12"/>
  <c r="BE27" i="12"/>
  <c r="BC27" i="12"/>
  <c r="AY27" i="12"/>
  <c r="O27" i="12"/>
  <c r="BD27" i="12" s="1"/>
  <c r="K27" i="12"/>
  <c r="J27" i="12"/>
  <c r="F27" i="12"/>
  <c r="Z27" i="12" s="1"/>
  <c r="BI26" i="12"/>
  <c r="BH26" i="12"/>
  <c r="BG26" i="12"/>
  <c r="BF26" i="12"/>
  <c r="BE26" i="12"/>
  <c r="BC26" i="12"/>
  <c r="AY26" i="12"/>
  <c r="O26" i="12"/>
  <c r="BD26" i="12" s="1"/>
  <c r="K26" i="12"/>
  <c r="J26" i="12"/>
  <c r="F26" i="12"/>
  <c r="AA26" i="12" s="1"/>
  <c r="BI18" i="12"/>
  <c r="BH18" i="12"/>
  <c r="BG18" i="12"/>
  <c r="BF18" i="12"/>
  <c r="BE18" i="12"/>
  <c r="BC18" i="12"/>
  <c r="AY18" i="12"/>
  <c r="O18" i="12"/>
  <c r="BD18" i="12" s="1"/>
  <c r="K18" i="12"/>
  <c r="J18" i="12"/>
  <c r="F18" i="12"/>
  <c r="AA18" i="12" s="1"/>
  <c r="BI17" i="12"/>
  <c r="BH17" i="12"/>
  <c r="BG17" i="12"/>
  <c r="BF17" i="12"/>
  <c r="BE17" i="12"/>
  <c r="BC17" i="12"/>
  <c r="AY17" i="12"/>
  <c r="O17" i="12"/>
  <c r="BD17" i="12" s="1"/>
  <c r="K17" i="12"/>
  <c r="J17" i="12"/>
  <c r="F17" i="12"/>
  <c r="AA17" i="12" s="1"/>
  <c r="BI16" i="12"/>
  <c r="BH16" i="12"/>
  <c r="BG16" i="12"/>
  <c r="BF16" i="12"/>
  <c r="BE16" i="12"/>
  <c r="BC16" i="12"/>
  <c r="AY16" i="12"/>
  <c r="O16" i="12"/>
  <c r="BD16" i="12" s="1"/>
  <c r="K16" i="12"/>
  <c r="J16" i="12"/>
  <c r="F16" i="12"/>
  <c r="AA16" i="12" s="1"/>
  <c r="BI12" i="12"/>
  <c r="BH12" i="12"/>
  <c r="BG12" i="12"/>
  <c r="BF12" i="12"/>
  <c r="BE12" i="12"/>
  <c r="BC12" i="12"/>
  <c r="AY12" i="12"/>
  <c r="AA12" i="12"/>
  <c r="O12" i="12"/>
  <c r="BD12" i="12" s="1"/>
  <c r="J12" i="12"/>
  <c r="K12" i="12" s="1"/>
  <c r="F12" i="12"/>
  <c r="Z12" i="12" s="1"/>
  <c r="BI11" i="12"/>
  <c r="BH11" i="12"/>
  <c r="BG11" i="12"/>
  <c r="BF11" i="12"/>
  <c r="BE11" i="12"/>
  <c r="BC11" i="12"/>
  <c r="AY11" i="12"/>
  <c r="O11" i="12"/>
  <c r="BD11" i="12" s="1"/>
  <c r="J11" i="12"/>
  <c r="K11" i="12" s="1"/>
  <c r="F11" i="12"/>
  <c r="AA11" i="12" s="1"/>
  <c r="BI10" i="12"/>
  <c r="BH10" i="12"/>
  <c r="BG10" i="12"/>
  <c r="BF10" i="12"/>
  <c r="BE10" i="12"/>
  <c r="BC10" i="12"/>
  <c r="AY10" i="12"/>
  <c r="O10" i="12"/>
  <c r="BD10" i="12" s="1"/>
  <c r="J10" i="12"/>
  <c r="K10" i="12" s="1"/>
  <c r="F10" i="12"/>
  <c r="Z10" i="12" s="1"/>
  <c r="BI9" i="12"/>
  <c r="BH9" i="12"/>
  <c r="BG9" i="12"/>
  <c r="BF9" i="12"/>
  <c r="BE9" i="12"/>
  <c r="BC9" i="12"/>
  <c r="AY9" i="12"/>
  <c r="O9" i="12"/>
  <c r="BD9" i="12" s="1"/>
  <c r="K9" i="12"/>
  <c r="J9" i="12"/>
  <c r="F9" i="12"/>
  <c r="AA9" i="12" s="1"/>
  <c r="BI8" i="12"/>
  <c r="BH8" i="12"/>
  <c r="BG8" i="12"/>
  <c r="BF8" i="12"/>
  <c r="BE8" i="12"/>
  <c r="BC8" i="12"/>
  <c r="AY8" i="12"/>
  <c r="O8" i="12"/>
  <c r="BD8" i="12" s="1"/>
  <c r="J8" i="12"/>
  <c r="K8" i="12" s="1"/>
  <c r="F8" i="12"/>
  <c r="Z8" i="12" s="1"/>
  <c r="BI7" i="12"/>
  <c r="BH7" i="12"/>
  <c r="BG7" i="12"/>
  <c r="BF7" i="12"/>
  <c r="BE7" i="12"/>
  <c r="BC7" i="12"/>
  <c r="AY7" i="12"/>
  <c r="O7" i="12"/>
  <c r="BD7" i="12" s="1"/>
  <c r="J7" i="12"/>
  <c r="K7" i="12" s="1"/>
  <c r="F7" i="12"/>
  <c r="AA7" i="12" s="1"/>
  <c r="BI6" i="12"/>
  <c r="BH6" i="12"/>
  <c r="BG6" i="12"/>
  <c r="BF6" i="12"/>
  <c r="BE6" i="12"/>
  <c r="BC6" i="12"/>
  <c r="AY6" i="12"/>
  <c r="AA6" i="12"/>
  <c r="O6" i="12"/>
  <c r="BD6" i="12" s="1"/>
  <c r="J6" i="12"/>
  <c r="K6" i="12" s="1"/>
  <c r="F6" i="12"/>
  <c r="Z6" i="12" s="1"/>
  <c r="BI5" i="12"/>
  <c r="BH5" i="12"/>
  <c r="BG5" i="12"/>
  <c r="BF5" i="12"/>
  <c r="BE5" i="12"/>
  <c r="BC5" i="12"/>
  <c r="AY5" i="12"/>
  <c r="O5" i="12"/>
  <c r="BD5" i="12" s="1"/>
  <c r="J5" i="12"/>
  <c r="K5" i="12" s="1"/>
  <c r="F5" i="12"/>
  <c r="AA5" i="12" s="1"/>
  <c r="BI4" i="12"/>
  <c r="BH4" i="12"/>
  <c r="BG4" i="12"/>
  <c r="BF4" i="12"/>
  <c r="BE4" i="12"/>
  <c r="BC4" i="12"/>
  <c r="AY4" i="12"/>
  <c r="AA4" i="12"/>
  <c r="O4" i="12"/>
  <c r="BD4" i="12" s="1"/>
  <c r="J4" i="12"/>
  <c r="K4" i="12" s="1"/>
  <c r="F4" i="12"/>
  <c r="Z4" i="12" s="1"/>
  <c r="BI3" i="12"/>
  <c r="BH3" i="12"/>
  <c r="BG3" i="12"/>
  <c r="BF3" i="12"/>
  <c r="BE3" i="12"/>
  <c r="BC3" i="12"/>
  <c r="AY3" i="12"/>
  <c r="O3" i="12"/>
  <c r="BD3" i="12" s="1"/>
  <c r="K3" i="12"/>
  <c r="J3" i="12"/>
  <c r="F3" i="12"/>
  <c r="AA3" i="12" s="1"/>
  <c r="Z17" i="12" l="1"/>
  <c r="Z26" i="12"/>
  <c r="AA33" i="12"/>
  <c r="AA10" i="12"/>
  <c r="AA27" i="12"/>
  <c r="AA35" i="12"/>
  <c r="AA8" i="12"/>
  <c r="AA29" i="12"/>
  <c r="AA37" i="12"/>
  <c r="AA31" i="12"/>
  <c r="AA39" i="12"/>
  <c r="Z32" i="12"/>
  <c r="Z34" i="12"/>
  <c r="Z36" i="12"/>
  <c r="Z38" i="12"/>
  <c r="AA28" i="12"/>
  <c r="AA30" i="12"/>
  <c r="Z16" i="12"/>
  <c r="Z18" i="12"/>
  <c r="Z3" i="12"/>
  <c r="Z5" i="12"/>
  <c r="Z7" i="12"/>
  <c r="Z9" i="12"/>
  <c r="Z11" i="12"/>
  <c r="E1089" i="10" l="1"/>
  <c r="F1089" i="10" s="1"/>
  <c r="J1089" i="10"/>
  <c r="K1089" i="10"/>
  <c r="O1089" i="10"/>
  <c r="BD1089" i="10" s="1"/>
  <c r="AY1089" i="10"/>
  <c r="BC1089" i="10"/>
  <c r="BE1089" i="10"/>
  <c r="BF1089" i="10"/>
  <c r="BG1089" i="10"/>
  <c r="BH1089" i="10"/>
  <c r="BI1089" i="10"/>
  <c r="E1090" i="10"/>
  <c r="F1090" i="10" s="1"/>
  <c r="J1090" i="10"/>
  <c r="K1090" i="10"/>
  <c r="O1090" i="10"/>
  <c r="AY1090" i="10"/>
  <c r="BC1090" i="10"/>
  <c r="BE1090" i="10"/>
  <c r="BF1090" i="10"/>
  <c r="BG1090" i="10"/>
  <c r="BH1090" i="10"/>
  <c r="BI1090" i="10"/>
  <c r="BD1090" i="10" l="1"/>
  <c r="AA1090" i="10"/>
  <c r="Z1090" i="10"/>
  <c r="Z1089" i="10"/>
  <c r="AA1089" i="10"/>
  <c r="BI24" i="12"/>
  <c r="BH24" i="12"/>
  <c r="BG24" i="12"/>
  <c r="BF24" i="12"/>
  <c r="BE24" i="12"/>
  <c r="BC24" i="12"/>
  <c r="AY24" i="12"/>
  <c r="O24" i="12"/>
  <c r="BD24" i="12" s="1"/>
  <c r="J24" i="12"/>
  <c r="K24" i="12" s="1"/>
  <c r="F24" i="12"/>
  <c r="Z24" i="12" s="1"/>
  <c r="BI23" i="12"/>
  <c r="BH23" i="12"/>
  <c r="BG23" i="12"/>
  <c r="BF23" i="12"/>
  <c r="BE23" i="12"/>
  <c r="BC23" i="12"/>
  <c r="AY23" i="12"/>
  <c r="O23" i="12"/>
  <c r="BD23" i="12" s="1"/>
  <c r="J23" i="12"/>
  <c r="K23" i="12" s="1"/>
  <c r="F23" i="12"/>
  <c r="AA23" i="12" s="1"/>
  <c r="BI22" i="12"/>
  <c r="BH22" i="12"/>
  <c r="BG22" i="12"/>
  <c r="BF22" i="12"/>
  <c r="BE22" i="12"/>
  <c r="BC22" i="12"/>
  <c r="AY22" i="12"/>
  <c r="O22" i="12"/>
  <c r="BD22" i="12" s="1"/>
  <c r="J22" i="12"/>
  <c r="K22" i="12" s="1"/>
  <c r="F22" i="12"/>
  <c r="Z22" i="12" s="1"/>
  <c r="BI20" i="12"/>
  <c r="BH20" i="12"/>
  <c r="BG20" i="12"/>
  <c r="BF20" i="12"/>
  <c r="BE20" i="12"/>
  <c r="BC20" i="12"/>
  <c r="AY20" i="12"/>
  <c r="O20" i="12"/>
  <c r="BD20" i="12" s="1"/>
  <c r="J20" i="12"/>
  <c r="K20" i="12" s="1"/>
  <c r="F20" i="12"/>
  <c r="Z20" i="12" s="1"/>
  <c r="BI19" i="12"/>
  <c r="BH19" i="12"/>
  <c r="BG19" i="12"/>
  <c r="BF19" i="12"/>
  <c r="BE19" i="12"/>
  <c r="BC19" i="12"/>
  <c r="AY19" i="12"/>
  <c r="O19" i="12"/>
  <c r="BD19" i="12" s="1"/>
  <c r="J19" i="12"/>
  <c r="K19" i="12" s="1"/>
  <c r="F19" i="12"/>
  <c r="AA19" i="12" s="1"/>
  <c r="BI15" i="12"/>
  <c r="BH15" i="12"/>
  <c r="BG15" i="12"/>
  <c r="BF15" i="12"/>
  <c r="BE15" i="12"/>
  <c r="BC15" i="12"/>
  <c r="AY15" i="12"/>
  <c r="O15" i="12"/>
  <c r="BD15" i="12" s="1"/>
  <c r="J15" i="12"/>
  <c r="K15" i="12" s="1"/>
  <c r="F15" i="12"/>
  <c r="Z15" i="12" s="1"/>
  <c r="BI13" i="12"/>
  <c r="BH13" i="12"/>
  <c r="BG13" i="12"/>
  <c r="BF13" i="12"/>
  <c r="BE13" i="12"/>
  <c r="BC13" i="12"/>
  <c r="AY13" i="12"/>
  <c r="Z13" i="12"/>
  <c r="O13" i="12"/>
  <c r="BD13" i="12" s="1"/>
  <c r="J13" i="12"/>
  <c r="K13" i="12" s="1"/>
  <c r="F13" i="12"/>
  <c r="AA13" i="12" s="1"/>
  <c r="BI2" i="12"/>
  <c r="BH2" i="12"/>
  <c r="BG2" i="12"/>
  <c r="BF2" i="12"/>
  <c r="BE2" i="12"/>
  <c r="BC2" i="12"/>
  <c r="AY2" i="12"/>
  <c r="O2" i="12"/>
  <c r="BD2" i="12" s="1"/>
  <c r="J2" i="12"/>
  <c r="K2" i="12" s="1"/>
  <c r="F2" i="12"/>
  <c r="Z2" i="12" s="1"/>
  <c r="AA20" i="12" l="1"/>
  <c r="AA2" i="12"/>
  <c r="AA15" i="12"/>
  <c r="Z19" i="12"/>
  <c r="AA24" i="12"/>
  <c r="AA22" i="12"/>
  <c r="Z23" i="12"/>
  <c r="G203" i="18" l="1"/>
  <c r="F203" i="18"/>
  <c r="E203" i="18"/>
  <c r="D203" i="18"/>
  <c r="C203" i="18"/>
  <c r="B203" i="18"/>
  <c r="G200" i="18"/>
  <c r="F200" i="18"/>
  <c r="E200" i="18"/>
  <c r="D200" i="18"/>
  <c r="C200" i="18"/>
  <c r="B200" i="18"/>
  <c r="G199" i="18"/>
  <c r="F199" i="18"/>
  <c r="E199" i="18"/>
  <c r="D199" i="18"/>
  <c r="C199" i="18"/>
  <c r="B199" i="18"/>
  <c r="G198" i="18"/>
  <c r="F198" i="18"/>
  <c r="E198" i="18"/>
  <c r="D198" i="18"/>
  <c r="C198" i="18"/>
  <c r="B198" i="18"/>
  <c r="G197" i="18"/>
  <c r="F197" i="18"/>
  <c r="E197" i="18"/>
  <c r="D197" i="18"/>
  <c r="C197" i="18"/>
  <c r="B197" i="18"/>
  <c r="G196" i="18"/>
  <c r="F196" i="18"/>
  <c r="E196" i="18"/>
  <c r="D196" i="18"/>
  <c r="C196" i="18"/>
  <c r="B196" i="18"/>
  <c r="B193" i="18"/>
  <c r="B192" i="18"/>
  <c r="B191" i="18"/>
  <c r="D190" i="18"/>
  <c r="B190" i="18"/>
  <c r="C188" i="18"/>
  <c r="A188" i="18"/>
  <c r="G185" i="18"/>
  <c r="B185" i="18"/>
  <c r="G184" i="18"/>
  <c r="B184" i="18"/>
  <c r="G183" i="18"/>
  <c r="B183" i="18"/>
  <c r="I182" i="18"/>
  <c r="G182" i="18"/>
  <c r="D182" i="18"/>
  <c r="B182" i="18"/>
  <c r="H180" i="18"/>
  <c r="F180" i="18"/>
  <c r="C180" i="18"/>
  <c r="A180" i="18"/>
  <c r="G177" i="18"/>
  <c r="B177" i="18"/>
  <c r="G176" i="18"/>
  <c r="B176" i="18"/>
  <c r="G175" i="18"/>
  <c r="B175" i="18"/>
  <c r="I174" i="18"/>
  <c r="G174" i="18"/>
  <c r="D174" i="18"/>
  <c r="B174" i="18"/>
  <c r="H172" i="18"/>
  <c r="F172" i="18"/>
  <c r="C172" i="18"/>
  <c r="A172" i="18"/>
  <c r="T166" i="18"/>
  <c r="T165" i="18"/>
  <c r="T164" i="18"/>
  <c r="T163" i="18"/>
  <c r="T162" i="18"/>
  <c r="T161" i="18"/>
  <c r="T160" i="18"/>
  <c r="T159" i="18"/>
  <c r="N159" i="18"/>
  <c r="T158" i="18"/>
  <c r="T157" i="18"/>
  <c r="T156" i="18"/>
  <c r="Q155" i="18"/>
  <c r="T150" i="18"/>
  <c r="T149" i="18"/>
  <c r="T148" i="18"/>
  <c r="T147" i="18"/>
  <c r="Q147" i="18"/>
  <c r="T146" i="18"/>
  <c r="Q146" i="18"/>
  <c r="T145" i="18"/>
  <c r="T144" i="18"/>
  <c r="T143" i="18"/>
  <c r="N143" i="18"/>
  <c r="T142" i="18"/>
  <c r="T141" i="18"/>
  <c r="T140" i="18"/>
  <c r="Q139" i="18"/>
  <c r="G203" i="17"/>
  <c r="F203" i="17"/>
  <c r="E203" i="17"/>
  <c r="D203" i="17"/>
  <c r="C203" i="17"/>
  <c r="B203" i="17"/>
  <c r="G200" i="17"/>
  <c r="F200" i="17"/>
  <c r="E200" i="17"/>
  <c r="D200" i="17"/>
  <c r="C200" i="17"/>
  <c r="B200" i="17"/>
  <c r="G199" i="17"/>
  <c r="F199" i="17"/>
  <c r="E199" i="17"/>
  <c r="D199" i="17"/>
  <c r="C199" i="17"/>
  <c r="B199" i="17"/>
  <c r="G198" i="17"/>
  <c r="F198" i="17"/>
  <c r="E198" i="17"/>
  <c r="D198" i="17"/>
  <c r="C198" i="17"/>
  <c r="B198" i="17"/>
  <c r="G197" i="17"/>
  <c r="F197" i="17"/>
  <c r="E197" i="17"/>
  <c r="D197" i="17"/>
  <c r="C197" i="17"/>
  <c r="B197" i="17"/>
  <c r="G196" i="17"/>
  <c r="F196" i="17"/>
  <c r="E196" i="17"/>
  <c r="D196" i="17"/>
  <c r="C196" i="17"/>
  <c r="B196" i="17"/>
  <c r="B193" i="17"/>
  <c r="B192" i="17"/>
  <c r="B191" i="17"/>
  <c r="D190" i="17"/>
  <c r="B190" i="17"/>
  <c r="C188" i="17"/>
  <c r="A188" i="17"/>
  <c r="G185" i="17"/>
  <c r="B185" i="17"/>
  <c r="G184" i="17"/>
  <c r="B184" i="17"/>
  <c r="G183" i="17"/>
  <c r="B183" i="17"/>
  <c r="I182" i="17"/>
  <c r="G182" i="17"/>
  <c r="D182" i="17"/>
  <c r="B182" i="17"/>
  <c r="H180" i="17"/>
  <c r="F180" i="17"/>
  <c r="C180" i="17"/>
  <c r="A180" i="17"/>
  <c r="G177" i="17"/>
  <c r="B177" i="17"/>
  <c r="G176" i="17"/>
  <c r="B176" i="17"/>
  <c r="G175" i="17"/>
  <c r="B175" i="17"/>
  <c r="I174" i="17"/>
  <c r="G174" i="17"/>
  <c r="D174" i="17"/>
  <c r="B174" i="17"/>
  <c r="H172" i="17"/>
  <c r="F172" i="17"/>
  <c r="C172" i="17"/>
  <c r="A172" i="17"/>
  <c r="T166" i="17"/>
  <c r="T165" i="17"/>
  <c r="T164" i="17"/>
  <c r="T163" i="17"/>
  <c r="T162" i="17"/>
  <c r="T161" i="17"/>
  <c r="T160" i="17"/>
  <c r="T159" i="17"/>
  <c r="N159" i="17"/>
  <c r="T158" i="17"/>
  <c r="T157" i="17"/>
  <c r="T156" i="17"/>
  <c r="Q155" i="17"/>
  <c r="T150" i="17"/>
  <c r="T149" i="17"/>
  <c r="T148" i="17"/>
  <c r="T147" i="17"/>
  <c r="Q147" i="17"/>
  <c r="T146" i="17"/>
  <c r="Q146" i="17"/>
  <c r="T145" i="17"/>
  <c r="T144" i="17"/>
  <c r="T143" i="17"/>
  <c r="N143" i="17"/>
  <c r="T142" i="17"/>
  <c r="T141" i="17"/>
  <c r="T140" i="17"/>
  <c r="Q139" i="17"/>
  <c r="G203" i="16"/>
  <c r="F203" i="16"/>
  <c r="E203" i="16"/>
  <c r="D203" i="16"/>
  <c r="C203" i="16"/>
  <c r="B203" i="16"/>
  <c r="G200" i="16"/>
  <c r="F200" i="16"/>
  <c r="E200" i="16"/>
  <c r="D200" i="16"/>
  <c r="C200" i="16"/>
  <c r="B200" i="16"/>
  <c r="G199" i="16"/>
  <c r="F199" i="16"/>
  <c r="E199" i="16"/>
  <c r="D199" i="16"/>
  <c r="C199" i="16"/>
  <c r="B199" i="16"/>
  <c r="G198" i="16"/>
  <c r="F198" i="16"/>
  <c r="E198" i="16"/>
  <c r="D198" i="16"/>
  <c r="C198" i="16"/>
  <c r="B198" i="16"/>
  <c r="G197" i="16"/>
  <c r="F197" i="16"/>
  <c r="E197" i="16"/>
  <c r="D197" i="16"/>
  <c r="C197" i="16"/>
  <c r="B197" i="16"/>
  <c r="G196" i="16"/>
  <c r="F196" i="16"/>
  <c r="E196" i="16"/>
  <c r="D196" i="16"/>
  <c r="C196" i="16"/>
  <c r="B196" i="16"/>
  <c r="B193" i="16"/>
  <c r="B192" i="16"/>
  <c r="B191" i="16"/>
  <c r="D190" i="16"/>
  <c r="B190" i="16"/>
  <c r="C188" i="16"/>
  <c r="A188" i="16"/>
  <c r="G185" i="16"/>
  <c r="B185" i="16"/>
  <c r="G184" i="16"/>
  <c r="B184" i="16"/>
  <c r="G183" i="16"/>
  <c r="B183" i="16"/>
  <c r="I182" i="16"/>
  <c r="G182" i="16"/>
  <c r="D182" i="16"/>
  <c r="B182" i="16"/>
  <c r="H180" i="16"/>
  <c r="F180" i="16"/>
  <c r="C180" i="16"/>
  <c r="A180" i="16"/>
  <c r="G177" i="16"/>
  <c r="B177" i="16"/>
  <c r="G176" i="16"/>
  <c r="B176" i="16"/>
  <c r="G175" i="16"/>
  <c r="B175" i="16"/>
  <c r="I174" i="16"/>
  <c r="G174" i="16"/>
  <c r="D174" i="16"/>
  <c r="B174" i="16"/>
  <c r="H172" i="16"/>
  <c r="F172" i="16"/>
  <c r="C172" i="16"/>
  <c r="A172" i="16"/>
  <c r="T166" i="16"/>
  <c r="T165" i="16"/>
  <c r="T164" i="16"/>
  <c r="T163" i="16"/>
  <c r="T162" i="16"/>
  <c r="T161" i="16"/>
  <c r="T160" i="16"/>
  <c r="T159" i="16"/>
  <c r="N159" i="16"/>
  <c r="T158" i="16"/>
  <c r="T157" i="16"/>
  <c r="T156" i="16"/>
  <c r="Q155" i="16"/>
  <c r="T150" i="16"/>
  <c r="T149" i="16"/>
  <c r="T148" i="16"/>
  <c r="T147" i="16"/>
  <c r="Q147" i="16"/>
  <c r="T146" i="16"/>
  <c r="Q146" i="16"/>
  <c r="T145" i="16"/>
  <c r="T144" i="16"/>
  <c r="T143" i="16"/>
  <c r="N143" i="16"/>
  <c r="T142" i="16"/>
  <c r="T141" i="16"/>
  <c r="T140" i="16"/>
  <c r="Q139" i="16"/>
  <c r="G203" i="15"/>
  <c r="F203" i="15"/>
  <c r="E203" i="15"/>
  <c r="D203" i="15"/>
  <c r="C203" i="15"/>
  <c r="B203" i="15"/>
  <c r="G200" i="15"/>
  <c r="F200" i="15"/>
  <c r="E200" i="15"/>
  <c r="D200" i="15"/>
  <c r="C200" i="15"/>
  <c r="B200" i="15"/>
  <c r="G199" i="15"/>
  <c r="F199" i="15"/>
  <c r="E199" i="15"/>
  <c r="D199" i="15"/>
  <c r="C199" i="15"/>
  <c r="B199" i="15"/>
  <c r="G198" i="15"/>
  <c r="F198" i="15"/>
  <c r="E198" i="15"/>
  <c r="D198" i="15"/>
  <c r="C198" i="15"/>
  <c r="B198" i="15"/>
  <c r="G197" i="15"/>
  <c r="F197" i="15"/>
  <c r="E197" i="15"/>
  <c r="D197" i="15"/>
  <c r="C197" i="15"/>
  <c r="B197" i="15"/>
  <c r="G196" i="15"/>
  <c r="F196" i="15"/>
  <c r="E196" i="15"/>
  <c r="D196" i="15"/>
  <c r="C196" i="15"/>
  <c r="B196" i="15"/>
  <c r="B193" i="15"/>
  <c r="B192" i="15"/>
  <c r="B191" i="15"/>
  <c r="D190" i="15"/>
  <c r="B190" i="15"/>
  <c r="C188" i="15"/>
  <c r="A188" i="15"/>
  <c r="G185" i="15"/>
  <c r="B185" i="15"/>
  <c r="G184" i="15"/>
  <c r="B184" i="15"/>
  <c r="G183" i="15"/>
  <c r="B183" i="15"/>
  <c r="I182" i="15"/>
  <c r="G182" i="15"/>
  <c r="D182" i="15"/>
  <c r="B182" i="15"/>
  <c r="H180" i="15"/>
  <c r="F180" i="15"/>
  <c r="C180" i="15"/>
  <c r="A180" i="15"/>
  <c r="G177" i="15"/>
  <c r="B177" i="15"/>
  <c r="G176" i="15"/>
  <c r="B176" i="15"/>
  <c r="G175" i="15"/>
  <c r="B175" i="15"/>
  <c r="I174" i="15"/>
  <c r="G174" i="15"/>
  <c r="D174" i="15"/>
  <c r="B174" i="15"/>
  <c r="H172" i="15"/>
  <c r="F172" i="15"/>
  <c r="C172" i="15"/>
  <c r="A172" i="15"/>
  <c r="T166" i="15"/>
  <c r="T165" i="15"/>
  <c r="T164" i="15"/>
  <c r="T163" i="15"/>
  <c r="T162" i="15"/>
  <c r="T161" i="15"/>
  <c r="T160" i="15"/>
  <c r="T159" i="15"/>
  <c r="N159" i="15"/>
  <c r="T158" i="15"/>
  <c r="T157" i="15"/>
  <c r="T156" i="15"/>
  <c r="Q155" i="15"/>
  <c r="T150" i="15"/>
  <c r="T149" i="15"/>
  <c r="T148" i="15"/>
  <c r="T147" i="15"/>
  <c r="Q147" i="15"/>
  <c r="T146" i="15"/>
  <c r="Q146" i="15"/>
  <c r="T145" i="15"/>
  <c r="T144" i="15"/>
  <c r="T143" i="15"/>
  <c r="N143" i="15"/>
  <c r="T142" i="15"/>
  <c r="T141" i="15"/>
  <c r="T140" i="15"/>
  <c r="Q139" i="15"/>
  <c r="G203" i="14"/>
  <c r="F203" i="14"/>
  <c r="E203" i="14"/>
  <c r="D203" i="14"/>
  <c r="C203" i="14"/>
  <c r="B203" i="14"/>
  <c r="G200" i="14"/>
  <c r="F200" i="14"/>
  <c r="E200" i="14"/>
  <c r="D200" i="14"/>
  <c r="C200" i="14"/>
  <c r="B200" i="14"/>
  <c r="G199" i="14"/>
  <c r="F199" i="14"/>
  <c r="E199" i="14"/>
  <c r="D199" i="14"/>
  <c r="C199" i="14"/>
  <c r="B199" i="14"/>
  <c r="G198" i="14"/>
  <c r="F198" i="14"/>
  <c r="E198" i="14"/>
  <c r="D198" i="14"/>
  <c r="C198" i="14"/>
  <c r="B198" i="14"/>
  <c r="G197" i="14"/>
  <c r="F197" i="14"/>
  <c r="E197" i="14"/>
  <c r="D197" i="14"/>
  <c r="C197" i="14"/>
  <c r="B197" i="14"/>
  <c r="G196" i="14"/>
  <c r="F196" i="14"/>
  <c r="E196" i="14"/>
  <c r="D196" i="14"/>
  <c r="C196" i="14"/>
  <c r="B196" i="14"/>
  <c r="B193" i="14"/>
  <c r="B192" i="14"/>
  <c r="B191" i="14"/>
  <c r="D190" i="14"/>
  <c r="B190" i="14"/>
  <c r="C188" i="14"/>
  <c r="A188" i="14"/>
  <c r="G185" i="14"/>
  <c r="B185" i="14"/>
  <c r="G184" i="14"/>
  <c r="B184" i="14"/>
  <c r="G183" i="14"/>
  <c r="B183" i="14"/>
  <c r="I182" i="14"/>
  <c r="G182" i="14"/>
  <c r="D182" i="14"/>
  <c r="B182" i="14"/>
  <c r="H180" i="14"/>
  <c r="F180" i="14"/>
  <c r="C180" i="14"/>
  <c r="A180" i="14"/>
  <c r="G177" i="14"/>
  <c r="B177" i="14"/>
  <c r="G176" i="14"/>
  <c r="B176" i="14"/>
  <c r="G175" i="14"/>
  <c r="B175" i="14"/>
  <c r="I174" i="14"/>
  <c r="G174" i="14"/>
  <c r="D174" i="14"/>
  <c r="B174" i="14"/>
  <c r="H172" i="14"/>
  <c r="F172" i="14"/>
  <c r="C172" i="14"/>
  <c r="A172" i="14"/>
  <c r="T166" i="14"/>
  <c r="T165" i="14"/>
  <c r="T164" i="14"/>
  <c r="T163" i="14"/>
  <c r="T162" i="14"/>
  <c r="T161" i="14"/>
  <c r="T160" i="14"/>
  <c r="T159" i="14"/>
  <c r="N159" i="14"/>
  <c r="T158" i="14"/>
  <c r="T157" i="14"/>
  <c r="T156" i="14"/>
  <c r="Q155" i="14"/>
  <c r="T150" i="14"/>
  <c r="T149" i="14"/>
  <c r="T148" i="14"/>
  <c r="T147" i="14"/>
  <c r="Q147" i="14"/>
  <c r="T146" i="14"/>
  <c r="Q146" i="14"/>
  <c r="T145" i="14"/>
  <c r="T144" i="14"/>
  <c r="T143" i="14"/>
  <c r="N143" i="14"/>
  <c r="T142" i="14"/>
  <c r="T141" i="14"/>
  <c r="T140" i="14"/>
  <c r="Q139" i="14"/>
  <c r="H185" i="2"/>
  <c r="G185" i="2"/>
  <c r="F185" i="2"/>
  <c r="E185" i="2"/>
  <c r="D185" i="2"/>
  <c r="C185" i="2"/>
  <c r="B185" i="2"/>
  <c r="H182" i="2"/>
  <c r="G182" i="2"/>
  <c r="F182" i="2"/>
  <c r="E182" i="2"/>
  <c r="D182" i="2"/>
  <c r="C182" i="2"/>
  <c r="B182" i="2"/>
  <c r="H181" i="2"/>
  <c r="G181" i="2"/>
  <c r="F181" i="2"/>
  <c r="E181" i="2"/>
  <c r="D181" i="2"/>
  <c r="C181" i="2"/>
  <c r="B181" i="2"/>
  <c r="H180" i="2"/>
  <c r="G180" i="2"/>
  <c r="F180" i="2"/>
  <c r="E180" i="2"/>
  <c r="D180" i="2"/>
  <c r="C180" i="2"/>
  <c r="B180" i="2"/>
  <c r="H179" i="2"/>
  <c r="G179" i="2"/>
  <c r="F179" i="2"/>
  <c r="E179" i="2"/>
  <c r="D179" i="2"/>
  <c r="C179" i="2"/>
  <c r="B179" i="2"/>
  <c r="H178" i="2"/>
  <c r="G178" i="2"/>
  <c r="F178" i="2"/>
  <c r="E178" i="2"/>
  <c r="D178" i="2"/>
  <c r="C178" i="2"/>
  <c r="B178" i="2"/>
  <c r="B174" i="2"/>
  <c r="B173" i="2"/>
  <c r="B172" i="2"/>
  <c r="D171" i="2"/>
  <c r="B171" i="2"/>
  <c r="C169" i="2"/>
  <c r="A169" i="2"/>
  <c r="G166" i="2"/>
  <c r="B166" i="2"/>
  <c r="G165" i="2"/>
  <c r="B165" i="2"/>
  <c r="G164" i="2"/>
  <c r="B164" i="2"/>
  <c r="I163" i="2"/>
  <c r="G163" i="2"/>
  <c r="D163" i="2"/>
  <c r="B163" i="2"/>
  <c r="H161" i="2"/>
  <c r="F161" i="2"/>
  <c r="C161" i="2"/>
  <c r="A161" i="2"/>
  <c r="G158" i="2"/>
  <c r="B158" i="2"/>
  <c r="G157" i="2"/>
  <c r="B157" i="2"/>
  <c r="G156" i="2"/>
  <c r="B156" i="2"/>
  <c r="I155" i="2"/>
  <c r="G155" i="2"/>
  <c r="D155" i="2"/>
  <c r="B155" i="2"/>
  <c r="H153" i="2"/>
  <c r="F153" i="2"/>
  <c r="C153" i="2"/>
  <c r="A153" i="2"/>
  <c r="G150" i="2"/>
  <c r="B150" i="2"/>
  <c r="G149" i="2"/>
  <c r="B149" i="2"/>
  <c r="G148" i="2"/>
  <c r="B148" i="2"/>
  <c r="I147" i="2"/>
  <c r="G147" i="2"/>
  <c r="D147" i="2"/>
  <c r="B147" i="2"/>
  <c r="H145" i="2"/>
  <c r="F145" i="2"/>
  <c r="C145" i="2"/>
  <c r="A145" i="2"/>
  <c r="F140" i="2"/>
  <c r="E140" i="2"/>
  <c r="C139" i="2"/>
  <c r="F139" i="2" s="1"/>
  <c r="B139" i="2"/>
  <c r="C138" i="2"/>
  <c r="F138" i="2" s="1"/>
  <c r="B138" i="2"/>
  <c r="C137" i="2"/>
  <c r="F137" i="2" s="1"/>
  <c r="B137" i="2"/>
  <c r="C136" i="2"/>
  <c r="F136" i="2" s="1"/>
  <c r="B136" i="2"/>
  <c r="C135" i="2"/>
  <c r="B135" i="2"/>
  <c r="N131" i="2"/>
  <c r="M131" i="2"/>
  <c r="L131" i="2"/>
  <c r="K131" i="2"/>
  <c r="H131" i="2"/>
  <c r="G131" i="2"/>
  <c r="F131" i="2"/>
  <c r="E131" i="2"/>
  <c r="D131" i="2"/>
  <c r="C131" i="2"/>
  <c r="N130" i="2"/>
  <c r="M130" i="2"/>
  <c r="L130" i="2"/>
  <c r="K130" i="2"/>
  <c r="G130" i="2"/>
  <c r="F130" i="2"/>
  <c r="E130" i="2"/>
  <c r="D130" i="2"/>
  <c r="C130" i="2"/>
  <c r="N129" i="2"/>
  <c r="M129" i="2"/>
  <c r="L129" i="2"/>
  <c r="K129" i="2"/>
  <c r="H129" i="2"/>
  <c r="G129" i="2"/>
  <c r="F129" i="2"/>
  <c r="E129" i="2"/>
  <c r="D129" i="2"/>
  <c r="C129" i="2"/>
  <c r="N128" i="2"/>
  <c r="M128" i="2"/>
  <c r="K128" i="2"/>
  <c r="G128" i="2"/>
  <c r="F128" i="2"/>
  <c r="E128" i="2"/>
  <c r="D128" i="2"/>
  <c r="C128" i="2"/>
  <c r="N127" i="2"/>
  <c r="M127" i="2"/>
  <c r="L127" i="2"/>
  <c r="K127" i="2"/>
  <c r="H127" i="2"/>
  <c r="G127" i="2"/>
  <c r="F127" i="2"/>
  <c r="E127" i="2"/>
  <c r="D127" i="2"/>
  <c r="C127" i="2"/>
  <c r="N126" i="2"/>
  <c r="M126" i="2"/>
  <c r="K126" i="2"/>
  <c r="G126" i="2"/>
  <c r="F126" i="2"/>
  <c r="E126" i="2"/>
  <c r="D126" i="2"/>
  <c r="C126" i="2"/>
  <c r="N125" i="2"/>
  <c r="M125" i="2"/>
  <c r="L125" i="2"/>
  <c r="K125" i="2"/>
  <c r="H125" i="2"/>
  <c r="G125" i="2"/>
  <c r="F125" i="2"/>
  <c r="E125" i="2"/>
  <c r="D125" i="2"/>
  <c r="C125" i="2"/>
  <c r="N121" i="2"/>
  <c r="M121" i="2"/>
  <c r="L121" i="2"/>
  <c r="K121" i="2"/>
  <c r="H121" i="2"/>
  <c r="G121" i="2"/>
  <c r="F121" i="2"/>
  <c r="E121" i="2"/>
  <c r="D121" i="2"/>
  <c r="C121" i="2"/>
  <c r="N120" i="2"/>
  <c r="M120" i="2"/>
  <c r="L120" i="2"/>
  <c r="K120" i="2"/>
  <c r="H120" i="2"/>
  <c r="G120" i="2"/>
  <c r="F120" i="2"/>
  <c r="E120" i="2"/>
  <c r="D120" i="2"/>
  <c r="C120" i="2"/>
  <c r="N119" i="2"/>
  <c r="M119" i="2"/>
  <c r="L119" i="2"/>
  <c r="K119" i="2"/>
  <c r="H119" i="2"/>
  <c r="G119" i="2"/>
  <c r="F119" i="2"/>
  <c r="E119" i="2"/>
  <c r="D119" i="2"/>
  <c r="C119" i="2"/>
  <c r="N118" i="2"/>
  <c r="M118" i="2"/>
  <c r="L118" i="2"/>
  <c r="K118" i="2"/>
  <c r="H118" i="2"/>
  <c r="G118" i="2"/>
  <c r="F118" i="2"/>
  <c r="E118" i="2"/>
  <c r="D118" i="2"/>
  <c r="C118" i="2"/>
  <c r="N117" i="2"/>
  <c r="M117" i="2"/>
  <c r="L117" i="2"/>
  <c r="K117" i="2"/>
  <c r="H117" i="2"/>
  <c r="G117" i="2"/>
  <c r="F117" i="2"/>
  <c r="E117" i="2"/>
  <c r="D117" i="2"/>
  <c r="C117" i="2"/>
  <c r="N116" i="2"/>
  <c r="M116" i="2"/>
  <c r="L116" i="2"/>
  <c r="K116" i="2"/>
  <c r="H116" i="2"/>
  <c r="G116" i="2"/>
  <c r="F116" i="2"/>
  <c r="E116" i="2"/>
  <c r="D116" i="2"/>
  <c r="C116" i="2"/>
  <c r="N115" i="2"/>
  <c r="M115" i="2"/>
  <c r="K115" i="2"/>
  <c r="G115" i="2"/>
  <c r="F115" i="2"/>
  <c r="E115" i="2"/>
  <c r="D115" i="2"/>
  <c r="C115" i="2"/>
  <c r="N114" i="2"/>
  <c r="M114" i="2"/>
  <c r="K114" i="2"/>
  <c r="G114" i="2"/>
  <c r="F114" i="2"/>
  <c r="E114" i="2"/>
  <c r="D114" i="2"/>
  <c r="C114" i="2"/>
  <c r="N113" i="2"/>
  <c r="M113" i="2"/>
  <c r="K113" i="2"/>
  <c r="G113" i="2"/>
  <c r="F113" i="2"/>
  <c r="E113" i="2"/>
  <c r="D113" i="2"/>
  <c r="C113" i="2"/>
  <c r="N109" i="2"/>
  <c r="M109" i="2"/>
  <c r="L109" i="2"/>
  <c r="K109" i="2"/>
  <c r="H109" i="2"/>
  <c r="G109" i="2"/>
  <c r="F109" i="2"/>
  <c r="E109" i="2"/>
  <c r="D109" i="2"/>
  <c r="C109" i="2"/>
  <c r="N108" i="2"/>
  <c r="M108" i="2"/>
  <c r="L108" i="2"/>
  <c r="K108" i="2"/>
  <c r="H108" i="2"/>
  <c r="G108" i="2"/>
  <c r="F108" i="2"/>
  <c r="E108" i="2"/>
  <c r="D108" i="2"/>
  <c r="C108" i="2"/>
  <c r="N107" i="2"/>
  <c r="M107" i="2"/>
  <c r="L107" i="2"/>
  <c r="K107" i="2"/>
  <c r="H107" i="2"/>
  <c r="G107" i="2"/>
  <c r="F107" i="2"/>
  <c r="E107" i="2"/>
  <c r="D107" i="2"/>
  <c r="C107" i="2"/>
  <c r="N106" i="2"/>
  <c r="M106" i="2"/>
  <c r="L106" i="2"/>
  <c r="K106" i="2"/>
  <c r="H106" i="2"/>
  <c r="G106" i="2"/>
  <c r="F106" i="2"/>
  <c r="E106" i="2"/>
  <c r="D106" i="2"/>
  <c r="C106" i="2"/>
  <c r="N105" i="2"/>
  <c r="M105" i="2"/>
  <c r="L105" i="2"/>
  <c r="K105" i="2"/>
  <c r="H105" i="2"/>
  <c r="G105" i="2"/>
  <c r="F105" i="2"/>
  <c r="E105" i="2"/>
  <c r="D105" i="2"/>
  <c r="C105" i="2"/>
  <c r="N104" i="2"/>
  <c r="M104" i="2"/>
  <c r="L104" i="2"/>
  <c r="K104" i="2"/>
  <c r="G104" i="2"/>
  <c r="F104" i="2"/>
  <c r="E104" i="2"/>
  <c r="D104" i="2"/>
  <c r="C104" i="2"/>
  <c r="N103" i="2"/>
  <c r="M103" i="2"/>
  <c r="L103" i="2"/>
  <c r="K103" i="2"/>
  <c r="H103" i="2"/>
  <c r="G103" i="2"/>
  <c r="F103" i="2"/>
  <c r="E103" i="2"/>
  <c r="D103" i="2"/>
  <c r="C103" i="2"/>
  <c r="N102" i="2"/>
  <c r="M102" i="2"/>
  <c r="L102" i="2"/>
  <c r="K102" i="2"/>
  <c r="H102" i="2"/>
  <c r="G102" i="2"/>
  <c r="F102" i="2"/>
  <c r="E102" i="2"/>
  <c r="D102" i="2"/>
  <c r="C102" i="2"/>
  <c r="N101" i="2"/>
  <c r="M101" i="2"/>
  <c r="L101" i="2"/>
  <c r="K101" i="2"/>
  <c r="H101" i="2"/>
  <c r="G101" i="2"/>
  <c r="F101" i="2"/>
  <c r="E101" i="2"/>
  <c r="D101" i="2"/>
  <c r="C101" i="2"/>
  <c r="N100" i="2"/>
  <c r="M100" i="2"/>
  <c r="K100" i="2"/>
  <c r="G100" i="2"/>
  <c r="F100" i="2"/>
  <c r="E100" i="2"/>
  <c r="D100" i="2"/>
  <c r="C100" i="2"/>
  <c r="N99" i="2"/>
  <c r="M99" i="2"/>
  <c r="L99" i="2"/>
  <c r="K99" i="2"/>
  <c r="H99" i="2"/>
  <c r="G99" i="2"/>
  <c r="F99" i="2"/>
  <c r="E99" i="2"/>
  <c r="D99" i="2"/>
  <c r="C99" i="2"/>
  <c r="N98" i="2"/>
  <c r="M98" i="2"/>
  <c r="K98" i="2"/>
  <c r="G98" i="2"/>
  <c r="F98" i="2"/>
  <c r="E98" i="2"/>
  <c r="D98" i="2"/>
  <c r="C98" i="2"/>
  <c r="N97" i="2"/>
  <c r="M97" i="2"/>
  <c r="K97" i="2"/>
  <c r="G97" i="2"/>
  <c r="F97" i="2"/>
  <c r="E97" i="2"/>
  <c r="D97" i="2"/>
  <c r="C97" i="2"/>
  <c r="N93" i="2"/>
  <c r="M93" i="2"/>
  <c r="L93" i="2"/>
  <c r="K93" i="2"/>
  <c r="H93" i="2"/>
  <c r="G93" i="2"/>
  <c r="F93" i="2"/>
  <c r="E93" i="2"/>
  <c r="D93" i="2"/>
  <c r="C93" i="2"/>
  <c r="N92" i="2"/>
  <c r="M92" i="2"/>
  <c r="L92" i="2"/>
  <c r="K92" i="2"/>
  <c r="H92" i="2"/>
  <c r="G92" i="2"/>
  <c r="F92" i="2"/>
  <c r="E92" i="2"/>
  <c r="D92" i="2"/>
  <c r="C92" i="2"/>
  <c r="N91" i="2"/>
  <c r="M91" i="2"/>
  <c r="L91" i="2"/>
  <c r="K91" i="2"/>
  <c r="H91" i="2"/>
  <c r="G91" i="2"/>
  <c r="F91" i="2"/>
  <c r="E91" i="2"/>
  <c r="D91" i="2"/>
  <c r="C91" i="2"/>
  <c r="N90" i="2"/>
  <c r="M90" i="2"/>
  <c r="K90" i="2"/>
  <c r="G90" i="2"/>
  <c r="F90" i="2"/>
  <c r="E90" i="2"/>
  <c r="D90" i="2"/>
  <c r="C90" i="2"/>
  <c r="N89" i="2"/>
  <c r="M89" i="2"/>
  <c r="K89" i="2"/>
  <c r="G89" i="2"/>
  <c r="F89" i="2"/>
  <c r="E89" i="2"/>
  <c r="D89" i="2"/>
  <c r="C89" i="2"/>
  <c r="N88" i="2"/>
  <c r="M88" i="2"/>
  <c r="K88" i="2"/>
  <c r="G88" i="2"/>
  <c r="F88" i="2"/>
  <c r="E88" i="2"/>
  <c r="D88" i="2"/>
  <c r="C88" i="2"/>
  <c r="N87" i="2"/>
  <c r="M87" i="2"/>
  <c r="K87" i="2"/>
  <c r="G87" i="2"/>
  <c r="F87" i="2"/>
  <c r="E87" i="2"/>
  <c r="D87" i="2"/>
  <c r="C87" i="2"/>
  <c r="B84" i="2"/>
  <c r="N83" i="2"/>
  <c r="M83" i="2"/>
  <c r="L83" i="2"/>
  <c r="K83" i="2"/>
  <c r="H83" i="2"/>
  <c r="O83" i="2" s="1"/>
  <c r="G83" i="2"/>
  <c r="F83" i="2"/>
  <c r="E83" i="2"/>
  <c r="D83" i="2"/>
  <c r="C83" i="2"/>
  <c r="N82" i="2"/>
  <c r="M82" i="2"/>
  <c r="L82" i="2"/>
  <c r="K82" i="2"/>
  <c r="H82" i="2"/>
  <c r="O82" i="2" s="1"/>
  <c r="G82" i="2"/>
  <c r="F82" i="2"/>
  <c r="E82" i="2"/>
  <c r="D82" i="2"/>
  <c r="C82" i="2"/>
  <c r="N81" i="2"/>
  <c r="M81" i="2"/>
  <c r="L81" i="2"/>
  <c r="K81" i="2"/>
  <c r="H81" i="2"/>
  <c r="O81" i="2" s="1"/>
  <c r="G81" i="2"/>
  <c r="F81" i="2"/>
  <c r="E81" i="2"/>
  <c r="D81" i="2"/>
  <c r="C81" i="2"/>
  <c r="N80" i="2"/>
  <c r="M80" i="2"/>
  <c r="L80" i="2"/>
  <c r="K80" i="2"/>
  <c r="H80" i="2"/>
  <c r="O80" i="2" s="1"/>
  <c r="G80" i="2"/>
  <c r="F80" i="2"/>
  <c r="E80" i="2"/>
  <c r="D80" i="2"/>
  <c r="C80" i="2"/>
  <c r="N79" i="2"/>
  <c r="M79" i="2"/>
  <c r="L79" i="2"/>
  <c r="K79" i="2"/>
  <c r="H79" i="2"/>
  <c r="O79" i="2" s="1"/>
  <c r="G79" i="2"/>
  <c r="F79" i="2"/>
  <c r="E79" i="2"/>
  <c r="D79" i="2"/>
  <c r="C79" i="2"/>
  <c r="N78" i="2"/>
  <c r="M78" i="2"/>
  <c r="L78" i="2"/>
  <c r="K78" i="2"/>
  <c r="H78" i="2"/>
  <c r="O78" i="2" s="1"/>
  <c r="G78" i="2"/>
  <c r="F78" i="2"/>
  <c r="E78" i="2"/>
  <c r="D78" i="2"/>
  <c r="C78" i="2"/>
  <c r="N77" i="2"/>
  <c r="M77" i="2"/>
  <c r="L77" i="2"/>
  <c r="K77" i="2"/>
  <c r="H77" i="2"/>
  <c r="G77" i="2"/>
  <c r="F77" i="2"/>
  <c r="E77" i="2"/>
  <c r="D77" i="2"/>
  <c r="C77" i="2"/>
  <c r="N76" i="2"/>
  <c r="M76" i="2"/>
  <c r="L76" i="2"/>
  <c r="K76" i="2"/>
  <c r="H76" i="2"/>
  <c r="O76" i="2" s="1"/>
  <c r="G76" i="2"/>
  <c r="F76" i="2"/>
  <c r="E76" i="2"/>
  <c r="D76" i="2"/>
  <c r="C76" i="2"/>
  <c r="N75" i="2"/>
  <c r="M75" i="2"/>
  <c r="L75" i="2"/>
  <c r="K75" i="2"/>
  <c r="H75" i="2"/>
  <c r="O75" i="2" s="1"/>
  <c r="G75" i="2"/>
  <c r="F75" i="2"/>
  <c r="E75" i="2"/>
  <c r="D75" i="2"/>
  <c r="C75" i="2"/>
  <c r="N74" i="2"/>
  <c r="M74" i="2"/>
  <c r="L74" i="2"/>
  <c r="K74" i="2"/>
  <c r="H74" i="2"/>
  <c r="O74" i="2" s="1"/>
  <c r="G74" i="2"/>
  <c r="F74" i="2"/>
  <c r="E74" i="2"/>
  <c r="D74" i="2"/>
  <c r="C74" i="2"/>
  <c r="N73" i="2"/>
  <c r="M73" i="2"/>
  <c r="L73" i="2"/>
  <c r="K73" i="2"/>
  <c r="H73" i="2"/>
  <c r="O73" i="2" s="1"/>
  <c r="G73" i="2"/>
  <c r="F73" i="2"/>
  <c r="E73" i="2"/>
  <c r="D73" i="2"/>
  <c r="C73" i="2"/>
  <c r="N72" i="2"/>
  <c r="M72" i="2"/>
  <c r="L72" i="2"/>
  <c r="K72" i="2"/>
  <c r="H72" i="2"/>
  <c r="O72" i="2" s="1"/>
  <c r="G72" i="2"/>
  <c r="F72" i="2"/>
  <c r="E72" i="2"/>
  <c r="D72" i="2"/>
  <c r="C72" i="2"/>
  <c r="N71" i="2"/>
  <c r="M71" i="2"/>
  <c r="L71" i="2"/>
  <c r="K71" i="2"/>
  <c r="H71" i="2"/>
  <c r="O71" i="2" s="1"/>
  <c r="G71" i="2"/>
  <c r="F71" i="2"/>
  <c r="E71" i="2"/>
  <c r="D71" i="2"/>
  <c r="C71" i="2"/>
  <c r="N70" i="2"/>
  <c r="M70" i="2"/>
  <c r="L70" i="2"/>
  <c r="K70" i="2"/>
  <c r="H70" i="2"/>
  <c r="G70" i="2"/>
  <c r="F70" i="2"/>
  <c r="E70" i="2"/>
  <c r="D70" i="2"/>
  <c r="C70" i="2"/>
  <c r="N69" i="2"/>
  <c r="M69" i="2"/>
  <c r="L69" i="2"/>
  <c r="K69" i="2"/>
  <c r="H69" i="2"/>
  <c r="G69" i="2"/>
  <c r="F69" i="2"/>
  <c r="E69" i="2"/>
  <c r="D69" i="2"/>
  <c r="C69" i="2"/>
  <c r="N68" i="2"/>
  <c r="M68" i="2"/>
  <c r="L68" i="2"/>
  <c r="K68" i="2"/>
  <c r="H68" i="2"/>
  <c r="O68" i="2" s="1"/>
  <c r="G68" i="2"/>
  <c r="F68" i="2"/>
  <c r="E68" i="2"/>
  <c r="D68" i="2"/>
  <c r="C68" i="2"/>
  <c r="N67" i="2"/>
  <c r="M67" i="2"/>
  <c r="L67" i="2"/>
  <c r="K67" i="2"/>
  <c r="H67" i="2"/>
  <c r="E201" i="18" s="1"/>
  <c r="G67" i="2"/>
  <c r="F67" i="2"/>
  <c r="E67" i="2"/>
  <c r="D67" i="2"/>
  <c r="C67" i="2"/>
  <c r="N66" i="2"/>
  <c r="M66" i="2"/>
  <c r="L66" i="2"/>
  <c r="K66" i="2"/>
  <c r="H66" i="2"/>
  <c r="D201" i="18" s="1"/>
  <c r="G66" i="2"/>
  <c r="F66" i="2"/>
  <c r="E66" i="2"/>
  <c r="D66" i="2"/>
  <c r="C66" i="2"/>
  <c r="N65" i="2"/>
  <c r="M65" i="2"/>
  <c r="L65" i="2"/>
  <c r="K65" i="2"/>
  <c r="H65" i="2"/>
  <c r="G65" i="2"/>
  <c r="F65" i="2"/>
  <c r="E65" i="2"/>
  <c r="D65" i="2"/>
  <c r="C65" i="2"/>
  <c r="N64" i="2"/>
  <c r="M64" i="2"/>
  <c r="L64" i="2"/>
  <c r="K64" i="2"/>
  <c r="H64" i="2"/>
  <c r="B201" i="18" s="1"/>
  <c r="G64" i="2"/>
  <c r="F64" i="2"/>
  <c r="E64" i="2"/>
  <c r="D64" i="2"/>
  <c r="C64" i="2"/>
  <c r="N63" i="2"/>
  <c r="M63" i="2"/>
  <c r="L63" i="2"/>
  <c r="K63" i="2"/>
  <c r="H63" i="2"/>
  <c r="D189" i="17" s="1"/>
  <c r="D191" i="17" s="1"/>
  <c r="G63" i="2"/>
  <c r="F63" i="2"/>
  <c r="E63" i="2"/>
  <c r="D63" i="2"/>
  <c r="C63" i="2"/>
  <c r="N62" i="2"/>
  <c r="M62" i="2"/>
  <c r="L62" i="2"/>
  <c r="K62" i="2"/>
  <c r="H62" i="2"/>
  <c r="G62" i="2"/>
  <c r="F62" i="2"/>
  <c r="E62" i="2"/>
  <c r="D62" i="2"/>
  <c r="C62" i="2"/>
  <c r="N61" i="2"/>
  <c r="M61" i="2"/>
  <c r="L61" i="2"/>
  <c r="K61" i="2"/>
  <c r="G61" i="2"/>
  <c r="F61" i="2"/>
  <c r="E61" i="2"/>
  <c r="D61" i="2"/>
  <c r="C61" i="2"/>
  <c r="N60" i="2"/>
  <c r="M60" i="2"/>
  <c r="K60" i="2"/>
  <c r="G60" i="2"/>
  <c r="F60" i="2"/>
  <c r="E60" i="2"/>
  <c r="D60" i="2"/>
  <c r="C60" i="2"/>
  <c r="N59" i="2"/>
  <c r="M59" i="2"/>
  <c r="K59" i="2"/>
  <c r="G59" i="2"/>
  <c r="F59" i="2"/>
  <c r="E59" i="2"/>
  <c r="D59" i="2"/>
  <c r="C59" i="2"/>
  <c r="N58" i="2"/>
  <c r="M58" i="2"/>
  <c r="L58" i="2"/>
  <c r="K58" i="2"/>
  <c r="H58" i="2"/>
  <c r="B201" i="17" s="1"/>
  <c r="G58" i="2"/>
  <c r="F58" i="2"/>
  <c r="E58" i="2"/>
  <c r="D58" i="2"/>
  <c r="C58" i="2"/>
  <c r="N57" i="2"/>
  <c r="M57" i="2"/>
  <c r="L57" i="2"/>
  <c r="K57" i="2"/>
  <c r="G57" i="2"/>
  <c r="F57" i="2"/>
  <c r="E57" i="2"/>
  <c r="D57" i="2"/>
  <c r="C57" i="2"/>
  <c r="N56" i="2"/>
  <c r="M56" i="2"/>
  <c r="K56" i="2"/>
  <c r="G56" i="2"/>
  <c r="F56" i="2"/>
  <c r="E56" i="2"/>
  <c r="D56" i="2"/>
  <c r="C56" i="2"/>
  <c r="N55" i="2"/>
  <c r="M55" i="2"/>
  <c r="K55" i="2"/>
  <c r="G55" i="2"/>
  <c r="F55" i="2"/>
  <c r="E55" i="2"/>
  <c r="D55" i="2"/>
  <c r="C55" i="2"/>
  <c r="N54" i="2"/>
  <c r="M54" i="2"/>
  <c r="K54" i="2"/>
  <c r="G54" i="2"/>
  <c r="F54" i="2"/>
  <c r="E54" i="2"/>
  <c r="D54" i="2"/>
  <c r="C54" i="2"/>
  <c r="N53" i="2"/>
  <c r="M53" i="2"/>
  <c r="K53" i="2"/>
  <c r="G53" i="2"/>
  <c r="F53" i="2"/>
  <c r="E53" i="2"/>
  <c r="D53" i="2"/>
  <c r="C53" i="2"/>
  <c r="N52" i="2"/>
  <c r="M52" i="2"/>
  <c r="L52" i="2"/>
  <c r="K52" i="2"/>
  <c r="H52" i="2"/>
  <c r="B201" i="16" s="1"/>
  <c r="G52" i="2"/>
  <c r="F52" i="2"/>
  <c r="E52" i="2"/>
  <c r="D52" i="2"/>
  <c r="C52" i="2"/>
  <c r="N51" i="2"/>
  <c r="M51" i="2"/>
  <c r="L51" i="2"/>
  <c r="K51" i="2"/>
  <c r="G51" i="2"/>
  <c r="F51" i="2"/>
  <c r="E51" i="2"/>
  <c r="D51" i="2"/>
  <c r="C51" i="2"/>
  <c r="N50" i="2"/>
  <c r="M50" i="2"/>
  <c r="L50" i="2"/>
  <c r="K50" i="2"/>
  <c r="H50" i="2"/>
  <c r="G50" i="2"/>
  <c r="F50" i="2"/>
  <c r="E50" i="2"/>
  <c r="D50" i="2"/>
  <c r="C50" i="2"/>
  <c r="N49" i="2"/>
  <c r="M49" i="2"/>
  <c r="K49" i="2"/>
  <c r="G49" i="2"/>
  <c r="F49" i="2"/>
  <c r="E49" i="2"/>
  <c r="D49" i="2"/>
  <c r="C49" i="2"/>
  <c r="N48" i="2"/>
  <c r="M48" i="2"/>
  <c r="K48" i="2"/>
  <c r="G48" i="2"/>
  <c r="F48" i="2"/>
  <c r="E48" i="2"/>
  <c r="D48" i="2"/>
  <c r="C48" i="2"/>
  <c r="N47" i="2"/>
  <c r="M47" i="2"/>
  <c r="K47" i="2"/>
  <c r="G47" i="2"/>
  <c r="F47" i="2"/>
  <c r="E47" i="2"/>
  <c r="D47" i="2"/>
  <c r="C47" i="2"/>
  <c r="N46" i="2"/>
  <c r="M46" i="2"/>
  <c r="L46" i="2"/>
  <c r="K46" i="2"/>
  <c r="H46" i="2"/>
  <c r="G46" i="2"/>
  <c r="F46" i="2"/>
  <c r="E46" i="2"/>
  <c r="D46" i="2"/>
  <c r="C46" i="2"/>
  <c r="N45" i="2"/>
  <c r="M45" i="2"/>
  <c r="K45" i="2"/>
  <c r="G45" i="2"/>
  <c r="F45" i="2"/>
  <c r="E45" i="2"/>
  <c r="D45" i="2"/>
  <c r="C45" i="2"/>
  <c r="N44" i="2"/>
  <c r="M44" i="2"/>
  <c r="L44" i="2"/>
  <c r="K44" i="2"/>
  <c r="G44" i="2"/>
  <c r="F44" i="2"/>
  <c r="E44" i="2"/>
  <c r="D44" i="2"/>
  <c r="C44" i="2"/>
  <c r="N43" i="2"/>
  <c r="M43" i="2"/>
  <c r="K43" i="2"/>
  <c r="G43" i="2"/>
  <c r="F43" i="2"/>
  <c r="E43" i="2"/>
  <c r="D43" i="2"/>
  <c r="C43" i="2"/>
  <c r="N42" i="2"/>
  <c r="M42" i="2"/>
  <c r="K42" i="2"/>
  <c r="G42" i="2"/>
  <c r="F42" i="2"/>
  <c r="E42" i="2"/>
  <c r="D42" i="2"/>
  <c r="C42" i="2"/>
  <c r="N41" i="2"/>
  <c r="M41" i="2"/>
  <c r="K41" i="2"/>
  <c r="G41" i="2"/>
  <c r="F41" i="2"/>
  <c r="E41" i="2"/>
  <c r="D41" i="2"/>
  <c r="C41" i="2"/>
  <c r="N40" i="2"/>
  <c r="M40" i="2"/>
  <c r="L40" i="2"/>
  <c r="K40" i="2"/>
  <c r="H40" i="2"/>
  <c r="G40" i="2"/>
  <c r="F40" i="2"/>
  <c r="E40" i="2"/>
  <c r="D40" i="2"/>
  <c r="C40" i="2"/>
  <c r="B37" i="2"/>
  <c r="U36" i="2"/>
  <c r="T36" i="2"/>
  <c r="S36" i="2"/>
  <c r="R36" i="2"/>
  <c r="Q36" i="2"/>
  <c r="P36" i="2"/>
  <c r="N36" i="2"/>
  <c r="M36" i="2"/>
  <c r="L36" i="2"/>
  <c r="K36" i="2"/>
  <c r="H36" i="2"/>
  <c r="G36" i="2"/>
  <c r="F36" i="2"/>
  <c r="E36" i="2"/>
  <c r="D36" i="2"/>
  <c r="C36" i="2"/>
  <c r="B36" i="2"/>
  <c r="A36" i="2"/>
  <c r="U35" i="2"/>
  <c r="T35" i="2"/>
  <c r="S35" i="2"/>
  <c r="R35" i="2"/>
  <c r="Q35" i="2"/>
  <c r="P35" i="2"/>
  <c r="N35" i="2"/>
  <c r="M35" i="2"/>
  <c r="L35" i="2"/>
  <c r="K35" i="2"/>
  <c r="H35" i="2"/>
  <c r="O35" i="2" s="1"/>
  <c r="G35" i="2"/>
  <c r="F35" i="2"/>
  <c r="E35" i="2"/>
  <c r="D35" i="2"/>
  <c r="C35" i="2"/>
  <c r="B35" i="2"/>
  <c r="A35" i="2"/>
  <c r="U34" i="2"/>
  <c r="T34" i="2"/>
  <c r="S34" i="2"/>
  <c r="R34" i="2"/>
  <c r="Q34" i="2"/>
  <c r="P34" i="2"/>
  <c r="N34" i="2"/>
  <c r="M34" i="2"/>
  <c r="L34" i="2"/>
  <c r="K34" i="2"/>
  <c r="H34" i="2"/>
  <c r="D162" i="2" s="1"/>
  <c r="D164" i="2" s="1"/>
  <c r="G34" i="2"/>
  <c r="F34" i="2"/>
  <c r="E34" i="2"/>
  <c r="D34" i="2"/>
  <c r="C34" i="2"/>
  <c r="B34" i="2"/>
  <c r="A34" i="2"/>
  <c r="T33" i="2"/>
  <c r="R33" i="2"/>
  <c r="P33" i="2"/>
  <c r="N33" i="2"/>
  <c r="M33" i="2"/>
  <c r="K33" i="2"/>
  <c r="G33" i="2"/>
  <c r="F33" i="2"/>
  <c r="E33" i="2"/>
  <c r="D33" i="2"/>
  <c r="C33" i="2"/>
  <c r="B33" i="2"/>
  <c r="A33" i="2"/>
  <c r="T32" i="2"/>
  <c r="R32" i="2"/>
  <c r="P32" i="2"/>
  <c r="N32" i="2"/>
  <c r="M32" i="2"/>
  <c r="K32" i="2"/>
  <c r="G32" i="2"/>
  <c r="F32" i="2"/>
  <c r="E32" i="2"/>
  <c r="D32" i="2"/>
  <c r="C32" i="2"/>
  <c r="B32" i="2"/>
  <c r="A32" i="2"/>
  <c r="T31" i="2"/>
  <c r="R31" i="2"/>
  <c r="P31" i="2"/>
  <c r="N31" i="2"/>
  <c r="M31" i="2"/>
  <c r="K31" i="2"/>
  <c r="G31" i="2"/>
  <c r="F31" i="2"/>
  <c r="E31" i="2"/>
  <c r="D31" i="2"/>
  <c r="C31" i="2"/>
  <c r="B31" i="2"/>
  <c r="A31" i="2"/>
  <c r="T30" i="2"/>
  <c r="R30" i="2"/>
  <c r="P30" i="2"/>
  <c r="N30" i="2"/>
  <c r="M30" i="2"/>
  <c r="K30" i="2"/>
  <c r="G30" i="2"/>
  <c r="F30" i="2"/>
  <c r="E30" i="2"/>
  <c r="D30" i="2"/>
  <c r="C30" i="2"/>
  <c r="B30" i="2"/>
  <c r="A30" i="2"/>
  <c r="K26" i="2"/>
  <c r="J26" i="2"/>
  <c r="G26" i="2"/>
  <c r="F26" i="2"/>
  <c r="C26" i="2"/>
  <c r="B26" i="2"/>
  <c r="E21" i="2"/>
  <c r="A21" i="2"/>
  <c r="K18" i="2"/>
  <c r="J18" i="2"/>
  <c r="G18" i="2"/>
  <c r="F18" i="2"/>
  <c r="C18" i="2"/>
  <c r="B18" i="2"/>
  <c r="I13" i="2"/>
  <c r="E13" i="2"/>
  <c r="A13" i="2"/>
  <c r="B10" i="2"/>
  <c r="K9" i="2"/>
  <c r="J9" i="2"/>
  <c r="A9" i="2"/>
  <c r="J8" i="2"/>
  <c r="A8" i="2"/>
  <c r="J7" i="2"/>
  <c r="A7" i="2"/>
  <c r="J6" i="2"/>
  <c r="A6" i="2"/>
  <c r="J5" i="2"/>
  <c r="A5" i="2"/>
  <c r="C2" i="2"/>
  <c r="B2" i="2" s="1"/>
  <c r="F1" i="2" s="1"/>
  <c r="B1" i="2"/>
  <c r="BJ1092" i="10" s="1"/>
  <c r="BI1375" i="10"/>
  <c r="BH1375" i="10"/>
  <c r="BG1375" i="10"/>
  <c r="BF1375" i="10"/>
  <c r="BE1375" i="10"/>
  <c r="BC1375" i="10"/>
  <c r="AY1375" i="10"/>
  <c r="O1375" i="10"/>
  <c r="BD1375" i="10" s="1"/>
  <c r="J1375" i="10"/>
  <c r="K1375" i="10" s="1"/>
  <c r="F1375" i="10"/>
  <c r="Z1375" i="10" s="1"/>
  <c r="BI1374" i="10"/>
  <c r="BH1374" i="10"/>
  <c r="BG1374" i="10"/>
  <c r="BF1374" i="10"/>
  <c r="BE1374" i="10"/>
  <c r="BC1374" i="10"/>
  <c r="AY1374" i="10"/>
  <c r="AA1374" i="10"/>
  <c r="O1374" i="10"/>
  <c r="BD1374" i="10" s="1"/>
  <c r="J1374" i="10"/>
  <c r="K1374" i="10" s="1"/>
  <c r="F1374" i="10"/>
  <c r="Z1374" i="10" s="1"/>
  <c r="BI1373" i="10"/>
  <c r="BH1373" i="10"/>
  <c r="BG1373" i="10"/>
  <c r="BF1373" i="10"/>
  <c r="BE1373" i="10"/>
  <c r="BC1373" i="10"/>
  <c r="AY1373" i="10"/>
  <c r="O1373" i="10"/>
  <c r="BD1373" i="10" s="1"/>
  <c r="J1373" i="10"/>
  <c r="K1373" i="10" s="1"/>
  <c r="F1373" i="10"/>
  <c r="BI1372" i="10"/>
  <c r="BH1372" i="10"/>
  <c r="BG1372" i="10"/>
  <c r="BF1372" i="10"/>
  <c r="BE1372" i="10"/>
  <c r="BC1372" i="10"/>
  <c r="AY1372" i="10"/>
  <c r="O1372" i="10"/>
  <c r="BD1372" i="10" s="1"/>
  <c r="J1372" i="10"/>
  <c r="K1372" i="10" s="1"/>
  <c r="F1372" i="10"/>
  <c r="Z1372" i="10" s="1"/>
  <c r="BI1371" i="10"/>
  <c r="BH1371" i="10"/>
  <c r="BG1371" i="10"/>
  <c r="BF1371" i="10"/>
  <c r="BE1371" i="10"/>
  <c r="BC1371" i="10"/>
  <c r="AY1371" i="10"/>
  <c r="AA1371" i="10"/>
  <c r="O1371" i="10"/>
  <c r="BD1371" i="10" s="1"/>
  <c r="J1371" i="10"/>
  <c r="K1371" i="10" s="1"/>
  <c r="F1371" i="10"/>
  <c r="Z1371" i="10" s="1"/>
  <c r="BI1370" i="10"/>
  <c r="BH1370" i="10"/>
  <c r="BG1370" i="10"/>
  <c r="BF1370" i="10"/>
  <c r="BE1370" i="10"/>
  <c r="BC1370" i="10"/>
  <c r="AY1370" i="10"/>
  <c r="O1370" i="10"/>
  <c r="BD1370" i="10" s="1"/>
  <c r="J1370" i="10"/>
  <c r="K1370" i="10" s="1"/>
  <c r="F1370" i="10"/>
  <c r="Z1370" i="10" s="1"/>
  <c r="BI1369" i="10"/>
  <c r="BH1369" i="10"/>
  <c r="BG1369" i="10"/>
  <c r="BF1369" i="10"/>
  <c r="BE1369" i="10"/>
  <c r="BC1369" i="10"/>
  <c r="AY1369" i="10"/>
  <c r="O1369" i="10"/>
  <c r="BD1369" i="10" s="1"/>
  <c r="J1369" i="10"/>
  <c r="K1369" i="10" s="1"/>
  <c r="F1369" i="10"/>
  <c r="BI1368" i="10"/>
  <c r="BH1368" i="10"/>
  <c r="BG1368" i="10"/>
  <c r="BF1368" i="10"/>
  <c r="BE1368" i="10"/>
  <c r="BC1368" i="10"/>
  <c r="AY1368" i="10"/>
  <c r="AA1368" i="10"/>
  <c r="O1368" i="10"/>
  <c r="BD1368" i="10" s="1"/>
  <c r="J1368" i="10"/>
  <c r="K1368" i="10" s="1"/>
  <c r="F1368" i="10"/>
  <c r="Z1368" i="10" s="1"/>
  <c r="BI1367" i="10"/>
  <c r="BH1367" i="10"/>
  <c r="BG1367" i="10"/>
  <c r="BF1367" i="10"/>
  <c r="BE1367" i="10"/>
  <c r="BC1367" i="10"/>
  <c r="AY1367" i="10"/>
  <c r="O1367" i="10"/>
  <c r="BD1367" i="10" s="1"/>
  <c r="J1367" i="10"/>
  <c r="K1367" i="10" s="1"/>
  <c r="F1367" i="10"/>
  <c r="Z1367" i="10" s="1"/>
  <c r="BI1366" i="10"/>
  <c r="BH1366" i="10"/>
  <c r="BG1366" i="10"/>
  <c r="BF1366" i="10"/>
  <c r="BE1366" i="10"/>
  <c r="BC1366" i="10"/>
  <c r="AY1366" i="10"/>
  <c r="AA1366" i="10"/>
  <c r="O1366" i="10"/>
  <c r="BD1366" i="10" s="1"/>
  <c r="J1366" i="10"/>
  <c r="K1366" i="10" s="1"/>
  <c r="F1366" i="10"/>
  <c r="Z1366" i="10" s="1"/>
  <c r="BI1365" i="10"/>
  <c r="BH1365" i="10"/>
  <c r="BG1365" i="10"/>
  <c r="BF1365" i="10"/>
  <c r="BE1365" i="10"/>
  <c r="BC1365" i="10"/>
  <c r="AY1365" i="10"/>
  <c r="O1365" i="10"/>
  <c r="BD1365" i="10" s="1"/>
  <c r="J1365" i="10"/>
  <c r="K1365" i="10" s="1"/>
  <c r="F1365" i="10"/>
  <c r="BI1364" i="10"/>
  <c r="BH1364" i="10"/>
  <c r="BG1364" i="10"/>
  <c r="BF1364" i="10"/>
  <c r="BE1364" i="10"/>
  <c r="BC1364" i="10"/>
  <c r="AY1364" i="10"/>
  <c r="O1364" i="10"/>
  <c r="BD1364" i="10" s="1"/>
  <c r="J1364" i="10"/>
  <c r="K1364" i="10" s="1"/>
  <c r="F1364" i="10"/>
  <c r="Z1364" i="10" s="1"/>
  <c r="BI1363" i="10"/>
  <c r="BH1363" i="10"/>
  <c r="BG1363" i="10"/>
  <c r="BF1363" i="10"/>
  <c r="BE1363" i="10"/>
  <c r="BC1363" i="10"/>
  <c r="AY1363" i="10"/>
  <c r="AA1363" i="10"/>
  <c r="O1363" i="10"/>
  <c r="BD1363" i="10" s="1"/>
  <c r="J1363" i="10"/>
  <c r="K1363" i="10" s="1"/>
  <c r="F1363" i="10"/>
  <c r="Z1363" i="10" s="1"/>
  <c r="BI1362" i="10"/>
  <c r="BH1362" i="10"/>
  <c r="BG1362" i="10"/>
  <c r="BF1362" i="10"/>
  <c r="BE1362" i="10"/>
  <c r="BC1362" i="10"/>
  <c r="AY1362" i="10"/>
  <c r="O1362" i="10"/>
  <c r="BD1362" i="10" s="1"/>
  <c r="J1362" i="10"/>
  <c r="K1362" i="10" s="1"/>
  <c r="F1362" i="10"/>
  <c r="Z1362" i="10" s="1"/>
  <c r="BI1361" i="10"/>
  <c r="BH1361" i="10"/>
  <c r="BG1361" i="10"/>
  <c r="BF1361" i="10"/>
  <c r="BE1361" i="10"/>
  <c r="BC1361" i="10"/>
  <c r="AY1361" i="10"/>
  <c r="O1361" i="10"/>
  <c r="BD1361" i="10" s="1"/>
  <c r="J1361" i="10"/>
  <c r="K1361" i="10" s="1"/>
  <c r="F1361" i="10"/>
  <c r="BI1360" i="10"/>
  <c r="BH1360" i="10"/>
  <c r="BG1360" i="10"/>
  <c r="BF1360" i="10"/>
  <c r="BE1360" i="10"/>
  <c r="BC1360" i="10"/>
  <c r="AY1360" i="10"/>
  <c r="AA1360" i="10"/>
  <c r="O1360" i="10"/>
  <c r="BD1360" i="10" s="1"/>
  <c r="J1360" i="10"/>
  <c r="K1360" i="10" s="1"/>
  <c r="F1360" i="10"/>
  <c r="Z1360" i="10" s="1"/>
  <c r="BI1359" i="10"/>
  <c r="BH1359" i="10"/>
  <c r="BG1359" i="10"/>
  <c r="BF1359" i="10"/>
  <c r="BE1359" i="10"/>
  <c r="BC1359" i="10"/>
  <c r="AY1359" i="10"/>
  <c r="O1359" i="10"/>
  <c r="BD1359" i="10" s="1"/>
  <c r="J1359" i="10"/>
  <c r="K1359" i="10" s="1"/>
  <c r="F1359" i="10"/>
  <c r="Z1359" i="10" s="1"/>
  <c r="BI1358" i="10"/>
  <c r="BH1358" i="10"/>
  <c r="BG1358" i="10"/>
  <c r="BF1358" i="10"/>
  <c r="BE1358" i="10"/>
  <c r="BC1358" i="10"/>
  <c r="AY1358" i="10"/>
  <c r="AA1358" i="10"/>
  <c r="O1358" i="10"/>
  <c r="BD1358" i="10" s="1"/>
  <c r="J1358" i="10"/>
  <c r="K1358" i="10" s="1"/>
  <c r="F1358" i="10"/>
  <c r="Z1358" i="10" s="1"/>
  <c r="BI1357" i="10"/>
  <c r="BH1357" i="10"/>
  <c r="BG1357" i="10"/>
  <c r="BF1357" i="10"/>
  <c r="BE1357" i="10"/>
  <c r="BC1357" i="10"/>
  <c r="AY1357" i="10"/>
  <c r="O1357" i="10"/>
  <c r="BD1357" i="10" s="1"/>
  <c r="J1357" i="10"/>
  <c r="K1357" i="10" s="1"/>
  <c r="F1357" i="10"/>
  <c r="BI1356" i="10"/>
  <c r="BH1356" i="10"/>
  <c r="BG1356" i="10"/>
  <c r="BF1356" i="10"/>
  <c r="BE1356" i="10"/>
  <c r="BC1356" i="10"/>
  <c r="AY1356" i="10"/>
  <c r="O1356" i="10"/>
  <c r="BD1356" i="10" s="1"/>
  <c r="J1356" i="10"/>
  <c r="K1356" i="10" s="1"/>
  <c r="F1356" i="10"/>
  <c r="Z1356" i="10" s="1"/>
  <c r="BI1355" i="10"/>
  <c r="BH1355" i="10"/>
  <c r="BG1355" i="10"/>
  <c r="BF1355" i="10"/>
  <c r="BE1355" i="10"/>
  <c r="BC1355" i="10"/>
  <c r="AY1355" i="10"/>
  <c r="AA1355" i="10"/>
  <c r="O1355" i="10"/>
  <c r="BD1355" i="10" s="1"/>
  <c r="J1355" i="10"/>
  <c r="K1355" i="10" s="1"/>
  <c r="F1355" i="10"/>
  <c r="Z1355" i="10" s="1"/>
  <c r="BI1354" i="10"/>
  <c r="BH1354" i="10"/>
  <c r="BG1354" i="10"/>
  <c r="BF1354" i="10"/>
  <c r="BE1354" i="10"/>
  <c r="BC1354" i="10"/>
  <c r="AY1354" i="10"/>
  <c r="AA1354" i="10"/>
  <c r="O1354" i="10"/>
  <c r="BD1354" i="10" s="1"/>
  <c r="J1354" i="10"/>
  <c r="K1354" i="10" s="1"/>
  <c r="F1354" i="10"/>
  <c r="Z1354" i="10" s="1"/>
  <c r="BI1353" i="10"/>
  <c r="BH1353" i="10"/>
  <c r="BG1353" i="10"/>
  <c r="BF1353" i="10"/>
  <c r="BE1353" i="10"/>
  <c r="BC1353" i="10"/>
  <c r="AY1353" i="10"/>
  <c r="O1353" i="10"/>
  <c r="BD1353" i="10" s="1"/>
  <c r="J1353" i="10"/>
  <c r="K1353" i="10" s="1"/>
  <c r="F1353" i="10"/>
  <c r="BI1352" i="10"/>
  <c r="BH1352" i="10"/>
  <c r="BG1352" i="10"/>
  <c r="BF1352" i="10"/>
  <c r="BE1352" i="10"/>
  <c r="BC1352" i="10"/>
  <c r="AY1352" i="10"/>
  <c r="AA1352" i="10"/>
  <c r="O1352" i="10"/>
  <c r="BD1352" i="10" s="1"/>
  <c r="J1352" i="10"/>
  <c r="K1352" i="10" s="1"/>
  <c r="F1352" i="10"/>
  <c r="Z1352" i="10" s="1"/>
  <c r="BI1351" i="10"/>
  <c r="BH1351" i="10"/>
  <c r="BG1351" i="10"/>
  <c r="BF1351" i="10"/>
  <c r="BE1351" i="10"/>
  <c r="BC1351" i="10"/>
  <c r="AY1351" i="10"/>
  <c r="AA1351" i="10"/>
  <c r="O1351" i="10"/>
  <c r="BD1351" i="10" s="1"/>
  <c r="J1351" i="10"/>
  <c r="K1351" i="10" s="1"/>
  <c r="F1351" i="10"/>
  <c r="Z1351" i="10" s="1"/>
  <c r="BI1350" i="10"/>
  <c r="BH1350" i="10"/>
  <c r="BG1350" i="10"/>
  <c r="BF1350" i="10"/>
  <c r="BE1350" i="10"/>
  <c r="BC1350" i="10"/>
  <c r="AY1350" i="10"/>
  <c r="O1350" i="10"/>
  <c r="BD1350" i="10" s="1"/>
  <c r="J1350" i="10"/>
  <c r="K1350" i="10" s="1"/>
  <c r="F1350" i="10"/>
  <c r="Z1350" i="10" s="1"/>
  <c r="BI1349" i="10"/>
  <c r="BH1349" i="10"/>
  <c r="BG1349" i="10"/>
  <c r="BF1349" i="10"/>
  <c r="BE1349" i="10"/>
  <c r="BC1349" i="10"/>
  <c r="AY1349" i="10"/>
  <c r="O1349" i="10"/>
  <c r="BD1349" i="10" s="1"/>
  <c r="J1349" i="10"/>
  <c r="K1349" i="10" s="1"/>
  <c r="F1349" i="10"/>
  <c r="BI1348" i="10"/>
  <c r="BH1348" i="10"/>
  <c r="BG1348" i="10"/>
  <c r="BF1348" i="10"/>
  <c r="BE1348" i="10"/>
  <c r="BC1348" i="10"/>
  <c r="AY1348" i="10"/>
  <c r="AA1348" i="10"/>
  <c r="O1348" i="10"/>
  <c r="BD1348" i="10" s="1"/>
  <c r="J1348" i="10"/>
  <c r="K1348" i="10" s="1"/>
  <c r="F1348" i="10"/>
  <c r="Z1348" i="10" s="1"/>
  <c r="BI1347" i="10"/>
  <c r="BH1347" i="10"/>
  <c r="BG1347" i="10"/>
  <c r="BF1347" i="10"/>
  <c r="BE1347" i="10"/>
  <c r="BC1347" i="10"/>
  <c r="AY1347" i="10"/>
  <c r="O1347" i="10"/>
  <c r="BD1347" i="10" s="1"/>
  <c r="J1347" i="10"/>
  <c r="K1347" i="10" s="1"/>
  <c r="F1347" i="10"/>
  <c r="Z1347" i="10" s="1"/>
  <c r="BI1346" i="10"/>
  <c r="BH1346" i="10"/>
  <c r="BG1346" i="10"/>
  <c r="BF1346" i="10"/>
  <c r="BE1346" i="10"/>
  <c r="BC1346" i="10"/>
  <c r="AY1346" i="10"/>
  <c r="O1346" i="10"/>
  <c r="BD1346" i="10" s="1"/>
  <c r="J1346" i="10"/>
  <c r="K1346" i="10" s="1"/>
  <c r="F1346" i="10"/>
  <c r="Z1346" i="10" s="1"/>
  <c r="BI1345" i="10"/>
  <c r="BH1345" i="10"/>
  <c r="BG1345" i="10"/>
  <c r="BF1345" i="10"/>
  <c r="BE1345" i="10"/>
  <c r="BC1345" i="10"/>
  <c r="AY1345" i="10"/>
  <c r="O1345" i="10"/>
  <c r="BD1345" i="10" s="1"/>
  <c r="J1345" i="10"/>
  <c r="K1345" i="10" s="1"/>
  <c r="F1345" i="10"/>
  <c r="BI1344" i="10"/>
  <c r="BH1344" i="10"/>
  <c r="BG1344" i="10"/>
  <c r="BF1344" i="10"/>
  <c r="BE1344" i="10"/>
  <c r="BC1344" i="10"/>
  <c r="AY1344" i="10"/>
  <c r="AA1344" i="10"/>
  <c r="O1344" i="10"/>
  <c r="BD1344" i="10" s="1"/>
  <c r="J1344" i="10"/>
  <c r="K1344" i="10" s="1"/>
  <c r="F1344" i="10"/>
  <c r="Z1344" i="10" s="1"/>
  <c r="BI1343" i="10"/>
  <c r="BH1343" i="10"/>
  <c r="BG1343" i="10"/>
  <c r="BF1343" i="10"/>
  <c r="BE1343" i="10"/>
  <c r="BC1343" i="10"/>
  <c r="AY1343" i="10"/>
  <c r="O1343" i="10"/>
  <c r="BD1343" i="10" s="1"/>
  <c r="J1343" i="10"/>
  <c r="K1343" i="10" s="1"/>
  <c r="F1343" i="10"/>
  <c r="Z1343" i="10" s="1"/>
  <c r="BI1342" i="10"/>
  <c r="BH1342" i="10"/>
  <c r="BG1342" i="10"/>
  <c r="BF1342" i="10"/>
  <c r="BE1342" i="10"/>
  <c r="BC1342" i="10"/>
  <c r="AY1342" i="10"/>
  <c r="O1342" i="10"/>
  <c r="BD1342" i="10" s="1"/>
  <c r="J1342" i="10"/>
  <c r="K1342" i="10" s="1"/>
  <c r="F1342" i="10"/>
  <c r="Z1342" i="10" s="1"/>
  <c r="BI1341" i="10"/>
  <c r="BH1341" i="10"/>
  <c r="BG1341" i="10"/>
  <c r="BF1341" i="10"/>
  <c r="BE1341" i="10"/>
  <c r="BC1341" i="10"/>
  <c r="AY1341" i="10"/>
  <c r="O1341" i="10"/>
  <c r="BD1341" i="10" s="1"/>
  <c r="J1341" i="10"/>
  <c r="K1341" i="10" s="1"/>
  <c r="F1341" i="10"/>
  <c r="BI1340" i="10"/>
  <c r="BH1340" i="10"/>
  <c r="BG1340" i="10"/>
  <c r="BF1340" i="10"/>
  <c r="BE1340" i="10"/>
  <c r="BC1340" i="10"/>
  <c r="AY1340" i="10"/>
  <c r="O1340" i="10"/>
  <c r="BD1340" i="10" s="1"/>
  <c r="J1340" i="10"/>
  <c r="K1340" i="10" s="1"/>
  <c r="F1340" i="10"/>
  <c r="Z1340" i="10" s="1"/>
  <c r="BI1339" i="10"/>
  <c r="BH1339" i="10"/>
  <c r="BG1339" i="10"/>
  <c r="BF1339" i="10"/>
  <c r="BE1339" i="10"/>
  <c r="BC1339" i="10"/>
  <c r="AY1339" i="10"/>
  <c r="AA1339" i="10"/>
  <c r="O1339" i="10"/>
  <c r="BD1339" i="10" s="1"/>
  <c r="J1339" i="10"/>
  <c r="K1339" i="10" s="1"/>
  <c r="F1339" i="10"/>
  <c r="Z1339" i="10" s="1"/>
  <c r="BI1338" i="10"/>
  <c r="BH1338" i="10"/>
  <c r="BG1338" i="10"/>
  <c r="BF1338" i="10"/>
  <c r="BE1338" i="10"/>
  <c r="BC1338" i="10"/>
  <c r="AY1338" i="10"/>
  <c r="AA1338" i="10"/>
  <c r="O1338" i="10"/>
  <c r="BD1338" i="10" s="1"/>
  <c r="J1338" i="10"/>
  <c r="K1338" i="10" s="1"/>
  <c r="F1338" i="10"/>
  <c r="Z1338" i="10" s="1"/>
  <c r="BI1337" i="10"/>
  <c r="BH1337" i="10"/>
  <c r="BG1337" i="10"/>
  <c r="BF1337" i="10"/>
  <c r="BE1337" i="10"/>
  <c r="BC1337" i="10"/>
  <c r="AY1337" i="10"/>
  <c r="O1337" i="10"/>
  <c r="BD1337" i="10" s="1"/>
  <c r="J1337" i="10"/>
  <c r="K1337" i="10" s="1"/>
  <c r="F1337" i="10"/>
  <c r="BI1336" i="10"/>
  <c r="BH1336" i="10"/>
  <c r="BG1336" i="10"/>
  <c r="BF1336" i="10"/>
  <c r="BE1336" i="10"/>
  <c r="BC1336" i="10"/>
  <c r="AY1336" i="10"/>
  <c r="AA1336" i="10"/>
  <c r="O1336" i="10"/>
  <c r="BD1336" i="10" s="1"/>
  <c r="J1336" i="10"/>
  <c r="K1336" i="10" s="1"/>
  <c r="F1336" i="10"/>
  <c r="Z1336" i="10" s="1"/>
  <c r="BI1335" i="10"/>
  <c r="BH1335" i="10"/>
  <c r="BG1335" i="10"/>
  <c r="BF1335" i="10"/>
  <c r="BE1335" i="10"/>
  <c r="BC1335" i="10"/>
  <c r="AY1335" i="10"/>
  <c r="O1335" i="10"/>
  <c r="BD1335" i="10" s="1"/>
  <c r="J1335" i="10"/>
  <c r="K1335" i="10" s="1"/>
  <c r="F1335" i="10"/>
  <c r="Z1335" i="10" s="1"/>
  <c r="BI1334" i="10"/>
  <c r="BH1334" i="10"/>
  <c r="BG1334" i="10"/>
  <c r="BF1334" i="10"/>
  <c r="BE1334" i="10"/>
  <c r="BC1334" i="10"/>
  <c r="AY1334" i="10"/>
  <c r="O1334" i="10"/>
  <c r="BD1334" i="10" s="1"/>
  <c r="J1334" i="10"/>
  <c r="K1334" i="10" s="1"/>
  <c r="F1334" i="10"/>
  <c r="Z1334" i="10" s="1"/>
  <c r="BI1333" i="10"/>
  <c r="BH1333" i="10"/>
  <c r="BG1333" i="10"/>
  <c r="BF1333" i="10"/>
  <c r="BE1333" i="10"/>
  <c r="BC1333" i="10"/>
  <c r="AY1333" i="10"/>
  <c r="O1333" i="10"/>
  <c r="BD1333" i="10" s="1"/>
  <c r="J1333" i="10"/>
  <c r="K1333" i="10" s="1"/>
  <c r="F1333" i="10"/>
  <c r="BI1332" i="10"/>
  <c r="BH1332" i="10"/>
  <c r="BG1332" i="10"/>
  <c r="BF1332" i="10"/>
  <c r="BE1332" i="10"/>
  <c r="BC1332" i="10"/>
  <c r="AY1332" i="10"/>
  <c r="O1332" i="10"/>
  <c r="BD1332" i="10" s="1"/>
  <c r="J1332" i="10"/>
  <c r="K1332" i="10" s="1"/>
  <c r="F1332" i="10"/>
  <c r="BI1331" i="10"/>
  <c r="BH1331" i="10"/>
  <c r="BG1331" i="10"/>
  <c r="BF1331" i="10"/>
  <c r="BE1331" i="10"/>
  <c r="BC1331" i="10"/>
  <c r="AY1331" i="10"/>
  <c r="O1331" i="10"/>
  <c r="BD1331" i="10" s="1"/>
  <c r="J1331" i="10"/>
  <c r="K1331" i="10" s="1"/>
  <c r="F1331" i="10"/>
  <c r="BI1330" i="10"/>
  <c r="BH1330" i="10"/>
  <c r="BG1330" i="10"/>
  <c r="BF1330" i="10"/>
  <c r="BE1330" i="10"/>
  <c r="BC1330" i="10"/>
  <c r="AY1330" i="10"/>
  <c r="O1330" i="10"/>
  <c r="BD1330" i="10" s="1"/>
  <c r="J1330" i="10"/>
  <c r="K1330" i="10" s="1"/>
  <c r="F1330" i="10"/>
  <c r="Z1330" i="10" s="1"/>
  <c r="BI1329" i="10"/>
  <c r="BH1329" i="10"/>
  <c r="BG1329" i="10"/>
  <c r="BF1329" i="10"/>
  <c r="BE1329" i="10"/>
  <c r="BC1329" i="10"/>
  <c r="AY1329" i="10"/>
  <c r="O1329" i="10"/>
  <c r="BD1329" i="10" s="1"/>
  <c r="J1329" i="10"/>
  <c r="K1329" i="10" s="1"/>
  <c r="F1329" i="10"/>
  <c r="Z1329" i="10" s="1"/>
  <c r="BI1328" i="10"/>
  <c r="BH1328" i="10"/>
  <c r="BG1328" i="10"/>
  <c r="BF1328" i="10"/>
  <c r="BE1328" i="10"/>
  <c r="BC1328" i="10"/>
  <c r="AY1328" i="10"/>
  <c r="O1328" i="10"/>
  <c r="BD1328" i="10" s="1"/>
  <c r="J1328" i="10"/>
  <c r="K1328" i="10" s="1"/>
  <c r="F1328" i="10"/>
  <c r="BI1327" i="10"/>
  <c r="BH1327" i="10"/>
  <c r="BG1327" i="10"/>
  <c r="BF1327" i="10"/>
  <c r="BE1327" i="10"/>
  <c r="BC1327" i="10"/>
  <c r="AY1327" i="10"/>
  <c r="Z1327" i="10"/>
  <c r="O1327" i="10"/>
  <c r="BD1327" i="10" s="1"/>
  <c r="J1327" i="10"/>
  <c r="K1327" i="10" s="1"/>
  <c r="F1327" i="10"/>
  <c r="AA1327" i="10" s="1"/>
  <c r="BI1326" i="10"/>
  <c r="BH1326" i="10"/>
  <c r="BG1326" i="10"/>
  <c r="BF1326" i="10"/>
  <c r="BE1326" i="10"/>
  <c r="BC1326" i="10"/>
  <c r="AY1326" i="10"/>
  <c r="O1326" i="10"/>
  <c r="BD1326" i="10" s="1"/>
  <c r="J1326" i="10"/>
  <c r="K1326" i="10" s="1"/>
  <c r="F1326" i="10"/>
  <c r="Z1326" i="10" s="1"/>
  <c r="BI1325" i="10"/>
  <c r="BH1325" i="10"/>
  <c r="BG1325" i="10"/>
  <c r="BF1325" i="10"/>
  <c r="BE1325" i="10"/>
  <c r="BC1325" i="10"/>
  <c r="AY1325" i="10"/>
  <c r="O1325" i="10"/>
  <c r="BD1325" i="10" s="1"/>
  <c r="J1325" i="10"/>
  <c r="K1325" i="10" s="1"/>
  <c r="F1325" i="10"/>
  <c r="AA1325" i="10" s="1"/>
  <c r="BI1324" i="10"/>
  <c r="BH1324" i="10"/>
  <c r="BG1324" i="10"/>
  <c r="BF1324" i="10"/>
  <c r="BE1324" i="10"/>
  <c r="BC1324" i="10"/>
  <c r="AY1324" i="10"/>
  <c r="O1324" i="10"/>
  <c r="BD1324" i="10" s="1"/>
  <c r="J1324" i="10"/>
  <c r="K1324" i="10" s="1"/>
  <c r="F1324" i="10"/>
  <c r="Z1324" i="10" s="1"/>
  <c r="BI1323" i="10"/>
  <c r="BH1323" i="10"/>
  <c r="BG1323" i="10"/>
  <c r="BF1323" i="10"/>
  <c r="BE1323" i="10"/>
  <c r="BC1323" i="10"/>
  <c r="AY1323" i="10"/>
  <c r="O1323" i="10"/>
  <c r="BD1323" i="10" s="1"/>
  <c r="J1323" i="10"/>
  <c r="K1323" i="10" s="1"/>
  <c r="F1323" i="10"/>
  <c r="Z1323" i="10" s="1"/>
  <c r="BI1322" i="10"/>
  <c r="BH1322" i="10"/>
  <c r="BG1322" i="10"/>
  <c r="BF1322" i="10"/>
  <c r="BE1322" i="10"/>
  <c r="BC1322" i="10"/>
  <c r="AY1322" i="10"/>
  <c r="O1322" i="10"/>
  <c r="BD1322" i="10" s="1"/>
  <c r="J1322" i="10"/>
  <c r="K1322" i="10" s="1"/>
  <c r="F1322" i="10"/>
  <c r="BI1321" i="10"/>
  <c r="BH1321" i="10"/>
  <c r="BG1321" i="10"/>
  <c r="BF1321" i="10"/>
  <c r="BE1321" i="10"/>
  <c r="BC1321" i="10"/>
  <c r="AY1321" i="10"/>
  <c r="AA1321" i="10"/>
  <c r="O1321" i="10"/>
  <c r="BD1321" i="10" s="1"/>
  <c r="J1321" i="10"/>
  <c r="K1321" i="10" s="1"/>
  <c r="F1321" i="10"/>
  <c r="Z1321" i="10" s="1"/>
  <c r="BI1320" i="10"/>
  <c r="BH1320" i="10"/>
  <c r="BG1320" i="10"/>
  <c r="BF1320" i="10"/>
  <c r="BE1320" i="10"/>
  <c r="BC1320" i="10"/>
  <c r="AY1320" i="10"/>
  <c r="O1320" i="10"/>
  <c r="BD1320" i="10" s="1"/>
  <c r="J1320" i="10"/>
  <c r="K1320" i="10" s="1"/>
  <c r="F1320" i="10"/>
  <c r="Z1320" i="10" s="1"/>
  <c r="BI1319" i="10"/>
  <c r="BH1319" i="10"/>
  <c r="BG1319" i="10"/>
  <c r="BF1319" i="10"/>
  <c r="BE1319" i="10"/>
  <c r="BC1319" i="10"/>
  <c r="AY1319" i="10"/>
  <c r="Z1319" i="10"/>
  <c r="O1319" i="10"/>
  <c r="BD1319" i="10" s="1"/>
  <c r="J1319" i="10"/>
  <c r="K1319" i="10" s="1"/>
  <c r="F1319" i="10"/>
  <c r="AA1319" i="10" s="1"/>
  <c r="BI1318" i="10"/>
  <c r="BH1318" i="10"/>
  <c r="BG1318" i="10"/>
  <c r="BF1318" i="10"/>
  <c r="BE1318" i="10"/>
  <c r="BC1318" i="10"/>
  <c r="AY1318" i="10"/>
  <c r="O1318" i="10"/>
  <c r="BD1318" i="10" s="1"/>
  <c r="J1318" i="10"/>
  <c r="K1318" i="10" s="1"/>
  <c r="F1318" i="10"/>
  <c r="BI1317" i="10"/>
  <c r="BH1317" i="10"/>
  <c r="BG1317" i="10"/>
  <c r="BF1317" i="10"/>
  <c r="BE1317" i="10"/>
  <c r="BC1317" i="10"/>
  <c r="AY1317" i="10"/>
  <c r="O1317" i="10"/>
  <c r="BD1317" i="10" s="1"/>
  <c r="J1317" i="10"/>
  <c r="K1317" i="10" s="1"/>
  <c r="F1317" i="10"/>
  <c r="Z1317" i="10" s="1"/>
  <c r="BI1316" i="10"/>
  <c r="BH1316" i="10"/>
  <c r="BG1316" i="10"/>
  <c r="BF1316" i="10"/>
  <c r="BE1316" i="10"/>
  <c r="BC1316" i="10"/>
  <c r="AY1316" i="10"/>
  <c r="O1316" i="10"/>
  <c r="BD1316" i="10" s="1"/>
  <c r="J1316" i="10"/>
  <c r="K1316" i="10" s="1"/>
  <c r="F1316" i="10"/>
  <c r="BI1315" i="10"/>
  <c r="BH1315" i="10"/>
  <c r="BG1315" i="10"/>
  <c r="BF1315" i="10"/>
  <c r="BE1315" i="10"/>
  <c r="BC1315" i="10"/>
  <c r="AY1315" i="10"/>
  <c r="AA1315" i="10"/>
  <c r="O1315" i="10"/>
  <c r="BD1315" i="10" s="1"/>
  <c r="J1315" i="10"/>
  <c r="K1315" i="10" s="1"/>
  <c r="F1315" i="10"/>
  <c r="Z1315" i="10" s="1"/>
  <c r="BI1314" i="10"/>
  <c r="BH1314" i="10"/>
  <c r="BG1314" i="10"/>
  <c r="BF1314" i="10"/>
  <c r="BE1314" i="10"/>
  <c r="BC1314" i="10"/>
  <c r="AY1314" i="10"/>
  <c r="O1314" i="10"/>
  <c r="BD1314" i="10" s="1"/>
  <c r="J1314" i="10"/>
  <c r="K1314" i="10" s="1"/>
  <c r="F1314" i="10"/>
  <c r="AA1314" i="10" s="1"/>
  <c r="BI1313" i="10"/>
  <c r="BH1313" i="10"/>
  <c r="BG1313" i="10"/>
  <c r="BF1313" i="10"/>
  <c r="BE1313" i="10"/>
  <c r="BC1313" i="10"/>
  <c r="AY1313" i="10"/>
  <c r="O1313" i="10"/>
  <c r="BD1313" i="10" s="1"/>
  <c r="J1313" i="10"/>
  <c r="K1313" i="10" s="1"/>
  <c r="F1313" i="10"/>
  <c r="Z1313" i="10" s="1"/>
  <c r="BI1312" i="10"/>
  <c r="BH1312" i="10"/>
  <c r="BG1312" i="10"/>
  <c r="BF1312" i="10"/>
  <c r="BE1312" i="10"/>
  <c r="BC1312" i="10"/>
  <c r="AY1312" i="10"/>
  <c r="O1312" i="10"/>
  <c r="BD1312" i="10" s="1"/>
  <c r="J1312" i="10"/>
  <c r="K1312" i="10" s="1"/>
  <c r="F1312" i="10"/>
  <c r="BI1311" i="10"/>
  <c r="BH1311" i="10"/>
  <c r="BG1311" i="10"/>
  <c r="BF1311" i="10"/>
  <c r="BE1311" i="10"/>
  <c r="BC1311" i="10"/>
  <c r="AY1311" i="10"/>
  <c r="O1311" i="10"/>
  <c r="BD1311" i="10" s="1"/>
  <c r="J1311" i="10"/>
  <c r="K1311" i="10" s="1"/>
  <c r="F1311" i="10"/>
  <c r="Z1311" i="10" s="1"/>
  <c r="BI1310" i="10"/>
  <c r="BH1310" i="10"/>
  <c r="BG1310" i="10"/>
  <c r="BF1310" i="10"/>
  <c r="BE1310" i="10"/>
  <c r="BC1310" i="10"/>
  <c r="AY1310" i="10"/>
  <c r="Z1310" i="10"/>
  <c r="O1310" i="10"/>
  <c r="BD1310" i="10" s="1"/>
  <c r="J1310" i="10"/>
  <c r="K1310" i="10" s="1"/>
  <c r="F1310" i="10"/>
  <c r="AA1310" i="10" s="1"/>
  <c r="BI1309" i="10"/>
  <c r="BH1309" i="10"/>
  <c r="BG1309" i="10"/>
  <c r="BF1309" i="10"/>
  <c r="BE1309" i="10"/>
  <c r="BC1309" i="10"/>
  <c r="AY1309" i="10"/>
  <c r="O1309" i="10"/>
  <c r="BD1309" i="10" s="1"/>
  <c r="J1309" i="10"/>
  <c r="K1309" i="10" s="1"/>
  <c r="F1309" i="10"/>
  <c r="BI1308" i="10"/>
  <c r="BH1308" i="10"/>
  <c r="BG1308" i="10"/>
  <c r="BF1308" i="10"/>
  <c r="BE1308" i="10"/>
  <c r="BC1308" i="10"/>
  <c r="AY1308" i="10"/>
  <c r="O1308" i="10"/>
  <c r="BD1308" i="10" s="1"/>
  <c r="J1308" i="10"/>
  <c r="K1308" i="10" s="1"/>
  <c r="F1308" i="10"/>
  <c r="BI1307" i="10"/>
  <c r="BH1307" i="10"/>
  <c r="BG1307" i="10"/>
  <c r="BF1307" i="10"/>
  <c r="BE1307" i="10"/>
  <c r="BC1307" i="10"/>
  <c r="AY1307" i="10"/>
  <c r="O1307" i="10"/>
  <c r="BD1307" i="10" s="1"/>
  <c r="J1307" i="10"/>
  <c r="K1307" i="10" s="1"/>
  <c r="F1307" i="10"/>
  <c r="Z1307" i="10" s="1"/>
  <c r="BI1306" i="10"/>
  <c r="BH1306" i="10"/>
  <c r="BG1306" i="10"/>
  <c r="BF1306" i="10"/>
  <c r="BE1306" i="10"/>
  <c r="BC1306" i="10"/>
  <c r="AY1306" i="10"/>
  <c r="O1306" i="10"/>
  <c r="BD1306" i="10" s="1"/>
  <c r="J1306" i="10"/>
  <c r="K1306" i="10" s="1"/>
  <c r="F1306" i="10"/>
  <c r="BI1305" i="10"/>
  <c r="BH1305" i="10"/>
  <c r="BG1305" i="10"/>
  <c r="BF1305" i="10"/>
  <c r="BE1305" i="10"/>
  <c r="BC1305" i="10"/>
  <c r="AY1305" i="10"/>
  <c r="AA1305" i="10"/>
  <c r="O1305" i="10"/>
  <c r="BD1305" i="10" s="1"/>
  <c r="J1305" i="10"/>
  <c r="K1305" i="10" s="1"/>
  <c r="F1305" i="10"/>
  <c r="Z1305" i="10" s="1"/>
  <c r="BI1304" i="10"/>
  <c r="BH1304" i="10"/>
  <c r="BG1304" i="10"/>
  <c r="BF1304" i="10"/>
  <c r="BE1304" i="10"/>
  <c r="BC1304" i="10"/>
  <c r="AY1304" i="10"/>
  <c r="O1304" i="10"/>
  <c r="BD1304" i="10" s="1"/>
  <c r="J1304" i="10"/>
  <c r="K1304" i="10" s="1"/>
  <c r="F1304" i="10"/>
  <c r="BI1303" i="10"/>
  <c r="BH1303" i="10"/>
  <c r="BG1303" i="10"/>
  <c r="BF1303" i="10"/>
  <c r="BE1303" i="10"/>
  <c r="BC1303" i="10"/>
  <c r="AY1303" i="10"/>
  <c r="O1303" i="10"/>
  <c r="BD1303" i="10" s="1"/>
  <c r="J1303" i="10"/>
  <c r="K1303" i="10" s="1"/>
  <c r="F1303" i="10"/>
  <c r="BI1302" i="10"/>
  <c r="BH1302" i="10"/>
  <c r="BG1302" i="10"/>
  <c r="BF1302" i="10"/>
  <c r="BE1302" i="10"/>
  <c r="BC1302" i="10"/>
  <c r="AY1302" i="10"/>
  <c r="O1302" i="10"/>
  <c r="BD1302" i="10" s="1"/>
  <c r="J1302" i="10"/>
  <c r="K1302" i="10" s="1"/>
  <c r="F1302" i="10"/>
  <c r="AA1302" i="10" s="1"/>
  <c r="BI1301" i="10"/>
  <c r="BH1301" i="10"/>
  <c r="BG1301" i="10"/>
  <c r="BF1301" i="10"/>
  <c r="BE1301" i="10"/>
  <c r="BC1301" i="10"/>
  <c r="AY1301" i="10"/>
  <c r="AA1301" i="10"/>
  <c r="O1301" i="10"/>
  <c r="BD1301" i="10" s="1"/>
  <c r="J1301" i="10"/>
  <c r="K1301" i="10" s="1"/>
  <c r="F1301" i="10"/>
  <c r="Z1301" i="10" s="1"/>
  <c r="BI1300" i="10"/>
  <c r="BH1300" i="10"/>
  <c r="BG1300" i="10"/>
  <c r="BF1300" i="10"/>
  <c r="BE1300" i="10"/>
  <c r="BC1300" i="10"/>
  <c r="AY1300" i="10"/>
  <c r="O1300" i="10"/>
  <c r="BD1300" i="10" s="1"/>
  <c r="J1300" i="10"/>
  <c r="K1300" i="10" s="1"/>
  <c r="F1300" i="10"/>
  <c r="BI1299" i="10"/>
  <c r="BH1299" i="10"/>
  <c r="BG1299" i="10"/>
  <c r="BF1299" i="10"/>
  <c r="BE1299" i="10"/>
  <c r="BC1299" i="10"/>
  <c r="AY1299" i="10"/>
  <c r="O1299" i="10"/>
  <c r="BD1299" i="10" s="1"/>
  <c r="J1299" i="10"/>
  <c r="K1299" i="10" s="1"/>
  <c r="F1299" i="10"/>
  <c r="Z1299" i="10" s="1"/>
  <c r="BI1298" i="10"/>
  <c r="BH1298" i="10"/>
  <c r="BG1298" i="10"/>
  <c r="BF1298" i="10"/>
  <c r="BE1298" i="10"/>
  <c r="BC1298" i="10"/>
  <c r="AY1298" i="10"/>
  <c r="Z1298" i="10"/>
  <c r="O1298" i="10"/>
  <c r="BD1298" i="10" s="1"/>
  <c r="J1298" i="10"/>
  <c r="K1298" i="10" s="1"/>
  <c r="F1298" i="10"/>
  <c r="AA1298" i="10" s="1"/>
  <c r="BI1297" i="10"/>
  <c r="BH1297" i="10"/>
  <c r="BG1297" i="10"/>
  <c r="BF1297" i="10"/>
  <c r="BE1297" i="10"/>
  <c r="BC1297" i="10"/>
  <c r="AY1297" i="10"/>
  <c r="O1297" i="10"/>
  <c r="BD1297" i="10" s="1"/>
  <c r="J1297" i="10"/>
  <c r="K1297" i="10" s="1"/>
  <c r="F1297" i="10"/>
  <c r="Z1297" i="10" s="1"/>
  <c r="BI1296" i="10"/>
  <c r="BH1296" i="10"/>
  <c r="BG1296" i="10"/>
  <c r="BF1296" i="10"/>
  <c r="BE1296" i="10"/>
  <c r="BC1296" i="10"/>
  <c r="AY1296" i="10"/>
  <c r="O1296" i="10"/>
  <c r="BD1296" i="10" s="1"/>
  <c r="J1296" i="10"/>
  <c r="K1296" i="10" s="1"/>
  <c r="F1296" i="10"/>
  <c r="BI1295" i="10"/>
  <c r="BH1295" i="10"/>
  <c r="BG1295" i="10"/>
  <c r="BF1295" i="10"/>
  <c r="BE1295" i="10"/>
  <c r="BC1295" i="10"/>
  <c r="AY1295" i="10"/>
  <c r="AA1295" i="10"/>
  <c r="O1295" i="10"/>
  <c r="BD1295" i="10" s="1"/>
  <c r="J1295" i="10"/>
  <c r="K1295" i="10" s="1"/>
  <c r="F1295" i="10"/>
  <c r="Z1295" i="10" s="1"/>
  <c r="BI1294" i="10"/>
  <c r="BH1294" i="10"/>
  <c r="BG1294" i="10"/>
  <c r="BF1294" i="10"/>
  <c r="BE1294" i="10"/>
  <c r="BC1294" i="10"/>
  <c r="AY1294" i="10"/>
  <c r="O1294" i="10"/>
  <c r="BD1294" i="10" s="1"/>
  <c r="J1294" i="10"/>
  <c r="K1294" i="10" s="1"/>
  <c r="F1294" i="10"/>
  <c r="AA1294" i="10" s="1"/>
  <c r="BI1293" i="10"/>
  <c r="BH1293" i="10"/>
  <c r="BG1293" i="10"/>
  <c r="BF1293" i="10"/>
  <c r="BE1293" i="10"/>
  <c r="BC1293" i="10"/>
  <c r="AY1293" i="10"/>
  <c r="O1293" i="10"/>
  <c r="BD1293" i="10" s="1"/>
  <c r="J1293" i="10"/>
  <c r="K1293" i="10" s="1"/>
  <c r="F1293" i="10"/>
  <c r="BI1292" i="10"/>
  <c r="BH1292" i="10"/>
  <c r="BG1292" i="10"/>
  <c r="BF1292" i="10"/>
  <c r="BE1292" i="10"/>
  <c r="BC1292" i="10"/>
  <c r="AY1292" i="10"/>
  <c r="O1292" i="10"/>
  <c r="BD1292" i="10" s="1"/>
  <c r="J1292" i="10"/>
  <c r="K1292" i="10" s="1"/>
  <c r="F1292" i="10"/>
  <c r="BI1291" i="10"/>
  <c r="BH1291" i="10"/>
  <c r="BG1291" i="10"/>
  <c r="BF1291" i="10"/>
  <c r="BE1291" i="10"/>
  <c r="BC1291" i="10"/>
  <c r="AY1291" i="10"/>
  <c r="AA1291" i="10"/>
  <c r="O1291" i="10"/>
  <c r="BD1291" i="10" s="1"/>
  <c r="J1291" i="10"/>
  <c r="K1291" i="10" s="1"/>
  <c r="F1291" i="10"/>
  <c r="Z1291" i="10" s="1"/>
  <c r="BI1290" i="10"/>
  <c r="BH1290" i="10"/>
  <c r="BG1290" i="10"/>
  <c r="BF1290" i="10"/>
  <c r="BE1290" i="10"/>
  <c r="BC1290" i="10"/>
  <c r="AY1290" i="10"/>
  <c r="O1290" i="10"/>
  <c r="BD1290" i="10" s="1"/>
  <c r="J1290" i="10"/>
  <c r="K1290" i="10" s="1"/>
  <c r="F1290" i="10"/>
  <c r="BI1289" i="10"/>
  <c r="BH1289" i="10"/>
  <c r="BG1289" i="10"/>
  <c r="BF1289" i="10"/>
  <c r="BE1289" i="10"/>
  <c r="BC1289" i="10"/>
  <c r="AY1289" i="10"/>
  <c r="O1289" i="10"/>
  <c r="BD1289" i="10" s="1"/>
  <c r="J1289" i="10"/>
  <c r="K1289" i="10" s="1"/>
  <c r="F1289" i="10"/>
  <c r="Z1289" i="10" s="1"/>
  <c r="BI1288" i="10"/>
  <c r="BH1288" i="10"/>
  <c r="BG1288" i="10"/>
  <c r="BF1288" i="10"/>
  <c r="BE1288" i="10"/>
  <c r="BC1288" i="10"/>
  <c r="AY1288" i="10"/>
  <c r="O1288" i="10"/>
  <c r="BD1288" i="10" s="1"/>
  <c r="J1288" i="10"/>
  <c r="K1288" i="10" s="1"/>
  <c r="F1288" i="10"/>
  <c r="BI1287" i="10"/>
  <c r="BH1287" i="10"/>
  <c r="BG1287" i="10"/>
  <c r="BF1287" i="10"/>
  <c r="BE1287" i="10"/>
  <c r="BC1287" i="10"/>
  <c r="AY1287" i="10"/>
  <c r="O1287" i="10"/>
  <c r="BD1287" i="10" s="1"/>
  <c r="J1287" i="10"/>
  <c r="K1287" i="10" s="1"/>
  <c r="F1287" i="10"/>
  <c r="BI1286" i="10"/>
  <c r="BH1286" i="10"/>
  <c r="BG1286" i="10"/>
  <c r="BF1286" i="10"/>
  <c r="BE1286" i="10"/>
  <c r="BC1286" i="10"/>
  <c r="AY1286" i="10"/>
  <c r="Z1286" i="10"/>
  <c r="O1286" i="10"/>
  <c r="BD1286" i="10" s="1"/>
  <c r="J1286" i="10"/>
  <c r="K1286" i="10" s="1"/>
  <c r="F1286" i="10"/>
  <c r="AA1286" i="10" s="1"/>
  <c r="BI1285" i="10"/>
  <c r="BH1285" i="10"/>
  <c r="BG1285" i="10"/>
  <c r="BF1285" i="10"/>
  <c r="BE1285" i="10"/>
  <c r="BC1285" i="10"/>
  <c r="AY1285" i="10"/>
  <c r="O1285" i="10"/>
  <c r="BD1285" i="10" s="1"/>
  <c r="J1285" i="10"/>
  <c r="K1285" i="10" s="1"/>
  <c r="F1285" i="10"/>
  <c r="Z1285" i="10" s="1"/>
  <c r="BI1284" i="10"/>
  <c r="BH1284" i="10"/>
  <c r="BG1284" i="10"/>
  <c r="BF1284" i="10"/>
  <c r="BE1284" i="10"/>
  <c r="BC1284" i="10"/>
  <c r="AY1284" i="10"/>
  <c r="O1284" i="10"/>
  <c r="BD1284" i="10" s="1"/>
  <c r="J1284" i="10"/>
  <c r="K1284" i="10" s="1"/>
  <c r="F1284" i="10"/>
  <c r="BI1283" i="10"/>
  <c r="BH1283" i="10"/>
  <c r="BG1283" i="10"/>
  <c r="BF1283" i="10"/>
  <c r="BE1283" i="10"/>
  <c r="BC1283" i="10"/>
  <c r="AY1283" i="10"/>
  <c r="O1283" i="10"/>
  <c r="BD1283" i="10" s="1"/>
  <c r="J1283" i="10"/>
  <c r="K1283" i="10" s="1"/>
  <c r="F1283" i="10"/>
  <c r="Z1283" i="10" s="1"/>
  <c r="BI1282" i="10"/>
  <c r="BH1282" i="10"/>
  <c r="BG1282" i="10"/>
  <c r="BF1282" i="10"/>
  <c r="BE1282" i="10"/>
  <c r="BC1282" i="10"/>
  <c r="AY1282" i="10"/>
  <c r="O1282" i="10"/>
  <c r="BD1282" i="10" s="1"/>
  <c r="J1282" i="10"/>
  <c r="K1282" i="10" s="1"/>
  <c r="F1282" i="10"/>
  <c r="AA1282" i="10" s="1"/>
  <c r="BI1281" i="10"/>
  <c r="BH1281" i="10"/>
  <c r="BG1281" i="10"/>
  <c r="BF1281" i="10"/>
  <c r="BE1281" i="10"/>
  <c r="BC1281" i="10"/>
  <c r="AY1281" i="10"/>
  <c r="AA1281" i="10"/>
  <c r="O1281" i="10"/>
  <c r="BD1281" i="10" s="1"/>
  <c r="J1281" i="10"/>
  <c r="K1281" i="10" s="1"/>
  <c r="F1281" i="10"/>
  <c r="Z1281" i="10" s="1"/>
  <c r="BI1280" i="10"/>
  <c r="BH1280" i="10"/>
  <c r="BG1280" i="10"/>
  <c r="BF1280" i="10"/>
  <c r="BE1280" i="10"/>
  <c r="BC1280" i="10"/>
  <c r="AY1280" i="10"/>
  <c r="O1280" i="10"/>
  <c r="BD1280" i="10" s="1"/>
  <c r="J1280" i="10"/>
  <c r="K1280" i="10" s="1"/>
  <c r="F1280" i="10"/>
  <c r="BI1279" i="10"/>
  <c r="BH1279" i="10"/>
  <c r="BG1279" i="10"/>
  <c r="BF1279" i="10"/>
  <c r="BE1279" i="10"/>
  <c r="BC1279" i="10"/>
  <c r="AY1279" i="10"/>
  <c r="O1279" i="10"/>
  <c r="BD1279" i="10" s="1"/>
  <c r="J1279" i="10"/>
  <c r="K1279" i="10" s="1"/>
  <c r="F1279" i="10"/>
  <c r="Z1279" i="10" s="1"/>
  <c r="BI1278" i="10"/>
  <c r="BH1278" i="10"/>
  <c r="BG1278" i="10"/>
  <c r="BF1278" i="10"/>
  <c r="BE1278" i="10"/>
  <c r="BC1278" i="10"/>
  <c r="AY1278" i="10"/>
  <c r="O1278" i="10"/>
  <c r="BD1278" i="10" s="1"/>
  <c r="J1278" i="10"/>
  <c r="K1278" i="10" s="1"/>
  <c r="F1278" i="10"/>
  <c r="AA1278" i="10" s="1"/>
  <c r="BI1277" i="10"/>
  <c r="BH1277" i="10"/>
  <c r="BG1277" i="10"/>
  <c r="BF1277" i="10"/>
  <c r="BE1277" i="10"/>
  <c r="BC1277" i="10"/>
  <c r="AY1277" i="10"/>
  <c r="O1277" i="10"/>
  <c r="BD1277" i="10" s="1"/>
  <c r="J1277" i="10"/>
  <c r="K1277" i="10" s="1"/>
  <c r="F1277" i="10"/>
  <c r="BI1276" i="10"/>
  <c r="BH1276" i="10"/>
  <c r="BG1276" i="10"/>
  <c r="BF1276" i="10"/>
  <c r="BE1276" i="10"/>
  <c r="BC1276" i="10"/>
  <c r="AY1276" i="10"/>
  <c r="O1276" i="10"/>
  <c r="BD1276" i="10" s="1"/>
  <c r="J1276" i="10"/>
  <c r="K1276" i="10" s="1"/>
  <c r="F1276" i="10"/>
  <c r="BI1275" i="10"/>
  <c r="BH1275" i="10"/>
  <c r="BG1275" i="10"/>
  <c r="BF1275" i="10"/>
  <c r="BE1275" i="10"/>
  <c r="BC1275" i="10"/>
  <c r="AY1275" i="10"/>
  <c r="O1275" i="10"/>
  <c r="BD1275" i="10" s="1"/>
  <c r="J1275" i="10"/>
  <c r="K1275" i="10" s="1"/>
  <c r="F1275" i="10"/>
  <c r="Z1275" i="10" s="1"/>
  <c r="BI1274" i="10"/>
  <c r="BH1274" i="10"/>
  <c r="BG1274" i="10"/>
  <c r="BF1274" i="10"/>
  <c r="BE1274" i="10"/>
  <c r="BC1274" i="10"/>
  <c r="AY1274" i="10"/>
  <c r="O1274" i="10"/>
  <c r="BD1274" i="10" s="1"/>
  <c r="J1274" i="10"/>
  <c r="K1274" i="10" s="1"/>
  <c r="F1274" i="10"/>
  <c r="BI1273" i="10"/>
  <c r="BH1273" i="10"/>
  <c r="BG1273" i="10"/>
  <c r="BF1273" i="10"/>
  <c r="BE1273" i="10"/>
  <c r="BC1273" i="10"/>
  <c r="AY1273" i="10"/>
  <c r="AA1273" i="10"/>
  <c r="O1273" i="10"/>
  <c r="BD1273" i="10" s="1"/>
  <c r="J1273" i="10"/>
  <c r="K1273" i="10" s="1"/>
  <c r="F1273" i="10"/>
  <c r="Z1273" i="10" s="1"/>
  <c r="BI1272" i="10"/>
  <c r="BH1272" i="10"/>
  <c r="BG1272" i="10"/>
  <c r="BF1272" i="10"/>
  <c r="BE1272" i="10"/>
  <c r="BC1272" i="10"/>
  <c r="AY1272" i="10"/>
  <c r="O1272" i="10"/>
  <c r="BD1272" i="10" s="1"/>
  <c r="J1272" i="10"/>
  <c r="K1272" i="10" s="1"/>
  <c r="F1272" i="10"/>
  <c r="BI1271" i="10"/>
  <c r="BH1271" i="10"/>
  <c r="BG1271" i="10"/>
  <c r="BF1271" i="10"/>
  <c r="BE1271" i="10"/>
  <c r="BC1271" i="10"/>
  <c r="AY1271" i="10"/>
  <c r="O1271" i="10"/>
  <c r="BD1271" i="10" s="1"/>
  <c r="J1271" i="10"/>
  <c r="K1271" i="10" s="1"/>
  <c r="F1271" i="10"/>
  <c r="BI1270" i="10"/>
  <c r="BH1270" i="10"/>
  <c r="BG1270" i="10"/>
  <c r="BF1270" i="10"/>
  <c r="BE1270" i="10"/>
  <c r="BC1270" i="10"/>
  <c r="AY1270" i="10"/>
  <c r="O1270" i="10"/>
  <c r="BD1270" i="10" s="1"/>
  <c r="J1270" i="10"/>
  <c r="K1270" i="10" s="1"/>
  <c r="F1270" i="10"/>
  <c r="AA1270" i="10" s="1"/>
  <c r="BI1269" i="10"/>
  <c r="BH1269" i="10"/>
  <c r="BG1269" i="10"/>
  <c r="BF1269" i="10"/>
  <c r="BE1269" i="10"/>
  <c r="BC1269" i="10"/>
  <c r="AY1269" i="10"/>
  <c r="O1269" i="10"/>
  <c r="BD1269" i="10" s="1"/>
  <c r="J1269" i="10"/>
  <c r="K1269" i="10" s="1"/>
  <c r="F1269" i="10"/>
  <c r="Z1269" i="10" s="1"/>
  <c r="BI1268" i="10"/>
  <c r="BH1268" i="10"/>
  <c r="BG1268" i="10"/>
  <c r="BF1268" i="10"/>
  <c r="BE1268" i="10"/>
  <c r="BC1268" i="10"/>
  <c r="AY1268" i="10"/>
  <c r="O1268" i="10"/>
  <c r="BD1268" i="10" s="1"/>
  <c r="J1268" i="10"/>
  <c r="K1268" i="10" s="1"/>
  <c r="F1268" i="10"/>
  <c r="BI1267" i="10"/>
  <c r="BH1267" i="10"/>
  <c r="BG1267" i="10"/>
  <c r="BF1267" i="10"/>
  <c r="BE1267" i="10"/>
  <c r="BC1267" i="10"/>
  <c r="AY1267" i="10"/>
  <c r="O1267" i="10"/>
  <c r="BD1267" i="10" s="1"/>
  <c r="J1267" i="10"/>
  <c r="K1267" i="10" s="1"/>
  <c r="F1267" i="10"/>
  <c r="Z1267" i="10" s="1"/>
  <c r="BI1266" i="10"/>
  <c r="BH1266" i="10"/>
  <c r="BG1266" i="10"/>
  <c r="BF1266" i="10"/>
  <c r="BE1266" i="10"/>
  <c r="BC1266" i="10"/>
  <c r="AY1266" i="10"/>
  <c r="Z1266" i="10"/>
  <c r="O1266" i="10"/>
  <c r="BD1266" i="10" s="1"/>
  <c r="J1266" i="10"/>
  <c r="K1266" i="10" s="1"/>
  <c r="F1266" i="10"/>
  <c r="AA1266" i="10" s="1"/>
  <c r="BI1265" i="10"/>
  <c r="BH1265" i="10"/>
  <c r="BG1265" i="10"/>
  <c r="BF1265" i="10"/>
  <c r="BE1265" i="10"/>
  <c r="BC1265" i="10"/>
  <c r="AY1265" i="10"/>
  <c r="O1265" i="10"/>
  <c r="BD1265" i="10" s="1"/>
  <c r="J1265" i="10"/>
  <c r="K1265" i="10" s="1"/>
  <c r="F1265" i="10"/>
  <c r="Z1265" i="10" s="1"/>
  <c r="BI1264" i="10"/>
  <c r="BH1264" i="10"/>
  <c r="BG1264" i="10"/>
  <c r="BF1264" i="10"/>
  <c r="BE1264" i="10"/>
  <c r="BC1264" i="10"/>
  <c r="AY1264" i="10"/>
  <c r="O1264" i="10"/>
  <c r="BD1264" i="10" s="1"/>
  <c r="J1264" i="10"/>
  <c r="K1264" i="10" s="1"/>
  <c r="F1264" i="10"/>
  <c r="BI1263" i="10"/>
  <c r="BH1263" i="10"/>
  <c r="BG1263" i="10"/>
  <c r="BF1263" i="10"/>
  <c r="BE1263" i="10"/>
  <c r="BC1263" i="10"/>
  <c r="AY1263" i="10"/>
  <c r="AA1263" i="10"/>
  <c r="O1263" i="10"/>
  <c r="BD1263" i="10" s="1"/>
  <c r="J1263" i="10"/>
  <c r="K1263" i="10" s="1"/>
  <c r="F1263" i="10"/>
  <c r="Z1263" i="10" s="1"/>
  <c r="BI1262" i="10"/>
  <c r="BH1262" i="10"/>
  <c r="BG1262" i="10"/>
  <c r="BF1262" i="10"/>
  <c r="BE1262" i="10"/>
  <c r="BC1262" i="10"/>
  <c r="AY1262" i="10"/>
  <c r="O1262" i="10"/>
  <c r="BD1262" i="10" s="1"/>
  <c r="J1262" i="10"/>
  <c r="K1262" i="10" s="1"/>
  <c r="F1262" i="10"/>
  <c r="AA1262" i="10" s="1"/>
  <c r="BI1261" i="10"/>
  <c r="BH1261" i="10"/>
  <c r="BG1261" i="10"/>
  <c r="BF1261" i="10"/>
  <c r="BE1261" i="10"/>
  <c r="BC1261" i="10"/>
  <c r="AY1261" i="10"/>
  <c r="O1261" i="10"/>
  <c r="BD1261" i="10" s="1"/>
  <c r="J1261" i="10"/>
  <c r="K1261" i="10" s="1"/>
  <c r="F1261" i="10"/>
  <c r="BI1260" i="10"/>
  <c r="BH1260" i="10"/>
  <c r="BG1260" i="10"/>
  <c r="BF1260" i="10"/>
  <c r="BE1260" i="10"/>
  <c r="BC1260" i="10"/>
  <c r="AY1260" i="10"/>
  <c r="O1260" i="10"/>
  <c r="BD1260" i="10" s="1"/>
  <c r="J1260" i="10"/>
  <c r="K1260" i="10" s="1"/>
  <c r="F1260" i="10"/>
  <c r="BI1259" i="10"/>
  <c r="BH1259" i="10"/>
  <c r="BG1259" i="10"/>
  <c r="BF1259" i="10"/>
  <c r="BE1259" i="10"/>
  <c r="BC1259" i="10"/>
  <c r="AY1259" i="10"/>
  <c r="AA1259" i="10"/>
  <c r="O1259" i="10"/>
  <c r="BD1259" i="10" s="1"/>
  <c r="J1259" i="10"/>
  <c r="K1259" i="10" s="1"/>
  <c r="F1259" i="10"/>
  <c r="Z1259" i="10" s="1"/>
  <c r="BI1258" i="10"/>
  <c r="BH1258" i="10"/>
  <c r="BG1258" i="10"/>
  <c r="BF1258" i="10"/>
  <c r="BE1258" i="10"/>
  <c r="BC1258" i="10"/>
  <c r="AY1258" i="10"/>
  <c r="O1258" i="10"/>
  <c r="BD1258" i="10" s="1"/>
  <c r="J1258" i="10"/>
  <c r="K1258" i="10" s="1"/>
  <c r="F1258" i="10"/>
  <c r="BI1257" i="10"/>
  <c r="BH1257" i="10"/>
  <c r="BG1257" i="10"/>
  <c r="BF1257" i="10"/>
  <c r="BE1257" i="10"/>
  <c r="BC1257" i="10"/>
  <c r="AY1257" i="10"/>
  <c r="O1257" i="10"/>
  <c r="BD1257" i="10" s="1"/>
  <c r="J1257" i="10"/>
  <c r="K1257" i="10" s="1"/>
  <c r="F1257" i="10"/>
  <c r="Z1257" i="10" s="1"/>
  <c r="BI1256" i="10"/>
  <c r="BH1256" i="10"/>
  <c r="BG1256" i="10"/>
  <c r="BF1256" i="10"/>
  <c r="BE1256" i="10"/>
  <c r="BC1256" i="10"/>
  <c r="AY1256" i="10"/>
  <c r="O1256" i="10"/>
  <c r="BD1256" i="10" s="1"/>
  <c r="J1256" i="10"/>
  <c r="K1256" i="10" s="1"/>
  <c r="F1256" i="10"/>
  <c r="BI1255" i="10"/>
  <c r="BH1255" i="10"/>
  <c r="BG1255" i="10"/>
  <c r="BF1255" i="10"/>
  <c r="BE1255" i="10"/>
  <c r="BC1255" i="10"/>
  <c r="AY1255" i="10"/>
  <c r="O1255" i="10"/>
  <c r="BD1255" i="10" s="1"/>
  <c r="J1255" i="10"/>
  <c r="K1255" i="10" s="1"/>
  <c r="F1255" i="10"/>
  <c r="BI1254" i="10"/>
  <c r="BH1254" i="10"/>
  <c r="BG1254" i="10"/>
  <c r="BF1254" i="10"/>
  <c r="BE1254" i="10"/>
  <c r="BC1254" i="10"/>
  <c r="AY1254" i="10"/>
  <c r="Z1254" i="10"/>
  <c r="O1254" i="10"/>
  <c r="BD1254" i="10" s="1"/>
  <c r="J1254" i="10"/>
  <c r="K1254" i="10" s="1"/>
  <c r="F1254" i="10"/>
  <c r="AA1254" i="10" s="1"/>
  <c r="BI1253" i="10"/>
  <c r="BH1253" i="10"/>
  <c r="BG1253" i="10"/>
  <c r="BF1253" i="10"/>
  <c r="BE1253" i="10"/>
  <c r="BC1253" i="10"/>
  <c r="AY1253" i="10"/>
  <c r="O1253" i="10"/>
  <c r="BD1253" i="10" s="1"/>
  <c r="J1253" i="10"/>
  <c r="K1253" i="10" s="1"/>
  <c r="F1253" i="10"/>
  <c r="Z1253" i="10" s="1"/>
  <c r="BI1252" i="10"/>
  <c r="BH1252" i="10"/>
  <c r="BG1252" i="10"/>
  <c r="BF1252" i="10"/>
  <c r="BE1252" i="10"/>
  <c r="BC1252" i="10"/>
  <c r="AY1252" i="10"/>
  <c r="O1252" i="10"/>
  <c r="BD1252" i="10" s="1"/>
  <c r="J1252" i="10"/>
  <c r="K1252" i="10" s="1"/>
  <c r="F1252" i="10"/>
  <c r="BI1251" i="10"/>
  <c r="BH1251" i="10"/>
  <c r="BG1251" i="10"/>
  <c r="BF1251" i="10"/>
  <c r="BE1251" i="10"/>
  <c r="BC1251" i="10"/>
  <c r="AY1251" i="10"/>
  <c r="AA1251" i="10"/>
  <c r="O1251" i="10"/>
  <c r="BD1251" i="10" s="1"/>
  <c r="J1251" i="10"/>
  <c r="K1251" i="10" s="1"/>
  <c r="F1251" i="10"/>
  <c r="Z1251" i="10" s="1"/>
  <c r="BI1250" i="10"/>
  <c r="BH1250" i="10"/>
  <c r="BG1250" i="10"/>
  <c r="BF1250" i="10"/>
  <c r="BE1250" i="10"/>
  <c r="BC1250" i="10"/>
  <c r="AY1250" i="10"/>
  <c r="O1250" i="10"/>
  <c r="BD1250" i="10" s="1"/>
  <c r="J1250" i="10"/>
  <c r="K1250" i="10" s="1"/>
  <c r="F1250" i="10"/>
  <c r="AA1250" i="10" s="1"/>
  <c r="BI1249" i="10"/>
  <c r="BH1249" i="10"/>
  <c r="BG1249" i="10"/>
  <c r="BF1249" i="10"/>
  <c r="BE1249" i="10"/>
  <c r="BC1249" i="10"/>
  <c r="AY1249" i="10"/>
  <c r="AA1249" i="10"/>
  <c r="O1249" i="10"/>
  <c r="BD1249" i="10" s="1"/>
  <c r="J1249" i="10"/>
  <c r="K1249" i="10" s="1"/>
  <c r="F1249" i="10"/>
  <c r="Z1249" i="10" s="1"/>
  <c r="BI1248" i="10"/>
  <c r="BH1248" i="10"/>
  <c r="BG1248" i="10"/>
  <c r="BF1248" i="10"/>
  <c r="BE1248" i="10"/>
  <c r="BC1248" i="10"/>
  <c r="AY1248" i="10"/>
  <c r="O1248" i="10"/>
  <c r="BD1248" i="10" s="1"/>
  <c r="J1248" i="10"/>
  <c r="K1248" i="10" s="1"/>
  <c r="F1248" i="10"/>
  <c r="BI1247" i="10"/>
  <c r="BH1247" i="10"/>
  <c r="BG1247" i="10"/>
  <c r="BF1247" i="10"/>
  <c r="BE1247" i="10"/>
  <c r="BC1247" i="10"/>
  <c r="AY1247" i="10"/>
  <c r="O1247" i="10"/>
  <c r="BD1247" i="10" s="1"/>
  <c r="J1247" i="10"/>
  <c r="K1247" i="10" s="1"/>
  <c r="F1247" i="10"/>
  <c r="Z1247" i="10" s="1"/>
  <c r="BI1246" i="10"/>
  <c r="BH1246" i="10"/>
  <c r="BG1246" i="10"/>
  <c r="BF1246" i="10"/>
  <c r="BE1246" i="10"/>
  <c r="BC1246" i="10"/>
  <c r="AY1246" i="10"/>
  <c r="Z1246" i="10"/>
  <c r="O1246" i="10"/>
  <c r="BD1246" i="10" s="1"/>
  <c r="J1246" i="10"/>
  <c r="K1246" i="10" s="1"/>
  <c r="F1246" i="10"/>
  <c r="AA1246" i="10" s="1"/>
  <c r="BI1245" i="10"/>
  <c r="BH1245" i="10"/>
  <c r="BG1245" i="10"/>
  <c r="BF1245" i="10"/>
  <c r="BE1245" i="10"/>
  <c r="BC1245" i="10"/>
  <c r="AY1245" i="10"/>
  <c r="O1245" i="10"/>
  <c r="BD1245" i="10" s="1"/>
  <c r="J1245" i="10"/>
  <c r="K1245" i="10" s="1"/>
  <c r="F1245" i="10"/>
  <c r="BI1244" i="10"/>
  <c r="BH1244" i="10"/>
  <c r="BG1244" i="10"/>
  <c r="BF1244" i="10"/>
  <c r="BE1244" i="10"/>
  <c r="BC1244" i="10"/>
  <c r="AY1244" i="10"/>
  <c r="O1244" i="10"/>
  <c r="BD1244" i="10" s="1"/>
  <c r="J1244" i="10"/>
  <c r="K1244" i="10" s="1"/>
  <c r="F1244" i="10"/>
  <c r="BI1243" i="10"/>
  <c r="BH1243" i="10"/>
  <c r="BG1243" i="10"/>
  <c r="BF1243" i="10"/>
  <c r="BE1243" i="10"/>
  <c r="BC1243" i="10"/>
  <c r="AY1243" i="10"/>
  <c r="O1243" i="10"/>
  <c r="BD1243" i="10" s="1"/>
  <c r="J1243" i="10"/>
  <c r="K1243" i="10" s="1"/>
  <c r="F1243" i="10"/>
  <c r="Z1243" i="10" s="1"/>
  <c r="BI1242" i="10"/>
  <c r="BH1242" i="10"/>
  <c r="BG1242" i="10"/>
  <c r="BF1242" i="10"/>
  <c r="BE1242" i="10"/>
  <c r="BC1242" i="10"/>
  <c r="AY1242" i="10"/>
  <c r="O1242" i="10"/>
  <c r="BD1242" i="10" s="1"/>
  <c r="J1242" i="10"/>
  <c r="K1242" i="10" s="1"/>
  <c r="F1242" i="10"/>
  <c r="BI1241" i="10"/>
  <c r="BH1241" i="10"/>
  <c r="BG1241" i="10"/>
  <c r="BF1241" i="10"/>
  <c r="BE1241" i="10"/>
  <c r="BC1241" i="10"/>
  <c r="AY1241" i="10"/>
  <c r="O1241" i="10"/>
  <c r="BD1241" i="10" s="1"/>
  <c r="J1241" i="10"/>
  <c r="K1241" i="10" s="1"/>
  <c r="F1241" i="10"/>
  <c r="Z1241" i="10" s="1"/>
  <c r="BI1240" i="10"/>
  <c r="BH1240" i="10"/>
  <c r="BG1240" i="10"/>
  <c r="BF1240" i="10"/>
  <c r="BE1240" i="10"/>
  <c r="BC1240" i="10"/>
  <c r="AY1240" i="10"/>
  <c r="O1240" i="10"/>
  <c r="BD1240" i="10" s="1"/>
  <c r="J1240" i="10"/>
  <c r="K1240" i="10" s="1"/>
  <c r="F1240" i="10"/>
  <c r="BI1239" i="10"/>
  <c r="BH1239" i="10"/>
  <c r="BG1239" i="10"/>
  <c r="BF1239" i="10"/>
  <c r="BE1239" i="10"/>
  <c r="BC1239" i="10"/>
  <c r="AY1239" i="10"/>
  <c r="O1239" i="10"/>
  <c r="BD1239" i="10" s="1"/>
  <c r="J1239" i="10"/>
  <c r="K1239" i="10" s="1"/>
  <c r="F1239" i="10"/>
  <c r="BI1238" i="10"/>
  <c r="BH1238" i="10"/>
  <c r="BG1238" i="10"/>
  <c r="BF1238" i="10"/>
  <c r="BE1238" i="10"/>
  <c r="BC1238" i="10"/>
  <c r="AY1238" i="10"/>
  <c r="O1238" i="10"/>
  <c r="BD1238" i="10" s="1"/>
  <c r="J1238" i="10"/>
  <c r="K1238" i="10" s="1"/>
  <c r="F1238" i="10"/>
  <c r="AA1238" i="10" s="1"/>
  <c r="BI1237" i="10"/>
  <c r="BH1237" i="10"/>
  <c r="BG1237" i="10"/>
  <c r="BF1237" i="10"/>
  <c r="BE1237" i="10"/>
  <c r="BC1237" i="10"/>
  <c r="AY1237" i="10"/>
  <c r="AA1237" i="10"/>
  <c r="O1237" i="10"/>
  <c r="BD1237" i="10" s="1"/>
  <c r="J1237" i="10"/>
  <c r="K1237" i="10" s="1"/>
  <c r="F1237" i="10"/>
  <c r="Z1237" i="10" s="1"/>
  <c r="BI1236" i="10"/>
  <c r="BH1236" i="10"/>
  <c r="BG1236" i="10"/>
  <c r="BF1236" i="10"/>
  <c r="BE1236" i="10"/>
  <c r="BC1236" i="10"/>
  <c r="AY1236" i="10"/>
  <c r="O1236" i="10"/>
  <c r="BD1236" i="10" s="1"/>
  <c r="J1236" i="10"/>
  <c r="K1236" i="10" s="1"/>
  <c r="F1236" i="10"/>
  <c r="BI1235" i="10"/>
  <c r="BH1235" i="10"/>
  <c r="BG1235" i="10"/>
  <c r="BF1235" i="10"/>
  <c r="BE1235" i="10"/>
  <c r="BC1235" i="10"/>
  <c r="AY1235" i="10"/>
  <c r="O1235" i="10"/>
  <c r="BD1235" i="10" s="1"/>
  <c r="J1235" i="10"/>
  <c r="K1235" i="10" s="1"/>
  <c r="F1235" i="10"/>
  <c r="Z1235" i="10" s="1"/>
  <c r="BI1234" i="10"/>
  <c r="BH1234" i="10"/>
  <c r="BG1234" i="10"/>
  <c r="BF1234" i="10"/>
  <c r="BE1234" i="10"/>
  <c r="BC1234" i="10"/>
  <c r="AY1234" i="10"/>
  <c r="O1234" i="10"/>
  <c r="BD1234" i="10" s="1"/>
  <c r="J1234" i="10"/>
  <c r="K1234" i="10" s="1"/>
  <c r="F1234" i="10"/>
  <c r="AA1234" i="10" s="1"/>
  <c r="BI1233" i="10"/>
  <c r="BH1233" i="10"/>
  <c r="BG1233" i="10"/>
  <c r="BF1233" i="10"/>
  <c r="BE1233" i="10"/>
  <c r="BC1233" i="10"/>
  <c r="AY1233" i="10"/>
  <c r="O1233" i="10"/>
  <c r="BD1233" i="10" s="1"/>
  <c r="J1233" i="10"/>
  <c r="K1233" i="10" s="1"/>
  <c r="F1233" i="10"/>
  <c r="BI1232" i="10"/>
  <c r="BH1232" i="10"/>
  <c r="BG1232" i="10"/>
  <c r="BF1232" i="10"/>
  <c r="BE1232" i="10"/>
  <c r="BC1232" i="10"/>
  <c r="AY1232" i="10"/>
  <c r="O1232" i="10"/>
  <c r="BD1232" i="10" s="1"/>
  <c r="J1232" i="10"/>
  <c r="K1232" i="10" s="1"/>
  <c r="F1232" i="10"/>
  <c r="AA1232" i="10" s="1"/>
  <c r="BI1231" i="10"/>
  <c r="BH1231" i="10"/>
  <c r="BG1231" i="10"/>
  <c r="BF1231" i="10"/>
  <c r="BE1231" i="10"/>
  <c r="BC1231" i="10"/>
  <c r="AY1231" i="10"/>
  <c r="O1231" i="10"/>
  <c r="BD1231" i="10" s="1"/>
  <c r="J1231" i="10"/>
  <c r="K1231" i="10" s="1"/>
  <c r="F1231" i="10"/>
  <c r="Z1231" i="10" s="1"/>
  <c r="BI1230" i="10"/>
  <c r="BH1230" i="10"/>
  <c r="BG1230" i="10"/>
  <c r="BF1230" i="10"/>
  <c r="BE1230" i="10"/>
  <c r="BC1230" i="10"/>
  <c r="AY1230" i="10"/>
  <c r="O1230" i="10"/>
  <c r="BD1230" i="10" s="1"/>
  <c r="J1230" i="10"/>
  <c r="K1230" i="10" s="1"/>
  <c r="F1230" i="10"/>
  <c r="AA1230" i="10" s="1"/>
  <c r="BI1229" i="10"/>
  <c r="BH1229" i="10"/>
  <c r="BG1229" i="10"/>
  <c r="BF1229" i="10"/>
  <c r="BE1229" i="10"/>
  <c r="BC1229" i="10"/>
  <c r="AY1229" i="10"/>
  <c r="O1229" i="10"/>
  <c r="BD1229" i="10" s="1"/>
  <c r="J1229" i="10"/>
  <c r="K1229" i="10" s="1"/>
  <c r="F1229" i="10"/>
  <c r="Z1229" i="10" s="1"/>
  <c r="BI1228" i="10"/>
  <c r="BH1228" i="10"/>
  <c r="BG1228" i="10"/>
  <c r="BF1228" i="10"/>
  <c r="BE1228" i="10"/>
  <c r="BD1228" i="10"/>
  <c r="BC1228" i="10"/>
  <c r="AY1228" i="10"/>
  <c r="O1228" i="10"/>
  <c r="J1228" i="10"/>
  <c r="K1228" i="10" s="1"/>
  <c r="F1228" i="10"/>
  <c r="Z1228" i="10" s="1"/>
  <c r="BI1227" i="10"/>
  <c r="BH1227" i="10"/>
  <c r="BG1227" i="10"/>
  <c r="BF1227" i="10"/>
  <c r="BE1227" i="10"/>
  <c r="BC1227" i="10"/>
  <c r="AY1227" i="10"/>
  <c r="O1227" i="10"/>
  <c r="BD1227" i="10" s="1"/>
  <c r="J1227" i="10"/>
  <c r="K1227" i="10" s="1"/>
  <c r="F1227" i="10"/>
  <c r="BI1226" i="10"/>
  <c r="BH1226" i="10"/>
  <c r="BG1226" i="10"/>
  <c r="BF1226" i="10"/>
  <c r="BE1226" i="10"/>
  <c r="BC1226" i="10"/>
  <c r="AY1226" i="10"/>
  <c r="O1226" i="10"/>
  <c r="BD1226" i="10" s="1"/>
  <c r="J1226" i="10"/>
  <c r="K1226" i="10" s="1"/>
  <c r="F1226" i="10"/>
  <c r="AA1226" i="10" s="1"/>
  <c r="BI1225" i="10"/>
  <c r="BH1225" i="10"/>
  <c r="BG1225" i="10"/>
  <c r="BF1225" i="10"/>
  <c r="BE1225" i="10"/>
  <c r="BC1225" i="10"/>
  <c r="AY1225" i="10"/>
  <c r="O1225" i="10"/>
  <c r="BD1225" i="10" s="1"/>
  <c r="J1225" i="10"/>
  <c r="K1225" i="10" s="1"/>
  <c r="F1225" i="10"/>
  <c r="Z1225" i="10" s="1"/>
  <c r="BI1224" i="10"/>
  <c r="BH1224" i="10"/>
  <c r="BG1224" i="10"/>
  <c r="BF1224" i="10"/>
  <c r="BE1224" i="10"/>
  <c r="BC1224" i="10"/>
  <c r="AY1224" i="10"/>
  <c r="Z1224" i="10"/>
  <c r="O1224" i="10"/>
  <c r="BD1224" i="10" s="1"/>
  <c r="J1224" i="10"/>
  <c r="K1224" i="10" s="1"/>
  <c r="F1224" i="10"/>
  <c r="AA1224" i="10" s="1"/>
  <c r="BI1223" i="10"/>
  <c r="BH1223" i="10"/>
  <c r="BG1223" i="10"/>
  <c r="BF1223" i="10"/>
  <c r="BE1223" i="10"/>
  <c r="BC1223" i="10"/>
  <c r="AY1223" i="10"/>
  <c r="O1223" i="10"/>
  <c r="BD1223" i="10" s="1"/>
  <c r="J1223" i="10"/>
  <c r="K1223" i="10" s="1"/>
  <c r="F1223" i="10"/>
  <c r="Z1223" i="10" s="1"/>
  <c r="BI1222" i="10"/>
  <c r="BH1222" i="10"/>
  <c r="BG1222" i="10"/>
  <c r="BF1222" i="10"/>
  <c r="BE1222" i="10"/>
  <c r="BC1222" i="10"/>
  <c r="AY1222" i="10"/>
  <c r="Z1222" i="10"/>
  <c r="O1222" i="10"/>
  <c r="BD1222" i="10" s="1"/>
  <c r="J1222" i="10"/>
  <c r="K1222" i="10" s="1"/>
  <c r="F1222" i="10"/>
  <c r="AA1222" i="10" s="1"/>
  <c r="BI1221" i="10"/>
  <c r="BH1221" i="10"/>
  <c r="BG1221" i="10"/>
  <c r="BF1221" i="10"/>
  <c r="BE1221" i="10"/>
  <c r="BC1221" i="10"/>
  <c r="AY1221" i="10"/>
  <c r="O1221" i="10"/>
  <c r="BD1221" i="10" s="1"/>
  <c r="J1221" i="10"/>
  <c r="K1221" i="10" s="1"/>
  <c r="F1221" i="10"/>
  <c r="Z1221" i="10" s="1"/>
  <c r="BI1220" i="10"/>
  <c r="BH1220" i="10"/>
  <c r="BG1220" i="10"/>
  <c r="BF1220" i="10"/>
  <c r="BE1220" i="10"/>
  <c r="BC1220" i="10"/>
  <c r="AY1220" i="10"/>
  <c r="O1220" i="10"/>
  <c r="BD1220" i="10" s="1"/>
  <c r="J1220" i="10"/>
  <c r="K1220" i="10" s="1"/>
  <c r="F1220" i="10"/>
  <c r="BI1219" i="10"/>
  <c r="BH1219" i="10"/>
  <c r="BG1219" i="10"/>
  <c r="BF1219" i="10"/>
  <c r="BE1219" i="10"/>
  <c r="BC1219" i="10"/>
  <c r="AY1219" i="10"/>
  <c r="O1219" i="10"/>
  <c r="BD1219" i="10" s="1"/>
  <c r="J1219" i="10"/>
  <c r="K1219" i="10" s="1"/>
  <c r="F1219" i="10"/>
  <c r="BI1218" i="10"/>
  <c r="BH1218" i="10"/>
  <c r="BG1218" i="10"/>
  <c r="BF1218" i="10"/>
  <c r="BE1218" i="10"/>
  <c r="BC1218" i="10"/>
  <c r="AY1218" i="10"/>
  <c r="O1218" i="10"/>
  <c r="BD1218" i="10" s="1"/>
  <c r="J1218" i="10"/>
  <c r="K1218" i="10" s="1"/>
  <c r="F1218" i="10"/>
  <c r="AA1218" i="10" s="1"/>
  <c r="BI1217" i="10"/>
  <c r="BH1217" i="10"/>
  <c r="BG1217" i="10"/>
  <c r="BF1217" i="10"/>
  <c r="BE1217" i="10"/>
  <c r="BC1217" i="10"/>
  <c r="AY1217" i="10"/>
  <c r="AA1217" i="10"/>
  <c r="O1217" i="10"/>
  <c r="BD1217" i="10" s="1"/>
  <c r="J1217" i="10"/>
  <c r="K1217" i="10" s="1"/>
  <c r="F1217" i="10"/>
  <c r="Z1217" i="10" s="1"/>
  <c r="BI1216" i="10"/>
  <c r="BH1216" i="10"/>
  <c r="BG1216" i="10"/>
  <c r="BF1216" i="10"/>
  <c r="BE1216" i="10"/>
  <c r="BC1216" i="10"/>
  <c r="AY1216" i="10"/>
  <c r="O1216" i="10"/>
  <c r="BD1216" i="10" s="1"/>
  <c r="J1216" i="10"/>
  <c r="K1216" i="10" s="1"/>
  <c r="F1216" i="10"/>
  <c r="BI1215" i="10"/>
  <c r="BH1215" i="10"/>
  <c r="BG1215" i="10"/>
  <c r="BF1215" i="10"/>
  <c r="BE1215" i="10"/>
  <c r="BC1215" i="10"/>
  <c r="AY1215" i="10"/>
  <c r="O1215" i="10"/>
  <c r="BD1215" i="10" s="1"/>
  <c r="J1215" i="10"/>
  <c r="K1215" i="10" s="1"/>
  <c r="F1215" i="10"/>
  <c r="Z1215" i="10" s="1"/>
  <c r="BI1214" i="10"/>
  <c r="BH1214" i="10"/>
  <c r="BG1214" i="10"/>
  <c r="BF1214" i="10"/>
  <c r="BE1214" i="10"/>
  <c r="BC1214" i="10"/>
  <c r="AY1214" i="10"/>
  <c r="O1214" i="10"/>
  <c r="BD1214" i="10" s="1"/>
  <c r="J1214" i="10"/>
  <c r="K1214" i="10" s="1"/>
  <c r="F1214" i="10"/>
  <c r="AA1214" i="10" s="1"/>
  <c r="BI1213" i="10"/>
  <c r="BH1213" i="10"/>
  <c r="BG1213" i="10"/>
  <c r="BF1213" i="10"/>
  <c r="BE1213" i="10"/>
  <c r="BC1213" i="10"/>
  <c r="AY1213" i="10"/>
  <c r="O1213" i="10"/>
  <c r="BD1213" i="10" s="1"/>
  <c r="J1213" i="10"/>
  <c r="K1213" i="10" s="1"/>
  <c r="F1213" i="10"/>
  <c r="Z1213" i="10" s="1"/>
  <c r="BI1212" i="10"/>
  <c r="BH1212" i="10"/>
  <c r="BG1212" i="10"/>
  <c r="BF1212" i="10"/>
  <c r="BE1212" i="10"/>
  <c r="BC1212" i="10"/>
  <c r="AY1212" i="10"/>
  <c r="O1212" i="10"/>
  <c r="BD1212" i="10" s="1"/>
  <c r="J1212" i="10"/>
  <c r="K1212" i="10" s="1"/>
  <c r="F1212" i="10"/>
  <c r="Z1212" i="10" s="1"/>
  <c r="BI1211" i="10"/>
  <c r="BH1211" i="10"/>
  <c r="BG1211" i="10"/>
  <c r="BF1211" i="10"/>
  <c r="BE1211" i="10"/>
  <c r="BC1211" i="10"/>
  <c r="AY1211" i="10"/>
  <c r="O1211" i="10"/>
  <c r="BD1211" i="10" s="1"/>
  <c r="J1211" i="10"/>
  <c r="K1211" i="10" s="1"/>
  <c r="F1211" i="10"/>
  <c r="BI1210" i="10"/>
  <c r="BH1210" i="10"/>
  <c r="BG1210" i="10"/>
  <c r="BF1210" i="10"/>
  <c r="BE1210" i="10"/>
  <c r="BC1210" i="10"/>
  <c r="AY1210" i="10"/>
  <c r="O1210" i="10"/>
  <c r="BD1210" i="10" s="1"/>
  <c r="J1210" i="10"/>
  <c r="K1210" i="10" s="1"/>
  <c r="F1210" i="10"/>
  <c r="Z1210" i="10" s="1"/>
  <c r="BI1209" i="10"/>
  <c r="BH1209" i="10"/>
  <c r="BG1209" i="10"/>
  <c r="BF1209" i="10"/>
  <c r="BE1209" i="10"/>
  <c r="BC1209" i="10"/>
  <c r="AY1209" i="10"/>
  <c r="O1209" i="10"/>
  <c r="BD1209" i="10" s="1"/>
  <c r="J1209" i="10"/>
  <c r="K1209" i="10" s="1"/>
  <c r="F1209" i="10"/>
  <c r="AA1209" i="10" s="1"/>
  <c r="BI1208" i="10"/>
  <c r="BH1208" i="10"/>
  <c r="BG1208" i="10"/>
  <c r="BF1208" i="10"/>
  <c r="BE1208" i="10"/>
  <c r="BC1208" i="10"/>
  <c r="AY1208" i="10"/>
  <c r="O1208" i="10"/>
  <c r="BD1208" i="10" s="1"/>
  <c r="J1208" i="10"/>
  <c r="K1208" i="10" s="1"/>
  <c r="F1208" i="10"/>
  <c r="Z1208" i="10" s="1"/>
  <c r="BI1207" i="10"/>
  <c r="BH1207" i="10"/>
  <c r="BG1207" i="10"/>
  <c r="BF1207" i="10"/>
  <c r="BE1207" i="10"/>
  <c r="BC1207" i="10"/>
  <c r="AY1207" i="10"/>
  <c r="Z1207" i="10"/>
  <c r="O1207" i="10"/>
  <c r="BD1207" i="10" s="1"/>
  <c r="J1207" i="10"/>
  <c r="K1207" i="10" s="1"/>
  <c r="F1207" i="10"/>
  <c r="AA1207" i="10" s="1"/>
  <c r="BI1206" i="10"/>
  <c r="BH1206" i="10"/>
  <c r="BG1206" i="10"/>
  <c r="BF1206" i="10"/>
  <c r="BE1206" i="10"/>
  <c r="BC1206" i="10"/>
  <c r="AY1206" i="10"/>
  <c r="O1206" i="10"/>
  <c r="BD1206" i="10" s="1"/>
  <c r="J1206" i="10"/>
  <c r="K1206" i="10" s="1"/>
  <c r="F1206" i="10"/>
  <c r="Z1206" i="10" s="1"/>
  <c r="BI1205" i="10"/>
  <c r="BH1205" i="10"/>
  <c r="BG1205" i="10"/>
  <c r="BF1205" i="10"/>
  <c r="BE1205" i="10"/>
  <c r="BC1205" i="10"/>
  <c r="AY1205" i="10"/>
  <c r="O1205" i="10"/>
  <c r="BD1205" i="10" s="1"/>
  <c r="J1205" i="10"/>
  <c r="K1205" i="10" s="1"/>
  <c r="F1205" i="10"/>
  <c r="AA1205" i="10" s="1"/>
  <c r="BI1204" i="10"/>
  <c r="BH1204" i="10"/>
  <c r="BG1204" i="10"/>
  <c r="BF1204" i="10"/>
  <c r="BE1204" i="10"/>
  <c r="BC1204" i="10"/>
  <c r="AY1204" i="10"/>
  <c r="O1204" i="10"/>
  <c r="BD1204" i="10" s="1"/>
  <c r="J1204" i="10"/>
  <c r="K1204" i="10" s="1"/>
  <c r="F1204" i="10"/>
  <c r="Z1204" i="10" s="1"/>
  <c r="BI1203" i="10"/>
  <c r="BH1203" i="10"/>
  <c r="BG1203" i="10"/>
  <c r="BF1203" i="10"/>
  <c r="BE1203" i="10"/>
  <c r="BC1203" i="10"/>
  <c r="AY1203" i="10"/>
  <c r="AA1203" i="10"/>
  <c r="O1203" i="10"/>
  <c r="BD1203" i="10" s="1"/>
  <c r="J1203" i="10"/>
  <c r="K1203" i="10" s="1"/>
  <c r="F1203" i="10"/>
  <c r="Z1203" i="10" s="1"/>
  <c r="BI1202" i="10"/>
  <c r="BH1202" i="10"/>
  <c r="BG1202" i="10"/>
  <c r="BF1202" i="10"/>
  <c r="BE1202" i="10"/>
  <c r="BC1202" i="10"/>
  <c r="AY1202" i="10"/>
  <c r="O1202" i="10"/>
  <c r="BD1202" i="10" s="1"/>
  <c r="J1202" i="10"/>
  <c r="K1202" i="10" s="1"/>
  <c r="F1202" i="10"/>
  <c r="Z1202" i="10" s="1"/>
  <c r="BI1201" i="10"/>
  <c r="BH1201" i="10"/>
  <c r="BG1201" i="10"/>
  <c r="BF1201" i="10"/>
  <c r="BE1201" i="10"/>
  <c r="BC1201" i="10"/>
  <c r="AY1201" i="10"/>
  <c r="O1201" i="10"/>
  <c r="BD1201" i="10" s="1"/>
  <c r="J1201" i="10"/>
  <c r="K1201" i="10" s="1"/>
  <c r="F1201" i="10"/>
  <c r="AA1201" i="10" s="1"/>
  <c r="BI1200" i="10"/>
  <c r="BH1200" i="10"/>
  <c r="BG1200" i="10"/>
  <c r="BF1200" i="10"/>
  <c r="BE1200" i="10"/>
  <c r="BC1200" i="10"/>
  <c r="AY1200" i="10"/>
  <c r="O1200" i="10"/>
  <c r="BD1200" i="10" s="1"/>
  <c r="J1200" i="10"/>
  <c r="K1200" i="10" s="1"/>
  <c r="F1200" i="10"/>
  <c r="Z1200" i="10" s="1"/>
  <c r="BI1199" i="10"/>
  <c r="BH1199" i="10"/>
  <c r="BG1199" i="10"/>
  <c r="BF1199" i="10"/>
  <c r="BE1199" i="10"/>
  <c r="BC1199" i="10"/>
  <c r="AY1199" i="10"/>
  <c r="O1199" i="10"/>
  <c r="BD1199" i="10" s="1"/>
  <c r="J1199" i="10"/>
  <c r="K1199" i="10" s="1"/>
  <c r="F1199" i="10"/>
  <c r="BI1198" i="10"/>
  <c r="BH1198" i="10"/>
  <c r="BG1198" i="10"/>
  <c r="BF1198" i="10"/>
  <c r="BE1198" i="10"/>
  <c r="BC1198" i="10"/>
  <c r="AY1198" i="10"/>
  <c r="O1198" i="10"/>
  <c r="BD1198" i="10" s="1"/>
  <c r="J1198" i="10"/>
  <c r="K1198" i="10" s="1"/>
  <c r="F1198" i="10"/>
  <c r="Z1198" i="10" s="1"/>
  <c r="BI1197" i="10"/>
  <c r="BH1197" i="10"/>
  <c r="BG1197" i="10"/>
  <c r="BF1197" i="10"/>
  <c r="BE1197" i="10"/>
  <c r="BC1197" i="10"/>
  <c r="AY1197" i="10"/>
  <c r="Z1197" i="10"/>
  <c r="O1197" i="10"/>
  <c r="BD1197" i="10" s="1"/>
  <c r="J1197" i="10"/>
  <c r="K1197" i="10" s="1"/>
  <c r="F1197" i="10"/>
  <c r="AA1197" i="10" s="1"/>
  <c r="BI1196" i="10"/>
  <c r="BH1196" i="10"/>
  <c r="BG1196" i="10"/>
  <c r="BF1196" i="10"/>
  <c r="BE1196" i="10"/>
  <c r="BC1196" i="10"/>
  <c r="AY1196" i="10"/>
  <c r="O1196" i="10"/>
  <c r="BD1196" i="10" s="1"/>
  <c r="J1196" i="10"/>
  <c r="K1196" i="10" s="1"/>
  <c r="F1196" i="10"/>
  <c r="Z1196" i="10" s="1"/>
  <c r="BI1195" i="10"/>
  <c r="BH1195" i="10"/>
  <c r="BG1195" i="10"/>
  <c r="BF1195" i="10"/>
  <c r="BE1195" i="10"/>
  <c r="BC1195" i="10"/>
  <c r="AY1195" i="10"/>
  <c r="O1195" i="10"/>
  <c r="BD1195" i="10" s="1"/>
  <c r="J1195" i="10"/>
  <c r="K1195" i="10" s="1"/>
  <c r="F1195" i="10"/>
  <c r="BI1194" i="10"/>
  <c r="BH1194" i="10"/>
  <c r="BG1194" i="10"/>
  <c r="BF1194" i="10"/>
  <c r="BE1194" i="10"/>
  <c r="BC1194" i="10"/>
  <c r="AY1194" i="10"/>
  <c r="O1194" i="10"/>
  <c r="BD1194" i="10" s="1"/>
  <c r="J1194" i="10"/>
  <c r="K1194" i="10" s="1"/>
  <c r="F1194" i="10"/>
  <c r="Z1194" i="10" s="1"/>
  <c r="BI1193" i="10"/>
  <c r="BH1193" i="10"/>
  <c r="BG1193" i="10"/>
  <c r="BF1193" i="10"/>
  <c r="BE1193" i="10"/>
  <c r="BC1193" i="10"/>
  <c r="AY1193" i="10"/>
  <c r="Z1193" i="10"/>
  <c r="O1193" i="10"/>
  <c r="BD1193" i="10" s="1"/>
  <c r="J1193" i="10"/>
  <c r="K1193" i="10" s="1"/>
  <c r="F1193" i="10"/>
  <c r="AA1193" i="10" s="1"/>
  <c r="BI1192" i="10"/>
  <c r="BH1192" i="10"/>
  <c r="BG1192" i="10"/>
  <c r="BF1192" i="10"/>
  <c r="BE1192" i="10"/>
  <c r="BC1192" i="10"/>
  <c r="AY1192" i="10"/>
  <c r="O1192" i="10"/>
  <c r="BD1192" i="10" s="1"/>
  <c r="J1192" i="10"/>
  <c r="K1192" i="10" s="1"/>
  <c r="F1192" i="10"/>
  <c r="Z1192" i="10" s="1"/>
  <c r="BI1191" i="10"/>
  <c r="BH1191" i="10"/>
  <c r="BG1191" i="10"/>
  <c r="BF1191" i="10"/>
  <c r="BE1191" i="10"/>
  <c r="BC1191" i="10"/>
  <c r="AY1191" i="10"/>
  <c r="O1191" i="10"/>
  <c r="BD1191" i="10" s="1"/>
  <c r="J1191" i="10"/>
  <c r="K1191" i="10" s="1"/>
  <c r="F1191" i="10"/>
  <c r="BI1190" i="10"/>
  <c r="BH1190" i="10"/>
  <c r="BG1190" i="10"/>
  <c r="BF1190" i="10"/>
  <c r="BE1190" i="10"/>
  <c r="BC1190" i="10"/>
  <c r="AY1190" i="10"/>
  <c r="O1190" i="10"/>
  <c r="BD1190" i="10" s="1"/>
  <c r="J1190" i="10"/>
  <c r="K1190" i="10" s="1"/>
  <c r="F1190" i="10"/>
  <c r="Z1190" i="10" s="1"/>
  <c r="BI1189" i="10"/>
  <c r="BH1189" i="10"/>
  <c r="BG1189" i="10"/>
  <c r="BF1189" i="10"/>
  <c r="BE1189" i="10"/>
  <c r="BC1189" i="10"/>
  <c r="AY1189" i="10"/>
  <c r="Z1189" i="10"/>
  <c r="O1189" i="10"/>
  <c r="BD1189" i="10" s="1"/>
  <c r="J1189" i="10"/>
  <c r="K1189" i="10" s="1"/>
  <c r="F1189" i="10"/>
  <c r="AA1189" i="10" s="1"/>
  <c r="BI1188" i="10"/>
  <c r="BH1188" i="10"/>
  <c r="BG1188" i="10"/>
  <c r="BF1188" i="10"/>
  <c r="BE1188" i="10"/>
  <c r="BC1188" i="10"/>
  <c r="AY1188" i="10"/>
  <c r="O1188" i="10"/>
  <c r="BD1188" i="10" s="1"/>
  <c r="J1188" i="10"/>
  <c r="K1188" i="10" s="1"/>
  <c r="F1188" i="10"/>
  <c r="Z1188" i="10" s="1"/>
  <c r="BI1187" i="10"/>
  <c r="BH1187" i="10"/>
  <c r="BG1187" i="10"/>
  <c r="BF1187" i="10"/>
  <c r="BE1187" i="10"/>
  <c r="BC1187" i="10"/>
  <c r="AY1187" i="10"/>
  <c r="O1187" i="10"/>
  <c r="BD1187" i="10" s="1"/>
  <c r="J1187" i="10"/>
  <c r="K1187" i="10" s="1"/>
  <c r="F1187" i="10"/>
  <c r="BI1186" i="10"/>
  <c r="BH1186" i="10"/>
  <c r="BG1186" i="10"/>
  <c r="BF1186" i="10"/>
  <c r="BE1186" i="10"/>
  <c r="BC1186" i="10"/>
  <c r="AY1186" i="10"/>
  <c r="O1186" i="10"/>
  <c r="BD1186" i="10" s="1"/>
  <c r="J1186" i="10"/>
  <c r="K1186" i="10" s="1"/>
  <c r="F1186" i="10"/>
  <c r="Z1186" i="10" s="1"/>
  <c r="BI1185" i="10"/>
  <c r="BH1185" i="10"/>
  <c r="BG1185" i="10"/>
  <c r="BF1185" i="10"/>
  <c r="BE1185" i="10"/>
  <c r="BC1185" i="10"/>
  <c r="AY1185" i="10"/>
  <c r="O1185" i="10"/>
  <c r="BD1185" i="10" s="1"/>
  <c r="J1185" i="10"/>
  <c r="K1185" i="10" s="1"/>
  <c r="F1185" i="10"/>
  <c r="AA1185" i="10" s="1"/>
  <c r="BI1184" i="10"/>
  <c r="BH1184" i="10"/>
  <c r="BG1184" i="10"/>
  <c r="BF1184" i="10"/>
  <c r="BE1184" i="10"/>
  <c r="BC1184" i="10"/>
  <c r="AY1184" i="10"/>
  <c r="O1184" i="10"/>
  <c r="BD1184" i="10" s="1"/>
  <c r="J1184" i="10"/>
  <c r="K1184" i="10" s="1"/>
  <c r="F1184" i="10"/>
  <c r="Z1184" i="10" s="1"/>
  <c r="BI1183" i="10"/>
  <c r="BH1183" i="10"/>
  <c r="BG1183" i="10"/>
  <c r="BF1183" i="10"/>
  <c r="BE1183" i="10"/>
  <c r="BC1183" i="10"/>
  <c r="AY1183" i="10"/>
  <c r="O1183" i="10"/>
  <c r="BD1183" i="10" s="1"/>
  <c r="J1183" i="10"/>
  <c r="K1183" i="10" s="1"/>
  <c r="F1183" i="10"/>
  <c r="AA1183" i="10" s="1"/>
  <c r="BI1182" i="10"/>
  <c r="BH1182" i="10"/>
  <c r="BG1182" i="10"/>
  <c r="BF1182" i="10"/>
  <c r="BE1182" i="10"/>
  <c r="BC1182" i="10"/>
  <c r="AY1182" i="10"/>
  <c r="O1182" i="10"/>
  <c r="BD1182" i="10" s="1"/>
  <c r="J1182" i="10"/>
  <c r="K1182" i="10" s="1"/>
  <c r="F1182" i="10"/>
  <c r="Z1182" i="10" s="1"/>
  <c r="BI1181" i="10"/>
  <c r="BH1181" i="10"/>
  <c r="BG1181" i="10"/>
  <c r="BF1181" i="10"/>
  <c r="BE1181" i="10"/>
  <c r="BC1181" i="10"/>
  <c r="AY1181" i="10"/>
  <c r="Z1181" i="10"/>
  <c r="O1181" i="10"/>
  <c r="BD1181" i="10" s="1"/>
  <c r="J1181" i="10"/>
  <c r="K1181" i="10" s="1"/>
  <c r="F1181" i="10"/>
  <c r="AA1181" i="10" s="1"/>
  <c r="BI1180" i="10"/>
  <c r="BH1180" i="10"/>
  <c r="BG1180" i="10"/>
  <c r="BF1180" i="10"/>
  <c r="BE1180" i="10"/>
  <c r="BC1180" i="10"/>
  <c r="AY1180" i="10"/>
  <c r="O1180" i="10"/>
  <c r="BD1180" i="10" s="1"/>
  <c r="J1180" i="10"/>
  <c r="K1180" i="10" s="1"/>
  <c r="F1180" i="10"/>
  <c r="Z1180" i="10" s="1"/>
  <c r="BI1179" i="10"/>
  <c r="BH1179" i="10"/>
  <c r="BG1179" i="10"/>
  <c r="BF1179" i="10"/>
  <c r="BE1179" i="10"/>
  <c r="BC1179" i="10"/>
  <c r="AY1179" i="10"/>
  <c r="O1179" i="10"/>
  <c r="BD1179" i="10" s="1"/>
  <c r="J1179" i="10"/>
  <c r="K1179" i="10" s="1"/>
  <c r="F1179" i="10"/>
  <c r="BI1178" i="10"/>
  <c r="BH1178" i="10"/>
  <c r="BG1178" i="10"/>
  <c r="BF1178" i="10"/>
  <c r="BE1178" i="10"/>
  <c r="BC1178" i="10"/>
  <c r="AY1178" i="10"/>
  <c r="O1178" i="10"/>
  <c r="BD1178" i="10" s="1"/>
  <c r="J1178" i="10"/>
  <c r="K1178" i="10" s="1"/>
  <c r="F1178" i="10"/>
  <c r="Z1178" i="10" s="1"/>
  <c r="BI1177" i="10"/>
  <c r="BH1177" i="10"/>
  <c r="BG1177" i="10"/>
  <c r="BF1177" i="10"/>
  <c r="BE1177" i="10"/>
  <c r="BD1177" i="10"/>
  <c r="BC1177" i="10"/>
  <c r="AY1177" i="10"/>
  <c r="O1177" i="10"/>
  <c r="J1177" i="10"/>
  <c r="K1177" i="10" s="1"/>
  <c r="F1177" i="10"/>
  <c r="AA1177" i="10" s="1"/>
  <c r="BI1176" i="10"/>
  <c r="BH1176" i="10"/>
  <c r="BG1176" i="10"/>
  <c r="BF1176" i="10"/>
  <c r="BE1176" i="10"/>
  <c r="BC1176" i="10"/>
  <c r="AY1176" i="10"/>
  <c r="O1176" i="10"/>
  <c r="BD1176" i="10" s="1"/>
  <c r="J1176" i="10"/>
  <c r="K1176" i="10" s="1"/>
  <c r="F1176" i="10"/>
  <c r="Z1176" i="10" s="1"/>
  <c r="BI1175" i="10"/>
  <c r="BH1175" i="10"/>
  <c r="BG1175" i="10"/>
  <c r="BF1175" i="10"/>
  <c r="BE1175" i="10"/>
  <c r="BC1175" i="10"/>
  <c r="AY1175" i="10"/>
  <c r="O1175" i="10"/>
  <c r="BD1175" i="10" s="1"/>
  <c r="J1175" i="10"/>
  <c r="K1175" i="10" s="1"/>
  <c r="F1175" i="10"/>
  <c r="AA1175" i="10" s="1"/>
  <c r="BI1174" i="10"/>
  <c r="BH1174" i="10"/>
  <c r="BG1174" i="10"/>
  <c r="BF1174" i="10"/>
  <c r="BE1174" i="10"/>
  <c r="BC1174" i="10"/>
  <c r="AY1174" i="10"/>
  <c r="O1174" i="10"/>
  <c r="BD1174" i="10" s="1"/>
  <c r="J1174" i="10"/>
  <c r="K1174" i="10" s="1"/>
  <c r="F1174" i="10"/>
  <c r="Z1174" i="10" s="1"/>
  <c r="BI1173" i="10"/>
  <c r="BH1173" i="10"/>
  <c r="BG1173" i="10"/>
  <c r="BF1173" i="10"/>
  <c r="BE1173" i="10"/>
  <c r="BC1173" i="10"/>
  <c r="AY1173" i="10"/>
  <c r="Z1173" i="10"/>
  <c r="O1173" i="10"/>
  <c r="BD1173" i="10" s="1"/>
  <c r="J1173" i="10"/>
  <c r="K1173" i="10" s="1"/>
  <c r="F1173" i="10"/>
  <c r="AA1173" i="10" s="1"/>
  <c r="BI1172" i="10"/>
  <c r="BH1172" i="10"/>
  <c r="BG1172" i="10"/>
  <c r="BF1172" i="10"/>
  <c r="BE1172" i="10"/>
  <c r="BC1172" i="10"/>
  <c r="AY1172" i="10"/>
  <c r="O1172" i="10"/>
  <c r="BD1172" i="10" s="1"/>
  <c r="J1172" i="10"/>
  <c r="K1172" i="10" s="1"/>
  <c r="F1172" i="10"/>
  <c r="Z1172" i="10" s="1"/>
  <c r="BI1171" i="10"/>
  <c r="BH1171" i="10"/>
  <c r="BG1171" i="10"/>
  <c r="BF1171" i="10"/>
  <c r="BE1171" i="10"/>
  <c r="BC1171" i="10"/>
  <c r="AY1171" i="10"/>
  <c r="O1171" i="10"/>
  <c r="BD1171" i="10" s="1"/>
  <c r="J1171" i="10"/>
  <c r="K1171" i="10" s="1"/>
  <c r="F1171" i="10"/>
  <c r="Z1171" i="10" s="1"/>
  <c r="BI1170" i="10"/>
  <c r="BH1170" i="10"/>
  <c r="BG1170" i="10"/>
  <c r="BF1170" i="10"/>
  <c r="BE1170" i="10"/>
  <c r="BC1170" i="10"/>
  <c r="AY1170" i="10"/>
  <c r="O1170" i="10"/>
  <c r="BD1170" i="10" s="1"/>
  <c r="J1170" i="10"/>
  <c r="K1170" i="10" s="1"/>
  <c r="F1170" i="10"/>
  <c r="Z1170" i="10" s="1"/>
  <c r="BI1169" i="10"/>
  <c r="BH1169" i="10"/>
  <c r="BG1169" i="10"/>
  <c r="BF1169" i="10"/>
  <c r="BE1169" i="10"/>
  <c r="BC1169" i="10"/>
  <c r="AY1169" i="10"/>
  <c r="O1169" i="10"/>
  <c r="BD1169" i="10" s="1"/>
  <c r="J1169" i="10"/>
  <c r="K1169" i="10" s="1"/>
  <c r="F1169" i="10"/>
  <c r="AA1169" i="10" s="1"/>
  <c r="BI1168" i="10"/>
  <c r="BH1168" i="10"/>
  <c r="BG1168" i="10"/>
  <c r="BF1168" i="10"/>
  <c r="BE1168" i="10"/>
  <c r="BC1168" i="10"/>
  <c r="AY1168" i="10"/>
  <c r="O1168" i="10"/>
  <c r="BD1168" i="10" s="1"/>
  <c r="J1168" i="10"/>
  <c r="K1168" i="10" s="1"/>
  <c r="F1168" i="10"/>
  <c r="Z1168" i="10" s="1"/>
  <c r="BI1167" i="10"/>
  <c r="BH1167" i="10"/>
  <c r="BG1167" i="10"/>
  <c r="BF1167" i="10"/>
  <c r="BE1167" i="10"/>
  <c r="BC1167" i="10"/>
  <c r="AY1167" i="10"/>
  <c r="O1167" i="10"/>
  <c r="BD1167" i="10" s="1"/>
  <c r="J1167" i="10"/>
  <c r="K1167" i="10" s="1"/>
  <c r="F1167" i="10"/>
  <c r="AA1167" i="10" s="1"/>
  <c r="BI1166" i="10"/>
  <c r="BH1166" i="10"/>
  <c r="BG1166" i="10"/>
  <c r="BF1166" i="10"/>
  <c r="BE1166" i="10"/>
  <c r="BC1166" i="10"/>
  <c r="AY1166" i="10"/>
  <c r="O1166" i="10"/>
  <c r="BD1166" i="10" s="1"/>
  <c r="J1166" i="10"/>
  <c r="K1166" i="10" s="1"/>
  <c r="F1166" i="10"/>
  <c r="Z1166" i="10" s="1"/>
  <c r="BI1165" i="10"/>
  <c r="BH1165" i="10"/>
  <c r="BG1165" i="10"/>
  <c r="BF1165" i="10"/>
  <c r="BE1165" i="10"/>
  <c r="BC1165" i="10"/>
  <c r="AY1165" i="10"/>
  <c r="O1165" i="10"/>
  <c r="BD1165" i="10" s="1"/>
  <c r="J1165" i="10"/>
  <c r="K1165" i="10" s="1"/>
  <c r="F1165" i="10"/>
  <c r="AA1165" i="10" s="1"/>
  <c r="BI1164" i="10"/>
  <c r="BH1164" i="10"/>
  <c r="BG1164" i="10"/>
  <c r="BF1164" i="10"/>
  <c r="BE1164" i="10"/>
  <c r="BC1164" i="10"/>
  <c r="AY1164" i="10"/>
  <c r="O1164" i="10"/>
  <c r="BD1164" i="10" s="1"/>
  <c r="J1164" i="10"/>
  <c r="K1164" i="10" s="1"/>
  <c r="F1164" i="10"/>
  <c r="Z1164" i="10" s="1"/>
  <c r="BI1163" i="10"/>
  <c r="BH1163" i="10"/>
  <c r="BG1163" i="10"/>
  <c r="BF1163" i="10"/>
  <c r="BE1163" i="10"/>
  <c r="BC1163" i="10"/>
  <c r="AY1163" i="10"/>
  <c r="O1163" i="10"/>
  <c r="BD1163" i="10" s="1"/>
  <c r="J1163" i="10"/>
  <c r="K1163" i="10" s="1"/>
  <c r="F1163" i="10"/>
  <c r="Z1163" i="10" s="1"/>
  <c r="BI1162" i="10"/>
  <c r="BH1162" i="10"/>
  <c r="BG1162" i="10"/>
  <c r="BF1162" i="10"/>
  <c r="BE1162" i="10"/>
  <c r="BC1162" i="10"/>
  <c r="AY1162" i="10"/>
  <c r="O1162" i="10"/>
  <c r="BD1162" i="10" s="1"/>
  <c r="J1162" i="10"/>
  <c r="K1162" i="10" s="1"/>
  <c r="F1162" i="10"/>
  <c r="Z1162" i="10" s="1"/>
  <c r="BI1161" i="10"/>
  <c r="BH1161" i="10"/>
  <c r="BG1161" i="10"/>
  <c r="BF1161" i="10"/>
  <c r="BE1161" i="10"/>
  <c r="BC1161" i="10"/>
  <c r="AY1161" i="10"/>
  <c r="O1161" i="10"/>
  <c r="BD1161" i="10" s="1"/>
  <c r="J1161" i="10"/>
  <c r="K1161" i="10" s="1"/>
  <c r="F1161" i="10"/>
  <c r="AA1161" i="10" s="1"/>
  <c r="BI1160" i="10"/>
  <c r="BH1160" i="10"/>
  <c r="BG1160" i="10"/>
  <c r="BF1160" i="10"/>
  <c r="BE1160" i="10"/>
  <c r="BC1160" i="10"/>
  <c r="AY1160" i="10"/>
  <c r="O1160" i="10"/>
  <c r="BD1160" i="10" s="1"/>
  <c r="J1160" i="10"/>
  <c r="K1160" i="10" s="1"/>
  <c r="F1160" i="10"/>
  <c r="Z1160" i="10" s="1"/>
  <c r="BI1159" i="10"/>
  <c r="BH1159" i="10"/>
  <c r="BG1159" i="10"/>
  <c r="BF1159" i="10"/>
  <c r="BE1159" i="10"/>
  <c r="BC1159" i="10"/>
  <c r="AY1159" i="10"/>
  <c r="Z1159" i="10"/>
  <c r="O1159" i="10"/>
  <c r="BD1159" i="10" s="1"/>
  <c r="J1159" i="10"/>
  <c r="K1159" i="10" s="1"/>
  <c r="F1159" i="10"/>
  <c r="AA1159" i="10" s="1"/>
  <c r="BI1158" i="10"/>
  <c r="BH1158" i="10"/>
  <c r="BG1158" i="10"/>
  <c r="BF1158" i="10"/>
  <c r="BE1158" i="10"/>
  <c r="BC1158" i="10"/>
  <c r="AY1158" i="10"/>
  <c r="O1158" i="10"/>
  <c r="BD1158" i="10" s="1"/>
  <c r="J1158" i="10"/>
  <c r="K1158" i="10" s="1"/>
  <c r="F1158" i="10"/>
  <c r="Z1158" i="10" s="1"/>
  <c r="BI1157" i="10"/>
  <c r="BH1157" i="10"/>
  <c r="BG1157" i="10"/>
  <c r="BF1157" i="10"/>
  <c r="BE1157" i="10"/>
  <c r="BC1157" i="10"/>
  <c r="AY1157" i="10"/>
  <c r="O1157" i="10"/>
  <c r="BD1157" i="10" s="1"/>
  <c r="J1157" i="10"/>
  <c r="K1157" i="10" s="1"/>
  <c r="F1157" i="10"/>
  <c r="AA1157" i="10" s="1"/>
  <c r="BI1156" i="10"/>
  <c r="BH1156" i="10"/>
  <c r="BG1156" i="10"/>
  <c r="BF1156" i="10"/>
  <c r="BE1156" i="10"/>
  <c r="BC1156" i="10"/>
  <c r="AY1156" i="10"/>
  <c r="O1156" i="10"/>
  <c r="BD1156" i="10" s="1"/>
  <c r="J1156" i="10"/>
  <c r="K1156" i="10" s="1"/>
  <c r="F1156" i="10"/>
  <c r="Z1156" i="10" s="1"/>
  <c r="BI1155" i="10"/>
  <c r="BH1155" i="10"/>
  <c r="BG1155" i="10"/>
  <c r="BF1155" i="10"/>
  <c r="BE1155" i="10"/>
  <c r="BC1155" i="10"/>
  <c r="AY1155" i="10"/>
  <c r="AA1155" i="10"/>
  <c r="O1155" i="10"/>
  <c r="BD1155" i="10" s="1"/>
  <c r="J1155" i="10"/>
  <c r="K1155" i="10" s="1"/>
  <c r="F1155" i="10"/>
  <c r="Z1155" i="10" s="1"/>
  <c r="BI1154" i="10"/>
  <c r="BH1154" i="10"/>
  <c r="BG1154" i="10"/>
  <c r="BF1154" i="10"/>
  <c r="BE1154" i="10"/>
  <c r="BC1154" i="10"/>
  <c r="AY1154" i="10"/>
  <c r="O1154" i="10"/>
  <c r="BD1154" i="10" s="1"/>
  <c r="J1154" i="10"/>
  <c r="K1154" i="10" s="1"/>
  <c r="F1154" i="10"/>
  <c r="Z1154" i="10" s="1"/>
  <c r="BI1153" i="10"/>
  <c r="BH1153" i="10"/>
  <c r="BG1153" i="10"/>
  <c r="BF1153" i="10"/>
  <c r="BE1153" i="10"/>
  <c r="BC1153" i="10"/>
  <c r="AY1153" i="10"/>
  <c r="O1153" i="10"/>
  <c r="BD1153" i="10" s="1"/>
  <c r="J1153" i="10"/>
  <c r="K1153" i="10" s="1"/>
  <c r="F1153" i="10"/>
  <c r="AA1153" i="10" s="1"/>
  <c r="BI1152" i="10"/>
  <c r="BH1152" i="10"/>
  <c r="BG1152" i="10"/>
  <c r="BF1152" i="10"/>
  <c r="BE1152" i="10"/>
  <c r="BC1152" i="10"/>
  <c r="AY1152" i="10"/>
  <c r="O1152" i="10"/>
  <c r="BD1152" i="10" s="1"/>
  <c r="J1152" i="10"/>
  <c r="K1152" i="10" s="1"/>
  <c r="F1152" i="10"/>
  <c r="Z1152" i="10" s="1"/>
  <c r="BI1151" i="10"/>
  <c r="BH1151" i="10"/>
  <c r="BG1151" i="10"/>
  <c r="BF1151" i="10"/>
  <c r="BE1151" i="10"/>
  <c r="BC1151" i="10"/>
  <c r="AY1151" i="10"/>
  <c r="O1151" i="10"/>
  <c r="BD1151" i="10" s="1"/>
  <c r="J1151" i="10"/>
  <c r="K1151" i="10" s="1"/>
  <c r="F1151" i="10"/>
  <c r="BI1150" i="10"/>
  <c r="BH1150" i="10"/>
  <c r="BG1150" i="10"/>
  <c r="BF1150" i="10"/>
  <c r="BE1150" i="10"/>
  <c r="BC1150" i="10"/>
  <c r="AY1150" i="10"/>
  <c r="O1150" i="10"/>
  <c r="BD1150" i="10" s="1"/>
  <c r="J1150" i="10"/>
  <c r="K1150" i="10" s="1"/>
  <c r="F1150" i="10"/>
  <c r="Z1150" i="10" s="1"/>
  <c r="BI1149" i="10"/>
  <c r="BH1149" i="10"/>
  <c r="BG1149" i="10"/>
  <c r="BF1149" i="10"/>
  <c r="BE1149" i="10"/>
  <c r="BC1149" i="10"/>
  <c r="AY1149" i="10"/>
  <c r="O1149" i="10"/>
  <c r="BD1149" i="10" s="1"/>
  <c r="J1149" i="10"/>
  <c r="K1149" i="10" s="1"/>
  <c r="F1149" i="10"/>
  <c r="BI1148" i="10"/>
  <c r="BH1148" i="10"/>
  <c r="BG1148" i="10"/>
  <c r="BF1148" i="10"/>
  <c r="BE1148" i="10"/>
  <c r="BC1148" i="10"/>
  <c r="AY1148" i="10"/>
  <c r="AA1148" i="10"/>
  <c r="O1148" i="10"/>
  <c r="BD1148" i="10" s="1"/>
  <c r="J1148" i="10"/>
  <c r="K1148" i="10" s="1"/>
  <c r="F1148" i="10"/>
  <c r="Z1148" i="10" s="1"/>
  <c r="BI1147" i="10"/>
  <c r="BH1147" i="10"/>
  <c r="BG1147" i="10"/>
  <c r="BF1147" i="10"/>
  <c r="BE1147" i="10"/>
  <c r="BC1147" i="10"/>
  <c r="AY1147" i="10"/>
  <c r="O1147" i="10"/>
  <c r="BD1147" i="10" s="1"/>
  <c r="J1147" i="10"/>
  <c r="K1147" i="10" s="1"/>
  <c r="F1147" i="10"/>
  <c r="BI1146" i="10"/>
  <c r="BH1146" i="10"/>
  <c r="BG1146" i="10"/>
  <c r="BF1146" i="10"/>
  <c r="BE1146" i="10"/>
  <c r="BC1146" i="10"/>
  <c r="AY1146" i="10"/>
  <c r="O1146" i="10"/>
  <c r="BD1146" i="10" s="1"/>
  <c r="J1146" i="10"/>
  <c r="K1146" i="10" s="1"/>
  <c r="F1146" i="10"/>
  <c r="Z1146" i="10" s="1"/>
  <c r="BI1145" i="10"/>
  <c r="BH1145" i="10"/>
  <c r="BG1145" i="10"/>
  <c r="BF1145" i="10"/>
  <c r="BE1145" i="10"/>
  <c r="BC1145" i="10"/>
  <c r="AY1145" i="10"/>
  <c r="O1145" i="10"/>
  <c r="BD1145" i="10" s="1"/>
  <c r="J1145" i="10"/>
  <c r="K1145" i="10" s="1"/>
  <c r="F1145" i="10"/>
  <c r="AA1145" i="10" s="1"/>
  <c r="BI1144" i="10"/>
  <c r="BH1144" i="10"/>
  <c r="BG1144" i="10"/>
  <c r="BF1144" i="10"/>
  <c r="BE1144" i="10"/>
  <c r="BC1144" i="10"/>
  <c r="AY1144" i="10"/>
  <c r="O1144" i="10"/>
  <c r="BD1144" i="10" s="1"/>
  <c r="J1144" i="10"/>
  <c r="K1144" i="10" s="1"/>
  <c r="F1144" i="10"/>
  <c r="Z1144" i="10" s="1"/>
  <c r="BI1143" i="10"/>
  <c r="BH1143" i="10"/>
  <c r="BG1143" i="10"/>
  <c r="BF1143" i="10"/>
  <c r="BE1143" i="10"/>
  <c r="BC1143" i="10"/>
  <c r="AY1143" i="10"/>
  <c r="O1143" i="10"/>
  <c r="BD1143" i="10" s="1"/>
  <c r="J1143" i="10"/>
  <c r="K1143" i="10" s="1"/>
  <c r="F1143" i="10"/>
  <c r="AA1143" i="10" s="1"/>
  <c r="BI1142" i="10"/>
  <c r="BH1142" i="10"/>
  <c r="BG1142" i="10"/>
  <c r="BF1142" i="10"/>
  <c r="BE1142" i="10"/>
  <c r="BC1142" i="10"/>
  <c r="AY1142" i="10"/>
  <c r="O1142" i="10"/>
  <c r="BD1142" i="10" s="1"/>
  <c r="J1142" i="10"/>
  <c r="K1142" i="10" s="1"/>
  <c r="F1142" i="10"/>
  <c r="Z1142" i="10" s="1"/>
  <c r="BI1141" i="10"/>
  <c r="BH1141" i="10"/>
  <c r="BG1141" i="10"/>
  <c r="BF1141" i="10"/>
  <c r="BE1141" i="10"/>
  <c r="BC1141" i="10"/>
  <c r="AY1141" i="10"/>
  <c r="O1141" i="10"/>
  <c r="BD1141" i="10" s="1"/>
  <c r="J1141" i="10"/>
  <c r="K1141" i="10" s="1"/>
  <c r="F1141" i="10"/>
  <c r="AA1141" i="10" s="1"/>
  <c r="BI1140" i="10"/>
  <c r="BH1140" i="10"/>
  <c r="BG1140" i="10"/>
  <c r="BF1140" i="10"/>
  <c r="BE1140" i="10"/>
  <c r="BC1140" i="10"/>
  <c r="AY1140" i="10"/>
  <c r="O1140" i="10"/>
  <c r="BD1140" i="10" s="1"/>
  <c r="J1140" i="10"/>
  <c r="K1140" i="10" s="1"/>
  <c r="F1140" i="10"/>
  <c r="Z1140" i="10" s="1"/>
  <c r="BI1139" i="10"/>
  <c r="BH1139" i="10"/>
  <c r="BG1139" i="10"/>
  <c r="BF1139" i="10"/>
  <c r="BE1139" i="10"/>
  <c r="BC1139" i="10"/>
  <c r="AY1139" i="10"/>
  <c r="O1139" i="10"/>
  <c r="BD1139" i="10" s="1"/>
  <c r="J1139" i="10"/>
  <c r="K1139" i="10" s="1"/>
  <c r="F1139" i="10"/>
  <c r="Z1139" i="10" s="1"/>
  <c r="BI1138" i="10"/>
  <c r="BH1138" i="10"/>
  <c r="BG1138" i="10"/>
  <c r="BF1138" i="10"/>
  <c r="BE1138" i="10"/>
  <c r="BC1138" i="10"/>
  <c r="AY1138" i="10"/>
  <c r="O1138" i="10"/>
  <c r="BD1138" i="10" s="1"/>
  <c r="J1138" i="10"/>
  <c r="K1138" i="10" s="1"/>
  <c r="F1138" i="10"/>
  <c r="Z1138" i="10" s="1"/>
  <c r="BI1137" i="10"/>
  <c r="BH1137" i="10"/>
  <c r="BG1137" i="10"/>
  <c r="BF1137" i="10"/>
  <c r="BE1137" i="10"/>
  <c r="BC1137" i="10"/>
  <c r="AY1137" i="10"/>
  <c r="O1137" i="10"/>
  <c r="BD1137" i="10" s="1"/>
  <c r="J1137" i="10"/>
  <c r="K1137" i="10" s="1"/>
  <c r="F1137" i="10"/>
  <c r="AA1137" i="10" s="1"/>
  <c r="BI1136" i="10"/>
  <c r="BH1136" i="10"/>
  <c r="BG1136" i="10"/>
  <c r="BF1136" i="10"/>
  <c r="BE1136" i="10"/>
  <c r="BC1136" i="10"/>
  <c r="AY1136" i="10"/>
  <c r="O1136" i="10"/>
  <c r="BD1136" i="10" s="1"/>
  <c r="J1136" i="10"/>
  <c r="K1136" i="10" s="1"/>
  <c r="F1136" i="10"/>
  <c r="Z1136" i="10" s="1"/>
  <c r="BI1135" i="10"/>
  <c r="BH1135" i="10"/>
  <c r="BG1135" i="10"/>
  <c r="BF1135" i="10"/>
  <c r="BE1135" i="10"/>
  <c r="BC1135" i="10"/>
  <c r="AY1135" i="10"/>
  <c r="O1135" i="10"/>
  <c r="BD1135" i="10" s="1"/>
  <c r="J1135" i="10"/>
  <c r="K1135" i="10" s="1"/>
  <c r="F1135" i="10"/>
  <c r="AA1135" i="10" s="1"/>
  <c r="BI1134" i="10"/>
  <c r="BH1134" i="10"/>
  <c r="BG1134" i="10"/>
  <c r="BF1134" i="10"/>
  <c r="BE1134" i="10"/>
  <c r="BC1134" i="10"/>
  <c r="AY1134" i="10"/>
  <c r="O1134" i="10"/>
  <c r="BD1134" i="10" s="1"/>
  <c r="J1134" i="10"/>
  <c r="K1134" i="10" s="1"/>
  <c r="F1134" i="10"/>
  <c r="Z1134" i="10" s="1"/>
  <c r="BI1133" i="10"/>
  <c r="BH1133" i="10"/>
  <c r="BG1133" i="10"/>
  <c r="BF1133" i="10"/>
  <c r="BE1133" i="10"/>
  <c r="BC1133" i="10"/>
  <c r="AY1133" i="10"/>
  <c r="O1133" i="10"/>
  <c r="BD1133" i="10" s="1"/>
  <c r="J1133" i="10"/>
  <c r="K1133" i="10" s="1"/>
  <c r="F1133" i="10"/>
  <c r="AA1133" i="10" s="1"/>
  <c r="BI1132" i="10"/>
  <c r="BH1132" i="10"/>
  <c r="BG1132" i="10"/>
  <c r="BF1132" i="10"/>
  <c r="BE1132" i="10"/>
  <c r="BC1132" i="10"/>
  <c r="AY1132" i="10"/>
  <c r="O1132" i="10"/>
  <c r="BD1132" i="10" s="1"/>
  <c r="J1132" i="10"/>
  <c r="K1132" i="10" s="1"/>
  <c r="F1132" i="10"/>
  <c r="Z1132" i="10" s="1"/>
  <c r="BI1131" i="10"/>
  <c r="BH1131" i="10"/>
  <c r="BG1131" i="10"/>
  <c r="BF1131" i="10"/>
  <c r="BE1131" i="10"/>
  <c r="BC1131" i="10"/>
  <c r="AY1131" i="10"/>
  <c r="O1131" i="10"/>
  <c r="BD1131" i="10" s="1"/>
  <c r="J1131" i="10"/>
  <c r="K1131" i="10" s="1"/>
  <c r="F1131" i="10"/>
  <c r="Z1131" i="10" s="1"/>
  <c r="BI1130" i="10"/>
  <c r="BH1130" i="10"/>
  <c r="BG1130" i="10"/>
  <c r="BF1130" i="10"/>
  <c r="BE1130" i="10"/>
  <c r="BC1130" i="10"/>
  <c r="AY1130" i="10"/>
  <c r="O1130" i="10"/>
  <c r="BD1130" i="10" s="1"/>
  <c r="J1130" i="10"/>
  <c r="K1130" i="10" s="1"/>
  <c r="F1130" i="10"/>
  <c r="Z1130" i="10" s="1"/>
  <c r="BI1129" i="10"/>
  <c r="BH1129" i="10"/>
  <c r="BG1129" i="10"/>
  <c r="BF1129" i="10"/>
  <c r="BE1129" i="10"/>
  <c r="BC1129" i="10"/>
  <c r="AY1129" i="10"/>
  <c r="O1129" i="10"/>
  <c r="BD1129" i="10" s="1"/>
  <c r="J1129" i="10"/>
  <c r="K1129" i="10" s="1"/>
  <c r="F1129" i="10"/>
  <c r="AA1129" i="10" s="1"/>
  <c r="BI1128" i="10"/>
  <c r="BH1128" i="10"/>
  <c r="BG1128" i="10"/>
  <c r="BF1128" i="10"/>
  <c r="BE1128" i="10"/>
  <c r="BC1128" i="10"/>
  <c r="AY1128" i="10"/>
  <c r="O1128" i="10"/>
  <c r="BD1128" i="10" s="1"/>
  <c r="J1128" i="10"/>
  <c r="K1128" i="10" s="1"/>
  <c r="F1128" i="10"/>
  <c r="Z1128" i="10" s="1"/>
  <c r="BI1127" i="10"/>
  <c r="BH1127" i="10"/>
  <c r="BG1127" i="10"/>
  <c r="BF1127" i="10"/>
  <c r="BE1127" i="10"/>
  <c r="BC1127" i="10"/>
  <c r="AY1127" i="10"/>
  <c r="O1127" i="10"/>
  <c r="BD1127" i="10" s="1"/>
  <c r="J1127" i="10"/>
  <c r="K1127" i="10" s="1"/>
  <c r="F1127" i="10"/>
  <c r="AA1127" i="10" s="1"/>
  <c r="BI1126" i="10"/>
  <c r="BH1126" i="10"/>
  <c r="BG1126" i="10"/>
  <c r="BF1126" i="10"/>
  <c r="BE1126" i="10"/>
  <c r="BC1126" i="10"/>
  <c r="AY1126" i="10"/>
  <c r="O1126" i="10"/>
  <c r="BD1126" i="10" s="1"/>
  <c r="J1126" i="10"/>
  <c r="K1126" i="10" s="1"/>
  <c r="F1126" i="10"/>
  <c r="Z1126" i="10" s="1"/>
  <c r="BI1125" i="10"/>
  <c r="BH1125" i="10"/>
  <c r="BG1125" i="10"/>
  <c r="BF1125" i="10"/>
  <c r="BE1125" i="10"/>
  <c r="BC1125" i="10"/>
  <c r="AY1125" i="10"/>
  <c r="O1125" i="10"/>
  <c r="BD1125" i="10" s="1"/>
  <c r="J1125" i="10"/>
  <c r="K1125" i="10" s="1"/>
  <c r="F1125" i="10"/>
  <c r="AA1125" i="10" s="1"/>
  <c r="BI1124" i="10"/>
  <c r="BH1124" i="10"/>
  <c r="BG1124" i="10"/>
  <c r="BF1124" i="10"/>
  <c r="BE1124" i="10"/>
  <c r="BC1124" i="10"/>
  <c r="AY1124" i="10"/>
  <c r="AA1124" i="10"/>
  <c r="O1124" i="10"/>
  <c r="BD1124" i="10" s="1"/>
  <c r="J1124" i="10"/>
  <c r="K1124" i="10" s="1"/>
  <c r="F1124" i="10"/>
  <c r="Z1124" i="10" s="1"/>
  <c r="BI1123" i="10"/>
  <c r="BH1123" i="10"/>
  <c r="BG1123" i="10"/>
  <c r="BF1123" i="10"/>
  <c r="BE1123" i="10"/>
  <c r="BC1123" i="10"/>
  <c r="AY1123" i="10"/>
  <c r="O1123" i="10"/>
  <c r="BD1123" i="10" s="1"/>
  <c r="J1123" i="10"/>
  <c r="K1123" i="10" s="1"/>
  <c r="F1123" i="10"/>
  <c r="BI1122" i="10"/>
  <c r="BH1122" i="10"/>
  <c r="BG1122" i="10"/>
  <c r="BF1122" i="10"/>
  <c r="BE1122" i="10"/>
  <c r="BC1122" i="10"/>
  <c r="AY1122" i="10"/>
  <c r="O1122" i="10"/>
  <c r="BD1122" i="10" s="1"/>
  <c r="J1122" i="10"/>
  <c r="K1122" i="10" s="1"/>
  <c r="F1122" i="10"/>
  <c r="Z1122" i="10" s="1"/>
  <c r="BI1121" i="10"/>
  <c r="BH1121" i="10"/>
  <c r="BG1121" i="10"/>
  <c r="BF1121" i="10"/>
  <c r="BE1121" i="10"/>
  <c r="BC1121" i="10"/>
  <c r="AY1121" i="10"/>
  <c r="Z1121" i="10"/>
  <c r="O1121" i="10"/>
  <c r="BD1121" i="10" s="1"/>
  <c r="J1121" i="10"/>
  <c r="K1121" i="10" s="1"/>
  <c r="F1121" i="10"/>
  <c r="AA1121" i="10" s="1"/>
  <c r="BI1120" i="10"/>
  <c r="BH1120" i="10"/>
  <c r="BG1120" i="10"/>
  <c r="BF1120" i="10"/>
  <c r="BE1120" i="10"/>
  <c r="BC1120" i="10"/>
  <c r="AY1120" i="10"/>
  <c r="O1120" i="10"/>
  <c r="BD1120" i="10" s="1"/>
  <c r="J1120" i="10"/>
  <c r="K1120" i="10" s="1"/>
  <c r="F1120" i="10"/>
  <c r="Z1120" i="10" s="1"/>
  <c r="BI1119" i="10"/>
  <c r="BH1119" i="10"/>
  <c r="BG1119" i="10"/>
  <c r="BF1119" i="10"/>
  <c r="BE1119" i="10"/>
  <c r="BC1119" i="10"/>
  <c r="AY1119" i="10"/>
  <c r="O1119" i="10"/>
  <c r="BD1119" i="10" s="1"/>
  <c r="J1119" i="10"/>
  <c r="K1119" i="10" s="1"/>
  <c r="F1119" i="10"/>
  <c r="BI1118" i="10"/>
  <c r="BH1118" i="10"/>
  <c r="BG1118" i="10"/>
  <c r="BF1118" i="10"/>
  <c r="BE1118" i="10"/>
  <c r="BC1118" i="10"/>
  <c r="AY1118" i="10"/>
  <c r="O1118" i="10"/>
  <c r="BD1118" i="10" s="1"/>
  <c r="J1118" i="10"/>
  <c r="K1118" i="10" s="1"/>
  <c r="F1118" i="10"/>
  <c r="Z1118" i="10" s="1"/>
  <c r="BI1117" i="10"/>
  <c r="BH1117" i="10"/>
  <c r="BG1117" i="10"/>
  <c r="BF1117" i="10"/>
  <c r="BE1117" i="10"/>
  <c r="BC1117" i="10"/>
  <c r="AY1117" i="10"/>
  <c r="O1117" i="10"/>
  <c r="BD1117" i="10" s="1"/>
  <c r="J1117" i="10"/>
  <c r="K1117" i="10" s="1"/>
  <c r="F1117" i="10"/>
  <c r="BI1116" i="10"/>
  <c r="BH1116" i="10"/>
  <c r="BG1116" i="10"/>
  <c r="BF1116" i="10"/>
  <c r="BE1116" i="10"/>
  <c r="BC1116" i="10"/>
  <c r="AY1116" i="10"/>
  <c r="O1116" i="10"/>
  <c r="BD1116" i="10" s="1"/>
  <c r="J1116" i="10"/>
  <c r="K1116" i="10" s="1"/>
  <c r="F1116" i="10"/>
  <c r="Z1116" i="10" s="1"/>
  <c r="BI1115" i="10"/>
  <c r="BH1115" i="10"/>
  <c r="BG1115" i="10"/>
  <c r="BF1115" i="10"/>
  <c r="BE1115" i="10"/>
  <c r="BD1115" i="10"/>
  <c r="BC1115" i="10"/>
  <c r="AY1115" i="10"/>
  <c r="O1115" i="10"/>
  <c r="J1115" i="10"/>
  <c r="K1115" i="10" s="1"/>
  <c r="F1115" i="10"/>
  <c r="BI1114" i="10"/>
  <c r="BH1114" i="10"/>
  <c r="BG1114" i="10"/>
  <c r="BF1114" i="10"/>
  <c r="BE1114" i="10"/>
  <c r="BC1114" i="10"/>
  <c r="AY1114" i="10"/>
  <c r="O1114" i="10"/>
  <c r="BD1114" i="10" s="1"/>
  <c r="J1114" i="10"/>
  <c r="K1114" i="10" s="1"/>
  <c r="F1114" i="10"/>
  <c r="BI1113" i="10"/>
  <c r="BH1113" i="10"/>
  <c r="BG1113" i="10"/>
  <c r="BF1113" i="10"/>
  <c r="BE1113" i="10"/>
  <c r="BC1113" i="10"/>
  <c r="AY1113" i="10"/>
  <c r="O1113" i="10"/>
  <c r="BD1113" i="10" s="1"/>
  <c r="J1113" i="10"/>
  <c r="K1113" i="10" s="1"/>
  <c r="F1113" i="10"/>
  <c r="AA1113" i="10" s="1"/>
  <c r="BI1112" i="10"/>
  <c r="BH1112" i="10"/>
  <c r="BG1112" i="10"/>
  <c r="BF1112" i="10"/>
  <c r="BE1112" i="10"/>
  <c r="BC1112" i="10"/>
  <c r="AY1112" i="10"/>
  <c r="O1112" i="10"/>
  <c r="BD1112" i="10" s="1"/>
  <c r="J1112" i="10"/>
  <c r="K1112" i="10" s="1"/>
  <c r="F1112" i="10"/>
  <c r="BI1111" i="10"/>
  <c r="BH1111" i="10"/>
  <c r="BG1111" i="10"/>
  <c r="BF1111" i="10"/>
  <c r="BE1111" i="10"/>
  <c r="BC1111" i="10"/>
  <c r="AY1111" i="10"/>
  <c r="O1111" i="10"/>
  <c r="BD1111" i="10" s="1"/>
  <c r="J1111" i="10"/>
  <c r="K1111" i="10" s="1"/>
  <c r="F1111" i="10"/>
  <c r="AA1111" i="10" s="1"/>
  <c r="BI1110" i="10"/>
  <c r="BH1110" i="10"/>
  <c r="BG1110" i="10"/>
  <c r="BF1110" i="10"/>
  <c r="BE1110" i="10"/>
  <c r="BC1110" i="10"/>
  <c r="AY1110" i="10"/>
  <c r="AA1110" i="10"/>
  <c r="O1110" i="10"/>
  <c r="BD1110" i="10" s="1"/>
  <c r="J1110" i="10"/>
  <c r="K1110" i="10" s="1"/>
  <c r="F1110" i="10"/>
  <c r="Z1110" i="10" s="1"/>
  <c r="BI1109" i="10"/>
  <c r="BH1109" i="10"/>
  <c r="BG1109" i="10"/>
  <c r="BF1109" i="10"/>
  <c r="BE1109" i="10"/>
  <c r="BC1109" i="10"/>
  <c r="AY1109" i="10"/>
  <c r="O1109" i="10"/>
  <c r="BD1109" i="10" s="1"/>
  <c r="J1109" i="10"/>
  <c r="K1109" i="10" s="1"/>
  <c r="F1109" i="10"/>
  <c r="AA1109" i="10" s="1"/>
  <c r="BI1108" i="10"/>
  <c r="BH1108" i="10"/>
  <c r="BG1108" i="10"/>
  <c r="BF1108" i="10"/>
  <c r="BE1108" i="10"/>
  <c r="BC1108" i="10"/>
  <c r="AY1108" i="10"/>
  <c r="O1108" i="10"/>
  <c r="BD1108" i="10" s="1"/>
  <c r="J1108" i="10"/>
  <c r="K1108" i="10" s="1"/>
  <c r="F1108" i="10"/>
  <c r="BI1107" i="10"/>
  <c r="BH1107" i="10"/>
  <c r="BG1107" i="10"/>
  <c r="BF1107" i="10"/>
  <c r="BE1107" i="10"/>
  <c r="BC1107" i="10"/>
  <c r="AY1107" i="10"/>
  <c r="O1107" i="10"/>
  <c r="BD1107" i="10" s="1"/>
  <c r="J1107" i="10"/>
  <c r="K1107" i="10" s="1"/>
  <c r="F1107" i="10"/>
  <c r="BI1106" i="10"/>
  <c r="BH1106" i="10"/>
  <c r="BG1106" i="10"/>
  <c r="BF1106" i="10"/>
  <c r="BE1106" i="10"/>
  <c r="BC1106" i="10"/>
  <c r="AY1106" i="10"/>
  <c r="O1106" i="10"/>
  <c r="BD1106" i="10" s="1"/>
  <c r="J1106" i="10"/>
  <c r="K1106" i="10" s="1"/>
  <c r="F1106" i="10"/>
  <c r="Z1106" i="10" s="1"/>
  <c r="BI1105" i="10"/>
  <c r="BH1105" i="10"/>
  <c r="BG1105" i="10"/>
  <c r="BF1105" i="10"/>
  <c r="BE1105" i="10"/>
  <c r="BD1105" i="10"/>
  <c r="BC1105" i="10"/>
  <c r="AY1105" i="10"/>
  <c r="O1105" i="10"/>
  <c r="J1105" i="10"/>
  <c r="K1105" i="10" s="1"/>
  <c r="F1105" i="10"/>
  <c r="BI1104" i="10"/>
  <c r="BH1104" i="10"/>
  <c r="BG1104" i="10"/>
  <c r="BF1104" i="10"/>
  <c r="BE1104" i="10"/>
  <c r="BC1104" i="10"/>
  <c r="AY1104" i="10"/>
  <c r="O1104" i="10"/>
  <c r="BD1104" i="10" s="1"/>
  <c r="J1104" i="10"/>
  <c r="K1104" i="10" s="1"/>
  <c r="F1104" i="10"/>
  <c r="Z1104" i="10" s="1"/>
  <c r="BI1103" i="10"/>
  <c r="BH1103" i="10"/>
  <c r="BG1103" i="10"/>
  <c r="BF1103" i="10"/>
  <c r="BE1103" i="10"/>
  <c r="BC1103" i="10"/>
  <c r="AY1103" i="10"/>
  <c r="O1103" i="10"/>
  <c r="BD1103" i="10" s="1"/>
  <c r="J1103" i="10"/>
  <c r="K1103" i="10" s="1"/>
  <c r="F1103" i="10"/>
  <c r="BI1102" i="10"/>
  <c r="BH1102" i="10"/>
  <c r="BG1102" i="10"/>
  <c r="BF1102" i="10"/>
  <c r="BE1102" i="10"/>
  <c r="BC1102" i="10"/>
  <c r="AY1102" i="10"/>
  <c r="O1102" i="10"/>
  <c r="BD1102" i="10" s="1"/>
  <c r="J1102" i="10"/>
  <c r="K1102" i="10" s="1"/>
  <c r="F1102" i="10"/>
  <c r="AA1102" i="10" s="1"/>
  <c r="BI1101" i="10"/>
  <c r="BH1101" i="10"/>
  <c r="BG1101" i="10"/>
  <c r="BF1101" i="10"/>
  <c r="BE1101" i="10"/>
  <c r="BC1101" i="10"/>
  <c r="AY1101" i="10"/>
  <c r="O1101" i="10"/>
  <c r="BD1101" i="10" s="1"/>
  <c r="J1101" i="10"/>
  <c r="K1101" i="10" s="1"/>
  <c r="F1101" i="10"/>
  <c r="AA1101" i="10" s="1"/>
  <c r="BI1100" i="10"/>
  <c r="BH1100" i="10"/>
  <c r="BG1100" i="10"/>
  <c r="BF1100" i="10"/>
  <c r="BE1100" i="10"/>
  <c r="BC1100" i="10"/>
  <c r="AY1100" i="10"/>
  <c r="O1100" i="10"/>
  <c r="BD1100" i="10" s="1"/>
  <c r="J1100" i="10"/>
  <c r="K1100" i="10" s="1"/>
  <c r="F1100" i="10"/>
  <c r="AA1100" i="10" s="1"/>
  <c r="BI1099" i="10"/>
  <c r="BH1099" i="10"/>
  <c r="BG1099" i="10"/>
  <c r="BF1099" i="10"/>
  <c r="BE1099" i="10"/>
  <c r="BC1099" i="10"/>
  <c r="AY1099" i="10"/>
  <c r="O1099" i="10"/>
  <c r="BD1099" i="10" s="1"/>
  <c r="J1099" i="10"/>
  <c r="K1099" i="10" s="1"/>
  <c r="F1099" i="10"/>
  <c r="AA1099" i="10" s="1"/>
  <c r="BI1098" i="10"/>
  <c r="BH1098" i="10"/>
  <c r="BG1098" i="10"/>
  <c r="BF1098" i="10"/>
  <c r="BE1098" i="10"/>
  <c r="BC1098" i="10"/>
  <c r="AY1098" i="10"/>
  <c r="O1098" i="10"/>
  <c r="BD1098" i="10" s="1"/>
  <c r="K1098" i="10"/>
  <c r="J1098" i="10"/>
  <c r="F1098" i="10"/>
  <c r="AA1098" i="10" s="1"/>
  <c r="BI1097" i="10"/>
  <c r="BH1097" i="10"/>
  <c r="BG1097" i="10"/>
  <c r="BF1097" i="10"/>
  <c r="BE1097" i="10"/>
  <c r="BD1097" i="10"/>
  <c r="BC1097" i="10"/>
  <c r="AY1097" i="10"/>
  <c r="O1097" i="10"/>
  <c r="K1097" i="10"/>
  <c r="J1097" i="10"/>
  <c r="F1097" i="10"/>
  <c r="AA1097" i="10" s="1"/>
  <c r="BI1096" i="10"/>
  <c r="BH1096" i="10"/>
  <c r="BG1096" i="10"/>
  <c r="BF1096" i="10"/>
  <c r="BE1096" i="10"/>
  <c r="BD1096" i="10"/>
  <c r="BC1096" i="10"/>
  <c r="AY1096" i="10"/>
  <c r="O1096" i="10"/>
  <c r="K1096" i="10"/>
  <c r="J1096" i="10"/>
  <c r="F1096" i="10"/>
  <c r="AA1096" i="10" s="1"/>
  <c r="BI1095" i="10"/>
  <c r="BH1095" i="10"/>
  <c r="BG1095" i="10"/>
  <c r="BF1095" i="10"/>
  <c r="BE1095" i="10"/>
  <c r="BD1095" i="10"/>
  <c r="BC1095" i="10"/>
  <c r="AY1095" i="10"/>
  <c r="O1095" i="10"/>
  <c r="K1095" i="10"/>
  <c r="J1095" i="10"/>
  <c r="F1095" i="10"/>
  <c r="AA1095" i="10" s="1"/>
  <c r="BI1094" i="10"/>
  <c r="BH1094" i="10"/>
  <c r="BG1094" i="10"/>
  <c r="BF1094" i="10"/>
  <c r="BE1094" i="10"/>
  <c r="BD1094" i="10"/>
  <c r="BC1094" i="10"/>
  <c r="AY1094" i="10"/>
  <c r="O1094" i="10"/>
  <c r="K1094" i="10"/>
  <c r="J1094" i="10"/>
  <c r="F1094" i="10"/>
  <c r="AA1094" i="10" s="1"/>
  <c r="BI1088" i="10"/>
  <c r="BH1088" i="10"/>
  <c r="BG1088" i="10"/>
  <c r="BF1088" i="10"/>
  <c r="BE1088" i="10"/>
  <c r="BD1088" i="10"/>
  <c r="BC1088" i="10"/>
  <c r="AY1088" i="10"/>
  <c r="O1088" i="10"/>
  <c r="K1088" i="10"/>
  <c r="J1088" i="10"/>
  <c r="F1088" i="10"/>
  <c r="AA1088" i="10" s="1"/>
  <c r="BI1087" i="10"/>
  <c r="BH1087" i="10"/>
  <c r="BG1087" i="10"/>
  <c r="BF1087" i="10"/>
  <c r="BE1087" i="10"/>
  <c r="BD1087" i="10"/>
  <c r="BC1087" i="10"/>
  <c r="AY1087" i="10"/>
  <c r="O1087" i="10"/>
  <c r="K1087" i="10"/>
  <c r="J1087" i="10"/>
  <c r="F1087" i="10"/>
  <c r="AA1087" i="10" s="1"/>
  <c r="BI1086" i="10"/>
  <c r="BH1086" i="10"/>
  <c r="BG1086" i="10"/>
  <c r="BF1086" i="10"/>
  <c r="BE1086" i="10"/>
  <c r="AY1086" i="10"/>
  <c r="J1086" i="10"/>
  <c r="K1086" i="10" s="1"/>
  <c r="D1086" i="10"/>
  <c r="BI1085" i="10"/>
  <c r="BH1085" i="10"/>
  <c r="BG1085" i="10"/>
  <c r="BF1085" i="10"/>
  <c r="BE1085" i="10"/>
  <c r="BC1085" i="10"/>
  <c r="AY1085" i="10"/>
  <c r="O1085" i="10"/>
  <c r="BD1085" i="10" s="1"/>
  <c r="J1085" i="10"/>
  <c r="K1085" i="10" s="1"/>
  <c r="F1085" i="10"/>
  <c r="Z1085" i="10" s="1"/>
  <c r="BI1084" i="10"/>
  <c r="BH1084" i="10"/>
  <c r="BG1084" i="10"/>
  <c r="BF1084" i="10"/>
  <c r="BE1084" i="10"/>
  <c r="BC1084" i="10"/>
  <c r="AY1084" i="10"/>
  <c r="AA1084" i="10"/>
  <c r="O1084" i="10"/>
  <c r="BD1084" i="10" s="1"/>
  <c r="J1084" i="10"/>
  <c r="K1084" i="10" s="1"/>
  <c r="F1084" i="10"/>
  <c r="Z1084" i="10" s="1"/>
  <c r="BI1083" i="10"/>
  <c r="BH1083" i="10"/>
  <c r="BG1083" i="10"/>
  <c r="BF1083" i="10"/>
  <c r="BE1083" i="10"/>
  <c r="BC1083" i="10"/>
  <c r="AY1083" i="10"/>
  <c r="O1083" i="10"/>
  <c r="J1083" i="10"/>
  <c r="K1083" i="10" s="1"/>
  <c r="E1083" i="10"/>
  <c r="BI1082" i="10"/>
  <c r="BH1082" i="10"/>
  <c r="BG1082" i="10"/>
  <c r="BF1082" i="10"/>
  <c r="BE1082" i="10"/>
  <c r="BC1082" i="10"/>
  <c r="AY1082" i="10"/>
  <c r="O1082" i="10"/>
  <c r="BD1082" i="10" s="1"/>
  <c r="J1082" i="10"/>
  <c r="K1082" i="10" s="1"/>
  <c r="F1082" i="10"/>
  <c r="AA1082" i="10" s="1"/>
  <c r="BI1081" i="10"/>
  <c r="BH1081" i="10"/>
  <c r="BG1081" i="10"/>
  <c r="BF1081" i="10"/>
  <c r="BE1081" i="10"/>
  <c r="BC1081" i="10"/>
  <c r="AY1081" i="10"/>
  <c r="O1081" i="10"/>
  <c r="BD1081" i="10" s="1"/>
  <c r="J1081" i="10"/>
  <c r="K1081" i="10" s="1"/>
  <c r="F1081" i="10"/>
  <c r="AA1081" i="10" s="1"/>
  <c r="BI1080" i="10"/>
  <c r="BH1080" i="10"/>
  <c r="BG1080" i="10"/>
  <c r="BF1080" i="10"/>
  <c r="BE1080" i="10"/>
  <c r="BC1080" i="10"/>
  <c r="AY1080" i="10"/>
  <c r="O1080" i="10"/>
  <c r="J1080" i="10"/>
  <c r="K1080" i="10" s="1"/>
  <c r="E1080" i="10"/>
  <c r="BD1080" i="10" s="1"/>
  <c r="BI1079" i="10"/>
  <c r="BH1079" i="10"/>
  <c r="BG1079" i="10"/>
  <c r="BF1079" i="10"/>
  <c r="BE1079" i="10"/>
  <c r="BC1079" i="10"/>
  <c r="AY1079" i="10"/>
  <c r="O1079" i="10"/>
  <c r="BD1079" i="10" s="1"/>
  <c r="J1079" i="10"/>
  <c r="K1079" i="10" s="1"/>
  <c r="F1079" i="10"/>
  <c r="BI1078" i="10"/>
  <c r="BH1078" i="10"/>
  <c r="BG1078" i="10"/>
  <c r="BF1078" i="10"/>
  <c r="BE1078" i="10"/>
  <c r="AY1078" i="10"/>
  <c r="J1078" i="10"/>
  <c r="K1078" i="10" s="1"/>
  <c r="E1078" i="10"/>
  <c r="D1078" i="10"/>
  <c r="BC1078" i="10" s="1"/>
  <c r="BI1077" i="10"/>
  <c r="BH1077" i="10"/>
  <c r="BG1077" i="10"/>
  <c r="BF1077" i="10"/>
  <c r="BE1077" i="10"/>
  <c r="BC1077" i="10"/>
  <c r="AY1077" i="10"/>
  <c r="O1077" i="10"/>
  <c r="J1077" i="10"/>
  <c r="K1077" i="10" s="1"/>
  <c r="E1077" i="10"/>
  <c r="D1077" i="10"/>
  <c r="BI1076" i="10"/>
  <c r="BH1076" i="10"/>
  <c r="BG1076" i="10"/>
  <c r="BF1076" i="10"/>
  <c r="BE1076" i="10"/>
  <c r="BC1076" i="10"/>
  <c r="AY1076" i="10"/>
  <c r="O1076" i="10"/>
  <c r="BD1076" i="10" s="1"/>
  <c r="J1076" i="10"/>
  <c r="K1076" i="10" s="1"/>
  <c r="F1076" i="10"/>
  <c r="Z1076" i="10" s="1"/>
  <c r="BI1075" i="10"/>
  <c r="BH1075" i="10"/>
  <c r="BG1075" i="10"/>
  <c r="BF1075" i="10"/>
  <c r="BE1075" i="10"/>
  <c r="BC1075" i="10"/>
  <c r="AY1075" i="10"/>
  <c r="O1075" i="10"/>
  <c r="BD1075" i="10" s="1"/>
  <c r="J1075" i="10"/>
  <c r="K1075" i="10" s="1"/>
  <c r="F1075" i="10"/>
  <c r="BI1074" i="10"/>
  <c r="BH1074" i="10"/>
  <c r="BG1074" i="10"/>
  <c r="BF1074" i="10"/>
  <c r="BE1074" i="10"/>
  <c r="BC1074" i="10"/>
  <c r="AY1074" i="10"/>
  <c r="O1074" i="10"/>
  <c r="BD1074" i="10" s="1"/>
  <c r="J1074" i="10"/>
  <c r="K1074" i="10" s="1"/>
  <c r="F1074" i="10"/>
  <c r="BI1073" i="10"/>
  <c r="BH1073" i="10"/>
  <c r="BG1073" i="10"/>
  <c r="BF1073" i="10"/>
  <c r="BE1073" i="10"/>
  <c r="BC1073" i="10"/>
  <c r="AY1073" i="10"/>
  <c r="AA1073" i="10"/>
  <c r="O1073" i="10"/>
  <c r="BD1073" i="10" s="1"/>
  <c r="J1073" i="10"/>
  <c r="K1073" i="10" s="1"/>
  <c r="F1073" i="10"/>
  <c r="Z1073" i="10" s="1"/>
  <c r="BJ1070" i="10"/>
  <c r="BI1070" i="10"/>
  <c r="BH1070" i="10"/>
  <c r="BG1070" i="10"/>
  <c r="BF1070" i="10"/>
  <c r="BD1070" i="10"/>
  <c r="AZ1070" i="10"/>
  <c r="P1070" i="10"/>
  <c r="BE1070" i="10" s="1"/>
  <c r="K1070" i="10"/>
  <c r="L1070" i="10" s="1"/>
  <c r="G1070" i="10"/>
  <c r="AA1070" i="10" s="1"/>
  <c r="AB1070" i="10" s="1"/>
  <c r="BJ1069" i="10"/>
  <c r="BI1069" i="10"/>
  <c r="BH1069" i="10"/>
  <c r="BG1069" i="10"/>
  <c r="BF1069" i="10"/>
  <c r="AZ1069" i="10"/>
  <c r="K1069" i="10"/>
  <c r="L1069" i="10" s="1"/>
  <c r="D1069" i="10"/>
  <c r="G1069" i="10" s="1"/>
  <c r="AA1069" i="10" s="1"/>
  <c r="AB1069" i="10" s="1"/>
  <c r="BJ1068" i="10"/>
  <c r="BI1068" i="10"/>
  <c r="BH1068" i="10"/>
  <c r="BG1068" i="10"/>
  <c r="BF1068" i="10"/>
  <c r="AZ1068" i="10"/>
  <c r="K1068" i="10"/>
  <c r="L1068" i="10" s="1"/>
  <c r="D1068" i="10"/>
  <c r="BJ1067" i="10"/>
  <c r="BI1067" i="10"/>
  <c r="BH1067" i="10"/>
  <c r="BG1067" i="10"/>
  <c r="BF1067" i="10"/>
  <c r="AZ1067" i="10"/>
  <c r="K1067" i="10"/>
  <c r="L1067" i="10" s="1"/>
  <c r="E1067" i="10"/>
  <c r="D1067" i="10"/>
  <c r="BJ1066" i="10"/>
  <c r="BI1066" i="10"/>
  <c r="BH1066" i="10"/>
  <c r="BG1066" i="10"/>
  <c r="BF1066" i="10"/>
  <c r="AZ1066" i="10"/>
  <c r="K1066" i="10"/>
  <c r="L1066" i="10" s="1"/>
  <c r="D1066" i="10"/>
  <c r="G1066" i="10" s="1"/>
  <c r="AA1066" i="10" s="1"/>
  <c r="AB1066" i="10" s="1"/>
  <c r="BJ1065" i="10"/>
  <c r="BI1065" i="10"/>
  <c r="BH1065" i="10"/>
  <c r="BG1065" i="10"/>
  <c r="BF1065" i="10"/>
  <c r="BD1065" i="10"/>
  <c r="AZ1065" i="10"/>
  <c r="AA1065" i="10"/>
  <c r="AB1065" i="10" s="1"/>
  <c r="P1065" i="10"/>
  <c r="BE1065" i="10" s="1"/>
  <c r="L1065" i="10"/>
  <c r="K1065" i="10"/>
  <c r="BJ1064" i="10"/>
  <c r="BI1064" i="10"/>
  <c r="BH1064" i="10"/>
  <c r="BG1064" i="10"/>
  <c r="BF1064" i="10"/>
  <c r="BD1064" i="10"/>
  <c r="AZ1064" i="10"/>
  <c r="P1064" i="10"/>
  <c r="BE1064" i="10" s="1"/>
  <c r="K1064" i="10"/>
  <c r="L1064" i="10" s="1"/>
  <c r="G1064" i="10"/>
  <c r="AA1064" i="10" s="1"/>
  <c r="AB1064" i="10" s="1"/>
  <c r="BJ1063" i="10"/>
  <c r="BI1063" i="10"/>
  <c r="BH1063" i="10"/>
  <c r="BG1063" i="10"/>
  <c r="BF1063" i="10"/>
  <c r="BD1063" i="10"/>
  <c r="AZ1063" i="10"/>
  <c r="P1063" i="10"/>
  <c r="BE1063" i="10" s="1"/>
  <c r="K1063" i="10"/>
  <c r="L1063" i="10" s="1"/>
  <c r="G1063" i="10"/>
  <c r="AA1063" i="10" s="1"/>
  <c r="AB1063" i="10" s="1"/>
  <c r="BJ1062" i="10"/>
  <c r="BI1062" i="10"/>
  <c r="BH1062" i="10"/>
  <c r="BG1062" i="10"/>
  <c r="BF1062" i="10"/>
  <c r="AZ1062" i="10"/>
  <c r="K1062" i="10"/>
  <c r="L1062" i="10" s="1"/>
  <c r="D1062" i="10"/>
  <c r="G1062" i="10" s="1"/>
  <c r="AA1062" i="10" s="1"/>
  <c r="AB1062" i="10" s="1"/>
  <c r="BJ1061" i="10"/>
  <c r="BI1061" i="10"/>
  <c r="BH1061" i="10"/>
  <c r="BG1061" i="10"/>
  <c r="BF1061" i="10"/>
  <c r="BD1061" i="10"/>
  <c r="AZ1061" i="10"/>
  <c r="P1061" i="10"/>
  <c r="BE1061" i="10" s="1"/>
  <c r="K1061" i="10"/>
  <c r="L1061" i="10" s="1"/>
  <c r="G1061" i="10"/>
  <c r="AA1061" i="10" s="1"/>
  <c r="AB1061" i="10" s="1"/>
  <c r="BJ1060" i="10"/>
  <c r="BI1060" i="10"/>
  <c r="BH1060" i="10"/>
  <c r="BG1060" i="10"/>
  <c r="BF1060" i="10"/>
  <c r="BD1060" i="10"/>
  <c r="AZ1060" i="10"/>
  <c r="P1060" i="10"/>
  <c r="BE1060" i="10" s="1"/>
  <c r="L1060" i="10"/>
  <c r="K1060" i="10"/>
  <c r="G1060" i="10"/>
  <c r="AA1060" i="10" s="1"/>
  <c r="AB1060" i="10" s="1"/>
  <c r="BJ1059" i="10"/>
  <c r="BI1059" i="10"/>
  <c r="BH1059" i="10"/>
  <c r="BG1059" i="10"/>
  <c r="BF1059" i="10"/>
  <c r="AZ1059" i="10"/>
  <c r="K1059" i="10"/>
  <c r="L1059" i="10" s="1"/>
  <c r="E1059" i="10"/>
  <c r="D1059" i="10"/>
  <c r="G1059" i="10" s="1"/>
  <c r="AA1059" i="10" s="1"/>
  <c r="AB1059" i="10" s="1"/>
  <c r="BJ1058" i="10"/>
  <c r="BI1058" i="10"/>
  <c r="BH1058" i="10"/>
  <c r="BG1058" i="10"/>
  <c r="BF1058" i="10"/>
  <c r="BD1058" i="10"/>
  <c r="AZ1058" i="10"/>
  <c r="P1058" i="10"/>
  <c r="BE1058" i="10" s="1"/>
  <c r="K1058" i="10"/>
  <c r="L1058" i="10" s="1"/>
  <c r="G1058" i="10"/>
  <c r="AA1058" i="10" s="1"/>
  <c r="AB1058" i="10" s="1"/>
  <c r="BJ1057" i="10"/>
  <c r="BI1057" i="10"/>
  <c r="BH1057" i="10"/>
  <c r="BG1057" i="10"/>
  <c r="BF1057" i="10"/>
  <c r="BD1057" i="10"/>
  <c r="AZ1057" i="10"/>
  <c r="P1057" i="10"/>
  <c r="BE1057" i="10" s="1"/>
  <c r="K1057" i="10"/>
  <c r="L1057" i="10" s="1"/>
  <c r="G1057" i="10"/>
  <c r="AA1057" i="10" s="1"/>
  <c r="AB1057" i="10" s="1"/>
  <c r="BJ1056" i="10"/>
  <c r="BI1056" i="10"/>
  <c r="BH1056" i="10"/>
  <c r="BG1056" i="10"/>
  <c r="BF1056" i="10"/>
  <c r="AZ1056" i="10"/>
  <c r="K1056" i="10"/>
  <c r="L1056" i="10" s="1"/>
  <c r="E1056" i="10"/>
  <c r="G1056" i="10" s="1"/>
  <c r="AA1056" i="10" s="1"/>
  <c r="AB1056" i="10" s="1"/>
  <c r="D1056" i="10"/>
  <c r="BJ1055" i="10"/>
  <c r="BI1055" i="10"/>
  <c r="BH1055" i="10"/>
  <c r="BG1055" i="10"/>
  <c r="BF1055" i="10"/>
  <c r="BE1055" i="10"/>
  <c r="BD1055" i="10"/>
  <c r="AZ1055" i="10"/>
  <c r="P1055" i="10"/>
  <c r="K1055" i="10"/>
  <c r="L1055" i="10" s="1"/>
  <c r="G1055" i="10"/>
  <c r="AA1055" i="10" s="1"/>
  <c r="AB1055" i="10" s="1"/>
  <c r="BJ1054" i="10"/>
  <c r="BI1054" i="10"/>
  <c r="BH1054" i="10"/>
  <c r="BG1054" i="10"/>
  <c r="BF1054" i="10"/>
  <c r="AZ1054" i="10"/>
  <c r="K1054" i="10"/>
  <c r="L1054" i="10" s="1"/>
  <c r="E1054" i="10"/>
  <c r="D1054" i="10"/>
  <c r="BJ1053" i="10"/>
  <c r="BI1053" i="10"/>
  <c r="BH1053" i="10"/>
  <c r="BG1053" i="10"/>
  <c r="BF1053" i="10"/>
  <c r="BD1053" i="10"/>
  <c r="AZ1053" i="10"/>
  <c r="P1053" i="10"/>
  <c r="BE1053" i="10" s="1"/>
  <c r="K1053" i="10"/>
  <c r="L1053" i="10" s="1"/>
  <c r="G1053" i="10"/>
  <c r="AA1053" i="10" s="1"/>
  <c r="AB1053" i="10" s="1"/>
  <c r="K1052" i="10"/>
  <c r="L1052" i="10" s="1"/>
  <c r="BJ1051" i="10"/>
  <c r="BI1051" i="10"/>
  <c r="BH1051" i="10"/>
  <c r="BG1051" i="10"/>
  <c r="BF1051" i="10"/>
  <c r="BD1051" i="10"/>
  <c r="AZ1051" i="10"/>
  <c r="P1051" i="10"/>
  <c r="BE1051" i="10" s="1"/>
  <c r="K1051" i="10"/>
  <c r="L1051" i="10" s="1"/>
  <c r="G1051" i="10"/>
  <c r="AA1051" i="10" s="1"/>
  <c r="AB1051" i="10" s="1"/>
  <c r="K1050" i="10"/>
  <c r="L1050" i="10" s="1"/>
  <c r="BJ1049" i="10"/>
  <c r="BI1049" i="10"/>
  <c r="BH1049" i="10"/>
  <c r="BG1049" i="10"/>
  <c r="BF1049" i="10"/>
  <c r="BD1049" i="10"/>
  <c r="AZ1049" i="10"/>
  <c r="P1049" i="10"/>
  <c r="BE1049" i="10" s="1"/>
  <c r="K1049" i="10"/>
  <c r="L1049" i="10" s="1"/>
  <c r="G1049" i="10"/>
  <c r="AA1049" i="10" s="1"/>
  <c r="AB1049" i="10" s="1"/>
  <c r="BJ1048" i="10"/>
  <c r="BI1048" i="10"/>
  <c r="BH1048" i="10"/>
  <c r="BG1048" i="10"/>
  <c r="BF1048" i="10"/>
  <c r="BD1048" i="10"/>
  <c r="AZ1048" i="10"/>
  <c r="P1048" i="10"/>
  <c r="BE1048" i="10" s="1"/>
  <c r="K1048" i="10"/>
  <c r="L1048" i="10" s="1"/>
  <c r="G1048" i="10"/>
  <c r="AA1048" i="10" s="1"/>
  <c r="AB1048" i="10" s="1"/>
  <c r="BJ1047" i="10"/>
  <c r="BI1047" i="10"/>
  <c r="BH1047" i="10"/>
  <c r="BG1047" i="10"/>
  <c r="BF1047" i="10"/>
  <c r="BD1047" i="10"/>
  <c r="AZ1047" i="10"/>
  <c r="P1047" i="10"/>
  <c r="BE1047" i="10" s="1"/>
  <c r="K1047" i="10"/>
  <c r="L1047" i="10" s="1"/>
  <c r="G1047" i="10"/>
  <c r="AA1047" i="10" s="1"/>
  <c r="AB1047" i="10" s="1"/>
  <c r="BJ1046" i="10"/>
  <c r="BI1046" i="10"/>
  <c r="BH1046" i="10"/>
  <c r="BG1046" i="10"/>
  <c r="BF1046" i="10"/>
  <c r="BD1046" i="10"/>
  <c r="AZ1046" i="10"/>
  <c r="P1046" i="10"/>
  <c r="BE1046" i="10" s="1"/>
  <c r="K1046" i="10"/>
  <c r="L1046" i="10" s="1"/>
  <c r="G1046" i="10"/>
  <c r="AA1046" i="10" s="1"/>
  <c r="AB1046" i="10" s="1"/>
  <c r="BJ1045" i="10"/>
  <c r="BI1045" i="10"/>
  <c r="BH1045" i="10"/>
  <c r="BG1045" i="10"/>
  <c r="BF1045" i="10"/>
  <c r="AZ1045" i="10"/>
  <c r="K1045" i="10"/>
  <c r="L1045" i="10" s="1"/>
  <c r="D1045" i="10"/>
  <c r="BD1045" i="10" s="1"/>
  <c r="BJ1044" i="10"/>
  <c r="BI1044" i="10"/>
  <c r="BH1044" i="10"/>
  <c r="BG1044" i="10"/>
  <c r="BF1044" i="10"/>
  <c r="BD1044" i="10"/>
  <c r="AZ1044" i="10"/>
  <c r="P1044" i="10"/>
  <c r="BE1044" i="10" s="1"/>
  <c r="K1044" i="10"/>
  <c r="L1044" i="10" s="1"/>
  <c r="G1044" i="10"/>
  <c r="AA1044" i="10" s="1"/>
  <c r="AB1044" i="10" s="1"/>
  <c r="BJ1043" i="10"/>
  <c r="BI1043" i="10"/>
  <c r="BH1043" i="10"/>
  <c r="BG1043" i="10"/>
  <c r="BF1043" i="10"/>
  <c r="BD1043" i="10"/>
  <c r="AZ1043" i="10"/>
  <c r="P1043" i="10"/>
  <c r="BE1043" i="10" s="1"/>
  <c r="K1043" i="10"/>
  <c r="L1043" i="10" s="1"/>
  <c r="G1043" i="10"/>
  <c r="AA1043" i="10" s="1"/>
  <c r="AB1043" i="10" s="1"/>
  <c r="BJ1042" i="10"/>
  <c r="BI1042" i="10"/>
  <c r="BH1042" i="10"/>
  <c r="BG1042" i="10"/>
  <c r="BF1042" i="10"/>
  <c r="BD1042" i="10"/>
  <c r="AZ1042" i="10"/>
  <c r="P1042" i="10"/>
  <c r="BE1042" i="10" s="1"/>
  <c r="K1042" i="10"/>
  <c r="L1042" i="10" s="1"/>
  <c r="G1042" i="10"/>
  <c r="AA1042" i="10" s="1"/>
  <c r="AB1042" i="10" s="1"/>
  <c r="BJ1041" i="10"/>
  <c r="BI1041" i="10"/>
  <c r="BH1041" i="10"/>
  <c r="BG1041" i="10"/>
  <c r="BF1041" i="10"/>
  <c r="BD1041" i="10"/>
  <c r="AZ1041" i="10"/>
  <c r="P1041" i="10"/>
  <c r="K1041" i="10"/>
  <c r="L1041" i="10" s="1"/>
  <c r="E1041" i="10"/>
  <c r="BJ1040" i="10"/>
  <c r="BI1040" i="10"/>
  <c r="BH1040" i="10"/>
  <c r="BG1040" i="10"/>
  <c r="BF1040" i="10"/>
  <c r="BD1040" i="10"/>
  <c r="AZ1040" i="10"/>
  <c r="P1040" i="10"/>
  <c r="K1040" i="10"/>
  <c r="L1040" i="10" s="1"/>
  <c r="E1040" i="10"/>
  <c r="G1040" i="10" s="1"/>
  <c r="AA1040" i="10" s="1"/>
  <c r="AB1040" i="10" s="1"/>
  <c r="BJ1039" i="10"/>
  <c r="BI1039" i="10"/>
  <c r="BH1039" i="10"/>
  <c r="BG1039" i="10"/>
  <c r="BF1039" i="10"/>
  <c r="BD1039" i="10"/>
  <c r="AZ1039" i="10"/>
  <c r="P1039" i="10"/>
  <c r="BE1039" i="10" s="1"/>
  <c r="K1039" i="10"/>
  <c r="L1039" i="10" s="1"/>
  <c r="G1039" i="10"/>
  <c r="AA1039" i="10" s="1"/>
  <c r="AB1039" i="10" s="1"/>
  <c r="BJ1038" i="10"/>
  <c r="BI1038" i="10"/>
  <c r="BH1038" i="10"/>
  <c r="BG1038" i="10"/>
  <c r="BF1038" i="10"/>
  <c r="BD1038" i="10"/>
  <c r="AZ1038" i="10"/>
  <c r="P1038" i="10"/>
  <c r="BE1038" i="10" s="1"/>
  <c r="K1038" i="10"/>
  <c r="L1038" i="10" s="1"/>
  <c r="G1038" i="10"/>
  <c r="AA1038" i="10" s="1"/>
  <c r="AB1038" i="10" s="1"/>
  <c r="BJ1037" i="10"/>
  <c r="BI1037" i="10"/>
  <c r="BH1037" i="10"/>
  <c r="BG1037" i="10"/>
  <c r="BF1037" i="10"/>
  <c r="BD1037" i="10"/>
  <c r="AZ1037" i="10"/>
  <c r="P1037" i="10"/>
  <c r="K1037" i="10"/>
  <c r="L1037" i="10" s="1"/>
  <c r="E1037" i="10"/>
  <c r="BJ1036" i="10"/>
  <c r="BI1036" i="10"/>
  <c r="BH1036" i="10"/>
  <c r="BG1036" i="10"/>
  <c r="BF1036" i="10"/>
  <c r="BD1036" i="10"/>
  <c r="AZ1036" i="10"/>
  <c r="P1036" i="10"/>
  <c r="BE1036" i="10" s="1"/>
  <c r="K1036" i="10"/>
  <c r="L1036" i="10" s="1"/>
  <c r="G1036" i="10"/>
  <c r="AA1036" i="10" s="1"/>
  <c r="AB1036" i="10" s="1"/>
  <c r="BJ1035" i="10"/>
  <c r="BI1035" i="10"/>
  <c r="BH1035" i="10"/>
  <c r="BG1035" i="10"/>
  <c r="BF1035" i="10"/>
  <c r="BD1035" i="10"/>
  <c r="AZ1035" i="10"/>
  <c r="P1035" i="10"/>
  <c r="BE1035" i="10" s="1"/>
  <c r="K1035" i="10"/>
  <c r="L1035" i="10" s="1"/>
  <c r="G1035" i="10"/>
  <c r="AA1035" i="10" s="1"/>
  <c r="AB1035" i="10" s="1"/>
  <c r="BJ1034" i="10"/>
  <c r="BI1034" i="10"/>
  <c r="BH1034" i="10"/>
  <c r="BG1034" i="10"/>
  <c r="BF1034" i="10"/>
  <c r="BD1034" i="10"/>
  <c r="AZ1034" i="10"/>
  <c r="P1034" i="10"/>
  <c r="BE1034" i="10" s="1"/>
  <c r="K1034" i="10"/>
  <c r="L1034" i="10" s="1"/>
  <c r="G1034" i="10"/>
  <c r="AA1034" i="10" s="1"/>
  <c r="AB1034" i="10" s="1"/>
  <c r="BJ1033" i="10"/>
  <c r="BI1033" i="10"/>
  <c r="BH1033" i="10"/>
  <c r="BG1033" i="10"/>
  <c r="BF1033" i="10"/>
  <c r="BD1033" i="10"/>
  <c r="AZ1033" i="10"/>
  <c r="P1033" i="10"/>
  <c r="BE1033" i="10" s="1"/>
  <c r="K1033" i="10"/>
  <c r="L1033" i="10" s="1"/>
  <c r="G1033" i="10"/>
  <c r="AA1033" i="10" s="1"/>
  <c r="AB1033" i="10" s="1"/>
  <c r="BJ1032" i="10"/>
  <c r="BI1032" i="10"/>
  <c r="BH1032" i="10"/>
  <c r="BG1032" i="10"/>
  <c r="BF1032" i="10"/>
  <c r="BD1032" i="10"/>
  <c r="AZ1032" i="10"/>
  <c r="P1032" i="10"/>
  <c r="BE1032" i="10" s="1"/>
  <c r="K1032" i="10"/>
  <c r="L1032" i="10" s="1"/>
  <c r="G1032" i="10"/>
  <c r="AA1032" i="10" s="1"/>
  <c r="AB1032" i="10" s="1"/>
  <c r="BJ1031" i="10"/>
  <c r="BI1031" i="10"/>
  <c r="BH1031" i="10"/>
  <c r="BG1031" i="10"/>
  <c r="BF1031" i="10"/>
  <c r="BD1031" i="10"/>
  <c r="AZ1031" i="10"/>
  <c r="P1031" i="10"/>
  <c r="BE1031" i="10" s="1"/>
  <c r="K1031" i="10"/>
  <c r="L1031" i="10" s="1"/>
  <c r="G1031" i="10"/>
  <c r="AA1031" i="10" s="1"/>
  <c r="AB1031" i="10" s="1"/>
  <c r="BJ1030" i="10"/>
  <c r="BI1030" i="10"/>
  <c r="BH1030" i="10"/>
  <c r="BG1030" i="10"/>
  <c r="BF1030" i="10"/>
  <c r="BD1030" i="10"/>
  <c r="AZ1030" i="10"/>
  <c r="P1030" i="10"/>
  <c r="K1030" i="10"/>
  <c r="L1030" i="10" s="1"/>
  <c r="E1030" i="10"/>
  <c r="BJ1029" i="10"/>
  <c r="BI1029" i="10"/>
  <c r="BH1029" i="10"/>
  <c r="BG1029" i="10"/>
  <c r="BF1029" i="10"/>
  <c r="BD1029" i="10"/>
  <c r="AZ1029" i="10"/>
  <c r="P1029" i="10"/>
  <c r="BE1029" i="10" s="1"/>
  <c r="K1029" i="10"/>
  <c r="L1029" i="10" s="1"/>
  <c r="G1029" i="10"/>
  <c r="AA1029" i="10" s="1"/>
  <c r="AB1029" i="10" s="1"/>
  <c r="BJ1028" i="10"/>
  <c r="BI1028" i="10"/>
  <c r="BH1028" i="10"/>
  <c r="BG1028" i="10"/>
  <c r="BF1028" i="10"/>
  <c r="BD1028" i="10"/>
  <c r="AZ1028" i="10"/>
  <c r="P1028" i="10"/>
  <c r="BE1028" i="10" s="1"/>
  <c r="K1028" i="10"/>
  <c r="L1028" i="10" s="1"/>
  <c r="G1028" i="10"/>
  <c r="AA1028" i="10" s="1"/>
  <c r="AB1028" i="10" s="1"/>
  <c r="BJ1027" i="10"/>
  <c r="BI1027" i="10"/>
  <c r="BH1027" i="10"/>
  <c r="BG1027" i="10"/>
  <c r="BF1027" i="10"/>
  <c r="BD1027" i="10"/>
  <c r="AZ1027" i="10"/>
  <c r="P1027" i="10"/>
  <c r="BE1027" i="10" s="1"/>
  <c r="K1027" i="10"/>
  <c r="L1027" i="10" s="1"/>
  <c r="G1027" i="10"/>
  <c r="AA1027" i="10" s="1"/>
  <c r="AB1027" i="10" s="1"/>
  <c r="BJ1026" i="10"/>
  <c r="BI1026" i="10"/>
  <c r="BH1026" i="10"/>
  <c r="BG1026" i="10"/>
  <c r="BF1026" i="10"/>
  <c r="BD1026" i="10"/>
  <c r="AZ1026" i="10"/>
  <c r="P1026" i="10"/>
  <c r="BE1026" i="10" s="1"/>
  <c r="K1026" i="10"/>
  <c r="L1026" i="10" s="1"/>
  <c r="G1026" i="10"/>
  <c r="AA1026" i="10" s="1"/>
  <c r="AB1026" i="10" s="1"/>
  <c r="BJ1025" i="10"/>
  <c r="BI1025" i="10"/>
  <c r="BH1025" i="10"/>
  <c r="BG1025" i="10"/>
  <c r="BF1025" i="10"/>
  <c r="BD1025" i="10"/>
  <c r="AZ1025" i="10"/>
  <c r="P1025" i="10"/>
  <c r="BE1025" i="10" s="1"/>
  <c r="K1025" i="10"/>
  <c r="L1025" i="10" s="1"/>
  <c r="G1025" i="10"/>
  <c r="AA1025" i="10" s="1"/>
  <c r="AB1025" i="10" s="1"/>
  <c r="BJ1024" i="10"/>
  <c r="BI1024" i="10"/>
  <c r="BH1024" i="10"/>
  <c r="BG1024" i="10"/>
  <c r="BF1024" i="10"/>
  <c r="BD1024" i="10"/>
  <c r="AZ1024" i="10"/>
  <c r="P1024" i="10"/>
  <c r="K1024" i="10"/>
  <c r="L1024" i="10" s="1"/>
  <c r="E1024" i="10"/>
  <c r="BJ1023" i="10"/>
  <c r="BI1023" i="10"/>
  <c r="BH1023" i="10"/>
  <c r="BG1023" i="10"/>
  <c r="BF1023" i="10"/>
  <c r="BD1023" i="10"/>
  <c r="AZ1023" i="10"/>
  <c r="P1023" i="10"/>
  <c r="BE1023" i="10" s="1"/>
  <c r="K1023" i="10"/>
  <c r="L1023" i="10" s="1"/>
  <c r="G1023" i="10"/>
  <c r="AA1023" i="10" s="1"/>
  <c r="AB1023" i="10" s="1"/>
  <c r="BJ1022" i="10"/>
  <c r="BI1022" i="10"/>
  <c r="BH1022" i="10"/>
  <c r="BG1022" i="10"/>
  <c r="BF1022" i="10"/>
  <c r="AZ1022" i="10"/>
  <c r="K1022" i="10"/>
  <c r="L1022" i="10" s="1"/>
  <c r="E1022" i="10"/>
  <c r="D1022" i="10"/>
  <c r="BJ1021" i="10"/>
  <c r="BI1021" i="10"/>
  <c r="BH1021" i="10"/>
  <c r="BG1021" i="10"/>
  <c r="BF1021" i="10"/>
  <c r="BD1021" i="10"/>
  <c r="AZ1021" i="10"/>
  <c r="P1021" i="10"/>
  <c r="BE1021" i="10" s="1"/>
  <c r="K1021" i="10"/>
  <c r="L1021" i="10" s="1"/>
  <c r="G1021" i="10"/>
  <c r="AA1021" i="10" s="1"/>
  <c r="AB1021" i="10" s="1"/>
  <c r="BJ1020" i="10"/>
  <c r="BI1020" i="10"/>
  <c r="BH1020" i="10"/>
  <c r="BG1020" i="10"/>
  <c r="BF1020" i="10"/>
  <c r="BD1020" i="10"/>
  <c r="AZ1020" i="10"/>
  <c r="P1020" i="10"/>
  <c r="K1020" i="10"/>
  <c r="L1020" i="10" s="1"/>
  <c r="E1020" i="10"/>
  <c r="K1019" i="10"/>
  <c r="L1019" i="10" s="1"/>
  <c r="K1018" i="10"/>
  <c r="L1018" i="10" s="1"/>
  <c r="BJ1017" i="10"/>
  <c r="BI1017" i="10"/>
  <c r="BH1017" i="10"/>
  <c r="BG1017" i="10"/>
  <c r="BF1017" i="10"/>
  <c r="BD1017" i="10"/>
  <c r="AZ1017" i="10"/>
  <c r="AB1017" i="10"/>
  <c r="P1017" i="10"/>
  <c r="BE1017" i="10" s="1"/>
  <c r="K1017" i="10"/>
  <c r="L1017" i="10" s="1"/>
  <c r="G1017" i="10"/>
  <c r="AA1017" i="10" s="1"/>
  <c r="BJ1016" i="10"/>
  <c r="BI1016" i="10"/>
  <c r="BH1016" i="10"/>
  <c r="BG1016" i="10"/>
  <c r="BF1016" i="10"/>
  <c r="BD1016" i="10"/>
  <c r="AZ1016" i="10"/>
  <c r="P1016" i="10"/>
  <c r="BE1016" i="10" s="1"/>
  <c r="K1016" i="10"/>
  <c r="L1016" i="10" s="1"/>
  <c r="G1016" i="10"/>
  <c r="AA1016" i="10" s="1"/>
  <c r="AB1016" i="10" s="1"/>
  <c r="BJ1015" i="10"/>
  <c r="BI1015" i="10"/>
  <c r="BH1015" i="10"/>
  <c r="BG1015" i="10"/>
  <c r="BF1015" i="10"/>
  <c r="BD1015" i="10"/>
  <c r="AZ1015" i="10"/>
  <c r="P1015" i="10"/>
  <c r="BE1015" i="10" s="1"/>
  <c r="K1015" i="10"/>
  <c r="L1015" i="10" s="1"/>
  <c r="G1015" i="10"/>
  <c r="AA1015" i="10" s="1"/>
  <c r="AB1015" i="10" s="1"/>
  <c r="BJ1014" i="10"/>
  <c r="BI1014" i="10"/>
  <c r="BH1014" i="10"/>
  <c r="BG1014" i="10"/>
  <c r="BF1014" i="10"/>
  <c r="BD1014" i="10"/>
  <c r="AZ1014" i="10"/>
  <c r="P1014" i="10"/>
  <c r="BE1014" i="10" s="1"/>
  <c r="K1014" i="10"/>
  <c r="L1014" i="10" s="1"/>
  <c r="G1014" i="10"/>
  <c r="AA1014" i="10" s="1"/>
  <c r="AB1014" i="10" s="1"/>
  <c r="BJ1013" i="10"/>
  <c r="BI1013" i="10"/>
  <c r="BH1013" i="10"/>
  <c r="BG1013" i="10"/>
  <c r="BF1013" i="10"/>
  <c r="BD1013" i="10"/>
  <c r="AZ1013" i="10"/>
  <c r="P1013" i="10"/>
  <c r="BE1013" i="10" s="1"/>
  <c r="K1013" i="10"/>
  <c r="L1013" i="10" s="1"/>
  <c r="G1013" i="10"/>
  <c r="AA1013" i="10" s="1"/>
  <c r="AB1013" i="10" s="1"/>
  <c r="BJ1012" i="10"/>
  <c r="BI1012" i="10"/>
  <c r="BH1012" i="10"/>
  <c r="BG1012" i="10"/>
  <c r="BF1012" i="10"/>
  <c r="BD1012" i="10"/>
  <c r="AZ1012" i="10"/>
  <c r="P1012" i="10"/>
  <c r="BE1012" i="10" s="1"/>
  <c r="K1012" i="10"/>
  <c r="L1012" i="10" s="1"/>
  <c r="G1012" i="10"/>
  <c r="AA1012" i="10" s="1"/>
  <c r="AB1012" i="10" s="1"/>
  <c r="BJ1011" i="10"/>
  <c r="BI1011" i="10"/>
  <c r="BH1011" i="10"/>
  <c r="BG1011" i="10"/>
  <c r="BF1011" i="10"/>
  <c r="BD1011" i="10"/>
  <c r="AZ1011" i="10"/>
  <c r="P1011" i="10"/>
  <c r="BE1011" i="10" s="1"/>
  <c r="K1011" i="10"/>
  <c r="L1011" i="10" s="1"/>
  <c r="G1011" i="10"/>
  <c r="AA1011" i="10" s="1"/>
  <c r="AB1011" i="10" s="1"/>
  <c r="BJ1010" i="10"/>
  <c r="BI1010" i="10"/>
  <c r="BH1010" i="10"/>
  <c r="BG1010" i="10"/>
  <c r="BF1010" i="10"/>
  <c r="BD1010" i="10"/>
  <c r="AZ1010" i="10"/>
  <c r="P1010" i="10"/>
  <c r="BE1010" i="10" s="1"/>
  <c r="K1010" i="10"/>
  <c r="L1010" i="10" s="1"/>
  <c r="G1010" i="10"/>
  <c r="AA1010" i="10" s="1"/>
  <c r="AB1010" i="10" s="1"/>
  <c r="BJ1009" i="10"/>
  <c r="BI1009" i="10"/>
  <c r="BH1009" i="10"/>
  <c r="BG1009" i="10"/>
  <c r="BF1009" i="10"/>
  <c r="BD1009" i="10"/>
  <c r="AZ1009" i="10"/>
  <c r="P1009" i="10"/>
  <c r="BE1009" i="10" s="1"/>
  <c r="K1009" i="10"/>
  <c r="L1009" i="10" s="1"/>
  <c r="G1009" i="10"/>
  <c r="AA1009" i="10" s="1"/>
  <c r="AB1009" i="10" s="1"/>
  <c r="BJ1008" i="10"/>
  <c r="BI1008" i="10"/>
  <c r="BH1008" i="10"/>
  <c r="BG1008" i="10"/>
  <c r="BF1008" i="10"/>
  <c r="AZ1008" i="10"/>
  <c r="K1008" i="10"/>
  <c r="L1008" i="10" s="1"/>
  <c r="E1008" i="10"/>
  <c r="D1008" i="10"/>
  <c r="BD1008" i="10" s="1"/>
  <c r="BJ1007" i="10"/>
  <c r="BI1007" i="10"/>
  <c r="BH1007" i="10"/>
  <c r="BG1007" i="10"/>
  <c r="BF1007" i="10"/>
  <c r="BD1007" i="10"/>
  <c r="AZ1007" i="10"/>
  <c r="P1007" i="10"/>
  <c r="BE1007" i="10" s="1"/>
  <c r="K1007" i="10"/>
  <c r="L1007" i="10" s="1"/>
  <c r="G1007" i="10"/>
  <c r="AA1007" i="10" s="1"/>
  <c r="AB1007" i="10" s="1"/>
  <c r="BJ1006" i="10"/>
  <c r="BI1006" i="10"/>
  <c r="BH1006" i="10"/>
  <c r="BG1006" i="10"/>
  <c r="BF1006" i="10"/>
  <c r="BD1006" i="10"/>
  <c r="AZ1006" i="10"/>
  <c r="P1006" i="10"/>
  <c r="K1006" i="10"/>
  <c r="L1006" i="10" s="1"/>
  <c r="E1006" i="10"/>
  <c r="G1006" i="10" s="1"/>
  <c r="AA1006" i="10" s="1"/>
  <c r="AB1006" i="10" s="1"/>
  <c r="BJ1005" i="10"/>
  <c r="BI1005" i="10"/>
  <c r="BH1005" i="10"/>
  <c r="BG1005" i="10"/>
  <c r="BF1005" i="10"/>
  <c r="BD1005" i="10"/>
  <c r="AZ1005" i="10"/>
  <c r="P1005" i="10"/>
  <c r="BE1005" i="10" s="1"/>
  <c r="K1005" i="10"/>
  <c r="L1005" i="10" s="1"/>
  <c r="G1005" i="10"/>
  <c r="AA1005" i="10" s="1"/>
  <c r="AB1005" i="10" s="1"/>
  <c r="BJ1004" i="10"/>
  <c r="BI1004" i="10"/>
  <c r="BH1004" i="10"/>
  <c r="BG1004" i="10"/>
  <c r="BF1004" i="10"/>
  <c r="BD1004" i="10"/>
  <c r="AZ1004" i="10"/>
  <c r="P1004" i="10"/>
  <c r="BE1004" i="10" s="1"/>
  <c r="K1004" i="10"/>
  <c r="L1004" i="10" s="1"/>
  <c r="G1004" i="10"/>
  <c r="AA1004" i="10" s="1"/>
  <c r="AB1004" i="10" s="1"/>
  <c r="BJ1003" i="10"/>
  <c r="BI1003" i="10"/>
  <c r="BH1003" i="10"/>
  <c r="BG1003" i="10"/>
  <c r="BF1003" i="10"/>
  <c r="BD1003" i="10"/>
  <c r="AZ1003" i="10"/>
  <c r="P1003" i="10"/>
  <c r="BE1003" i="10" s="1"/>
  <c r="K1003" i="10"/>
  <c r="L1003" i="10" s="1"/>
  <c r="G1003" i="10"/>
  <c r="AA1003" i="10" s="1"/>
  <c r="AB1003" i="10" s="1"/>
  <c r="BJ1002" i="10"/>
  <c r="BI1002" i="10"/>
  <c r="BH1002" i="10"/>
  <c r="BG1002" i="10"/>
  <c r="BF1002" i="10"/>
  <c r="BD1002" i="10"/>
  <c r="AZ1002" i="10"/>
  <c r="P1002" i="10"/>
  <c r="BE1002" i="10" s="1"/>
  <c r="K1002" i="10"/>
  <c r="L1002" i="10" s="1"/>
  <c r="G1002" i="10"/>
  <c r="AA1002" i="10" s="1"/>
  <c r="AB1002" i="10" s="1"/>
  <c r="BJ1001" i="10"/>
  <c r="BI1001" i="10"/>
  <c r="BH1001" i="10"/>
  <c r="BG1001" i="10"/>
  <c r="BF1001" i="10"/>
  <c r="BD1001" i="10"/>
  <c r="AZ1001" i="10"/>
  <c r="P1001" i="10"/>
  <c r="BE1001" i="10" s="1"/>
  <c r="K1001" i="10"/>
  <c r="L1001" i="10" s="1"/>
  <c r="G1001" i="10"/>
  <c r="AA1001" i="10" s="1"/>
  <c r="AB1001" i="10" s="1"/>
  <c r="BJ1000" i="10"/>
  <c r="BI1000" i="10"/>
  <c r="BH1000" i="10"/>
  <c r="BG1000" i="10"/>
  <c r="BF1000" i="10"/>
  <c r="BD1000" i="10"/>
  <c r="AZ1000" i="10"/>
  <c r="P1000" i="10"/>
  <c r="BE1000" i="10" s="1"/>
  <c r="K1000" i="10"/>
  <c r="L1000" i="10" s="1"/>
  <c r="G1000" i="10"/>
  <c r="AA1000" i="10" s="1"/>
  <c r="AB1000" i="10" s="1"/>
  <c r="BJ999" i="10"/>
  <c r="BI999" i="10"/>
  <c r="BH999" i="10"/>
  <c r="BG999" i="10"/>
  <c r="BF999" i="10"/>
  <c r="BD999" i="10"/>
  <c r="AZ999" i="10"/>
  <c r="P999" i="10"/>
  <c r="BE999" i="10" s="1"/>
  <c r="K999" i="10"/>
  <c r="L999" i="10" s="1"/>
  <c r="G999" i="10"/>
  <c r="AA999" i="10" s="1"/>
  <c r="AB999" i="10" s="1"/>
  <c r="BJ998" i="10"/>
  <c r="BI998" i="10"/>
  <c r="BH998" i="10"/>
  <c r="BG998" i="10"/>
  <c r="BF998" i="10"/>
  <c r="BD998" i="10"/>
  <c r="AZ998" i="10"/>
  <c r="P998" i="10"/>
  <c r="BE998" i="10" s="1"/>
  <c r="K998" i="10"/>
  <c r="L998" i="10" s="1"/>
  <c r="G998" i="10"/>
  <c r="AA998" i="10" s="1"/>
  <c r="AB998" i="10" s="1"/>
  <c r="BJ997" i="10"/>
  <c r="BI997" i="10"/>
  <c r="BH997" i="10"/>
  <c r="BG997" i="10"/>
  <c r="BF997" i="10"/>
  <c r="BD997" i="10"/>
  <c r="AZ997" i="10"/>
  <c r="P997" i="10"/>
  <c r="BE997" i="10" s="1"/>
  <c r="K997" i="10"/>
  <c r="L997" i="10" s="1"/>
  <c r="G997" i="10"/>
  <c r="AA997" i="10" s="1"/>
  <c r="AB997" i="10" s="1"/>
  <c r="BJ996" i="10"/>
  <c r="BI996" i="10"/>
  <c r="BH996" i="10"/>
  <c r="BG996" i="10"/>
  <c r="BF996" i="10"/>
  <c r="BD996" i="10"/>
  <c r="AZ996" i="10"/>
  <c r="P996" i="10"/>
  <c r="BE996" i="10" s="1"/>
  <c r="K996" i="10"/>
  <c r="L996" i="10" s="1"/>
  <c r="G996" i="10"/>
  <c r="AA996" i="10" s="1"/>
  <c r="AB996" i="10" s="1"/>
  <c r="BJ995" i="10"/>
  <c r="BI995" i="10"/>
  <c r="BH995" i="10"/>
  <c r="BG995" i="10"/>
  <c r="BF995" i="10"/>
  <c r="BD995" i="10"/>
  <c r="AZ995" i="10"/>
  <c r="P995" i="10"/>
  <c r="BE995" i="10" s="1"/>
  <c r="L995" i="10"/>
  <c r="K995" i="10"/>
  <c r="G995" i="10"/>
  <c r="AA995" i="10" s="1"/>
  <c r="AB995" i="10" s="1"/>
  <c r="BJ994" i="10"/>
  <c r="BI994" i="10"/>
  <c r="BH994" i="10"/>
  <c r="BG994" i="10"/>
  <c r="BF994" i="10"/>
  <c r="AZ994" i="10"/>
  <c r="K994" i="10"/>
  <c r="L994" i="10" s="1"/>
  <c r="E994" i="10"/>
  <c r="D994" i="10"/>
  <c r="G994" i="10" s="1"/>
  <c r="AA994" i="10" s="1"/>
  <c r="AB994" i="10" s="1"/>
  <c r="BJ993" i="10"/>
  <c r="BI993" i="10"/>
  <c r="BH993" i="10"/>
  <c r="BG993" i="10"/>
  <c r="BF993" i="10"/>
  <c r="AZ993" i="10"/>
  <c r="K993" i="10"/>
  <c r="L993" i="10" s="1"/>
  <c r="D993" i="10"/>
  <c r="BJ992" i="10"/>
  <c r="BI992" i="10"/>
  <c r="BH992" i="10"/>
  <c r="BG992" i="10"/>
  <c r="BF992" i="10"/>
  <c r="BD992" i="10"/>
  <c r="AZ992" i="10"/>
  <c r="AA992" i="10"/>
  <c r="AB992" i="10" s="1"/>
  <c r="P992" i="10"/>
  <c r="BE992" i="10" s="1"/>
  <c r="K992" i="10"/>
  <c r="L992" i="10" s="1"/>
  <c r="G992" i="10"/>
  <c r="BJ991" i="10"/>
  <c r="BI991" i="10"/>
  <c r="BH991" i="10"/>
  <c r="BG991" i="10"/>
  <c r="BF991" i="10"/>
  <c r="BD991" i="10"/>
  <c r="AZ991" i="10"/>
  <c r="P991" i="10"/>
  <c r="BE991" i="10" s="1"/>
  <c r="K991" i="10"/>
  <c r="L991" i="10" s="1"/>
  <c r="G991" i="10"/>
  <c r="AA991" i="10" s="1"/>
  <c r="AB991" i="10" s="1"/>
  <c r="BJ990" i="10"/>
  <c r="BI990" i="10"/>
  <c r="BH990" i="10"/>
  <c r="BG990" i="10"/>
  <c r="BF990" i="10"/>
  <c r="BD990" i="10"/>
  <c r="AZ990" i="10"/>
  <c r="P990" i="10"/>
  <c r="K990" i="10"/>
  <c r="L990" i="10" s="1"/>
  <c r="E990" i="10"/>
  <c r="BE990" i="10" s="1"/>
  <c r="BJ989" i="10"/>
  <c r="BI989" i="10"/>
  <c r="BH989" i="10"/>
  <c r="BG989" i="10"/>
  <c r="BF989" i="10"/>
  <c r="AZ989" i="10"/>
  <c r="K989" i="10"/>
  <c r="L989" i="10" s="1"/>
  <c r="D989" i="10"/>
  <c r="G989" i="10" s="1"/>
  <c r="AA989" i="10" s="1"/>
  <c r="AB989" i="10" s="1"/>
  <c r="K988" i="10"/>
  <c r="L988" i="10" s="1"/>
  <c r="BJ987" i="10"/>
  <c r="BI987" i="10"/>
  <c r="BH987" i="10"/>
  <c r="BG987" i="10"/>
  <c r="BF987" i="10"/>
  <c r="BD987" i="10"/>
  <c r="AZ987" i="10"/>
  <c r="P987" i="10"/>
  <c r="BE987" i="10" s="1"/>
  <c r="K987" i="10"/>
  <c r="L987" i="10" s="1"/>
  <c r="G987" i="10"/>
  <c r="AA987" i="10" s="1"/>
  <c r="AB987" i="10" s="1"/>
  <c r="BJ986" i="10"/>
  <c r="BI986" i="10"/>
  <c r="BH986" i="10"/>
  <c r="BG986" i="10"/>
  <c r="BF986" i="10"/>
  <c r="BD986" i="10"/>
  <c r="AZ986" i="10"/>
  <c r="P986" i="10"/>
  <c r="BE986" i="10" s="1"/>
  <c r="K986" i="10"/>
  <c r="L986" i="10" s="1"/>
  <c r="G986" i="10"/>
  <c r="AA986" i="10" s="1"/>
  <c r="AB986" i="10" s="1"/>
  <c r="BJ985" i="10"/>
  <c r="BI985" i="10"/>
  <c r="BH985" i="10"/>
  <c r="BG985" i="10"/>
  <c r="BF985" i="10"/>
  <c r="BD985" i="10"/>
  <c r="AZ985" i="10"/>
  <c r="P985" i="10"/>
  <c r="BE985" i="10" s="1"/>
  <c r="K985" i="10"/>
  <c r="L985" i="10" s="1"/>
  <c r="G985" i="10"/>
  <c r="AA985" i="10" s="1"/>
  <c r="AB985" i="10" s="1"/>
  <c r="BJ984" i="10"/>
  <c r="BI984" i="10"/>
  <c r="BH984" i="10"/>
  <c r="BG984" i="10"/>
  <c r="BF984" i="10"/>
  <c r="BD984" i="10"/>
  <c r="AZ984" i="10"/>
  <c r="P984" i="10"/>
  <c r="K984" i="10"/>
  <c r="L984" i="10" s="1"/>
  <c r="E984" i="10"/>
  <c r="G984" i="10" s="1"/>
  <c r="AA984" i="10" s="1"/>
  <c r="AB984" i="10" s="1"/>
  <c r="BJ983" i="10"/>
  <c r="BI983" i="10"/>
  <c r="BH983" i="10"/>
  <c r="BG983" i="10"/>
  <c r="BF983" i="10"/>
  <c r="BD983" i="10"/>
  <c r="AZ983" i="10"/>
  <c r="P983" i="10"/>
  <c r="BE983" i="10" s="1"/>
  <c r="K983" i="10"/>
  <c r="L983" i="10" s="1"/>
  <c r="G983" i="10"/>
  <c r="AA983" i="10" s="1"/>
  <c r="AB983" i="10" s="1"/>
  <c r="BJ981" i="10"/>
  <c r="BI981" i="10"/>
  <c r="BH981" i="10"/>
  <c r="BG981" i="10"/>
  <c r="BF981" i="10"/>
  <c r="BD981" i="10"/>
  <c r="AZ981" i="10"/>
  <c r="P981" i="10"/>
  <c r="BE981" i="10" s="1"/>
  <c r="K981" i="10"/>
  <c r="L981" i="10" s="1"/>
  <c r="G981" i="10"/>
  <c r="AA981" i="10" s="1"/>
  <c r="AB981" i="10" s="1"/>
  <c r="BJ980" i="10"/>
  <c r="BI980" i="10"/>
  <c r="BH980" i="10"/>
  <c r="BG980" i="10"/>
  <c r="BF980" i="10"/>
  <c r="BD980" i="10"/>
  <c r="AZ980" i="10"/>
  <c r="P980" i="10"/>
  <c r="K980" i="10"/>
  <c r="L980" i="10" s="1"/>
  <c r="E980" i="10"/>
  <c r="BJ979" i="10"/>
  <c r="BI979" i="10"/>
  <c r="BH979" i="10"/>
  <c r="BG979" i="10"/>
  <c r="BF979" i="10"/>
  <c r="BE979" i="10"/>
  <c r="BD979" i="10"/>
  <c r="AZ979" i="10"/>
  <c r="P979" i="10"/>
  <c r="K979" i="10"/>
  <c r="L979" i="10" s="1"/>
  <c r="G979" i="10"/>
  <c r="AA979" i="10" s="1"/>
  <c r="AB979" i="10" s="1"/>
  <c r="BJ978" i="10"/>
  <c r="BI978" i="10"/>
  <c r="BH978" i="10"/>
  <c r="BG978" i="10"/>
  <c r="BF978" i="10"/>
  <c r="BD978" i="10"/>
  <c r="AZ978" i="10"/>
  <c r="P978" i="10"/>
  <c r="BE978" i="10" s="1"/>
  <c r="K978" i="10"/>
  <c r="L978" i="10" s="1"/>
  <c r="G978" i="10"/>
  <c r="AA978" i="10" s="1"/>
  <c r="AB978" i="10" s="1"/>
  <c r="BJ977" i="10"/>
  <c r="BI977" i="10"/>
  <c r="BH977" i="10"/>
  <c r="BG977" i="10"/>
  <c r="BF977" i="10"/>
  <c r="BD977" i="10"/>
  <c r="AZ977" i="10"/>
  <c r="AA977" i="10"/>
  <c r="AB977" i="10" s="1"/>
  <c r="P977" i="10"/>
  <c r="BE977" i="10" s="1"/>
  <c r="K977" i="10"/>
  <c r="L977" i="10" s="1"/>
  <c r="G977" i="10"/>
  <c r="BJ976" i="10"/>
  <c r="BI976" i="10"/>
  <c r="BH976" i="10"/>
  <c r="BG976" i="10"/>
  <c r="BF976" i="10"/>
  <c r="BD976" i="10"/>
  <c r="AZ976" i="10"/>
  <c r="P976" i="10"/>
  <c r="BE976" i="10" s="1"/>
  <c r="K976" i="10"/>
  <c r="L976" i="10" s="1"/>
  <c r="G976" i="10"/>
  <c r="AA976" i="10" s="1"/>
  <c r="AB976" i="10" s="1"/>
  <c r="BJ975" i="10"/>
  <c r="BI975" i="10"/>
  <c r="BH975" i="10"/>
  <c r="BG975" i="10"/>
  <c r="BF975" i="10"/>
  <c r="BD975" i="10"/>
  <c r="AZ975" i="10"/>
  <c r="P975" i="10"/>
  <c r="BE975" i="10" s="1"/>
  <c r="K975" i="10"/>
  <c r="L975" i="10" s="1"/>
  <c r="G975" i="10"/>
  <c r="AA975" i="10" s="1"/>
  <c r="AB975" i="10" s="1"/>
  <c r="BJ974" i="10"/>
  <c r="BI974" i="10"/>
  <c r="BH974" i="10"/>
  <c r="BG974" i="10"/>
  <c r="BF974" i="10"/>
  <c r="BD974" i="10"/>
  <c r="AZ974" i="10"/>
  <c r="P974" i="10"/>
  <c r="BE974" i="10" s="1"/>
  <c r="K974" i="10"/>
  <c r="L974" i="10" s="1"/>
  <c r="G974" i="10"/>
  <c r="AA974" i="10" s="1"/>
  <c r="AB974" i="10" s="1"/>
  <c r="BJ972" i="10"/>
  <c r="BI972" i="10"/>
  <c r="BH972" i="10"/>
  <c r="BG972" i="10"/>
  <c r="BF972" i="10"/>
  <c r="BD972" i="10"/>
  <c r="AZ972" i="10"/>
  <c r="P972" i="10"/>
  <c r="BE972" i="10" s="1"/>
  <c r="K972" i="10"/>
  <c r="L972" i="10" s="1"/>
  <c r="G972" i="10"/>
  <c r="AA972" i="10" s="1"/>
  <c r="AB972" i="10" s="1"/>
  <c r="BJ971" i="10"/>
  <c r="BI971" i="10"/>
  <c r="BH971" i="10"/>
  <c r="BG971" i="10"/>
  <c r="BF971" i="10"/>
  <c r="BD971" i="10"/>
  <c r="AZ971" i="10"/>
  <c r="P971" i="10"/>
  <c r="BE971" i="10" s="1"/>
  <c r="K971" i="10"/>
  <c r="L971" i="10" s="1"/>
  <c r="G971" i="10"/>
  <c r="AA971" i="10" s="1"/>
  <c r="AB971" i="10" s="1"/>
  <c r="BJ970" i="10"/>
  <c r="BI970" i="10"/>
  <c r="BH970" i="10"/>
  <c r="BG970" i="10"/>
  <c r="BF970" i="10"/>
  <c r="BD970" i="10"/>
  <c r="AZ970" i="10"/>
  <c r="P970" i="10"/>
  <c r="BE970" i="10" s="1"/>
  <c r="K970" i="10"/>
  <c r="L970" i="10" s="1"/>
  <c r="G970" i="10"/>
  <c r="AA970" i="10" s="1"/>
  <c r="AB970" i="10" s="1"/>
  <c r="BJ969" i="10"/>
  <c r="BI969" i="10"/>
  <c r="BH969" i="10"/>
  <c r="BG969" i="10"/>
  <c r="BF969" i="10"/>
  <c r="AZ969" i="10"/>
  <c r="K969" i="10"/>
  <c r="L969" i="10" s="1"/>
  <c r="E969" i="10"/>
  <c r="D969" i="10"/>
  <c r="P969" i="10" s="1"/>
  <c r="BJ968" i="10"/>
  <c r="BI968" i="10"/>
  <c r="BH968" i="10"/>
  <c r="BG968" i="10"/>
  <c r="BF968" i="10"/>
  <c r="BD968" i="10"/>
  <c r="AZ968" i="10"/>
  <c r="P968" i="10"/>
  <c r="BE968" i="10" s="1"/>
  <c r="K968" i="10"/>
  <c r="L968" i="10" s="1"/>
  <c r="G968" i="10"/>
  <c r="AA968" i="10" s="1"/>
  <c r="AB968" i="10" s="1"/>
  <c r="BJ967" i="10"/>
  <c r="BI967" i="10"/>
  <c r="BH967" i="10"/>
  <c r="BG967" i="10"/>
  <c r="BF967" i="10"/>
  <c r="BD967" i="10"/>
  <c r="AZ967" i="10"/>
  <c r="P967" i="10"/>
  <c r="BE967" i="10" s="1"/>
  <c r="K967" i="10"/>
  <c r="L967" i="10" s="1"/>
  <c r="G967" i="10"/>
  <c r="AA967" i="10" s="1"/>
  <c r="AB967" i="10" s="1"/>
  <c r="BJ966" i="10"/>
  <c r="BI966" i="10"/>
  <c r="BH966" i="10"/>
  <c r="BG966" i="10"/>
  <c r="BF966" i="10"/>
  <c r="BD966" i="10"/>
  <c r="AZ966" i="10"/>
  <c r="P966" i="10"/>
  <c r="BE966" i="10" s="1"/>
  <c r="K966" i="10"/>
  <c r="L966" i="10" s="1"/>
  <c r="G966" i="10"/>
  <c r="AA966" i="10" s="1"/>
  <c r="AB966" i="10" s="1"/>
  <c r="BJ965" i="10"/>
  <c r="BI965" i="10"/>
  <c r="BH965" i="10"/>
  <c r="BG965" i="10"/>
  <c r="BF965" i="10"/>
  <c r="BD965" i="10"/>
  <c r="AZ965" i="10"/>
  <c r="P965" i="10"/>
  <c r="BE965" i="10" s="1"/>
  <c r="K965" i="10"/>
  <c r="L965" i="10" s="1"/>
  <c r="G965" i="10"/>
  <c r="AA965" i="10" s="1"/>
  <c r="AB965" i="10" s="1"/>
  <c r="BJ964" i="10"/>
  <c r="BI964" i="10"/>
  <c r="BH964" i="10"/>
  <c r="BG964" i="10"/>
  <c r="BF964" i="10"/>
  <c r="BD964" i="10"/>
  <c r="AZ964" i="10"/>
  <c r="P964" i="10"/>
  <c r="BE964" i="10" s="1"/>
  <c r="K964" i="10"/>
  <c r="L964" i="10" s="1"/>
  <c r="G964" i="10"/>
  <c r="AA964" i="10" s="1"/>
  <c r="AB964" i="10" s="1"/>
  <c r="BJ963" i="10"/>
  <c r="BI963" i="10"/>
  <c r="BH963" i="10"/>
  <c r="BG963" i="10"/>
  <c r="BF963" i="10"/>
  <c r="BD963" i="10"/>
  <c r="AZ963" i="10"/>
  <c r="P963" i="10"/>
  <c r="BE963" i="10" s="1"/>
  <c r="K963" i="10"/>
  <c r="L963" i="10" s="1"/>
  <c r="G963" i="10"/>
  <c r="AA963" i="10" s="1"/>
  <c r="AB963" i="10" s="1"/>
  <c r="BJ962" i="10"/>
  <c r="BI962" i="10"/>
  <c r="BH962" i="10"/>
  <c r="BG962" i="10"/>
  <c r="BF962" i="10"/>
  <c r="BD962" i="10"/>
  <c r="AZ962" i="10"/>
  <c r="P962" i="10"/>
  <c r="BE962" i="10" s="1"/>
  <c r="K962" i="10"/>
  <c r="L962" i="10" s="1"/>
  <c r="G962" i="10"/>
  <c r="AA962" i="10" s="1"/>
  <c r="AB962" i="10" s="1"/>
  <c r="BJ961" i="10"/>
  <c r="BI961" i="10"/>
  <c r="BH961" i="10"/>
  <c r="BG961" i="10"/>
  <c r="BF961" i="10"/>
  <c r="BD961" i="10"/>
  <c r="AZ961" i="10"/>
  <c r="P961" i="10"/>
  <c r="BE961" i="10" s="1"/>
  <c r="K961" i="10"/>
  <c r="L961" i="10" s="1"/>
  <c r="G961" i="10"/>
  <c r="AA961" i="10" s="1"/>
  <c r="AB961" i="10" s="1"/>
  <c r="BJ960" i="10"/>
  <c r="BI960" i="10"/>
  <c r="BH960" i="10"/>
  <c r="BG960" i="10"/>
  <c r="BF960" i="10"/>
  <c r="BD960" i="10"/>
  <c r="AZ960" i="10"/>
  <c r="P960" i="10"/>
  <c r="BE960" i="10" s="1"/>
  <c r="K960" i="10"/>
  <c r="L960" i="10" s="1"/>
  <c r="G960" i="10"/>
  <c r="AA960" i="10" s="1"/>
  <c r="AB960" i="10" s="1"/>
  <c r="BJ959" i="10"/>
  <c r="BI959" i="10"/>
  <c r="BH959" i="10"/>
  <c r="BG959" i="10"/>
  <c r="BF959" i="10"/>
  <c r="BD959" i="10"/>
  <c r="AZ959" i="10"/>
  <c r="P959" i="10"/>
  <c r="K959" i="10"/>
  <c r="L959" i="10" s="1"/>
  <c r="E959" i="10"/>
  <c r="G959" i="10" s="1"/>
  <c r="AA959" i="10" s="1"/>
  <c r="AB959" i="10" s="1"/>
  <c r="BJ958" i="10"/>
  <c r="BI958" i="10"/>
  <c r="BH958" i="10"/>
  <c r="BG958" i="10"/>
  <c r="BF958" i="10"/>
  <c r="BD958" i="10"/>
  <c r="AZ958" i="10"/>
  <c r="P958" i="10"/>
  <c r="BE958" i="10" s="1"/>
  <c r="K958" i="10"/>
  <c r="L958" i="10" s="1"/>
  <c r="G958" i="10"/>
  <c r="AA958" i="10" s="1"/>
  <c r="AB958" i="10" s="1"/>
  <c r="BJ957" i="10"/>
  <c r="BI957" i="10"/>
  <c r="BH957" i="10"/>
  <c r="BG957" i="10"/>
  <c r="BF957" i="10"/>
  <c r="BD957" i="10"/>
  <c r="AZ957" i="10"/>
  <c r="P957" i="10"/>
  <c r="BE957" i="10" s="1"/>
  <c r="K957" i="10"/>
  <c r="L957" i="10" s="1"/>
  <c r="G957" i="10"/>
  <c r="AA957" i="10" s="1"/>
  <c r="AB957" i="10" s="1"/>
  <c r="BJ956" i="10"/>
  <c r="BI956" i="10"/>
  <c r="BH956" i="10"/>
  <c r="BG956" i="10"/>
  <c r="BF956" i="10"/>
  <c r="BD956" i="10"/>
  <c r="AZ956" i="10"/>
  <c r="P956" i="10"/>
  <c r="BE956" i="10" s="1"/>
  <c r="K956" i="10"/>
  <c r="L956" i="10" s="1"/>
  <c r="G956" i="10"/>
  <c r="AA956" i="10" s="1"/>
  <c r="AB956" i="10" s="1"/>
  <c r="BJ955" i="10"/>
  <c r="BI955" i="10"/>
  <c r="BH955" i="10"/>
  <c r="BG955" i="10"/>
  <c r="BF955" i="10"/>
  <c r="BD955" i="10"/>
  <c r="AZ955" i="10"/>
  <c r="P955" i="10"/>
  <c r="BE955" i="10" s="1"/>
  <c r="K955" i="10"/>
  <c r="L955" i="10" s="1"/>
  <c r="G955" i="10"/>
  <c r="AA955" i="10" s="1"/>
  <c r="AB955" i="10" s="1"/>
  <c r="BJ954" i="10"/>
  <c r="BI954" i="10"/>
  <c r="BH954" i="10"/>
  <c r="BG954" i="10"/>
  <c r="BF954" i="10"/>
  <c r="BD954" i="10"/>
  <c r="AZ954" i="10"/>
  <c r="P954" i="10"/>
  <c r="BE954" i="10" s="1"/>
  <c r="K954" i="10"/>
  <c r="L954" i="10" s="1"/>
  <c r="G954" i="10"/>
  <c r="AA954" i="10" s="1"/>
  <c r="AB954" i="10" s="1"/>
  <c r="BJ953" i="10"/>
  <c r="BI953" i="10"/>
  <c r="BH953" i="10"/>
  <c r="BG953" i="10"/>
  <c r="BF953" i="10"/>
  <c r="BD953" i="10"/>
  <c r="AZ953" i="10"/>
  <c r="P953" i="10"/>
  <c r="BE953" i="10" s="1"/>
  <c r="K953" i="10"/>
  <c r="L953" i="10" s="1"/>
  <c r="G953" i="10"/>
  <c r="AA953" i="10" s="1"/>
  <c r="AB953" i="10" s="1"/>
  <c r="BJ952" i="10"/>
  <c r="BI952" i="10"/>
  <c r="BH952" i="10"/>
  <c r="BG952" i="10"/>
  <c r="BF952" i="10"/>
  <c r="BD952" i="10"/>
  <c r="AZ952" i="10"/>
  <c r="P952" i="10"/>
  <c r="BE952" i="10" s="1"/>
  <c r="K952" i="10"/>
  <c r="L952" i="10" s="1"/>
  <c r="G952" i="10"/>
  <c r="AA952" i="10" s="1"/>
  <c r="AB952" i="10" s="1"/>
  <c r="BJ951" i="10"/>
  <c r="BI951" i="10"/>
  <c r="BH951" i="10"/>
  <c r="BG951" i="10"/>
  <c r="BF951" i="10"/>
  <c r="BD951" i="10"/>
  <c r="AZ951" i="10"/>
  <c r="P951" i="10"/>
  <c r="BE951" i="10" s="1"/>
  <c r="K951" i="10"/>
  <c r="L951" i="10" s="1"/>
  <c r="G951" i="10"/>
  <c r="AA951" i="10" s="1"/>
  <c r="AB951" i="10" s="1"/>
  <c r="BJ950" i="10"/>
  <c r="BI950" i="10"/>
  <c r="BH950" i="10"/>
  <c r="BG950" i="10"/>
  <c r="BF950" i="10"/>
  <c r="BD950" i="10"/>
  <c r="AZ950" i="10"/>
  <c r="P950" i="10"/>
  <c r="BE950" i="10" s="1"/>
  <c r="K950" i="10"/>
  <c r="L950" i="10" s="1"/>
  <c r="G950" i="10"/>
  <c r="AA950" i="10" s="1"/>
  <c r="AB950" i="10" s="1"/>
  <c r="BJ949" i="10"/>
  <c r="BI949" i="10"/>
  <c r="BH949" i="10"/>
  <c r="BG949" i="10"/>
  <c r="BF949" i="10"/>
  <c r="BD949" i="10"/>
  <c r="AZ949" i="10"/>
  <c r="P949" i="10"/>
  <c r="BE949" i="10" s="1"/>
  <c r="K949" i="10"/>
  <c r="L949" i="10" s="1"/>
  <c r="G949" i="10"/>
  <c r="AA949" i="10" s="1"/>
  <c r="AB949" i="10" s="1"/>
  <c r="BJ948" i="10"/>
  <c r="BI948" i="10"/>
  <c r="BH948" i="10"/>
  <c r="BG948" i="10"/>
  <c r="BF948" i="10"/>
  <c r="BD948" i="10"/>
  <c r="AZ948" i="10"/>
  <c r="P948" i="10"/>
  <c r="BE948" i="10" s="1"/>
  <c r="K948" i="10"/>
  <c r="L948" i="10" s="1"/>
  <c r="G948" i="10"/>
  <c r="AA948" i="10" s="1"/>
  <c r="AB948" i="10" s="1"/>
  <c r="BJ946" i="10"/>
  <c r="BI946" i="10"/>
  <c r="BH946" i="10"/>
  <c r="BG946" i="10"/>
  <c r="BF946" i="10"/>
  <c r="BD946" i="10"/>
  <c r="AZ946" i="10"/>
  <c r="P946" i="10"/>
  <c r="BE946" i="10" s="1"/>
  <c r="K946" i="10"/>
  <c r="L946" i="10" s="1"/>
  <c r="G946" i="10"/>
  <c r="AA946" i="10" s="1"/>
  <c r="AB946" i="10" s="1"/>
  <c r="BJ945" i="10"/>
  <c r="BI945" i="10"/>
  <c r="BH945" i="10"/>
  <c r="BG945" i="10"/>
  <c r="BF945" i="10"/>
  <c r="BD945" i="10"/>
  <c r="AZ945" i="10"/>
  <c r="P945" i="10"/>
  <c r="BE945" i="10" s="1"/>
  <c r="K945" i="10"/>
  <c r="L945" i="10" s="1"/>
  <c r="G945" i="10"/>
  <c r="AA945" i="10" s="1"/>
  <c r="AB945" i="10" s="1"/>
  <c r="BJ944" i="10"/>
  <c r="BI944" i="10"/>
  <c r="BH944" i="10"/>
  <c r="BG944" i="10"/>
  <c r="BF944" i="10"/>
  <c r="BD944" i="10"/>
  <c r="AZ944" i="10"/>
  <c r="P944" i="10"/>
  <c r="BE944" i="10" s="1"/>
  <c r="K944" i="10"/>
  <c r="L944" i="10" s="1"/>
  <c r="G944" i="10"/>
  <c r="AA944" i="10" s="1"/>
  <c r="AB944" i="10" s="1"/>
  <c r="BJ943" i="10"/>
  <c r="BI943" i="10"/>
  <c r="BH943" i="10"/>
  <c r="BG943" i="10"/>
  <c r="BF943" i="10"/>
  <c r="BD943" i="10"/>
  <c r="AZ943" i="10"/>
  <c r="P943" i="10"/>
  <c r="BE943" i="10" s="1"/>
  <c r="K943" i="10"/>
  <c r="L943" i="10" s="1"/>
  <c r="G943" i="10"/>
  <c r="AA943" i="10" s="1"/>
  <c r="AB943" i="10" s="1"/>
  <c r="BJ942" i="10"/>
  <c r="BI942" i="10"/>
  <c r="BH942" i="10"/>
  <c r="BG942" i="10"/>
  <c r="BF942" i="10"/>
  <c r="BD942" i="10"/>
  <c r="AZ942" i="10"/>
  <c r="P942" i="10"/>
  <c r="BE942" i="10" s="1"/>
  <c r="K942" i="10"/>
  <c r="L942" i="10" s="1"/>
  <c r="G942" i="10"/>
  <c r="AA942" i="10" s="1"/>
  <c r="AB942" i="10" s="1"/>
  <c r="BJ941" i="10"/>
  <c r="BI941" i="10"/>
  <c r="BH941" i="10"/>
  <c r="BG941" i="10"/>
  <c r="BF941" i="10"/>
  <c r="BD941" i="10"/>
  <c r="AZ941" i="10"/>
  <c r="P941" i="10"/>
  <c r="BE941" i="10" s="1"/>
  <c r="K941" i="10"/>
  <c r="L941" i="10" s="1"/>
  <c r="G941" i="10"/>
  <c r="AA941" i="10" s="1"/>
  <c r="AB941" i="10" s="1"/>
  <c r="BJ940" i="10"/>
  <c r="BI940" i="10"/>
  <c r="BH940" i="10"/>
  <c r="BG940" i="10"/>
  <c r="BF940" i="10"/>
  <c r="BD940" i="10"/>
  <c r="AZ940" i="10"/>
  <c r="P940" i="10"/>
  <c r="BE940" i="10" s="1"/>
  <c r="K940" i="10"/>
  <c r="L940" i="10" s="1"/>
  <c r="G940" i="10"/>
  <c r="AA940" i="10" s="1"/>
  <c r="AB940" i="10" s="1"/>
  <c r="BJ939" i="10"/>
  <c r="BI939" i="10"/>
  <c r="BH939" i="10"/>
  <c r="BG939" i="10"/>
  <c r="BF939" i="10"/>
  <c r="BD939" i="10"/>
  <c r="AZ939" i="10"/>
  <c r="P939" i="10"/>
  <c r="K939" i="10"/>
  <c r="L939" i="10" s="1"/>
  <c r="E939" i="10"/>
  <c r="G939" i="10" s="1"/>
  <c r="AA939" i="10" s="1"/>
  <c r="AB939" i="10" s="1"/>
  <c r="BJ938" i="10"/>
  <c r="BI938" i="10"/>
  <c r="BH938" i="10"/>
  <c r="BG938" i="10"/>
  <c r="BF938" i="10"/>
  <c r="BD938" i="10"/>
  <c r="AZ938" i="10"/>
  <c r="P938" i="10"/>
  <c r="BE938" i="10" s="1"/>
  <c r="K938" i="10"/>
  <c r="L938" i="10" s="1"/>
  <c r="G938" i="10"/>
  <c r="AA938" i="10" s="1"/>
  <c r="AB938" i="10" s="1"/>
  <c r="BJ937" i="10"/>
  <c r="BI937" i="10"/>
  <c r="BH937" i="10"/>
  <c r="BG937" i="10"/>
  <c r="BF937" i="10"/>
  <c r="BD937" i="10"/>
  <c r="AZ937" i="10"/>
  <c r="P937" i="10"/>
  <c r="BE937" i="10" s="1"/>
  <c r="K937" i="10"/>
  <c r="L937" i="10" s="1"/>
  <c r="G937" i="10"/>
  <c r="AA937" i="10" s="1"/>
  <c r="AB937" i="10" s="1"/>
  <c r="BJ936" i="10"/>
  <c r="BI936" i="10"/>
  <c r="BH936" i="10"/>
  <c r="BG936" i="10"/>
  <c r="BF936" i="10"/>
  <c r="BD936" i="10"/>
  <c r="AZ936" i="10"/>
  <c r="P936" i="10"/>
  <c r="BE936" i="10" s="1"/>
  <c r="K936" i="10"/>
  <c r="L936" i="10" s="1"/>
  <c r="G936" i="10"/>
  <c r="AA936" i="10" s="1"/>
  <c r="AB936" i="10" s="1"/>
  <c r="BJ935" i="10"/>
  <c r="BI935" i="10"/>
  <c r="BH935" i="10"/>
  <c r="BG935" i="10"/>
  <c r="BF935" i="10"/>
  <c r="BD935" i="10"/>
  <c r="AZ935" i="10"/>
  <c r="P935" i="10"/>
  <c r="BE935" i="10" s="1"/>
  <c r="K935" i="10"/>
  <c r="L935" i="10" s="1"/>
  <c r="G935" i="10"/>
  <c r="AA935" i="10" s="1"/>
  <c r="AB935" i="10" s="1"/>
  <c r="BJ934" i="10"/>
  <c r="BI934" i="10"/>
  <c r="BH934" i="10"/>
  <c r="BG934" i="10"/>
  <c r="BF934" i="10"/>
  <c r="BD934" i="10"/>
  <c r="AZ934" i="10"/>
  <c r="P934" i="10"/>
  <c r="K934" i="10"/>
  <c r="L934" i="10" s="1"/>
  <c r="E934" i="10"/>
  <c r="BJ933" i="10"/>
  <c r="BI933" i="10"/>
  <c r="BH933" i="10"/>
  <c r="BG933" i="10"/>
  <c r="BF933" i="10"/>
  <c r="BD933" i="10"/>
  <c r="AZ933" i="10"/>
  <c r="P933" i="10"/>
  <c r="BE933" i="10" s="1"/>
  <c r="K933" i="10"/>
  <c r="L933" i="10" s="1"/>
  <c r="G933" i="10"/>
  <c r="AA933" i="10" s="1"/>
  <c r="AB933" i="10" s="1"/>
  <c r="BJ932" i="10"/>
  <c r="BI932" i="10"/>
  <c r="BH932" i="10"/>
  <c r="BG932" i="10"/>
  <c r="BF932" i="10"/>
  <c r="BD932" i="10"/>
  <c r="AZ932" i="10"/>
  <c r="P932" i="10"/>
  <c r="BE932" i="10" s="1"/>
  <c r="K932" i="10"/>
  <c r="L932" i="10" s="1"/>
  <c r="G932" i="10"/>
  <c r="AA932" i="10" s="1"/>
  <c r="AB932" i="10" s="1"/>
  <c r="BJ931" i="10"/>
  <c r="BI931" i="10"/>
  <c r="BH931" i="10"/>
  <c r="BG931" i="10"/>
  <c r="BF931" i="10"/>
  <c r="BD931" i="10"/>
  <c r="AZ931" i="10"/>
  <c r="P931" i="10"/>
  <c r="K931" i="10"/>
  <c r="L931" i="10" s="1"/>
  <c r="E931" i="10"/>
  <c r="G931" i="10" s="1"/>
  <c r="AA931" i="10" s="1"/>
  <c r="AB931" i="10" s="1"/>
  <c r="BJ930" i="10"/>
  <c r="BI930" i="10"/>
  <c r="BH930" i="10"/>
  <c r="BG930" i="10"/>
  <c r="BF930" i="10"/>
  <c r="BD930" i="10"/>
  <c r="AZ930" i="10"/>
  <c r="P930" i="10"/>
  <c r="BE930" i="10" s="1"/>
  <c r="K930" i="10"/>
  <c r="L930" i="10" s="1"/>
  <c r="G930" i="10"/>
  <c r="AA930" i="10" s="1"/>
  <c r="AB930" i="10" s="1"/>
  <c r="BJ929" i="10"/>
  <c r="BI929" i="10"/>
  <c r="BH929" i="10"/>
  <c r="BG929" i="10"/>
  <c r="BF929" i="10"/>
  <c r="BD929" i="10"/>
  <c r="AZ929" i="10"/>
  <c r="P929" i="10"/>
  <c r="BE929" i="10" s="1"/>
  <c r="K929" i="10"/>
  <c r="L929" i="10" s="1"/>
  <c r="G929" i="10"/>
  <c r="AA929" i="10" s="1"/>
  <c r="AB929" i="10" s="1"/>
  <c r="BJ928" i="10"/>
  <c r="BI928" i="10"/>
  <c r="BH928" i="10"/>
  <c r="BG928" i="10"/>
  <c r="BF928" i="10"/>
  <c r="BD928" i="10"/>
  <c r="AZ928" i="10"/>
  <c r="P928" i="10"/>
  <c r="K928" i="10"/>
  <c r="L928" i="10" s="1"/>
  <c r="E928" i="10"/>
  <c r="BJ927" i="10"/>
  <c r="BI927" i="10"/>
  <c r="BH927" i="10"/>
  <c r="BG927" i="10"/>
  <c r="BF927" i="10"/>
  <c r="BD927" i="10"/>
  <c r="AZ927" i="10"/>
  <c r="P927" i="10"/>
  <c r="BE927" i="10" s="1"/>
  <c r="K927" i="10"/>
  <c r="L927" i="10" s="1"/>
  <c r="G927" i="10"/>
  <c r="AA927" i="10" s="1"/>
  <c r="AB927" i="10" s="1"/>
  <c r="BJ926" i="10"/>
  <c r="BI926" i="10"/>
  <c r="BH926" i="10"/>
  <c r="BG926" i="10"/>
  <c r="BF926" i="10"/>
  <c r="BD926" i="10"/>
  <c r="AZ926" i="10"/>
  <c r="P926" i="10"/>
  <c r="BE926" i="10" s="1"/>
  <c r="K926" i="10"/>
  <c r="L926" i="10" s="1"/>
  <c r="G926" i="10"/>
  <c r="AA926" i="10" s="1"/>
  <c r="AB926" i="10" s="1"/>
  <c r="BJ925" i="10"/>
  <c r="BI925" i="10"/>
  <c r="BH925" i="10"/>
  <c r="BG925" i="10"/>
  <c r="BF925" i="10"/>
  <c r="BD925" i="10"/>
  <c r="AZ925" i="10"/>
  <c r="P925" i="10"/>
  <c r="BE925" i="10" s="1"/>
  <c r="K925" i="10"/>
  <c r="L925" i="10" s="1"/>
  <c r="G925" i="10"/>
  <c r="AA925" i="10" s="1"/>
  <c r="AB925" i="10" s="1"/>
  <c r="BJ924" i="10"/>
  <c r="BI924" i="10"/>
  <c r="BH924" i="10"/>
  <c r="BG924" i="10"/>
  <c r="BF924" i="10"/>
  <c r="BD924" i="10"/>
  <c r="AZ924" i="10"/>
  <c r="P924" i="10"/>
  <c r="BE924" i="10" s="1"/>
  <c r="K924" i="10"/>
  <c r="L924" i="10" s="1"/>
  <c r="G924" i="10"/>
  <c r="AA924" i="10" s="1"/>
  <c r="AB924" i="10" s="1"/>
  <c r="BJ923" i="10"/>
  <c r="BI923" i="10"/>
  <c r="BH923" i="10"/>
  <c r="BG923" i="10"/>
  <c r="BF923" i="10"/>
  <c r="BD923" i="10"/>
  <c r="AZ923" i="10"/>
  <c r="P923" i="10"/>
  <c r="BE923" i="10" s="1"/>
  <c r="K923" i="10"/>
  <c r="L923" i="10" s="1"/>
  <c r="G923" i="10"/>
  <c r="AA923" i="10" s="1"/>
  <c r="AB923" i="10" s="1"/>
  <c r="BJ922" i="10"/>
  <c r="BI922" i="10"/>
  <c r="BH922" i="10"/>
  <c r="BG922" i="10"/>
  <c r="BF922" i="10"/>
  <c r="BD922" i="10"/>
  <c r="AZ922" i="10"/>
  <c r="P922" i="10"/>
  <c r="BE922" i="10" s="1"/>
  <c r="K922" i="10"/>
  <c r="L922" i="10" s="1"/>
  <c r="G922" i="10"/>
  <c r="AA922" i="10" s="1"/>
  <c r="AB922" i="10" s="1"/>
  <c r="BJ921" i="10"/>
  <c r="BI921" i="10"/>
  <c r="BH921" i="10"/>
  <c r="BG921" i="10"/>
  <c r="BF921" i="10"/>
  <c r="BD921" i="10"/>
  <c r="AZ921" i="10"/>
  <c r="P921" i="10"/>
  <c r="BE921" i="10" s="1"/>
  <c r="K921" i="10"/>
  <c r="L921" i="10" s="1"/>
  <c r="G921" i="10"/>
  <c r="AA921" i="10" s="1"/>
  <c r="AB921" i="10" s="1"/>
  <c r="BJ920" i="10"/>
  <c r="BI920" i="10"/>
  <c r="BH920" i="10"/>
  <c r="BG920" i="10"/>
  <c r="BF920" i="10"/>
  <c r="BD920" i="10"/>
  <c r="AZ920" i="10"/>
  <c r="P920" i="10"/>
  <c r="BE920" i="10" s="1"/>
  <c r="K920" i="10"/>
  <c r="L920" i="10" s="1"/>
  <c r="G920" i="10"/>
  <c r="AA920" i="10" s="1"/>
  <c r="AB920" i="10" s="1"/>
  <c r="BJ919" i="10"/>
  <c r="BI919" i="10"/>
  <c r="BH919" i="10"/>
  <c r="BG919" i="10"/>
  <c r="BF919" i="10"/>
  <c r="BD919" i="10"/>
  <c r="AZ919" i="10"/>
  <c r="P919" i="10"/>
  <c r="BE919" i="10" s="1"/>
  <c r="L919" i="10"/>
  <c r="K919" i="10"/>
  <c r="G919" i="10"/>
  <c r="AA919" i="10" s="1"/>
  <c r="AB919" i="10" s="1"/>
  <c r="BJ918" i="10"/>
  <c r="BI918" i="10"/>
  <c r="BH918" i="10"/>
  <c r="BG918" i="10"/>
  <c r="BF918" i="10"/>
  <c r="BE918" i="10"/>
  <c r="BD918" i="10"/>
  <c r="AZ918" i="10"/>
  <c r="P918" i="10"/>
  <c r="K918" i="10"/>
  <c r="L918" i="10" s="1"/>
  <c r="G918" i="10"/>
  <c r="AA918" i="10" s="1"/>
  <c r="AB918" i="10" s="1"/>
  <c r="BJ917" i="10"/>
  <c r="BI917" i="10"/>
  <c r="BH917" i="10"/>
  <c r="BG917" i="10"/>
  <c r="BF917" i="10"/>
  <c r="BD917" i="10"/>
  <c r="AZ917" i="10"/>
  <c r="P917" i="10"/>
  <c r="BE917" i="10" s="1"/>
  <c r="K917" i="10"/>
  <c r="L917" i="10" s="1"/>
  <c r="G917" i="10"/>
  <c r="AA917" i="10" s="1"/>
  <c r="AB917" i="10" s="1"/>
  <c r="BJ916" i="10"/>
  <c r="BI916" i="10"/>
  <c r="BH916" i="10"/>
  <c r="BG916" i="10"/>
  <c r="BF916" i="10"/>
  <c r="BD916" i="10"/>
  <c r="AZ916" i="10"/>
  <c r="P916" i="10"/>
  <c r="BE916" i="10" s="1"/>
  <c r="K916" i="10"/>
  <c r="L916" i="10" s="1"/>
  <c r="G916" i="10"/>
  <c r="AA916" i="10" s="1"/>
  <c r="AB916" i="10" s="1"/>
  <c r="BJ915" i="10"/>
  <c r="BI915" i="10"/>
  <c r="BH915" i="10"/>
  <c r="BG915" i="10"/>
  <c r="BF915" i="10"/>
  <c r="BD915" i="10"/>
  <c r="AZ915" i="10"/>
  <c r="P915" i="10"/>
  <c r="BE915" i="10" s="1"/>
  <c r="K915" i="10"/>
  <c r="L915" i="10" s="1"/>
  <c r="G915" i="10"/>
  <c r="AA915" i="10" s="1"/>
  <c r="AB915" i="10" s="1"/>
  <c r="BJ914" i="10"/>
  <c r="BI914" i="10"/>
  <c r="BH914" i="10"/>
  <c r="BG914" i="10"/>
  <c r="BF914" i="10"/>
  <c r="BD914" i="10"/>
  <c r="AZ914" i="10"/>
  <c r="P914" i="10"/>
  <c r="BE914" i="10" s="1"/>
  <c r="K914" i="10"/>
  <c r="L914" i="10" s="1"/>
  <c r="G914" i="10"/>
  <c r="AA914" i="10" s="1"/>
  <c r="AB914" i="10" s="1"/>
  <c r="BJ913" i="10"/>
  <c r="BI913" i="10"/>
  <c r="BH913" i="10"/>
  <c r="BG913" i="10"/>
  <c r="BF913" i="10"/>
  <c r="BD913" i="10"/>
  <c r="AZ913" i="10"/>
  <c r="P913" i="10"/>
  <c r="BE913" i="10" s="1"/>
  <c r="K913" i="10"/>
  <c r="L913" i="10" s="1"/>
  <c r="G913" i="10"/>
  <c r="AA913" i="10" s="1"/>
  <c r="AB913" i="10" s="1"/>
  <c r="BJ912" i="10"/>
  <c r="BI912" i="10"/>
  <c r="BH912" i="10"/>
  <c r="BG912" i="10"/>
  <c r="BF912" i="10"/>
  <c r="BD912" i="10"/>
  <c r="AZ912" i="10"/>
  <c r="AA912" i="10"/>
  <c r="AB912" i="10" s="1"/>
  <c r="P912" i="10"/>
  <c r="BE912" i="10" s="1"/>
  <c r="K912" i="10"/>
  <c r="L912" i="10" s="1"/>
  <c r="G912" i="10"/>
  <c r="BJ911" i="10"/>
  <c r="BI911" i="10"/>
  <c r="BH911" i="10"/>
  <c r="BG911" i="10"/>
  <c r="BF911" i="10"/>
  <c r="BD911" i="10"/>
  <c r="AZ911" i="10"/>
  <c r="P911" i="10"/>
  <c r="BE911" i="10" s="1"/>
  <c r="K911" i="10"/>
  <c r="L911" i="10" s="1"/>
  <c r="G911" i="10"/>
  <c r="AA911" i="10" s="1"/>
  <c r="AB911" i="10" s="1"/>
  <c r="BJ910" i="10"/>
  <c r="BI910" i="10"/>
  <c r="BH910" i="10"/>
  <c r="BG910" i="10"/>
  <c r="BF910" i="10"/>
  <c r="BD910" i="10"/>
  <c r="AZ910" i="10"/>
  <c r="P910" i="10"/>
  <c r="BE910" i="10" s="1"/>
  <c r="K910" i="10"/>
  <c r="L910" i="10" s="1"/>
  <c r="G910" i="10"/>
  <c r="AA910" i="10" s="1"/>
  <c r="AB910" i="10" s="1"/>
  <c r="BJ909" i="10"/>
  <c r="BI909" i="10"/>
  <c r="BH909" i="10"/>
  <c r="BG909" i="10"/>
  <c r="BF909" i="10"/>
  <c r="BD909" i="10"/>
  <c r="AZ909" i="10"/>
  <c r="P909" i="10"/>
  <c r="BE909" i="10" s="1"/>
  <c r="K909" i="10"/>
  <c r="L909" i="10" s="1"/>
  <c r="G909" i="10"/>
  <c r="AA909" i="10" s="1"/>
  <c r="AB909" i="10" s="1"/>
  <c r="BJ908" i="10"/>
  <c r="BI908" i="10"/>
  <c r="BH908" i="10"/>
  <c r="BG908" i="10"/>
  <c r="BF908" i="10"/>
  <c r="BD908" i="10"/>
  <c r="AZ908" i="10"/>
  <c r="P908" i="10"/>
  <c r="BE908" i="10" s="1"/>
  <c r="K908" i="10"/>
  <c r="L908" i="10" s="1"/>
  <c r="G908" i="10"/>
  <c r="AA908" i="10" s="1"/>
  <c r="AB908" i="10" s="1"/>
  <c r="BJ907" i="10"/>
  <c r="BI907" i="10"/>
  <c r="BH907" i="10"/>
  <c r="BG907" i="10"/>
  <c r="BF907" i="10"/>
  <c r="BD907" i="10"/>
  <c r="AZ907" i="10"/>
  <c r="P907" i="10"/>
  <c r="BE907" i="10" s="1"/>
  <c r="K907" i="10"/>
  <c r="L907" i="10" s="1"/>
  <c r="G907" i="10"/>
  <c r="AA907" i="10" s="1"/>
  <c r="AB907" i="10" s="1"/>
  <c r="BJ906" i="10"/>
  <c r="BI906" i="10"/>
  <c r="BH906" i="10"/>
  <c r="BG906" i="10"/>
  <c r="BF906" i="10"/>
  <c r="BD906" i="10"/>
  <c r="AZ906" i="10"/>
  <c r="P906" i="10"/>
  <c r="BE906" i="10" s="1"/>
  <c r="K906" i="10"/>
  <c r="L906" i="10" s="1"/>
  <c r="G906" i="10"/>
  <c r="AA906" i="10" s="1"/>
  <c r="AB906" i="10" s="1"/>
  <c r="BJ905" i="10"/>
  <c r="BI905" i="10"/>
  <c r="BH905" i="10"/>
  <c r="BG905" i="10"/>
  <c r="BF905" i="10"/>
  <c r="AZ905" i="10"/>
  <c r="K905" i="10"/>
  <c r="L905" i="10" s="1"/>
  <c r="D905" i="10"/>
  <c r="P905" i="10" s="1"/>
  <c r="BE905" i="10" s="1"/>
  <c r="BJ904" i="10"/>
  <c r="BI904" i="10"/>
  <c r="BH904" i="10"/>
  <c r="BG904" i="10"/>
  <c r="BF904" i="10"/>
  <c r="BD904" i="10"/>
  <c r="AZ904" i="10"/>
  <c r="P904" i="10"/>
  <c r="BE904" i="10" s="1"/>
  <c r="K904" i="10"/>
  <c r="L904" i="10" s="1"/>
  <c r="G904" i="10"/>
  <c r="AA904" i="10" s="1"/>
  <c r="AB904" i="10" s="1"/>
  <c r="BJ903" i="10"/>
  <c r="BI903" i="10"/>
  <c r="BH903" i="10"/>
  <c r="BG903" i="10"/>
  <c r="BF903" i="10"/>
  <c r="BD903" i="10"/>
  <c r="AZ903" i="10"/>
  <c r="P903" i="10"/>
  <c r="BE903" i="10" s="1"/>
  <c r="K903" i="10"/>
  <c r="L903" i="10" s="1"/>
  <c r="G903" i="10"/>
  <c r="AA903" i="10" s="1"/>
  <c r="AB903" i="10" s="1"/>
  <c r="BJ902" i="10"/>
  <c r="BI902" i="10"/>
  <c r="BH902" i="10"/>
  <c r="BG902" i="10"/>
  <c r="BF902" i="10"/>
  <c r="BD902" i="10"/>
  <c r="AZ902" i="10"/>
  <c r="P902" i="10"/>
  <c r="BE902" i="10" s="1"/>
  <c r="K902" i="10"/>
  <c r="L902" i="10" s="1"/>
  <c r="G902" i="10"/>
  <c r="AA902" i="10" s="1"/>
  <c r="AB902" i="10" s="1"/>
  <c r="BJ901" i="10"/>
  <c r="BI901" i="10"/>
  <c r="BH901" i="10"/>
  <c r="BG901" i="10"/>
  <c r="BF901" i="10"/>
  <c r="AZ901" i="10"/>
  <c r="K901" i="10"/>
  <c r="L901" i="10" s="1"/>
  <c r="D901" i="10"/>
  <c r="BJ900" i="10"/>
  <c r="BI900" i="10"/>
  <c r="BH900" i="10"/>
  <c r="BG900" i="10"/>
  <c r="BF900" i="10"/>
  <c r="BD900" i="10"/>
  <c r="AZ900" i="10"/>
  <c r="P900" i="10"/>
  <c r="BE900" i="10" s="1"/>
  <c r="K900" i="10"/>
  <c r="L900" i="10" s="1"/>
  <c r="G900" i="10"/>
  <c r="AA900" i="10" s="1"/>
  <c r="AB900" i="10" s="1"/>
  <c r="BJ899" i="10"/>
  <c r="BI899" i="10"/>
  <c r="BH899" i="10"/>
  <c r="BG899" i="10"/>
  <c r="BF899" i="10"/>
  <c r="BD899" i="10"/>
  <c r="AZ899" i="10"/>
  <c r="P899" i="10"/>
  <c r="BE899" i="10" s="1"/>
  <c r="K899" i="10"/>
  <c r="L899" i="10" s="1"/>
  <c r="G899" i="10"/>
  <c r="AA899" i="10" s="1"/>
  <c r="AB899" i="10" s="1"/>
  <c r="BJ898" i="10"/>
  <c r="BI898" i="10"/>
  <c r="BH898" i="10"/>
  <c r="BG898" i="10"/>
  <c r="BF898" i="10"/>
  <c r="BD898" i="10"/>
  <c r="AZ898" i="10"/>
  <c r="P898" i="10"/>
  <c r="BE898" i="10" s="1"/>
  <c r="K898" i="10"/>
  <c r="L898" i="10" s="1"/>
  <c r="G898" i="10"/>
  <c r="AA898" i="10" s="1"/>
  <c r="AB898" i="10" s="1"/>
  <c r="BJ897" i="10"/>
  <c r="BI897" i="10"/>
  <c r="BH897" i="10"/>
  <c r="BG897" i="10"/>
  <c r="BF897" i="10"/>
  <c r="BD897" i="10"/>
  <c r="AZ897" i="10"/>
  <c r="P897" i="10"/>
  <c r="BE897" i="10" s="1"/>
  <c r="K897" i="10"/>
  <c r="L897" i="10" s="1"/>
  <c r="G897" i="10"/>
  <c r="AA897" i="10" s="1"/>
  <c r="AB897" i="10" s="1"/>
  <c r="BJ896" i="10"/>
  <c r="BI896" i="10"/>
  <c r="BH896" i="10"/>
  <c r="BG896" i="10"/>
  <c r="BF896" i="10"/>
  <c r="BD896" i="10"/>
  <c r="AZ896" i="10"/>
  <c r="P896" i="10"/>
  <c r="BE896" i="10" s="1"/>
  <c r="K896" i="10"/>
  <c r="L896" i="10" s="1"/>
  <c r="G896" i="10"/>
  <c r="AA896" i="10" s="1"/>
  <c r="AB896" i="10" s="1"/>
  <c r="BJ895" i="10"/>
  <c r="BI895" i="10"/>
  <c r="BH895" i="10"/>
  <c r="BG895" i="10"/>
  <c r="BF895" i="10"/>
  <c r="BD895" i="10"/>
  <c r="AZ895" i="10"/>
  <c r="P895" i="10"/>
  <c r="BE895" i="10" s="1"/>
  <c r="K895" i="10"/>
  <c r="L895" i="10" s="1"/>
  <c r="G895" i="10"/>
  <c r="AA895" i="10" s="1"/>
  <c r="AB895" i="10" s="1"/>
  <c r="BJ894" i="10"/>
  <c r="BI894" i="10"/>
  <c r="BH894" i="10"/>
  <c r="BG894" i="10"/>
  <c r="BF894" i="10"/>
  <c r="BD894" i="10"/>
  <c r="AZ894" i="10"/>
  <c r="P894" i="10"/>
  <c r="BE894" i="10" s="1"/>
  <c r="K894" i="10"/>
  <c r="L894" i="10" s="1"/>
  <c r="G894" i="10"/>
  <c r="AA894" i="10" s="1"/>
  <c r="AB894" i="10" s="1"/>
  <c r="BJ893" i="10"/>
  <c r="BI893" i="10"/>
  <c r="BH893" i="10"/>
  <c r="BG893" i="10"/>
  <c r="BF893" i="10"/>
  <c r="BD893" i="10"/>
  <c r="AZ893" i="10"/>
  <c r="AA893" i="10"/>
  <c r="AB893" i="10" s="1"/>
  <c r="P893" i="10"/>
  <c r="BE893" i="10" s="1"/>
  <c r="K893" i="10"/>
  <c r="L893" i="10" s="1"/>
  <c r="G893" i="10"/>
  <c r="BJ892" i="10"/>
  <c r="BI892" i="10"/>
  <c r="BH892" i="10"/>
  <c r="BG892" i="10"/>
  <c r="BF892" i="10"/>
  <c r="BD892" i="10"/>
  <c r="AZ892" i="10"/>
  <c r="AA892" i="10"/>
  <c r="AB892" i="10" s="1"/>
  <c r="P892" i="10"/>
  <c r="BE892" i="10" s="1"/>
  <c r="K892" i="10"/>
  <c r="L892" i="10" s="1"/>
  <c r="G892" i="10"/>
  <c r="BJ891" i="10"/>
  <c r="BI891" i="10"/>
  <c r="BH891" i="10"/>
  <c r="BG891" i="10"/>
  <c r="BF891" i="10"/>
  <c r="BD891" i="10"/>
  <c r="AZ891" i="10"/>
  <c r="AA891" i="10"/>
  <c r="AB891" i="10" s="1"/>
  <c r="P891" i="10"/>
  <c r="BE891" i="10" s="1"/>
  <c r="K891" i="10"/>
  <c r="L891" i="10" s="1"/>
  <c r="G891" i="10"/>
  <c r="BJ890" i="10"/>
  <c r="BI890" i="10"/>
  <c r="BH890" i="10"/>
  <c r="BG890" i="10"/>
  <c r="BF890" i="10"/>
  <c r="BD890" i="10"/>
  <c r="AZ890" i="10"/>
  <c r="AA890" i="10"/>
  <c r="AB890" i="10" s="1"/>
  <c r="P890" i="10"/>
  <c r="BE890" i="10" s="1"/>
  <c r="K890" i="10"/>
  <c r="L890" i="10" s="1"/>
  <c r="G890" i="10"/>
  <c r="BJ889" i="10"/>
  <c r="BI889" i="10"/>
  <c r="BH889" i="10"/>
  <c r="BG889" i="10"/>
  <c r="BF889" i="10"/>
  <c r="BD889" i="10"/>
  <c r="AZ889" i="10"/>
  <c r="AA889" i="10"/>
  <c r="AB889" i="10" s="1"/>
  <c r="P889" i="10"/>
  <c r="BE889" i="10" s="1"/>
  <c r="K889" i="10"/>
  <c r="L889" i="10" s="1"/>
  <c r="G889" i="10"/>
  <c r="BJ888" i="10"/>
  <c r="BI888" i="10"/>
  <c r="BH888" i="10"/>
  <c r="BG888" i="10"/>
  <c r="BF888" i="10"/>
  <c r="BD888" i="10"/>
  <c r="AZ888" i="10"/>
  <c r="AA888" i="10"/>
  <c r="AB888" i="10" s="1"/>
  <c r="P888" i="10"/>
  <c r="BE888" i="10" s="1"/>
  <c r="K888" i="10"/>
  <c r="L888" i="10" s="1"/>
  <c r="G888" i="10"/>
  <c r="BJ887" i="10"/>
  <c r="BI887" i="10"/>
  <c r="BH887" i="10"/>
  <c r="BG887" i="10"/>
  <c r="BF887" i="10"/>
  <c r="BD887" i="10"/>
  <c r="AZ887" i="10"/>
  <c r="AA887" i="10"/>
  <c r="AB887" i="10" s="1"/>
  <c r="P887" i="10"/>
  <c r="BE887" i="10" s="1"/>
  <c r="K887" i="10"/>
  <c r="L887" i="10" s="1"/>
  <c r="G887" i="10"/>
  <c r="BJ886" i="10"/>
  <c r="BI886" i="10"/>
  <c r="BH886" i="10"/>
  <c r="BG886" i="10"/>
  <c r="BF886" i="10"/>
  <c r="BD886" i="10"/>
  <c r="AZ886" i="10"/>
  <c r="AA886" i="10"/>
  <c r="AB886" i="10" s="1"/>
  <c r="P886" i="10"/>
  <c r="BE886" i="10" s="1"/>
  <c r="K886" i="10"/>
  <c r="L886" i="10" s="1"/>
  <c r="G886" i="10"/>
  <c r="BJ885" i="10"/>
  <c r="BI885" i="10"/>
  <c r="BH885" i="10"/>
  <c r="BG885" i="10"/>
  <c r="BF885" i="10"/>
  <c r="BD885" i="10"/>
  <c r="AZ885" i="10"/>
  <c r="AA885" i="10"/>
  <c r="AB885" i="10" s="1"/>
  <c r="P885" i="10"/>
  <c r="BE885" i="10" s="1"/>
  <c r="K885" i="10"/>
  <c r="L885" i="10" s="1"/>
  <c r="G885" i="10"/>
  <c r="BJ884" i="10"/>
  <c r="BI884" i="10"/>
  <c r="BH884" i="10"/>
  <c r="BG884" i="10"/>
  <c r="BF884" i="10"/>
  <c r="BD884" i="10"/>
  <c r="AZ884" i="10"/>
  <c r="AA884" i="10"/>
  <c r="AB884" i="10" s="1"/>
  <c r="P884" i="10"/>
  <c r="BE884" i="10" s="1"/>
  <c r="K884" i="10"/>
  <c r="L884" i="10" s="1"/>
  <c r="G884" i="10"/>
  <c r="BJ883" i="10"/>
  <c r="BI883" i="10"/>
  <c r="BH883" i="10"/>
  <c r="BG883" i="10"/>
  <c r="BF883" i="10"/>
  <c r="BD883" i="10"/>
  <c r="AZ883" i="10"/>
  <c r="AA883" i="10"/>
  <c r="AB883" i="10" s="1"/>
  <c r="P883" i="10"/>
  <c r="BE883" i="10" s="1"/>
  <c r="K883" i="10"/>
  <c r="L883" i="10" s="1"/>
  <c r="G883" i="10"/>
  <c r="BJ882" i="10"/>
  <c r="BI882" i="10"/>
  <c r="BH882" i="10"/>
  <c r="BG882" i="10"/>
  <c r="BF882" i="10"/>
  <c r="BD882" i="10"/>
  <c r="AZ882" i="10"/>
  <c r="AA882" i="10"/>
  <c r="AB882" i="10" s="1"/>
  <c r="P882" i="10"/>
  <c r="BE882" i="10" s="1"/>
  <c r="K882" i="10"/>
  <c r="L882" i="10" s="1"/>
  <c r="G882" i="10"/>
  <c r="BJ881" i="10"/>
  <c r="BI881" i="10"/>
  <c r="BH881" i="10"/>
  <c r="BG881" i="10"/>
  <c r="BF881" i="10"/>
  <c r="BD881" i="10"/>
  <c r="AZ881" i="10"/>
  <c r="AA881" i="10"/>
  <c r="AB881" i="10" s="1"/>
  <c r="P881" i="10"/>
  <c r="BE881" i="10" s="1"/>
  <c r="K881" i="10"/>
  <c r="L881" i="10" s="1"/>
  <c r="G881" i="10"/>
  <c r="BJ880" i="10"/>
  <c r="BI880" i="10"/>
  <c r="BH880" i="10"/>
  <c r="BG880" i="10"/>
  <c r="BF880" i="10"/>
  <c r="BD880" i="10"/>
  <c r="AZ880" i="10"/>
  <c r="AA880" i="10"/>
  <c r="AB880" i="10" s="1"/>
  <c r="P880" i="10"/>
  <c r="BE880" i="10" s="1"/>
  <c r="K880" i="10"/>
  <c r="L880" i="10" s="1"/>
  <c r="G880" i="10"/>
  <c r="BJ879" i="10"/>
  <c r="BI879" i="10"/>
  <c r="BH879" i="10"/>
  <c r="BG879" i="10"/>
  <c r="BF879" i="10"/>
  <c r="BD879" i="10"/>
  <c r="AZ879" i="10"/>
  <c r="AA879" i="10"/>
  <c r="AB879" i="10" s="1"/>
  <c r="P879" i="10"/>
  <c r="BE879" i="10" s="1"/>
  <c r="K879" i="10"/>
  <c r="L879" i="10" s="1"/>
  <c r="G879" i="10"/>
  <c r="BJ878" i="10"/>
  <c r="BI878" i="10"/>
  <c r="BH878" i="10"/>
  <c r="BG878" i="10"/>
  <c r="BF878" i="10"/>
  <c r="BD878" i="10"/>
  <c r="AZ878" i="10"/>
  <c r="AA878" i="10"/>
  <c r="AB878" i="10" s="1"/>
  <c r="P878" i="10"/>
  <c r="BE878" i="10" s="1"/>
  <c r="K878" i="10"/>
  <c r="L878" i="10" s="1"/>
  <c r="G878" i="10"/>
  <c r="BJ877" i="10"/>
  <c r="BI877" i="10"/>
  <c r="BH877" i="10"/>
  <c r="BG877" i="10"/>
  <c r="BF877" i="10"/>
  <c r="BD877" i="10"/>
  <c r="AZ877" i="10"/>
  <c r="AA877" i="10"/>
  <c r="AB877" i="10" s="1"/>
  <c r="P877" i="10"/>
  <c r="BE877" i="10" s="1"/>
  <c r="K877" i="10"/>
  <c r="L877" i="10" s="1"/>
  <c r="G877" i="10"/>
  <c r="BJ876" i="10"/>
  <c r="BI876" i="10"/>
  <c r="BH876" i="10"/>
  <c r="BG876" i="10"/>
  <c r="BF876" i="10"/>
  <c r="BD876" i="10"/>
  <c r="AZ876" i="10"/>
  <c r="AA876" i="10"/>
  <c r="AB876" i="10" s="1"/>
  <c r="P876" i="10"/>
  <c r="BE876" i="10" s="1"/>
  <c r="K876" i="10"/>
  <c r="L876" i="10" s="1"/>
  <c r="G876" i="10"/>
  <c r="BJ875" i="10"/>
  <c r="BI875" i="10"/>
  <c r="BH875" i="10"/>
  <c r="BG875" i="10"/>
  <c r="BF875" i="10"/>
  <c r="BD875" i="10"/>
  <c r="AZ875" i="10"/>
  <c r="AA875" i="10"/>
  <c r="AB875" i="10" s="1"/>
  <c r="P875" i="10"/>
  <c r="BE875" i="10" s="1"/>
  <c r="K875" i="10"/>
  <c r="L875" i="10" s="1"/>
  <c r="G875" i="10"/>
  <c r="BJ874" i="10"/>
  <c r="BI874" i="10"/>
  <c r="BH874" i="10"/>
  <c r="BG874" i="10"/>
  <c r="BF874" i="10"/>
  <c r="BD874" i="10"/>
  <c r="AZ874" i="10"/>
  <c r="AA874" i="10"/>
  <c r="AB874" i="10" s="1"/>
  <c r="P874" i="10"/>
  <c r="BE874" i="10" s="1"/>
  <c r="K874" i="10"/>
  <c r="L874" i="10" s="1"/>
  <c r="G874" i="10"/>
  <c r="BJ873" i="10"/>
  <c r="BI873" i="10"/>
  <c r="BH873" i="10"/>
  <c r="BG873" i="10"/>
  <c r="BF873" i="10"/>
  <c r="BD873" i="10"/>
  <c r="AZ873" i="10"/>
  <c r="AA873" i="10"/>
  <c r="AB873" i="10" s="1"/>
  <c r="P873" i="10"/>
  <c r="BE873" i="10" s="1"/>
  <c r="K873" i="10"/>
  <c r="L873" i="10" s="1"/>
  <c r="G873" i="10"/>
  <c r="BJ872" i="10"/>
  <c r="BI872" i="10"/>
  <c r="BH872" i="10"/>
  <c r="BG872" i="10"/>
  <c r="BF872" i="10"/>
  <c r="BD872" i="10"/>
  <c r="AZ872" i="10"/>
  <c r="AA872" i="10"/>
  <c r="AB872" i="10" s="1"/>
  <c r="P872" i="10"/>
  <c r="BE872" i="10" s="1"/>
  <c r="K872" i="10"/>
  <c r="L872" i="10" s="1"/>
  <c r="G872" i="10"/>
  <c r="BJ871" i="10"/>
  <c r="BI871" i="10"/>
  <c r="BH871" i="10"/>
  <c r="BG871" i="10"/>
  <c r="BF871" i="10"/>
  <c r="BD871" i="10"/>
  <c r="AZ871" i="10"/>
  <c r="AA871" i="10"/>
  <c r="AB871" i="10" s="1"/>
  <c r="P871" i="10"/>
  <c r="BE871" i="10" s="1"/>
  <c r="K871" i="10"/>
  <c r="L871" i="10" s="1"/>
  <c r="G871" i="10"/>
  <c r="BJ870" i="10"/>
  <c r="BI870" i="10"/>
  <c r="BH870" i="10"/>
  <c r="BG870" i="10"/>
  <c r="BF870" i="10"/>
  <c r="BD870" i="10"/>
  <c r="AZ870" i="10"/>
  <c r="AA870" i="10"/>
  <c r="AB870" i="10" s="1"/>
  <c r="P870" i="10"/>
  <c r="BE870" i="10" s="1"/>
  <c r="K870" i="10"/>
  <c r="L870" i="10" s="1"/>
  <c r="G870" i="10"/>
  <c r="BJ869" i="10"/>
  <c r="BI869" i="10"/>
  <c r="BH869" i="10"/>
  <c r="BG869" i="10"/>
  <c r="BF869" i="10"/>
  <c r="BD869" i="10"/>
  <c r="AZ869" i="10"/>
  <c r="AA869" i="10"/>
  <c r="AB869" i="10" s="1"/>
  <c r="P869" i="10"/>
  <c r="BE869" i="10" s="1"/>
  <c r="K869" i="10"/>
  <c r="L869" i="10" s="1"/>
  <c r="G869" i="10"/>
  <c r="BJ868" i="10"/>
  <c r="BI868" i="10"/>
  <c r="BH868" i="10"/>
  <c r="BG868" i="10"/>
  <c r="BF868" i="10"/>
  <c r="BD868" i="10"/>
  <c r="AZ868" i="10"/>
  <c r="AA868" i="10"/>
  <c r="AB868" i="10" s="1"/>
  <c r="P868" i="10"/>
  <c r="BE868" i="10" s="1"/>
  <c r="K868" i="10"/>
  <c r="L868" i="10" s="1"/>
  <c r="G868" i="10"/>
  <c r="BJ867" i="10"/>
  <c r="BI867" i="10"/>
  <c r="BH867" i="10"/>
  <c r="BG867" i="10"/>
  <c r="BF867" i="10"/>
  <c r="BD867" i="10"/>
  <c r="AZ867" i="10"/>
  <c r="AA867" i="10"/>
  <c r="AB867" i="10" s="1"/>
  <c r="P867" i="10"/>
  <c r="BE867" i="10" s="1"/>
  <c r="K867" i="10"/>
  <c r="L867" i="10" s="1"/>
  <c r="G867" i="10"/>
  <c r="BJ866" i="10"/>
  <c r="BI866" i="10"/>
  <c r="BH866" i="10"/>
  <c r="BG866" i="10"/>
  <c r="BF866" i="10"/>
  <c r="BD866" i="10"/>
  <c r="AZ866" i="10"/>
  <c r="AA866" i="10"/>
  <c r="AB866" i="10" s="1"/>
  <c r="P866" i="10"/>
  <c r="BE866" i="10" s="1"/>
  <c r="K866" i="10"/>
  <c r="L866" i="10" s="1"/>
  <c r="G866" i="10"/>
  <c r="BJ865" i="10"/>
  <c r="BI865" i="10"/>
  <c r="BH865" i="10"/>
  <c r="BG865" i="10"/>
  <c r="BF865" i="10"/>
  <c r="BD865" i="10"/>
  <c r="AZ865" i="10"/>
  <c r="AA865" i="10"/>
  <c r="AB865" i="10" s="1"/>
  <c r="P865" i="10"/>
  <c r="BE865" i="10" s="1"/>
  <c r="K865" i="10"/>
  <c r="L865" i="10" s="1"/>
  <c r="G865" i="10"/>
  <c r="BJ864" i="10"/>
  <c r="BI864" i="10"/>
  <c r="BH864" i="10"/>
  <c r="BG864" i="10"/>
  <c r="BF864" i="10"/>
  <c r="BD864" i="10"/>
  <c r="AZ864" i="10"/>
  <c r="AA864" i="10"/>
  <c r="AB864" i="10" s="1"/>
  <c r="P864" i="10"/>
  <c r="BE864" i="10" s="1"/>
  <c r="K864" i="10"/>
  <c r="L864" i="10" s="1"/>
  <c r="G864" i="10"/>
  <c r="BJ863" i="10"/>
  <c r="BI863" i="10"/>
  <c r="BH863" i="10"/>
  <c r="BG863" i="10"/>
  <c r="BF863" i="10"/>
  <c r="BD863" i="10"/>
  <c r="AZ863" i="10"/>
  <c r="AA863" i="10"/>
  <c r="AB863" i="10" s="1"/>
  <c r="P863" i="10"/>
  <c r="BE863" i="10" s="1"/>
  <c r="K863" i="10"/>
  <c r="L863" i="10" s="1"/>
  <c r="G863" i="10"/>
  <c r="BJ862" i="10"/>
  <c r="BI862" i="10"/>
  <c r="BH862" i="10"/>
  <c r="BG862" i="10"/>
  <c r="BF862" i="10"/>
  <c r="BD862" i="10"/>
  <c r="AZ862" i="10"/>
  <c r="AA862" i="10"/>
  <c r="AB862" i="10" s="1"/>
  <c r="P862" i="10"/>
  <c r="BE862" i="10" s="1"/>
  <c r="K862" i="10"/>
  <c r="L862" i="10" s="1"/>
  <c r="G862" i="10"/>
  <c r="BJ861" i="10"/>
  <c r="BI861" i="10"/>
  <c r="BH861" i="10"/>
  <c r="BG861" i="10"/>
  <c r="BF861" i="10"/>
  <c r="BD861" i="10"/>
  <c r="AZ861" i="10"/>
  <c r="AA861" i="10"/>
  <c r="AB861" i="10" s="1"/>
  <c r="P861" i="10"/>
  <c r="BE861" i="10" s="1"/>
  <c r="K861" i="10"/>
  <c r="L861" i="10" s="1"/>
  <c r="G861" i="10"/>
  <c r="BJ860" i="10"/>
  <c r="BI860" i="10"/>
  <c r="BH860" i="10"/>
  <c r="BG860" i="10"/>
  <c r="BF860" i="10"/>
  <c r="BD860" i="10"/>
  <c r="AZ860" i="10"/>
  <c r="AA860" i="10"/>
  <c r="AB860" i="10" s="1"/>
  <c r="P860" i="10"/>
  <c r="BE860" i="10" s="1"/>
  <c r="K860" i="10"/>
  <c r="L860" i="10" s="1"/>
  <c r="G860" i="10"/>
  <c r="BJ859" i="10"/>
  <c r="BI859" i="10"/>
  <c r="BH859" i="10"/>
  <c r="BG859" i="10"/>
  <c r="BF859" i="10"/>
  <c r="BD859" i="10"/>
  <c r="AZ859" i="10"/>
  <c r="AA859" i="10"/>
  <c r="AB859" i="10" s="1"/>
  <c r="P859" i="10"/>
  <c r="BE859" i="10" s="1"/>
  <c r="K859" i="10"/>
  <c r="L859" i="10" s="1"/>
  <c r="G859" i="10"/>
  <c r="BJ858" i="10"/>
  <c r="BI858" i="10"/>
  <c r="BH858" i="10"/>
  <c r="BG858" i="10"/>
  <c r="BF858" i="10"/>
  <c r="BD858" i="10"/>
  <c r="AZ858" i="10"/>
  <c r="AA858" i="10"/>
  <c r="AB858" i="10" s="1"/>
  <c r="P858" i="10"/>
  <c r="BE858" i="10" s="1"/>
  <c r="K858" i="10"/>
  <c r="L858" i="10" s="1"/>
  <c r="G858" i="10"/>
  <c r="BJ857" i="10"/>
  <c r="BI857" i="10"/>
  <c r="BH857" i="10"/>
  <c r="BG857" i="10"/>
  <c r="BF857" i="10"/>
  <c r="BD857" i="10"/>
  <c r="AZ857" i="10"/>
  <c r="AA857" i="10"/>
  <c r="AB857" i="10" s="1"/>
  <c r="P857" i="10"/>
  <c r="BE857" i="10" s="1"/>
  <c r="K857" i="10"/>
  <c r="L857" i="10" s="1"/>
  <c r="G857" i="10"/>
  <c r="BJ856" i="10"/>
  <c r="BI856" i="10"/>
  <c r="BH856" i="10"/>
  <c r="BG856" i="10"/>
  <c r="BF856" i="10"/>
  <c r="BD856" i="10"/>
  <c r="AZ856" i="10"/>
  <c r="AA856" i="10"/>
  <c r="AB856" i="10" s="1"/>
  <c r="P856" i="10"/>
  <c r="BE856" i="10" s="1"/>
  <c r="K856" i="10"/>
  <c r="L856" i="10" s="1"/>
  <c r="G856" i="10"/>
  <c r="BJ855" i="10"/>
  <c r="BI855" i="10"/>
  <c r="BH855" i="10"/>
  <c r="BG855" i="10"/>
  <c r="BF855" i="10"/>
  <c r="BD855" i="10"/>
  <c r="AZ855" i="10"/>
  <c r="AA855" i="10"/>
  <c r="AB855" i="10" s="1"/>
  <c r="P855" i="10"/>
  <c r="BE855" i="10" s="1"/>
  <c r="K855" i="10"/>
  <c r="L855" i="10" s="1"/>
  <c r="G855" i="10"/>
  <c r="BJ854" i="10"/>
  <c r="BI854" i="10"/>
  <c r="BH854" i="10"/>
  <c r="BG854" i="10"/>
  <c r="BF854" i="10"/>
  <c r="BD854" i="10"/>
  <c r="AZ854" i="10"/>
  <c r="AA854" i="10"/>
  <c r="AB854" i="10" s="1"/>
  <c r="P854" i="10"/>
  <c r="BE854" i="10" s="1"/>
  <c r="K854" i="10"/>
  <c r="L854" i="10" s="1"/>
  <c r="G854" i="10"/>
  <c r="BJ853" i="10"/>
  <c r="BI853" i="10"/>
  <c r="BH853" i="10"/>
  <c r="BG853" i="10"/>
  <c r="BF853" i="10"/>
  <c r="BD853" i="10"/>
  <c r="AZ853" i="10"/>
  <c r="AA853" i="10"/>
  <c r="AB853" i="10" s="1"/>
  <c r="P853" i="10"/>
  <c r="BE853" i="10" s="1"/>
  <c r="K853" i="10"/>
  <c r="L853" i="10" s="1"/>
  <c r="G853" i="10"/>
  <c r="BJ852" i="10"/>
  <c r="BI852" i="10"/>
  <c r="BH852" i="10"/>
  <c r="BG852" i="10"/>
  <c r="BF852" i="10"/>
  <c r="BD852" i="10"/>
  <c r="AZ852" i="10"/>
  <c r="AA852" i="10"/>
  <c r="AB852" i="10" s="1"/>
  <c r="P852" i="10"/>
  <c r="BE852" i="10" s="1"/>
  <c r="K852" i="10"/>
  <c r="L852" i="10" s="1"/>
  <c r="G852" i="10"/>
  <c r="BJ851" i="10"/>
  <c r="BI851" i="10"/>
  <c r="BH851" i="10"/>
  <c r="BG851" i="10"/>
  <c r="BF851" i="10"/>
  <c r="BD851" i="10"/>
  <c r="AZ851" i="10"/>
  <c r="AB851" i="10"/>
  <c r="AA851" i="10"/>
  <c r="P851" i="10"/>
  <c r="BE851" i="10" s="1"/>
  <c r="K851" i="10"/>
  <c r="L851" i="10" s="1"/>
  <c r="G851" i="10"/>
  <c r="BJ850" i="10"/>
  <c r="BI850" i="10"/>
  <c r="BH850" i="10"/>
  <c r="BG850" i="10"/>
  <c r="BF850" i="10"/>
  <c r="BD850" i="10"/>
  <c r="AZ850" i="10"/>
  <c r="AA850" i="10"/>
  <c r="AB850" i="10" s="1"/>
  <c r="P850" i="10"/>
  <c r="BE850" i="10" s="1"/>
  <c r="K850" i="10"/>
  <c r="L850" i="10" s="1"/>
  <c r="G850" i="10"/>
  <c r="BJ849" i="10"/>
  <c r="BI849" i="10"/>
  <c r="BH849" i="10"/>
  <c r="BG849" i="10"/>
  <c r="BF849" i="10"/>
  <c r="BD849" i="10"/>
  <c r="AZ849" i="10"/>
  <c r="AA849" i="10"/>
  <c r="AB849" i="10" s="1"/>
  <c r="P849" i="10"/>
  <c r="BE849" i="10" s="1"/>
  <c r="K849" i="10"/>
  <c r="L849" i="10" s="1"/>
  <c r="G849" i="10"/>
  <c r="BJ848" i="10"/>
  <c r="BI848" i="10"/>
  <c r="BH848" i="10"/>
  <c r="BG848" i="10"/>
  <c r="BF848" i="10"/>
  <c r="BD848" i="10"/>
  <c r="AZ848" i="10"/>
  <c r="AA848" i="10"/>
  <c r="AB848" i="10" s="1"/>
  <c r="P848" i="10"/>
  <c r="BE848" i="10" s="1"/>
  <c r="K848" i="10"/>
  <c r="L848" i="10" s="1"/>
  <c r="G848" i="10"/>
  <c r="BJ847" i="10"/>
  <c r="BI847" i="10"/>
  <c r="BH847" i="10"/>
  <c r="BG847" i="10"/>
  <c r="BF847" i="10"/>
  <c r="BD847" i="10"/>
  <c r="AZ847" i="10"/>
  <c r="AA847" i="10"/>
  <c r="AB847" i="10" s="1"/>
  <c r="P847" i="10"/>
  <c r="BE847" i="10" s="1"/>
  <c r="K847" i="10"/>
  <c r="L847" i="10" s="1"/>
  <c r="G847" i="10"/>
  <c r="BJ846" i="10"/>
  <c r="BI846" i="10"/>
  <c r="BH846" i="10"/>
  <c r="BG846" i="10"/>
  <c r="BF846" i="10"/>
  <c r="BD846" i="10"/>
  <c r="AZ846" i="10"/>
  <c r="AA846" i="10"/>
  <c r="AB846" i="10" s="1"/>
  <c r="P846" i="10"/>
  <c r="BE846" i="10" s="1"/>
  <c r="K846" i="10"/>
  <c r="L846" i="10" s="1"/>
  <c r="G846" i="10"/>
  <c r="BJ845" i="10"/>
  <c r="BI845" i="10"/>
  <c r="BH845" i="10"/>
  <c r="BG845" i="10"/>
  <c r="BF845" i="10"/>
  <c r="BD845" i="10"/>
  <c r="AZ845" i="10"/>
  <c r="AA845" i="10"/>
  <c r="AB845" i="10" s="1"/>
  <c r="P845" i="10"/>
  <c r="BE845" i="10" s="1"/>
  <c r="K845" i="10"/>
  <c r="L845" i="10" s="1"/>
  <c r="G845" i="10"/>
  <c r="BJ844" i="10"/>
  <c r="BI844" i="10"/>
  <c r="BH844" i="10"/>
  <c r="BG844" i="10"/>
  <c r="BF844" i="10"/>
  <c r="BD844" i="10"/>
  <c r="AZ844" i="10"/>
  <c r="AA844" i="10"/>
  <c r="AB844" i="10" s="1"/>
  <c r="P844" i="10"/>
  <c r="BE844" i="10" s="1"/>
  <c r="K844" i="10"/>
  <c r="L844" i="10" s="1"/>
  <c r="G844" i="10"/>
  <c r="BJ843" i="10"/>
  <c r="BI843" i="10"/>
  <c r="BH843" i="10"/>
  <c r="BG843" i="10"/>
  <c r="BF843" i="10"/>
  <c r="BD843" i="10"/>
  <c r="AZ843" i="10"/>
  <c r="AA843" i="10"/>
  <c r="AB843" i="10" s="1"/>
  <c r="P843" i="10"/>
  <c r="BE843" i="10" s="1"/>
  <c r="K843" i="10"/>
  <c r="L843" i="10" s="1"/>
  <c r="G843" i="10"/>
  <c r="BJ842" i="10"/>
  <c r="BI842" i="10"/>
  <c r="BH842" i="10"/>
  <c r="BG842" i="10"/>
  <c r="BF842" i="10"/>
  <c r="BD842" i="10"/>
  <c r="AZ842" i="10"/>
  <c r="AA842" i="10"/>
  <c r="AB842" i="10" s="1"/>
  <c r="P842" i="10"/>
  <c r="BE842" i="10" s="1"/>
  <c r="K842" i="10"/>
  <c r="L842" i="10" s="1"/>
  <c r="G842" i="10"/>
  <c r="BJ841" i="10"/>
  <c r="BI841" i="10"/>
  <c r="BH841" i="10"/>
  <c r="BG841" i="10"/>
  <c r="BF841" i="10"/>
  <c r="BD841" i="10"/>
  <c r="AZ841" i="10"/>
  <c r="AB841" i="10"/>
  <c r="AA841" i="10"/>
  <c r="P841" i="10"/>
  <c r="BE841" i="10" s="1"/>
  <c r="K841" i="10"/>
  <c r="L841" i="10" s="1"/>
  <c r="G841" i="10"/>
  <c r="BJ840" i="10"/>
  <c r="BI840" i="10"/>
  <c r="BH840" i="10"/>
  <c r="BG840" i="10"/>
  <c r="BF840" i="10"/>
  <c r="BD840" i="10"/>
  <c r="AZ840" i="10"/>
  <c r="AA840" i="10"/>
  <c r="AB840" i="10" s="1"/>
  <c r="P840" i="10"/>
  <c r="BE840" i="10" s="1"/>
  <c r="K840" i="10"/>
  <c r="L840" i="10" s="1"/>
  <c r="G840" i="10"/>
  <c r="BJ839" i="10"/>
  <c r="BI839" i="10"/>
  <c r="BH839" i="10"/>
  <c r="BG839" i="10"/>
  <c r="BF839" i="10"/>
  <c r="BD839" i="10"/>
  <c r="AZ839" i="10"/>
  <c r="AA839" i="10"/>
  <c r="AB839" i="10" s="1"/>
  <c r="P839" i="10"/>
  <c r="BE839" i="10" s="1"/>
  <c r="K839" i="10"/>
  <c r="L839" i="10" s="1"/>
  <c r="G839" i="10"/>
  <c r="BJ838" i="10"/>
  <c r="BI838" i="10"/>
  <c r="BH838" i="10"/>
  <c r="BG838" i="10"/>
  <c r="BF838" i="10"/>
  <c r="BD838" i="10"/>
  <c r="AZ838" i="10"/>
  <c r="AA838" i="10"/>
  <c r="AB838" i="10" s="1"/>
  <c r="P838" i="10"/>
  <c r="BE838" i="10" s="1"/>
  <c r="K838" i="10"/>
  <c r="L838" i="10" s="1"/>
  <c r="G838" i="10"/>
  <c r="BJ837" i="10"/>
  <c r="BI837" i="10"/>
  <c r="BH837" i="10"/>
  <c r="BG837" i="10"/>
  <c r="BF837" i="10"/>
  <c r="BD837" i="10"/>
  <c r="AZ837" i="10"/>
  <c r="AA837" i="10"/>
  <c r="AB837" i="10" s="1"/>
  <c r="P837" i="10"/>
  <c r="BE837" i="10" s="1"/>
  <c r="K837" i="10"/>
  <c r="L837" i="10" s="1"/>
  <c r="G837" i="10"/>
  <c r="BJ836" i="10"/>
  <c r="BI836" i="10"/>
  <c r="BH836" i="10"/>
  <c r="BG836" i="10"/>
  <c r="BF836" i="10"/>
  <c r="BD836" i="10"/>
  <c r="AZ836" i="10"/>
  <c r="AA836" i="10"/>
  <c r="AB836" i="10" s="1"/>
  <c r="P836" i="10"/>
  <c r="BE836" i="10" s="1"/>
  <c r="K836" i="10"/>
  <c r="L836" i="10" s="1"/>
  <c r="G836" i="10"/>
  <c r="BJ835" i="10"/>
  <c r="BI835" i="10"/>
  <c r="BH835" i="10"/>
  <c r="BG835" i="10"/>
  <c r="BF835" i="10"/>
  <c r="BD835" i="10"/>
  <c r="AZ835" i="10"/>
  <c r="AB835" i="10"/>
  <c r="AA835" i="10"/>
  <c r="P835" i="10"/>
  <c r="BE835" i="10" s="1"/>
  <c r="K835" i="10"/>
  <c r="L835" i="10" s="1"/>
  <c r="G835" i="10"/>
  <c r="BJ834" i="10"/>
  <c r="BI834" i="10"/>
  <c r="BH834" i="10"/>
  <c r="BG834" i="10"/>
  <c r="BF834" i="10"/>
  <c r="BD834" i="10"/>
  <c r="AZ834" i="10"/>
  <c r="AA834" i="10"/>
  <c r="AB834" i="10" s="1"/>
  <c r="P834" i="10"/>
  <c r="BE834" i="10" s="1"/>
  <c r="K834" i="10"/>
  <c r="L834" i="10" s="1"/>
  <c r="G834" i="10"/>
  <c r="BJ833" i="10"/>
  <c r="BI833" i="10"/>
  <c r="BH833" i="10"/>
  <c r="BG833" i="10"/>
  <c r="BF833" i="10"/>
  <c r="BD833" i="10"/>
  <c r="AZ833" i="10"/>
  <c r="AA833" i="10"/>
  <c r="AB833" i="10" s="1"/>
  <c r="P833" i="10"/>
  <c r="BE833" i="10" s="1"/>
  <c r="K833" i="10"/>
  <c r="L833" i="10" s="1"/>
  <c r="G833" i="10"/>
  <c r="BJ832" i="10"/>
  <c r="BI832" i="10"/>
  <c r="BH832" i="10"/>
  <c r="BG832" i="10"/>
  <c r="BF832" i="10"/>
  <c r="BD832" i="10"/>
  <c r="AZ832" i="10"/>
  <c r="AA832" i="10"/>
  <c r="AB832" i="10" s="1"/>
  <c r="P832" i="10"/>
  <c r="BE832" i="10" s="1"/>
  <c r="K832" i="10"/>
  <c r="L832" i="10" s="1"/>
  <c r="G832" i="10"/>
  <c r="BJ831" i="10"/>
  <c r="BI831" i="10"/>
  <c r="BH831" i="10"/>
  <c r="BG831" i="10"/>
  <c r="BF831" i="10"/>
  <c r="BD831" i="10"/>
  <c r="AZ831" i="10"/>
  <c r="AA831" i="10"/>
  <c r="AB831" i="10" s="1"/>
  <c r="P831" i="10"/>
  <c r="BE831" i="10" s="1"/>
  <c r="K831" i="10"/>
  <c r="L831" i="10" s="1"/>
  <c r="G831" i="10"/>
  <c r="BJ830" i="10"/>
  <c r="BI830" i="10"/>
  <c r="BH830" i="10"/>
  <c r="BG830" i="10"/>
  <c r="BF830" i="10"/>
  <c r="BD830" i="10"/>
  <c r="AZ830" i="10"/>
  <c r="AA830" i="10"/>
  <c r="AB830" i="10" s="1"/>
  <c r="P830" i="10"/>
  <c r="BE830" i="10" s="1"/>
  <c r="K830" i="10"/>
  <c r="L830" i="10" s="1"/>
  <c r="G830" i="10"/>
  <c r="BJ829" i="10"/>
  <c r="BI829" i="10"/>
  <c r="BH829" i="10"/>
  <c r="BG829" i="10"/>
  <c r="BF829" i="10"/>
  <c r="BD829" i="10"/>
  <c r="AZ829" i="10"/>
  <c r="AA829" i="10"/>
  <c r="AB829" i="10" s="1"/>
  <c r="P829" i="10"/>
  <c r="BE829" i="10" s="1"/>
  <c r="K829" i="10"/>
  <c r="L829" i="10" s="1"/>
  <c r="G829" i="10"/>
  <c r="BJ828" i="10"/>
  <c r="BI828" i="10"/>
  <c r="BH828" i="10"/>
  <c r="BG828" i="10"/>
  <c r="BF828" i="10"/>
  <c r="BD828" i="10"/>
  <c r="AZ828" i="10"/>
  <c r="AA828" i="10"/>
  <c r="AB828" i="10" s="1"/>
  <c r="P828" i="10"/>
  <c r="BE828" i="10" s="1"/>
  <c r="K828" i="10"/>
  <c r="L828" i="10" s="1"/>
  <c r="G828" i="10"/>
  <c r="BJ827" i="10"/>
  <c r="BI827" i="10"/>
  <c r="BH827" i="10"/>
  <c r="BG827" i="10"/>
  <c r="BF827" i="10"/>
  <c r="BD827" i="10"/>
  <c r="AZ827" i="10"/>
  <c r="AA827" i="10"/>
  <c r="AB827" i="10" s="1"/>
  <c r="P827" i="10"/>
  <c r="BE827" i="10" s="1"/>
  <c r="K827" i="10"/>
  <c r="L827" i="10" s="1"/>
  <c r="G827" i="10"/>
  <c r="BJ826" i="10"/>
  <c r="BI826" i="10"/>
  <c r="BH826" i="10"/>
  <c r="BG826" i="10"/>
  <c r="BF826" i="10"/>
  <c r="BD826" i="10"/>
  <c r="AZ826" i="10"/>
  <c r="AA826" i="10"/>
  <c r="AB826" i="10" s="1"/>
  <c r="P826" i="10"/>
  <c r="BE826" i="10" s="1"/>
  <c r="K826" i="10"/>
  <c r="L826" i="10" s="1"/>
  <c r="G826" i="10"/>
  <c r="BJ825" i="10"/>
  <c r="BI825" i="10"/>
  <c r="BH825" i="10"/>
  <c r="BG825" i="10"/>
  <c r="BF825" i="10"/>
  <c r="BD825" i="10"/>
  <c r="AZ825" i="10"/>
  <c r="AA825" i="10"/>
  <c r="AB825" i="10" s="1"/>
  <c r="P825" i="10"/>
  <c r="BE825" i="10" s="1"/>
  <c r="K825" i="10"/>
  <c r="L825" i="10" s="1"/>
  <c r="G825" i="10"/>
  <c r="BJ824" i="10"/>
  <c r="BI824" i="10"/>
  <c r="BH824" i="10"/>
  <c r="BG824" i="10"/>
  <c r="BF824" i="10"/>
  <c r="BD824" i="10"/>
  <c r="AZ824" i="10"/>
  <c r="AA824" i="10"/>
  <c r="AB824" i="10" s="1"/>
  <c r="P824" i="10"/>
  <c r="BE824" i="10" s="1"/>
  <c r="K824" i="10"/>
  <c r="L824" i="10" s="1"/>
  <c r="G824" i="10"/>
  <c r="BJ823" i="10"/>
  <c r="BI823" i="10"/>
  <c r="BH823" i="10"/>
  <c r="BG823" i="10"/>
  <c r="BF823" i="10"/>
  <c r="BD823" i="10"/>
  <c r="AZ823" i="10"/>
  <c r="AA823" i="10"/>
  <c r="AB823" i="10" s="1"/>
  <c r="P823" i="10"/>
  <c r="BE823" i="10" s="1"/>
  <c r="K823" i="10"/>
  <c r="L823" i="10" s="1"/>
  <c r="G823" i="10"/>
  <c r="BJ822" i="10"/>
  <c r="BI822" i="10"/>
  <c r="BH822" i="10"/>
  <c r="BG822" i="10"/>
  <c r="BF822" i="10"/>
  <c r="BD822" i="10"/>
  <c r="AZ822" i="10"/>
  <c r="AA822" i="10"/>
  <c r="AB822" i="10" s="1"/>
  <c r="P822" i="10"/>
  <c r="BE822" i="10" s="1"/>
  <c r="K822" i="10"/>
  <c r="L822" i="10" s="1"/>
  <c r="G822" i="10"/>
  <c r="BJ821" i="10"/>
  <c r="BI821" i="10"/>
  <c r="BH821" i="10"/>
  <c r="BG821" i="10"/>
  <c r="BF821" i="10"/>
  <c r="BD821" i="10"/>
  <c r="AZ821" i="10"/>
  <c r="AA821" i="10"/>
  <c r="AB821" i="10" s="1"/>
  <c r="P821" i="10"/>
  <c r="BE821" i="10" s="1"/>
  <c r="K821" i="10"/>
  <c r="L821" i="10" s="1"/>
  <c r="G821" i="10"/>
  <c r="BJ820" i="10"/>
  <c r="BI820" i="10"/>
  <c r="BH820" i="10"/>
  <c r="BG820" i="10"/>
  <c r="BF820" i="10"/>
  <c r="BD820" i="10"/>
  <c r="AZ820" i="10"/>
  <c r="AA820" i="10"/>
  <c r="AB820" i="10" s="1"/>
  <c r="P820" i="10"/>
  <c r="BE820" i="10" s="1"/>
  <c r="K820" i="10"/>
  <c r="L820" i="10" s="1"/>
  <c r="G820" i="10"/>
  <c r="BJ819" i="10"/>
  <c r="BI819" i="10"/>
  <c r="BH819" i="10"/>
  <c r="BG819" i="10"/>
  <c r="BF819" i="10"/>
  <c r="BD819" i="10"/>
  <c r="AZ819" i="10"/>
  <c r="AA819" i="10"/>
  <c r="AB819" i="10" s="1"/>
  <c r="P819" i="10"/>
  <c r="BE819" i="10" s="1"/>
  <c r="K819" i="10"/>
  <c r="L819" i="10" s="1"/>
  <c r="G819" i="10"/>
  <c r="BJ818" i="10"/>
  <c r="BI818" i="10"/>
  <c r="BH818" i="10"/>
  <c r="BG818" i="10"/>
  <c r="BF818" i="10"/>
  <c r="BD818" i="10"/>
  <c r="AZ818" i="10"/>
  <c r="AA818" i="10"/>
  <c r="AB818" i="10" s="1"/>
  <c r="P818" i="10"/>
  <c r="BE818" i="10" s="1"/>
  <c r="K818" i="10"/>
  <c r="L818" i="10" s="1"/>
  <c r="G818" i="10"/>
  <c r="BJ817" i="10"/>
  <c r="BI817" i="10"/>
  <c r="BH817" i="10"/>
  <c r="BG817" i="10"/>
  <c r="BF817" i="10"/>
  <c r="BD817" i="10"/>
  <c r="AZ817" i="10"/>
  <c r="AA817" i="10"/>
  <c r="AB817" i="10" s="1"/>
  <c r="P817" i="10"/>
  <c r="BE817" i="10" s="1"/>
  <c r="K817" i="10"/>
  <c r="L817" i="10" s="1"/>
  <c r="G817" i="10"/>
  <c r="BJ816" i="10"/>
  <c r="BI816" i="10"/>
  <c r="BH816" i="10"/>
  <c r="BG816" i="10"/>
  <c r="BF816" i="10"/>
  <c r="BD816" i="10"/>
  <c r="AZ816" i="10"/>
  <c r="AA816" i="10"/>
  <c r="AB816" i="10" s="1"/>
  <c r="P816" i="10"/>
  <c r="BE816" i="10" s="1"/>
  <c r="K816" i="10"/>
  <c r="L816" i="10" s="1"/>
  <c r="G816" i="10"/>
  <c r="BJ815" i="10"/>
  <c r="BI815" i="10"/>
  <c r="BH815" i="10"/>
  <c r="BG815" i="10"/>
  <c r="BF815" i="10"/>
  <c r="BE815" i="10"/>
  <c r="BD815" i="10"/>
  <c r="AZ815" i="10"/>
  <c r="AA815" i="10"/>
  <c r="AB815" i="10" s="1"/>
  <c r="G815" i="10"/>
  <c r="BJ814" i="10"/>
  <c r="BI814" i="10"/>
  <c r="BH814" i="10"/>
  <c r="BG814" i="10"/>
  <c r="BF814" i="10"/>
  <c r="BD814" i="10"/>
  <c r="AZ814" i="10"/>
  <c r="P814" i="10"/>
  <c r="BE814" i="10" s="1"/>
  <c r="K814" i="10"/>
  <c r="L814" i="10" s="1"/>
  <c r="G814" i="10"/>
  <c r="AA814" i="10" s="1"/>
  <c r="AB814" i="10" s="1"/>
  <c r="BJ813" i="10"/>
  <c r="BI813" i="10"/>
  <c r="BH813" i="10"/>
  <c r="BG813" i="10"/>
  <c r="BF813" i="10"/>
  <c r="BD813" i="10"/>
  <c r="AZ813" i="10"/>
  <c r="P813" i="10"/>
  <c r="BE813" i="10" s="1"/>
  <c r="L813" i="10"/>
  <c r="K813" i="10"/>
  <c r="G813" i="10"/>
  <c r="AA813" i="10" s="1"/>
  <c r="AB813" i="10" s="1"/>
  <c r="BJ812" i="10"/>
  <c r="BI812" i="10"/>
  <c r="BH812" i="10"/>
  <c r="BG812" i="10"/>
  <c r="BF812" i="10"/>
  <c r="BD812" i="10"/>
  <c r="AZ812" i="10"/>
  <c r="AB812" i="10"/>
  <c r="P812" i="10"/>
  <c r="BE812" i="10" s="1"/>
  <c r="K812" i="10"/>
  <c r="L812" i="10" s="1"/>
  <c r="G812" i="10"/>
  <c r="AA812" i="10" s="1"/>
  <c r="BJ811" i="10"/>
  <c r="BI811" i="10"/>
  <c r="BH811" i="10"/>
  <c r="BG811" i="10"/>
  <c r="BF811" i="10"/>
  <c r="BD811" i="10"/>
  <c r="AZ811" i="10"/>
  <c r="P811" i="10"/>
  <c r="BE811" i="10" s="1"/>
  <c r="K811" i="10"/>
  <c r="L811" i="10" s="1"/>
  <c r="G811" i="10"/>
  <c r="AA811" i="10" s="1"/>
  <c r="AB811" i="10" s="1"/>
  <c r="BJ810" i="10"/>
  <c r="BI810" i="10"/>
  <c r="BH810" i="10"/>
  <c r="BG810" i="10"/>
  <c r="BF810" i="10"/>
  <c r="BE810" i="10"/>
  <c r="BD810" i="10"/>
  <c r="AZ810" i="10"/>
  <c r="P810" i="10"/>
  <c r="K810" i="10"/>
  <c r="L810" i="10" s="1"/>
  <c r="G810" i="10"/>
  <c r="AA810" i="10" s="1"/>
  <c r="AB810" i="10" s="1"/>
  <c r="BJ809" i="10"/>
  <c r="BI809" i="10"/>
  <c r="BH809" i="10"/>
  <c r="BG809" i="10"/>
  <c r="BF809" i="10"/>
  <c r="BD809" i="10"/>
  <c r="AZ809" i="10"/>
  <c r="P809" i="10"/>
  <c r="BE809" i="10" s="1"/>
  <c r="L809" i="10"/>
  <c r="K809" i="10"/>
  <c r="G809" i="10"/>
  <c r="AA809" i="10" s="1"/>
  <c r="AB809" i="10" s="1"/>
  <c r="BJ808" i="10"/>
  <c r="BI808" i="10"/>
  <c r="BH808" i="10"/>
  <c r="BG808" i="10"/>
  <c r="BF808" i="10"/>
  <c r="BD808" i="10"/>
  <c r="AZ808" i="10"/>
  <c r="P808" i="10"/>
  <c r="K808" i="10"/>
  <c r="L808" i="10" s="1"/>
  <c r="G808" i="10"/>
  <c r="AA808" i="10" s="1"/>
  <c r="AB808" i="10" s="1"/>
  <c r="E808" i="10"/>
  <c r="BJ807" i="10"/>
  <c r="BI807" i="10"/>
  <c r="BH807" i="10"/>
  <c r="BG807" i="10"/>
  <c r="BF807" i="10"/>
  <c r="BD807" i="10"/>
  <c r="AZ807" i="10"/>
  <c r="P807" i="10"/>
  <c r="BE807" i="10" s="1"/>
  <c r="K807" i="10"/>
  <c r="L807" i="10" s="1"/>
  <c r="G807" i="10"/>
  <c r="AA807" i="10" s="1"/>
  <c r="AB807" i="10" s="1"/>
  <c r="BJ806" i="10"/>
  <c r="BI806" i="10"/>
  <c r="BH806" i="10"/>
  <c r="BG806" i="10"/>
  <c r="BF806" i="10"/>
  <c r="BD806" i="10"/>
  <c r="AZ806" i="10"/>
  <c r="AA806" i="10"/>
  <c r="AB806" i="10" s="1"/>
  <c r="P806" i="10"/>
  <c r="BE806" i="10" s="1"/>
  <c r="K806" i="10"/>
  <c r="L806" i="10" s="1"/>
  <c r="G806" i="10"/>
  <c r="BJ805" i="10"/>
  <c r="BI805" i="10"/>
  <c r="BH805" i="10"/>
  <c r="BG805" i="10"/>
  <c r="BF805" i="10"/>
  <c r="BD805" i="10"/>
  <c r="AZ805" i="10"/>
  <c r="AA805" i="10"/>
  <c r="AB805" i="10" s="1"/>
  <c r="P805" i="10"/>
  <c r="BE805" i="10" s="1"/>
  <c r="K805" i="10"/>
  <c r="L805" i="10" s="1"/>
  <c r="G805" i="10"/>
  <c r="BJ804" i="10"/>
  <c r="BI804" i="10"/>
  <c r="BH804" i="10"/>
  <c r="BG804" i="10"/>
  <c r="BF804" i="10"/>
  <c r="BD804" i="10"/>
  <c r="AZ804" i="10"/>
  <c r="P804" i="10"/>
  <c r="BE804" i="10" s="1"/>
  <c r="K804" i="10"/>
  <c r="L804" i="10" s="1"/>
  <c r="G804" i="10"/>
  <c r="AA804" i="10" s="1"/>
  <c r="AB804" i="10" s="1"/>
  <c r="BJ803" i="10"/>
  <c r="BI803" i="10"/>
  <c r="BH803" i="10"/>
  <c r="BG803" i="10"/>
  <c r="BF803" i="10"/>
  <c r="BD803" i="10"/>
  <c r="AZ803" i="10"/>
  <c r="AA803" i="10"/>
  <c r="AB803" i="10" s="1"/>
  <c r="P803" i="10"/>
  <c r="BE803" i="10" s="1"/>
  <c r="K803" i="10"/>
  <c r="L803" i="10" s="1"/>
  <c r="G803" i="10"/>
  <c r="BJ802" i="10"/>
  <c r="BI802" i="10"/>
  <c r="BH802" i="10"/>
  <c r="BG802" i="10"/>
  <c r="BF802" i="10"/>
  <c r="BD802" i="10"/>
  <c r="AZ802" i="10"/>
  <c r="AA802" i="10"/>
  <c r="AB802" i="10" s="1"/>
  <c r="P802" i="10"/>
  <c r="BE802" i="10" s="1"/>
  <c r="K802" i="10"/>
  <c r="L802" i="10" s="1"/>
  <c r="G802" i="10"/>
  <c r="BJ801" i="10"/>
  <c r="BI801" i="10"/>
  <c r="BH801" i="10"/>
  <c r="BG801" i="10"/>
  <c r="BF801" i="10"/>
  <c r="BD801" i="10"/>
  <c r="AZ801" i="10"/>
  <c r="P801" i="10"/>
  <c r="BE801" i="10" s="1"/>
  <c r="K801" i="10"/>
  <c r="L801" i="10" s="1"/>
  <c r="G801" i="10"/>
  <c r="AA801" i="10" s="1"/>
  <c r="AB801" i="10" s="1"/>
  <c r="BJ800" i="10"/>
  <c r="BI800" i="10"/>
  <c r="BH800" i="10"/>
  <c r="BG800" i="10"/>
  <c r="BF800" i="10"/>
  <c r="BD800" i="10"/>
  <c r="AZ800" i="10"/>
  <c r="P800" i="10"/>
  <c r="BE800" i="10" s="1"/>
  <c r="K800" i="10"/>
  <c r="L800" i="10" s="1"/>
  <c r="G800" i="10"/>
  <c r="AA800" i="10" s="1"/>
  <c r="AB800" i="10" s="1"/>
  <c r="BJ799" i="10"/>
  <c r="BI799" i="10"/>
  <c r="BH799" i="10"/>
  <c r="BG799" i="10"/>
  <c r="BF799" i="10"/>
  <c r="BD799" i="10"/>
  <c r="AZ799" i="10"/>
  <c r="P799" i="10"/>
  <c r="BE799" i="10" s="1"/>
  <c r="K799" i="10"/>
  <c r="L799" i="10" s="1"/>
  <c r="G799" i="10"/>
  <c r="AA799" i="10" s="1"/>
  <c r="AB799" i="10" s="1"/>
  <c r="BJ798" i="10"/>
  <c r="BI798" i="10"/>
  <c r="BH798" i="10"/>
  <c r="BG798" i="10"/>
  <c r="BF798" i="10"/>
  <c r="BD798" i="10"/>
  <c r="AZ798" i="10"/>
  <c r="P798" i="10"/>
  <c r="BE798" i="10" s="1"/>
  <c r="L798" i="10"/>
  <c r="K798" i="10"/>
  <c r="G798" i="10"/>
  <c r="AA798" i="10" s="1"/>
  <c r="AB798" i="10" s="1"/>
  <c r="AZ797" i="10"/>
  <c r="P797" i="10"/>
  <c r="K797" i="10"/>
  <c r="L797" i="10" s="1"/>
  <c r="G797" i="10"/>
  <c r="AA797" i="10" s="1"/>
  <c r="AB797" i="10" s="1"/>
  <c r="BJ796" i="10"/>
  <c r="BI796" i="10"/>
  <c r="BH796" i="10"/>
  <c r="BG796" i="10"/>
  <c r="BF796" i="10"/>
  <c r="BD796" i="10"/>
  <c r="AZ796" i="10"/>
  <c r="P796" i="10"/>
  <c r="BE796" i="10" s="1"/>
  <c r="K796" i="10"/>
  <c r="L796" i="10" s="1"/>
  <c r="G796" i="10"/>
  <c r="AA796" i="10" s="1"/>
  <c r="AB796" i="10" s="1"/>
  <c r="BJ795" i="10"/>
  <c r="BI795" i="10"/>
  <c r="BH795" i="10"/>
  <c r="BG795" i="10"/>
  <c r="BF795" i="10"/>
  <c r="BD795" i="10"/>
  <c r="AZ795" i="10"/>
  <c r="AA795" i="10"/>
  <c r="AB795" i="10" s="1"/>
  <c r="P795" i="10"/>
  <c r="BE795" i="10" s="1"/>
  <c r="K795" i="10"/>
  <c r="L795" i="10" s="1"/>
  <c r="G795" i="10"/>
  <c r="BJ794" i="10"/>
  <c r="BI794" i="10"/>
  <c r="BH794" i="10"/>
  <c r="BG794" i="10"/>
  <c r="BF794" i="10"/>
  <c r="BD794" i="10"/>
  <c r="AZ794" i="10"/>
  <c r="P794" i="10"/>
  <c r="BE794" i="10" s="1"/>
  <c r="K794" i="10"/>
  <c r="L794" i="10" s="1"/>
  <c r="G794" i="10"/>
  <c r="AA794" i="10" s="1"/>
  <c r="AB794" i="10" s="1"/>
  <c r="BJ793" i="10"/>
  <c r="BI793" i="10"/>
  <c r="BH793" i="10"/>
  <c r="BG793" i="10"/>
  <c r="BF793" i="10"/>
  <c r="BD793" i="10"/>
  <c r="AZ793" i="10"/>
  <c r="P793" i="10"/>
  <c r="BE793" i="10" s="1"/>
  <c r="K793" i="10"/>
  <c r="L793" i="10" s="1"/>
  <c r="G793" i="10"/>
  <c r="AA793" i="10" s="1"/>
  <c r="AB793" i="10" s="1"/>
  <c r="BJ792" i="10"/>
  <c r="BI792" i="10"/>
  <c r="BH792" i="10"/>
  <c r="BG792" i="10"/>
  <c r="BF792" i="10"/>
  <c r="BD792" i="10"/>
  <c r="AZ792" i="10"/>
  <c r="AA792" i="10"/>
  <c r="AB792" i="10" s="1"/>
  <c r="P792" i="10"/>
  <c r="BE792" i="10" s="1"/>
  <c r="K792" i="10"/>
  <c r="L792" i="10" s="1"/>
  <c r="G792" i="10"/>
  <c r="BJ791" i="10"/>
  <c r="BI791" i="10"/>
  <c r="BH791" i="10"/>
  <c r="BG791" i="10"/>
  <c r="BF791" i="10"/>
  <c r="BD791" i="10"/>
  <c r="AZ791" i="10"/>
  <c r="P791" i="10"/>
  <c r="BE791" i="10" s="1"/>
  <c r="K791" i="10"/>
  <c r="L791" i="10" s="1"/>
  <c r="G791" i="10"/>
  <c r="AA791" i="10" s="1"/>
  <c r="AB791" i="10" s="1"/>
  <c r="BJ790" i="10"/>
  <c r="BI790" i="10"/>
  <c r="BH790" i="10"/>
  <c r="BG790" i="10"/>
  <c r="BF790" i="10"/>
  <c r="BD790" i="10"/>
  <c r="AZ790" i="10"/>
  <c r="P790" i="10"/>
  <c r="BE790" i="10" s="1"/>
  <c r="K790" i="10"/>
  <c r="L790" i="10" s="1"/>
  <c r="G790" i="10"/>
  <c r="AA790" i="10" s="1"/>
  <c r="AB790" i="10" s="1"/>
  <c r="BJ789" i="10"/>
  <c r="BI789" i="10"/>
  <c r="BH789" i="10"/>
  <c r="BG789" i="10"/>
  <c r="BF789" i="10"/>
  <c r="BD789" i="10"/>
  <c r="AZ789" i="10"/>
  <c r="P789" i="10"/>
  <c r="BE789" i="10" s="1"/>
  <c r="K789" i="10"/>
  <c r="L789" i="10" s="1"/>
  <c r="G789" i="10"/>
  <c r="AA789" i="10" s="1"/>
  <c r="AB789" i="10" s="1"/>
  <c r="BJ788" i="10"/>
  <c r="BI788" i="10"/>
  <c r="BH788" i="10"/>
  <c r="BG788" i="10"/>
  <c r="BF788" i="10"/>
  <c r="BD788" i="10"/>
  <c r="AZ788" i="10"/>
  <c r="P788" i="10"/>
  <c r="BE788" i="10" s="1"/>
  <c r="K788" i="10"/>
  <c r="L788" i="10" s="1"/>
  <c r="G788" i="10"/>
  <c r="AA788" i="10" s="1"/>
  <c r="AB788" i="10" s="1"/>
  <c r="BJ787" i="10"/>
  <c r="BI787" i="10"/>
  <c r="BH787" i="10"/>
  <c r="BG787" i="10"/>
  <c r="BF787" i="10"/>
  <c r="BD787" i="10"/>
  <c r="AZ787" i="10"/>
  <c r="P787" i="10"/>
  <c r="BE787" i="10" s="1"/>
  <c r="K787" i="10"/>
  <c r="L787" i="10" s="1"/>
  <c r="G787" i="10"/>
  <c r="AA787" i="10" s="1"/>
  <c r="AB787" i="10" s="1"/>
  <c r="BJ786" i="10"/>
  <c r="BI786" i="10"/>
  <c r="BH786" i="10"/>
  <c r="BG786" i="10"/>
  <c r="BF786" i="10"/>
  <c r="BD786" i="10"/>
  <c r="AZ786" i="10"/>
  <c r="P786" i="10"/>
  <c r="BE786" i="10" s="1"/>
  <c r="K786" i="10"/>
  <c r="L786" i="10" s="1"/>
  <c r="G786" i="10"/>
  <c r="AA786" i="10" s="1"/>
  <c r="AB786" i="10" s="1"/>
  <c r="BJ785" i="10"/>
  <c r="BI785" i="10"/>
  <c r="BH785" i="10"/>
  <c r="BG785" i="10"/>
  <c r="BF785" i="10"/>
  <c r="BE785" i="10"/>
  <c r="BD785" i="10"/>
  <c r="AZ785" i="10"/>
  <c r="P785" i="10"/>
  <c r="K785" i="10"/>
  <c r="L785" i="10" s="1"/>
  <c r="G785" i="10"/>
  <c r="AA785" i="10" s="1"/>
  <c r="AB785" i="10" s="1"/>
  <c r="BJ784" i="10"/>
  <c r="BI784" i="10"/>
  <c r="BH784" i="10"/>
  <c r="BG784" i="10"/>
  <c r="BF784" i="10"/>
  <c r="BD784" i="10"/>
  <c r="AZ784" i="10"/>
  <c r="P784" i="10"/>
  <c r="BE784" i="10" s="1"/>
  <c r="K784" i="10"/>
  <c r="L784" i="10" s="1"/>
  <c r="G784" i="10"/>
  <c r="AA784" i="10" s="1"/>
  <c r="AB784" i="10" s="1"/>
  <c r="BJ783" i="10"/>
  <c r="BI783" i="10"/>
  <c r="BH783" i="10"/>
  <c r="BG783" i="10"/>
  <c r="BF783" i="10"/>
  <c r="BD783" i="10"/>
  <c r="AZ783" i="10"/>
  <c r="P783" i="10"/>
  <c r="BE783" i="10" s="1"/>
  <c r="K783" i="10"/>
  <c r="L783" i="10" s="1"/>
  <c r="G783" i="10"/>
  <c r="AA783" i="10" s="1"/>
  <c r="AB783" i="10" s="1"/>
  <c r="BJ782" i="10"/>
  <c r="BI782" i="10"/>
  <c r="BH782" i="10"/>
  <c r="BG782" i="10"/>
  <c r="BF782" i="10"/>
  <c r="BD782" i="10"/>
  <c r="AZ782" i="10"/>
  <c r="P782" i="10"/>
  <c r="BE782" i="10" s="1"/>
  <c r="K782" i="10"/>
  <c r="L782" i="10" s="1"/>
  <c r="G782" i="10"/>
  <c r="AA782" i="10" s="1"/>
  <c r="AB782" i="10" s="1"/>
  <c r="BJ781" i="10"/>
  <c r="BI781" i="10"/>
  <c r="BH781" i="10"/>
  <c r="BG781" i="10"/>
  <c r="BF781" i="10"/>
  <c r="BD781" i="10"/>
  <c r="AZ781" i="10"/>
  <c r="AB781" i="10"/>
  <c r="P781" i="10"/>
  <c r="BE781" i="10" s="1"/>
  <c r="K781" i="10"/>
  <c r="L781" i="10" s="1"/>
  <c r="G781" i="10"/>
  <c r="AA781" i="10" s="1"/>
  <c r="BJ780" i="10"/>
  <c r="BI780" i="10"/>
  <c r="BH780" i="10"/>
  <c r="BG780" i="10"/>
  <c r="BF780" i="10"/>
  <c r="BD780" i="10"/>
  <c r="AZ780" i="10"/>
  <c r="P780" i="10"/>
  <c r="BE780" i="10" s="1"/>
  <c r="K780" i="10"/>
  <c r="L780" i="10" s="1"/>
  <c r="G780" i="10"/>
  <c r="AA780" i="10" s="1"/>
  <c r="AB780" i="10" s="1"/>
  <c r="BJ779" i="10"/>
  <c r="BI779" i="10"/>
  <c r="BH779" i="10"/>
  <c r="BG779" i="10"/>
  <c r="BF779" i="10"/>
  <c r="BD779" i="10"/>
  <c r="AZ779" i="10"/>
  <c r="P779" i="10"/>
  <c r="BE779" i="10" s="1"/>
  <c r="K779" i="10"/>
  <c r="L779" i="10" s="1"/>
  <c r="G779" i="10"/>
  <c r="AA779" i="10" s="1"/>
  <c r="AB779" i="10" s="1"/>
  <c r="BJ778" i="10"/>
  <c r="BI778" i="10"/>
  <c r="BH778" i="10"/>
  <c r="BG778" i="10"/>
  <c r="BF778" i="10"/>
  <c r="BD778" i="10"/>
  <c r="AZ778" i="10"/>
  <c r="P778" i="10"/>
  <c r="BE778" i="10" s="1"/>
  <c r="K778" i="10"/>
  <c r="L778" i="10" s="1"/>
  <c r="G778" i="10"/>
  <c r="AA778" i="10" s="1"/>
  <c r="AB778" i="10" s="1"/>
  <c r="BJ777" i="10"/>
  <c r="BI777" i="10"/>
  <c r="BH777" i="10"/>
  <c r="BG777" i="10"/>
  <c r="BF777" i="10"/>
  <c r="BD777" i="10"/>
  <c r="AZ777" i="10"/>
  <c r="P777" i="10"/>
  <c r="BE777" i="10" s="1"/>
  <c r="K777" i="10"/>
  <c r="L777" i="10" s="1"/>
  <c r="G777" i="10"/>
  <c r="AA777" i="10" s="1"/>
  <c r="AB777" i="10" s="1"/>
  <c r="BJ776" i="10"/>
  <c r="BI776" i="10"/>
  <c r="BH776" i="10"/>
  <c r="BG776" i="10"/>
  <c r="BF776" i="10"/>
  <c r="BD776" i="10"/>
  <c r="AZ776" i="10"/>
  <c r="AA776" i="10"/>
  <c r="AB776" i="10" s="1"/>
  <c r="P776" i="10"/>
  <c r="BE776" i="10" s="1"/>
  <c r="K776" i="10"/>
  <c r="L776" i="10" s="1"/>
  <c r="G776" i="10"/>
  <c r="BJ775" i="10"/>
  <c r="BI775" i="10"/>
  <c r="BH775" i="10"/>
  <c r="BG775" i="10"/>
  <c r="BF775" i="10"/>
  <c r="BD775" i="10"/>
  <c r="AZ775" i="10"/>
  <c r="P775" i="10"/>
  <c r="BE775" i="10" s="1"/>
  <c r="K775" i="10"/>
  <c r="L775" i="10" s="1"/>
  <c r="G775" i="10"/>
  <c r="AA775" i="10" s="1"/>
  <c r="AB775" i="10" s="1"/>
  <c r="BJ774" i="10"/>
  <c r="BI774" i="10"/>
  <c r="BH774" i="10"/>
  <c r="BG774" i="10"/>
  <c r="BF774" i="10"/>
  <c r="BD774" i="10"/>
  <c r="AZ774" i="10"/>
  <c r="P774" i="10"/>
  <c r="BE774" i="10" s="1"/>
  <c r="K774" i="10"/>
  <c r="L774" i="10" s="1"/>
  <c r="G774" i="10"/>
  <c r="AA774" i="10" s="1"/>
  <c r="AB774" i="10" s="1"/>
  <c r="BJ773" i="10"/>
  <c r="BI773" i="10"/>
  <c r="BH773" i="10"/>
  <c r="BG773" i="10"/>
  <c r="BF773" i="10"/>
  <c r="BD773" i="10"/>
  <c r="AZ773" i="10"/>
  <c r="P773" i="10"/>
  <c r="BE773" i="10" s="1"/>
  <c r="K773" i="10"/>
  <c r="L773" i="10" s="1"/>
  <c r="G773" i="10"/>
  <c r="AA773" i="10" s="1"/>
  <c r="AB773" i="10" s="1"/>
  <c r="BJ772" i="10"/>
  <c r="BI772" i="10"/>
  <c r="BH772" i="10"/>
  <c r="BG772" i="10"/>
  <c r="BF772" i="10"/>
  <c r="BD772" i="10"/>
  <c r="AZ772" i="10"/>
  <c r="P772" i="10"/>
  <c r="BE772" i="10" s="1"/>
  <c r="K772" i="10"/>
  <c r="L772" i="10" s="1"/>
  <c r="G772" i="10"/>
  <c r="AA772" i="10" s="1"/>
  <c r="AB772" i="10" s="1"/>
  <c r="BJ771" i="10"/>
  <c r="BI771" i="10"/>
  <c r="BH771" i="10"/>
  <c r="BG771" i="10"/>
  <c r="BF771" i="10"/>
  <c r="BD771" i="10"/>
  <c r="AZ771" i="10"/>
  <c r="P771" i="10"/>
  <c r="BE771" i="10" s="1"/>
  <c r="K771" i="10"/>
  <c r="L771" i="10" s="1"/>
  <c r="G771" i="10"/>
  <c r="AA771" i="10" s="1"/>
  <c r="AB771" i="10" s="1"/>
  <c r="BJ770" i="10"/>
  <c r="BI770" i="10"/>
  <c r="BH770" i="10"/>
  <c r="BG770" i="10"/>
  <c r="BF770" i="10"/>
  <c r="BD770" i="10"/>
  <c r="AZ770" i="10"/>
  <c r="P770" i="10"/>
  <c r="BE770" i="10" s="1"/>
  <c r="K770" i="10"/>
  <c r="L770" i="10" s="1"/>
  <c r="G770" i="10"/>
  <c r="AA770" i="10" s="1"/>
  <c r="AB770" i="10" s="1"/>
  <c r="BJ769" i="10"/>
  <c r="BI769" i="10"/>
  <c r="BH769" i="10"/>
  <c r="BG769" i="10"/>
  <c r="BF769" i="10"/>
  <c r="BD769" i="10"/>
  <c r="AZ769" i="10"/>
  <c r="P769" i="10"/>
  <c r="BE769" i="10" s="1"/>
  <c r="K769" i="10"/>
  <c r="L769" i="10" s="1"/>
  <c r="G769" i="10"/>
  <c r="AA769" i="10" s="1"/>
  <c r="AB769" i="10" s="1"/>
  <c r="BJ768" i="10"/>
  <c r="BI768" i="10"/>
  <c r="BH768" i="10"/>
  <c r="BG768" i="10"/>
  <c r="BF768" i="10"/>
  <c r="BD768" i="10"/>
  <c r="AZ768" i="10"/>
  <c r="AA768" i="10"/>
  <c r="AB768" i="10" s="1"/>
  <c r="P768" i="10"/>
  <c r="BE768" i="10" s="1"/>
  <c r="K768" i="10"/>
  <c r="L768" i="10" s="1"/>
  <c r="G768" i="10"/>
  <c r="BJ767" i="10"/>
  <c r="BI767" i="10"/>
  <c r="BH767" i="10"/>
  <c r="BG767" i="10"/>
  <c r="BF767" i="10"/>
  <c r="BD767" i="10"/>
  <c r="AZ767" i="10"/>
  <c r="P767" i="10"/>
  <c r="BE767" i="10" s="1"/>
  <c r="K767" i="10"/>
  <c r="L767" i="10" s="1"/>
  <c r="G767" i="10"/>
  <c r="AA767" i="10" s="1"/>
  <c r="AB767" i="10" s="1"/>
  <c r="BJ766" i="10"/>
  <c r="BI766" i="10"/>
  <c r="BH766" i="10"/>
  <c r="BG766" i="10"/>
  <c r="BF766" i="10"/>
  <c r="BD766" i="10"/>
  <c r="AZ766" i="10"/>
  <c r="P766" i="10"/>
  <c r="BE766" i="10" s="1"/>
  <c r="K766" i="10"/>
  <c r="L766" i="10" s="1"/>
  <c r="G766" i="10"/>
  <c r="AA766" i="10" s="1"/>
  <c r="AB766" i="10" s="1"/>
  <c r="BJ765" i="10"/>
  <c r="BI765" i="10"/>
  <c r="BH765" i="10"/>
  <c r="BG765" i="10"/>
  <c r="BF765" i="10"/>
  <c r="BD765" i="10"/>
  <c r="AZ765" i="10"/>
  <c r="P765" i="10"/>
  <c r="BE765" i="10" s="1"/>
  <c r="K765" i="10"/>
  <c r="L765" i="10" s="1"/>
  <c r="G765" i="10"/>
  <c r="AA765" i="10" s="1"/>
  <c r="AB765" i="10" s="1"/>
  <c r="BJ764" i="10"/>
  <c r="BI764" i="10"/>
  <c r="BH764" i="10"/>
  <c r="BG764" i="10"/>
  <c r="BF764" i="10"/>
  <c r="BD764" i="10"/>
  <c r="AZ764" i="10"/>
  <c r="AA764" i="10"/>
  <c r="AB764" i="10" s="1"/>
  <c r="P764" i="10"/>
  <c r="BE764" i="10" s="1"/>
  <c r="K764" i="10"/>
  <c r="L764" i="10" s="1"/>
  <c r="G764" i="10"/>
  <c r="BJ763" i="10"/>
  <c r="BI763" i="10"/>
  <c r="BH763" i="10"/>
  <c r="BG763" i="10"/>
  <c r="BF763" i="10"/>
  <c r="BD763" i="10"/>
  <c r="AZ763" i="10"/>
  <c r="AB763" i="10"/>
  <c r="AA763" i="10"/>
  <c r="P763" i="10"/>
  <c r="BE763" i="10" s="1"/>
  <c r="K763" i="10"/>
  <c r="L763" i="10" s="1"/>
  <c r="G763" i="10"/>
  <c r="BJ762" i="10"/>
  <c r="BI762" i="10"/>
  <c r="BH762" i="10"/>
  <c r="BG762" i="10"/>
  <c r="BF762" i="10"/>
  <c r="BD762" i="10"/>
  <c r="AZ762" i="10"/>
  <c r="AA762" i="10"/>
  <c r="AB762" i="10" s="1"/>
  <c r="P762" i="10"/>
  <c r="BE762" i="10" s="1"/>
  <c r="K762" i="10"/>
  <c r="L762" i="10" s="1"/>
  <c r="G762" i="10"/>
  <c r="BJ761" i="10"/>
  <c r="BI761" i="10"/>
  <c r="BH761" i="10"/>
  <c r="BG761" i="10"/>
  <c r="BF761" i="10"/>
  <c r="BD761" i="10"/>
  <c r="AZ761" i="10"/>
  <c r="AA761" i="10"/>
  <c r="AB761" i="10" s="1"/>
  <c r="P761" i="10"/>
  <c r="BE761" i="10" s="1"/>
  <c r="K761" i="10"/>
  <c r="L761" i="10" s="1"/>
  <c r="G761" i="10"/>
  <c r="BJ760" i="10"/>
  <c r="BI760" i="10"/>
  <c r="BH760" i="10"/>
  <c r="BG760" i="10"/>
  <c r="BF760" i="10"/>
  <c r="BD760" i="10"/>
  <c r="AZ760" i="10"/>
  <c r="AA760" i="10"/>
  <c r="AB760" i="10" s="1"/>
  <c r="P760" i="10"/>
  <c r="BE760" i="10" s="1"/>
  <c r="K760" i="10"/>
  <c r="L760" i="10" s="1"/>
  <c r="G760" i="10"/>
  <c r="BJ759" i="10"/>
  <c r="BI759" i="10"/>
  <c r="BH759" i="10"/>
  <c r="BG759" i="10"/>
  <c r="BF759" i="10"/>
  <c r="BD759" i="10"/>
  <c r="AZ759" i="10"/>
  <c r="AA759" i="10"/>
  <c r="AB759" i="10" s="1"/>
  <c r="P759" i="10"/>
  <c r="BE759" i="10" s="1"/>
  <c r="K759" i="10"/>
  <c r="L759" i="10" s="1"/>
  <c r="G759" i="10"/>
  <c r="BJ758" i="10"/>
  <c r="BI758" i="10"/>
  <c r="BH758" i="10"/>
  <c r="BG758" i="10"/>
  <c r="BF758" i="10"/>
  <c r="BD758" i="10"/>
  <c r="AZ758" i="10"/>
  <c r="AA758" i="10"/>
  <c r="AB758" i="10" s="1"/>
  <c r="P758" i="10"/>
  <c r="BE758" i="10" s="1"/>
  <c r="K758" i="10"/>
  <c r="L758" i="10" s="1"/>
  <c r="G758" i="10"/>
  <c r="BJ757" i="10"/>
  <c r="BI757" i="10"/>
  <c r="BH757" i="10"/>
  <c r="BG757" i="10"/>
  <c r="BF757" i="10"/>
  <c r="BD757" i="10"/>
  <c r="AZ757" i="10"/>
  <c r="AA757" i="10"/>
  <c r="AB757" i="10" s="1"/>
  <c r="P757" i="10"/>
  <c r="BE757" i="10" s="1"/>
  <c r="K757" i="10"/>
  <c r="L757" i="10" s="1"/>
  <c r="G757" i="10"/>
  <c r="BJ756" i="10"/>
  <c r="BI756" i="10"/>
  <c r="BH756" i="10"/>
  <c r="BG756" i="10"/>
  <c r="BF756" i="10"/>
  <c r="BD756" i="10"/>
  <c r="AZ756" i="10"/>
  <c r="AA756" i="10"/>
  <c r="AB756" i="10" s="1"/>
  <c r="P756" i="10"/>
  <c r="BE756" i="10" s="1"/>
  <c r="K756" i="10"/>
  <c r="L756" i="10" s="1"/>
  <c r="G756" i="10"/>
  <c r="BJ755" i="10"/>
  <c r="BI755" i="10"/>
  <c r="BH755" i="10"/>
  <c r="BG755" i="10"/>
  <c r="BF755" i="10"/>
  <c r="BD755" i="10"/>
  <c r="AZ755" i="10"/>
  <c r="AA755" i="10"/>
  <c r="AB755" i="10" s="1"/>
  <c r="P755" i="10"/>
  <c r="BE755" i="10" s="1"/>
  <c r="K755" i="10"/>
  <c r="L755" i="10" s="1"/>
  <c r="G755" i="10"/>
  <c r="BJ754" i="10"/>
  <c r="BI754" i="10"/>
  <c r="BH754" i="10"/>
  <c r="BG754" i="10"/>
  <c r="BF754" i="10"/>
  <c r="BD754" i="10"/>
  <c r="AZ754" i="10"/>
  <c r="AA754" i="10"/>
  <c r="AB754" i="10" s="1"/>
  <c r="P754" i="10"/>
  <c r="BE754" i="10" s="1"/>
  <c r="K754" i="10"/>
  <c r="L754" i="10" s="1"/>
  <c r="G754" i="10"/>
  <c r="BJ753" i="10"/>
  <c r="BI753" i="10"/>
  <c r="BH753" i="10"/>
  <c r="BG753" i="10"/>
  <c r="BF753" i="10"/>
  <c r="BD753" i="10"/>
  <c r="AZ753" i="10"/>
  <c r="AA753" i="10"/>
  <c r="AB753" i="10" s="1"/>
  <c r="P753" i="10"/>
  <c r="BE753" i="10" s="1"/>
  <c r="K753" i="10"/>
  <c r="L753" i="10" s="1"/>
  <c r="G753" i="10"/>
  <c r="BJ752" i="10"/>
  <c r="BI752" i="10"/>
  <c r="BH752" i="10"/>
  <c r="BG752" i="10"/>
  <c r="BF752" i="10"/>
  <c r="BD752" i="10"/>
  <c r="AZ752" i="10"/>
  <c r="AA752" i="10"/>
  <c r="AB752" i="10" s="1"/>
  <c r="P752" i="10"/>
  <c r="BE752" i="10" s="1"/>
  <c r="K752" i="10"/>
  <c r="L752" i="10" s="1"/>
  <c r="G752" i="10"/>
  <c r="BJ751" i="10"/>
  <c r="BI751" i="10"/>
  <c r="BH751" i="10"/>
  <c r="BG751" i="10"/>
  <c r="BF751" i="10"/>
  <c r="BD751" i="10"/>
  <c r="AZ751" i="10"/>
  <c r="AA751" i="10"/>
  <c r="AB751" i="10" s="1"/>
  <c r="P751" i="10"/>
  <c r="BE751" i="10" s="1"/>
  <c r="K751" i="10"/>
  <c r="L751" i="10" s="1"/>
  <c r="G751" i="10"/>
  <c r="BJ750" i="10"/>
  <c r="BI750" i="10"/>
  <c r="BH750" i="10"/>
  <c r="BG750" i="10"/>
  <c r="BF750" i="10"/>
  <c r="BD750" i="10"/>
  <c r="AZ750" i="10"/>
  <c r="AA750" i="10"/>
  <c r="AB750" i="10" s="1"/>
  <c r="P750" i="10"/>
  <c r="BE750" i="10" s="1"/>
  <c r="K750" i="10"/>
  <c r="L750" i="10" s="1"/>
  <c r="G750" i="10"/>
  <c r="BJ749" i="10"/>
  <c r="BI749" i="10"/>
  <c r="BH749" i="10"/>
  <c r="BG749" i="10"/>
  <c r="BF749" i="10"/>
  <c r="BD749" i="10"/>
  <c r="AZ749" i="10"/>
  <c r="AA749" i="10"/>
  <c r="AB749" i="10" s="1"/>
  <c r="P749" i="10"/>
  <c r="BE749" i="10" s="1"/>
  <c r="K749" i="10"/>
  <c r="L749" i="10" s="1"/>
  <c r="G749" i="10"/>
  <c r="BJ748" i="10"/>
  <c r="BI748" i="10"/>
  <c r="BH748" i="10"/>
  <c r="BG748" i="10"/>
  <c r="BF748" i="10"/>
  <c r="BD748" i="10"/>
  <c r="AZ748" i="10"/>
  <c r="AA748" i="10"/>
  <c r="AB748" i="10" s="1"/>
  <c r="P748" i="10"/>
  <c r="BE748" i="10" s="1"/>
  <c r="K748" i="10"/>
  <c r="L748" i="10" s="1"/>
  <c r="G748" i="10"/>
  <c r="BJ747" i="10"/>
  <c r="BI747" i="10"/>
  <c r="BH747" i="10"/>
  <c r="BG747" i="10"/>
  <c r="BF747" i="10"/>
  <c r="BD747" i="10"/>
  <c r="AZ747" i="10"/>
  <c r="AA747" i="10"/>
  <c r="AB747" i="10" s="1"/>
  <c r="P747" i="10"/>
  <c r="BE747" i="10" s="1"/>
  <c r="K747" i="10"/>
  <c r="L747" i="10" s="1"/>
  <c r="G747" i="10"/>
  <c r="BJ746" i="10"/>
  <c r="BI746" i="10"/>
  <c r="BH746" i="10"/>
  <c r="BG746" i="10"/>
  <c r="BF746" i="10"/>
  <c r="BD746" i="10"/>
  <c r="AZ746" i="10"/>
  <c r="AA746" i="10"/>
  <c r="AB746" i="10" s="1"/>
  <c r="P746" i="10"/>
  <c r="BE746" i="10" s="1"/>
  <c r="K746" i="10"/>
  <c r="L746" i="10" s="1"/>
  <c r="G746" i="10"/>
  <c r="BJ745" i="10"/>
  <c r="BI745" i="10"/>
  <c r="BH745" i="10"/>
  <c r="BG745" i="10"/>
  <c r="BF745" i="10"/>
  <c r="BD745" i="10"/>
  <c r="AZ745" i="10"/>
  <c r="AA745" i="10"/>
  <c r="AB745" i="10" s="1"/>
  <c r="P745" i="10"/>
  <c r="BE745" i="10" s="1"/>
  <c r="K745" i="10"/>
  <c r="L745" i="10" s="1"/>
  <c r="G745" i="10"/>
  <c r="BJ744" i="10"/>
  <c r="BI744" i="10"/>
  <c r="BH744" i="10"/>
  <c r="BG744" i="10"/>
  <c r="BF744" i="10"/>
  <c r="BD744" i="10"/>
  <c r="AZ744" i="10"/>
  <c r="AA744" i="10"/>
  <c r="AB744" i="10" s="1"/>
  <c r="P744" i="10"/>
  <c r="BE744" i="10" s="1"/>
  <c r="K744" i="10"/>
  <c r="L744" i="10" s="1"/>
  <c r="G744" i="10"/>
  <c r="BJ743" i="10"/>
  <c r="BI743" i="10"/>
  <c r="BH743" i="10"/>
  <c r="BG743" i="10"/>
  <c r="BF743" i="10"/>
  <c r="BD743" i="10"/>
  <c r="AZ743" i="10"/>
  <c r="AA743" i="10"/>
  <c r="AB743" i="10" s="1"/>
  <c r="P743" i="10"/>
  <c r="BE743" i="10" s="1"/>
  <c r="K743" i="10"/>
  <c r="L743" i="10" s="1"/>
  <c r="G743" i="10"/>
  <c r="BJ742" i="10"/>
  <c r="BI742" i="10"/>
  <c r="BH742" i="10"/>
  <c r="BG742" i="10"/>
  <c r="BF742" i="10"/>
  <c r="BD742" i="10"/>
  <c r="AZ742" i="10"/>
  <c r="AA742" i="10"/>
  <c r="AB742" i="10" s="1"/>
  <c r="P742" i="10"/>
  <c r="BE742" i="10" s="1"/>
  <c r="K742" i="10"/>
  <c r="L742" i="10" s="1"/>
  <c r="G742" i="10"/>
  <c r="BJ741" i="10"/>
  <c r="BI741" i="10"/>
  <c r="BH741" i="10"/>
  <c r="BG741" i="10"/>
  <c r="BF741" i="10"/>
  <c r="BD741" i="10"/>
  <c r="AZ741" i="10"/>
  <c r="AA741" i="10"/>
  <c r="AB741" i="10" s="1"/>
  <c r="P741" i="10"/>
  <c r="BE741" i="10" s="1"/>
  <c r="K741" i="10"/>
  <c r="L741" i="10" s="1"/>
  <c r="G741" i="10"/>
  <c r="BJ740" i="10"/>
  <c r="BI740" i="10"/>
  <c r="BH740" i="10"/>
  <c r="BG740" i="10"/>
  <c r="BF740" i="10"/>
  <c r="BD740" i="10"/>
  <c r="AZ740" i="10"/>
  <c r="AA740" i="10"/>
  <c r="AB740" i="10" s="1"/>
  <c r="P740" i="10"/>
  <c r="BE740" i="10" s="1"/>
  <c r="K740" i="10"/>
  <c r="L740" i="10" s="1"/>
  <c r="G740" i="10"/>
  <c r="BJ739" i="10"/>
  <c r="BI739" i="10"/>
  <c r="BH739" i="10"/>
  <c r="BG739" i="10"/>
  <c r="BF739" i="10"/>
  <c r="BD739" i="10"/>
  <c r="AZ739" i="10"/>
  <c r="AA739" i="10"/>
  <c r="AB739" i="10" s="1"/>
  <c r="P739" i="10"/>
  <c r="BE739" i="10" s="1"/>
  <c r="K739" i="10"/>
  <c r="L739" i="10" s="1"/>
  <c r="G739" i="10"/>
  <c r="BJ738" i="10"/>
  <c r="BI738" i="10"/>
  <c r="BH738" i="10"/>
  <c r="BG738" i="10"/>
  <c r="BF738" i="10"/>
  <c r="BD738" i="10"/>
  <c r="AZ738" i="10"/>
  <c r="AA738" i="10"/>
  <c r="AB738" i="10" s="1"/>
  <c r="P738" i="10"/>
  <c r="BE738" i="10" s="1"/>
  <c r="K738" i="10"/>
  <c r="L738" i="10" s="1"/>
  <c r="G738" i="10"/>
  <c r="BJ737" i="10"/>
  <c r="BI737" i="10"/>
  <c r="BH737" i="10"/>
  <c r="BG737" i="10"/>
  <c r="BF737" i="10"/>
  <c r="BD737" i="10"/>
  <c r="AZ737" i="10"/>
  <c r="AA737" i="10"/>
  <c r="AB737" i="10" s="1"/>
  <c r="P737" i="10"/>
  <c r="BE737" i="10" s="1"/>
  <c r="K737" i="10"/>
  <c r="L737" i="10" s="1"/>
  <c r="G737" i="10"/>
  <c r="BJ736" i="10"/>
  <c r="BI736" i="10"/>
  <c r="BH736" i="10"/>
  <c r="BG736" i="10"/>
  <c r="BF736" i="10"/>
  <c r="BD736" i="10"/>
  <c r="AZ736" i="10"/>
  <c r="AA736" i="10"/>
  <c r="AB736" i="10" s="1"/>
  <c r="P736" i="10"/>
  <c r="BE736" i="10" s="1"/>
  <c r="K736" i="10"/>
  <c r="L736" i="10" s="1"/>
  <c r="G736" i="10"/>
  <c r="BJ735" i="10"/>
  <c r="BI735" i="10"/>
  <c r="BH735" i="10"/>
  <c r="BG735" i="10"/>
  <c r="BF735" i="10"/>
  <c r="BD735" i="10"/>
  <c r="AZ735" i="10"/>
  <c r="AA735" i="10"/>
  <c r="AB735" i="10" s="1"/>
  <c r="P735" i="10"/>
  <c r="BE735" i="10" s="1"/>
  <c r="K735" i="10"/>
  <c r="L735" i="10" s="1"/>
  <c r="G735" i="10"/>
  <c r="BJ734" i="10"/>
  <c r="BI734" i="10"/>
  <c r="BH734" i="10"/>
  <c r="BG734" i="10"/>
  <c r="BF734" i="10"/>
  <c r="BD734" i="10"/>
  <c r="AZ734" i="10"/>
  <c r="AA734" i="10"/>
  <c r="AB734" i="10" s="1"/>
  <c r="P734" i="10"/>
  <c r="BE734" i="10" s="1"/>
  <c r="K734" i="10"/>
  <c r="L734" i="10" s="1"/>
  <c r="G734" i="10"/>
  <c r="BJ733" i="10"/>
  <c r="BI733" i="10"/>
  <c r="BH733" i="10"/>
  <c r="BG733" i="10"/>
  <c r="BF733" i="10"/>
  <c r="BD733" i="10"/>
  <c r="AZ733" i="10"/>
  <c r="AA733" i="10"/>
  <c r="AB733" i="10" s="1"/>
  <c r="P733" i="10"/>
  <c r="BE733" i="10" s="1"/>
  <c r="K733" i="10"/>
  <c r="L733" i="10" s="1"/>
  <c r="G733" i="10"/>
  <c r="BJ732" i="10"/>
  <c r="BI732" i="10"/>
  <c r="BH732" i="10"/>
  <c r="BG732" i="10"/>
  <c r="BF732" i="10"/>
  <c r="BD732" i="10"/>
  <c r="AZ732" i="10"/>
  <c r="AA732" i="10"/>
  <c r="AB732" i="10" s="1"/>
  <c r="P732" i="10"/>
  <c r="BE732" i="10" s="1"/>
  <c r="K732" i="10"/>
  <c r="L732" i="10" s="1"/>
  <c r="G732" i="10"/>
  <c r="BJ731" i="10"/>
  <c r="BI731" i="10"/>
  <c r="BH731" i="10"/>
  <c r="BG731" i="10"/>
  <c r="BF731" i="10"/>
  <c r="BD731" i="10"/>
  <c r="AZ731" i="10"/>
  <c r="AA731" i="10"/>
  <c r="AB731" i="10" s="1"/>
  <c r="P731" i="10"/>
  <c r="BE731" i="10" s="1"/>
  <c r="K731" i="10"/>
  <c r="L731" i="10" s="1"/>
  <c r="G731" i="10"/>
  <c r="BJ730" i="10"/>
  <c r="BI730" i="10"/>
  <c r="BH730" i="10"/>
  <c r="BG730" i="10"/>
  <c r="BF730" i="10"/>
  <c r="BD730" i="10"/>
  <c r="AZ730" i="10"/>
  <c r="AA730" i="10"/>
  <c r="AB730" i="10" s="1"/>
  <c r="P730" i="10"/>
  <c r="BE730" i="10" s="1"/>
  <c r="K730" i="10"/>
  <c r="L730" i="10" s="1"/>
  <c r="G730" i="10"/>
  <c r="BJ729" i="10"/>
  <c r="BI729" i="10"/>
  <c r="BH729" i="10"/>
  <c r="BG729" i="10"/>
  <c r="BF729" i="10"/>
  <c r="BD729" i="10"/>
  <c r="AZ729" i="10"/>
  <c r="AA729" i="10"/>
  <c r="AB729" i="10" s="1"/>
  <c r="P729" i="10"/>
  <c r="BE729" i="10" s="1"/>
  <c r="K729" i="10"/>
  <c r="L729" i="10" s="1"/>
  <c r="G729" i="10"/>
  <c r="BJ728" i="10"/>
  <c r="BI728" i="10"/>
  <c r="BH728" i="10"/>
  <c r="BG728" i="10"/>
  <c r="BF728" i="10"/>
  <c r="BD728" i="10"/>
  <c r="AZ728" i="10"/>
  <c r="AA728" i="10"/>
  <c r="AB728" i="10" s="1"/>
  <c r="P728" i="10"/>
  <c r="BE728" i="10" s="1"/>
  <c r="K728" i="10"/>
  <c r="L728" i="10" s="1"/>
  <c r="G728" i="10"/>
  <c r="BJ727" i="10"/>
  <c r="BI727" i="10"/>
  <c r="BH727" i="10"/>
  <c r="BG727" i="10"/>
  <c r="BF727" i="10"/>
  <c r="BD727" i="10"/>
  <c r="AZ727" i="10"/>
  <c r="AA727" i="10"/>
  <c r="AB727" i="10" s="1"/>
  <c r="P727" i="10"/>
  <c r="BE727" i="10" s="1"/>
  <c r="K727" i="10"/>
  <c r="L727" i="10" s="1"/>
  <c r="G727" i="10"/>
  <c r="BJ726" i="10"/>
  <c r="BI726" i="10"/>
  <c r="BH726" i="10"/>
  <c r="BG726" i="10"/>
  <c r="BF726" i="10"/>
  <c r="BD726" i="10"/>
  <c r="AZ726" i="10"/>
  <c r="AA726" i="10"/>
  <c r="AB726" i="10" s="1"/>
  <c r="P726" i="10"/>
  <c r="BE726" i="10" s="1"/>
  <c r="K726" i="10"/>
  <c r="L726" i="10" s="1"/>
  <c r="G726" i="10"/>
  <c r="BJ725" i="10"/>
  <c r="BI725" i="10"/>
  <c r="BH725" i="10"/>
  <c r="BG725" i="10"/>
  <c r="BF725" i="10"/>
  <c r="BD725" i="10"/>
  <c r="AZ725" i="10"/>
  <c r="AA725" i="10"/>
  <c r="AB725" i="10" s="1"/>
  <c r="P725" i="10"/>
  <c r="BE725" i="10" s="1"/>
  <c r="K725" i="10"/>
  <c r="L725" i="10" s="1"/>
  <c r="G725" i="10"/>
  <c r="BJ724" i="10"/>
  <c r="BI724" i="10"/>
  <c r="BH724" i="10"/>
  <c r="BG724" i="10"/>
  <c r="BF724" i="10"/>
  <c r="BD724" i="10"/>
  <c r="AZ724" i="10"/>
  <c r="AA724" i="10"/>
  <c r="AB724" i="10" s="1"/>
  <c r="P724" i="10"/>
  <c r="BE724" i="10" s="1"/>
  <c r="K724" i="10"/>
  <c r="L724" i="10" s="1"/>
  <c r="G724" i="10"/>
  <c r="BJ723" i="10"/>
  <c r="BI723" i="10"/>
  <c r="BH723" i="10"/>
  <c r="BG723" i="10"/>
  <c r="BF723" i="10"/>
  <c r="BD723" i="10"/>
  <c r="AZ723" i="10"/>
  <c r="AA723" i="10"/>
  <c r="AB723" i="10" s="1"/>
  <c r="P723" i="10"/>
  <c r="BE723" i="10" s="1"/>
  <c r="K723" i="10"/>
  <c r="L723" i="10" s="1"/>
  <c r="G723" i="10"/>
  <c r="BJ722" i="10"/>
  <c r="BI722" i="10"/>
  <c r="BH722" i="10"/>
  <c r="BG722" i="10"/>
  <c r="BF722" i="10"/>
  <c r="BD722" i="10"/>
  <c r="AZ722" i="10"/>
  <c r="AA722" i="10"/>
  <c r="AB722" i="10" s="1"/>
  <c r="P722" i="10"/>
  <c r="BE722" i="10" s="1"/>
  <c r="K722" i="10"/>
  <c r="L722" i="10" s="1"/>
  <c r="G722" i="10"/>
  <c r="BJ721" i="10"/>
  <c r="BI721" i="10"/>
  <c r="BH721" i="10"/>
  <c r="BG721" i="10"/>
  <c r="BF721" i="10"/>
  <c r="BD721" i="10"/>
  <c r="AZ721" i="10"/>
  <c r="AA721" i="10"/>
  <c r="AB721" i="10" s="1"/>
  <c r="P721" i="10"/>
  <c r="BE721" i="10" s="1"/>
  <c r="K721" i="10"/>
  <c r="L721" i="10" s="1"/>
  <c r="G721" i="10"/>
  <c r="BJ720" i="10"/>
  <c r="BI720" i="10"/>
  <c r="BH720" i="10"/>
  <c r="BG720" i="10"/>
  <c r="BF720" i="10"/>
  <c r="BD720" i="10"/>
  <c r="AZ720" i="10"/>
  <c r="AA720" i="10"/>
  <c r="AB720" i="10" s="1"/>
  <c r="P720" i="10"/>
  <c r="BE720" i="10" s="1"/>
  <c r="K720" i="10"/>
  <c r="L720" i="10" s="1"/>
  <c r="G720" i="10"/>
  <c r="BJ719" i="10"/>
  <c r="BI719" i="10"/>
  <c r="BH719" i="10"/>
  <c r="BG719" i="10"/>
  <c r="BF719" i="10"/>
  <c r="BD719" i="10"/>
  <c r="AZ719" i="10"/>
  <c r="AA719" i="10"/>
  <c r="AB719" i="10" s="1"/>
  <c r="P719" i="10"/>
  <c r="BE719" i="10" s="1"/>
  <c r="K719" i="10"/>
  <c r="L719" i="10" s="1"/>
  <c r="G719" i="10"/>
  <c r="BJ718" i="10"/>
  <c r="BI718" i="10"/>
  <c r="BH718" i="10"/>
  <c r="BG718" i="10"/>
  <c r="BF718" i="10"/>
  <c r="BD718" i="10"/>
  <c r="AZ718" i="10"/>
  <c r="AA718" i="10"/>
  <c r="AB718" i="10" s="1"/>
  <c r="P718" i="10"/>
  <c r="BE718" i="10" s="1"/>
  <c r="K718" i="10"/>
  <c r="L718" i="10" s="1"/>
  <c r="G718" i="10"/>
  <c r="BJ717" i="10"/>
  <c r="BI717" i="10"/>
  <c r="BH717" i="10"/>
  <c r="BG717" i="10"/>
  <c r="BF717" i="10"/>
  <c r="BD717" i="10"/>
  <c r="AZ717" i="10"/>
  <c r="AA717" i="10"/>
  <c r="AB717" i="10" s="1"/>
  <c r="P717" i="10"/>
  <c r="BE717" i="10" s="1"/>
  <c r="K717" i="10"/>
  <c r="L717" i="10" s="1"/>
  <c r="G717" i="10"/>
  <c r="BJ716" i="10"/>
  <c r="BI716" i="10"/>
  <c r="BH716" i="10"/>
  <c r="BG716" i="10"/>
  <c r="BF716" i="10"/>
  <c r="BD716" i="10"/>
  <c r="AZ716" i="10"/>
  <c r="AA716" i="10"/>
  <c r="AB716" i="10" s="1"/>
  <c r="P716" i="10"/>
  <c r="BE716" i="10" s="1"/>
  <c r="K716" i="10"/>
  <c r="L716" i="10" s="1"/>
  <c r="G716" i="10"/>
  <c r="BJ715" i="10"/>
  <c r="BI715" i="10"/>
  <c r="BH715" i="10"/>
  <c r="BG715" i="10"/>
  <c r="BF715" i="10"/>
  <c r="BD715" i="10"/>
  <c r="AZ715" i="10"/>
  <c r="AA715" i="10"/>
  <c r="AB715" i="10" s="1"/>
  <c r="P715" i="10"/>
  <c r="BE715" i="10" s="1"/>
  <c r="K715" i="10"/>
  <c r="L715" i="10" s="1"/>
  <c r="G715" i="10"/>
  <c r="BJ714" i="10"/>
  <c r="BI714" i="10"/>
  <c r="BH714" i="10"/>
  <c r="BG714" i="10"/>
  <c r="BF714" i="10"/>
  <c r="BD714" i="10"/>
  <c r="AZ714" i="10"/>
  <c r="AA714" i="10"/>
  <c r="AB714" i="10" s="1"/>
  <c r="P714" i="10"/>
  <c r="BE714" i="10" s="1"/>
  <c r="K714" i="10"/>
  <c r="L714" i="10" s="1"/>
  <c r="G714" i="10"/>
  <c r="BJ713" i="10"/>
  <c r="BI713" i="10"/>
  <c r="BH713" i="10"/>
  <c r="BG713" i="10"/>
  <c r="BF713" i="10"/>
  <c r="BD713" i="10"/>
  <c r="AZ713" i="10"/>
  <c r="AA713" i="10"/>
  <c r="AB713" i="10" s="1"/>
  <c r="P713" i="10"/>
  <c r="BE713" i="10" s="1"/>
  <c r="K713" i="10"/>
  <c r="L713" i="10" s="1"/>
  <c r="G713" i="10"/>
  <c r="BJ712" i="10"/>
  <c r="BI712" i="10"/>
  <c r="BH712" i="10"/>
  <c r="BG712" i="10"/>
  <c r="BF712" i="10"/>
  <c r="BD712" i="10"/>
  <c r="AZ712" i="10"/>
  <c r="AA712" i="10"/>
  <c r="AB712" i="10" s="1"/>
  <c r="P712" i="10"/>
  <c r="BE712" i="10" s="1"/>
  <c r="K712" i="10"/>
  <c r="L712" i="10" s="1"/>
  <c r="G712" i="10"/>
  <c r="BJ711" i="10"/>
  <c r="BI711" i="10"/>
  <c r="BH711" i="10"/>
  <c r="BG711" i="10"/>
  <c r="BF711" i="10"/>
  <c r="BD711" i="10"/>
  <c r="AZ711" i="10"/>
  <c r="AA711" i="10"/>
  <c r="AB711" i="10" s="1"/>
  <c r="P711" i="10"/>
  <c r="BE711" i="10" s="1"/>
  <c r="K711" i="10"/>
  <c r="L711" i="10" s="1"/>
  <c r="G711" i="10"/>
  <c r="BJ710" i="10"/>
  <c r="BI710" i="10"/>
  <c r="BH710" i="10"/>
  <c r="BG710" i="10"/>
  <c r="BF710" i="10"/>
  <c r="BD710" i="10"/>
  <c r="AZ710" i="10"/>
  <c r="AA710" i="10"/>
  <c r="AB710" i="10" s="1"/>
  <c r="P710" i="10"/>
  <c r="BE710" i="10" s="1"/>
  <c r="K710" i="10"/>
  <c r="L710" i="10" s="1"/>
  <c r="G710" i="10"/>
  <c r="BJ709" i="10"/>
  <c r="BI709" i="10"/>
  <c r="BH709" i="10"/>
  <c r="BG709" i="10"/>
  <c r="BF709" i="10"/>
  <c r="BD709" i="10"/>
  <c r="AZ709" i="10"/>
  <c r="AA709" i="10"/>
  <c r="AB709" i="10" s="1"/>
  <c r="P709" i="10"/>
  <c r="BE709" i="10" s="1"/>
  <c r="K709" i="10"/>
  <c r="L709" i="10" s="1"/>
  <c r="G709" i="10"/>
  <c r="BJ708" i="10"/>
  <c r="BI708" i="10"/>
  <c r="BH708" i="10"/>
  <c r="BG708" i="10"/>
  <c r="BF708" i="10"/>
  <c r="BD708" i="10"/>
  <c r="AZ708" i="10"/>
  <c r="AA708" i="10"/>
  <c r="AB708" i="10" s="1"/>
  <c r="P708" i="10"/>
  <c r="BE708" i="10" s="1"/>
  <c r="K708" i="10"/>
  <c r="L708" i="10" s="1"/>
  <c r="G708" i="10"/>
  <c r="BJ707" i="10"/>
  <c r="BI707" i="10"/>
  <c r="BH707" i="10"/>
  <c r="BG707" i="10"/>
  <c r="BF707" i="10"/>
  <c r="BD707" i="10"/>
  <c r="AZ707" i="10"/>
  <c r="AA707" i="10"/>
  <c r="AB707" i="10" s="1"/>
  <c r="P707" i="10"/>
  <c r="BE707" i="10" s="1"/>
  <c r="K707" i="10"/>
  <c r="L707" i="10" s="1"/>
  <c r="G707" i="10"/>
  <c r="BJ706" i="10"/>
  <c r="BI706" i="10"/>
  <c r="BH706" i="10"/>
  <c r="BG706" i="10"/>
  <c r="BF706" i="10"/>
  <c r="BD706" i="10"/>
  <c r="AZ706" i="10"/>
  <c r="AA706" i="10"/>
  <c r="AB706" i="10" s="1"/>
  <c r="P706" i="10"/>
  <c r="BE706" i="10" s="1"/>
  <c r="K706" i="10"/>
  <c r="L706" i="10" s="1"/>
  <c r="G706" i="10"/>
  <c r="BJ705" i="10"/>
  <c r="BI705" i="10"/>
  <c r="BH705" i="10"/>
  <c r="BG705" i="10"/>
  <c r="BF705" i="10"/>
  <c r="BD705" i="10"/>
  <c r="AZ705" i="10"/>
  <c r="AA705" i="10"/>
  <c r="AB705" i="10" s="1"/>
  <c r="P705" i="10"/>
  <c r="BE705" i="10" s="1"/>
  <c r="K705" i="10"/>
  <c r="L705" i="10" s="1"/>
  <c r="G705" i="10"/>
  <c r="BJ704" i="10"/>
  <c r="BI704" i="10"/>
  <c r="BH704" i="10"/>
  <c r="BG704" i="10"/>
  <c r="BF704" i="10"/>
  <c r="BD704" i="10"/>
  <c r="AZ704" i="10"/>
  <c r="AA704" i="10"/>
  <c r="AB704" i="10" s="1"/>
  <c r="P704" i="10"/>
  <c r="BE704" i="10" s="1"/>
  <c r="K704" i="10"/>
  <c r="L704" i="10" s="1"/>
  <c r="G704" i="10"/>
  <c r="BJ703" i="10"/>
  <c r="BI703" i="10"/>
  <c r="BH703" i="10"/>
  <c r="BG703" i="10"/>
  <c r="BF703" i="10"/>
  <c r="BD703" i="10"/>
  <c r="AZ703" i="10"/>
  <c r="AA703" i="10"/>
  <c r="AB703" i="10" s="1"/>
  <c r="P703" i="10"/>
  <c r="BE703" i="10" s="1"/>
  <c r="K703" i="10"/>
  <c r="L703" i="10" s="1"/>
  <c r="G703" i="10"/>
  <c r="BJ702" i="10"/>
  <c r="BI702" i="10"/>
  <c r="BH702" i="10"/>
  <c r="BG702" i="10"/>
  <c r="BF702" i="10"/>
  <c r="BD702" i="10"/>
  <c r="AZ702" i="10"/>
  <c r="AA702" i="10"/>
  <c r="AB702" i="10" s="1"/>
  <c r="P702" i="10"/>
  <c r="BE702" i="10" s="1"/>
  <c r="K702" i="10"/>
  <c r="L702" i="10" s="1"/>
  <c r="G702" i="10"/>
  <c r="BJ701" i="10"/>
  <c r="BI701" i="10"/>
  <c r="BH701" i="10"/>
  <c r="BG701" i="10"/>
  <c r="BF701" i="10"/>
  <c r="BD701" i="10"/>
  <c r="AZ701" i="10"/>
  <c r="AA701" i="10"/>
  <c r="AB701" i="10" s="1"/>
  <c r="P701" i="10"/>
  <c r="BE701" i="10" s="1"/>
  <c r="K701" i="10"/>
  <c r="L701" i="10" s="1"/>
  <c r="G701" i="10"/>
  <c r="BJ700" i="10"/>
  <c r="BI700" i="10"/>
  <c r="BH700" i="10"/>
  <c r="BG700" i="10"/>
  <c r="BF700" i="10"/>
  <c r="BD700" i="10"/>
  <c r="AZ700" i="10"/>
  <c r="AA700" i="10"/>
  <c r="AB700" i="10" s="1"/>
  <c r="P700" i="10"/>
  <c r="BE700" i="10" s="1"/>
  <c r="K700" i="10"/>
  <c r="L700" i="10" s="1"/>
  <c r="G700" i="10"/>
  <c r="BJ699" i="10"/>
  <c r="BI699" i="10"/>
  <c r="BH699" i="10"/>
  <c r="BG699" i="10"/>
  <c r="BF699" i="10"/>
  <c r="BD699" i="10"/>
  <c r="AZ699" i="10"/>
  <c r="AA699" i="10"/>
  <c r="AB699" i="10" s="1"/>
  <c r="P699" i="10"/>
  <c r="BE699" i="10" s="1"/>
  <c r="K699" i="10"/>
  <c r="L699" i="10" s="1"/>
  <c r="G699" i="10"/>
  <c r="BJ698" i="10"/>
  <c r="BI698" i="10"/>
  <c r="BH698" i="10"/>
  <c r="BG698" i="10"/>
  <c r="BF698" i="10"/>
  <c r="BD698" i="10"/>
  <c r="AZ698" i="10"/>
  <c r="AA698" i="10"/>
  <c r="AB698" i="10" s="1"/>
  <c r="P698" i="10"/>
  <c r="BE698" i="10" s="1"/>
  <c r="K698" i="10"/>
  <c r="L698" i="10" s="1"/>
  <c r="G698" i="10"/>
  <c r="BJ697" i="10"/>
  <c r="BI697" i="10"/>
  <c r="BH697" i="10"/>
  <c r="BG697" i="10"/>
  <c r="BF697" i="10"/>
  <c r="BD697" i="10"/>
  <c r="AZ697" i="10"/>
  <c r="AB697" i="10"/>
  <c r="AA697" i="10"/>
  <c r="P697" i="10"/>
  <c r="BE697" i="10" s="1"/>
  <c r="K697" i="10"/>
  <c r="L697" i="10" s="1"/>
  <c r="G697" i="10"/>
  <c r="BJ696" i="10"/>
  <c r="BI696" i="10"/>
  <c r="BH696" i="10"/>
  <c r="BG696" i="10"/>
  <c r="BF696" i="10"/>
  <c r="BD696" i="10"/>
  <c r="AZ696" i="10"/>
  <c r="AB696" i="10"/>
  <c r="AA696" i="10"/>
  <c r="P696" i="10"/>
  <c r="BE696" i="10" s="1"/>
  <c r="K696" i="10"/>
  <c r="L696" i="10" s="1"/>
  <c r="G696" i="10"/>
  <c r="BJ695" i="10"/>
  <c r="BI695" i="10"/>
  <c r="BH695" i="10"/>
  <c r="BG695" i="10"/>
  <c r="BF695" i="10"/>
  <c r="BD695" i="10"/>
  <c r="AZ695" i="10"/>
  <c r="AB695" i="10"/>
  <c r="AA695" i="10"/>
  <c r="P695" i="10"/>
  <c r="BE695" i="10" s="1"/>
  <c r="K695" i="10"/>
  <c r="L695" i="10" s="1"/>
  <c r="G695" i="10"/>
  <c r="BJ694" i="10"/>
  <c r="BI694" i="10"/>
  <c r="BH694" i="10"/>
  <c r="BG694" i="10"/>
  <c r="BF694" i="10"/>
  <c r="BD694" i="10"/>
  <c r="AZ694" i="10"/>
  <c r="AB694" i="10"/>
  <c r="AA694" i="10"/>
  <c r="P694" i="10"/>
  <c r="BE694" i="10" s="1"/>
  <c r="K694" i="10"/>
  <c r="L694" i="10" s="1"/>
  <c r="G694" i="10"/>
  <c r="BJ693" i="10"/>
  <c r="BI693" i="10"/>
  <c r="BH693" i="10"/>
  <c r="BG693" i="10"/>
  <c r="BF693" i="10"/>
  <c r="BD693" i="10"/>
  <c r="AZ693" i="10"/>
  <c r="AB693" i="10"/>
  <c r="AA693" i="10"/>
  <c r="P693" i="10"/>
  <c r="BE693" i="10" s="1"/>
  <c r="K693" i="10"/>
  <c r="L693" i="10" s="1"/>
  <c r="G693" i="10"/>
  <c r="BJ692" i="10"/>
  <c r="BI692" i="10"/>
  <c r="BH692" i="10"/>
  <c r="BG692" i="10"/>
  <c r="BF692" i="10"/>
  <c r="BD692" i="10"/>
  <c r="AZ692" i="10"/>
  <c r="AB692" i="10"/>
  <c r="AA692" i="10"/>
  <c r="P692" i="10"/>
  <c r="BE692" i="10" s="1"/>
  <c r="K692" i="10"/>
  <c r="L692" i="10" s="1"/>
  <c r="G692" i="10"/>
  <c r="BJ691" i="10"/>
  <c r="BI691" i="10"/>
  <c r="BH691" i="10"/>
  <c r="BG691" i="10"/>
  <c r="BF691" i="10"/>
  <c r="BD691" i="10"/>
  <c r="AZ691" i="10"/>
  <c r="AB691" i="10"/>
  <c r="AA691" i="10"/>
  <c r="P691" i="10"/>
  <c r="BE691" i="10" s="1"/>
  <c r="K691" i="10"/>
  <c r="L691" i="10" s="1"/>
  <c r="G691" i="10"/>
  <c r="BJ690" i="10"/>
  <c r="BI690" i="10"/>
  <c r="BH690" i="10"/>
  <c r="BG690" i="10"/>
  <c r="BF690" i="10"/>
  <c r="BD690" i="10"/>
  <c r="AZ690" i="10"/>
  <c r="AB690" i="10"/>
  <c r="AA690" i="10"/>
  <c r="P690" i="10"/>
  <c r="BE690" i="10" s="1"/>
  <c r="K690" i="10"/>
  <c r="L690" i="10" s="1"/>
  <c r="G690" i="10"/>
  <c r="BJ689" i="10"/>
  <c r="BI689" i="10"/>
  <c r="BH689" i="10"/>
  <c r="BG689" i="10"/>
  <c r="BF689" i="10"/>
  <c r="BD689" i="10"/>
  <c r="AZ689" i="10"/>
  <c r="AB689" i="10"/>
  <c r="AA689" i="10"/>
  <c r="P689" i="10"/>
  <c r="BE689" i="10" s="1"/>
  <c r="K689" i="10"/>
  <c r="L689" i="10" s="1"/>
  <c r="G689" i="10"/>
  <c r="BJ688" i="10"/>
  <c r="BI688" i="10"/>
  <c r="BH688" i="10"/>
  <c r="BG688" i="10"/>
  <c r="BF688" i="10"/>
  <c r="BD688" i="10"/>
  <c r="AZ688" i="10"/>
  <c r="AB688" i="10"/>
  <c r="AA688" i="10"/>
  <c r="P688" i="10"/>
  <c r="BE688" i="10" s="1"/>
  <c r="K688" i="10"/>
  <c r="L688" i="10" s="1"/>
  <c r="G688" i="10"/>
  <c r="BJ687" i="10"/>
  <c r="BI687" i="10"/>
  <c r="BH687" i="10"/>
  <c r="BG687" i="10"/>
  <c r="BF687" i="10"/>
  <c r="BD687" i="10"/>
  <c r="AZ687" i="10"/>
  <c r="AB687" i="10"/>
  <c r="AA687" i="10"/>
  <c r="P687" i="10"/>
  <c r="BE687" i="10" s="1"/>
  <c r="K687" i="10"/>
  <c r="L687" i="10" s="1"/>
  <c r="G687" i="10"/>
  <c r="BJ686" i="10"/>
  <c r="BI686" i="10"/>
  <c r="BH686" i="10"/>
  <c r="BG686" i="10"/>
  <c r="BF686" i="10"/>
  <c r="BD686" i="10"/>
  <c r="AZ686" i="10"/>
  <c r="AB686" i="10"/>
  <c r="AA686" i="10"/>
  <c r="P686" i="10"/>
  <c r="BE686" i="10" s="1"/>
  <c r="K686" i="10"/>
  <c r="L686" i="10" s="1"/>
  <c r="G686" i="10"/>
  <c r="BJ685" i="10"/>
  <c r="BI685" i="10"/>
  <c r="BH685" i="10"/>
  <c r="BG685" i="10"/>
  <c r="BF685" i="10"/>
  <c r="BD685" i="10"/>
  <c r="AZ685" i="10"/>
  <c r="AB685" i="10"/>
  <c r="AA685" i="10"/>
  <c r="P685" i="10"/>
  <c r="BE685" i="10" s="1"/>
  <c r="K685" i="10"/>
  <c r="L685" i="10" s="1"/>
  <c r="G685" i="10"/>
  <c r="BJ684" i="10"/>
  <c r="BI684" i="10"/>
  <c r="BH684" i="10"/>
  <c r="BG684" i="10"/>
  <c r="BF684" i="10"/>
  <c r="BD684" i="10"/>
  <c r="AZ684" i="10"/>
  <c r="AB684" i="10"/>
  <c r="AA684" i="10"/>
  <c r="P684" i="10"/>
  <c r="BE684" i="10" s="1"/>
  <c r="K684" i="10"/>
  <c r="L684" i="10" s="1"/>
  <c r="G684" i="10"/>
  <c r="BJ683" i="10"/>
  <c r="BI683" i="10"/>
  <c r="BH683" i="10"/>
  <c r="BG683" i="10"/>
  <c r="BF683" i="10"/>
  <c r="BD683" i="10"/>
  <c r="AZ683" i="10"/>
  <c r="AB683" i="10"/>
  <c r="AA683" i="10"/>
  <c r="P683" i="10"/>
  <c r="BE683" i="10" s="1"/>
  <c r="K683" i="10"/>
  <c r="L683" i="10" s="1"/>
  <c r="G683" i="10"/>
  <c r="BJ682" i="10"/>
  <c r="BI682" i="10"/>
  <c r="BH682" i="10"/>
  <c r="BG682" i="10"/>
  <c r="BF682" i="10"/>
  <c r="BD682" i="10"/>
  <c r="AZ682" i="10"/>
  <c r="AB682" i="10"/>
  <c r="AA682" i="10"/>
  <c r="P682" i="10"/>
  <c r="BE682" i="10" s="1"/>
  <c r="K682" i="10"/>
  <c r="L682" i="10" s="1"/>
  <c r="G682" i="10"/>
  <c r="BJ681" i="10"/>
  <c r="BI681" i="10"/>
  <c r="BH681" i="10"/>
  <c r="BG681" i="10"/>
  <c r="BF681" i="10"/>
  <c r="BD681" i="10"/>
  <c r="AZ681" i="10"/>
  <c r="AB681" i="10"/>
  <c r="AA681" i="10"/>
  <c r="P681" i="10"/>
  <c r="BE681" i="10" s="1"/>
  <c r="K681" i="10"/>
  <c r="L681" i="10" s="1"/>
  <c r="G681" i="10"/>
  <c r="BJ680" i="10"/>
  <c r="BI680" i="10"/>
  <c r="BH680" i="10"/>
  <c r="BG680" i="10"/>
  <c r="BF680" i="10"/>
  <c r="BD680" i="10"/>
  <c r="AZ680" i="10"/>
  <c r="AB680" i="10"/>
  <c r="AA680" i="10"/>
  <c r="P680" i="10"/>
  <c r="BE680" i="10" s="1"/>
  <c r="K680" i="10"/>
  <c r="L680" i="10" s="1"/>
  <c r="G680" i="10"/>
  <c r="BJ679" i="10"/>
  <c r="BI679" i="10"/>
  <c r="BH679" i="10"/>
  <c r="BG679" i="10"/>
  <c r="BF679" i="10"/>
  <c r="BD679" i="10"/>
  <c r="AZ679" i="10"/>
  <c r="AB679" i="10"/>
  <c r="AA679" i="10"/>
  <c r="P679" i="10"/>
  <c r="BE679" i="10" s="1"/>
  <c r="K679" i="10"/>
  <c r="L679" i="10" s="1"/>
  <c r="G679" i="10"/>
  <c r="BJ678" i="10"/>
  <c r="BI678" i="10"/>
  <c r="BH678" i="10"/>
  <c r="BG678" i="10"/>
  <c r="BF678" i="10"/>
  <c r="BD678" i="10"/>
  <c r="AZ678" i="10"/>
  <c r="AB678" i="10"/>
  <c r="AA678" i="10"/>
  <c r="P678" i="10"/>
  <c r="BE678" i="10" s="1"/>
  <c r="K678" i="10"/>
  <c r="L678" i="10" s="1"/>
  <c r="G678" i="10"/>
  <c r="BJ677" i="10"/>
  <c r="BI677" i="10"/>
  <c r="BH677" i="10"/>
  <c r="BG677" i="10"/>
  <c r="BF677" i="10"/>
  <c r="BD677" i="10"/>
  <c r="AZ677" i="10"/>
  <c r="AB677" i="10"/>
  <c r="AA677" i="10"/>
  <c r="P677" i="10"/>
  <c r="BE677" i="10" s="1"/>
  <c r="K677" i="10"/>
  <c r="L677" i="10" s="1"/>
  <c r="G677" i="10"/>
  <c r="BJ676" i="10"/>
  <c r="BI676" i="10"/>
  <c r="BH676" i="10"/>
  <c r="BG676" i="10"/>
  <c r="BF676" i="10"/>
  <c r="BD676" i="10"/>
  <c r="AZ676" i="10"/>
  <c r="AB676" i="10"/>
  <c r="AA676" i="10"/>
  <c r="P676" i="10"/>
  <c r="BE676" i="10" s="1"/>
  <c r="K676" i="10"/>
  <c r="L676" i="10" s="1"/>
  <c r="G676" i="10"/>
  <c r="BJ675" i="10"/>
  <c r="BI675" i="10"/>
  <c r="BH675" i="10"/>
  <c r="BG675" i="10"/>
  <c r="BF675" i="10"/>
  <c r="BD675" i="10"/>
  <c r="AZ675" i="10"/>
  <c r="AB675" i="10"/>
  <c r="AA675" i="10"/>
  <c r="P675" i="10"/>
  <c r="BE675" i="10" s="1"/>
  <c r="K675" i="10"/>
  <c r="L675" i="10" s="1"/>
  <c r="G675" i="10"/>
  <c r="BJ674" i="10"/>
  <c r="BI674" i="10"/>
  <c r="BH674" i="10"/>
  <c r="BG674" i="10"/>
  <c r="BF674" i="10"/>
  <c r="BD674" i="10"/>
  <c r="AZ674" i="10"/>
  <c r="AB674" i="10"/>
  <c r="AA674" i="10"/>
  <c r="P674" i="10"/>
  <c r="BE674" i="10" s="1"/>
  <c r="K674" i="10"/>
  <c r="L674" i="10" s="1"/>
  <c r="G674" i="10"/>
  <c r="BJ673" i="10"/>
  <c r="BI673" i="10"/>
  <c r="BH673" i="10"/>
  <c r="BG673" i="10"/>
  <c r="BF673" i="10"/>
  <c r="BD673" i="10"/>
  <c r="AZ673" i="10"/>
  <c r="AB673" i="10"/>
  <c r="AA673" i="10"/>
  <c r="P673" i="10"/>
  <c r="BE673" i="10" s="1"/>
  <c r="K673" i="10"/>
  <c r="L673" i="10" s="1"/>
  <c r="G673" i="10"/>
  <c r="BJ672" i="10"/>
  <c r="BI672" i="10"/>
  <c r="BH672" i="10"/>
  <c r="BG672" i="10"/>
  <c r="BF672" i="10"/>
  <c r="BD672" i="10"/>
  <c r="AZ672" i="10"/>
  <c r="AB672" i="10"/>
  <c r="AA672" i="10"/>
  <c r="P672" i="10"/>
  <c r="BE672" i="10" s="1"/>
  <c r="K672" i="10"/>
  <c r="L672" i="10" s="1"/>
  <c r="G672" i="10"/>
  <c r="BJ671" i="10"/>
  <c r="BI671" i="10"/>
  <c r="BH671" i="10"/>
  <c r="BG671" i="10"/>
  <c r="BF671" i="10"/>
  <c r="BD671" i="10"/>
  <c r="AZ671" i="10"/>
  <c r="AB671" i="10"/>
  <c r="AA671" i="10"/>
  <c r="P671" i="10"/>
  <c r="BE671" i="10" s="1"/>
  <c r="K671" i="10"/>
  <c r="L671" i="10" s="1"/>
  <c r="G671" i="10"/>
  <c r="BJ670" i="10"/>
  <c r="BI670" i="10"/>
  <c r="BH670" i="10"/>
  <c r="BG670" i="10"/>
  <c r="BF670" i="10"/>
  <c r="BD670" i="10"/>
  <c r="AZ670" i="10"/>
  <c r="AB670" i="10"/>
  <c r="AA670" i="10"/>
  <c r="P670" i="10"/>
  <c r="BE670" i="10" s="1"/>
  <c r="K670" i="10"/>
  <c r="L670" i="10" s="1"/>
  <c r="G670" i="10"/>
  <c r="BJ669" i="10"/>
  <c r="BI669" i="10"/>
  <c r="BH669" i="10"/>
  <c r="BG669" i="10"/>
  <c r="BF669" i="10"/>
  <c r="BD669" i="10"/>
  <c r="AZ669" i="10"/>
  <c r="AB669" i="10"/>
  <c r="AA669" i="10"/>
  <c r="P669" i="10"/>
  <c r="BE669" i="10" s="1"/>
  <c r="K669" i="10"/>
  <c r="L669" i="10" s="1"/>
  <c r="G669" i="10"/>
  <c r="BJ668" i="10"/>
  <c r="BI668" i="10"/>
  <c r="BH668" i="10"/>
  <c r="BG668" i="10"/>
  <c r="BF668" i="10"/>
  <c r="BD668" i="10"/>
  <c r="AZ668" i="10"/>
  <c r="AB668" i="10"/>
  <c r="AA668" i="10"/>
  <c r="P668" i="10"/>
  <c r="BE668" i="10" s="1"/>
  <c r="K668" i="10"/>
  <c r="L668" i="10" s="1"/>
  <c r="G668" i="10"/>
  <c r="BJ667" i="10"/>
  <c r="BI667" i="10"/>
  <c r="BH667" i="10"/>
  <c r="BG667" i="10"/>
  <c r="BF667" i="10"/>
  <c r="BD667" i="10"/>
  <c r="AZ667" i="10"/>
  <c r="AB667" i="10"/>
  <c r="AA667" i="10"/>
  <c r="P667" i="10"/>
  <c r="BE667" i="10" s="1"/>
  <c r="K667" i="10"/>
  <c r="L667" i="10" s="1"/>
  <c r="G667" i="10"/>
  <c r="BJ666" i="10"/>
  <c r="BI666" i="10"/>
  <c r="BH666" i="10"/>
  <c r="BG666" i="10"/>
  <c r="BF666" i="10"/>
  <c r="BD666" i="10"/>
  <c r="AZ666" i="10"/>
  <c r="AB666" i="10"/>
  <c r="AA666" i="10"/>
  <c r="P666" i="10"/>
  <c r="BE666" i="10" s="1"/>
  <c r="K666" i="10"/>
  <c r="L666" i="10" s="1"/>
  <c r="G666" i="10"/>
  <c r="BJ665" i="10"/>
  <c r="BI665" i="10"/>
  <c r="BH665" i="10"/>
  <c r="BG665" i="10"/>
  <c r="BF665" i="10"/>
  <c r="BD665" i="10"/>
  <c r="AZ665" i="10"/>
  <c r="AB665" i="10"/>
  <c r="AA665" i="10"/>
  <c r="P665" i="10"/>
  <c r="BE665" i="10" s="1"/>
  <c r="K665" i="10"/>
  <c r="L665" i="10" s="1"/>
  <c r="G665" i="10"/>
  <c r="BJ664" i="10"/>
  <c r="BI664" i="10"/>
  <c r="BH664" i="10"/>
  <c r="BG664" i="10"/>
  <c r="BF664" i="10"/>
  <c r="BD664" i="10"/>
  <c r="AZ664" i="10"/>
  <c r="AB664" i="10"/>
  <c r="AA664" i="10"/>
  <c r="P664" i="10"/>
  <c r="BE664" i="10" s="1"/>
  <c r="K664" i="10"/>
  <c r="L664" i="10" s="1"/>
  <c r="G664" i="10"/>
  <c r="BJ663" i="10"/>
  <c r="BI663" i="10"/>
  <c r="BH663" i="10"/>
  <c r="BG663" i="10"/>
  <c r="BF663" i="10"/>
  <c r="BD663" i="10"/>
  <c r="AZ663" i="10"/>
  <c r="AB663" i="10"/>
  <c r="AA663" i="10"/>
  <c r="P663" i="10"/>
  <c r="BE663" i="10" s="1"/>
  <c r="K663" i="10"/>
  <c r="L663" i="10" s="1"/>
  <c r="G663" i="10"/>
  <c r="BJ662" i="10"/>
  <c r="BI662" i="10"/>
  <c r="BH662" i="10"/>
  <c r="BG662" i="10"/>
  <c r="BF662" i="10"/>
  <c r="BD662" i="10"/>
  <c r="AZ662" i="10"/>
  <c r="AB662" i="10"/>
  <c r="AA662" i="10"/>
  <c r="P662" i="10"/>
  <c r="BE662" i="10" s="1"/>
  <c r="K662" i="10"/>
  <c r="L662" i="10" s="1"/>
  <c r="G662" i="10"/>
  <c r="BJ661" i="10"/>
  <c r="BI661" i="10"/>
  <c r="BH661" i="10"/>
  <c r="BG661" i="10"/>
  <c r="BF661" i="10"/>
  <c r="BD661" i="10"/>
  <c r="AZ661" i="10"/>
  <c r="AB661" i="10"/>
  <c r="AA661" i="10"/>
  <c r="P661" i="10"/>
  <c r="BE661" i="10" s="1"/>
  <c r="K661" i="10"/>
  <c r="L661" i="10" s="1"/>
  <c r="G661" i="10"/>
  <c r="BJ660" i="10"/>
  <c r="BI660" i="10"/>
  <c r="BH660" i="10"/>
  <c r="BG660" i="10"/>
  <c r="BF660" i="10"/>
  <c r="BD660" i="10"/>
  <c r="AZ660" i="10"/>
  <c r="AB660" i="10"/>
  <c r="AA660" i="10"/>
  <c r="P660" i="10"/>
  <c r="BE660" i="10" s="1"/>
  <c r="K660" i="10"/>
  <c r="L660" i="10" s="1"/>
  <c r="G660" i="10"/>
  <c r="BJ659" i="10"/>
  <c r="BI659" i="10"/>
  <c r="BH659" i="10"/>
  <c r="BG659" i="10"/>
  <c r="BF659" i="10"/>
  <c r="BD659" i="10"/>
  <c r="AZ659" i="10"/>
  <c r="AB659" i="10"/>
  <c r="AA659" i="10"/>
  <c r="P659" i="10"/>
  <c r="BE659" i="10" s="1"/>
  <c r="K659" i="10"/>
  <c r="L659" i="10" s="1"/>
  <c r="G659" i="10"/>
  <c r="BJ658" i="10"/>
  <c r="BI658" i="10"/>
  <c r="BH658" i="10"/>
  <c r="BG658" i="10"/>
  <c r="BF658" i="10"/>
  <c r="BD658" i="10"/>
  <c r="AZ658" i="10"/>
  <c r="AB658" i="10"/>
  <c r="AA658" i="10"/>
  <c r="P658" i="10"/>
  <c r="BE658" i="10" s="1"/>
  <c r="K658" i="10"/>
  <c r="L658" i="10" s="1"/>
  <c r="G658" i="10"/>
  <c r="BJ657" i="10"/>
  <c r="BI657" i="10"/>
  <c r="BH657" i="10"/>
  <c r="BG657" i="10"/>
  <c r="BF657" i="10"/>
  <c r="BD657" i="10"/>
  <c r="AZ657" i="10"/>
  <c r="AB657" i="10"/>
  <c r="AA657" i="10"/>
  <c r="P657" i="10"/>
  <c r="BE657" i="10" s="1"/>
  <c r="K657" i="10"/>
  <c r="L657" i="10" s="1"/>
  <c r="G657" i="10"/>
  <c r="BJ656" i="10"/>
  <c r="BI656" i="10"/>
  <c r="BH656" i="10"/>
  <c r="BG656" i="10"/>
  <c r="BF656" i="10"/>
  <c r="BD656" i="10"/>
  <c r="AZ656" i="10"/>
  <c r="AB656" i="10"/>
  <c r="AA656" i="10"/>
  <c r="P656" i="10"/>
  <c r="BE656" i="10" s="1"/>
  <c r="K656" i="10"/>
  <c r="L656" i="10" s="1"/>
  <c r="G656" i="10"/>
  <c r="BJ655" i="10"/>
  <c r="BI655" i="10"/>
  <c r="BH655" i="10"/>
  <c r="BG655" i="10"/>
  <c r="BF655" i="10"/>
  <c r="BD655" i="10"/>
  <c r="AZ655" i="10"/>
  <c r="AB655" i="10"/>
  <c r="AA655" i="10"/>
  <c r="P655" i="10"/>
  <c r="BE655" i="10" s="1"/>
  <c r="K655" i="10"/>
  <c r="L655" i="10" s="1"/>
  <c r="G655" i="10"/>
  <c r="BJ654" i="10"/>
  <c r="BI654" i="10"/>
  <c r="BH654" i="10"/>
  <c r="BG654" i="10"/>
  <c r="BF654" i="10"/>
  <c r="BD654" i="10"/>
  <c r="AZ654" i="10"/>
  <c r="AB654" i="10"/>
  <c r="AA654" i="10"/>
  <c r="P654" i="10"/>
  <c r="BE654" i="10" s="1"/>
  <c r="K654" i="10"/>
  <c r="L654" i="10" s="1"/>
  <c r="G654" i="10"/>
  <c r="BJ653" i="10"/>
  <c r="BI653" i="10"/>
  <c r="BH653" i="10"/>
  <c r="BG653" i="10"/>
  <c r="BF653" i="10"/>
  <c r="BD653" i="10"/>
  <c r="AZ653" i="10"/>
  <c r="AB653" i="10"/>
  <c r="AA653" i="10"/>
  <c r="P653" i="10"/>
  <c r="BE653" i="10" s="1"/>
  <c r="K653" i="10"/>
  <c r="L653" i="10" s="1"/>
  <c r="G653" i="10"/>
  <c r="BJ652" i="10"/>
  <c r="BI652" i="10"/>
  <c r="BH652" i="10"/>
  <c r="BG652" i="10"/>
  <c r="BF652" i="10"/>
  <c r="BD652" i="10"/>
  <c r="AZ652" i="10"/>
  <c r="AB652" i="10"/>
  <c r="AA652" i="10"/>
  <c r="P652" i="10"/>
  <c r="BE652" i="10" s="1"/>
  <c r="K652" i="10"/>
  <c r="L652" i="10" s="1"/>
  <c r="G652" i="10"/>
  <c r="BJ651" i="10"/>
  <c r="BI651" i="10"/>
  <c r="BH651" i="10"/>
  <c r="BG651" i="10"/>
  <c r="BF651" i="10"/>
  <c r="BD651" i="10"/>
  <c r="AZ651" i="10"/>
  <c r="AB651" i="10"/>
  <c r="AA651" i="10"/>
  <c r="P651" i="10"/>
  <c r="BE651" i="10" s="1"/>
  <c r="K651" i="10"/>
  <c r="L651" i="10" s="1"/>
  <c r="G651" i="10"/>
  <c r="BJ650" i="10"/>
  <c r="BI650" i="10"/>
  <c r="BH650" i="10"/>
  <c r="BG650" i="10"/>
  <c r="BF650" i="10"/>
  <c r="BD650" i="10"/>
  <c r="AZ650" i="10"/>
  <c r="AB650" i="10"/>
  <c r="AA650" i="10"/>
  <c r="P650" i="10"/>
  <c r="BE650" i="10" s="1"/>
  <c r="K650" i="10"/>
  <c r="L650" i="10" s="1"/>
  <c r="G650" i="10"/>
  <c r="BJ649" i="10"/>
  <c r="BI649" i="10"/>
  <c r="BH649" i="10"/>
  <c r="BG649" i="10"/>
  <c r="BF649" i="10"/>
  <c r="BD649" i="10"/>
  <c r="AZ649" i="10"/>
  <c r="AB649" i="10"/>
  <c r="AA649" i="10"/>
  <c r="P649" i="10"/>
  <c r="BE649" i="10" s="1"/>
  <c r="K649" i="10"/>
  <c r="L649" i="10" s="1"/>
  <c r="G649" i="10"/>
  <c r="BJ648" i="10"/>
  <c r="BI648" i="10"/>
  <c r="BH648" i="10"/>
  <c r="BG648" i="10"/>
  <c r="BF648" i="10"/>
  <c r="BD648" i="10"/>
  <c r="AZ648" i="10"/>
  <c r="AB648" i="10"/>
  <c r="AA648" i="10"/>
  <c r="P648" i="10"/>
  <c r="BE648" i="10" s="1"/>
  <c r="K648" i="10"/>
  <c r="L648" i="10" s="1"/>
  <c r="G648" i="10"/>
  <c r="BJ647" i="10"/>
  <c r="BI647" i="10"/>
  <c r="BH647" i="10"/>
  <c r="BG647" i="10"/>
  <c r="BF647" i="10"/>
  <c r="BD647" i="10"/>
  <c r="AZ647" i="10"/>
  <c r="AB647" i="10"/>
  <c r="AA647" i="10"/>
  <c r="P647" i="10"/>
  <c r="BE647" i="10" s="1"/>
  <c r="K647" i="10"/>
  <c r="L647" i="10" s="1"/>
  <c r="G647" i="10"/>
  <c r="BJ646" i="10"/>
  <c r="BI646" i="10"/>
  <c r="BH646" i="10"/>
  <c r="BG646" i="10"/>
  <c r="BF646" i="10"/>
  <c r="BD646" i="10"/>
  <c r="AZ646" i="10"/>
  <c r="AB646" i="10"/>
  <c r="AA646" i="10"/>
  <c r="P646" i="10"/>
  <c r="BE646" i="10" s="1"/>
  <c r="K646" i="10"/>
  <c r="L646" i="10" s="1"/>
  <c r="G646" i="10"/>
  <c r="BJ645" i="10"/>
  <c r="BI645" i="10"/>
  <c r="BH645" i="10"/>
  <c r="BG645" i="10"/>
  <c r="BF645" i="10"/>
  <c r="BD645" i="10"/>
  <c r="AZ645" i="10"/>
  <c r="AB645" i="10"/>
  <c r="AA645" i="10"/>
  <c r="P645" i="10"/>
  <c r="BE645" i="10" s="1"/>
  <c r="K645" i="10"/>
  <c r="L645" i="10" s="1"/>
  <c r="G645" i="10"/>
  <c r="BJ644" i="10"/>
  <c r="BI644" i="10"/>
  <c r="BH644" i="10"/>
  <c r="BG644" i="10"/>
  <c r="BF644" i="10"/>
  <c r="BD644" i="10"/>
  <c r="AZ644" i="10"/>
  <c r="AB644" i="10"/>
  <c r="AA644" i="10"/>
  <c r="P644" i="10"/>
  <c r="BE644" i="10" s="1"/>
  <c r="K644" i="10"/>
  <c r="L644" i="10" s="1"/>
  <c r="G644" i="10"/>
  <c r="BJ643" i="10"/>
  <c r="BI643" i="10"/>
  <c r="BH643" i="10"/>
  <c r="BG643" i="10"/>
  <c r="BF643" i="10"/>
  <c r="BD643" i="10"/>
  <c r="AZ643" i="10"/>
  <c r="AB643" i="10"/>
  <c r="AA643" i="10"/>
  <c r="P643" i="10"/>
  <c r="BE643" i="10" s="1"/>
  <c r="K643" i="10"/>
  <c r="L643" i="10" s="1"/>
  <c r="G643" i="10"/>
  <c r="BJ642" i="10"/>
  <c r="BI642" i="10"/>
  <c r="BH642" i="10"/>
  <c r="BG642" i="10"/>
  <c r="BF642" i="10"/>
  <c r="BD642" i="10"/>
  <c r="AZ642" i="10"/>
  <c r="AB642" i="10"/>
  <c r="AA642" i="10"/>
  <c r="P642" i="10"/>
  <c r="BE642" i="10" s="1"/>
  <c r="K642" i="10"/>
  <c r="L642" i="10" s="1"/>
  <c r="G642" i="10"/>
  <c r="BJ641" i="10"/>
  <c r="BI641" i="10"/>
  <c r="BH641" i="10"/>
  <c r="BG641" i="10"/>
  <c r="BF641" i="10"/>
  <c r="BD641" i="10"/>
  <c r="AZ641" i="10"/>
  <c r="AB641" i="10"/>
  <c r="AA641" i="10"/>
  <c r="P641" i="10"/>
  <c r="BE641" i="10" s="1"/>
  <c r="K641" i="10"/>
  <c r="L641" i="10" s="1"/>
  <c r="G641" i="10"/>
  <c r="BJ640" i="10"/>
  <c r="BI640" i="10"/>
  <c r="BH640" i="10"/>
  <c r="BG640" i="10"/>
  <c r="BF640" i="10"/>
  <c r="BD640" i="10"/>
  <c r="AZ640" i="10"/>
  <c r="AB640" i="10"/>
  <c r="AA640" i="10"/>
  <c r="P640" i="10"/>
  <c r="BE640" i="10" s="1"/>
  <c r="K640" i="10"/>
  <c r="L640" i="10" s="1"/>
  <c r="G640" i="10"/>
  <c r="BJ639" i="10"/>
  <c r="BI639" i="10"/>
  <c r="BH639" i="10"/>
  <c r="BG639" i="10"/>
  <c r="BF639" i="10"/>
  <c r="BD639" i="10"/>
  <c r="AZ639" i="10"/>
  <c r="AB639" i="10"/>
  <c r="AA639" i="10"/>
  <c r="P639" i="10"/>
  <c r="BE639" i="10" s="1"/>
  <c r="K639" i="10"/>
  <c r="L639" i="10" s="1"/>
  <c r="G639" i="10"/>
  <c r="BJ638" i="10"/>
  <c r="BI638" i="10"/>
  <c r="BH638" i="10"/>
  <c r="BG638" i="10"/>
  <c r="BF638" i="10"/>
  <c r="BD638" i="10"/>
  <c r="AZ638" i="10"/>
  <c r="AB638" i="10"/>
  <c r="AA638" i="10"/>
  <c r="P638" i="10"/>
  <c r="BE638" i="10" s="1"/>
  <c r="K638" i="10"/>
  <c r="L638" i="10" s="1"/>
  <c r="G638" i="10"/>
  <c r="BJ637" i="10"/>
  <c r="BI637" i="10"/>
  <c r="BH637" i="10"/>
  <c r="BG637" i="10"/>
  <c r="BF637" i="10"/>
  <c r="BD637" i="10"/>
  <c r="AZ637" i="10"/>
  <c r="AB637" i="10"/>
  <c r="AA637" i="10"/>
  <c r="P637" i="10"/>
  <c r="BE637" i="10" s="1"/>
  <c r="K637" i="10"/>
  <c r="L637" i="10" s="1"/>
  <c r="G637" i="10"/>
  <c r="BJ636" i="10"/>
  <c r="BI636" i="10"/>
  <c r="BH636" i="10"/>
  <c r="BG636" i="10"/>
  <c r="BF636" i="10"/>
  <c r="BD636" i="10"/>
  <c r="AZ636" i="10"/>
  <c r="AB636" i="10"/>
  <c r="AA636" i="10"/>
  <c r="P636" i="10"/>
  <c r="BE636" i="10" s="1"/>
  <c r="K636" i="10"/>
  <c r="L636" i="10" s="1"/>
  <c r="G636" i="10"/>
  <c r="BJ635" i="10"/>
  <c r="BI635" i="10"/>
  <c r="BH635" i="10"/>
  <c r="BG635" i="10"/>
  <c r="BF635" i="10"/>
  <c r="BD635" i="10"/>
  <c r="AZ635" i="10"/>
  <c r="AB635" i="10"/>
  <c r="AA635" i="10"/>
  <c r="P635" i="10"/>
  <c r="BE635" i="10" s="1"/>
  <c r="K635" i="10"/>
  <c r="L635" i="10" s="1"/>
  <c r="G635" i="10"/>
  <c r="BJ634" i="10"/>
  <c r="BI634" i="10"/>
  <c r="BH634" i="10"/>
  <c r="BG634" i="10"/>
  <c r="BF634" i="10"/>
  <c r="BD634" i="10"/>
  <c r="AZ634" i="10"/>
  <c r="AB634" i="10"/>
  <c r="AA634" i="10"/>
  <c r="P634" i="10"/>
  <c r="BE634" i="10" s="1"/>
  <c r="K634" i="10"/>
  <c r="L634" i="10" s="1"/>
  <c r="G634" i="10"/>
  <c r="BJ633" i="10"/>
  <c r="BI633" i="10"/>
  <c r="BH633" i="10"/>
  <c r="BG633" i="10"/>
  <c r="BF633" i="10"/>
  <c r="BD633" i="10"/>
  <c r="AZ633" i="10"/>
  <c r="AB633" i="10"/>
  <c r="AA633" i="10"/>
  <c r="P633" i="10"/>
  <c r="BE633" i="10" s="1"/>
  <c r="K633" i="10"/>
  <c r="L633" i="10" s="1"/>
  <c r="G633" i="10"/>
  <c r="BJ632" i="10"/>
  <c r="BI632" i="10"/>
  <c r="BH632" i="10"/>
  <c r="BG632" i="10"/>
  <c r="BF632" i="10"/>
  <c r="BD632" i="10"/>
  <c r="AZ632" i="10"/>
  <c r="AB632" i="10"/>
  <c r="AA632" i="10"/>
  <c r="P632" i="10"/>
  <c r="BE632" i="10" s="1"/>
  <c r="K632" i="10"/>
  <c r="L632" i="10" s="1"/>
  <c r="G632" i="10"/>
  <c r="BJ631" i="10"/>
  <c r="BI631" i="10"/>
  <c r="BH631" i="10"/>
  <c r="BG631" i="10"/>
  <c r="BF631" i="10"/>
  <c r="BD631" i="10"/>
  <c r="AZ631" i="10"/>
  <c r="AB631" i="10"/>
  <c r="AA631" i="10"/>
  <c r="P631" i="10"/>
  <c r="BE631" i="10" s="1"/>
  <c r="K631" i="10"/>
  <c r="L631" i="10" s="1"/>
  <c r="G631" i="10"/>
  <c r="BJ630" i="10"/>
  <c r="BI630" i="10"/>
  <c r="BH630" i="10"/>
  <c r="BG630" i="10"/>
  <c r="BF630" i="10"/>
  <c r="BD630" i="10"/>
  <c r="AZ630" i="10"/>
  <c r="AB630" i="10"/>
  <c r="AA630" i="10"/>
  <c r="P630" i="10"/>
  <c r="BE630" i="10" s="1"/>
  <c r="K630" i="10"/>
  <c r="L630" i="10" s="1"/>
  <c r="G630" i="10"/>
  <c r="BJ629" i="10"/>
  <c r="BI629" i="10"/>
  <c r="BH629" i="10"/>
  <c r="BG629" i="10"/>
  <c r="BF629" i="10"/>
  <c r="BD629" i="10"/>
  <c r="AZ629" i="10"/>
  <c r="AB629" i="10"/>
  <c r="AA629" i="10"/>
  <c r="P629" i="10"/>
  <c r="BE629" i="10" s="1"/>
  <c r="K629" i="10"/>
  <c r="L629" i="10" s="1"/>
  <c r="G629" i="10"/>
  <c r="BJ628" i="10"/>
  <c r="BI628" i="10"/>
  <c r="BH628" i="10"/>
  <c r="BG628" i="10"/>
  <c r="BF628" i="10"/>
  <c r="BD628" i="10"/>
  <c r="AZ628" i="10"/>
  <c r="AB628" i="10"/>
  <c r="AA628" i="10"/>
  <c r="P628" i="10"/>
  <c r="BE628" i="10" s="1"/>
  <c r="K628" i="10"/>
  <c r="L628" i="10" s="1"/>
  <c r="G628" i="10"/>
  <c r="BJ627" i="10"/>
  <c r="BI627" i="10"/>
  <c r="BH627" i="10"/>
  <c r="BG627" i="10"/>
  <c r="BF627" i="10"/>
  <c r="BD627" i="10"/>
  <c r="AZ627" i="10"/>
  <c r="AB627" i="10"/>
  <c r="AA627" i="10"/>
  <c r="P627" i="10"/>
  <c r="BE627" i="10" s="1"/>
  <c r="K627" i="10"/>
  <c r="L627" i="10" s="1"/>
  <c r="G627" i="10"/>
  <c r="BJ626" i="10"/>
  <c r="BI626" i="10"/>
  <c r="BH626" i="10"/>
  <c r="BG626" i="10"/>
  <c r="BF626" i="10"/>
  <c r="BE626" i="10"/>
  <c r="BD626" i="10"/>
  <c r="AZ626" i="10"/>
  <c r="AA626" i="10"/>
  <c r="AB626" i="10" s="1"/>
  <c r="G626" i="10"/>
  <c r="BJ625" i="10"/>
  <c r="BI625" i="10"/>
  <c r="BH625" i="10"/>
  <c r="BG625" i="10"/>
  <c r="BF625" i="10"/>
  <c r="BD625" i="10"/>
  <c r="AZ625" i="10"/>
  <c r="P625" i="10"/>
  <c r="K625" i="10"/>
  <c r="L625" i="10" s="1"/>
  <c r="G625" i="10"/>
  <c r="AA625" i="10" s="1"/>
  <c r="AB625" i="10" s="1"/>
  <c r="E625" i="10"/>
  <c r="BJ624" i="10"/>
  <c r="BI624" i="10"/>
  <c r="BH624" i="10"/>
  <c r="BG624" i="10"/>
  <c r="BF624" i="10"/>
  <c r="BD624" i="10"/>
  <c r="AZ624" i="10"/>
  <c r="P624" i="10"/>
  <c r="BE624" i="10" s="1"/>
  <c r="K624" i="10"/>
  <c r="L624" i="10" s="1"/>
  <c r="G624" i="10"/>
  <c r="AA624" i="10" s="1"/>
  <c r="AB624" i="10" s="1"/>
  <c r="BJ623" i="10"/>
  <c r="BI623" i="10"/>
  <c r="BH623" i="10"/>
  <c r="BG623" i="10"/>
  <c r="BF623" i="10"/>
  <c r="BD623" i="10"/>
  <c r="AZ623" i="10"/>
  <c r="P623" i="10"/>
  <c r="BE623" i="10" s="1"/>
  <c r="K623" i="10"/>
  <c r="L623" i="10" s="1"/>
  <c r="G623" i="10"/>
  <c r="AA623" i="10" s="1"/>
  <c r="AB623" i="10" s="1"/>
  <c r="BJ622" i="10"/>
  <c r="BI622" i="10"/>
  <c r="BH622" i="10"/>
  <c r="BG622" i="10"/>
  <c r="BF622" i="10"/>
  <c r="BD622" i="10"/>
  <c r="AZ622" i="10"/>
  <c r="P622" i="10"/>
  <c r="K622" i="10"/>
  <c r="L622" i="10" s="1"/>
  <c r="E622" i="10"/>
  <c r="BJ621" i="10"/>
  <c r="BI621" i="10"/>
  <c r="BH621" i="10"/>
  <c r="BG621" i="10"/>
  <c r="BF621" i="10"/>
  <c r="BD621" i="10"/>
  <c r="AZ621" i="10"/>
  <c r="AA621" i="10"/>
  <c r="AB621" i="10" s="1"/>
  <c r="P621" i="10"/>
  <c r="BE621" i="10" s="1"/>
  <c r="K621" i="10"/>
  <c r="L621" i="10" s="1"/>
  <c r="G621" i="10"/>
  <c r="BJ620" i="10"/>
  <c r="BI620" i="10"/>
  <c r="BH620" i="10"/>
  <c r="BG620" i="10"/>
  <c r="BF620" i="10"/>
  <c r="BE620" i="10"/>
  <c r="BD620" i="10"/>
  <c r="K620" i="10"/>
  <c r="L620" i="10" s="1"/>
  <c r="G620" i="10"/>
  <c r="BJ619" i="10"/>
  <c r="BI619" i="10"/>
  <c r="BH619" i="10"/>
  <c r="BG619" i="10"/>
  <c r="BF619" i="10"/>
  <c r="BD619" i="10"/>
  <c r="AZ619" i="10"/>
  <c r="AA619" i="10"/>
  <c r="AB619" i="10" s="1"/>
  <c r="P619" i="10"/>
  <c r="BE619" i="10" s="1"/>
  <c r="K619" i="10"/>
  <c r="L619" i="10" s="1"/>
  <c r="G619" i="10"/>
  <c r="BJ618" i="10"/>
  <c r="BI618" i="10"/>
  <c r="BH618" i="10"/>
  <c r="BG618" i="10"/>
  <c r="BF618" i="10"/>
  <c r="BD618" i="10"/>
  <c r="AZ618" i="10"/>
  <c r="P618" i="10"/>
  <c r="K618" i="10"/>
  <c r="L618" i="10" s="1"/>
  <c r="E618" i="10"/>
  <c r="BJ617" i="10"/>
  <c r="BI617" i="10"/>
  <c r="BH617" i="10"/>
  <c r="BG617" i="10"/>
  <c r="BF617" i="10"/>
  <c r="BD617" i="10"/>
  <c r="AZ617" i="10"/>
  <c r="P617" i="10"/>
  <c r="K617" i="10"/>
  <c r="L617" i="10" s="1"/>
  <c r="E617" i="10"/>
  <c r="BJ616" i="10"/>
  <c r="BI616" i="10"/>
  <c r="BH616" i="10"/>
  <c r="BG616" i="10"/>
  <c r="BF616" i="10"/>
  <c r="BD616" i="10"/>
  <c r="AZ616" i="10"/>
  <c r="P616" i="10"/>
  <c r="BE616" i="10" s="1"/>
  <c r="K616" i="10"/>
  <c r="L616" i="10" s="1"/>
  <c r="E616" i="10"/>
  <c r="G616" i="10" s="1"/>
  <c r="AA616" i="10" s="1"/>
  <c r="AB616" i="10" s="1"/>
  <c r="BJ615" i="10"/>
  <c r="BI615" i="10"/>
  <c r="BH615" i="10"/>
  <c r="BG615" i="10"/>
  <c r="BF615" i="10"/>
  <c r="AZ615" i="10"/>
  <c r="K615" i="10"/>
  <c r="L615" i="10" s="1"/>
  <c r="D615" i="10"/>
  <c r="G615" i="10" s="1"/>
  <c r="AA615" i="10" s="1"/>
  <c r="AB615" i="10" s="1"/>
  <c r="BJ614" i="10"/>
  <c r="BI614" i="10"/>
  <c r="BH614" i="10"/>
  <c r="BG614" i="10"/>
  <c r="BF614" i="10"/>
  <c r="BD614" i="10"/>
  <c r="AZ614" i="10"/>
  <c r="P614" i="10"/>
  <c r="BE614" i="10" s="1"/>
  <c r="K614" i="10"/>
  <c r="L614" i="10" s="1"/>
  <c r="G614" i="10"/>
  <c r="AA614" i="10" s="1"/>
  <c r="AB614" i="10" s="1"/>
  <c r="BJ613" i="10"/>
  <c r="BI613" i="10"/>
  <c r="BH613" i="10"/>
  <c r="BG613" i="10"/>
  <c r="BF613" i="10"/>
  <c r="BE613" i="10"/>
  <c r="BD613" i="10"/>
  <c r="K613" i="10"/>
  <c r="L613" i="10" s="1"/>
  <c r="BJ612" i="10"/>
  <c r="BI612" i="10"/>
  <c r="BH612" i="10"/>
  <c r="BG612" i="10"/>
  <c r="BF612" i="10"/>
  <c r="BE612" i="10"/>
  <c r="BD612" i="10"/>
  <c r="K612" i="10"/>
  <c r="L612" i="10" s="1"/>
  <c r="BJ611" i="10"/>
  <c r="BI611" i="10"/>
  <c r="BH611" i="10"/>
  <c r="BG611" i="10"/>
  <c r="BF611" i="10"/>
  <c r="BE611" i="10"/>
  <c r="BD611" i="10"/>
  <c r="L611" i="10"/>
  <c r="K611" i="10"/>
  <c r="BJ610" i="10"/>
  <c r="BI610" i="10"/>
  <c r="BH610" i="10"/>
  <c r="BG610" i="10"/>
  <c r="BF610" i="10"/>
  <c r="BE610" i="10"/>
  <c r="BD610" i="10"/>
  <c r="K610" i="10"/>
  <c r="L610" i="10" s="1"/>
  <c r="BJ609" i="10"/>
  <c r="BI609" i="10"/>
  <c r="BH609" i="10"/>
  <c r="BG609" i="10"/>
  <c r="BF609" i="10"/>
  <c r="BE609" i="10"/>
  <c r="BD609" i="10"/>
  <c r="K609" i="10"/>
  <c r="L609" i="10" s="1"/>
  <c r="BJ608" i="10"/>
  <c r="BI608" i="10"/>
  <c r="BH608" i="10"/>
  <c r="BG608" i="10"/>
  <c r="BF608" i="10"/>
  <c r="BE608" i="10"/>
  <c r="BD608" i="10"/>
  <c r="K608" i="10"/>
  <c r="L608" i="10" s="1"/>
  <c r="BJ607" i="10"/>
  <c r="BI607" i="10"/>
  <c r="BH607" i="10"/>
  <c r="BG607" i="10"/>
  <c r="BF607" i="10"/>
  <c r="BE607" i="10"/>
  <c r="K607" i="10"/>
  <c r="L607" i="10" s="1"/>
  <c r="D607" i="10"/>
  <c r="BD607" i="10" s="1"/>
  <c r="BJ606" i="10"/>
  <c r="BI606" i="10"/>
  <c r="BH606" i="10"/>
  <c r="BG606" i="10"/>
  <c r="BF606" i="10"/>
  <c r="BE606" i="10"/>
  <c r="K606" i="10"/>
  <c r="L606" i="10" s="1"/>
  <c r="D606" i="10"/>
  <c r="BD606" i="10" s="1"/>
  <c r="BJ605" i="10"/>
  <c r="BI605" i="10"/>
  <c r="BH605" i="10"/>
  <c r="BG605" i="10"/>
  <c r="BF605" i="10"/>
  <c r="BE605" i="10"/>
  <c r="BD605" i="10"/>
  <c r="K605" i="10"/>
  <c r="L605" i="10" s="1"/>
  <c r="BJ604" i="10"/>
  <c r="BI604" i="10"/>
  <c r="BH604" i="10"/>
  <c r="BG604" i="10"/>
  <c r="BF604" i="10"/>
  <c r="BE604" i="10"/>
  <c r="BD604" i="10"/>
  <c r="K604" i="10"/>
  <c r="L604" i="10" s="1"/>
  <c r="BJ603" i="10"/>
  <c r="BI603" i="10"/>
  <c r="BH603" i="10"/>
  <c r="BG603" i="10"/>
  <c r="BF603" i="10"/>
  <c r="BE603" i="10"/>
  <c r="BD603" i="10"/>
  <c r="K603" i="10"/>
  <c r="L603" i="10" s="1"/>
  <c r="BJ602" i="10"/>
  <c r="BI602" i="10"/>
  <c r="BH602" i="10"/>
  <c r="BG602" i="10"/>
  <c r="BF602" i="10"/>
  <c r="BE602" i="10"/>
  <c r="BD602" i="10"/>
  <c r="K602" i="10"/>
  <c r="L602" i="10" s="1"/>
  <c r="BJ601" i="10"/>
  <c r="BI601" i="10"/>
  <c r="BH601" i="10"/>
  <c r="BG601" i="10"/>
  <c r="BF601" i="10"/>
  <c r="BE601" i="10"/>
  <c r="BD601" i="10"/>
  <c r="K601" i="10"/>
  <c r="L601" i="10" s="1"/>
  <c r="BJ600" i="10"/>
  <c r="BI600" i="10"/>
  <c r="BH600" i="10"/>
  <c r="BG600" i="10"/>
  <c r="BF600" i="10"/>
  <c r="BE600" i="10"/>
  <c r="K600" i="10"/>
  <c r="L600" i="10" s="1"/>
  <c r="D600" i="10"/>
  <c r="BD600" i="10" s="1"/>
  <c r="BJ599" i="10"/>
  <c r="BI599" i="10"/>
  <c r="BH599" i="10"/>
  <c r="BG599" i="10"/>
  <c r="BF599" i="10"/>
  <c r="BE599" i="10"/>
  <c r="BD599" i="10"/>
  <c r="K599" i="10"/>
  <c r="L599" i="10" s="1"/>
  <c r="BJ598" i="10"/>
  <c r="BI598" i="10"/>
  <c r="BH598" i="10"/>
  <c r="BG598" i="10"/>
  <c r="BF598" i="10"/>
  <c r="BE598" i="10"/>
  <c r="BD598" i="10"/>
  <c r="K598" i="10"/>
  <c r="L598" i="10" s="1"/>
  <c r="BJ597" i="10"/>
  <c r="BI597" i="10"/>
  <c r="BH597" i="10"/>
  <c r="BG597" i="10"/>
  <c r="BF597" i="10"/>
  <c r="BE597" i="10"/>
  <c r="BD597" i="10"/>
  <c r="K597" i="10"/>
  <c r="L597" i="10" s="1"/>
  <c r="BJ596" i="10"/>
  <c r="BI596" i="10"/>
  <c r="BH596" i="10"/>
  <c r="BG596" i="10"/>
  <c r="BF596" i="10"/>
  <c r="BE596" i="10"/>
  <c r="BD596" i="10"/>
  <c r="K596" i="10"/>
  <c r="L596" i="10" s="1"/>
  <c r="BJ595" i="10"/>
  <c r="BI595" i="10"/>
  <c r="BH595" i="10"/>
  <c r="BG595" i="10"/>
  <c r="BF595" i="10"/>
  <c r="BE595" i="10"/>
  <c r="BD595" i="10"/>
  <c r="K595" i="10"/>
  <c r="L595" i="10" s="1"/>
  <c r="BJ594" i="10"/>
  <c r="BI594" i="10"/>
  <c r="BH594" i="10"/>
  <c r="BG594" i="10"/>
  <c r="BF594" i="10"/>
  <c r="BE594" i="10"/>
  <c r="BD594" i="10"/>
  <c r="K594" i="10"/>
  <c r="L594" i="10" s="1"/>
  <c r="BJ593" i="10"/>
  <c r="BI593" i="10"/>
  <c r="BH593" i="10"/>
  <c r="BG593" i="10"/>
  <c r="BF593" i="10"/>
  <c r="BE593" i="10"/>
  <c r="BD593" i="10"/>
  <c r="K593" i="10"/>
  <c r="L593" i="10" s="1"/>
  <c r="BJ592" i="10"/>
  <c r="BI592" i="10"/>
  <c r="BH592" i="10"/>
  <c r="BG592" i="10"/>
  <c r="BF592" i="10"/>
  <c r="BE592" i="10"/>
  <c r="BD592" i="10"/>
  <c r="K592" i="10"/>
  <c r="L592" i="10" s="1"/>
  <c r="BJ591" i="10"/>
  <c r="BI591" i="10"/>
  <c r="BH591" i="10"/>
  <c r="BG591" i="10"/>
  <c r="BF591" i="10"/>
  <c r="BE591" i="10"/>
  <c r="BD591" i="10"/>
  <c r="K591" i="10"/>
  <c r="L591" i="10" s="1"/>
  <c r="BJ590" i="10"/>
  <c r="BI590" i="10"/>
  <c r="BH590" i="10"/>
  <c r="BG590" i="10"/>
  <c r="BF590" i="10"/>
  <c r="BE590" i="10"/>
  <c r="BD590" i="10"/>
  <c r="K590" i="10"/>
  <c r="L590" i="10" s="1"/>
  <c r="BJ589" i="10"/>
  <c r="BI589" i="10"/>
  <c r="BH589" i="10"/>
  <c r="BG589" i="10"/>
  <c r="BF589" i="10"/>
  <c r="BE589" i="10"/>
  <c r="BD589" i="10"/>
  <c r="K589" i="10"/>
  <c r="L589" i="10" s="1"/>
  <c r="BJ588" i="10"/>
  <c r="BI588" i="10"/>
  <c r="BH588" i="10"/>
  <c r="BG588" i="10"/>
  <c r="BF588" i="10"/>
  <c r="BE588" i="10"/>
  <c r="K588" i="10"/>
  <c r="L588" i="10" s="1"/>
  <c r="D588" i="10"/>
  <c r="BD588" i="10" s="1"/>
  <c r="BJ587" i="10"/>
  <c r="BI587" i="10"/>
  <c r="BH587" i="10"/>
  <c r="BG587" i="10"/>
  <c r="BF587" i="10"/>
  <c r="BE587" i="10"/>
  <c r="BD587" i="10"/>
  <c r="K587" i="10"/>
  <c r="L587" i="10" s="1"/>
  <c r="BJ586" i="10"/>
  <c r="BI586" i="10"/>
  <c r="BH586" i="10"/>
  <c r="BG586" i="10"/>
  <c r="BF586" i="10"/>
  <c r="BE586" i="10"/>
  <c r="BD586" i="10"/>
  <c r="K586" i="10"/>
  <c r="L586" i="10" s="1"/>
  <c r="BJ585" i="10"/>
  <c r="BI585" i="10"/>
  <c r="BH585" i="10"/>
  <c r="BG585" i="10"/>
  <c r="BF585" i="10"/>
  <c r="BE585" i="10"/>
  <c r="BD585" i="10"/>
  <c r="K585" i="10"/>
  <c r="L585" i="10" s="1"/>
  <c r="BJ584" i="10"/>
  <c r="BI584" i="10"/>
  <c r="BH584" i="10"/>
  <c r="BG584" i="10"/>
  <c r="BF584" i="10"/>
  <c r="BE584" i="10"/>
  <c r="BD584" i="10"/>
  <c r="K584" i="10"/>
  <c r="L584" i="10" s="1"/>
  <c r="BJ583" i="10"/>
  <c r="BI583" i="10"/>
  <c r="BH583" i="10"/>
  <c r="BG583" i="10"/>
  <c r="BF583" i="10"/>
  <c r="BE583" i="10"/>
  <c r="BD583" i="10"/>
  <c r="K583" i="10"/>
  <c r="L583" i="10" s="1"/>
  <c r="BJ582" i="10"/>
  <c r="BI582" i="10"/>
  <c r="BH582" i="10"/>
  <c r="BG582" i="10"/>
  <c r="BF582" i="10"/>
  <c r="BE582" i="10"/>
  <c r="BD582" i="10"/>
  <c r="K582" i="10"/>
  <c r="L582" i="10" s="1"/>
  <c r="BJ581" i="10"/>
  <c r="BI581" i="10"/>
  <c r="BH581" i="10"/>
  <c r="BG581" i="10"/>
  <c r="BF581" i="10"/>
  <c r="BE581" i="10"/>
  <c r="K581" i="10"/>
  <c r="L581" i="10" s="1"/>
  <c r="D581" i="10"/>
  <c r="BD581" i="10" s="1"/>
  <c r="BJ580" i="10"/>
  <c r="BI580" i="10"/>
  <c r="BH580" i="10"/>
  <c r="BG580" i="10"/>
  <c r="BF580" i="10"/>
  <c r="BE580" i="10"/>
  <c r="BD580" i="10"/>
  <c r="K580" i="10"/>
  <c r="L580" i="10" s="1"/>
  <c r="BJ579" i="10"/>
  <c r="BI579" i="10"/>
  <c r="BH579" i="10"/>
  <c r="BG579" i="10"/>
  <c r="BF579" i="10"/>
  <c r="BE579" i="10"/>
  <c r="K579" i="10"/>
  <c r="L579" i="10" s="1"/>
  <c r="D579" i="10"/>
  <c r="BD579" i="10" s="1"/>
  <c r="BJ578" i="10"/>
  <c r="BI578" i="10"/>
  <c r="BH578" i="10"/>
  <c r="BG578" i="10"/>
  <c r="BF578" i="10"/>
  <c r="BE578" i="10"/>
  <c r="BD578" i="10"/>
  <c r="K578" i="10"/>
  <c r="L578" i="10" s="1"/>
  <c r="BJ577" i="10"/>
  <c r="BI577" i="10"/>
  <c r="BH577" i="10"/>
  <c r="BG577" i="10"/>
  <c r="BF577" i="10"/>
  <c r="BE577" i="10"/>
  <c r="BD577" i="10"/>
  <c r="K577" i="10"/>
  <c r="L577" i="10" s="1"/>
  <c r="BJ576" i="10"/>
  <c r="BI576" i="10"/>
  <c r="BH576" i="10"/>
  <c r="BG576" i="10"/>
  <c r="BF576" i="10"/>
  <c r="BE576" i="10"/>
  <c r="BD576" i="10"/>
  <c r="K576" i="10"/>
  <c r="L576" i="10" s="1"/>
  <c r="BJ575" i="10"/>
  <c r="BI575" i="10"/>
  <c r="BH575" i="10"/>
  <c r="BG575" i="10"/>
  <c r="BF575" i="10"/>
  <c r="BE575" i="10"/>
  <c r="BD575" i="10"/>
  <c r="K575" i="10"/>
  <c r="L575" i="10" s="1"/>
  <c r="BJ574" i="10"/>
  <c r="BI574" i="10"/>
  <c r="BH574" i="10"/>
  <c r="BG574" i="10"/>
  <c r="BF574" i="10"/>
  <c r="BE574" i="10"/>
  <c r="BD574" i="10"/>
  <c r="K574" i="10"/>
  <c r="L574" i="10" s="1"/>
  <c r="BJ573" i="10"/>
  <c r="BI573" i="10"/>
  <c r="BH573" i="10"/>
  <c r="BG573" i="10"/>
  <c r="BF573" i="10"/>
  <c r="BE573" i="10"/>
  <c r="BD573" i="10"/>
  <c r="K573" i="10"/>
  <c r="L573" i="10" s="1"/>
  <c r="BJ572" i="10"/>
  <c r="BI572" i="10"/>
  <c r="BH572" i="10"/>
  <c r="BG572" i="10"/>
  <c r="BF572" i="10"/>
  <c r="BE572" i="10"/>
  <c r="BD572" i="10"/>
  <c r="K572" i="10"/>
  <c r="L572" i="10" s="1"/>
  <c r="BJ571" i="10"/>
  <c r="BI571" i="10"/>
  <c r="BH571" i="10"/>
  <c r="BG571" i="10"/>
  <c r="BF571" i="10"/>
  <c r="BE571" i="10"/>
  <c r="BD571" i="10"/>
  <c r="K571" i="10"/>
  <c r="L571" i="10" s="1"/>
  <c r="BJ570" i="10"/>
  <c r="BI570" i="10"/>
  <c r="BH570" i="10"/>
  <c r="BG570" i="10"/>
  <c r="BF570" i="10"/>
  <c r="BE570" i="10"/>
  <c r="BD570" i="10"/>
  <c r="K570" i="10"/>
  <c r="L570" i="10" s="1"/>
  <c r="BJ569" i="10"/>
  <c r="BI569" i="10"/>
  <c r="BH569" i="10"/>
  <c r="BG569" i="10"/>
  <c r="BF569" i="10"/>
  <c r="BE569" i="10"/>
  <c r="BD569" i="10"/>
  <c r="K569" i="10"/>
  <c r="L569" i="10" s="1"/>
  <c r="BJ568" i="10"/>
  <c r="BI568" i="10"/>
  <c r="BH568" i="10"/>
  <c r="BG568" i="10"/>
  <c r="BF568" i="10"/>
  <c r="BE568" i="10"/>
  <c r="K568" i="10"/>
  <c r="L568" i="10" s="1"/>
  <c r="D568" i="10"/>
  <c r="BD568" i="10" s="1"/>
  <c r="BJ567" i="10"/>
  <c r="BI567" i="10"/>
  <c r="BH567" i="10"/>
  <c r="BG567" i="10"/>
  <c r="BF567" i="10"/>
  <c r="BE567" i="10"/>
  <c r="BD567" i="10"/>
  <c r="K567" i="10"/>
  <c r="L567" i="10" s="1"/>
  <c r="BJ566" i="10"/>
  <c r="BI566" i="10"/>
  <c r="BH566" i="10"/>
  <c r="BG566" i="10"/>
  <c r="BF566" i="10"/>
  <c r="BE566" i="10"/>
  <c r="BD566" i="10"/>
  <c r="K566" i="10"/>
  <c r="L566" i="10" s="1"/>
  <c r="BJ565" i="10"/>
  <c r="BI565" i="10"/>
  <c r="BH565" i="10"/>
  <c r="BG565" i="10"/>
  <c r="BF565" i="10"/>
  <c r="BE565" i="10"/>
  <c r="BD565" i="10"/>
  <c r="K565" i="10"/>
  <c r="L565" i="10" s="1"/>
  <c r="BJ564" i="10"/>
  <c r="BI564" i="10"/>
  <c r="BH564" i="10"/>
  <c r="BG564" i="10"/>
  <c r="BF564" i="10"/>
  <c r="BE564" i="10"/>
  <c r="BD564" i="10"/>
  <c r="K564" i="10"/>
  <c r="L564" i="10" s="1"/>
  <c r="BJ563" i="10"/>
  <c r="BI563" i="10"/>
  <c r="BH563" i="10"/>
  <c r="BG563" i="10"/>
  <c r="BF563" i="10"/>
  <c r="BE563" i="10"/>
  <c r="BD563" i="10"/>
  <c r="K563" i="10"/>
  <c r="L563" i="10" s="1"/>
  <c r="BJ562" i="10"/>
  <c r="BI562" i="10"/>
  <c r="BH562" i="10"/>
  <c r="BG562" i="10"/>
  <c r="BF562" i="10"/>
  <c r="BE562" i="10"/>
  <c r="BD562" i="10"/>
  <c r="L562" i="10"/>
  <c r="K562" i="10"/>
  <c r="BJ561" i="10"/>
  <c r="BI561" i="10"/>
  <c r="BH561" i="10"/>
  <c r="BG561" i="10"/>
  <c r="BF561" i="10"/>
  <c r="BE561" i="10"/>
  <c r="BD561" i="10"/>
  <c r="K561" i="10"/>
  <c r="L561" i="10" s="1"/>
  <c r="BJ560" i="10"/>
  <c r="BI560" i="10"/>
  <c r="BH560" i="10"/>
  <c r="BG560" i="10"/>
  <c r="BF560" i="10"/>
  <c r="BE560" i="10"/>
  <c r="BD560" i="10"/>
  <c r="K560" i="10"/>
  <c r="L560" i="10" s="1"/>
  <c r="BJ559" i="10"/>
  <c r="BI559" i="10"/>
  <c r="BH559" i="10"/>
  <c r="BG559" i="10"/>
  <c r="BF559" i="10"/>
  <c r="BE559" i="10"/>
  <c r="BD559" i="10"/>
  <c r="K559" i="10"/>
  <c r="L559" i="10" s="1"/>
  <c r="BJ558" i="10"/>
  <c r="BI558" i="10"/>
  <c r="BH558" i="10"/>
  <c r="BG558" i="10"/>
  <c r="BF558" i="10"/>
  <c r="BE558" i="10"/>
  <c r="BD558" i="10"/>
  <c r="K558" i="10"/>
  <c r="L558" i="10" s="1"/>
  <c r="BJ557" i="10"/>
  <c r="BI557" i="10"/>
  <c r="BH557" i="10"/>
  <c r="BG557" i="10"/>
  <c r="BF557" i="10"/>
  <c r="BE557" i="10"/>
  <c r="BD557" i="10"/>
  <c r="K557" i="10"/>
  <c r="L557" i="10" s="1"/>
  <c r="BJ556" i="10"/>
  <c r="BI556" i="10"/>
  <c r="BH556" i="10"/>
  <c r="BG556" i="10"/>
  <c r="BF556" i="10"/>
  <c r="BE556" i="10"/>
  <c r="BD556" i="10"/>
  <c r="K556" i="10"/>
  <c r="L556" i="10" s="1"/>
  <c r="BJ555" i="10"/>
  <c r="BI555" i="10"/>
  <c r="BH555" i="10"/>
  <c r="BG555" i="10"/>
  <c r="BF555" i="10"/>
  <c r="BE555" i="10"/>
  <c r="BD555" i="10"/>
  <c r="K555" i="10"/>
  <c r="L555" i="10" s="1"/>
  <c r="BJ554" i="10"/>
  <c r="BI554" i="10"/>
  <c r="BH554" i="10"/>
  <c r="BG554" i="10"/>
  <c r="BF554" i="10"/>
  <c r="BE554" i="10"/>
  <c r="BD554" i="10"/>
  <c r="K554" i="10"/>
  <c r="L554" i="10" s="1"/>
  <c r="BJ553" i="10"/>
  <c r="BI553" i="10"/>
  <c r="BH553" i="10"/>
  <c r="BG553" i="10"/>
  <c r="BF553" i="10"/>
  <c r="BE553" i="10"/>
  <c r="BD553" i="10"/>
  <c r="K553" i="10"/>
  <c r="L553" i="10" s="1"/>
  <c r="BJ552" i="10"/>
  <c r="BI552" i="10"/>
  <c r="BH552" i="10"/>
  <c r="BG552" i="10"/>
  <c r="BF552" i="10"/>
  <c r="BE552" i="10"/>
  <c r="K552" i="10"/>
  <c r="L552" i="10" s="1"/>
  <c r="D552" i="10"/>
  <c r="BD552" i="10" s="1"/>
  <c r="BJ551" i="10"/>
  <c r="BI551" i="10"/>
  <c r="BH551" i="10"/>
  <c r="BG551" i="10"/>
  <c r="BF551" i="10"/>
  <c r="BE551" i="10"/>
  <c r="K551" i="10"/>
  <c r="L551" i="10" s="1"/>
  <c r="D551" i="10"/>
  <c r="BD551" i="10" s="1"/>
  <c r="BJ550" i="10"/>
  <c r="BI550" i="10"/>
  <c r="BH550" i="10"/>
  <c r="BG550" i="10"/>
  <c r="BF550" i="10"/>
  <c r="BE550" i="10"/>
  <c r="BD550" i="10"/>
  <c r="K550" i="10"/>
  <c r="L550" i="10" s="1"/>
  <c r="BJ549" i="10"/>
  <c r="BI549" i="10"/>
  <c r="BH549" i="10"/>
  <c r="BG549" i="10"/>
  <c r="BF549" i="10"/>
  <c r="BE549" i="10"/>
  <c r="BD549" i="10"/>
  <c r="K549" i="10"/>
  <c r="L549" i="10" s="1"/>
  <c r="BJ548" i="10"/>
  <c r="BI548" i="10"/>
  <c r="BH548" i="10"/>
  <c r="BG548" i="10"/>
  <c r="BF548" i="10"/>
  <c r="BE548" i="10"/>
  <c r="BD548" i="10"/>
  <c r="K548" i="10"/>
  <c r="L548" i="10" s="1"/>
  <c r="BJ547" i="10"/>
  <c r="BI547" i="10"/>
  <c r="BH547" i="10"/>
  <c r="BG547" i="10"/>
  <c r="BF547" i="10"/>
  <c r="BE547" i="10"/>
  <c r="BD547" i="10"/>
  <c r="K547" i="10"/>
  <c r="L547" i="10" s="1"/>
  <c r="BJ546" i="10"/>
  <c r="BI546" i="10"/>
  <c r="BH546" i="10"/>
  <c r="BG546" i="10"/>
  <c r="BF546" i="10"/>
  <c r="BE546" i="10"/>
  <c r="BD546" i="10"/>
  <c r="K546" i="10"/>
  <c r="L546" i="10" s="1"/>
  <c r="BJ545" i="10"/>
  <c r="BI545" i="10"/>
  <c r="BH545" i="10"/>
  <c r="BG545" i="10"/>
  <c r="BF545" i="10"/>
  <c r="BE545" i="10"/>
  <c r="BD545" i="10"/>
  <c r="K545" i="10"/>
  <c r="L545" i="10" s="1"/>
  <c r="BJ544" i="10"/>
  <c r="BI544" i="10"/>
  <c r="BH544" i="10"/>
  <c r="BG544" i="10"/>
  <c r="BF544" i="10"/>
  <c r="BE544" i="10"/>
  <c r="BD544" i="10"/>
  <c r="K544" i="10"/>
  <c r="L544" i="10" s="1"/>
  <c r="BJ543" i="10"/>
  <c r="BI543" i="10"/>
  <c r="BH543" i="10"/>
  <c r="BG543" i="10"/>
  <c r="BF543" i="10"/>
  <c r="BE543" i="10"/>
  <c r="BD543" i="10"/>
  <c r="K543" i="10"/>
  <c r="L543" i="10" s="1"/>
  <c r="BJ542" i="10"/>
  <c r="BI542" i="10"/>
  <c r="BH542" i="10"/>
  <c r="BG542" i="10"/>
  <c r="BF542" i="10"/>
  <c r="BE542" i="10"/>
  <c r="BD542" i="10"/>
  <c r="K542" i="10"/>
  <c r="L542" i="10" s="1"/>
  <c r="BJ541" i="10"/>
  <c r="BI541" i="10"/>
  <c r="BH541" i="10"/>
  <c r="BG541" i="10"/>
  <c r="BF541" i="10"/>
  <c r="BE541" i="10"/>
  <c r="K541" i="10"/>
  <c r="L541" i="10" s="1"/>
  <c r="D541" i="10"/>
  <c r="BD541" i="10" s="1"/>
  <c r="BJ540" i="10"/>
  <c r="BI540" i="10"/>
  <c r="BH540" i="10"/>
  <c r="BG540" i="10"/>
  <c r="BF540" i="10"/>
  <c r="BE540" i="10"/>
  <c r="BD540" i="10"/>
  <c r="K540" i="10"/>
  <c r="L540" i="10" s="1"/>
  <c r="D540" i="10"/>
  <c r="BJ539" i="10"/>
  <c r="BI539" i="10"/>
  <c r="BH539" i="10"/>
  <c r="BG539" i="10"/>
  <c r="BF539" i="10"/>
  <c r="BE539" i="10"/>
  <c r="BD539" i="10"/>
  <c r="K539" i="10"/>
  <c r="L539" i="10" s="1"/>
  <c r="BJ538" i="10"/>
  <c r="BI538" i="10"/>
  <c r="BH538" i="10"/>
  <c r="BG538" i="10"/>
  <c r="BF538" i="10"/>
  <c r="BE538" i="10"/>
  <c r="BD538" i="10"/>
  <c r="K538" i="10"/>
  <c r="L538" i="10" s="1"/>
  <c r="BJ537" i="10"/>
  <c r="BI537" i="10"/>
  <c r="BH537" i="10"/>
  <c r="BG537" i="10"/>
  <c r="BF537" i="10"/>
  <c r="BE537" i="10"/>
  <c r="K537" i="10"/>
  <c r="L537" i="10" s="1"/>
  <c r="D537" i="10"/>
  <c r="BD537" i="10" s="1"/>
  <c r="BJ536" i="10"/>
  <c r="BI536" i="10"/>
  <c r="BH536" i="10"/>
  <c r="BG536" i="10"/>
  <c r="BF536" i="10"/>
  <c r="BE536" i="10"/>
  <c r="BD536" i="10"/>
  <c r="K536" i="10"/>
  <c r="L536" i="10" s="1"/>
  <c r="BJ535" i="10"/>
  <c r="BI535" i="10"/>
  <c r="BH535" i="10"/>
  <c r="BG535" i="10"/>
  <c r="BF535" i="10"/>
  <c r="BE535" i="10"/>
  <c r="BD535" i="10"/>
  <c r="K535" i="10"/>
  <c r="L535" i="10" s="1"/>
  <c r="BJ534" i="10"/>
  <c r="BI534" i="10"/>
  <c r="BH534" i="10"/>
  <c r="BG534" i="10"/>
  <c r="BF534" i="10"/>
  <c r="BE534" i="10"/>
  <c r="BD534" i="10"/>
  <c r="K534" i="10"/>
  <c r="L534" i="10" s="1"/>
  <c r="BJ533" i="10"/>
  <c r="BI533" i="10"/>
  <c r="BH533" i="10"/>
  <c r="BG533" i="10"/>
  <c r="BF533" i="10"/>
  <c r="BE533" i="10"/>
  <c r="BD533" i="10"/>
  <c r="K533" i="10"/>
  <c r="L533" i="10" s="1"/>
  <c r="BJ532" i="10"/>
  <c r="BI532" i="10"/>
  <c r="BH532" i="10"/>
  <c r="BG532" i="10"/>
  <c r="BF532" i="10"/>
  <c r="BE532" i="10"/>
  <c r="K532" i="10"/>
  <c r="L532" i="10" s="1"/>
  <c r="D532" i="10"/>
  <c r="BD532" i="10" s="1"/>
  <c r="BJ531" i="10"/>
  <c r="BI531" i="10"/>
  <c r="BH531" i="10"/>
  <c r="BG531" i="10"/>
  <c r="BF531" i="10"/>
  <c r="BE531" i="10"/>
  <c r="BD531" i="10"/>
  <c r="K531" i="10"/>
  <c r="L531" i="10" s="1"/>
  <c r="BJ530" i="10"/>
  <c r="BI530" i="10"/>
  <c r="BH530" i="10"/>
  <c r="BG530" i="10"/>
  <c r="BF530" i="10"/>
  <c r="BE530" i="10"/>
  <c r="BD530" i="10"/>
  <c r="K530" i="10"/>
  <c r="L530" i="10" s="1"/>
  <c r="BJ529" i="10"/>
  <c r="BI529" i="10"/>
  <c r="BH529" i="10"/>
  <c r="BG529" i="10"/>
  <c r="BF529" i="10"/>
  <c r="BE529" i="10"/>
  <c r="BD529" i="10"/>
  <c r="K529" i="10"/>
  <c r="L529" i="10" s="1"/>
  <c r="BJ528" i="10"/>
  <c r="BI528" i="10"/>
  <c r="BH528" i="10"/>
  <c r="BG528" i="10"/>
  <c r="BF528" i="10"/>
  <c r="BE528" i="10"/>
  <c r="K528" i="10"/>
  <c r="L528" i="10" s="1"/>
  <c r="D528" i="10"/>
  <c r="BD528" i="10" s="1"/>
  <c r="BJ527" i="10"/>
  <c r="BI527" i="10"/>
  <c r="BH527" i="10"/>
  <c r="BG527" i="10"/>
  <c r="BF527" i="10"/>
  <c r="BE527" i="10"/>
  <c r="BD527" i="10"/>
  <c r="K527" i="10"/>
  <c r="L527" i="10" s="1"/>
  <c r="BJ526" i="10"/>
  <c r="BI526" i="10"/>
  <c r="BH526" i="10"/>
  <c r="BG526" i="10"/>
  <c r="BF526" i="10"/>
  <c r="BE526" i="10"/>
  <c r="BD526" i="10"/>
  <c r="K526" i="10"/>
  <c r="L526" i="10" s="1"/>
  <c r="BJ525" i="10"/>
  <c r="BI525" i="10"/>
  <c r="BH525" i="10"/>
  <c r="BG525" i="10"/>
  <c r="BF525" i="10"/>
  <c r="BE525" i="10"/>
  <c r="BD525" i="10"/>
  <c r="K525" i="10"/>
  <c r="L525" i="10" s="1"/>
  <c r="BJ524" i="10"/>
  <c r="BI524" i="10"/>
  <c r="BH524" i="10"/>
  <c r="BG524" i="10"/>
  <c r="BF524" i="10"/>
  <c r="BE524" i="10"/>
  <c r="BD524" i="10"/>
  <c r="K524" i="10"/>
  <c r="L524" i="10" s="1"/>
  <c r="BJ523" i="10"/>
  <c r="BI523" i="10"/>
  <c r="BH523" i="10"/>
  <c r="BG523" i="10"/>
  <c r="BF523" i="10"/>
  <c r="BE523" i="10"/>
  <c r="BD523" i="10"/>
  <c r="K523" i="10"/>
  <c r="L523" i="10" s="1"/>
  <c r="BJ522" i="10"/>
  <c r="BI522" i="10"/>
  <c r="BH522" i="10"/>
  <c r="BG522" i="10"/>
  <c r="BF522" i="10"/>
  <c r="BE522" i="10"/>
  <c r="BD522" i="10"/>
  <c r="K522" i="10"/>
  <c r="L522" i="10" s="1"/>
  <c r="BJ521" i="10"/>
  <c r="BI521" i="10"/>
  <c r="BH521" i="10"/>
  <c r="BG521" i="10"/>
  <c r="BF521" i="10"/>
  <c r="BE521" i="10"/>
  <c r="BD521" i="10"/>
  <c r="K521" i="10"/>
  <c r="L521" i="10" s="1"/>
  <c r="BJ520" i="10"/>
  <c r="BI520" i="10"/>
  <c r="BH520" i="10"/>
  <c r="BG520" i="10"/>
  <c r="BF520" i="10"/>
  <c r="BE520" i="10"/>
  <c r="BD520" i="10"/>
  <c r="K520" i="10"/>
  <c r="L520" i="10" s="1"/>
  <c r="BJ519" i="10"/>
  <c r="BI519" i="10"/>
  <c r="BH519" i="10"/>
  <c r="BG519" i="10"/>
  <c r="BF519" i="10"/>
  <c r="BE519" i="10"/>
  <c r="BD519" i="10"/>
  <c r="K519" i="10"/>
  <c r="L519" i="10" s="1"/>
  <c r="BJ518" i="10"/>
  <c r="BI518" i="10"/>
  <c r="BH518" i="10"/>
  <c r="BG518" i="10"/>
  <c r="BF518" i="10"/>
  <c r="BE518" i="10"/>
  <c r="BD518" i="10"/>
  <c r="K518" i="10"/>
  <c r="L518" i="10" s="1"/>
  <c r="BJ517" i="10"/>
  <c r="BI517" i="10"/>
  <c r="BH517" i="10"/>
  <c r="BG517" i="10"/>
  <c r="BF517" i="10"/>
  <c r="BE517" i="10"/>
  <c r="BD517" i="10"/>
  <c r="K517" i="10"/>
  <c r="L517" i="10" s="1"/>
  <c r="BJ516" i="10"/>
  <c r="BI516" i="10"/>
  <c r="BH516" i="10"/>
  <c r="BG516" i="10"/>
  <c r="BF516" i="10"/>
  <c r="BE516" i="10"/>
  <c r="BD516" i="10"/>
  <c r="K516" i="10"/>
  <c r="L516" i="10" s="1"/>
  <c r="BJ515" i="10"/>
  <c r="BI515" i="10"/>
  <c r="BH515" i="10"/>
  <c r="BG515" i="10"/>
  <c r="BF515" i="10"/>
  <c r="BE515" i="10"/>
  <c r="BD515" i="10"/>
  <c r="K515" i="10"/>
  <c r="L515" i="10" s="1"/>
  <c r="BJ514" i="10"/>
  <c r="BI514" i="10"/>
  <c r="BH514" i="10"/>
  <c r="BG514" i="10"/>
  <c r="BF514" i="10"/>
  <c r="BE514" i="10"/>
  <c r="BD514" i="10"/>
  <c r="K514" i="10"/>
  <c r="L514" i="10" s="1"/>
  <c r="BJ513" i="10"/>
  <c r="BI513" i="10"/>
  <c r="BH513" i="10"/>
  <c r="BG513" i="10"/>
  <c r="BF513" i="10"/>
  <c r="BE513" i="10"/>
  <c r="BD513" i="10"/>
  <c r="L513" i="10"/>
  <c r="K513" i="10"/>
  <c r="BJ512" i="10"/>
  <c r="BI512" i="10"/>
  <c r="BH512" i="10"/>
  <c r="BG512" i="10"/>
  <c r="BF512" i="10"/>
  <c r="BE512" i="10"/>
  <c r="BD512" i="10"/>
  <c r="K512" i="10"/>
  <c r="L512" i="10" s="1"/>
  <c r="BJ511" i="10"/>
  <c r="BI511" i="10"/>
  <c r="BH511" i="10"/>
  <c r="BG511" i="10"/>
  <c r="BF511" i="10"/>
  <c r="BE511" i="10"/>
  <c r="BD511" i="10"/>
  <c r="K511" i="10"/>
  <c r="L511" i="10" s="1"/>
  <c r="BJ510" i="10"/>
  <c r="BI510" i="10"/>
  <c r="BH510" i="10"/>
  <c r="BG510" i="10"/>
  <c r="BF510" i="10"/>
  <c r="BE510" i="10"/>
  <c r="BD510" i="10"/>
  <c r="K510" i="10"/>
  <c r="L510" i="10" s="1"/>
  <c r="BJ509" i="10"/>
  <c r="BI509" i="10"/>
  <c r="BH509" i="10"/>
  <c r="BG509" i="10"/>
  <c r="BF509" i="10"/>
  <c r="BE509" i="10"/>
  <c r="BD509" i="10"/>
  <c r="K509" i="10"/>
  <c r="L509" i="10" s="1"/>
  <c r="BJ508" i="10"/>
  <c r="BI508" i="10"/>
  <c r="BH508" i="10"/>
  <c r="BG508" i="10"/>
  <c r="BF508" i="10"/>
  <c r="BE508" i="10"/>
  <c r="BD508" i="10"/>
  <c r="K508" i="10"/>
  <c r="L508" i="10" s="1"/>
  <c r="BJ507" i="10"/>
  <c r="BI507" i="10"/>
  <c r="BH507" i="10"/>
  <c r="BG507" i="10"/>
  <c r="BF507" i="10"/>
  <c r="BE507" i="10"/>
  <c r="BD507" i="10"/>
  <c r="K507" i="10"/>
  <c r="L507" i="10" s="1"/>
  <c r="BJ506" i="10"/>
  <c r="BI506" i="10"/>
  <c r="BH506" i="10"/>
  <c r="BG506" i="10"/>
  <c r="BF506" i="10"/>
  <c r="BE506" i="10"/>
  <c r="BD506" i="10"/>
  <c r="K506" i="10"/>
  <c r="L506" i="10" s="1"/>
  <c r="BJ505" i="10"/>
  <c r="BI505" i="10"/>
  <c r="BH505" i="10"/>
  <c r="BG505" i="10"/>
  <c r="BF505" i="10"/>
  <c r="BE505" i="10"/>
  <c r="BD505" i="10"/>
  <c r="K505" i="10"/>
  <c r="L505" i="10" s="1"/>
  <c r="BJ504" i="10"/>
  <c r="BI504" i="10"/>
  <c r="BH504" i="10"/>
  <c r="BG504" i="10"/>
  <c r="BF504" i="10"/>
  <c r="BE504" i="10"/>
  <c r="BD504" i="10"/>
  <c r="K504" i="10"/>
  <c r="L504" i="10" s="1"/>
  <c r="D504" i="10"/>
  <c r="BJ503" i="10"/>
  <c r="BI503" i="10"/>
  <c r="BH503" i="10"/>
  <c r="BG503" i="10"/>
  <c r="BF503" i="10"/>
  <c r="BE503" i="10"/>
  <c r="BD503" i="10"/>
  <c r="K503" i="10"/>
  <c r="L503" i="10" s="1"/>
  <c r="BJ502" i="10"/>
  <c r="BI502" i="10"/>
  <c r="BH502" i="10"/>
  <c r="BG502" i="10"/>
  <c r="BF502" i="10"/>
  <c r="BE502" i="10"/>
  <c r="BD502" i="10"/>
  <c r="K502" i="10"/>
  <c r="L502" i="10" s="1"/>
  <c r="BJ501" i="10"/>
  <c r="BI501" i="10"/>
  <c r="BH501" i="10"/>
  <c r="BG501" i="10"/>
  <c r="BF501" i="10"/>
  <c r="BE501" i="10"/>
  <c r="BD501" i="10"/>
  <c r="K501" i="10"/>
  <c r="L501" i="10" s="1"/>
  <c r="BJ500" i="10"/>
  <c r="BI500" i="10"/>
  <c r="BH500" i="10"/>
  <c r="BG500" i="10"/>
  <c r="BF500" i="10"/>
  <c r="BE500" i="10"/>
  <c r="BD500" i="10"/>
  <c r="K500" i="10"/>
  <c r="L500" i="10" s="1"/>
  <c r="BJ499" i="10"/>
  <c r="BI499" i="10"/>
  <c r="BH499" i="10"/>
  <c r="BG499" i="10"/>
  <c r="BF499" i="10"/>
  <c r="BE499" i="10"/>
  <c r="K499" i="10"/>
  <c r="L499" i="10" s="1"/>
  <c r="D499" i="10"/>
  <c r="BD499" i="10" s="1"/>
  <c r="BJ498" i="10"/>
  <c r="BI498" i="10"/>
  <c r="BH498" i="10"/>
  <c r="BG498" i="10"/>
  <c r="BF498" i="10"/>
  <c r="BE498" i="10"/>
  <c r="BD498" i="10"/>
  <c r="K498" i="10"/>
  <c r="L498" i="10" s="1"/>
  <c r="BJ497" i="10"/>
  <c r="BI497" i="10"/>
  <c r="BH497" i="10"/>
  <c r="BG497" i="10"/>
  <c r="BF497" i="10"/>
  <c r="BE497" i="10"/>
  <c r="BD497" i="10"/>
  <c r="K497" i="10"/>
  <c r="L497" i="10" s="1"/>
  <c r="BJ496" i="10"/>
  <c r="BI496" i="10"/>
  <c r="BH496" i="10"/>
  <c r="BG496" i="10"/>
  <c r="BF496" i="10"/>
  <c r="BE496" i="10"/>
  <c r="BD496" i="10"/>
  <c r="K496" i="10"/>
  <c r="L496" i="10" s="1"/>
  <c r="BJ495" i="10"/>
  <c r="BI495" i="10"/>
  <c r="BH495" i="10"/>
  <c r="BG495" i="10"/>
  <c r="BF495" i="10"/>
  <c r="BE495" i="10"/>
  <c r="BD495" i="10"/>
  <c r="K495" i="10"/>
  <c r="L495" i="10" s="1"/>
  <c r="BJ494" i="10"/>
  <c r="BI494" i="10"/>
  <c r="BH494" i="10"/>
  <c r="BG494" i="10"/>
  <c r="BF494" i="10"/>
  <c r="BE494" i="10"/>
  <c r="BD494" i="10"/>
  <c r="K494" i="10"/>
  <c r="L494" i="10" s="1"/>
  <c r="BJ493" i="10"/>
  <c r="BI493" i="10"/>
  <c r="BH493" i="10"/>
  <c r="BG493" i="10"/>
  <c r="BF493" i="10"/>
  <c r="BE493" i="10"/>
  <c r="BD493" i="10"/>
  <c r="K493" i="10"/>
  <c r="L493" i="10" s="1"/>
  <c r="BJ492" i="10"/>
  <c r="BI492" i="10"/>
  <c r="BH492" i="10"/>
  <c r="BG492" i="10"/>
  <c r="BF492" i="10"/>
  <c r="BE492" i="10"/>
  <c r="K492" i="10"/>
  <c r="L492" i="10" s="1"/>
  <c r="D492" i="10"/>
  <c r="BD492" i="10" s="1"/>
  <c r="BJ491" i="10"/>
  <c r="BI491" i="10"/>
  <c r="BH491" i="10"/>
  <c r="BG491" i="10"/>
  <c r="BF491" i="10"/>
  <c r="BE491" i="10"/>
  <c r="BD491" i="10"/>
  <c r="K491" i="10"/>
  <c r="L491" i="10" s="1"/>
  <c r="BJ490" i="10"/>
  <c r="BI490" i="10"/>
  <c r="BH490" i="10"/>
  <c r="BG490" i="10"/>
  <c r="BF490" i="10"/>
  <c r="BE490" i="10"/>
  <c r="BD490" i="10"/>
  <c r="K490" i="10"/>
  <c r="L490" i="10" s="1"/>
  <c r="BJ489" i="10"/>
  <c r="BI489" i="10"/>
  <c r="BH489" i="10"/>
  <c r="BG489" i="10"/>
  <c r="BF489" i="10"/>
  <c r="BE489" i="10"/>
  <c r="BD489" i="10"/>
  <c r="K489" i="10"/>
  <c r="L489" i="10" s="1"/>
  <c r="BJ488" i="10"/>
  <c r="BI488" i="10"/>
  <c r="BH488" i="10"/>
  <c r="BG488" i="10"/>
  <c r="BF488" i="10"/>
  <c r="BE488" i="10"/>
  <c r="BD488" i="10"/>
  <c r="K488" i="10"/>
  <c r="L488" i="10" s="1"/>
  <c r="BJ487" i="10"/>
  <c r="BI487" i="10"/>
  <c r="BH487" i="10"/>
  <c r="BG487" i="10"/>
  <c r="BF487" i="10"/>
  <c r="BE487" i="10"/>
  <c r="BD487" i="10"/>
  <c r="K487" i="10"/>
  <c r="L487" i="10" s="1"/>
  <c r="BJ486" i="10"/>
  <c r="BI486" i="10"/>
  <c r="BH486" i="10"/>
  <c r="BG486" i="10"/>
  <c r="BF486" i="10"/>
  <c r="BE486" i="10"/>
  <c r="K486" i="10"/>
  <c r="L486" i="10" s="1"/>
  <c r="D486" i="10"/>
  <c r="BD486" i="10" s="1"/>
  <c r="BJ485" i="10"/>
  <c r="BI485" i="10"/>
  <c r="BH485" i="10"/>
  <c r="BG485" i="10"/>
  <c r="BF485" i="10"/>
  <c r="BE485" i="10"/>
  <c r="BD485" i="10"/>
  <c r="K485" i="10"/>
  <c r="L485" i="10" s="1"/>
  <c r="BJ484" i="10"/>
  <c r="BI484" i="10"/>
  <c r="BH484" i="10"/>
  <c r="BG484" i="10"/>
  <c r="BF484" i="10"/>
  <c r="BE484" i="10"/>
  <c r="BD484" i="10"/>
  <c r="K484" i="10"/>
  <c r="L484" i="10" s="1"/>
  <c r="BJ483" i="10"/>
  <c r="BI483" i="10"/>
  <c r="BH483" i="10"/>
  <c r="BG483" i="10"/>
  <c r="BF483" i="10"/>
  <c r="BE483" i="10"/>
  <c r="BD483" i="10"/>
  <c r="K483" i="10"/>
  <c r="L483" i="10" s="1"/>
  <c r="BJ482" i="10"/>
  <c r="BI482" i="10"/>
  <c r="BH482" i="10"/>
  <c r="BG482" i="10"/>
  <c r="BF482" i="10"/>
  <c r="BE482" i="10"/>
  <c r="BD482" i="10"/>
  <c r="K482" i="10"/>
  <c r="L482" i="10" s="1"/>
  <c r="BJ481" i="10"/>
  <c r="BI481" i="10"/>
  <c r="BH481" i="10"/>
  <c r="BG481" i="10"/>
  <c r="BF481" i="10"/>
  <c r="BE481" i="10"/>
  <c r="BD481" i="10"/>
  <c r="K481" i="10"/>
  <c r="L481" i="10" s="1"/>
  <c r="BJ480" i="10"/>
  <c r="BI480" i="10"/>
  <c r="BH480" i="10"/>
  <c r="BG480" i="10"/>
  <c r="BF480" i="10"/>
  <c r="BE480" i="10"/>
  <c r="BD480" i="10"/>
  <c r="K480" i="10"/>
  <c r="L480" i="10" s="1"/>
  <c r="BJ479" i="10"/>
  <c r="BI479" i="10"/>
  <c r="BH479" i="10"/>
  <c r="BG479" i="10"/>
  <c r="BF479" i="10"/>
  <c r="BE479" i="10"/>
  <c r="BD479" i="10"/>
  <c r="K479" i="10"/>
  <c r="L479" i="10" s="1"/>
  <c r="BJ478" i="10"/>
  <c r="BI478" i="10"/>
  <c r="BH478" i="10"/>
  <c r="BG478" i="10"/>
  <c r="BF478" i="10"/>
  <c r="BE478" i="10"/>
  <c r="BD478" i="10"/>
  <c r="K478" i="10"/>
  <c r="L478" i="10" s="1"/>
  <c r="BJ477" i="10"/>
  <c r="BI477" i="10"/>
  <c r="BH477" i="10"/>
  <c r="BG477" i="10"/>
  <c r="BF477" i="10"/>
  <c r="BE477" i="10"/>
  <c r="BD477" i="10"/>
  <c r="K477" i="10"/>
  <c r="L477" i="10" s="1"/>
  <c r="BJ476" i="10"/>
  <c r="BI476" i="10"/>
  <c r="BH476" i="10"/>
  <c r="BG476" i="10"/>
  <c r="BF476" i="10"/>
  <c r="BE476" i="10"/>
  <c r="BD476" i="10"/>
  <c r="K476" i="10"/>
  <c r="L476" i="10" s="1"/>
  <c r="BJ475" i="10"/>
  <c r="BI475" i="10"/>
  <c r="BH475" i="10"/>
  <c r="BG475" i="10"/>
  <c r="BF475" i="10"/>
  <c r="BE475" i="10"/>
  <c r="BD475" i="10"/>
  <c r="K475" i="10"/>
  <c r="L475" i="10" s="1"/>
  <c r="BJ474" i="10"/>
  <c r="BI474" i="10"/>
  <c r="BH474" i="10"/>
  <c r="BG474" i="10"/>
  <c r="BF474" i="10"/>
  <c r="BE474" i="10"/>
  <c r="BD474" i="10"/>
  <c r="K474" i="10"/>
  <c r="L474" i="10" s="1"/>
  <c r="BJ473" i="10"/>
  <c r="BI473" i="10"/>
  <c r="BH473" i="10"/>
  <c r="BG473" i="10"/>
  <c r="BF473" i="10"/>
  <c r="BE473" i="10"/>
  <c r="BD473" i="10"/>
  <c r="K473" i="10"/>
  <c r="L473" i="10" s="1"/>
  <c r="BJ472" i="10"/>
  <c r="BI472" i="10"/>
  <c r="BH472" i="10"/>
  <c r="BG472" i="10"/>
  <c r="BF472" i="10"/>
  <c r="BE472" i="10"/>
  <c r="BD472" i="10"/>
  <c r="K472" i="10"/>
  <c r="L472" i="10" s="1"/>
  <c r="BJ471" i="10"/>
  <c r="BI471" i="10"/>
  <c r="BH471" i="10"/>
  <c r="BG471" i="10"/>
  <c r="BF471" i="10"/>
  <c r="BE471" i="10"/>
  <c r="BD471" i="10"/>
  <c r="K471" i="10"/>
  <c r="L471" i="10" s="1"/>
  <c r="BJ470" i="10"/>
  <c r="BI470" i="10"/>
  <c r="BH470" i="10"/>
  <c r="BG470" i="10"/>
  <c r="BF470" i="10"/>
  <c r="BE470" i="10"/>
  <c r="BD470" i="10"/>
  <c r="K470" i="10"/>
  <c r="L470" i="10" s="1"/>
  <c r="BJ469" i="10"/>
  <c r="BI469" i="10"/>
  <c r="BH469" i="10"/>
  <c r="BG469" i="10"/>
  <c r="BF469" i="10"/>
  <c r="BE469" i="10"/>
  <c r="BD469" i="10"/>
  <c r="K469" i="10"/>
  <c r="L469" i="10" s="1"/>
  <c r="BJ468" i="10"/>
  <c r="BI468" i="10"/>
  <c r="BH468" i="10"/>
  <c r="BG468" i="10"/>
  <c r="BF468" i="10"/>
  <c r="BE468" i="10"/>
  <c r="BD468" i="10"/>
  <c r="K468" i="10"/>
  <c r="L468" i="10" s="1"/>
  <c r="BJ467" i="10"/>
  <c r="BI467" i="10"/>
  <c r="BH467" i="10"/>
  <c r="BG467" i="10"/>
  <c r="BF467" i="10"/>
  <c r="BE467" i="10"/>
  <c r="BD467" i="10"/>
  <c r="K467" i="10"/>
  <c r="L467" i="10" s="1"/>
  <c r="BJ466" i="10"/>
  <c r="BI466" i="10"/>
  <c r="BH466" i="10"/>
  <c r="BG466" i="10"/>
  <c r="BF466" i="10"/>
  <c r="BE466" i="10"/>
  <c r="BD466" i="10"/>
  <c r="K466" i="10"/>
  <c r="L466" i="10" s="1"/>
  <c r="BJ465" i="10"/>
  <c r="BI465" i="10"/>
  <c r="BH465" i="10"/>
  <c r="BG465" i="10"/>
  <c r="BF465" i="10"/>
  <c r="BE465" i="10"/>
  <c r="K465" i="10"/>
  <c r="L465" i="10" s="1"/>
  <c r="D465" i="10"/>
  <c r="BD465" i="10" s="1"/>
  <c r="BJ464" i="10"/>
  <c r="BI464" i="10"/>
  <c r="BH464" i="10"/>
  <c r="BG464" i="10"/>
  <c r="BF464" i="10"/>
  <c r="BE464" i="10"/>
  <c r="BD464" i="10"/>
  <c r="K464" i="10"/>
  <c r="L464" i="10" s="1"/>
  <c r="BJ463" i="10"/>
  <c r="BI463" i="10"/>
  <c r="BH463" i="10"/>
  <c r="BG463" i="10"/>
  <c r="BF463" i="10"/>
  <c r="BE463" i="10"/>
  <c r="K463" i="10"/>
  <c r="L463" i="10" s="1"/>
  <c r="D463" i="10"/>
  <c r="BD463" i="10" s="1"/>
  <c r="BJ462" i="10"/>
  <c r="BI462" i="10"/>
  <c r="BH462" i="10"/>
  <c r="BG462" i="10"/>
  <c r="BF462" i="10"/>
  <c r="BE462" i="10"/>
  <c r="K462" i="10"/>
  <c r="L462" i="10" s="1"/>
  <c r="D462" i="10"/>
  <c r="BD462" i="10" s="1"/>
  <c r="BJ461" i="10"/>
  <c r="BI461" i="10"/>
  <c r="BH461" i="10"/>
  <c r="BG461" i="10"/>
  <c r="BF461" i="10"/>
  <c r="BE461" i="10"/>
  <c r="BD461" i="10"/>
  <c r="K461" i="10"/>
  <c r="L461" i="10" s="1"/>
  <c r="BJ460" i="10"/>
  <c r="BI460" i="10"/>
  <c r="BH460" i="10"/>
  <c r="BG460" i="10"/>
  <c r="BF460" i="10"/>
  <c r="BE460" i="10"/>
  <c r="BD460" i="10"/>
  <c r="K460" i="10"/>
  <c r="L460" i="10" s="1"/>
  <c r="BJ459" i="10"/>
  <c r="BI459" i="10"/>
  <c r="BH459" i="10"/>
  <c r="BG459" i="10"/>
  <c r="BF459" i="10"/>
  <c r="BE459" i="10"/>
  <c r="BD459" i="10"/>
  <c r="K459" i="10"/>
  <c r="L459" i="10" s="1"/>
  <c r="BJ458" i="10"/>
  <c r="BI458" i="10"/>
  <c r="BH458" i="10"/>
  <c r="BG458" i="10"/>
  <c r="BF458" i="10"/>
  <c r="BE458" i="10"/>
  <c r="BD458" i="10"/>
  <c r="K458" i="10"/>
  <c r="L458" i="10" s="1"/>
  <c r="BJ457" i="10"/>
  <c r="BI457" i="10"/>
  <c r="BH457" i="10"/>
  <c r="BG457" i="10"/>
  <c r="BF457" i="10"/>
  <c r="BE457" i="10"/>
  <c r="BD457" i="10"/>
  <c r="K457" i="10"/>
  <c r="L457" i="10" s="1"/>
  <c r="BJ456" i="10"/>
  <c r="BI456" i="10"/>
  <c r="BH456" i="10"/>
  <c r="BG456" i="10"/>
  <c r="BF456" i="10"/>
  <c r="BE456" i="10"/>
  <c r="BD456" i="10"/>
  <c r="K456" i="10"/>
  <c r="L456" i="10" s="1"/>
  <c r="BJ455" i="10"/>
  <c r="BI455" i="10"/>
  <c r="BH455" i="10"/>
  <c r="BG455" i="10"/>
  <c r="BF455" i="10"/>
  <c r="BE455" i="10"/>
  <c r="BD455" i="10"/>
  <c r="K455" i="10"/>
  <c r="L455" i="10" s="1"/>
  <c r="BJ454" i="10"/>
  <c r="BI454" i="10"/>
  <c r="BH454" i="10"/>
  <c r="BG454" i="10"/>
  <c r="BF454" i="10"/>
  <c r="BE454" i="10"/>
  <c r="BD454" i="10"/>
  <c r="K454" i="10"/>
  <c r="L454" i="10" s="1"/>
  <c r="BJ453" i="10"/>
  <c r="BI453" i="10"/>
  <c r="BH453" i="10"/>
  <c r="BG453" i="10"/>
  <c r="BF453" i="10"/>
  <c r="BE453" i="10"/>
  <c r="BD453" i="10"/>
  <c r="K453" i="10"/>
  <c r="L453" i="10" s="1"/>
  <c r="BJ452" i="10"/>
  <c r="BI452" i="10"/>
  <c r="BH452" i="10"/>
  <c r="BG452" i="10"/>
  <c r="BF452" i="10"/>
  <c r="BE452" i="10"/>
  <c r="BD452" i="10"/>
  <c r="K452" i="10"/>
  <c r="L452" i="10" s="1"/>
  <c r="BJ451" i="10"/>
  <c r="BI451" i="10"/>
  <c r="BH451" i="10"/>
  <c r="BG451" i="10"/>
  <c r="BF451" i="10"/>
  <c r="BE451" i="10"/>
  <c r="BD451" i="10"/>
  <c r="K451" i="10"/>
  <c r="L451" i="10" s="1"/>
  <c r="BJ450" i="10"/>
  <c r="BI450" i="10"/>
  <c r="BH450" i="10"/>
  <c r="BG450" i="10"/>
  <c r="BF450" i="10"/>
  <c r="BE450" i="10"/>
  <c r="BD450" i="10"/>
  <c r="K450" i="10"/>
  <c r="L450" i="10" s="1"/>
  <c r="BJ449" i="10"/>
  <c r="BI449" i="10"/>
  <c r="BH449" i="10"/>
  <c r="BG449" i="10"/>
  <c r="BF449" i="10"/>
  <c r="BE449" i="10"/>
  <c r="BD449" i="10"/>
  <c r="K449" i="10"/>
  <c r="L449" i="10" s="1"/>
  <c r="BJ448" i="10"/>
  <c r="BI448" i="10"/>
  <c r="BH448" i="10"/>
  <c r="BG448" i="10"/>
  <c r="BF448" i="10"/>
  <c r="BE448" i="10"/>
  <c r="BD448" i="10"/>
  <c r="K448" i="10"/>
  <c r="L448" i="10" s="1"/>
  <c r="BJ447" i="10"/>
  <c r="BI447" i="10"/>
  <c r="BH447" i="10"/>
  <c r="BG447" i="10"/>
  <c r="BF447" i="10"/>
  <c r="BE447" i="10"/>
  <c r="BD447" i="10"/>
  <c r="K447" i="10"/>
  <c r="L447" i="10" s="1"/>
  <c r="BJ446" i="10"/>
  <c r="BI446" i="10"/>
  <c r="BH446" i="10"/>
  <c r="BG446" i="10"/>
  <c r="BF446" i="10"/>
  <c r="BE446" i="10"/>
  <c r="BD446" i="10"/>
  <c r="K446" i="10"/>
  <c r="L446" i="10" s="1"/>
  <c r="BJ445" i="10"/>
  <c r="BI445" i="10"/>
  <c r="BH445" i="10"/>
  <c r="BG445" i="10"/>
  <c r="BF445" i="10"/>
  <c r="BE445" i="10"/>
  <c r="BD445" i="10"/>
  <c r="K445" i="10"/>
  <c r="L445" i="10" s="1"/>
  <c r="BJ444" i="10"/>
  <c r="BI444" i="10"/>
  <c r="BH444" i="10"/>
  <c r="BG444" i="10"/>
  <c r="BF444" i="10"/>
  <c r="BE444" i="10"/>
  <c r="BD444" i="10"/>
  <c r="K444" i="10"/>
  <c r="L444" i="10" s="1"/>
  <c r="BJ443" i="10"/>
  <c r="BI443" i="10"/>
  <c r="BH443" i="10"/>
  <c r="BG443" i="10"/>
  <c r="BF443" i="10"/>
  <c r="BE443" i="10"/>
  <c r="BD443" i="10"/>
  <c r="K443" i="10"/>
  <c r="L443" i="10" s="1"/>
  <c r="BJ442" i="10"/>
  <c r="BI442" i="10"/>
  <c r="BH442" i="10"/>
  <c r="BG442" i="10"/>
  <c r="BF442" i="10"/>
  <c r="BE442" i="10"/>
  <c r="BD442" i="10"/>
  <c r="AN442" i="10"/>
  <c r="K442" i="10"/>
  <c r="L442" i="10" s="1"/>
  <c r="BJ441" i="10"/>
  <c r="BI441" i="10"/>
  <c r="BH441" i="10"/>
  <c r="BG441" i="10"/>
  <c r="BF441" i="10"/>
  <c r="BE441" i="10"/>
  <c r="BD441" i="10"/>
  <c r="K441" i="10"/>
  <c r="L441" i="10" s="1"/>
  <c r="BJ440" i="10"/>
  <c r="BI440" i="10"/>
  <c r="BH440" i="10"/>
  <c r="BG440" i="10"/>
  <c r="BF440" i="10"/>
  <c r="BE440" i="10"/>
  <c r="BD440" i="10"/>
  <c r="K440" i="10"/>
  <c r="L440" i="10" s="1"/>
  <c r="D440" i="10"/>
  <c r="BJ439" i="10"/>
  <c r="BI439" i="10"/>
  <c r="BH439" i="10"/>
  <c r="BG439" i="10"/>
  <c r="BF439" i="10"/>
  <c r="BE439" i="10"/>
  <c r="BD439" i="10"/>
  <c r="K439" i="10"/>
  <c r="L439" i="10" s="1"/>
  <c r="BJ438" i="10"/>
  <c r="BI438" i="10"/>
  <c r="BH438" i="10"/>
  <c r="BG438" i="10"/>
  <c r="BF438" i="10"/>
  <c r="BE438" i="10"/>
  <c r="BD438" i="10"/>
  <c r="K438" i="10"/>
  <c r="L438" i="10" s="1"/>
  <c r="BJ437" i="10"/>
  <c r="BI437" i="10"/>
  <c r="BH437" i="10"/>
  <c r="BG437" i="10"/>
  <c r="BF437" i="10"/>
  <c r="BE437" i="10"/>
  <c r="BD437" i="10"/>
  <c r="K437" i="10"/>
  <c r="L437" i="10" s="1"/>
  <c r="BJ436" i="10"/>
  <c r="BI436" i="10"/>
  <c r="BH436" i="10"/>
  <c r="BG436" i="10"/>
  <c r="BF436" i="10"/>
  <c r="BE436" i="10"/>
  <c r="BD436" i="10"/>
  <c r="K436" i="10"/>
  <c r="L436" i="10" s="1"/>
  <c r="BJ435" i="10"/>
  <c r="BI435" i="10"/>
  <c r="BH435" i="10"/>
  <c r="BG435" i="10"/>
  <c r="BF435" i="10"/>
  <c r="BE435" i="10"/>
  <c r="BD435" i="10"/>
  <c r="K435" i="10"/>
  <c r="L435" i="10" s="1"/>
  <c r="BJ434" i="10"/>
  <c r="BI434" i="10"/>
  <c r="BH434" i="10"/>
  <c r="BG434" i="10"/>
  <c r="BF434" i="10"/>
  <c r="BE434" i="10"/>
  <c r="BD434" i="10"/>
  <c r="K434" i="10"/>
  <c r="L434" i="10" s="1"/>
  <c r="BJ433" i="10"/>
  <c r="BI433" i="10"/>
  <c r="BH433" i="10"/>
  <c r="BG433" i="10"/>
  <c r="BF433" i="10"/>
  <c r="BE433" i="10"/>
  <c r="K433" i="10"/>
  <c r="L433" i="10" s="1"/>
  <c r="D433" i="10"/>
  <c r="BD433" i="10" s="1"/>
  <c r="BJ432" i="10"/>
  <c r="BI432" i="10"/>
  <c r="BH432" i="10"/>
  <c r="BG432" i="10"/>
  <c r="BF432" i="10"/>
  <c r="BE432" i="10"/>
  <c r="BD432" i="10"/>
  <c r="K432" i="10"/>
  <c r="L432" i="10" s="1"/>
  <c r="BJ431" i="10"/>
  <c r="BI431" i="10"/>
  <c r="BH431" i="10"/>
  <c r="BG431" i="10"/>
  <c r="BF431" i="10"/>
  <c r="BE431" i="10"/>
  <c r="BD431" i="10"/>
  <c r="K431" i="10"/>
  <c r="L431" i="10" s="1"/>
  <c r="BJ430" i="10"/>
  <c r="BI430" i="10"/>
  <c r="BH430" i="10"/>
  <c r="BG430" i="10"/>
  <c r="BF430" i="10"/>
  <c r="BE430" i="10"/>
  <c r="BD430" i="10"/>
  <c r="K430" i="10"/>
  <c r="L430" i="10" s="1"/>
  <c r="BJ429" i="10"/>
  <c r="BI429" i="10"/>
  <c r="BH429" i="10"/>
  <c r="BG429" i="10"/>
  <c r="BF429" i="10"/>
  <c r="BE429" i="10"/>
  <c r="K429" i="10"/>
  <c r="L429" i="10" s="1"/>
  <c r="D429" i="10"/>
  <c r="BD429" i="10" s="1"/>
  <c r="BJ428" i="10"/>
  <c r="BI428" i="10"/>
  <c r="BH428" i="10"/>
  <c r="BG428" i="10"/>
  <c r="BF428" i="10"/>
  <c r="BE428" i="10"/>
  <c r="BD428" i="10"/>
  <c r="K428" i="10"/>
  <c r="L428" i="10" s="1"/>
  <c r="BJ427" i="10"/>
  <c r="BI427" i="10"/>
  <c r="BH427" i="10"/>
  <c r="BG427" i="10"/>
  <c r="BF427" i="10"/>
  <c r="BE427" i="10"/>
  <c r="BD427" i="10"/>
  <c r="K427" i="10"/>
  <c r="L427" i="10" s="1"/>
  <c r="BJ426" i="10"/>
  <c r="BI426" i="10"/>
  <c r="BH426" i="10"/>
  <c r="BG426" i="10"/>
  <c r="BF426" i="10"/>
  <c r="BE426" i="10"/>
  <c r="BD426" i="10"/>
  <c r="K426" i="10"/>
  <c r="L426" i="10" s="1"/>
  <c r="BJ425" i="10"/>
  <c r="BI425" i="10"/>
  <c r="BH425" i="10"/>
  <c r="BG425" i="10"/>
  <c r="BF425" i="10"/>
  <c r="BE425" i="10"/>
  <c r="BD425" i="10"/>
  <c r="K425" i="10"/>
  <c r="L425" i="10" s="1"/>
  <c r="BJ424" i="10"/>
  <c r="BI424" i="10"/>
  <c r="BH424" i="10"/>
  <c r="BG424" i="10"/>
  <c r="BF424" i="10"/>
  <c r="BE424" i="10"/>
  <c r="BD424" i="10"/>
  <c r="K424" i="10"/>
  <c r="L424" i="10" s="1"/>
  <c r="BJ423" i="10"/>
  <c r="BI423" i="10"/>
  <c r="BH423" i="10"/>
  <c r="BG423" i="10"/>
  <c r="BF423" i="10"/>
  <c r="BE423" i="10"/>
  <c r="BD423" i="10"/>
  <c r="K423" i="10"/>
  <c r="L423" i="10" s="1"/>
  <c r="BJ422" i="10"/>
  <c r="BI422" i="10"/>
  <c r="BH422" i="10"/>
  <c r="BG422" i="10"/>
  <c r="BF422" i="10"/>
  <c r="BE422" i="10"/>
  <c r="BD422" i="10"/>
  <c r="K422" i="10"/>
  <c r="L422" i="10" s="1"/>
  <c r="BJ421" i="10"/>
  <c r="BI421" i="10"/>
  <c r="BH421" i="10"/>
  <c r="BG421" i="10"/>
  <c r="BF421" i="10"/>
  <c r="BE421" i="10"/>
  <c r="K421" i="10"/>
  <c r="L421" i="10" s="1"/>
  <c r="D421" i="10"/>
  <c r="BD421" i="10" s="1"/>
  <c r="BJ420" i="10"/>
  <c r="BI420" i="10"/>
  <c r="BH420" i="10"/>
  <c r="BG420" i="10"/>
  <c r="BF420" i="10"/>
  <c r="BE420" i="10"/>
  <c r="BD420" i="10"/>
  <c r="K420" i="10"/>
  <c r="L420" i="10" s="1"/>
  <c r="BJ419" i="10"/>
  <c r="BI419" i="10"/>
  <c r="BH419" i="10"/>
  <c r="BG419" i="10"/>
  <c r="BF419" i="10"/>
  <c r="BE419" i="10"/>
  <c r="BD419" i="10"/>
  <c r="L419" i="10"/>
  <c r="K419" i="10"/>
  <c r="BJ418" i="10"/>
  <c r="BI418" i="10"/>
  <c r="BH418" i="10"/>
  <c r="BG418" i="10"/>
  <c r="BF418" i="10"/>
  <c r="BE418" i="10"/>
  <c r="BD418" i="10"/>
  <c r="K418" i="10"/>
  <c r="L418" i="10" s="1"/>
  <c r="BJ417" i="10"/>
  <c r="BI417" i="10"/>
  <c r="BH417" i="10"/>
  <c r="BG417" i="10"/>
  <c r="BF417" i="10"/>
  <c r="BE417" i="10"/>
  <c r="BD417" i="10"/>
  <c r="K417" i="10"/>
  <c r="L417" i="10" s="1"/>
  <c r="BJ416" i="10"/>
  <c r="BI416" i="10"/>
  <c r="BH416" i="10"/>
  <c r="BG416" i="10"/>
  <c r="BF416" i="10"/>
  <c r="BE416" i="10"/>
  <c r="BD416" i="10"/>
  <c r="K416" i="10"/>
  <c r="L416" i="10" s="1"/>
  <c r="BJ415" i="10"/>
  <c r="BI415" i="10"/>
  <c r="BH415" i="10"/>
  <c r="BG415" i="10"/>
  <c r="BF415" i="10"/>
  <c r="BE415" i="10"/>
  <c r="BD415" i="10"/>
  <c r="K415" i="10"/>
  <c r="L415" i="10" s="1"/>
  <c r="BJ414" i="10"/>
  <c r="BI414" i="10"/>
  <c r="BH414" i="10"/>
  <c r="BG414" i="10"/>
  <c r="BF414" i="10"/>
  <c r="BE414" i="10"/>
  <c r="BD414" i="10"/>
  <c r="K414" i="10"/>
  <c r="L414" i="10" s="1"/>
  <c r="BJ413" i="10"/>
  <c r="BI413" i="10"/>
  <c r="BH413" i="10"/>
  <c r="BG413" i="10"/>
  <c r="BF413" i="10"/>
  <c r="BE413" i="10"/>
  <c r="BD413" i="10"/>
  <c r="K413" i="10"/>
  <c r="L413" i="10" s="1"/>
  <c r="BJ412" i="10"/>
  <c r="BI412" i="10"/>
  <c r="BH412" i="10"/>
  <c r="BG412" i="10"/>
  <c r="BF412" i="10"/>
  <c r="BE412" i="10"/>
  <c r="BD412" i="10"/>
  <c r="K412" i="10"/>
  <c r="L412" i="10" s="1"/>
  <c r="BJ411" i="10"/>
  <c r="BI411" i="10"/>
  <c r="BH411" i="10"/>
  <c r="BG411" i="10"/>
  <c r="BF411" i="10"/>
  <c r="BE411" i="10"/>
  <c r="BD411" i="10"/>
  <c r="L411" i="10"/>
  <c r="K411" i="10"/>
  <c r="BJ410" i="10"/>
  <c r="BI410" i="10"/>
  <c r="BH410" i="10"/>
  <c r="BG410" i="10"/>
  <c r="BF410" i="10"/>
  <c r="BE410" i="10"/>
  <c r="BD410" i="10"/>
  <c r="K410" i="10"/>
  <c r="L410" i="10" s="1"/>
  <c r="BJ409" i="10"/>
  <c r="BI409" i="10"/>
  <c r="BH409" i="10"/>
  <c r="BG409" i="10"/>
  <c r="BF409" i="10"/>
  <c r="BE409" i="10"/>
  <c r="BD409" i="10"/>
  <c r="K409" i="10"/>
  <c r="L409" i="10" s="1"/>
  <c r="BJ408" i="10"/>
  <c r="BI408" i="10"/>
  <c r="BH408" i="10"/>
  <c r="BG408" i="10"/>
  <c r="BF408" i="10"/>
  <c r="BE408" i="10"/>
  <c r="BD408" i="10"/>
  <c r="K408" i="10"/>
  <c r="L408" i="10" s="1"/>
  <c r="BJ407" i="10"/>
  <c r="BI407" i="10"/>
  <c r="BH407" i="10"/>
  <c r="BG407" i="10"/>
  <c r="BF407" i="10"/>
  <c r="BE407" i="10"/>
  <c r="BD407" i="10"/>
  <c r="K407" i="10"/>
  <c r="L407" i="10" s="1"/>
  <c r="BJ406" i="10"/>
  <c r="BI406" i="10"/>
  <c r="BH406" i="10"/>
  <c r="BG406" i="10"/>
  <c r="BF406" i="10"/>
  <c r="BE406" i="10"/>
  <c r="BD406" i="10"/>
  <c r="K406" i="10"/>
  <c r="L406" i="10" s="1"/>
  <c r="D406" i="10"/>
  <c r="BJ405" i="10"/>
  <c r="BI405" i="10"/>
  <c r="BH405" i="10"/>
  <c r="BG405" i="10"/>
  <c r="BF405" i="10"/>
  <c r="BE405" i="10"/>
  <c r="BD405" i="10"/>
  <c r="K405" i="10"/>
  <c r="L405" i="10" s="1"/>
  <c r="BJ404" i="10"/>
  <c r="BI404" i="10"/>
  <c r="BH404" i="10"/>
  <c r="BG404" i="10"/>
  <c r="BF404" i="10"/>
  <c r="BE404" i="10"/>
  <c r="BD404" i="10"/>
  <c r="K404" i="10"/>
  <c r="L404" i="10" s="1"/>
  <c r="BJ403" i="10"/>
  <c r="BI403" i="10"/>
  <c r="BH403" i="10"/>
  <c r="BG403" i="10"/>
  <c r="BF403" i="10"/>
  <c r="BE403" i="10"/>
  <c r="BD403" i="10"/>
  <c r="K403" i="10"/>
  <c r="L403" i="10" s="1"/>
  <c r="BJ402" i="10"/>
  <c r="BI402" i="10"/>
  <c r="BH402" i="10"/>
  <c r="BG402" i="10"/>
  <c r="BF402" i="10"/>
  <c r="BE402" i="10"/>
  <c r="BD402" i="10"/>
  <c r="K402" i="10"/>
  <c r="L402" i="10" s="1"/>
  <c r="BJ401" i="10"/>
  <c r="BI401" i="10"/>
  <c r="BH401" i="10"/>
  <c r="BG401" i="10"/>
  <c r="BF401" i="10"/>
  <c r="BE401" i="10"/>
  <c r="BD401" i="10"/>
  <c r="K401" i="10"/>
  <c r="L401" i="10" s="1"/>
  <c r="BJ400" i="10"/>
  <c r="BI400" i="10"/>
  <c r="BH400" i="10"/>
  <c r="BG400" i="10"/>
  <c r="BF400" i="10"/>
  <c r="BE400" i="10"/>
  <c r="BD400" i="10"/>
  <c r="K400" i="10"/>
  <c r="L400" i="10" s="1"/>
  <c r="BJ399" i="10"/>
  <c r="BI399" i="10"/>
  <c r="BH399" i="10"/>
  <c r="BG399" i="10"/>
  <c r="BF399" i="10"/>
  <c r="BE399" i="10"/>
  <c r="BD399" i="10"/>
  <c r="K399" i="10"/>
  <c r="L399" i="10" s="1"/>
  <c r="BJ398" i="10"/>
  <c r="BI398" i="10"/>
  <c r="BH398" i="10"/>
  <c r="BG398" i="10"/>
  <c r="BF398" i="10"/>
  <c r="BE398" i="10"/>
  <c r="BD398" i="10"/>
  <c r="K398" i="10"/>
  <c r="L398" i="10" s="1"/>
  <c r="BJ397" i="10"/>
  <c r="BI397" i="10"/>
  <c r="BH397" i="10"/>
  <c r="BG397" i="10"/>
  <c r="BF397" i="10"/>
  <c r="BE397" i="10"/>
  <c r="BD397" i="10"/>
  <c r="K397" i="10"/>
  <c r="L397" i="10" s="1"/>
  <c r="BJ396" i="10"/>
  <c r="BI396" i="10"/>
  <c r="BH396" i="10"/>
  <c r="BG396" i="10"/>
  <c r="BF396" i="10"/>
  <c r="BE396" i="10"/>
  <c r="BD396" i="10"/>
  <c r="K396" i="10"/>
  <c r="L396" i="10" s="1"/>
  <c r="BJ395" i="10"/>
  <c r="BI395" i="10"/>
  <c r="BH395" i="10"/>
  <c r="BG395" i="10"/>
  <c r="BF395" i="10"/>
  <c r="BE395" i="10"/>
  <c r="BD395" i="10"/>
  <c r="K395" i="10"/>
  <c r="L395" i="10" s="1"/>
  <c r="BJ394" i="10"/>
  <c r="BI394" i="10"/>
  <c r="BH394" i="10"/>
  <c r="BG394" i="10"/>
  <c r="BF394" i="10"/>
  <c r="BE394" i="10"/>
  <c r="BD394" i="10"/>
  <c r="K394" i="10"/>
  <c r="L394" i="10" s="1"/>
  <c r="BJ393" i="10"/>
  <c r="BI393" i="10"/>
  <c r="BH393" i="10"/>
  <c r="BG393" i="10"/>
  <c r="BF393" i="10"/>
  <c r="BE393" i="10"/>
  <c r="BD393" i="10"/>
  <c r="K393" i="10"/>
  <c r="L393" i="10" s="1"/>
  <c r="BJ392" i="10"/>
  <c r="BI392" i="10"/>
  <c r="BH392" i="10"/>
  <c r="BG392" i="10"/>
  <c r="BF392" i="10"/>
  <c r="BE392" i="10"/>
  <c r="BD392" i="10"/>
  <c r="K392" i="10"/>
  <c r="L392" i="10" s="1"/>
  <c r="BJ391" i="10"/>
  <c r="BI391" i="10"/>
  <c r="BH391" i="10"/>
  <c r="BG391" i="10"/>
  <c r="BF391" i="10"/>
  <c r="BE391" i="10"/>
  <c r="BD391" i="10"/>
  <c r="K391" i="10"/>
  <c r="L391" i="10" s="1"/>
  <c r="BJ390" i="10"/>
  <c r="BI390" i="10"/>
  <c r="BH390" i="10"/>
  <c r="BG390" i="10"/>
  <c r="BF390" i="10"/>
  <c r="BE390" i="10"/>
  <c r="BD390" i="10"/>
  <c r="L390" i="10"/>
  <c r="K390" i="10"/>
  <c r="BJ389" i="10"/>
  <c r="BI389" i="10"/>
  <c r="BH389" i="10"/>
  <c r="BG389" i="10"/>
  <c r="BF389" i="10"/>
  <c r="BE389" i="10"/>
  <c r="BD389" i="10"/>
  <c r="K389" i="10"/>
  <c r="L389" i="10" s="1"/>
  <c r="BJ388" i="10"/>
  <c r="BI388" i="10"/>
  <c r="BH388" i="10"/>
  <c r="BG388" i="10"/>
  <c r="BF388" i="10"/>
  <c r="BE388" i="10"/>
  <c r="BD388" i="10"/>
  <c r="K388" i="10"/>
  <c r="L388" i="10" s="1"/>
  <c r="BJ387" i="10"/>
  <c r="BI387" i="10"/>
  <c r="BH387" i="10"/>
  <c r="BG387" i="10"/>
  <c r="BF387" i="10"/>
  <c r="BE387" i="10"/>
  <c r="BD387" i="10"/>
  <c r="K387" i="10"/>
  <c r="L387" i="10" s="1"/>
  <c r="BJ386" i="10"/>
  <c r="BI386" i="10"/>
  <c r="BH386" i="10"/>
  <c r="BG386" i="10"/>
  <c r="BF386" i="10"/>
  <c r="BE386" i="10"/>
  <c r="BD386" i="10"/>
  <c r="K386" i="10"/>
  <c r="L386" i="10" s="1"/>
  <c r="BJ385" i="10"/>
  <c r="BI385" i="10"/>
  <c r="BH385" i="10"/>
  <c r="BG385" i="10"/>
  <c r="BF385" i="10"/>
  <c r="BE385" i="10"/>
  <c r="BD385" i="10"/>
  <c r="K385" i="10"/>
  <c r="L385" i="10" s="1"/>
  <c r="BJ384" i="10"/>
  <c r="BI384" i="10"/>
  <c r="BH384" i="10"/>
  <c r="BG384" i="10"/>
  <c r="BF384" i="10"/>
  <c r="BE384" i="10"/>
  <c r="BD384" i="10"/>
  <c r="K384" i="10"/>
  <c r="L384" i="10" s="1"/>
  <c r="BJ383" i="10"/>
  <c r="BI383" i="10"/>
  <c r="BH383" i="10"/>
  <c r="BG383" i="10"/>
  <c r="BF383" i="10"/>
  <c r="BE383" i="10"/>
  <c r="BD383" i="10"/>
  <c r="K383" i="10"/>
  <c r="L383" i="10" s="1"/>
  <c r="BJ382" i="10"/>
  <c r="BI382" i="10"/>
  <c r="BH382" i="10"/>
  <c r="BG382" i="10"/>
  <c r="BF382" i="10"/>
  <c r="BE382" i="10"/>
  <c r="BD382" i="10"/>
  <c r="K382" i="10"/>
  <c r="L382" i="10" s="1"/>
  <c r="BJ381" i="10"/>
  <c r="BI381" i="10"/>
  <c r="BH381" i="10"/>
  <c r="BG381" i="10"/>
  <c r="BF381" i="10"/>
  <c r="BE381" i="10"/>
  <c r="BD381" i="10"/>
  <c r="K381" i="10"/>
  <c r="L381" i="10" s="1"/>
  <c r="BJ380" i="10"/>
  <c r="BI380" i="10"/>
  <c r="BH380" i="10"/>
  <c r="BG380" i="10"/>
  <c r="BF380" i="10"/>
  <c r="BE380" i="10"/>
  <c r="BD380" i="10"/>
  <c r="K380" i="10"/>
  <c r="L380" i="10" s="1"/>
  <c r="BJ379" i="10"/>
  <c r="BI379" i="10"/>
  <c r="BH379" i="10"/>
  <c r="BG379" i="10"/>
  <c r="BF379" i="10"/>
  <c r="BE379" i="10"/>
  <c r="BD379" i="10"/>
  <c r="K379" i="10"/>
  <c r="L379" i="10" s="1"/>
  <c r="BJ378" i="10"/>
  <c r="BI378" i="10"/>
  <c r="BH378" i="10"/>
  <c r="BG378" i="10"/>
  <c r="BF378" i="10"/>
  <c r="BE378" i="10"/>
  <c r="BD378" i="10"/>
  <c r="K378" i="10"/>
  <c r="L378" i="10" s="1"/>
  <c r="BJ377" i="10"/>
  <c r="BI377" i="10"/>
  <c r="BH377" i="10"/>
  <c r="BG377" i="10"/>
  <c r="BF377" i="10"/>
  <c r="BE377" i="10"/>
  <c r="BD377" i="10"/>
  <c r="K377" i="10"/>
  <c r="L377" i="10" s="1"/>
  <c r="BJ376" i="10"/>
  <c r="BI376" i="10"/>
  <c r="BH376" i="10"/>
  <c r="BG376" i="10"/>
  <c r="BF376" i="10"/>
  <c r="BE376" i="10"/>
  <c r="BD376" i="10"/>
  <c r="K376" i="10"/>
  <c r="L376" i="10" s="1"/>
  <c r="BJ375" i="10"/>
  <c r="BI375" i="10"/>
  <c r="BH375" i="10"/>
  <c r="BG375" i="10"/>
  <c r="BF375" i="10"/>
  <c r="BE375" i="10"/>
  <c r="BD375" i="10"/>
  <c r="K375" i="10"/>
  <c r="L375" i="10" s="1"/>
  <c r="BJ374" i="10"/>
  <c r="BI374" i="10"/>
  <c r="BH374" i="10"/>
  <c r="BG374" i="10"/>
  <c r="BF374" i="10"/>
  <c r="BE374" i="10"/>
  <c r="BD374" i="10"/>
  <c r="L374" i="10"/>
  <c r="K374" i="10"/>
  <c r="BJ373" i="10"/>
  <c r="BI373" i="10"/>
  <c r="BH373" i="10"/>
  <c r="BG373" i="10"/>
  <c r="BF373" i="10"/>
  <c r="BE373" i="10"/>
  <c r="BD373" i="10"/>
  <c r="K373" i="10"/>
  <c r="L373" i="10" s="1"/>
  <c r="BJ372" i="10"/>
  <c r="BI372" i="10"/>
  <c r="BH372" i="10"/>
  <c r="BG372" i="10"/>
  <c r="BF372" i="10"/>
  <c r="BE372" i="10"/>
  <c r="BD372" i="10"/>
  <c r="K372" i="10"/>
  <c r="L372" i="10" s="1"/>
  <c r="BJ371" i="10"/>
  <c r="BI371" i="10"/>
  <c r="BH371" i="10"/>
  <c r="BG371" i="10"/>
  <c r="BF371" i="10"/>
  <c r="BE371" i="10"/>
  <c r="BD371" i="10"/>
  <c r="K371" i="10"/>
  <c r="L371" i="10" s="1"/>
  <c r="BJ370" i="10"/>
  <c r="BI370" i="10"/>
  <c r="BH370" i="10"/>
  <c r="BG370" i="10"/>
  <c r="BF370" i="10"/>
  <c r="BE370" i="10"/>
  <c r="BD370" i="10"/>
  <c r="K370" i="10"/>
  <c r="L370" i="10" s="1"/>
  <c r="BJ369" i="10"/>
  <c r="BI369" i="10"/>
  <c r="BH369" i="10"/>
  <c r="BG369" i="10"/>
  <c r="BF369" i="10"/>
  <c r="BE369" i="10"/>
  <c r="BD369" i="10"/>
  <c r="K369" i="10"/>
  <c r="L369" i="10" s="1"/>
  <c r="BJ368" i="10"/>
  <c r="BI368" i="10"/>
  <c r="BH368" i="10"/>
  <c r="BG368" i="10"/>
  <c r="BF368" i="10"/>
  <c r="BE368" i="10"/>
  <c r="BD368" i="10"/>
  <c r="K368" i="10"/>
  <c r="L368" i="10" s="1"/>
  <c r="BJ367" i="10"/>
  <c r="BI367" i="10"/>
  <c r="BH367" i="10"/>
  <c r="BG367" i="10"/>
  <c r="BF367" i="10"/>
  <c r="BE367" i="10"/>
  <c r="BD367" i="10"/>
  <c r="K367" i="10"/>
  <c r="L367" i="10" s="1"/>
  <c r="BJ366" i="10"/>
  <c r="BI366" i="10"/>
  <c r="BH366" i="10"/>
  <c r="BG366" i="10"/>
  <c r="BF366" i="10"/>
  <c r="BE366" i="10"/>
  <c r="BD366" i="10"/>
  <c r="K366" i="10"/>
  <c r="L366" i="10" s="1"/>
  <c r="BJ365" i="10"/>
  <c r="BI365" i="10"/>
  <c r="BH365" i="10"/>
  <c r="BG365" i="10"/>
  <c r="BF365" i="10"/>
  <c r="BE365" i="10"/>
  <c r="BD365" i="10"/>
  <c r="K365" i="10"/>
  <c r="L365" i="10" s="1"/>
  <c r="BJ364" i="10"/>
  <c r="BI364" i="10"/>
  <c r="BH364" i="10"/>
  <c r="BG364" i="10"/>
  <c r="BF364" i="10"/>
  <c r="BE364" i="10"/>
  <c r="BD364" i="10"/>
  <c r="K364" i="10"/>
  <c r="L364" i="10" s="1"/>
  <c r="BJ363" i="10"/>
  <c r="BI363" i="10"/>
  <c r="BH363" i="10"/>
  <c r="BG363" i="10"/>
  <c r="BF363" i="10"/>
  <c r="BE363" i="10"/>
  <c r="BD363" i="10"/>
  <c r="K363" i="10"/>
  <c r="L363" i="10" s="1"/>
  <c r="BJ362" i="10"/>
  <c r="BI362" i="10"/>
  <c r="BH362" i="10"/>
  <c r="BG362" i="10"/>
  <c r="BF362" i="10"/>
  <c r="BE362" i="10"/>
  <c r="BD362" i="10"/>
  <c r="K362" i="10"/>
  <c r="L362" i="10" s="1"/>
  <c r="BJ361" i="10"/>
  <c r="BI361" i="10"/>
  <c r="BH361" i="10"/>
  <c r="BG361" i="10"/>
  <c r="BF361" i="10"/>
  <c r="BE361" i="10"/>
  <c r="BD361" i="10"/>
  <c r="K361" i="10"/>
  <c r="L361" i="10" s="1"/>
  <c r="BJ360" i="10"/>
  <c r="BI360" i="10"/>
  <c r="BH360" i="10"/>
  <c r="BG360" i="10"/>
  <c r="BF360" i="10"/>
  <c r="BE360" i="10"/>
  <c r="BD360" i="10"/>
  <c r="BJ359" i="10"/>
  <c r="BI359" i="10"/>
  <c r="BH359" i="10"/>
  <c r="BG359" i="10"/>
  <c r="BF359" i="10"/>
  <c r="BE359" i="10"/>
  <c r="BD359" i="10"/>
  <c r="BJ358" i="10"/>
  <c r="BI358" i="10"/>
  <c r="BH358" i="10"/>
  <c r="BG358" i="10"/>
  <c r="BF358" i="10"/>
  <c r="BE358" i="10"/>
  <c r="BD358" i="10"/>
  <c r="BJ357" i="10"/>
  <c r="BI357" i="10"/>
  <c r="BH357" i="10"/>
  <c r="BG357" i="10"/>
  <c r="BF357" i="10"/>
  <c r="BE357" i="10"/>
  <c r="BD357" i="10"/>
  <c r="K357" i="10"/>
  <c r="L357" i="10" s="1"/>
  <c r="BJ356" i="10"/>
  <c r="BI356" i="10"/>
  <c r="BH356" i="10"/>
  <c r="BG356" i="10"/>
  <c r="BF356" i="10"/>
  <c r="BE356" i="10"/>
  <c r="BD356" i="10"/>
  <c r="K356" i="10"/>
  <c r="L356" i="10" s="1"/>
  <c r="BJ355" i="10"/>
  <c r="BI355" i="10"/>
  <c r="BH355" i="10"/>
  <c r="BG355" i="10"/>
  <c r="BF355" i="10"/>
  <c r="BE355" i="10"/>
  <c r="BD355" i="10"/>
  <c r="K355" i="10"/>
  <c r="L355" i="10" s="1"/>
  <c r="BJ354" i="10"/>
  <c r="BI354" i="10"/>
  <c r="BH354" i="10"/>
  <c r="BG354" i="10"/>
  <c r="BF354" i="10"/>
  <c r="BE354" i="10"/>
  <c r="BD354" i="10"/>
  <c r="K354" i="10"/>
  <c r="L354" i="10" s="1"/>
  <c r="BJ353" i="10"/>
  <c r="BI353" i="10"/>
  <c r="BH353" i="10"/>
  <c r="BG353" i="10"/>
  <c r="BF353" i="10"/>
  <c r="BE353" i="10"/>
  <c r="BD353" i="10"/>
  <c r="K353" i="10"/>
  <c r="L353" i="10" s="1"/>
  <c r="BJ352" i="10"/>
  <c r="BI352" i="10"/>
  <c r="BH352" i="10"/>
  <c r="BG352" i="10"/>
  <c r="BF352" i="10"/>
  <c r="BE352" i="10"/>
  <c r="BD352" i="10"/>
  <c r="K352" i="10"/>
  <c r="L352" i="10" s="1"/>
  <c r="BJ351" i="10"/>
  <c r="BI351" i="10"/>
  <c r="BH351" i="10"/>
  <c r="BG351" i="10"/>
  <c r="BF351" i="10"/>
  <c r="BE351" i="10"/>
  <c r="BD351" i="10"/>
  <c r="K351" i="10"/>
  <c r="L351" i="10" s="1"/>
  <c r="BJ350" i="10"/>
  <c r="BI350" i="10"/>
  <c r="BH350" i="10"/>
  <c r="BG350" i="10"/>
  <c r="BF350" i="10"/>
  <c r="BE350" i="10"/>
  <c r="BD350" i="10"/>
  <c r="K350" i="10"/>
  <c r="L350" i="10" s="1"/>
  <c r="BJ349" i="10"/>
  <c r="BI349" i="10"/>
  <c r="BH349" i="10"/>
  <c r="BG349" i="10"/>
  <c r="BF349" i="10"/>
  <c r="BE349" i="10"/>
  <c r="BD349" i="10"/>
  <c r="K349" i="10"/>
  <c r="L349" i="10" s="1"/>
  <c r="BJ348" i="10"/>
  <c r="BI348" i="10"/>
  <c r="BH348" i="10"/>
  <c r="BG348" i="10"/>
  <c r="BF348" i="10"/>
  <c r="BE348" i="10"/>
  <c r="BD348" i="10"/>
  <c r="K348" i="10"/>
  <c r="L348" i="10" s="1"/>
  <c r="BJ347" i="10"/>
  <c r="BI347" i="10"/>
  <c r="BH347" i="10"/>
  <c r="BG347" i="10"/>
  <c r="BF347" i="10"/>
  <c r="BE347" i="10"/>
  <c r="BD347" i="10"/>
  <c r="K347" i="10"/>
  <c r="L347" i="10" s="1"/>
  <c r="BJ346" i="10"/>
  <c r="BI346" i="10"/>
  <c r="BH346" i="10"/>
  <c r="BG346" i="10"/>
  <c r="BF346" i="10"/>
  <c r="BE346" i="10"/>
  <c r="BD346" i="10"/>
  <c r="K346" i="10"/>
  <c r="L346" i="10" s="1"/>
  <c r="BJ345" i="10"/>
  <c r="BI345" i="10"/>
  <c r="BH345" i="10"/>
  <c r="BG345" i="10"/>
  <c r="BF345" i="10"/>
  <c r="BE345" i="10"/>
  <c r="BD345" i="10"/>
  <c r="K345" i="10"/>
  <c r="L345" i="10" s="1"/>
  <c r="BJ344" i="10"/>
  <c r="BI344" i="10"/>
  <c r="BH344" i="10"/>
  <c r="BG344" i="10"/>
  <c r="BF344" i="10"/>
  <c r="BE344" i="10"/>
  <c r="BD344" i="10"/>
  <c r="K344" i="10"/>
  <c r="L344" i="10" s="1"/>
  <c r="BJ343" i="10"/>
  <c r="BI343" i="10"/>
  <c r="BH343" i="10"/>
  <c r="BG343" i="10"/>
  <c r="BF343" i="10"/>
  <c r="BE343" i="10"/>
  <c r="BD343" i="10"/>
  <c r="K343" i="10"/>
  <c r="L343" i="10" s="1"/>
  <c r="BJ342" i="10"/>
  <c r="BI342" i="10"/>
  <c r="BH342" i="10"/>
  <c r="BG342" i="10"/>
  <c r="BF342" i="10"/>
  <c r="BE342" i="10"/>
  <c r="BD342" i="10"/>
  <c r="K342" i="10"/>
  <c r="L342" i="10" s="1"/>
  <c r="BJ341" i="10"/>
  <c r="BI341" i="10"/>
  <c r="BH341" i="10"/>
  <c r="BG341" i="10"/>
  <c r="BF341" i="10"/>
  <c r="BE341" i="10"/>
  <c r="BD341" i="10"/>
  <c r="K341" i="10"/>
  <c r="L341" i="10" s="1"/>
  <c r="BJ340" i="10"/>
  <c r="BI340" i="10"/>
  <c r="BH340" i="10"/>
  <c r="BG340" i="10"/>
  <c r="BF340" i="10"/>
  <c r="BE340" i="10"/>
  <c r="BD340" i="10"/>
  <c r="K340" i="10"/>
  <c r="L340" i="10" s="1"/>
  <c r="BJ339" i="10"/>
  <c r="BI339" i="10"/>
  <c r="BH339" i="10"/>
  <c r="BG339" i="10"/>
  <c r="BF339" i="10"/>
  <c r="BE339" i="10"/>
  <c r="BD339" i="10"/>
  <c r="K339" i="10"/>
  <c r="L339" i="10" s="1"/>
  <c r="BJ338" i="10"/>
  <c r="BI338" i="10"/>
  <c r="BH338" i="10"/>
  <c r="BG338" i="10"/>
  <c r="BF338" i="10"/>
  <c r="BE338" i="10"/>
  <c r="BD338" i="10"/>
  <c r="K338" i="10"/>
  <c r="L338" i="10" s="1"/>
  <c r="BJ337" i="10"/>
  <c r="BI337" i="10"/>
  <c r="BH337" i="10"/>
  <c r="BG337" i="10"/>
  <c r="BF337" i="10"/>
  <c r="BE337" i="10"/>
  <c r="BD337" i="10"/>
  <c r="K337" i="10"/>
  <c r="L337" i="10" s="1"/>
  <c r="BJ336" i="10"/>
  <c r="BI336" i="10"/>
  <c r="BH336" i="10"/>
  <c r="BG336" i="10"/>
  <c r="BF336" i="10"/>
  <c r="BE336" i="10"/>
  <c r="BD336" i="10"/>
  <c r="K336" i="10"/>
  <c r="L336" i="10" s="1"/>
  <c r="BJ335" i="10"/>
  <c r="BI335" i="10"/>
  <c r="BH335" i="10"/>
  <c r="BG335" i="10"/>
  <c r="BF335" i="10"/>
  <c r="BE335" i="10"/>
  <c r="BD335" i="10"/>
  <c r="K335" i="10"/>
  <c r="L335" i="10" s="1"/>
  <c r="BJ334" i="10"/>
  <c r="BI334" i="10"/>
  <c r="BH334" i="10"/>
  <c r="BG334" i="10"/>
  <c r="BF334" i="10"/>
  <c r="BE334" i="10"/>
  <c r="BD334" i="10"/>
  <c r="K334" i="10"/>
  <c r="L334" i="10" s="1"/>
  <c r="BJ333" i="10"/>
  <c r="BI333" i="10"/>
  <c r="BH333" i="10"/>
  <c r="BG333" i="10"/>
  <c r="BF333" i="10"/>
  <c r="BE333" i="10"/>
  <c r="BD333" i="10"/>
  <c r="K333" i="10"/>
  <c r="L333" i="10" s="1"/>
  <c r="BJ332" i="10"/>
  <c r="BI332" i="10"/>
  <c r="BH332" i="10"/>
  <c r="BG332" i="10"/>
  <c r="BF332" i="10"/>
  <c r="BE332" i="10"/>
  <c r="BD332" i="10"/>
  <c r="L332" i="10"/>
  <c r="K332" i="10"/>
  <c r="BJ331" i="10"/>
  <c r="BI331" i="10"/>
  <c r="BH331" i="10"/>
  <c r="BG331" i="10"/>
  <c r="BF331" i="10"/>
  <c r="BE331" i="10"/>
  <c r="BD331" i="10"/>
  <c r="K331" i="10"/>
  <c r="L331" i="10" s="1"/>
  <c r="BJ330" i="10"/>
  <c r="BI330" i="10"/>
  <c r="BH330" i="10"/>
  <c r="BG330" i="10"/>
  <c r="BF330" i="10"/>
  <c r="BE330" i="10"/>
  <c r="BD330" i="10"/>
  <c r="K330" i="10"/>
  <c r="L330" i="10" s="1"/>
  <c r="BJ329" i="10"/>
  <c r="BI329" i="10"/>
  <c r="BH329" i="10"/>
  <c r="BG329" i="10"/>
  <c r="BF329" i="10"/>
  <c r="BE329" i="10"/>
  <c r="BD329" i="10"/>
  <c r="K329" i="10"/>
  <c r="L329" i="10" s="1"/>
  <c r="BJ328" i="10"/>
  <c r="BI328" i="10"/>
  <c r="BH328" i="10"/>
  <c r="BG328" i="10"/>
  <c r="BF328" i="10"/>
  <c r="BE328" i="10"/>
  <c r="BD328" i="10"/>
  <c r="K328" i="10"/>
  <c r="L328" i="10" s="1"/>
  <c r="BJ327" i="10"/>
  <c r="BI327" i="10"/>
  <c r="BH327" i="10"/>
  <c r="BG327" i="10"/>
  <c r="BF327" i="10"/>
  <c r="BE327" i="10"/>
  <c r="BD327" i="10"/>
  <c r="K327" i="10"/>
  <c r="L327" i="10" s="1"/>
  <c r="BJ326" i="10"/>
  <c r="BI326" i="10"/>
  <c r="BH326" i="10"/>
  <c r="BG326" i="10"/>
  <c r="BF326" i="10"/>
  <c r="BE326" i="10"/>
  <c r="BD326" i="10"/>
  <c r="K326" i="10"/>
  <c r="L326" i="10" s="1"/>
  <c r="BJ325" i="10"/>
  <c r="BI325" i="10"/>
  <c r="BH325" i="10"/>
  <c r="BG325" i="10"/>
  <c r="BF325" i="10"/>
  <c r="BE325" i="10"/>
  <c r="BD325" i="10"/>
  <c r="K325" i="10"/>
  <c r="L325" i="10" s="1"/>
  <c r="BJ324" i="10"/>
  <c r="BI324" i="10"/>
  <c r="BH324" i="10"/>
  <c r="BG324" i="10"/>
  <c r="BF324" i="10"/>
  <c r="BE324" i="10"/>
  <c r="BD324" i="10"/>
  <c r="K324" i="10"/>
  <c r="L324" i="10" s="1"/>
  <c r="BJ323" i="10"/>
  <c r="BI323" i="10"/>
  <c r="BH323" i="10"/>
  <c r="BG323" i="10"/>
  <c r="BF323" i="10"/>
  <c r="BE323" i="10"/>
  <c r="BD323" i="10"/>
  <c r="K323" i="10"/>
  <c r="L323" i="10" s="1"/>
  <c r="BJ322" i="10"/>
  <c r="BI322" i="10"/>
  <c r="BH322" i="10"/>
  <c r="BG322" i="10"/>
  <c r="BF322" i="10"/>
  <c r="BE322" i="10"/>
  <c r="BD322" i="10"/>
  <c r="K322" i="10"/>
  <c r="L322" i="10" s="1"/>
  <c r="BJ321" i="10"/>
  <c r="BI321" i="10"/>
  <c r="BH321" i="10"/>
  <c r="BG321" i="10"/>
  <c r="BF321" i="10"/>
  <c r="BE321" i="10"/>
  <c r="BD321" i="10"/>
  <c r="K321" i="10"/>
  <c r="L321" i="10" s="1"/>
  <c r="BJ320" i="10"/>
  <c r="BI320" i="10"/>
  <c r="BH320" i="10"/>
  <c r="BG320" i="10"/>
  <c r="BF320" i="10"/>
  <c r="BE320" i="10"/>
  <c r="BD320" i="10"/>
  <c r="K320" i="10"/>
  <c r="L320" i="10" s="1"/>
  <c r="BJ319" i="10"/>
  <c r="BI319" i="10"/>
  <c r="BH319" i="10"/>
  <c r="BG319" i="10"/>
  <c r="BF319" i="10"/>
  <c r="BE319" i="10"/>
  <c r="BD319" i="10"/>
  <c r="K319" i="10"/>
  <c r="L319" i="10" s="1"/>
  <c r="BJ318" i="10"/>
  <c r="BI318" i="10"/>
  <c r="BH318" i="10"/>
  <c r="BG318" i="10"/>
  <c r="BF318" i="10"/>
  <c r="BE318" i="10"/>
  <c r="BD318" i="10"/>
  <c r="K318" i="10"/>
  <c r="L318" i="10" s="1"/>
  <c r="BJ317" i="10"/>
  <c r="BI317" i="10"/>
  <c r="BH317" i="10"/>
  <c r="BG317" i="10"/>
  <c r="BF317" i="10"/>
  <c r="BE317" i="10"/>
  <c r="BD317" i="10"/>
  <c r="K317" i="10"/>
  <c r="L317" i="10" s="1"/>
  <c r="BJ316" i="10"/>
  <c r="BI316" i="10"/>
  <c r="BH316" i="10"/>
  <c r="BG316" i="10"/>
  <c r="BF316" i="10"/>
  <c r="BE316" i="10"/>
  <c r="BD316" i="10"/>
  <c r="L316" i="10"/>
  <c r="K316" i="10"/>
  <c r="BJ315" i="10"/>
  <c r="BI315" i="10"/>
  <c r="BH315" i="10"/>
  <c r="BG315" i="10"/>
  <c r="BF315" i="10"/>
  <c r="BE315" i="10"/>
  <c r="BD315" i="10"/>
  <c r="K315" i="10"/>
  <c r="L315" i="10" s="1"/>
  <c r="BJ314" i="10"/>
  <c r="BI314" i="10"/>
  <c r="BH314" i="10"/>
  <c r="BG314" i="10"/>
  <c r="BF314" i="10"/>
  <c r="BE314" i="10"/>
  <c r="BD314" i="10"/>
  <c r="K314" i="10"/>
  <c r="L314" i="10" s="1"/>
  <c r="BJ313" i="10"/>
  <c r="BI313" i="10"/>
  <c r="BH313" i="10"/>
  <c r="BG313" i="10"/>
  <c r="BF313" i="10"/>
  <c r="BE313" i="10"/>
  <c r="BD313" i="10"/>
  <c r="K313" i="10"/>
  <c r="L313" i="10" s="1"/>
  <c r="BJ312" i="10"/>
  <c r="BI312" i="10"/>
  <c r="BH312" i="10"/>
  <c r="BG312" i="10"/>
  <c r="BF312" i="10"/>
  <c r="BE312" i="10"/>
  <c r="BD312" i="10"/>
  <c r="K312" i="10"/>
  <c r="L312" i="10" s="1"/>
  <c r="BJ311" i="10"/>
  <c r="BI311" i="10"/>
  <c r="BH311" i="10"/>
  <c r="BG311" i="10"/>
  <c r="BF311" i="10"/>
  <c r="BE311" i="10"/>
  <c r="BD311" i="10"/>
  <c r="K311" i="10"/>
  <c r="L311" i="10" s="1"/>
  <c r="BJ310" i="10"/>
  <c r="BI310" i="10"/>
  <c r="BH310" i="10"/>
  <c r="BG310" i="10"/>
  <c r="BF310" i="10"/>
  <c r="BE310" i="10"/>
  <c r="BD310" i="10"/>
  <c r="K310" i="10"/>
  <c r="L310" i="10" s="1"/>
  <c r="BJ309" i="10"/>
  <c r="BI309" i="10"/>
  <c r="BH309" i="10"/>
  <c r="BG309" i="10"/>
  <c r="BF309" i="10"/>
  <c r="BE309" i="10"/>
  <c r="BD309" i="10"/>
  <c r="K309" i="10"/>
  <c r="L309" i="10" s="1"/>
  <c r="BJ308" i="10"/>
  <c r="BI308" i="10"/>
  <c r="BH308" i="10"/>
  <c r="BG308" i="10"/>
  <c r="BF308" i="10"/>
  <c r="BE308" i="10"/>
  <c r="BD308" i="10"/>
  <c r="K308" i="10"/>
  <c r="L308" i="10" s="1"/>
  <c r="BJ307" i="10"/>
  <c r="BI307" i="10"/>
  <c r="BH307" i="10"/>
  <c r="BG307" i="10"/>
  <c r="BF307" i="10"/>
  <c r="BE307" i="10"/>
  <c r="BD307" i="10"/>
  <c r="K307" i="10"/>
  <c r="L307" i="10" s="1"/>
  <c r="BJ306" i="10"/>
  <c r="BI306" i="10"/>
  <c r="BH306" i="10"/>
  <c r="BG306" i="10"/>
  <c r="BF306" i="10"/>
  <c r="BE306" i="10"/>
  <c r="BD306" i="10"/>
  <c r="K306" i="10"/>
  <c r="L306" i="10" s="1"/>
  <c r="BJ305" i="10"/>
  <c r="BI305" i="10"/>
  <c r="BH305" i="10"/>
  <c r="BG305" i="10"/>
  <c r="BF305" i="10"/>
  <c r="BE305" i="10"/>
  <c r="BD305" i="10"/>
  <c r="K305" i="10"/>
  <c r="L305" i="10" s="1"/>
  <c r="BJ304" i="10"/>
  <c r="BI304" i="10"/>
  <c r="BH304" i="10"/>
  <c r="BG304" i="10"/>
  <c r="BF304" i="10"/>
  <c r="BE304" i="10"/>
  <c r="BD304" i="10"/>
  <c r="K304" i="10"/>
  <c r="L304" i="10" s="1"/>
  <c r="BJ303" i="10"/>
  <c r="BI303" i="10"/>
  <c r="BH303" i="10"/>
  <c r="BG303" i="10"/>
  <c r="BF303" i="10"/>
  <c r="BE303" i="10"/>
  <c r="BD303" i="10"/>
  <c r="K303" i="10"/>
  <c r="L303" i="10" s="1"/>
  <c r="BJ302" i="10"/>
  <c r="BI302" i="10"/>
  <c r="BH302" i="10"/>
  <c r="BG302" i="10"/>
  <c r="BF302" i="10"/>
  <c r="BE302" i="10"/>
  <c r="BD302" i="10"/>
  <c r="K302" i="10"/>
  <c r="L302" i="10" s="1"/>
  <c r="BJ301" i="10"/>
  <c r="BI301" i="10"/>
  <c r="BH301" i="10"/>
  <c r="BG301" i="10"/>
  <c r="BF301" i="10"/>
  <c r="BE301" i="10"/>
  <c r="BD301" i="10"/>
  <c r="K301" i="10"/>
  <c r="L301" i="10" s="1"/>
  <c r="BJ300" i="10"/>
  <c r="BI300" i="10"/>
  <c r="BH300" i="10"/>
  <c r="BG300" i="10"/>
  <c r="BF300" i="10"/>
  <c r="BE300" i="10"/>
  <c r="BD300" i="10"/>
  <c r="K300" i="10"/>
  <c r="L300" i="10" s="1"/>
  <c r="BJ299" i="10"/>
  <c r="BI299" i="10"/>
  <c r="BH299" i="10"/>
  <c r="BG299" i="10"/>
  <c r="BF299" i="10"/>
  <c r="BE299" i="10"/>
  <c r="BD299" i="10"/>
  <c r="K299" i="10"/>
  <c r="L299" i="10" s="1"/>
  <c r="BJ298" i="10"/>
  <c r="BI298" i="10"/>
  <c r="BH298" i="10"/>
  <c r="BG298" i="10"/>
  <c r="BF298" i="10"/>
  <c r="BE298" i="10"/>
  <c r="BD298" i="10"/>
  <c r="K298" i="10"/>
  <c r="L298" i="10" s="1"/>
  <c r="BJ297" i="10"/>
  <c r="BI297" i="10"/>
  <c r="BH297" i="10"/>
  <c r="BG297" i="10"/>
  <c r="BF297" i="10"/>
  <c r="BE297" i="10"/>
  <c r="BD297" i="10"/>
  <c r="K297" i="10"/>
  <c r="L297" i="10" s="1"/>
  <c r="BJ296" i="10"/>
  <c r="BI296" i="10"/>
  <c r="BH296" i="10"/>
  <c r="BG296" i="10"/>
  <c r="BF296" i="10"/>
  <c r="BE296" i="10"/>
  <c r="BD296" i="10"/>
  <c r="K296" i="10"/>
  <c r="L296" i="10" s="1"/>
  <c r="BJ295" i="10"/>
  <c r="BI295" i="10"/>
  <c r="BH295" i="10"/>
  <c r="BG295" i="10"/>
  <c r="BF295" i="10"/>
  <c r="BE295" i="10"/>
  <c r="BD295" i="10"/>
  <c r="K295" i="10"/>
  <c r="L295" i="10" s="1"/>
  <c r="BJ294" i="10"/>
  <c r="BI294" i="10"/>
  <c r="BH294" i="10"/>
  <c r="BG294" i="10"/>
  <c r="BF294" i="10"/>
  <c r="BE294" i="10"/>
  <c r="BD294" i="10"/>
  <c r="K294" i="10"/>
  <c r="L294" i="10" s="1"/>
  <c r="BJ293" i="10"/>
  <c r="BI293" i="10"/>
  <c r="BH293" i="10"/>
  <c r="BG293" i="10"/>
  <c r="BF293" i="10"/>
  <c r="BE293" i="10"/>
  <c r="BD293" i="10"/>
  <c r="K293" i="10"/>
  <c r="L293" i="10" s="1"/>
  <c r="BJ292" i="10"/>
  <c r="BI292" i="10"/>
  <c r="BH292" i="10"/>
  <c r="BG292" i="10"/>
  <c r="BF292" i="10"/>
  <c r="BE292" i="10"/>
  <c r="BD292" i="10"/>
  <c r="K292" i="10"/>
  <c r="L292" i="10" s="1"/>
  <c r="BJ291" i="10"/>
  <c r="BI291" i="10"/>
  <c r="BH291" i="10"/>
  <c r="BG291" i="10"/>
  <c r="BF291" i="10"/>
  <c r="BE291" i="10"/>
  <c r="BD291" i="10"/>
  <c r="K291" i="10"/>
  <c r="L291" i="10" s="1"/>
  <c r="BJ290" i="10"/>
  <c r="BI290" i="10"/>
  <c r="BH290" i="10"/>
  <c r="BG290" i="10"/>
  <c r="BF290" i="10"/>
  <c r="BE290" i="10"/>
  <c r="BD290" i="10"/>
  <c r="K290" i="10"/>
  <c r="L290" i="10" s="1"/>
  <c r="BJ289" i="10"/>
  <c r="BI289" i="10"/>
  <c r="BH289" i="10"/>
  <c r="BG289" i="10"/>
  <c r="BF289" i="10"/>
  <c r="BE289" i="10"/>
  <c r="BD289" i="10"/>
  <c r="K289" i="10"/>
  <c r="L289" i="10" s="1"/>
  <c r="BJ288" i="10"/>
  <c r="BI288" i="10"/>
  <c r="BH288" i="10"/>
  <c r="BG288" i="10"/>
  <c r="BF288" i="10"/>
  <c r="BE288" i="10"/>
  <c r="BD288" i="10"/>
  <c r="K288" i="10"/>
  <c r="L288" i="10" s="1"/>
  <c r="BJ287" i="10"/>
  <c r="BI287" i="10"/>
  <c r="BH287" i="10"/>
  <c r="BG287" i="10"/>
  <c r="BF287" i="10"/>
  <c r="BE287" i="10"/>
  <c r="BD287" i="10"/>
  <c r="K287" i="10"/>
  <c r="L287" i="10" s="1"/>
  <c r="BJ286" i="10"/>
  <c r="BI286" i="10"/>
  <c r="BH286" i="10"/>
  <c r="BG286" i="10"/>
  <c r="BF286" i="10"/>
  <c r="BE286" i="10"/>
  <c r="BD286" i="10"/>
  <c r="K286" i="10"/>
  <c r="L286" i="10" s="1"/>
  <c r="BJ285" i="10"/>
  <c r="BI285" i="10"/>
  <c r="BH285" i="10"/>
  <c r="BG285" i="10"/>
  <c r="BF285" i="10"/>
  <c r="BE285" i="10"/>
  <c r="BD285" i="10"/>
  <c r="K285" i="10"/>
  <c r="L285" i="10" s="1"/>
  <c r="BJ284" i="10"/>
  <c r="BI284" i="10"/>
  <c r="BH284" i="10"/>
  <c r="BG284" i="10"/>
  <c r="BF284" i="10"/>
  <c r="BE284" i="10"/>
  <c r="BD284" i="10"/>
  <c r="K284" i="10"/>
  <c r="L284" i="10" s="1"/>
  <c r="BJ283" i="10"/>
  <c r="BI283" i="10"/>
  <c r="BH283" i="10"/>
  <c r="BG283" i="10"/>
  <c r="BF283" i="10"/>
  <c r="BE283" i="10"/>
  <c r="BD283" i="10"/>
  <c r="K283" i="10"/>
  <c r="L283" i="10" s="1"/>
  <c r="BJ282" i="10"/>
  <c r="BI282" i="10"/>
  <c r="BH282" i="10"/>
  <c r="BG282" i="10"/>
  <c r="BF282" i="10"/>
  <c r="BE282" i="10"/>
  <c r="BD282" i="10"/>
  <c r="K282" i="10"/>
  <c r="L282" i="10" s="1"/>
  <c r="BJ281" i="10"/>
  <c r="BI281" i="10"/>
  <c r="BH281" i="10"/>
  <c r="BG281" i="10"/>
  <c r="BF281" i="10"/>
  <c r="BE281" i="10"/>
  <c r="BD281" i="10"/>
  <c r="K281" i="10"/>
  <c r="L281" i="10" s="1"/>
  <c r="BJ280" i="10"/>
  <c r="BI280" i="10"/>
  <c r="BH280" i="10"/>
  <c r="BG280" i="10"/>
  <c r="BF280" i="10"/>
  <c r="BE280" i="10"/>
  <c r="BD280" i="10"/>
  <c r="K280" i="10"/>
  <c r="L280" i="10" s="1"/>
  <c r="BJ279" i="10"/>
  <c r="BI279" i="10"/>
  <c r="BH279" i="10"/>
  <c r="BG279" i="10"/>
  <c r="BF279" i="10"/>
  <c r="BE279" i="10"/>
  <c r="BD279" i="10"/>
  <c r="K279" i="10"/>
  <c r="L279" i="10" s="1"/>
  <c r="BJ278" i="10"/>
  <c r="BI278" i="10"/>
  <c r="BH278" i="10"/>
  <c r="BG278" i="10"/>
  <c r="BF278" i="10"/>
  <c r="BE278" i="10"/>
  <c r="BD278" i="10"/>
  <c r="K278" i="10"/>
  <c r="L278" i="10" s="1"/>
  <c r="BJ277" i="10"/>
  <c r="BI277" i="10"/>
  <c r="BH277" i="10"/>
  <c r="BG277" i="10"/>
  <c r="BF277" i="10"/>
  <c r="BE277" i="10"/>
  <c r="BD277" i="10"/>
  <c r="K277" i="10"/>
  <c r="L277" i="10" s="1"/>
  <c r="BJ276" i="10"/>
  <c r="BI276" i="10"/>
  <c r="BH276" i="10"/>
  <c r="BG276" i="10"/>
  <c r="BF276" i="10"/>
  <c r="BE276" i="10"/>
  <c r="BD276" i="10"/>
  <c r="K276" i="10"/>
  <c r="L276" i="10" s="1"/>
  <c r="BJ275" i="10"/>
  <c r="BI275" i="10"/>
  <c r="BH275" i="10"/>
  <c r="BG275" i="10"/>
  <c r="BF275" i="10"/>
  <c r="BE275" i="10"/>
  <c r="BD275" i="10"/>
  <c r="K275" i="10"/>
  <c r="L275" i="10" s="1"/>
  <c r="BJ274" i="10"/>
  <c r="BI274" i="10"/>
  <c r="BH274" i="10"/>
  <c r="BG274" i="10"/>
  <c r="BF274" i="10"/>
  <c r="BE274" i="10"/>
  <c r="BD274" i="10"/>
  <c r="K274" i="10"/>
  <c r="L274" i="10" s="1"/>
  <c r="BJ273" i="10"/>
  <c r="BI273" i="10"/>
  <c r="BH273" i="10"/>
  <c r="BG273" i="10"/>
  <c r="BF273" i="10"/>
  <c r="BE273" i="10"/>
  <c r="BD273" i="10"/>
  <c r="K273" i="10"/>
  <c r="L273" i="10" s="1"/>
  <c r="BJ272" i="10"/>
  <c r="BI272" i="10"/>
  <c r="BH272" i="10"/>
  <c r="BG272" i="10"/>
  <c r="BF272" i="10"/>
  <c r="BE272" i="10"/>
  <c r="BD272" i="10"/>
  <c r="K272" i="10"/>
  <c r="L272" i="10" s="1"/>
  <c r="BJ271" i="10"/>
  <c r="BI271" i="10"/>
  <c r="BH271" i="10"/>
  <c r="BG271" i="10"/>
  <c r="BF271" i="10"/>
  <c r="BE271" i="10"/>
  <c r="BD271" i="10"/>
  <c r="K271" i="10"/>
  <c r="L271" i="10" s="1"/>
  <c r="BJ270" i="10"/>
  <c r="BI270" i="10"/>
  <c r="BH270" i="10"/>
  <c r="BG270" i="10"/>
  <c r="BF270" i="10"/>
  <c r="BE270" i="10"/>
  <c r="BD270" i="10"/>
  <c r="K270" i="10"/>
  <c r="L270" i="10" s="1"/>
  <c r="BJ269" i="10"/>
  <c r="BI269" i="10"/>
  <c r="BH269" i="10"/>
  <c r="BG269" i="10"/>
  <c r="BF269" i="10"/>
  <c r="BE269" i="10"/>
  <c r="BD269" i="10"/>
  <c r="K269" i="10"/>
  <c r="L269" i="10" s="1"/>
  <c r="BJ268" i="10"/>
  <c r="BI268" i="10"/>
  <c r="BH268" i="10"/>
  <c r="BG268" i="10"/>
  <c r="BF268" i="10"/>
  <c r="BE268" i="10"/>
  <c r="BD268" i="10"/>
  <c r="L268" i="10"/>
  <c r="K268" i="10"/>
  <c r="BJ267" i="10"/>
  <c r="BI267" i="10"/>
  <c r="BH267" i="10"/>
  <c r="BG267" i="10"/>
  <c r="BF267" i="10"/>
  <c r="BE267" i="10"/>
  <c r="BD267" i="10"/>
  <c r="K267" i="10"/>
  <c r="L267" i="10" s="1"/>
  <c r="BJ266" i="10"/>
  <c r="BI266" i="10"/>
  <c r="BH266" i="10"/>
  <c r="BG266" i="10"/>
  <c r="BF266" i="10"/>
  <c r="BE266" i="10"/>
  <c r="BD266" i="10"/>
  <c r="K266" i="10"/>
  <c r="L266" i="10" s="1"/>
  <c r="BJ265" i="10"/>
  <c r="BI265" i="10"/>
  <c r="BH265" i="10"/>
  <c r="BG265" i="10"/>
  <c r="BF265" i="10"/>
  <c r="BE265" i="10"/>
  <c r="BD265" i="10"/>
  <c r="K265" i="10"/>
  <c r="L265" i="10" s="1"/>
  <c r="BJ264" i="10"/>
  <c r="BI264" i="10"/>
  <c r="BH264" i="10"/>
  <c r="BG264" i="10"/>
  <c r="BF264" i="10"/>
  <c r="BE264" i="10"/>
  <c r="BD264" i="10"/>
  <c r="K264" i="10"/>
  <c r="L264" i="10" s="1"/>
  <c r="BJ263" i="10"/>
  <c r="BI263" i="10"/>
  <c r="BH263" i="10"/>
  <c r="BG263" i="10"/>
  <c r="BF263" i="10"/>
  <c r="BE263" i="10"/>
  <c r="BD263" i="10"/>
  <c r="K263" i="10"/>
  <c r="L263" i="10" s="1"/>
  <c r="BJ262" i="10"/>
  <c r="BI262" i="10"/>
  <c r="BH262" i="10"/>
  <c r="BG262" i="10"/>
  <c r="BF262" i="10"/>
  <c r="BE262" i="10"/>
  <c r="BD262" i="10"/>
  <c r="K262" i="10"/>
  <c r="L262" i="10" s="1"/>
  <c r="BJ261" i="10"/>
  <c r="BI261" i="10"/>
  <c r="BH261" i="10"/>
  <c r="BG261" i="10"/>
  <c r="BF261" i="10"/>
  <c r="BE261" i="10"/>
  <c r="BD261" i="10"/>
  <c r="K261" i="10"/>
  <c r="L261" i="10" s="1"/>
  <c r="BJ260" i="10"/>
  <c r="BI260" i="10"/>
  <c r="BH260" i="10"/>
  <c r="BG260" i="10"/>
  <c r="BF260" i="10"/>
  <c r="BE260" i="10"/>
  <c r="BD260" i="10"/>
  <c r="K260" i="10"/>
  <c r="L260" i="10" s="1"/>
  <c r="BJ259" i="10"/>
  <c r="BI259" i="10"/>
  <c r="BH259" i="10"/>
  <c r="BG259" i="10"/>
  <c r="BF259" i="10"/>
  <c r="BE259" i="10"/>
  <c r="BD259" i="10"/>
  <c r="K259" i="10"/>
  <c r="L259" i="10" s="1"/>
  <c r="BJ258" i="10"/>
  <c r="BI258" i="10"/>
  <c r="BH258" i="10"/>
  <c r="BG258" i="10"/>
  <c r="BF258" i="10"/>
  <c r="BE258" i="10"/>
  <c r="BD258" i="10"/>
  <c r="K258" i="10"/>
  <c r="L258" i="10" s="1"/>
  <c r="BJ257" i="10"/>
  <c r="BI257" i="10"/>
  <c r="BH257" i="10"/>
  <c r="BG257" i="10"/>
  <c r="BF257" i="10"/>
  <c r="BE257" i="10"/>
  <c r="BD257" i="10"/>
  <c r="K257" i="10"/>
  <c r="L257" i="10" s="1"/>
  <c r="BJ256" i="10"/>
  <c r="BI256" i="10"/>
  <c r="BH256" i="10"/>
  <c r="BG256" i="10"/>
  <c r="BF256" i="10"/>
  <c r="BE256" i="10"/>
  <c r="BD256" i="10"/>
  <c r="K256" i="10"/>
  <c r="L256" i="10" s="1"/>
  <c r="BJ255" i="10"/>
  <c r="BI255" i="10"/>
  <c r="BH255" i="10"/>
  <c r="BG255" i="10"/>
  <c r="BF255" i="10"/>
  <c r="BE255" i="10"/>
  <c r="BD255" i="10"/>
  <c r="K255" i="10"/>
  <c r="L255" i="10" s="1"/>
  <c r="BJ254" i="10"/>
  <c r="BI254" i="10"/>
  <c r="BH254" i="10"/>
  <c r="BG254" i="10"/>
  <c r="BF254" i="10"/>
  <c r="BE254" i="10"/>
  <c r="BD254" i="10"/>
  <c r="K254" i="10"/>
  <c r="L254" i="10" s="1"/>
  <c r="BJ253" i="10"/>
  <c r="BI253" i="10"/>
  <c r="BH253" i="10"/>
  <c r="BG253" i="10"/>
  <c r="BF253" i="10"/>
  <c r="BE253" i="10"/>
  <c r="BD253" i="10"/>
  <c r="K253" i="10"/>
  <c r="L253" i="10" s="1"/>
  <c r="BJ252" i="10"/>
  <c r="BI252" i="10"/>
  <c r="BH252" i="10"/>
  <c r="BG252" i="10"/>
  <c r="BF252" i="10"/>
  <c r="BE252" i="10"/>
  <c r="BD252" i="10"/>
  <c r="L252" i="10"/>
  <c r="K252" i="10"/>
  <c r="BJ251" i="10"/>
  <c r="BI251" i="10"/>
  <c r="BH251" i="10"/>
  <c r="BG251" i="10"/>
  <c r="BF251" i="10"/>
  <c r="BE251" i="10"/>
  <c r="BD251" i="10"/>
  <c r="K251" i="10"/>
  <c r="L251" i="10" s="1"/>
  <c r="BJ250" i="10"/>
  <c r="BI250" i="10"/>
  <c r="BH250" i="10"/>
  <c r="BG250" i="10"/>
  <c r="BF250" i="10"/>
  <c r="BE250" i="10"/>
  <c r="BD250" i="10"/>
  <c r="K250" i="10"/>
  <c r="L250" i="10" s="1"/>
  <c r="BJ249" i="10"/>
  <c r="BI249" i="10"/>
  <c r="BH249" i="10"/>
  <c r="BG249" i="10"/>
  <c r="BF249" i="10"/>
  <c r="BE249" i="10"/>
  <c r="BD249" i="10"/>
  <c r="K249" i="10"/>
  <c r="L249" i="10" s="1"/>
  <c r="BJ248" i="10"/>
  <c r="BI248" i="10"/>
  <c r="BH248" i="10"/>
  <c r="BG248" i="10"/>
  <c r="BF248" i="10"/>
  <c r="BE248" i="10"/>
  <c r="BD248" i="10"/>
  <c r="K248" i="10"/>
  <c r="L248" i="10" s="1"/>
  <c r="BJ247" i="10"/>
  <c r="BI247" i="10"/>
  <c r="BH247" i="10"/>
  <c r="BG247" i="10"/>
  <c r="BF247" i="10"/>
  <c r="BE247" i="10"/>
  <c r="BD247" i="10"/>
  <c r="K247" i="10"/>
  <c r="L247" i="10" s="1"/>
  <c r="BJ246" i="10"/>
  <c r="BI246" i="10"/>
  <c r="BH246" i="10"/>
  <c r="BG246" i="10"/>
  <c r="BF246" i="10"/>
  <c r="BE246" i="10"/>
  <c r="BD246" i="10"/>
  <c r="K246" i="10"/>
  <c r="L246" i="10" s="1"/>
  <c r="BJ245" i="10"/>
  <c r="BI245" i="10"/>
  <c r="BH245" i="10"/>
  <c r="BG245" i="10"/>
  <c r="BF245" i="10"/>
  <c r="BE245" i="10"/>
  <c r="BD245" i="10"/>
  <c r="K245" i="10"/>
  <c r="L245" i="10" s="1"/>
  <c r="BJ244" i="10"/>
  <c r="BI244" i="10"/>
  <c r="BH244" i="10"/>
  <c r="BG244" i="10"/>
  <c r="BF244" i="10"/>
  <c r="BE244" i="10"/>
  <c r="BD244" i="10"/>
  <c r="K244" i="10"/>
  <c r="L244" i="10" s="1"/>
  <c r="BJ243" i="10"/>
  <c r="BI243" i="10"/>
  <c r="BH243" i="10"/>
  <c r="BG243" i="10"/>
  <c r="BF243" i="10"/>
  <c r="BE243" i="10"/>
  <c r="BD243" i="10"/>
  <c r="K243" i="10"/>
  <c r="L243" i="10" s="1"/>
  <c r="BJ242" i="10"/>
  <c r="BI242" i="10"/>
  <c r="BH242" i="10"/>
  <c r="BG242" i="10"/>
  <c r="BF242" i="10"/>
  <c r="BE242" i="10"/>
  <c r="BD242" i="10"/>
  <c r="K242" i="10"/>
  <c r="L242" i="10" s="1"/>
  <c r="BJ241" i="10"/>
  <c r="BI241" i="10"/>
  <c r="BH241" i="10"/>
  <c r="BG241" i="10"/>
  <c r="BF241" i="10"/>
  <c r="BE241" i="10"/>
  <c r="BD241" i="10"/>
  <c r="K241" i="10"/>
  <c r="L241" i="10" s="1"/>
  <c r="BJ240" i="10"/>
  <c r="BI240" i="10"/>
  <c r="BH240" i="10"/>
  <c r="BG240" i="10"/>
  <c r="BF240" i="10"/>
  <c r="BE240" i="10"/>
  <c r="BD240" i="10"/>
  <c r="K240" i="10"/>
  <c r="L240" i="10" s="1"/>
  <c r="BJ239" i="10"/>
  <c r="BI239" i="10"/>
  <c r="BH239" i="10"/>
  <c r="BG239" i="10"/>
  <c r="BF239" i="10"/>
  <c r="BE239" i="10"/>
  <c r="BD239" i="10"/>
  <c r="K239" i="10"/>
  <c r="L239" i="10" s="1"/>
  <c r="BJ238" i="10"/>
  <c r="BI238" i="10"/>
  <c r="BH238" i="10"/>
  <c r="BG238" i="10"/>
  <c r="BF238" i="10"/>
  <c r="BE238" i="10"/>
  <c r="BD238" i="10"/>
  <c r="K238" i="10"/>
  <c r="L238" i="10" s="1"/>
  <c r="BJ237" i="10"/>
  <c r="BI237" i="10"/>
  <c r="BH237" i="10"/>
  <c r="BG237" i="10"/>
  <c r="BF237" i="10"/>
  <c r="BE237" i="10"/>
  <c r="BD237" i="10"/>
  <c r="K237" i="10"/>
  <c r="L237" i="10" s="1"/>
  <c r="BJ236" i="10"/>
  <c r="BI236" i="10"/>
  <c r="BH236" i="10"/>
  <c r="BG236" i="10"/>
  <c r="BF236" i="10"/>
  <c r="BE236" i="10"/>
  <c r="BD236" i="10"/>
  <c r="K236" i="10"/>
  <c r="L236" i="10" s="1"/>
  <c r="BJ235" i="10"/>
  <c r="BI235" i="10"/>
  <c r="BH235" i="10"/>
  <c r="BG235" i="10"/>
  <c r="BF235" i="10"/>
  <c r="BE235" i="10"/>
  <c r="BD235" i="10"/>
  <c r="K235" i="10"/>
  <c r="L235" i="10" s="1"/>
  <c r="BJ234" i="10"/>
  <c r="BI234" i="10"/>
  <c r="BH234" i="10"/>
  <c r="BG234" i="10"/>
  <c r="BF234" i="10"/>
  <c r="BE234" i="10"/>
  <c r="BD234" i="10"/>
  <c r="K234" i="10"/>
  <c r="L234" i="10" s="1"/>
  <c r="BJ233" i="10"/>
  <c r="BI233" i="10"/>
  <c r="BH233" i="10"/>
  <c r="BG233" i="10"/>
  <c r="BF233" i="10"/>
  <c r="BE233" i="10"/>
  <c r="BD233" i="10"/>
  <c r="K233" i="10"/>
  <c r="L233" i="10" s="1"/>
  <c r="BJ232" i="10"/>
  <c r="BI232" i="10"/>
  <c r="BH232" i="10"/>
  <c r="BG232" i="10"/>
  <c r="BF232" i="10"/>
  <c r="BE232" i="10"/>
  <c r="BD232" i="10"/>
  <c r="K232" i="10"/>
  <c r="L232" i="10" s="1"/>
  <c r="BJ231" i="10"/>
  <c r="BI231" i="10"/>
  <c r="BH231" i="10"/>
  <c r="BG231" i="10"/>
  <c r="BF231" i="10"/>
  <c r="BE231" i="10"/>
  <c r="BD231" i="10"/>
  <c r="K231" i="10"/>
  <c r="L231" i="10" s="1"/>
  <c r="BJ230" i="10"/>
  <c r="BI230" i="10"/>
  <c r="BH230" i="10"/>
  <c r="BG230" i="10"/>
  <c r="BF230" i="10"/>
  <c r="BE230" i="10"/>
  <c r="BD230" i="10"/>
  <c r="K230" i="10"/>
  <c r="L230" i="10" s="1"/>
  <c r="BJ229" i="10"/>
  <c r="BI229" i="10"/>
  <c r="BH229" i="10"/>
  <c r="BG229" i="10"/>
  <c r="BF229" i="10"/>
  <c r="BE229" i="10"/>
  <c r="BD229" i="10"/>
  <c r="K229" i="10"/>
  <c r="L229" i="10" s="1"/>
  <c r="BJ228" i="10"/>
  <c r="BI228" i="10"/>
  <c r="BH228" i="10"/>
  <c r="BG228" i="10"/>
  <c r="BF228" i="10"/>
  <c r="BE228" i="10"/>
  <c r="BD228" i="10"/>
  <c r="K228" i="10"/>
  <c r="L228" i="10" s="1"/>
  <c r="BJ227" i="10"/>
  <c r="BI227" i="10"/>
  <c r="BH227" i="10"/>
  <c r="BG227" i="10"/>
  <c r="BF227" i="10"/>
  <c r="BE227" i="10"/>
  <c r="BD227" i="10"/>
  <c r="K227" i="10"/>
  <c r="L227" i="10" s="1"/>
  <c r="BJ226" i="10"/>
  <c r="BI226" i="10"/>
  <c r="BH226" i="10"/>
  <c r="BG226" i="10"/>
  <c r="BF226" i="10"/>
  <c r="BE226" i="10"/>
  <c r="BD226" i="10"/>
  <c r="K226" i="10"/>
  <c r="L226" i="10" s="1"/>
  <c r="BJ225" i="10"/>
  <c r="BI225" i="10"/>
  <c r="BH225" i="10"/>
  <c r="BG225" i="10"/>
  <c r="BF225" i="10"/>
  <c r="BE225" i="10"/>
  <c r="BD225" i="10"/>
  <c r="K225" i="10"/>
  <c r="L225" i="10" s="1"/>
  <c r="BJ224" i="10"/>
  <c r="BI224" i="10"/>
  <c r="BH224" i="10"/>
  <c r="BG224" i="10"/>
  <c r="BF224" i="10"/>
  <c r="BE224" i="10"/>
  <c r="BD224" i="10"/>
  <c r="K224" i="10"/>
  <c r="L224" i="10" s="1"/>
  <c r="BJ223" i="10"/>
  <c r="BI223" i="10"/>
  <c r="BH223" i="10"/>
  <c r="BG223" i="10"/>
  <c r="BF223" i="10"/>
  <c r="BE223" i="10"/>
  <c r="BD223" i="10"/>
  <c r="K223" i="10"/>
  <c r="L223" i="10" s="1"/>
  <c r="BJ222" i="10"/>
  <c r="BI222" i="10"/>
  <c r="BH222" i="10"/>
  <c r="BG222" i="10"/>
  <c r="BF222" i="10"/>
  <c r="BE222" i="10"/>
  <c r="BD222" i="10"/>
  <c r="K222" i="10"/>
  <c r="L222" i="10" s="1"/>
  <c r="BJ221" i="10"/>
  <c r="BI221" i="10"/>
  <c r="BH221" i="10"/>
  <c r="BG221" i="10"/>
  <c r="BF221" i="10"/>
  <c r="BE221" i="10"/>
  <c r="BD221" i="10"/>
  <c r="K221" i="10"/>
  <c r="L221" i="10" s="1"/>
  <c r="BJ220" i="10"/>
  <c r="BI220" i="10"/>
  <c r="BH220" i="10"/>
  <c r="BG220" i="10"/>
  <c r="BF220" i="10"/>
  <c r="BE220" i="10"/>
  <c r="BD220" i="10"/>
  <c r="K220" i="10"/>
  <c r="L220" i="10" s="1"/>
  <c r="BJ219" i="10"/>
  <c r="BI219" i="10"/>
  <c r="BH219" i="10"/>
  <c r="BG219" i="10"/>
  <c r="BF219" i="10"/>
  <c r="BE219" i="10"/>
  <c r="BD219" i="10"/>
  <c r="K219" i="10"/>
  <c r="L219" i="10" s="1"/>
  <c r="BJ218" i="10"/>
  <c r="BI218" i="10"/>
  <c r="BH218" i="10"/>
  <c r="BG218" i="10"/>
  <c r="BF218" i="10"/>
  <c r="BE218" i="10"/>
  <c r="BD218" i="10"/>
  <c r="K218" i="10"/>
  <c r="L218" i="10" s="1"/>
  <c r="BJ217" i="10"/>
  <c r="BI217" i="10"/>
  <c r="BH217" i="10"/>
  <c r="BG217" i="10"/>
  <c r="BF217" i="10"/>
  <c r="BE217" i="10"/>
  <c r="BD217" i="10"/>
  <c r="K217" i="10"/>
  <c r="L217" i="10" s="1"/>
  <c r="BJ216" i="10"/>
  <c r="BI216" i="10"/>
  <c r="BH216" i="10"/>
  <c r="BG216" i="10"/>
  <c r="BF216" i="10"/>
  <c r="BE216" i="10"/>
  <c r="BD216" i="10"/>
  <c r="K216" i="10"/>
  <c r="L216" i="10" s="1"/>
  <c r="BJ215" i="10"/>
  <c r="BI215" i="10"/>
  <c r="BH215" i="10"/>
  <c r="BG215" i="10"/>
  <c r="BF215" i="10"/>
  <c r="BE215" i="10"/>
  <c r="BD215" i="10"/>
  <c r="K215" i="10"/>
  <c r="L215" i="10" s="1"/>
  <c r="BJ214" i="10"/>
  <c r="BI214" i="10"/>
  <c r="BH214" i="10"/>
  <c r="BG214" i="10"/>
  <c r="BF214" i="10"/>
  <c r="BE214" i="10"/>
  <c r="BD214" i="10"/>
  <c r="K214" i="10"/>
  <c r="L214" i="10" s="1"/>
  <c r="BJ213" i="10"/>
  <c r="BI213" i="10"/>
  <c r="BH213" i="10"/>
  <c r="BG213" i="10"/>
  <c r="BF213" i="10"/>
  <c r="BE213" i="10"/>
  <c r="BD213" i="10"/>
  <c r="K213" i="10"/>
  <c r="L213" i="10" s="1"/>
  <c r="BJ212" i="10"/>
  <c r="BI212" i="10"/>
  <c r="BH212" i="10"/>
  <c r="BG212" i="10"/>
  <c r="BF212" i="10"/>
  <c r="BE212" i="10"/>
  <c r="BD212" i="10"/>
  <c r="K212" i="10"/>
  <c r="L212" i="10" s="1"/>
  <c r="BJ211" i="10"/>
  <c r="BI211" i="10"/>
  <c r="BH211" i="10"/>
  <c r="BG211" i="10"/>
  <c r="BF211" i="10"/>
  <c r="BE211" i="10"/>
  <c r="BD211" i="10"/>
  <c r="K211" i="10"/>
  <c r="L211" i="10" s="1"/>
  <c r="BJ210" i="10"/>
  <c r="BI210" i="10"/>
  <c r="BH210" i="10"/>
  <c r="BG210" i="10"/>
  <c r="BF210" i="10"/>
  <c r="BE210" i="10"/>
  <c r="BD210" i="10"/>
  <c r="K210" i="10"/>
  <c r="L210" i="10" s="1"/>
  <c r="BJ209" i="10"/>
  <c r="BI209" i="10"/>
  <c r="BH209" i="10"/>
  <c r="BG209" i="10"/>
  <c r="BF209" i="10"/>
  <c r="BE209" i="10"/>
  <c r="BD209" i="10"/>
  <c r="K209" i="10"/>
  <c r="L209" i="10" s="1"/>
  <c r="BJ208" i="10"/>
  <c r="BI208" i="10"/>
  <c r="BH208" i="10"/>
  <c r="BG208" i="10"/>
  <c r="BF208" i="10"/>
  <c r="BE208" i="10"/>
  <c r="BD208" i="10"/>
  <c r="K208" i="10"/>
  <c r="L208" i="10" s="1"/>
  <c r="BJ207" i="10"/>
  <c r="BI207" i="10"/>
  <c r="BH207" i="10"/>
  <c r="BG207" i="10"/>
  <c r="BF207" i="10"/>
  <c r="BE207" i="10"/>
  <c r="BD207" i="10"/>
  <c r="K207" i="10"/>
  <c r="L207" i="10" s="1"/>
  <c r="BJ206" i="10"/>
  <c r="BI206" i="10"/>
  <c r="BH206" i="10"/>
  <c r="BG206" i="10"/>
  <c r="BF206" i="10"/>
  <c r="BE206" i="10"/>
  <c r="BD206" i="10"/>
  <c r="K206" i="10"/>
  <c r="L206" i="10" s="1"/>
  <c r="BJ205" i="10"/>
  <c r="BI205" i="10"/>
  <c r="BH205" i="10"/>
  <c r="BG205" i="10"/>
  <c r="BF205" i="10"/>
  <c r="BE205" i="10"/>
  <c r="BD205" i="10"/>
  <c r="K205" i="10"/>
  <c r="L205" i="10" s="1"/>
  <c r="BJ204" i="10"/>
  <c r="BI204" i="10"/>
  <c r="BH204" i="10"/>
  <c r="BG204" i="10"/>
  <c r="BF204" i="10"/>
  <c r="BE204" i="10"/>
  <c r="BD204" i="10"/>
  <c r="L204" i="10"/>
  <c r="K204" i="10"/>
  <c r="BJ203" i="10"/>
  <c r="BI203" i="10"/>
  <c r="BH203" i="10"/>
  <c r="BG203" i="10"/>
  <c r="BF203" i="10"/>
  <c r="BE203" i="10"/>
  <c r="BD203" i="10"/>
  <c r="K203" i="10"/>
  <c r="L203" i="10" s="1"/>
  <c r="BJ202" i="10"/>
  <c r="BI202" i="10"/>
  <c r="BH202" i="10"/>
  <c r="BG202" i="10"/>
  <c r="BF202" i="10"/>
  <c r="BE202" i="10"/>
  <c r="BD202" i="10"/>
  <c r="K202" i="10"/>
  <c r="L202" i="10" s="1"/>
  <c r="BJ201" i="10"/>
  <c r="BI201" i="10"/>
  <c r="BH201" i="10"/>
  <c r="BG201" i="10"/>
  <c r="BF201" i="10"/>
  <c r="BE201" i="10"/>
  <c r="BD201" i="10"/>
  <c r="K201" i="10"/>
  <c r="L201" i="10" s="1"/>
  <c r="BJ200" i="10"/>
  <c r="BI200" i="10"/>
  <c r="BH200" i="10"/>
  <c r="BG200" i="10"/>
  <c r="BF200" i="10"/>
  <c r="BE200" i="10"/>
  <c r="BD200" i="10"/>
  <c r="K200" i="10"/>
  <c r="L200" i="10" s="1"/>
  <c r="BJ199" i="10"/>
  <c r="BI199" i="10"/>
  <c r="BH199" i="10"/>
  <c r="BG199" i="10"/>
  <c r="BF199" i="10"/>
  <c r="BE199" i="10"/>
  <c r="BD199" i="10"/>
  <c r="K199" i="10"/>
  <c r="L199" i="10" s="1"/>
  <c r="BJ198" i="10"/>
  <c r="BI198" i="10"/>
  <c r="BH198" i="10"/>
  <c r="BG198" i="10"/>
  <c r="BF198" i="10"/>
  <c r="BE198" i="10"/>
  <c r="BD198" i="10"/>
  <c r="K198" i="10"/>
  <c r="L198" i="10" s="1"/>
  <c r="BJ197" i="10"/>
  <c r="BI197" i="10"/>
  <c r="BH197" i="10"/>
  <c r="BG197" i="10"/>
  <c r="BF197" i="10"/>
  <c r="BE197" i="10"/>
  <c r="BD197" i="10"/>
  <c r="K197" i="10"/>
  <c r="L197" i="10" s="1"/>
  <c r="BJ196" i="10"/>
  <c r="BI196" i="10"/>
  <c r="BH196" i="10"/>
  <c r="BG196" i="10"/>
  <c r="BF196" i="10"/>
  <c r="BE196" i="10"/>
  <c r="BD196" i="10"/>
  <c r="K196" i="10"/>
  <c r="L196" i="10" s="1"/>
  <c r="BJ195" i="10"/>
  <c r="BI195" i="10"/>
  <c r="BH195" i="10"/>
  <c r="BG195" i="10"/>
  <c r="BF195" i="10"/>
  <c r="BE195" i="10"/>
  <c r="BD195" i="10"/>
  <c r="K195" i="10"/>
  <c r="L195" i="10" s="1"/>
  <c r="BJ194" i="10"/>
  <c r="BI194" i="10"/>
  <c r="BH194" i="10"/>
  <c r="BG194" i="10"/>
  <c r="BF194" i="10"/>
  <c r="BE194" i="10"/>
  <c r="BD194" i="10"/>
  <c r="K194" i="10"/>
  <c r="L194" i="10" s="1"/>
  <c r="BJ193" i="10"/>
  <c r="BI193" i="10"/>
  <c r="BH193" i="10"/>
  <c r="BG193" i="10"/>
  <c r="BF193" i="10"/>
  <c r="BE193" i="10"/>
  <c r="BD193" i="10"/>
  <c r="K193" i="10"/>
  <c r="L193" i="10" s="1"/>
  <c r="BJ192" i="10"/>
  <c r="BI192" i="10"/>
  <c r="BH192" i="10"/>
  <c r="BG192" i="10"/>
  <c r="BF192" i="10"/>
  <c r="BE192" i="10"/>
  <c r="BD192" i="10"/>
  <c r="K192" i="10"/>
  <c r="L192" i="10" s="1"/>
  <c r="BJ191" i="10"/>
  <c r="BI191" i="10"/>
  <c r="BH191" i="10"/>
  <c r="BG191" i="10"/>
  <c r="BF191" i="10"/>
  <c r="BE191" i="10"/>
  <c r="BD191" i="10"/>
  <c r="K191" i="10"/>
  <c r="L191" i="10" s="1"/>
  <c r="BJ190" i="10"/>
  <c r="BI190" i="10"/>
  <c r="BH190" i="10"/>
  <c r="BG190" i="10"/>
  <c r="BF190" i="10"/>
  <c r="BE190" i="10"/>
  <c r="BD190" i="10"/>
  <c r="K190" i="10"/>
  <c r="L190" i="10" s="1"/>
  <c r="BJ189" i="10"/>
  <c r="BI189" i="10"/>
  <c r="BH189" i="10"/>
  <c r="BG189" i="10"/>
  <c r="BF189" i="10"/>
  <c r="BE189" i="10"/>
  <c r="BD189" i="10"/>
  <c r="K189" i="10"/>
  <c r="L189" i="10" s="1"/>
  <c r="BJ188" i="10"/>
  <c r="BI188" i="10"/>
  <c r="BH188" i="10"/>
  <c r="BG188" i="10"/>
  <c r="BF188" i="10"/>
  <c r="BE188" i="10"/>
  <c r="BD188" i="10"/>
  <c r="L188" i="10"/>
  <c r="K188" i="10"/>
  <c r="BJ187" i="10"/>
  <c r="BI187" i="10"/>
  <c r="BH187" i="10"/>
  <c r="BG187" i="10"/>
  <c r="BF187" i="10"/>
  <c r="BE187" i="10"/>
  <c r="BD187" i="10"/>
  <c r="K187" i="10"/>
  <c r="L187" i="10" s="1"/>
  <c r="BJ186" i="10"/>
  <c r="BI186" i="10"/>
  <c r="BH186" i="10"/>
  <c r="BG186" i="10"/>
  <c r="BF186" i="10"/>
  <c r="BE186" i="10"/>
  <c r="BD186" i="10"/>
  <c r="K186" i="10"/>
  <c r="L186" i="10" s="1"/>
  <c r="BJ185" i="10"/>
  <c r="BI185" i="10"/>
  <c r="BH185" i="10"/>
  <c r="BG185" i="10"/>
  <c r="BF185" i="10"/>
  <c r="BE185" i="10"/>
  <c r="BD185" i="10"/>
  <c r="K185" i="10"/>
  <c r="L185" i="10" s="1"/>
  <c r="BJ184" i="10"/>
  <c r="BI184" i="10"/>
  <c r="BH184" i="10"/>
  <c r="BG184" i="10"/>
  <c r="BF184" i="10"/>
  <c r="BE184" i="10"/>
  <c r="BD184" i="10"/>
  <c r="K184" i="10"/>
  <c r="L184" i="10" s="1"/>
  <c r="BJ183" i="10"/>
  <c r="BI183" i="10"/>
  <c r="BH183" i="10"/>
  <c r="BG183" i="10"/>
  <c r="BF183" i="10"/>
  <c r="BE183" i="10"/>
  <c r="BD183" i="10"/>
  <c r="K183" i="10"/>
  <c r="L183" i="10" s="1"/>
  <c r="BJ182" i="10"/>
  <c r="BI182" i="10"/>
  <c r="BH182" i="10"/>
  <c r="BG182" i="10"/>
  <c r="BF182" i="10"/>
  <c r="BE182" i="10"/>
  <c r="BD182" i="10"/>
  <c r="K182" i="10"/>
  <c r="L182" i="10" s="1"/>
  <c r="BJ181" i="10"/>
  <c r="BI181" i="10"/>
  <c r="BH181" i="10"/>
  <c r="BG181" i="10"/>
  <c r="BF181" i="10"/>
  <c r="BE181" i="10"/>
  <c r="BD181" i="10"/>
  <c r="K181" i="10"/>
  <c r="L181" i="10" s="1"/>
  <c r="BJ180" i="10"/>
  <c r="BI180" i="10"/>
  <c r="BH180" i="10"/>
  <c r="BG180" i="10"/>
  <c r="BF180" i="10"/>
  <c r="BE180" i="10"/>
  <c r="BD180" i="10"/>
  <c r="K180" i="10"/>
  <c r="L180" i="10" s="1"/>
  <c r="BJ179" i="10"/>
  <c r="BI179" i="10"/>
  <c r="BH179" i="10"/>
  <c r="BG179" i="10"/>
  <c r="BF179" i="10"/>
  <c r="BE179" i="10"/>
  <c r="BD179" i="10"/>
  <c r="K179" i="10"/>
  <c r="L179" i="10" s="1"/>
  <c r="BJ178" i="10"/>
  <c r="BI178" i="10"/>
  <c r="BH178" i="10"/>
  <c r="BG178" i="10"/>
  <c r="BF178" i="10"/>
  <c r="BE178" i="10"/>
  <c r="BD178" i="10"/>
  <c r="K178" i="10"/>
  <c r="L178" i="10" s="1"/>
  <c r="BJ177" i="10"/>
  <c r="BI177" i="10"/>
  <c r="BH177" i="10"/>
  <c r="BG177" i="10"/>
  <c r="BF177" i="10"/>
  <c r="BE177" i="10"/>
  <c r="BD177" i="10"/>
  <c r="K177" i="10"/>
  <c r="L177" i="10" s="1"/>
  <c r="BJ176" i="10"/>
  <c r="BI176" i="10"/>
  <c r="BH176" i="10"/>
  <c r="BG176" i="10"/>
  <c r="BF176" i="10"/>
  <c r="BE176" i="10"/>
  <c r="BD176" i="10"/>
  <c r="K176" i="10"/>
  <c r="L176" i="10" s="1"/>
  <c r="BJ175" i="10"/>
  <c r="BI175" i="10"/>
  <c r="BH175" i="10"/>
  <c r="BG175" i="10"/>
  <c r="BF175" i="10"/>
  <c r="BE175" i="10"/>
  <c r="BD175" i="10"/>
  <c r="K175" i="10"/>
  <c r="L175" i="10" s="1"/>
  <c r="BJ174" i="10"/>
  <c r="BI174" i="10"/>
  <c r="BH174" i="10"/>
  <c r="BG174" i="10"/>
  <c r="BF174" i="10"/>
  <c r="BE174" i="10"/>
  <c r="BD174" i="10"/>
  <c r="K174" i="10"/>
  <c r="L174" i="10" s="1"/>
  <c r="BJ173" i="10"/>
  <c r="BI173" i="10"/>
  <c r="BH173" i="10"/>
  <c r="BG173" i="10"/>
  <c r="BF173" i="10"/>
  <c r="BE173" i="10"/>
  <c r="BD173" i="10"/>
  <c r="K173" i="10"/>
  <c r="L173" i="10" s="1"/>
  <c r="BJ172" i="10"/>
  <c r="BI172" i="10"/>
  <c r="BH172" i="10"/>
  <c r="BG172" i="10"/>
  <c r="BF172" i="10"/>
  <c r="BE172" i="10"/>
  <c r="BD172" i="10"/>
  <c r="K172" i="10"/>
  <c r="L172" i="10" s="1"/>
  <c r="BJ171" i="10"/>
  <c r="BI171" i="10"/>
  <c r="BH171" i="10"/>
  <c r="BG171" i="10"/>
  <c r="BF171" i="10"/>
  <c r="BE171" i="10"/>
  <c r="BD171" i="10"/>
  <c r="K171" i="10"/>
  <c r="L171" i="10" s="1"/>
  <c r="BJ170" i="10"/>
  <c r="BI170" i="10"/>
  <c r="BH170" i="10"/>
  <c r="BG170" i="10"/>
  <c r="BF170" i="10"/>
  <c r="BE170" i="10"/>
  <c r="BD170" i="10"/>
  <c r="K170" i="10"/>
  <c r="L170" i="10" s="1"/>
  <c r="BJ169" i="10"/>
  <c r="BI169" i="10"/>
  <c r="BH169" i="10"/>
  <c r="BG169" i="10"/>
  <c r="BF169" i="10"/>
  <c r="BE169" i="10"/>
  <c r="BD169" i="10"/>
  <c r="K169" i="10"/>
  <c r="L169" i="10" s="1"/>
  <c r="BJ168" i="10"/>
  <c r="BI168" i="10"/>
  <c r="BH168" i="10"/>
  <c r="BG168" i="10"/>
  <c r="BF168" i="10"/>
  <c r="BE168" i="10"/>
  <c r="BD168" i="10"/>
  <c r="K168" i="10"/>
  <c r="L168" i="10" s="1"/>
  <c r="BJ167" i="10"/>
  <c r="BI167" i="10"/>
  <c r="BH167" i="10"/>
  <c r="BG167" i="10"/>
  <c r="BF167" i="10"/>
  <c r="BE167" i="10"/>
  <c r="BD167" i="10"/>
  <c r="K167" i="10"/>
  <c r="L167" i="10" s="1"/>
  <c r="BJ166" i="10"/>
  <c r="BI166" i="10"/>
  <c r="BH166" i="10"/>
  <c r="BG166" i="10"/>
  <c r="BF166" i="10"/>
  <c r="BE166" i="10"/>
  <c r="BD166" i="10"/>
  <c r="K166" i="10"/>
  <c r="L166" i="10" s="1"/>
  <c r="BJ165" i="10"/>
  <c r="BI165" i="10"/>
  <c r="BH165" i="10"/>
  <c r="BG165" i="10"/>
  <c r="BF165" i="10"/>
  <c r="BE165" i="10"/>
  <c r="BD165" i="10"/>
  <c r="K165" i="10"/>
  <c r="L165" i="10" s="1"/>
  <c r="BJ164" i="10"/>
  <c r="BI164" i="10"/>
  <c r="BH164" i="10"/>
  <c r="BG164" i="10"/>
  <c r="BF164" i="10"/>
  <c r="BE164" i="10"/>
  <c r="BD164" i="10"/>
  <c r="K164" i="10"/>
  <c r="L164" i="10" s="1"/>
  <c r="BJ163" i="10"/>
  <c r="BI163" i="10"/>
  <c r="BH163" i="10"/>
  <c r="BG163" i="10"/>
  <c r="BF163" i="10"/>
  <c r="BE163" i="10"/>
  <c r="BD163" i="10"/>
  <c r="K163" i="10"/>
  <c r="L163" i="10" s="1"/>
  <c r="BJ162" i="10"/>
  <c r="BI162" i="10"/>
  <c r="BH162" i="10"/>
  <c r="BG162" i="10"/>
  <c r="BF162" i="10"/>
  <c r="BE162" i="10"/>
  <c r="BD162" i="10"/>
  <c r="K162" i="10"/>
  <c r="L162" i="10" s="1"/>
  <c r="BJ161" i="10"/>
  <c r="BI161" i="10"/>
  <c r="BH161" i="10"/>
  <c r="BG161" i="10"/>
  <c r="BF161" i="10"/>
  <c r="BE161" i="10"/>
  <c r="BD161" i="10"/>
  <c r="K161" i="10"/>
  <c r="L161" i="10" s="1"/>
  <c r="BJ160" i="10"/>
  <c r="BI160" i="10"/>
  <c r="BH160" i="10"/>
  <c r="BG160" i="10"/>
  <c r="BF160" i="10"/>
  <c r="BE160" i="10"/>
  <c r="BD160" i="10"/>
  <c r="K160" i="10"/>
  <c r="L160" i="10" s="1"/>
  <c r="BJ159" i="10"/>
  <c r="BI159" i="10"/>
  <c r="BH159" i="10"/>
  <c r="BG159" i="10"/>
  <c r="BF159" i="10"/>
  <c r="BE159" i="10"/>
  <c r="BD159" i="10"/>
  <c r="K159" i="10"/>
  <c r="L159" i="10" s="1"/>
  <c r="BJ158" i="10"/>
  <c r="BI158" i="10"/>
  <c r="BH158" i="10"/>
  <c r="BG158" i="10"/>
  <c r="BF158" i="10"/>
  <c r="BE158" i="10"/>
  <c r="BD158" i="10"/>
  <c r="K158" i="10"/>
  <c r="L158" i="10" s="1"/>
  <c r="BJ157" i="10"/>
  <c r="BI157" i="10"/>
  <c r="BH157" i="10"/>
  <c r="BG157" i="10"/>
  <c r="BF157" i="10"/>
  <c r="BE157" i="10"/>
  <c r="BD157" i="10"/>
  <c r="K157" i="10"/>
  <c r="L157" i="10" s="1"/>
  <c r="BJ156" i="10"/>
  <c r="BI156" i="10"/>
  <c r="BH156" i="10"/>
  <c r="BG156" i="10"/>
  <c r="BF156" i="10"/>
  <c r="BE156" i="10"/>
  <c r="BD156" i="10"/>
  <c r="K156" i="10"/>
  <c r="L156" i="10" s="1"/>
  <c r="BJ155" i="10"/>
  <c r="BI155" i="10"/>
  <c r="BH155" i="10"/>
  <c r="BG155" i="10"/>
  <c r="BF155" i="10"/>
  <c r="BE155" i="10"/>
  <c r="BD155" i="10"/>
  <c r="K155" i="10"/>
  <c r="L155" i="10" s="1"/>
  <c r="BJ154" i="10"/>
  <c r="BI154" i="10"/>
  <c r="BH154" i="10"/>
  <c r="BG154" i="10"/>
  <c r="BF154" i="10"/>
  <c r="BE154" i="10"/>
  <c r="BD154" i="10"/>
  <c r="K154" i="10"/>
  <c r="L154" i="10" s="1"/>
  <c r="BJ153" i="10"/>
  <c r="BI153" i="10"/>
  <c r="BH153" i="10"/>
  <c r="BG153" i="10"/>
  <c r="BF153" i="10"/>
  <c r="BE153" i="10"/>
  <c r="BD153" i="10"/>
  <c r="K153" i="10"/>
  <c r="L153" i="10" s="1"/>
  <c r="BJ152" i="10"/>
  <c r="BI152" i="10"/>
  <c r="BH152" i="10"/>
  <c r="BG152" i="10"/>
  <c r="BF152" i="10"/>
  <c r="BE152" i="10"/>
  <c r="BD152" i="10"/>
  <c r="K152" i="10"/>
  <c r="L152" i="10" s="1"/>
  <c r="BJ151" i="10"/>
  <c r="BI151" i="10"/>
  <c r="BH151" i="10"/>
  <c r="BG151" i="10"/>
  <c r="BF151" i="10"/>
  <c r="BE151" i="10"/>
  <c r="BD151" i="10"/>
  <c r="K151" i="10"/>
  <c r="L151" i="10" s="1"/>
  <c r="BJ150" i="10"/>
  <c r="BI150" i="10"/>
  <c r="BH150" i="10"/>
  <c r="BG150" i="10"/>
  <c r="BF150" i="10"/>
  <c r="BE150" i="10"/>
  <c r="BD150" i="10"/>
  <c r="K150" i="10"/>
  <c r="L150" i="10" s="1"/>
  <c r="BJ149" i="10"/>
  <c r="BI149" i="10"/>
  <c r="BH149" i="10"/>
  <c r="BG149" i="10"/>
  <c r="BF149" i="10"/>
  <c r="BE149" i="10"/>
  <c r="BD149" i="10"/>
  <c r="K149" i="10"/>
  <c r="L149" i="10" s="1"/>
  <c r="BJ148" i="10"/>
  <c r="BI148" i="10"/>
  <c r="BH148" i="10"/>
  <c r="BG148" i="10"/>
  <c r="BF148" i="10"/>
  <c r="BE148" i="10"/>
  <c r="BD148" i="10"/>
  <c r="L148" i="10"/>
  <c r="K148" i="10"/>
  <c r="BJ147" i="10"/>
  <c r="BI147" i="10"/>
  <c r="BH147" i="10"/>
  <c r="BG147" i="10"/>
  <c r="BF147" i="10"/>
  <c r="BE147" i="10"/>
  <c r="BD147" i="10"/>
  <c r="K147" i="10"/>
  <c r="L147" i="10" s="1"/>
  <c r="BJ146" i="10"/>
  <c r="BI146" i="10"/>
  <c r="BH146" i="10"/>
  <c r="BG146" i="10"/>
  <c r="BF146" i="10"/>
  <c r="BE146" i="10"/>
  <c r="BD146" i="10"/>
  <c r="K146" i="10"/>
  <c r="L146" i="10" s="1"/>
  <c r="BJ145" i="10"/>
  <c r="BI145" i="10"/>
  <c r="BH145" i="10"/>
  <c r="BG145" i="10"/>
  <c r="BF145" i="10"/>
  <c r="BE145" i="10"/>
  <c r="BD145" i="10"/>
  <c r="K145" i="10"/>
  <c r="L145" i="10" s="1"/>
  <c r="BJ144" i="10"/>
  <c r="BI144" i="10"/>
  <c r="BH144" i="10"/>
  <c r="BG144" i="10"/>
  <c r="BF144" i="10"/>
  <c r="BE144" i="10"/>
  <c r="BD144" i="10"/>
  <c r="K144" i="10"/>
  <c r="L144" i="10" s="1"/>
  <c r="BJ143" i="10"/>
  <c r="BI143" i="10"/>
  <c r="BH143" i="10"/>
  <c r="BG143" i="10"/>
  <c r="BF143" i="10"/>
  <c r="BE143" i="10"/>
  <c r="BD143" i="10"/>
  <c r="K143" i="10"/>
  <c r="L143" i="10" s="1"/>
  <c r="BJ142" i="10"/>
  <c r="BI142" i="10"/>
  <c r="BH142" i="10"/>
  <c r="BG142" i="10"/>
  <c r="BF142" i="10"/>
  <c r="BE142" i="10"/>
  <c r="BD142" i="10"/>
  <c r="K142" i="10"/>
  <c r="L142" i="10" s="1"/>
  <c r="BJ141" i="10"/>
  <c r="BI141" i="10"/>
  <c r="BH141" i="10"/>
  <c r="BG141" i="10"/>
  <c r="BF141" i="10"/>
  <c r="BE141" i="10"/>
  <c r="BD141" i="10"/>
  <c r="K141" i="10"/>
  <c r="L141" i="10" s="1"/>
  <c r="BJ140" i="10"/>
  <c r="BI140" i="10"/>
  <c r="BH140" i="10"/>
  <c r="BG140" i="10"/>
  <c r="BF140" i="10"/>
  <c r="BE140" i="10"/>
  <c r="BD140" i="10"/>
  <c r="L140" i="10"/>
  <c r="K140" i="10"/>
  <c r="BJ139" i="10"/>
  <c r="BI139" i="10"/>
  <c r="BH139" i="10"/>
  <c r="BG139" i="10"/>
  <c r="BF139" i="10"/>
  <c r="BE139" i="10"/>
  <c r="BD139" i="10"/>
  <c r="K139" i="10"/>
  <c r="L139" i="10" s="1"/>
  <c r="BJ138" i="10"/>
  <c r="BI138" i="10"/>
  <c r="BH138" i="10"/>
  <c r="BG138" i="10"/>
  <c r="BF138" i="10"/>
  <c r="BE138" i="10"/>
  <c r="BD138" i="10"/>
  <c r="K138" i="10"/>
  <c r="L138" i="10" s="1"/>
  <c r="BJ137" i="10"/>
  <c r="BI137" i="10"/>
  <c r="BH137" i="10"/>
  <c r="BG137" i="10"/>
  <c r="BF137" i="10"/>
  <c r="BE137" i="10"/>
  <c r="BD137" i="10"/>
  <c r="K137" i="10"/>
  <c r="L137" i="10" s="1"/>
  <c r="BJ136" i="10"/>
  <c r="BI136" i="10"/>
  <c r="BH136" i="10"/>
  <c r="BG136" i="10"/>
  <c r="BF136" i="10"/>
  <c r="BE136" i="10"/>
  <c r="BD136" i="10"/>
  <c r="K136" i="10"/>
  <c r="L136" i="10" s="1"/>
  <c r="BJ135" i="10"/>
  <c r="BI135" i="10"/>
  <c r="BH135" i="10"/>
  <c r="BG135" i="10"/>
  <c r="BF135" i="10"/>
  <c r="BE135" i="10"/>
  <c r="BD135" i="10"/>
  <c r="K135" i="10"/>
  <c r="L135" i="10" s="1"/>
  <c r="BJ134" i="10"/>
  <c r="BI134" i="10"/>
  <c r="BH134" i="10"/>
  <c r="BG134" i="10"/>
  <c r="BF134" i="10"/>
  <c r="BE134" i="10"/>
  <c r="BD134" i="10"/>
  <c r="K134" i="10"/>
  <c r="L134" i="10" s="1"/>
  <c r="BJ133" i="10"/>
  <c r="BI133" i="10"/>
  <c r="BH133" i="10"/>
  <c r="BG133" i="10"/>
  <c r="BF133" i="10"/>
  <c r="BE133" i="10"/>
  <c r="BD133" i="10"/>
  <c r="K133" i="10"/>
  <c r="L133" i="10" s="1"/>
  <c r="BJ132" i="10"/>
  <c r="BI132" i="10"/>
  <c r="BH132" i="10"/>
  <c r="BG132" i="10"/>
  <c r="BF132" i="10"/>
  <c r="BE132" i="10"/>
  <c r="BD132" i="10"/>
  <c r="K132" i="10"/>
  <c r="L132" i="10" s="1"/>
  <c r="BJ131" i="10"/>
  <c r="BI131" i="10"/>
  <c r="BH131" i="10"/>
  <c r="BG131" i="10"/>
  <c r="BF131" i="10"/>
  <c r="BE131" i="10"/>
  <c r="BD131" i="10"/>
  <c r="K131" i="10"/>
  <c r="L131" i="10" s="1"/>
  <c r="BJ130" i="10"/>
  <c r="BI130" i="10"/>
  <c r="BH130" i="10"/>
  <c r="BG130" i="10"/>
  <c r="BF130" i="10"/>
  <c r="BE130" i="10"/>
  <c r="BD130" i="10"/>
  <c r="K130" i="10"/>
  <c r="L130" i="10" s="1"/>
  <c r="BJ129" i="10"/>
  <c r="BI129" i="10"/>
  <c r="BH129" i="10"/>
  <c r="BG129" i="10"/>
  <c r="BF129" i="10"/>
  <c r="BE129" i="10"/>
  <c r="BD129" i="10"/>
  <c r="K129" i="10"/>
  <c r="L129" i="10" s="1"/>
  <c r="BJ128" i="10"/>
  <c r="BI128" i="10"/>
  <c r="BH128" i="10"/>
  <c r="BG128" i="10"/>
  <c r="BF128" i="10"/>
  <c r="BE128" i="10"/>
  <c r="BD128" i="10"/>
  <c r="K128" i="10"/>
  <c r="L128" i="10" s="1"/>
  <c r="BJ127" i="10"/>
  <c r="BI127" i="10"/>
  <c r="BH127" i="10"/>
  <c r="BG127" i="10"/>
  <c r="BF127" i="10"/>
  <c r="BE127" i="10"/>
  <c r="BD127" i="10"/>
  <c r="K127" i="10"/>
  <c r="L127" i="10" s="1"/>
  <c r="BJ126" i="10"/>
  <c r="BI126" i="10"/>
  <c r="BH126" i="10"/>
  <c r="BG126" i="10"/>
  <c r="BF126" i="10"/>
  <c r="BE126" i="10"/>
  <c r="BD126" i="10"/>
  <c r="K126" i="10"/>
  <c r="L126" i="10" s="1"/>
  <c r="BJ125" i="10"/>
  <c r="BI125" i="10"/>
  <c r="BH125" i="10"/>
  <c r="BG125" i="10"/>
  <c r="BF125" i="10"/>
  <c r="BE125" i="10"/>
  <c r="BD125" i="10"/>
  <c r="K125" i="10"/>
  <c r="L125" i="10" s="1"/>
  <c r="BJ124" i="10"/>
  <c r="BI124" i="10"/>
  <c r="BH124" i="10"/>
  <c r="BG124" i="10"/>
  <c r="BF124" i="10"/>
  <c r="BE124" i="10"/>
  <c r="BD124" i="10"/>
  <c r="K124" i="10"/>
  <c r="L124" i="10" s="1"/>
  <c r="BJ123" i="10"/>
  <c r="BI123" i="10"/>
  <c r="BH123" i="10"/>
  <c r="BG123" i="10"/>
  <c r="BF123" i="10"/>
  <c r="BE123" i="10"/>
  <c r="BD123" i="10"/>
  <c r="K123" i="10"/>
  <c r="L123" i="10" s="1"/>
  <c r="BJ122" i="10"/>
  <c r="BI122" i="10"/>
  <c r="BH122" i="10"/>
  <c r="BG122" i="10"/>
  <c r="BF122" i="10"/>
  <c r="BE122" i="10"/>
  <c r="BD122" i="10"/>
  <c r="K122" i="10"/>
  <c r="L122" i="10" s="1"/>
  <c r="BJ121" i="10"/>
  <c r="BI121" i="10"/>
  <c r="BH121" i="10"/>
  <c r="BG121" i="10"/>
  <c r="BF121" i="10"/>
  <c r="BE121" i="10"/>
  <c r="BD121" i="10"/>
  <c r="K121" i="10"/>
  <c r="L121" i="10" s="1"/>
  <c r="BJ120" i="10"/>
  <c r="BI120" i="10"/>
  <c r="BH120" i="10"/>
  <c r="BG120" i="10"/>
  <c r="BF120" i="10"/>
  <c r="BE120" i="10"/>
  <c r="BD120" i="10"/>
  <c r="K120" i="10"/>
  <c r="L120" i="10" s="1"/>
  <c r="BJ119" i="10"/>
  <c r="BI119" i="10"/>
  <c r="BH119" i="10"/>
  <c r="BG119" i="10"/>
  <c r="BF119" i="10"/>
  <c r="BE119" i="10"/>
  <c r="BD119" i="10"/>
  <c r="K119" i="10"/>
  <c r="L119" i="10" s="1"/>
  <c r="BJ118" i="10"/>
  <c r="BI118" i="10"/>
  <c r="BH118" i="10"/>
  <c r="BG118" i="10"/>
  <c r="BF118" i="10"/>
  <c r="BE118" i="10"/>
  <c r="BD118" i="10"/>
  <c r="K118" i="10"/>
  <c r="L118" i="10" s="1"/>
  <c r="BJ117" i="10"/>
  <c r="BI117" i="10"/>
  <c r="BH117" i="10"/>
  <c r="BG117" i="10"/>
  <c r="BF117" i="10"/>
  <c r="BE117" i="10"/>
  <c r="BD117" i="10"/>
  <c r="K117" i="10"/>
  <c r="L117" i="10" s="1"/>
  <c r="BJ116" i="10"/>
  <c r="BI116" i="10"/>
  <c r="BH116" i="10"/>
  <c r="BG116" i="10"/>
  <c r="BF116" i="10"/>
  <c r="BE116" i="10"/>
  <c r="BD116" i="10"/>
  <c r="K116" i="10"/>
  <c r="L116" i="10" s="1"/>
  <c r="BJ115" i="10"/>
  <c r="BI115" i="10"/>
  <c r="BH115" i="10"/>
  <c r="BG115" i="10"/>
  <c r="BF115" i="10"/>
  <c r="BE115" i="10"/>
  <c r="BD115" i="10"/>
  <c r="K115" i="10"/>
  <c r="L115" i="10" s="1"/>
  <c r="BJ114" i="10"/>
  <c r="BI114" i="10"/>
  <c r="BH114" i="10"/>
  <c r="BG114" i="10"/>
  <c r="BF114" i="10"/>
  <c r="BE114" i="10"/>
  <c r="BD114" i="10"/>
  <c r="K114" i="10"/>
  <c r="L114" i="10" s="1"/>
  <c r="BJ113" i="10"/>
  <c r="BI113" i="10"/>
  <c r="BH113" i="10"/>
  <c r="BG113" i="10"/>
  <c r="BF113" i="10"/>
  <c r="BE113" i="10"/>
  <c r="BD113" i="10"/>
  <c r="K113" i="10"/>
  <c r="L113" i="10" s="1"/>
  <c r="BJ112" i="10"/>
  <c r="BI112" i="10"/>
  <c r="BH112" i="10"/>
  <c r="BG112" i="10"/>
  <c r="BF112" i="10"/>
  <c r="BE112" i="10"/>
  <c r="BD112" i="10"/>
  <c r="K112" i="10"/>
  <c r="L112" i="10" s="1"/>
  <c r="BJ111" i="10"/>
  <c r="BI111" i="10"/>
  <c r="BH111" i="10"/>
  <c r="BG111" i="10"/>
  <c r="BF111" i="10"/>
  <c r="BE111" i="10"/>
  <c r="BD111" i="10"/>
  <c r="K111" i="10"/>
  <c r="L111" i="10" s="1"/>
  <c r="BJ110" i="10"/>
  <c r="BI110" i="10"/>
  <c r="BH110" i="10"/>
  <c r="BG110" i="10"/>
  <c r="BF110" i="10"/>
  <c r="BE110" i="10"/>
  <c r="BD110" i="10"/>
  <c r="K110" i="10"/>
  <c r="L110" i="10" s="1"/>
  <c r="BJ109" i="10"/>
  <c r="BI109" i="10"/>
  <c r="BH109" i="10"/>
  <c r="BG109" i="10"/>
  <c r="BF109" i="10"/>
  <c r="BE109" i="10"/>
  <c r="BD109" i="10"/>
  <c r="K109" i="10"/>
  <c r="L109" i="10" s="1"/>
  <c r="BJ108" i="10"/>
  <c r="BI108" i="10"/>
  <c r="BH108" i="10"/>
  <c r="BG108" i="10"/>
  <c r="BF108" i="10"/>
  <c r="BE108" i="10"/>
  <c r="BD108" i="10"/>
  <c r="L108" i="10"/>
  <c r="K108" i="10"/>
  <c r="BJ107" i="10"/>
  <c r="BI107" i="10"/>
  <c r="BH107" i="10"/>
  <c r="BG107" i="10"/>
  <c r="BF107" i="10"/>
  <c r="BE107" i="10"/>
  <c r="BD107" i="10"/>
  <c r="K107" i="10"/>
  <c r="L107" i="10" s="1"/>
  <c r="BJ106" i="10"/>
  <c r="BI106" i="10"/>
  <c r="BH106" i="10"/>
  <c r="BG106" i="10"/>
  <c r="BF106" i="10"/>
  <c r="BE106" i="10"/>
  <c r="BD106" i="10"/>
  <c r="K106" i="10"/>
  <c r="L106" i="10" s="1"/>
  <c r="BJ105" i="10"/>
  <c r="BI105" i="10"/>
  <c r="BH105" i="10"/>
  <c r="BG105" i="10"/>
  <c r="BF105" i="10"/>
  <c r="BE105" i="10"/>
  <c r="BD105" i="10"/>
  <c r="K105" i="10"/>
  <c r="L105" i="10" s="1"/>
  <c r="BJ104" i="10"/>
  <c r="BI104" i="10"/>
  <c r="BH104" i="10"/>
  <c r="BG104" i="10"/>
  <c r="BF104" i="10"/>
  <c r="BE104" i="10"/>
  <c r="BD104" i="10"/>
  <c r="K104" i="10"/>
  <c r="L104" i="10" s="1"/>
  <c r="BJ103" i="10"/>
  <c r="BI103" i="10"/>
  <c r="BH103" i="10"/>
  <c r="BG103" i="10"/>
  <c r="BF103" i="10"/>
  <c r="BE103" i="10"/>
  <c r="BD103" i="10"/>
  <c r="K103" i="10"/>
  <c r="L103" i="10" s="1"/>
  <c r="BJ102" i="10"/>
  <c r="BI102" i="10"/>
  <c r="BH102" i="10"/>
  <c r="BG102" i="10"/>
  <c r="BF102" i="10"/>
  <c r="BE102" i="10"/>
  <c r="BD102" i="10"/>
  <c r="K102" i="10"/>
  <c r="L102" i="10" s="1"/>
  <c r="BJ101" i="10"/>
  <c r="BI101" i="10"/>
  <c r="BH101" i="10"/>
  <c r="BG101" i="10"/>
  <c r="BF101" i="10"/>
  <c r="BE101" i="10"/>
  <c r="BD101" i="10"/>
  <c r="K101" i="10"/>
  <c r="L101" i="10" s="1"/>
  <c r="BJ100" i="10"/>
  <c r="BI100" i="10"/>
  <c r="BH100" i="10"/>
  <c r="BG100" i="10"/>
  <c r="BF100" i="10"/>
  <c r="BE100" i="10"/>
  <c r="BD100" i="10"/>
  <c r="K100" i="10"/>
  <c r="L100" i="10" s="1"/>
  <c r="BJ99" i="10"/>
  <c r="BI99" i="10"/>
  <c r="BH99" i="10"/>
  <c r="BG99" i="10"/>
  <c r="BF99" i="10"/>
  <c r="BE99" i="10"/>
  <c r="BD99" i="10"/>
  <c r="K99" i="10"/>
  <c r="L99" i="10" s="1"/>
  <c r="BJ98" i="10"/>
  <c r="BI98" i="10"/>
  <c r="BH98" i="10"/>
  <c r="BG98" i="10"/>
  <c r="BF98" i="10"/>
  <c r="BE98" i="10"/>
  <c r="BD98" i="10"/>
  <c r="K98" i="10"/>
  <c r="L98" i="10" s="1"/>
  <c r="BJ97" i="10"/>
  <c r="BI97" i="10"/>
  <c r="BH97" i="10"/>
  <c r="BG97" i="10"/>
  <c r="BF97" i="10"/>
  <c r="BE97" i="10"/>
  <c r="BD97" i="10"/>
  <c r="K97" i="10"/>
  <c r="L97" i="10" s="1"/>
  <c r="BJ96" i="10"/>
  <c r="BI96" i="10"/>
  <c r="BH96" i="10"/>
  <c r="BG96" i="10"/>
  <c r="BF96" i="10"/>
  <c r="BE96" i="10"/>
  <c r="BD96" i="10"/>
  <c r="L96" i="10"/>
  <c r="K96" i="10"/>
  <c r="BJ95" i="10"/>
  <c r="BI95" i="10"/>
  <c r="BH95" i="10"/>
  <c r="BG95" i="10"/>
  <c r="BF95" i="10"/>
  <c r="BE95" i="10"/>
  <c r="BD95" i="10"/>
  <c r="K95" i="10"/>
  <c r="L95" i="10" s="1"/>
  <c r="BJ94" i="10"/>
  <c r="BI94" i="10"/>
  <c r="BH94" i="10"/>
  <c r="BG94" i="10"/>
  <c r="BF94" i="10"/>
  <c r="BE94" i="10"/>
  <c r="BD94" i="10"/>
  <c r="K94" i="10"/>
  <c r="L94" i="10" s="1"/>
  <c r="BJ93" i="10"/>
  <c r="BI93" i="10"/>
  <c r="BH93" i="10"/>
  <c r="BG93" i="10"/>
  <c r="BF93" i="10"/>
  <c r="BE93" i="10"/>
  <c r="BD93" i="10"/>
  <c r="K93" i="10"/>
  <c r="L93" i="10" s="1"/>
  <c r="BJ92" i="10"/>
  <c r="BI92" i="10"/>
  <c r="BH92" i="10"/>
  <c r="BG92" i="10"/>
  <c r="BF92" i="10"/>
  <c r="BE92" i="10"/>
  <c r="K92" i="10"/>
  <c r="L92" i="10" s="1"/>
  <c r="D92" i="10"/>
  <c r="BD92" i="10" s="1"/>
  <c r="BJ91" i="10"/>
  <c r="BI91" i="10"/>
  <c r="BH91" i="10"/>
  <c r="BG91" i="10"/>
  <c r="BF91" i="10"/>
  <c r="BE91" i="10"/>
  <c r="BD91" i="10"/>
  <c r="K91" i="10"/>
  <c r="L91" i="10" s="1"/>
  <c r="BJ90" i="10"/>
  <c r="BI90" i="10"/>
  <c r="BH90" i="10"/>
  <c r="BG90" i="10"/>
  <c r="BF90" i="10"/>
  <c r="BE90" i="10"/>
  <c r="BD90" i="10"/>
  <c r="K90" i="10"/>
  <c r="L90" i="10" s="1"/>
  <c r="BJ89" i="10"/>
  <c r="BI89" i="10"/>
  <c r="BH89" i="10"/>
  <c r="BG89" i="10"/>
  <c r="BF89" i="10"/>
  <c r="BE89" i="10"/>
  <c r="BD89" i="10"/>
  <c r="K89" i="10"/>
  <c r="L89" i="10" s="1"/>
  <c r="BJ88" i="10"/>
  <c r="BI88" i="10"/>
  <c r="BH88" i="10"/>
  <c r="BG88" i="10"/>
  <c r="BF88" i="10"/>
  <c r="BE88" i="10"/>
  <c r="BD88" i="10"/>
  <c r="K88" i="10"/>
  <c r="L88" i="10" s="1"/>
  <c r="BJ87" i="10"/>
  <c r="BI87" i="10"/>
  <c r="BH87" i="10"/>
  <c r="BG87" i="10"/>
  <c r="BF87" i="10"/>
  <c r="BE87" i="10"/>
  <c r="BD87" i="10"/>
  <c r="K87" i="10"/>
  <c r="L87" i="10" s="1"/>
  <c r="BJ86" i="10"/>
  <c r="BI86" i="10"/>
  <c r="BH86" i="10"/>
  <c r="BG86" i="10"/>
  <c r="BF86" i="10"/>
  <c r="BE86" i="10"/>
  <c r="BD86" i="10"/>
  <c r="K86" i="10"/>
  <c r="L86" i="10" s="1"/>
  <c r="BJ85" i="10"/>
  <c r="BI85" i="10"/>
  <c r="BH85" i="10"/>
  <c r="BG85" i="10"/>
  <c r="BF85" i="10"/>
  <c r="BE85" i="10"/>
  <c r="BD85" i="10"/>
  <c r="K85" i="10"/>
  <c r="L85" i="10" s="1"/>
  <c r="BJ84" i="10"/>
  <c r="BI84" i="10"/>
  <c r="BH84" i="10"/>
  <c r="BG84" i="10"/>
  <c r="BF84" i="10"/>
  <c r="BE84" i="10"/>
  <c r="BD84" i="10"/>
  <c r="K84" i="10"/>
  <c r="L84" i="10" s="1"/>
  <c r="BJ83" i="10"/>
  <c r="BI83" i="10"/>
  <c r="BH83" i="10"/>
  <c r="BG83" i="10"/>
  <c r="BF83" i="10"/>
  <c r="BE83" i="10"/>
  <c r="BD83" i="10"/>
  <c r="K83" i="10"/>
  <c r="L83" i="10" s="1"/>
  <c r="BJ82" i="10"/>
  <c r="BI82" i="10"/>
  <c r="BH82" i="10"/>
  <c r="BG82" i="10"/>
  <c r="BF82" i="10"/>
  <c r="BE82" i="10"/>
  <c r="BD82" i="10"/>
  <c r="K82" i="10"/>
  <c r="L82" i="10" s="1"/>
  <c r="BJ81" i="10"/>
  <c r="BI81" i="10"/>
  <c r="BH81" i="10"/>
  <c r="BG81" i="10"/>
  <c r="BF81" i="10"/>
  <c r="BE81" i="10"/>
  <c r="BD81" i="10"/>
  <c r="K81" i="10"/>
  <c r="L81" i="10" s="1"/>
  <c r="BJ80" i="10"/>
  <c r="BI80" i="10"/>
  <c r="BH80" i="10"/>
  <c r="BG80" i="10"/>
  <c r="BF80" i="10"/>
  <c r="BE80" i="10"/>
  <c r="BD80" i="10"/>
  <c r="K80" i="10"/>
  <c r="L80" i="10" s="1"/>
  <c r="BJ79" i="10"/>
  <c r="BI79" i="10"/>
  <c r="BH79" i="10"/>
  <c r="BG79" i="10"/>
  <c r="BF79" i="10"/>
  <c r="BE79" i="10"/>
  <c r="BD79" i="10"/>
  <c r="L79" i="10"/>
  <c r="K79" i="10"/>
  <c r="BJ78" i="10"/>
  <c r="BI78" i="10"/>
  <c r="BH78" i="10"/>
  <c r="BG78" i="10"/>
  <c r="BF78" i="10"/>
  <c r="BE78" i="10"/>
  <c r="BD78" i="10"/>
  <c r="K78" i="10"/>
  <c r="L78" i="10" s="1"/>
  <c r="BJ77" i="10"/>
  <c r="BI77" i="10"/>
  <c r="BH77" i="10"/>
  <c r="BG77" i="10"/>
  <c r="BF77" i="10"/>
  <c r="BE77" i="10"/>
  <c r="BD77" i="10"/>
  <c r="K77" i="10"/>
  <c r="L77" i="10" s="1"/>
  <c r="BJ76" i="10"/>
  <c r="BI76" i="10"/>
  <c r="BH76" i="10"/>
  <c r="BG76" i="10"/>
  <c r="BF76" i="10"/>
  <c r="BE76" i="10"/>
  <c r="BD76" i="10"/>
  <c r="K76" i="10"/>
  <c r="L76" i="10" s="1"/>
  <c r="BJ75" i="10"/>
  <c r="BI75" i="10"/>
  <c r="BH75" i="10"/>
  <c r="BG75" i="10"/>
  <c r="BF75" i="10"/>
  <c r="BE75" i="10"/>
  <c r="BD75" i="10"/>
  <c r="K75" i="10"/>
  <c r="L75" i="10" s="1"/>
  <c r="BJ74" i="10"/>
  <c r="BI74" i="10"/>
  <c r="BH74" i="10"/>
  <c r="BG74" i="10"/>
  <c r="BF74" i="10"/>
  <c r="BE74" i="10"/>
  <c r="BD74" i="10"/>
  <c r="K74" i="10"/>
  <c r="L74" i="10" s="1"/>
  <c r="BJ73" i="10"/>
  <c r="BI73" i="10"/>
  <c r="BH73" i="10"/>
  <c r="BG73" i="10"/>
  <c r="BF73" i="10"/>
  <c r="BE73" i="10"/>
  <c r="BD73" i="10"/>
  <c r="K73" i="10"/>
  <c r="L73" i="10" s="1"/>
  <c r="BJ72" i="10"/>
  <c r="BI72" i="10"/>
  <c r="BH72" i="10"/>
  <c r="BG72" i="10"/>
  <c r="BF72" i="10"/>
  <c r="BE72" i="10"/>
  <c r="BD72" i="10"/>
  <c r="K72" i="10"/>
  <c r="L72" i="10" s="1"/>
  <c r="BJ71" i="10"/>
  <c r="BI71" i="10"/>
  <c r="BH71" i="10"/>
  <c r="BG71" i="10"/>
  <c r="BF71" i="10"/>
  <c r="BE71" i="10"/>
  <c r="BD71" i="10"/>
  <c r="K71" i="10"/>
  <c r="L71" i="10" s="1"/>
  <c r="BJ70" i="10"/>
  <c r="BI70" i="10"/>
  <c r="BH70" i="10"/>
  <c r="BG70" i="10"/>
  <c r="BF70" i="10"/>
  <c r="BE70" i="10"/>
  <c r="BD70" i="10"/>
  <c r="K70" i="10"/>
  <c r="L70" i="10" s="1"/>
  <c r="BJ69" i="10"/>
  <c r="BI69" i="10"/>
  <c r="BH69" i="10"/>
  <c r="BG69" i="10"/>
  <c r="BF69" i="10"/>
  <c r="BE69" i="10"/>
  <c r="BD69" i="10"/>
  <c r="K69" i="10"/>
  <c r="L69" i="10" s="1"/>
  <c r="BJ68" i="10"/>
  <c r="BI68" i="10"/>
  <c r="BH68" i="10"/>
  <c r="BG68" i="10"/>
  <c r="BF68" i="10"/>
  <c r="BE68" i="10"/>
  <c r="BD68" i="10"/>
  <c r="K68" i="10"/>
  <c r="L68" i="10" s="1"/>
  <c r="BJ67" i="10"/>
  <c r="BI67" i="10"/>
  <c r="BH67" i="10"/>
  <c r="BG67" i="10"/>
  <c r="BF67" i="10"/>
  <c r="BE67" i="10"/>
  <c r="BD67" i="10"/>
  <c r="K67" i="10"/>
  <c r="L67" i="10" s="1"/>
  <c r="BJ66" i="10"/>
  <c r="BI66" i="10"/>
  <c r="BH66" i="10"/>
  <c r="BG66" i="10"/>
  <c r="BF66" i="10"/>
  <c r="BE66" i="10"/>
  <c r="BD66" i="10"/>
  <c r="K66" i="10"/>
  <c r="L66" i="10" s="1"/>
  <c r="BJ65" i="10"/>
  <c r="BI65" i="10"/>
  <c r="BH65" i="10"/>
  <c r="BG65" i="10"/>
  <c r="BF65" i="10"/>
  <c r="BE65" i="10"/>
  <c r="BD65" i="10"/>
  <c r="K65" i="10"/>
  <c r="L65" i="10" s="1"/>
  <c r="BJ64" i="10"/>
  <c r="BI64" i="10"/>
  <c r="BH64" i="10"/>
  <c r="BG64" i="10"/>
  <c r="BF64" i="10"/>
  <c r="BE64" i="10"/>
  <c r="BD64" i="10"/>
  <c r="K64" i="10"/>
  <c r="L64" i="10" s="1"/>
  <c r="BJ63" i="10"/>
  <c r="BI63" i="10"/>
  <c r="BH63" i="10"/>
  <c r="BG63" i="10"/>
  <c r="BF63" i="10"/>
  <c r="BE63" i="10"/>
  <c r="BD63" i="10"/>
  <c r="K63" i="10"/>
  <c r="L63" i="10" s="1"/>
  <c r="BJ62" i="10"/>
  <c r="BI62" i="10"/>
  <c r="BH62" i="10"/>
  <c r="BG62" i="10"/>
  <c r="BF62" i="10"/>
  <c r="BE62" i="10"/>
  <c r="BD62" i="10"/>
  <c r="K62" i="10"/>
  <c r="L62" i="10" s="1"/>
  <c r="BJ61" i="10"/>
  <c r="BI61" i="10"/>
  <c r="BH61" i="10"/>
  <c r="BG61" i="10"/>
  <c r="BF61" i="10"/>
  <c r="BE61" i="10"/>
  <c r="BD61" i="10"/>
  <c r="L61" i="10"/>
  <c r="K61" i="10"/>
  <c r="BJ60" i="10"/>
  <c r="BI60" i="10"/>
  <c r="BH60" i="10"/>
  <c r="BG60" i="10"/>
  <c r="BF60" i="10"/>
  <c r="BE60" i="10"/>
  <c r="BD60" i="10"/>
  <c r="K60" i="10"/>
  <c r="L60" i="10" s="1"/>
  <c r="BJ59" i="10"/>
  <c r="BI59" i="10"/>
  <c r="BH59" i="10"/>
  <c r="BG59" i="10"/>
  <c r="BF59" i="10"/>
  <c r="BE59" i="10"/>
  <c r="BD59" i="10"/>
  <c r="K59" i="10"/>
  <c r="L59" i="10" s="1"/>
  <c r="BJ58" i="10"/>
  <c r="BI58" i="10"/>
  <c r="BH58" i="10"/>
  <c r="BG58" i="10"/>
  <c r="BF58" i="10"/>
  <c r="BE58" i="10"/>
  <c r="BD58" i="10"/>
  <c r="K58" i="10"/>
  <c r="L58" i="10" s="1"/>
  <c r="BJ57" i="10"/>
  <c r="BI57" i="10"/>
  <c r="BH57" i="10"/>
  <c r="BG57" i="10"/>
  <c r="BF57" i="10"/>
  <c r="BE57" i="10"/>
  <c r="BD57" i="10"/>
  <c r="K57" i="10"/>
  <c r="L57" i="10" s="1"/>
  <c r="BJ56" i="10"/>
  <c r="BI56" i="10"/>
  <c r="BH56" i="10"/>
  <c r="BG56" i="10"/>
  <c r="BF56" i="10"/>
  <c r="BE56" i="10"/>
  <c r="BD56" i="10"/>
  <c r="K56" i="10"/>
  <c r="L56" i="10" s="1"/>
  <c r="BJ55" i="10"/>
  <c r="BI55" i="10"/>
  <c r="BH55" i="10"/>
  <c r="BG55" i="10"/>
  <c r="BF55" i="10"/>
  <c r="BE55" i="10"/>
  <c r="BD55" i="10"/>
  <c r="K55" i="10"/>
  <c r="L55" i="10" s="1"/>
  <c r="BJ54" i="10"/>
  <c r="BI54" i="10"/>
  <c r="BH54" i="10"/>
  <c r="BG54" i="10"/>
  <c r="BF54" i="10"/>
  <c r="BE54" i="10"/>
  <c r="BD54" i="10"/>
  <c r="K54" i="10"/>
  <c r="L54" i="10" s="1"/>
  <c r="BJ53" i="10"/>
  <c r="BI53" i="10"/>
  <c r="BH53" i="10"/>
  <c r="BG53" i="10"/>
  <c r="BF53" i="10"/>
  <c r="BE53" i="10"/>
  <c r="BD53" i="10"/>
  <c r="K53" i="10"/>
  <c r="L53" i="10" s="1"/>
  <c r="BJ52" i="10"/>
  <c r="BI52" i="10"/>
  <c r="BH52" i="10"/>
  <c r="BG52" i="10"/>
  <c r="BF52" i="10"/>
  <c r="BE52" i="10"/>
  <c r="BD52" i="10"/>
  <c r="K52" i="10"/>
  <c r="L52" i="10" s="1"/>
  <c r="BJ51" i="10"/>
  <c r="BI51" i="10"/>
  <c r="BH51" i="10"/>
  <c r="BG51" i="10"/>
  <c r="BF51" i="10"/>
  <c r="BE51" i="10"/>
  <c r="BD51" i="10"/>
  <c r="K51" i="10"/>
  <c r="L51" i="10" s="1"/>
  <c r="BJ50" i="10"/>
  <c r="BI50" i="10"/>
  <c r="BH50" i="10"/>
  <c r="BG50" i="10"/>
  <c r="BF50" i="10"/>
  <c r="BE50" i="10"/>
  <c r="BD50" i="10"/>
  <c r="K50" i="10"/>
  <c r="L50" i="10" s="1"/>
  <c r="BJ49" i="10"/>
  <c r="BI49" i="10"/>
  <c r="BH49" i="10"/>
  <c r="BG49" i="10"/>
  <c r="BF49" i="10"/>
  <c r="BE49" i="10"/>
  <c r="BD49" i="10"/>
  <c r="K49" i="10"/>
  <c r="L49" i="10" s="1"/>
  <c r="BJ48" i="10"/>
  <c r="BI48" i="10"/>
  <c r="BH48" i="10"/>
  <c r="BG48" i="10"/>
  <c r="BF48" i="10"/>
  <c r="BE48" i="10"/>
  <c r="BD48" i="10"/>
  <c r="K48" i="10"/>
  <c r="L48" i="10" s="1"/>
  <c r="BJ47" i="10"/>
  <c r="BI47" i="10"/>
  <c r="BH47" i="10"/>
  <c r="BG47" i="10"/>
  <c r="BF47" i="10"/>
  <c r="BE47" i="10"/>
  <c r="BD47" i="10"/>
  <c r="K47" i="10"/>
  <c r="L47" i="10" s="1"/>
  <c r="BJ46" i="10"/>
  <c r="BI46" i="10"/>
  <c r="BH46" i="10"/>
  <c r="BG46" i="10"/>
  <c r="BF46" i="10"/>
  <c r="BE46" i="10"/>
  <c r="BD46" i="10"/>
  <c r="K46" i="10"/>
  <c r="L46" i="10" s="1"/>
  <c r="BJ45" i="10"/>
  <c r="BI45" i="10"/>
  <c r="BH45" i="10"/>
  <c r="BG45" i="10"/>
  <c r="BF45" i="10"/>
  <c r="BE45" i="10"/>
  <c r="BD45" i="10"/>
  <c r="K45" i="10"/>
  <c r="L45" i="10" s="1"/>
  <c r="BJ44" i="10"/>
  <c r="BI44" i="10"/>
  <c r="BH44" i="10"/>
  <c r="BG44" i="10"/>
  <c r="BF44" i="10"/>
  <c r="BE44" i="10"/>
  <c r="BD44" i="10"/>
  <c r="K44" i="10"/>
  <c r="L44" i="10" s="1"/>
  <c r="BJ43" i="10"/>
  <c r="BI43" i="10"/>
  <c r="BH43" i="10"/>
  <c r="BG43" i="10"/>
  <c r="BF43" i="10"/>
  <c r="BE43" i="10"/>
  <c r="BD43" i="10"/>
  <c r="K43" i="10"/>
  <c r="L43" i="10" s="1"/>
  <c r="BJ42" i="10"/>
  <c r="BI42" i="10"/>
  <c r="BH42" i="10"/>
  <c r="BG42" i="10"/>
  <c r="BF42" i="10"/>
  <c r="BE42" i="10"/>
  <c r="BD42" i="10"/>
  <c r="K42" i="10"/>
  <c r="L42" i="10" s="1"/>
  <c r="BJ41" i="10"/>
  <c r="BI41" i="10"/>
  <c r="BH41" i="10"/>
  <c r="BG41" i="10"/>
  <c r="BF41" i="10"/>
  <c r="BE41" i="10"/>
  <c r="BD41" i="10"/>
  <c r="L41" i="10"/>
  <c r="K41" i="10"/>
  <c r="BJ40" i="10"/>
  <c r="BI40" i="10"/>
  <c r="BH40" i="10"/>
  <c r="BG40" i="10"/>
  <c r="BF40" i="10"/>
  <c r="BE40" i="10"/>
  <c r="BD40" i="10"/>
  <c r="K40" i="10"/>
  <c r="L40" i="10" s="1"/>
  <c r="BJ39" i="10"/>
  <c r="BI39" i="10"/>
  <c r="BH39" i="10"/>
  <c r="BG39" i="10"/>
  <c r="BF39" i="10"/>
  <c r="BE39" i="10"/>
  <c r="BD39" i="10"/>
  <c r="K39" i="10"/>
  <c r="L39" i="10" s="1"/>
  <c r="BJ38" i="10"/>
  <c r="BI38" i="10"/>
  <c r="BH38" i="10"/>
  <c r="BG38" i="10"/>
  <c r="BF38" i="10"/>
  <c r="BE38" i="10"/>
  <c r="BD38" i="10"/>
  <c r="K38" i="10"/>
  <c r="L38" i="10" s="1"/>
  <c r="BJ37" i="10"/>
  <c r="BI37" i="10"/>
  <c r="BH37" i="10"/>
  <c r="BG37" i="10"/>
  <c r="BF37" i="10"/>
  <c r="BE37" i="10"/>
  <c r="BD37" i="10"/>
  <c r="K37" i="10"/>
  <c r="L37" i="10" s="1"/>
  <c r="BJ36" i="10"/>
  <c r="BI36" i="10"/>
  <c r="BH36" i="10"/>
  <c r="BG36" i="10"/>
  <c r="BF36" i="10"/>
  <c r="BE36" i="10"/>
  <c r="BD36" i="10"/>
  <c r="K36" i="10"/>
  <c r="L36" i="10" s="1"/>
  <c r="BJ35" i="10"/>
  <c r="BI35" i="10"/>
  <c r="BH35" i="10"/>
  <c r="BG35" i="10"/>
  <c r="BF35" i="10"/>
  <c r="BE35" i="10"/>
  <c r="BD35" i="10"/>
  <c r="K35" i="10"/>
  <c r="L35" i="10" s="1"/>
  <c r="BJ34" i="10"/>
  <c r="BI34" i="10"/>
  <c r="BH34" i="10"/>
  <c r="BG34" i="10"/>
  <c r="BF34" i="10"/>
  <c r="BE34" i="10"/>
  <c r="BD34" i="10"/>
  <c r="K34" i="10"/>
  <c r="L34" i="10" s="1"/>
  <c r="BJ33" i="10"/>
  <c r="BI33" i="10"/>
  <c r="BH33" i="10"/>
  <c r="BG33" i="10"/>
  <c r="BF33" i="10"/>
  <c r="BE33" i="10"/>
  <c r="BD33" i="10"/>
  <c r="L33" i="10"/>
  <c r="K33" i="10"/>
  <c r="BJ32" i="10"/>
  <c r="BI32" i="10"/>
  <c r="BH32" i="10"/>
  <c r="BG32" i="10"/>
  <c r="BF32" i="10"/>
  <c r="BE32" i="10"/>
  <c r="BD32" i="10"/>
  <c r="K32" i="10"/>
  <c r="L32" i="10" s="1"/>
  <c r="BJ31" i="10"/>
  <c r="BI31" i="10"/>
  <c r="BH31" i="10"/>
  <c r="BG31" i="10"/>
  <c r="BF31" i="10"/>
  <c r="BE31" i="10"/>
  <c r="BD31" i="10"/>
  <c r="K31" i="10"/>
  <c r="L31" i="10" s="1"/>
  <c r="BJ30" i="10"/>
  <c r="BI30" i="10"/>
  <c r="BH30" i="10"/>
  <c r="BG30" i="10"/>
  <c r="BF30" i="10"/>
  <c r="BE30" i="10"/>
  <c r="BD30" i="10"/>
  <c r="K30" i="10"/>
  <c r="L30" i="10" s="1"/>
  <c r="BJ29" i="10"/>
  <c r="BI29" i="10"/>
  <c r="BH29" i="10"/>
  <c r="BG29" i="10"/>
  <c r="BF29" i="10"/>
  <c r="BE29" i="10"/>
  <c r="BD29" i="10"/>
  <c r="K29" i="10"/>
  <c r="L29" i="10" s="1"/>
  <c r="BJ28" i="10"/>
  <c r="BI28" i="10"/>
  <c r="BH28" i="10"/>
  <c r="BG28" i="10"/>
  <c r="BF28" i="10"/>
  <c r="BE28" i="10"/>
  <c r="BD28" i="10"/>
  <c r="K28" i="10"/>
  <c r="L28" i="10" s="1"/>
  <c r="BJ27" i="10"/>
  <c r="BI27" i="10"/>
  <c r="BH27" i="10"/>
  <c r="BG27" i="10"/>
  <c r="BF27" i="10"/>
  <c r="BE27" i="10"/>
  <c r="BD27" i="10"/>
  <c r="K27" i="10"/>
  <c r="L27" i="10" s="1"/>
  <c r="BJ26" i="10"/>
  <c r="BI26" i="10"/>
  <c r="BH26" i="10"/>
  <c r="BG26" i="10"/>
  <c r="BF26" i="10"/>
  <c r="BE26" i="10"/>
  <c r="BD26" i="10"/>
  <c r="K26" i="10"/>
  <c r="L26" i="10" s="1"/>
  <c r="BJ25" i="10"/>
  <c r="BI25" i="10"/>
  <c r="BH25" i="10"/>
  <c r="BG25" i="10"/>
  <c r="BF25" i="10"/>
  <c r="BE25" i="10"/>
  <c r="BD25" i="10"/>
  <c r="K25" i="10"/>
  <c r="L25" i="10" s="1"/>
  <c r="BJ24" i="10"/>
  <c r="BI24" i="10"/>
  <c r="BH24" i="10"/>
  <c r="BG24" i="10"/>
  <c r="BF24" i="10"/>
  <c r="BE24" i="10"/>
  <c r="BD24" i="10"/>
  <c r="K24" i="10"/>
  <c r="L24" i="10" s="1"/>
  <c r="BJ23" i="10"/>
  <c r="BI23" i="10"/>
  <c r="BH23" i="10"/>
  <c r="BG23" i="10"/>
  <c r="BF23" i="10"/>
  <c r="BE23" i="10"/>
  <c r="BD23" i="10"/>
  <c r="K23" i="10"/>
  <c r="L23" i="10" s="1"/>
  <c r="BJ22" i="10"/>
  <c r="BI22" i="10"/>
  <c r="BH22" i="10"/>
  <c r="BG22" i="10"/>
  <c r="BF22" i="10"/>
  <c r="BE22" i="10"/>
  <c r="BD22" i="10"/>
  <c r="K22" i="10"/>
  <c r="L22" i="10" s="1"/>
  <c r="BJ21" i="10"/>
  <c r="BI21" i="10"/>
  <c r="BH21" i="10"/>
  <c r="BG21" i="10"/>
  <c r="BF21" i="10"/>
  <c r="BE21" i="10"/>
  <c r="BD21" i="10"/>
  <c r="K21" i="10"/>
  <c r="L21" i="10" s="1"/>
  <c r="BJ20" i="10"/>
  <c r="BI20" i="10"/>
  <c r="BH20" i="10"/>
  <c r="BG20" i="10"/>
  <c r="BF20" i="10"/>
  <c r="BE20" i="10"/>
  <c r="BD20" i="10"/>
  <c r="K20" i="10"/>
  <c r="L20" i="10" s="1"/>
  <c r="BJ19" i="10"/>
  <c r="BI19" i="10"/>
  <c r="BH19" i="10"/>
  <c r="BG19" i="10"/>
  <c r="BF19" i="10"/>
  <c r="BE19" i="10"/>
  <c r="BD19" i="10"/>
  <c r="K19" i="10"/>
  <c r="L19" i="10" s="1"/>
  <c r="BJ18" i="10"/>
  <c r="BI18" i="10"/>
  <c r="BH18" i="10"/>
  <c r="BG18" i="10"/>
  <c r="BF18" i="10"/>
  <c r="BE18" i="10"/>
  <c r="BD18" i="10"/>
  <c r="K18" i="10"/>
  <c r="L18" i="10" s="1"/>
  <c r="BJ17" i="10"/>
  <c r="BI17" i="10"/>
  <c r="BH17" i="10"/>
  <c r="BG17" i="10"/>
  <c r="BF17" i="10"/>
  <c r="BE17" i="10"/>
  <c r="BD17" i="10"/>
  <c r="L17" i="10"/>
  <c r="K17" i="10"/>
  <c r="BJ16" i="10"/>
  <c r="BI16" i="10"/>
  <c r="BH16" i="10"/>
  <c r="BG16" i="10"/>
  <c r="BF16" i="10"/>
  <c r="BE16" i="10"/>
  <c r="BD16" i="10"/>
  <c r="K16" i="10"/>
  <c r="L16" i="10" s="1"/>
  <c r="BJ15" i="10"/>
  <c r="BI15" i="10"/>
  <c r="BH15" i="10"/>
  <c r="BG15" i="10"/>
  <c r="BF15" i="10"/>
  <c r="BE15" i="10"/>
  <c r="BD15" i="10"/>
  <c r="K15" i="10"/>
  <c r="L15" i="10" s="1"/>
  <c r="BJ14" i="10"/>
  <c r="BI14" i="10"/>
  <c r="BH14" i="10"/>
  <c r="BG14" i="10"/>
  <c r="BF14" i="10"/>
  <c r="BE14" i="10"/>
  <c r="BD14" i="10"/>
  <c r="K14" i="10"/>
  <c r="L14" i="10" s="1"/>
  <c r="BJ13" i="10"/>
  <c r="BI13" i="10"/>
  <c r="BH13" i="10"/>
  <c r="BG13" i="10"/>
  <c r="BF13" i="10"/>
  <c r="BE13" i="10"/>
  <c r="BD13" i="10"/>
  <c r="K13" i="10"/>
  <c r="L13" i="10" s="1"/>
  <c r="BJ12" i="10"/>
  <c r="BI12" i="10"/>
  <c r="BH12" i="10"/>
  <c r="BG12" i="10"/>
  <c r="BF12" i="10"/>
  <c r="BE12" i="10"/>
  <c r="BD12" i="10"/>
  <c r="K12" i="10"/>
  <c r="L12" i="10" s="1"/>
  <c r="BJ11" i="10"/>
  <c r="BI11" i="10"/>
  <c r="BH11" i="10"/>
  <c r="BG11" i="10"/>
  <c r="BF11" i="10"/>
  <c r="BE11" i="10"/>
  <c r="BD11" i="10"/>
  <c r="K11" i="10"/>
  <c r="L11" i="10" s="1"/>
  <c r="BJ10" i="10"/>
  <c r="BI10" i="10"/>
  <c r="BH10" i="10"/>
  <c r="BG10" i="10"/>
  <c r="BF10" i="10"/>
  <c r="BE10" i="10"/>
  <c r="BD10" i="10"/>
  <c r="K10" i="10"/>
  <c r="L10" i="10" s="1"/>
  <c r="BJ9" i="10"/>
  <c r="BI9" i="10"/>
  <c r="BH9" i="10"/>
  <c r="BG9" i="10"/>
  <c r="BF9" i="10"/>
  <c r="BE9" i="10"/>
  <c r="BD9" i="10"/>
  <c r="K9" i="10"/>
  <c r="L9" i="10" s="1"/>
  <c r="BJ8" i="10"/>
  <c r="BI8" i="10"/>
  <c r="BH8" i="10"/>
  <c r="BG8" i="10"/>
  <c r="BF8" i="10"/>
  <c r="BE8" i="10"/>
  <c r="BD8" i="10"/>
  <c r="K8" i="10"/>
  <c r="L8" i="10" s="1"/>
  <c r="BJ7" i="10"/>
  <c r="BI7" i="10"/>
  <c r="BH7" i="10"/>
  <c r="BG7" i="10"/>
  <c r="BF7" i="10"/>
  <c r="BE7" i="10"/>
  <c r="BD7" i="10"/>
  <c r="K7" i="10"/>
  <c r="L7" i="10" s="1"/>
  <c r="BJ6" i="10"/>
  <c r="BI6" i="10"/>
  <c r="BH6" i="10"/>
  <c r="BG6" i="10"/>
  <c r="BF6" i="10"/>
  <c r="BE6" i="10"/>
  <c r="BD6" i="10"/>
  <c r="K6" i="10"/>
  <c r="L6" i="10" s="1"/>
  <c r="BJ5" i="10"/>
  <c r="BI5" i="10"/>
  <c r="BH5" i="10"/>
  <c r="BG5" i="10"/>
  <c r="BF5" i="10"/>
  <c r="BE5" i="10"/>
  <c r="BD5" i="10"/>
  <c r="K5" i="10"/>
  <c r="L5" i="10" s="1"/>
  <c r="BJ4" i="10"/>
  <c r="BI4" i="10"/>
  <c r="BH4" i="10"/>
  <c r="BG4" i="10"/>
  <c r="BF4" i="10"/>
  <c r="BE4" i="10"/>
  <c r="BD4" i="10"/>
  <c r="K4" i="10"/>
  <c r="L4" i="10" s="1"/>
  <c r="BJ3" i="10"/>
  <c r="BI3" i="10"/>
  <c r="BH3" i="10"/>
  <c r="BG3" i="10"/>
  <c r="BF3" i="10"/>
  <c r="BE3" i="10"/>
  <c r="BD3" i="10"/>
  <c r="K3" i="10"/>
  <c r="L3" i="10" s="1"/>
  <c r="BJ2" i="10"/>
  <c r="BI2" i="10"/>
  <c r="BH2" i="10"/>
  <c r="BG2" i="10"/>
  <c r="BF2" i="10"/>
  <c r="BE2" i="10"/>
  <c r="BD2" i="10"/>
  <c r="K2" i="10"/>
  <c r="L2" i="10" s="1"/>
  <c r="BI224" i="8"/>
  <c r="BH224" i="8"/>
  <c r="BG224" i="8"/>
  <c r="BF224" i="8"/>
  <c r="BE224" i="8"/>
  <c r="BC224" i="8"/>
  <c r="AY224" i="8"/>
  <c r="O224" i="8"/>
  <c r="BD224" i="8" s="1"/>
  <c r="J224" i="8"/>
  <c r="K224" i="8" s="1"/>
  <c r="F224" i="8"/>
  <c r="Z224" i="8" s="1"/>
  <c r="BI223" i="8"/>
  <c r="BH223" i="8"/>
  <c r="BG223" i="8"/>
  <c r="BF223" i="8"/>
  <c r="BE223" i="8"/>
  <c r="BC223" i="8"/>
  <c r="AY223" i="8"/>
  <c r="AA223" i="8"/>
  <c r="O223" i="8"/>
  <c r="BD223" i="8" s="1"/>
  <c r="K223" i="8"/>
  <c r="J223" i="8"/>
  <c r="F223" i="8"/>
  <c r="Z223" i="8" s="1"/>
  <c r="BI222" i="8"/>
  <c r="BH222" i="8"/>
  <c r="BG222" i="8"/>
  <c r="BF222" i="8"/>
  <c r="BE222" i="8"/>
  <c r="BD222" i="8"/>
  <c r="BC222" i="8"/>
  <c r="AY222" i="8"/>
  <c r="Z222" i="8"/>
  <c r="O222" i="8"/>
  <c r="J222" i="8"/>
  <c r="K222" i="8" s="1"/>
  <c r="F222" i="8"/>
  <c r="AA222" i="8" s="1"/>
  <c r="BI221" i="8"/>
  <c r="BH221" i="8"/>
  <c r="BG221" i="8"/>
  <c r="BF221" i="8"/>
  <c r="BE221" i="8"/>
  <c r="BC221" i="8"/>
  <c r="AY221" i="8"/>
  <c r="AA221" i="8"/>
  <c r="O221" i="8"/>
  <c r="BD221" i="8" s="1"/>
  <c r="J221" i="8"/>
  <c r="K221" i="8" s="1"/>
  <c r="F221" i="8"/>
  <c r="Z221" i="8" s="1"/>
  <c r="BI220" i="8"/>
  <c r="BH220" i="8"/>
  <c r="BG220" i="8"/>
  <c r="BF220" i="8"/>
  <c r="BE220" i="8"/>
  <c r="BC220" i="8"/>
  <c r="AY220" i="8"/>
  <c r="O220" i="8"/>
  <c r="BD220" i="8" s="1"/>
  <c r="J220" i="8"/>
  <c r="K220" i="8" s="1"/>
  <c r="F220" i="8"/>
  <c r="Z220" i="8" s="1"/>
  <c r="BI219" i="8"/>
  <c r="BH219" i="8"/>
  <c r="BG219" i="8"/>
  <c r="BF219" i="8"/>
  <c r="BE219" i="8"/>
  <c r="BC219" i="8"/>
  <c r="AY219" i="8"/>
  <c r="AA219" i="8"/>
  <c r="O219" i="8"/>
  <c r="BD219" i="8" s="1"/>
  <c r="K219" i="8"/>
  <c r="J219" i="8"/>
  <c r="F219" i="8"/>
  <c r="Z219" i="8" s="1"/>
  <c r="BI218" i="8"/>
  <c r="BH218" i="8"/>
  <c r="BG218" i="8"/>
  <c r="BF218" i="8"/>
  <c r="BE218" i="8"/>
  <c r="BD218" i="8"/>
  <c r="BC218" i="8"/>
  <c r="AY218" i="8"/>
  <c r="Z218" i="8"/>
  <c r="O218" i="8"/>
  <c r="J218" i="8"/>
  <c r="K218" i="8" s="1"/>
  <c r="F218" i="8"/>
  <c r="AA218" i="8" s="1"/>
  <c r="BI217" i="8"/>
  <c r="BH217" i="8"/>
  <c r="BG217" i="8"/>
  <c r="BF217" i="8"/>
  <c r="BE217" i="8"/>
  <c r="BC217" i="8"/>
  <c r="AY217" i="8"/>
  <c r="AA217" i="8"/>
  <c r="O217" i="8"/>
  <c r="BD217" i="8" s="1"/>
  <c r="J217" i="8"/>
  <c r="K217" i="8" s="1"/>
  <c r="F217" i="8"/>
  <c r="Z217" i="8" s="1"/>
  <c r="BI216" i="8"/>
  <c r="BH216" i="8"/>
  <c r="BG216" i="8"/>
  <c r="BF216" i="8"/>
  <c r="BE216" i="8"/>
  <c r="BC216" i="8"/>
  <c r="AY216" i="8"/>
  <c r="O216" i="8"/>
  <c r="BD216" i="8" s="1"/>
  <c r="J216" i="8"/>
  <c r="K216" i="8" s="1"/>
  <c r="F216" i="8"/>
  <c r="Z216" i="8" s="1"/>
  <c r="BI215" i="8"/>
  <c r="BH215" i="8"/>
  <c r="BG215" i="8"/>
  <c r="BF215" i="8"/>
  <c r="BE215" i="8"/>
  <c r="BC215" i="8"/>
  <c r="AY215" i="8"/>
  <c r="AA215" i="8"/>
  <c r="O215" i="8"/>
  <c r="BD215" i="8" s="1"/>
  <c r="K215" i="8"/>
  <c r="J215" i="8"/>
  <c r="F215" i="8"/>
  <c r="Z215" i="8" s="1"/>
  <c r="BI214" i="8"/>
  <c r="BH214" i="8"/>
  <c r="BG214" i="8"/>
  <c r="BF214" i="8"/>
  <c r="BE214" i="8"/>
  <c r="BD214" i="8"/>
  <c r="BC214" i="8"/>
  <c r="AY214" i="8"/>
  <c r="Z214" i="8"/>
  <c r="O214" i="8"/>
  <c r="J214" i="8"/>
  <c r="K214" i="8" s="1"/>
  <c r="F214" i="8"/>
  <c r="AA214" i="8" s="1"/>
  <c r="BI213" i="8"/>
  <c r="BH213" i="8"/>
  <c r="BG213" i="8"/>
  <c r="BF213" i="8"/>
  <c r="BE213" i="8"/>
  <c r="BC213" i="8"/>
  <c r="AY213" i="8"/>
  <c r="AA213" i="8"/>
  <c r="O213" i="8"/>
  <c r="BD213" i="8" s="1"/>
  <c r="J213" i="8"/>
  <c r="K213" i="8" s="1"/>
  <c r="F213" i="8"/>
  <c r="Z213" i="8" s="1"/>
  <c r="BI212" i="8"/>
  <c r="BH212" i="8"/>
  <c r="BG212" i="8"/>
  <c r="BF212" i="8"/>
  <c r="BE212" i="8"/>
  <c r="BC212" i="8"/>
  <c r="AY212" i="8"/>
  <c r="O212" i="8"/>
  <c r="BD212" i="8" s="1"/>
  <c r="J212" i="8"/>
  <c r="K212" i="8" s="1"/>
  <c r="F212" i="8"/>
  <c r="Z212" i="8" s="1"/>
  <c r="BI211" i="8"/>
  <c r="BH211" i="8"/>
  <c r="BG211" i="8"/>
  <c r="BF211" i="8"/>
  <c r="BE211" i="8"/>
  <c r="BC211" i="8"/>
  <c r="AY211" i="8"/>
  <c r="AA211" i="8"/>
  <c r="O211" i="8"/>
  <c r="BD211" i="8" s="1"/>
  <c r="K211" i="8"/>
  <c r="J211" i="8"/>
  <c r="F211" i="8"/>
  <c r="Z211" i="8" s="1"/>
  <c r="BI210" i="8"/>
  <c r="BH210" i="8"/>
  <c r="BG210" i="8"/>
  <c r="BF210" i="8"/>
  <c r="BE210" i="8"/>
  <c r="BD210" i="8"/>
  <c r="BC210" i="8"/>
  <c r="AY210" i="8"/>
  <c r="Z210" i="8"/>
  <c r="O210" i="8"/>
  <c r="J210" i="8"/>
  <c r="K210" i="8" s="1"/>
  <c r="F210" i="8"/>
  <c r="AA210" i="8" s="1"/>
  <c r="BI209" i="8"/>
  <c r="BH209" i="8"/>
  <c r="BG209" i="8"/>
  <c r="BF209" i="8"/>
  <c r="BE209" i="8"/>
  <c r="BC209" i="8"/>
  <c r="AY209" i="8"/>
  <c r="AA209" i="8"/>
  <c r="O209" i="8"/>
  <c r="BD209" i="8" s="1"/>
  <c r="J209" i="8"/>
  <c r="K209" i="8" s="1"/>
  <c r="F209" i="8"/>
  <c r="Z209" i="8" s="1"/>
  <c r="BI208" i="8"/>
  <c r="BH208" i="8"/>
  <c r="BG208" i="8"/>
  <c r="BF208" i="8"/>
  <c r="BE208" i="8"/>
  <c r="BC208" i="8"/>
  <c r="AY208" i="8"/>
  <c r="O208" i="8"/>
  <c r="BD208" i="8" s="1"/>
  <c r="J208" i="8"/>
  <c r="K208" i="8" s="1"/>
  <c r="F208" i="8"/>
  <c r="Z208" i="8" s="1"/>
  <c r="BI207" i="8"/>
  <c r="BH207" i="8"/>
  <c r="BG207" i="8"/>
  <c r="BF207" i="8"/>
  <c r="BE207" i="8"/>
  <c r="BC207" i="8"/>
  <c r="AY207" i="8"/>
  <c r="AA207" i="8"/>
  <c r="O207" i="8"/>
  <c r="BD207" i="8" s="1"/>
  <c r="K207" i="8"/>
  <c r="J207" i="8"/>
  <c r="F207" i="8"/>
  <c r="Z207" i="8" s="1"/>
  <c r="BI206" i="8"/>
  <c r="BH206" i="8"/>
  <c r="BG206" i="8"/>
  <c r="BF206" i="8"/>
  <c r="BE206" i="8"/>
  <c r="BD206" i="8"/>
  <c r="BC206" i="8"/>
  <c r="AY206" i="8"/>
  <c r="Z206" i="8"/>
  <c r="O206" i="8"/>
  <c r="J206" i="8"/>
  <c r="K206" i="8" s="1"/>
  <c r="F206" i="8"/>
  <c r="AA206" i="8" s="1"/>
  <c r="BI205" i="8"/>
  <c r="BH205" i="8"/>
  <c r="BG205" i="8"/>
  <c r="BF205" i="8"/>
  <c r="BE205" i="8"/>
  <c r="BC205" i="8"/>
  <c r="AY205" i="8"/>
  <c r="AA205" i="8"/>
  <c r="O205" i="8"/>
  <c r="BD205" i="8" s="1"/>
  <c r="J205" i="8"/>
  <c r="K205" i="8" s="1"/>
  <c r="F205" i="8"/>
  <c r="Z205" i="8" s="1"/>
  <c r="BI204" i="8"/>
  <c r="BH204" i="8"/>
  <c r="BG204" i="8"/>
  <c r="BF204" i="8"/>
  <c r="BE204" i="8"/>
  <c r="BC204" i="8"/>
  <c r="AY204" i="8"/>
  <c r="O204" i="8"/>
  <c r="BD204" i="8" s="1"/>
  <c r="J204" i="8"/>
  <c r="K204" i="8" s="1"/>
  <c r="F204" i="8"/>
  <c r="Z204" i="8" s="1"/>
  <c r="BI203" i="8"/>
  <c r="BH203" i="8"/>
  <c r="BG203" i="8"/>
  <c r="BF203" i="8"/>
  <c r="BE203" i="8"/>
  <c r="BC203" i="8"/>
  <c r="AY203" i="8"/>
  <c r="AA203" i="8"/>
  <c r="O203" i="8"/>
  <c r="BD203" i="8" s="1"/>
  <c r="K203" i="8"/>
  <c r="J203" i="8"/>
  <c r="F203" i="8"/>
  <c r="Z203" i="8" s="1"/>
  <c r="BI202" i="8"/>
  <c r="BH202" i="8"/>
  <c r="BG202" i="8"/>
  <c r="BF202" i="8"/>
  <c r="BE202" i="8"/>
  <c r="BD202" i="8"/>
  <c r="BC202" i="8"/>
  <c r="AY202" i="8"/>
  <c r="Z202" i="8"/>
  <c r="O202" i="8"/>
  <c r="J202" i="8"/>
  <c r="K202" i="8" s="1"/>
  <c r="F202" i="8"/>
  <c r="AA202" i="8" s="1"/>
  <c r="BI201" i="8"/>
  <c r="BH201" i="8"/>
  <c r="BG201" i="8"/>
  <c r="BF201" i="8"/>
  <c r="BE201" i="8"/>
  <c r="BC201" i="8"/>
  <c r="AY201" i="8"/>
  <c r="AA201" i="8"/>
  <c r="O201" i="8"/>
  <c r="BD201" i="8" s="1"/>
  <c r="J201" i="8"/>
  <c r="K201" i="8" s="1"/>
  <c r="F201" i="8"/>
  <c r="Z201" i="8" s="1"/>
  <c r="BI200" i="8"/>
  <c r="BH200" i="8"/>
  <c r="BG200" i="8"/>
  <c r="BF200" i="8"/>
  <c r="BE200" i="8"/>
  <c r="BC200" i="8"/>
  <c r="AY200" i="8"/>
  <c r="O200" i="8"/>
  <c r="BD200" i="8" s="1"/>
  <c r="J200" i="8"/>
  <c r="K200" i="8" s="1"/>
  <c r="F200" i="8"/>
  <c r="Z200" i="8" s="1"/>
  <c r="BI199" i="8"/>
  <c r="BH199" i="8"/>
  <c r="BG199" i="8"/>
  <c r="BF199" i="8"/>
  <c r="BE199" i="8"/>
  <c r="BC199" i="8"/>
  <c r="AY199" i="8"/>
  <c r="AA199" i="8"/>
  <c r="O199" i="8"/>
  <c r="BD199" i="8" s="1"/>
  <c r="K199" i="8"/>
  <c r="J199" i="8"/>
  <c r="F199" i="8"/>
  <c r="Z199" i="8" s="1"/>
  <c r="BI198" i="8"/>
  <c r="BH198" i="8"/>
  <c r="BG198" i="8"/>
  <c r="BF198" i="8"/>
  <c r="BE198" i="8"/>
  <c r="BD198" i="8"/>
  <c r="BC198" i="8"/>
  <c r="AY198" i="8"/>
  <c r="Z198" i="8"/>
  <c r="O198" i="8"/>
  <c r="J198" i="8"/>
  <c r="K198" i="8" s="1"/>
  <c r="F198" i="8"/>
  <c r="AA198" i="8" s="1"/>
  <c r="BI197" i="8"/>
  <c r="BH197" i="8"/>
  <c r="BG197" i="8"/>
  <c r="BF197" i="8"/>
  <c r="BE197" i="8"/>
  <c r="BC197" i="8"/>
  <c r="AY197" i="8"/>
  <c r="AA197" i="8"/>
  <c r="O197" i="8"/>
  <c r="BD197" i="8" s="1"/>
  <c r="J197" i="8"/>
  <c r="K197" i="8" s="1"/>
  <c r="F197" i="8"/>
  <c r="Z197" i="8" s="1"/>
  <c r="BI196" i="8"/>
  <c r="BH196" i="8"/>
  <c r="BG196" i="8"/>
  <c r="BF196" i="8"/>
  <c r="BE196" i="8"/>
  <c r="BC196" i="8"/>
  <c r="AY196" i="8"/>
  <c r="O196" i="8"/>
  <c r="BD196" i="8" s="1"/>
  <c r="J196" i="8"/>
  <c r="K196" i="8" s="1"/>
  <c r="F196" i="8"/>
  <c r="Z196" i="8" s="1"/>
  <c r="BI195" i="8"/>
  <c r="BH195" i="8"/>
  <c r="BG195" i="8"/>
  <c r="BF195" i="8"/>
  <c r="BE195" i="8"/>
  <c r="BC195" i="8"/>
  <c r="AY195" i="8"/>
  <c r="AA195" i="8"/>
  <c r="O195" i="8"/>
  <c r="BD195" i="8" s="1"/>
  <c r="K195" i="8"/>
  <c r="J195" i="8"/>
  <c r="F195" i="8"/>
  <c r="Z195" i="8" s="1"/>
  <c r="BI194" i="8"/>
  <c r="BH194" i="8"/>
  <c r="BG194" i="8"/>
  <c r="BF194" i="8"/>
  <c r="BE194" i="8"/>
  <c r="BD194" i="8"/>
  <c r="BC194" i="8"/>
  <c r="AY194" i="8"/>
  <c r="Z194" i="8"/>
  <c r="O194" i="8"/>
  <c r="J194" i="8"/>
  <c r="K194" i="8" s="1"/>
  <c r="F194" i="8"/>
  <c r="AA194" i="8" s="1"/>
  <c r="BI193" i="8"/>
  <c r="BH193" i="8"/>
  <c r="BG193" i="8"/>
  <c r="BF193" i="8"/>
  <c r="BE193" i="8"/>
  <c r="BC193" i="8"/>
  <c r="AY193" i="8"/>
  <c r="AA193" i="8"/>
  <c r="O193" i="8"/>
  <c r="BD193" i="8" s="1"/>
  <c r="J193" i="8"/>
  <c r="K193" i="8" s="1"/>
  <c r="F193" i="8"/>
  <c r="Z193" i="8" s="1"/>
  <c r="BI192" i="8"/>
  <c r="BH192" i="8"/>
  <c r="BG192" i="8"/>
  <c r="BF192" i="8"/>
  <c r="BE192" i="8"/>
  <c r="BC192" i="8"/>
  <c r="AY192" i="8"/>
  <c r="O192" i="8"/>
  <c r="BD192" i="8" s="1"/>
  <c r="J192" i="8"/>
  <c r="K192" i="8" s="1"/>
  <c r="F192" i="8"/>
  <c r="Z192" i="8" s="1"/>
  <c r="BI191" i="8"/>
  <c r="BH191" i="8"/>
  <c r="BG191" i="8"/>
  <c r="BF191" i="8"/>
  <c r="BE191" i="8"/>
  <c r="BC191" i="8"/>
  <c r="AY191" i="8"/>
  <c r="AA191" i="8"/>
  <c r="O191" i="8"/>
  <c r="BD191" i="8" s="1"/>
  <c r="K191" i="8"/>
  <c r="J191" i="8"/>
  <c r="F191" i="8"/>
  <c r="Z191" i="8" s="1"/>
  <c r="BI190" i="8"/>
  <c r="BH190" i="8"/>
  <c r="BG190" i="8"/>
  <c r="BF190" i="8"/>
  <c r="BE190" i="8"/>
  <c r="BD190" i="8"/>
  <c r="BC190" i="8"/>
  <c r="AY190" i="8"/>
  <c r="Z190" i="8"/>
  <c r="O190" i="8"/>
  <c r="J190" i="8"/>
  <c r="K190" i="8" s="1"/>
  <c r="F190" i="8"/>
  <c r="AA190" i="8" s="1"/>
  <c r="BI189" i="8"/>
  <c r="BH189" i="8"/>
  <c r="BG189" i="8"/>
  <c r="BF189" i="8"/>
  <c r="BE189" i="8"/>
  <c r="BC189" i="8"/>
  <c r="AY189" i="8"/>
  <c r="AA189" i="8"/>
  <c r="O189" i="8"/>
  <c r="BD189" i="8" s="1"/>
  <c r="J189" i="8"/>
  <c r="K189" i="8" s="1"/>
  <c r="F189" i="8"/>
  <c r="Z189" i="8" s="1"/>
  <c r="BI188" i="8"/>
  <c r="BH188" i="8"/>
  <c r="BG188" i="8"/>
  <c r="BF188" i="8"/>
  <c r="BE188" i="8"/>
  <c r="BC188" i="8"/>
  <c r="AY188" i="8"/>
  <c r="O188" i="8"/>
  <c r="BD188" i="8" s="1"/>
  <c r="J188" i="8"/>
  <c r="K188" i="8" s="1"/>
  <c r="F188" i="8"/>
  <c r="Z188" i="8" s="1"/>
  <c r="BI187" i="8"/>
  <c r="BH187" i="8"/>
  <c r="BG187" i="8"/>
  <c r="BF187" i="8"/>
  <c r="BE187" i="8"/>
  <c r="BC187" i="8"/>
  <c r="AY187" i="8"/>
  <c r="AA187" i="8"/>
  <c r="O187" i="8"/>
  <c r="BD187" i="8" s="1"/>
  <c r="K187" i="8"/>
  <c r="J187" i="8"/>
  <c r="F187" i="8"/>
  <c r="Z187" i="8" s="1"/>
  <c r="BI186" i="8"/>
  <c r="BH186" i="8"/>
  <c r="BG186" i="8"/>
  <c r="BF186" i="8"/>
  <c r="BE186" i="8"/>
  <c r="BD186" i="8"/>
  <c r="BC186" i="8"/>
  <c r="AY186" i="8"/>
  <c r="Z186" i="8"/>
  <c r="O186" i="8"/>
  <c r="J186" i="8"/>
  <c r="K186" i="8" s="1"/>
  <c r="F186" i="8"/>
  <c r="AA186" i="8" s="1"/>
  <c r="BI185" i="8"/>
  <c r="BH185" i="8"/>
  <c r="BG185" i="8"/>
  <c r="BF185" i="8"/>
  <c r="BE185" i="8"/>
  <c r="BC185" i="8"/>
  <c r="AY185" i="8"/>
  <c r="AA185" i="8"/>
  <c r="O185" i="8"/>
  <c r="BD185" i="8" s="1"/>
  <c r="J185" i="8"/>
  <c r="K185" i="8" s="1"/>
  <c r="F185" i="8"/>
  <c r="Z185" i="8" s="1"/>
  <c r="BI184" i="8"/>
  <c r="BH184" i="8"/>
  <c r="BG184" i="8"/>
  <c r="BF184" i="8"/>
  <c r="BE184" i="8"/>
  <c r="BC184" i="8"/>
  <c r="AY184" i="8"/>
  <c r="O184" i="8"/>
  <c r="BD184" i="8" s="1"/>
  <c r="J184" i="8"/>
  <c r="K184" i="8" s="1"/>
  <c r="F184" i="8"/>
  <c r="Z184" i="8" s="1"/>
  <c r="BI183" i="8"/>
  <c r="BH183" i="8"/>
  <c r="BG183" i="8"/>
  <c r="BF183" i="8"/>
  <c r="BE183" i="8"/>
  <c r="BC183" i="8"/>
  <c r="AY183" i="8"/>
  <c r="AA183" i="8"/>
  <c r="O183" i="8"/>
  <c r="BD183" i="8" s="1"/>
  <c r="K183" i="8"/>
  <c r="J183" i="8"/>
  <c r="F183" i="8"/>
  <c r="Z183" i="8" s="1"/>
  <c r="BI182" i="8"/>
  <c r="BH182" i="8"/>
  <c r="BG182" i="8"/>
  <c r="BF182" i="8"/>
  <c r="BE182" i="8"/>
  <c r="BD182" i="8"/>
  <c r="BC182" i="8"/>
  <c r="AY182" i="8"/>
  <c r="Z182" i="8"/>
  <c r="O182" i="8"/>
  <c r="J182" i="8"/>
  <c r="K182" i="8" s="1"/>
  <c r="F182" i="8"/>
  <c r="AA182" i="8" s="1"/>
  <c r="BI181" i="8"/>
  <c r="BH181" i="8"/>
  <c r="BG181" i="8"/>
  <c r="BF181" i="8"/>
  <c r="BE181" i="8"/>
  <c r="BC181" i="8"/>
  <c r="AY181" i="8"/>
  <c r="AA181" i="8"/>
  <c r="O181" i="8"/>
  <c r="BD181" i="8" s="1"/>
  <c r="J181" i="8"/>
  <c r="K181" i="8" s="1"/>
  <c r="F181" i="8"/>
  <c r="Z181" i="8" s="1"/>
  <c r="BI180" i="8"/>
  <c r="BH180" i="8"/>
  <c r="BG180" i="8"/>
  <c r="BF180" i="8"/>
  <c r="BE180" i="8"/>
  <c r="BC180" i="8"/>
  <c r="AY180" i="8"/>
  <c r="O180" i="8"/>
  <c r="BD180" i="8" s="1"/>
  <c r="J180" i="8"/>
  <c r="K180" i="8" s="1"/>
  <c r="F180" i="8"/>
  <c r="Z180" i="8" s="1"/>
  <c r="BI179" i="8"/>
  <c r="BH179" i="8"/>
  <c r="BG179" i="8"/>
  <c r="BF179" i="8"/>
  <c r="BE179" i="8"/>
  <c r="BC179" i="8"/>
  <c r="AY179" i="8"/>
  <c r="AA179" i="8"/>
  <c r="O179" i="8"/>
  <c r="BD179" i="8" s="1"/>
  <c r="K179" i="8"/>
  <c r="J179" i="8"/>
  <c r="F179" i="8"/>
  <c r="Z179" i="8" s="1"/>
  <c r="BI178" i="8"/>
  <c r="BH178" i="8"/>
  <c r="BG178" i="8"/>
  <c r="BF178" i="8"/>
  <c r="BE178" i="8"/>
  <c r="BD178" i="8"/>
  <c r="BC178" i="8"/>
  <c r="AY178" i="8"/>
  <c r="Z178" i="8"/>
  <c r="O178" i="8"/>
  <c r="J178" i="8"/>
  <c r="K178" i="8" s="1"/>
  <c r="F178" i="8"/>
  <c r="AA178" i="8" s="1"/>
  <c r="BI177" i="8"/>
  <c r="BH177" i="8"/>
  <c r="BG177" i="8"/>
  <c r="BF177" i="8"/>
  <c r="BE177" i="8"/>
  <c r="BC177" i="8"/>
  <c r="AY177" i="8"/>
  <c r="AA177" i="8"/>
  <c r="O177" i="8"/>
  <c r="BD177" i="8" s="1"/>
  <c r="J177" i="8"/>
  <c r="K177" i="8" s="1"/>
  <c r="F177" i="8"/>
  <c r="Z177" i="8" s="1"/>
  <c r="BI176" i="8"/>
  <c r="BH176" i="8"/>
  <c r="BG176" i="8"/>
  <c r="BF176" i="8"/>
  <c r="BE176" i="8"/>
  <c r="BC176" i="8"/>
  <c r="AY176" i="8"/>
  <c r="O176" i="8"/>
  <c r="BD176" i="8" s="1"/>
  <c r="J176" i="8"/>
  <c r="K176" i="8" s="1"/>
  <c r="F176" i="8"/>
  <c r="Z176" i="8" s="1"/>
  <c r="BI175" i="8"/>
  <c r="BH175" i="8"/>
  <c r="BG175" i="8"/>
  <c r="BF175" i="8"/>
  <c r="BE175" i="8"/>
  <c r="BC175" i="8"/>
  <c r="AY175" i="8"/>
  <c r="AA175" i="8"/>
  <c r="O175" i="8"/>
  <c r="BD175" i="8" s="1"/>
  <c r="K175" i="8"/>
  <c r="J175" i="8"/>
  <c r="F175" i="8"/>
  <c r="Z175" i="8" s="1"/>
  <c r="BI174" i="8"/>
  <c r="BH174" i="8"/>
  <c r="BG174" i="8"/>
  <c r="BF174" i="8"/>
  <c r="BE174" i="8"/>
  <c r="BD174" i="8"/>
  <c r="BC174" i="8"/>
  <c r="AY174" i="8"/>
  <c r="Z174" i="8"/>
  <c r="O174" i="8"/>
  <c r="J174" i="8"/>
  <c r="K174" i="8" s="1"/>
  <c r="F174" i="8"/>
  <c r="AA174" i="8" s="1"/>
  <c r="BI173" i="8"/>
  <c r="BH173" i="8"/>
  <c r="BG173" i="8"/>
  <c r="BF173" i="8"/>
  <c r="BE173" i="8"/>
  <c r="BC173" i="8"/>
  <c r="AY173" i="8"/>
  <c r="AA173" i="8"/>
  <c r="O173" i="8"/>
  <c r="BD173" i="8" s="1"/>
  <c r="J173" i="8"/>
  <c r="K173" i="8" s="1"/>
  <c r="F173" i="8"/>
  <c r="Z173" i="8" s="1"/>
  <c r="BI172" i="8"/>
  <c r="BH172" i="8"/>
  <c r="BG172" i="8"/>
  <c r="BF172" i="8"/>
  <c r="BE172" i="8"/>
  <c r="BC172" i="8"/>
  <c r="AY172" i="8"/>
  <c r="O172" i="8"/>
  <c r="BD172" i="8" s="1"/>
  <c r="J172" i="8"/>
  <c r="K172" i="8" s="1"/>
  <c r="F172" i="8"/>
  <c r="Z172" i="8" s="1"/>
  <c r="BI171" i="8"/>
  <c r="BH171" i="8"/>
  <c r="BG171" i="8"/>
  <c r="BF171" i="8"/>
  <c r="BE171" i="8"/>
  <c r="BC171" i="8"/>
  <c r="AY171" i="8"/>
  <c r="AA171" i="8"/>
  <c r="O171" i="8"/>
  <c r="BD171" i="8" s="1"/>
  <c r="K171" i="8"/>
  <c r="J171" i="8"/>
  <c r="F171" i="8"/>
  <c r="Z171" i="8" s="1"/>
  <c r="BI170" i="8"/>
  <c r="BH170" i="8"/>
  <c r="BG170" i="8"/>
  <c r="BF170" i="8"/>
  <c r="BE170" i="8"/>
  <c r="BD170" i="8"/>
  <c r="BC170" i="8"/>
  <c r="AY170" i="8"/>
  <c r="Z170" i="8"/>
  <c r="O170" i="8"/>
  <c r="J170" i="8"/>
  <c r="K170" i="8" s="1"/>
  <c r="F170" i="8"/>
  <c r="AA170" i="8" s="1"/>
  <c r="BI169" i="8"/>
  <c r="BH169" i="8"/>
  <c r="BG169" i="8"/>
  <c r="BF169" i="8"/>
  <c r="BE169" i="8"/>
  <c r="BC169" i="8"/>
  <c r="AY169" i="8"/>
  <c r="AA169" i="8"/>
  <c r="O169" i="8"/>
  <c r="BD169" i="8" s="1"/>
  <c r="J169" i="8"/>
  <c r="K169" i="8" s="1"/>
  <c r="F169" i="8"/>
  <c r="Z169" i="8" s="1"/>
  <c r="BI168" i="8"/>
  <c r="BH168" i="8"/>
  <c r="BG168" i="8"/>
  <c r="BF168" i="8"/>
  <c r="BE168" i="8"/>
  <c r="BC168" i="8"/>
  <c r="AY168" i="8"/>
  <c r="O168" i="8"/>
  <c r="BD168" i="8" s="1"/>
  <c r="J168" i="8"/>
  <c r="K168" i="8" s="1"/>
  <c r="F168" i="8"/>
  <c r="Z168" i="8" s="1"/>
  <c r="BI167" i="8"/>
  <c r="BH167" i="8"/>
  <c r="BG167" i="8"/>
  <c r="BF167" i="8"/>
  <c r="BE167" i="8"/>
  <c r="BD167" i="8"/>
  <c r="BC167" i="8"/>
  <c r="AY167" i="8"/>
  <c r="O167" i="8"/>
  <c r="K167" i="8"/>
  <c r="J167" i="8"/>
  <c r="F167" i="8"/>
  <c r="AA167" i="8" s="1"/>
  <c r="BI166" i="8"/>
  <c r="BH166" i="8"/>
  <c r="BG166" i="8"/>
  <c r="BF166" i="8"/>
  <c r="BE166" i="8"/>
  <c r="BD166" i="8"/>
  <c r="BC166" i="8"/>
  <c r="AY166" i="8"/>
  <c r="O166" i="8"/>
  <c r="K166" i="8"/>
  <c r="J166" i="8"/>
  <c r="F166" i="8"/>
  <c r="AA166" i="8" s="1"/>
  <c r="BI165" i="8"/>
  <c r="BH165" i="8"/>
  <c r="BG165" i="8"/>
  <c r="BF165" i="8"/>
  <c r="BE165" i="8"/>
  <c r="BD165" i="8"/>
  <c r="BC165" i="8"/>
  <c r="AY165" i="8"/>
  <c r="O165" i="8"/>
  <c r="K165" i="8"/>
  <c r="J165" i="8"/>
  <c r="F165" i="8"/>
  <c r="AA165" i="8" s="1"/>
  <c r="BI164" i="8"/>
  <c r="BH164" i="8"/>
  <c r="BG164" i="8"/>
  <c r="BF164" i="8"/>
  <c r="BE164" i="8"/>
  <c r="BD164" i="8"/>
  <c r="BC164" i="8"/>
  <c r="AY164" i="8"/>
  <c r="O164" i="8"/>
  <c r="K164" i="8"/>
  <c r="J164" i="8"/>
  <c r="F164" i="8"/>
  <c r="AA164" i="8" s="1"/>
  <c r="BI163" i="8"/>
  <c r="BH163" i="8"/>
  <c r="BG163" i="8"/>
  <c r="BF163" i="8"/>
  <c r="BE163" i="8"/>
  <c r="BD163" i="8"/>
  <c r="BC163" i="8"/>
  <c r="AY163" i="8"/>
  <c r="O163" i="8"/>
  <c r="K163" i="8"/>
  <c r="J163" i="8"/>
  <c r="F163" i="8"/>
  <c r="AA163" i="8" s="1"/>
  <c r="BI162" i="8"/>
  <c r="BH162" i="8"/>
  <c r="BG162" i="8"/>
  <c r="BF162" i="8"/>
  <c r="BE162" i="8"/>
  <c r="BD162" i="8"/>
  <c r="BC162" i="8"/>
  <c r="AY162" i="8"/>
  <c r="O162" i="8"/>
  <c r="K162" i="8"/>
  <c r="J162" i="8"/>
  <c r="F162" i="8"/>
  <c r="AA162" i="8" s="1"/>
  <c r="BI161" i="8"/>
  <c r="BH161" i="8"/>
  <c r="BG161" i="8"/>
  <c r="BF161" i="8"/>
  <c r="BE161" i="8"/>
  <c r="BD161" i="8"/>
  <c r="BC161" i="8"/>
  <c r="AY161" i="8"/>
  <c r="O161" i="8"/>
  <c r="K161" i="8"/>
  <c r="J161" i="8"/>
  <c r="F161" i="8"/>
  <c r="AA161" i="8" s="1"/>
  <c r="BI160" i="8"/>
  <c r="BH160" i="8"/>
  <c r="BG160" i="8"/>
  <c r="BF160" i="8"/>
  <c r="BE160" i="8"/>
  <c r="BD160" i="8"/>
  <c r="BC160" i="8"/>
  <c r="AY160" i="8"/>
  <c r="O160" i="8"/>
  <c r="K160" i="8"/>
  <c r="J160" i="8"/>
  <c r="F160" i="8"/>
  <c r="AA160" i="8" s="1"/>
  <c r="BI159" i="8"/>
  <c r="BH159" i="8"/>
  <c r="BG159" i="8"/>
  <c r="BF159" i="8"/>
  <c r="BE159" i="8"/>
  <c r="BD159" i="8"/>
  <c r="BC159" i="8"/>
  <c r="AY159" i="8"/>
  <c r="O159" i="8"/>
  <c r="K159" i="8"/>
  <c r="J159" i="8"/>
  <c r="F159" i="8"/>
  <c r="AA159" i="8" s="1"/>
  <c r="BI158" i="8"/>
  <c r="BH158" i="8"/>
  <c r="BG158" i="8"/>
  <c r="BF158" i="8"/>
  <c r="BE158" i="8"/>
  <c r="BD158" i="8"/>
  <c r="BC158" i="8"/>
  <c r="AY158" i="8"/>
  <c r="O158" i="8"/>
  <c r="K158" i="8"/>
  <c r="J158" i="8"/>
  <c r="F158" i="8"/>
  <c r="AA158" i="8" s="1"/>
  <c r="BI157" i="8"/>
  <c r="BH157" i="8"/>
  <c r="BG157" i="8"/>
  <c r="BF157" i="8"/>
  <c r="BE157" i="8"/>
  <c r="BD157" i="8"/>
  <c r="BC157" i="8"/>
  <c r="AY157" i="8"/>
  <c r="O157" i="8"/>
  <c r="K157" i="8"/>
  <c r="J157" i="8"/>
  <c r="F157" i="8"/>
  <c r="AA157" i="8" s="1"/>
  <c r="BI156" i="8"/>
  <c r="BH156" i="8"/>
  <c r="BG156" i="8"/>
  <c r="BF156" i="8"/>
  <c r="BE156" i="8"/>
  <c r="BD156" i="8"/>
  <c r="BC156" i="8"/>
  <c r="AY156" i="8"/>
  <c r="O156" i="8"/>
  <c r="K156" i="8"/>
  <c r="J156" i="8"/>
  <c r="F156" i="8"/>
  <c r="AA156" i="8" s="1"/>
  <c r="BI155" i="8"/>
  <c r="BH155" i="8"/>
  <c r="BG155" i="8"/>
  <c r="BF155" i="8"/>
  <c r="BE155" i="8"/>
  <c r="BD155" i="8"/>
  <c r="BC155" i="8"/>
  <c r="AY155" i="8"/>
  <c r="O155" i="8"/>
  <c r="K155" i="8"/>
  <c r="J155" i="8"/>
  <c r="F155" i="8"/>
  <c r="AA155" i="8" s="1"/>
  <c r="BI154" i="8"/>
  <c r="BH154" i="8"/>
  <c r="BG154" i="8"/>
  <c r="BF154" i="8"/>
  <c r="BE154" i="8"/>
  <c r="BD154" i="8"/>
  <c r="BC154" i="8"/>
  <c r="AY154" i="8"/>
  <c r="O154" i="8"/>
  <c r="K154" i="8"/>
  <c r="J154" i="8"/>
  <c r="F154" i="8"/>
  <c r="AA154" i="8" s="1"/>
  <c r="BI153" i="8"/>
  <c r="BH153" i="8"/>
  <c r="BG153" i="8"/>
  <c r="BF153" i="8"/>
  <c r="BE153" i="8"/>
  <c r="BD153" i="8"/>
  <c r="BC153" i="8"/>
  <c r="AY153" i="8"/>
  <c r="O153" i="8"/>
  <c r="K153" i="8"/>
  <c r="J153" i="8"/>
  <c r="F153" i="8"/>
  <c r="AA153" i="8" s="1"/>
  <c r="BI152" i="8"/>
  <c r="BH152" i="8"/>
  <c r="BG152" i="8"/>
  <c r="BF152" i="8"/>
  <c r="BE152" i="8"/>
  <c r="BD152" i="8"/>
  <c r="BC152" i="8"/>
  <c r="AY152" i="8"/>
  <c r="O152" i="8"/>
  <c r="K152" i="8"/>
  <c r="J152" i="8"/>
  <c r="F152" i="8"/>
  <c r="AA152" i="8" s="1"/>
  <c r="BI151" i="8"/>
  <c r="BH151" i="8"/>
  <c r="BG151" i="8"/>
  <c r="BF151" i="8"/>
  <c r="BE151" i="8"/>
  <c r="BD151" i="8"/>
  <c r="BC151" i="8"/>
  <c r="AY151" i="8"/>
  <c r="O151" i="8"/>
  <c r="K151" i="8"/>
  <c r="J151" i="8"/>
  <c r="F151" i="8"/>
  <c r="AA151" i="8" s="1"/>
  <c r="BI150" i="8"/>
  <c r="BH150" i="8"/>
  <c r="BG150" i="8"/>
  <c r="BF150" i="8"/>
  <c r="BE150" i="8"/>
  <c r="BD150" i="8"/>
  <c r="BC150" i="8"/>
  <c r="AY150" i="8"/>
  <c r="O150" i="8"/>
  <c r="K150" i="8"/>
  <c r="J150" i="8"/>
  <c r="F150" i="8"/>
  <c r="AA150" i="8" s="1"/>
  <c r="BI149" i="8"/>
  <c r="BH149" i="8"/>
  <c r="BG149" i="8"/>
  <c r="BF149" i="8"/>
  <c r="BE149" i="8"/>
  <c r="BD149" i="8"/>
  <c r="BC149" i="8"/>
  <c r="AY149" i="8"/>
  <c r="O149" i="8"/>
  <c r="K149" i="8"/>
  <c r="J149" i="8"/>
  <c r="F149" i="8"/>
  <c r="AA149" i="8" s="1"/>
  <c r="BI148" i="8"/>
  <c r="BH148" i="8"/>
  <c r="BG148" i="8"/>
  <c r="BF148" i="8"/>
  <c r="BE148" i="8"/>
  <c r="BD148" i="8"/>
  <c r="BC148" i="8"/>
  <c r="AY148" i="8"/>
  <c r="O148" i="8"/>
  <c r="K148" i="8"/>
  <c r="J148" i="8"/>
  <c r="F148" i="8"/>
  <c r="AA148" i="8" s="1"/>
  <c r="BI147" i="8"/>
  <c r="BH147" i="8"/>
  <c r="BG147" i="8"/>
  <c r="BF147" i="8"/>
  <c r="BE147" i="8"/>
  <c r="BD147" i="8"/>
  <c r="BC147" i="8"/>
  <c r="AY147" i="8"/>
  <c r="O147" i="8"/>
  <c r="K147" i="8"/>
  <c r="J147" i="8"/>
  <c r="F147" i="8"/>
  <c r="AA147" i="8" s="1"/>
  <c r="BI146" i="8"/>
  <c r="BH146" i="8"/>
  <c r="BG146" i="8"/>
  <c r="BF146" i="8"/>
  <c r="BE146" i="8"/>
  <c r="BD146" i="8"/>
  <c r="BC146" i="8"/>
  <c r="AY146" i="8"/>
  <c r="O146" i="8"/>
  <c r="K146" i="8"/>
  <c r="J146" i="8"/>
  <c r="F146" i="8"/>
  <c r="AA146" i="8" s="1"/>
  <c r="BI145" i="8"/>
  <c r="BH145" i="8"/>
  <c r="BG145" i="8"/>
  <c r="BF145" i="8"/>
  <c r="BE145" i="8"/>
  <c r="BD145" i="8"/>
  <c r="BC145" i="8"/>
  <c r="AY145" i="8"/>
  <c r="O145" i="8"/>
  <c r="K145" i="8"/>
  <c r="J145" i="8"/>
  <c r="F145" i="8"/>
  <c r="AA145" i="8" s="1"/>
  <c r="BI144" i="8"/>
  <c r="BH144" i="8"/>
  <c r="BG144" i="8"/>
  <c r="BF144" i="8"/>
  <c r="BE144" i="8"/>
  <c r="BD144" i="8"/>
  <c r="BC144" i="8"/>
  <c r="AY144" i="8"/>
  <c r="O144" i="8"/>
  <c r="K144" i="8"/>
  <c r="J144" i="8"/>
  <c r="F144" i="8"/>
  <c r="AA144" i="8" s="1"/>
  <c r="BI143" i="8"/>
  <c r="BH143" i="8"/>
  <c r="BG143" i="8"/>
  <c r="BF143" i="8"/>
  <c r="BE143" i="8"/>
  <c r="BD143" i="8"/>
  <c r="BC143" i="8"/>
  <c r="AY143" i="8"/>
  <c r="O143" i="8"/>
  <c r="K143" i="8"/>
  <c r="J143" i="8"/>
  <c r="F143" i="8"/>
  <c r="AA143" i="8" s="1"/>
  <c r="BI142" i="8"/>
  <c r="BH142" i="8"/>
  <c r="BG142" i="8"/>
  <c r="BF142" i="8"/>
  <c r="BE142" i="8"/>
  <c r="BD142" i="8"/>
  <c r="BC142" i="8"/>
  <c r="AY142" i="8"/>
  <c r="O142" i="8"/>
  <c r="K142" i="8"/>
  <c r="J142" i="8"/>
  <c r="F142" i="8"/>
  <c r="AA142" i="8" s="1"/>
  <c r="BI141" i="8"/>
  <c r="BH141" i="8"/>
  <c r="BG141" i="8"/>
  <c r="BF141" i="8"/>
  <c r="BE141" i="8"/>
  <c r="BD141" i="8"/>
  <c r="BC141" i="8"/>
  <c r="AY141" i="8"/>
  <c r="O141" i="8"/>
  <c r="K141" i="8"/>
  <c r="J141" i="8"/>
  <c r="F141" i="8"/>
  <c r="AA141" i="8" s="1"/>
  <c r="BI140" i="8"/>
  <c r="BH140" i="8"/>
  <c r="BG140" i="8"/>
  <c r="BF140" i="8"/>
  <c r="BE140" i="8"/>
  <c r="BD140" i="8"/>
  <c r="BC140" i="8"/>
  <c r="AY140" i="8"/>
  <c r="O140" i="8"/>
  <c r="K140" i="8"/>
  <c r="J140" i="8"/>
  <c r="F140" i="8"/>
  <c r="AA140" i="8" s="1"/>
  <c r="BI139" i="8"/>
  <c r="BH139" i="8"/>
  <c r="BG139" i="8"/>
  <c r="BF139" i="8"/>
  <c r="BE139" i="8"/>
  <c r="BD139" i="8"/>
  <c r="BC139" i="8"/>
  <c r="AY139" i="8"/>
  <c r="O139" i="8"/>
  <c r="K139" i="8"/>
  <c r="J139" i="8"/>
  <c r="F139" i="8"/>
  <c r="AA139" i="8" s="1"/>
  <c r="BI138" i="8"/>
  <c r="BH138" i="8"/>
  <c r="BG138" i="8"/>
  <c r="BF138" i="8"/>
  <c r="BE138" i="8"/>
  <c r="BD138" i="8"/>
  <c r="BC138" i="8"/>
  <c r="AY138" i="8"/>
  <c r="O138" i="8"/>
  <c r="K138" i="8"/>
  <c r="J138" i="8"/>
  <c r="F138" i="8"/>
  <c r="AA138" i="8" s="1"/>
  <c r="BI137" i="8"/>
  <c r="BH137" i="8"/>
  <c r="BG137" i="8"/>
  <c r="BF137" i="8"/>
  <c r="BE137" i="8"/>
  <c r="BD137" i="8"/>
  <c r="BC137" i="8"/>
  <c r="AY137" i="8"/>
  <c r="O137" i="8"/>
  <c r="K137" i="8"/>
  <c r="J137" i="8"/>
  <c r="F137" i="8"/>
  <c r="AA137" i="8" s="1"/>
  <c r="BI136" i="8"/>
  <c r="BH136" i="8"/>
  <c r="BG136" i="8"/>
  <c r="BF136" i="8"/>
  <c r="BE136" i="8"/>
  <c r="BD136" i="8"/>
  <c r="BC136" i="8"/>
  <c r="AY136" i="8"/>
  <c r="O136" i="8"/>
  <c r="K136" i="8"/>
  <c r="J136" i="8"/>
  <c r="F136" i="8"/>
  <c r="AA136" i="8" s="1"/>
  <c r="BI135" i="8"/>
  <c r="BH135" i="8"/>
  <c r="BG135" i="8"/>
  <c r="BF135" i="8"/>
  <c r="BE135" i="8"/>
  <c r="BD135" i="8"/>
  <c r="BC135" i="8"/>
  <c r="AY135" i="8"/>
  <c r="O135" i="8"/>
  <c r="K135" i="8"/>
  <c r="J135" i="8"/>
  <c r="F135" i="8"/>
  <c r="AA135" i="8" s="1"/>
  <c r="BI134" i="8"/>
  <c r="BH134" i="8"/>
  <c r="BG134" i="8"/>
  <c r="BF134" i="8"/>
  <c r="BE134" i="8"/>
  <c r="BD134" i="8"/>
  <c r="BC134" i="8"/>
  <c r="AY134" i="8"/>
  <c r="O134" i="8"/>
  <c r="K134" i="8"/>
  <c r="J134" i="8"/>
  <c r="F134" i="8"/>
  <c r="AA134" i="8" s="1"/>
  <c r="BI133" i="8"/>
  <c r="BH133" i="8"/>
  <c r="BG133" i="8"/>
  <c r="BF133" i="8"/>
  <c r="BE133" i="8"/>
  <c r="BD133" i="8"/>
  <c r="BC133" i="8"/>
  <c r="AY133" i="8"/>
  <c r="O133" i="8"/>
  <c r="K133" i="8"/>
  <c r="J133" i="8"/>
  <c r="F133" i="8"/>
  <c r="AA133" i="8" s="1"/>
  <c r="BI132" i="8"/>
  <c r="BH132" i="8"/>
  <c r="BG132" i="8"/>
  <c r="BF132" i="8"/>
  <c r="BE132" i="8"/>
  <c r="BD132" i="8"/>
  <c r="BC132" i="8"/>
  <c r="AY132" i="8"/>
  <c r="O132" i="8"/>
  <c r="K132" i="8"/>
  <c r="J132" i="8"/>
  <c r="F132" i="8"/>
  <c r="AA132" i="8" s="1"/>
  <c r="BI131" i="8"/>
  <c r="BH131" i="8"/>
  <c r="BG131" i="8"/>
  <c r="BF131" i="8"/>
  <c r="BE131" i="8"/>
  <c r="BD131" i="8"/>
  <c r="BC131" i="8"/>
  <c r="AY131" i="8"/>
  <c r="O131" i="8"/>
  <c r="K131" i="8"/>
  <c r="J131" i="8"/>
  <c r="F131" i="8"/>
  <c r="AA131" i="8" s="1"/>
  <c r="BI130" i="8"/>
  <c r="BH130" i="8"/>
  <c r="BG130" i="8"/>
  <c r="BF130" i="8"/>
  <c r="BE130" i="8"/>
  <c r="BD130" i="8"/>
  <c r="BC130" i="8"/>
  <c r="AY130" i="8"/>
  <c r="O130" i="8"/>
  <c r="K130" i="8"/>
  <c r="J130" i="8"/>
  <c r="F130" i="8"/>
  <c r="AA130" i="8" s="1"/>
  <c r="BI129" i="8"/>
  <c r="BH129" i="8"/>
  <c r="BG129" i="8"/>
  <c r="BF129" i="8"/>
  <c r="BE129" i="8"/>
  <c r="BD129" i="8"/>
  <c r="BC129" i="8"/>
  <c r="AY129" i="8"/>
  <c r="O129" i="8"/>
  <c r="K129" i="8"/>
  <c r="J129" i="8"/>
  <c r="F129" i="8"/>
  <c r="AA129" i="8" s="1"/>
  <c r="BI128" i="8"/>
  <c r="BH128" i="8"/>
  <c r="BG128" i="8"/>
  <c r="BF128" i="8"/>
  <c r="BE128" i="8"/>
  <c r="BD128" i="8"/>
  <c r="BC128" i="8"/>
  <c r="AY128" i="8"/>
  <c r="O128" i="8"/>
  <c r="K128" i="8"/>
  <c r="J128" i="8"/>
  <c r="F128" i="8"/>
  <c r="AA128" i="8" s="1"/>
  <c r="BI127" i="8"/>
  <c r="BH127" i="8"/>
  <c r="BG127" i="8"/>
  <c r="BF127" i="8"/>
  <c r="BE127" i="8"/>
  <c r="BD127" i="8"/>
  <c r="BC127" i="8"/>
  <c r="AY127" i="8"/>
  <c r="O127" i="8"/>
  <c r="K127" i="8"/>
  <c r="J127" i="8"/>
  <c r="F127" i="8"/>
  <c r="AA127" i="8" s="1"/>
  <c r="BI126" i="8"/>
  <c r="BH126" i="8"/>
  <c r="BG126" i="8"/>
  <c r="BF126" i="8"/>
  <c r="BE126" i="8"/>
  <c r="BD126" i="8"/>
  <c r="BC126" i="8"/>
  <c r="AY126" i="8"/>
  <c r="O126" i="8"/>
  <c r="K126" i="8"/>
  <c r="J126" i="8"/>
  <c r="F126" i="8"/>
  <c r="AA126" i="8" s="1"/>
  <c r="BI125" i="8"/>
  <c r="BH125" i="8"/>
  <c r="BG125" i="8"/>
  <c r="BF125" i="8"/>
  <c r="BE125" i="8"/>
  <c r="BD125" i="8"/>
  <c r="BC125" i="8"/>
  <c r="AY125" i="8"/>
  <c r="O125" i="8"/>
  <c r="K125" i="8"/>
  <c r="J125" i="8"/>
  <c r="F125" i="8"/>
  <c r="AA125" i="8" s="1"/>
  <c r="BI124" i="8"/>
  <c r="BH124" i="8"/>
  <c r="BG124" i="8"/>
  <c r="BF124" i="8"/>
  <c r="BE124" i="8"/>
  <c r="BD124" i="8"/>
  <c r="BC124" i="8"/>
  <c r="AY124" i="8"/>
  <c r="O124" i="8"/>
  <c r="K124" i="8"/>
  <c r="J124" i="8"/>
  <c r="F124" i="8"/>
  <c r="AA124" i="8" s="1"/>
  <c r="BI123" i="8"/>
  <c r="BH123" i="8"/>
  <c r="BG123" i="8"/>
  <c r="BF123" i="8"/>
  <c r="BE123" i="8"/>
  <c r="BD123" i="8"/>
  <c r="BC123" i="8"/>
  <c r="AY123" i="8"/>
  <c r="O123" i="8"/>
  <c r="K123" i="8"/>
  <c r="J123" i="8"/>
  <c r="F123" i="8"/>
  <c r="AA123" i="8" s="1"/>
  <c r="BI122" i="8"/>
  <c r="BH122" i="8"/>
  <c r="BG122" i="8"/>
  <c r="BF122" i="8"/>
  <c r="BE122" i="8"/>
  <c r="BD122" i="8"/>
  <c r="BC122" i="8"/>
  <c r="AY122" i="8"/>
  <c r="O122" i="8"/>
  <c r="K122" i="8"/>
  <c r="J122" i="8"/>
  <c r="F122" i="8"/>
  <c r="AA122" i="8" s="1"/>
  <c r="BI121" i="8"/>
  <c r="BH121" i="8"/>
  <c r="BG121" i="8"/>
  <c r="BF121" i="8"/>
  <c r="BE121" i="8"/>
  <c r="BD121" i="8"/>
  <c r="BC121" i="8"/>
  <c r="AY121" i="8"/>
  <c r="O121" i="8"/>
  <c r="K121" i="8"/>
  <c r="J121" i="8"/>
  <c r="F121" i="8"/>
  <c r="AA121" i="8" s="1"/>
  <c r="BI120" i="8"/>
  <c r="BH120" i="8"/>
  <c r="BG120" i="8"/>
  <c r="BF120" i="8"/>
  <c r="BE120" i="8"/>
  <c r="BD120" i="8"/>
  <c r="BC120" i="8"/>
  <c r="AY120" i="8"/>
  <c r="O120" i="8"/>
  <c r="K120" i="8"/>
  <c r="J120" i="8"/>
  <c r="F120" i="8"/>
  <c r="AA120" i="8" s="1"/>
  <c r="BI119" i="8"/>
  <c r="BH119" i="8"/>
  <c r="BG119" i="8"/>
  <c r="BF119" i="8"/>
  <c r="BE119" i="8"/>
  <c r="BD119" i="8"/>
  <c r="BC119" i="8"/>
  <c r="AY119" i="8"/>
  <c r="O119" i="8"/>
  <c r="K119" i="8"/>
  <c r="J119" i="8"/>
  <c r="F119" i="8"/>
  <c r="AA119" i="8" s="1"/>
  <c r="BI118" i="8"/>
  <c r="BH118" i="8"/>
  <c r="BG118" i="8"/>
  <c r="BF118" i="8"/>
  <c r="BE118" i="8"/>
  <c r="BD118" i="8"/>
  <c r="BC118" i="8"/>
  <c r="AY118" i="8"/>
  <c r="O118" i="8"/>
  <c r="K118" i="8"/>
  <c r="J118" i="8"/>
  <c r="F118" i="8"/>
  <c r="AA118" i="8" s="1"/>
  <c r="BI117" i="8"/>
  <c r="BH117" i="8"/>
  <c r="BG117" i="8"/>
  <c r="BF117" i="8"/>
  <c r="BE117" i="8"/>
  <c r="BD117" i="8"/>
  <c r="BC117" i="8"/>
  <c r="AY117" i="8"/>
  <c r="O117" i="8"/>
  <c r="K117" i="8"/>
  <c r="J117" i="8"/>
  <c r="F117" i="8"/>
  <c r="AA117" i="8" s="1"/>
  <c r="BI116" i="8"/>
  <c r="BH116" i="8"/>
  <c r="BG116" i="8"/>
  <c r="BF116" i="8"/>
  <c r="BE116" i="8"/>
  <c r="BD116" i="8"/>
  <c r="BC116" i="8"/>
  <c r="AY116" i="8"/>
  <c r="O116" i="8"/>
  <c r="K116" i="8"/>
  <c r="J116" i="8"/>
  <c r="F116" i="8"/>
  <c r="AA116" i="8" s="1"/>
  <c r="BI115" i="8"/>
  <c r="BH115" i="8"/>
  <c r="BG115" i="8"/>
  <c r="BF115" i="8"/>
  <c r="BE115" i="8"/>
  <c r="BD115" i="8"/>
  <c r="BC115" i="8"/>
  <c r="AY115" i="8"/>
  <c r="O115" i="8"/>
  <c r="K115" i="8"/>
  <c r="J115" i="8"/>
  <c r="F115" i="8"/>
  <c r="AA115" i="8" s="1"/>
  <c r="BI114" i="8"/>
  <c r="BH114" i="8"/>
  <c r="BG114" i="8"/>
  <c r="BF114" i="8"/>
  <c r="BE114" i="8"/>
  <c r="BD114" i="8"/>
  <c r="BC114" i="8"/>
  <c r="AY114" i="8"/>
  <c r="O114" i="8"/>
  <c r="K114" i="8"/>
  <c r="J114" i="8"/>
  <c r="F114" i="8"/>
  <c r="AA114" i="8" s="1"/>
  <c r="BI113" i="8"/>
  <c r="BH113" i="8"/>
  <c r="BG113" i="8"/>
  <c r="BF113" i="8"/>
  <c r="BE113" i="8"/>
  <c r="BD113" i="8"/>
  <c r="BC113" i="8"/>
  <c r="AY113" i="8"/>
  <c r="O113" i="8"/>
  <c r="K113" i="8"/>
  <c r="J113" i="8"/>
  <c r="F113" i="8"/>
  <c r="AA113" i="8" s="1"/>
  <c r="BI112" i="8"/>
  <c r="BH112" i="8"/>
  <c r="BG112" i="8"/>
  <c r="BF112" i="8"/>
  <c r="BE112" i="8"/>
  <c r="BD112" i="8"/>
  <c r="BC112" i="8"/>
  <c r="AY112" i="8"/>
  <c r="O112" i="8"/>
  <c r="K112" i="8"/>
  <c r="J112" i="8"/>
  <c r="F112" i="8"/>
  <c r="AA112" i="8" s="1"/>
  <c r="BI111" i="8"/>
  <c r="BH111" i="8"/>
  <c r="BG111" i="8"/>
  <c r="BF111" i="8"/>
  <c r="BE111" i="8"/>
  <c r="BD111" i="8"/>
  <c r="BC111" i="8"/>
  <c r="AY111" i="8"/>
  <c r="O111" i="8"/>
  <c r="K111" i="8"/>
  <c r="J111" i="8"/>
  <c r="F111" i="8"/>
  <c r="AA111" i="8" s="1"/>
  <c r="BI110" i="8"/>
  <c r="BH110" i="8"/>
  <c r="BG110" i="8"/>
  <c r="BF110" i="8"/>
  <c r="BE110" i="8"/>
  <c r="BD110" i="8"/>
  <c r="BC110" i="8"/>
  <c r="AY110" i="8"/>
  <c r="O110" i="8"/>
  <c r="K110" i="8"/>
  <c r="J110" i="8"/>
  <c r="F110" i="8"/>
  <c r="AA110" i="8" s="1"/>
  <c r="BI109" i="8"/>
  <c r="BH109" i="8"/>
  <c r="BG109" i="8"/>
  <c r="BF109" i="8"/>
  <c r="BE109" i="8"/>
  <c r="BD109" i="8"/>
  <c r="BC109" i="8"/>
  <c r="AY109" i="8"/>
  <c r="O109" i="8"/>
  <c r="K109" i="8"/>
  <c r="J109" i="8"/>
  <c r="F109" i="8"/>
  <c r="AA109" i="8" s="1"/>
  <c r="BI108" i="8"/>
  <c r="BH108" i="8"/>
  <c r="BG108" i="8"/>
  <c r="BF108" i="8"/>
  <c r="BE108" i="8"/>
  <c r="BD108" i="8"/>
  <c r="BC108" i="8"/>
  <c r="AY108" i="8"/>
  <c r="O108" i="8"/>
  <c r="K108" i="8"/>
  <c r="J108" i="8"/>
  <c r="F108" i="8"/>
  <c r="AA108" i="8" s="1"/>
  <c r="BI107" i="8"/>
  <c r="BH107" i="8"/>
  <c r="BG107" i="8"/>
  <c r="BF107" i="8"/>
  <c r="BE107" i="8"/>
  <c r="BD107" i="8"/>
  <c r="BC107" i="8"/>
  <c r="AY107" i="8"/>
  <c r="O107" i="8"/>
  <c r="K107" i="8"/>
  <c r="J107" i="8"/>
  <c r="F107" i="8"/>
  <c r="AA107" i="8" s="1"/>
  <c r="BI106" i="8"/>
  <c r="BH106" i="8"/>
  <c r="BG106" i="8"/>
  <c r="BF106" i="8"/>
  <c r="BE106" i="8"/>
  <c r="BD106" i="8"/>
  <c r="BC106" i="8"/>
  <c r="AY106" i="8"/>
  <c r="O106" i="8"/>
  <c r="K106" i="8"/>
  <c r="J106" i="8"/>
  <c r="F106" i="8"/>
  <c r="AA106" i="8" s="1"/>
  <c r="BI105" i="8"/>
  <c r="BH105" i="8"/>
  <c r="BG105" i="8"/>
  <c r="BF105" i="8"/>
  <c r="BE105" i="8"/>
  <c r="BD105" i="8"/>
  <c r="BC105" i="8"/>
  <c r="AY105" i="8"/>
  <c r="O105" i="8"/>
  <c r="K105" i="8"/>
  <c r="J105" i="8"/>
  <c r="F105" i="8"/>
  <c r="AA105" i="8" s="1"/>
  <c r="BI104" i="8"/>
  <c r="BH104" i="8"/>
  <c r="BG104" i="8"/>
  <c r="BF104" i="8"/>
  <c r="BE104" i="8"/>
  <c r="BD104" i="8"/>
  <c r="BC104" i="8"/>
  <c r="AY104" i="8"/>
  <c r="O104" i="8"/>
  <c r="K104" i="8"/>
  <c r="J104" i="8"/>
  <c r="F104" i="8"/>
  <c r="AA104" i="8" s="1"/>
  <c r="BI103" i="8"/>
  <c r="BH103" i="8"/>
  <c r="BG103" i="8"/>
  <c r="BF103" i="8"/>
  <c r="BE103" i="8"/>
  <c r="BD103" i="8"/>
  <c r="BC103" i="8"/>
  <c r="AY103" i="8"/>
  <c r="O103" i="8"/>
  <c r="K103" i="8"/>
  <c r="J103" i="8"/>
  <c r="F103" i="8"/>
  <c r="AA103" i="8" s="1"/>
  <c r="BI102" i="8"/>
  <c r="BH102" i="8"/>
  <c r="BG102" i="8"/>
  <c r="BF102" i="8"/>
  <c r="BE102" i="8"/>
  <c r="BD102" i="8"/>
  <c r="BC102" i="8"/>
  <c r="AY102" i="8"/>
  <c r="O102" i="8"/>
  <c r="K102" i="8"/>
  <c r="J102" i="8"/>
  <c r="F102" i="8"/>
  <c r="AA102" i="8" s="1"/>
  <c r="BI101" i="8"/>
  <c r="BH101" i="8"/>
  <c r="BG101" i="8"/>
  <c r="BF101" i="8"/>
  <c r="BE101" i="8"/>
  <c r="BD101" i="8"/>
  <c r="BC101" i="8"/>
  <c r="AY101" i="8"/>
  <c r="O101" i="8"/>
  <c r="K101" i="8"/>
  <c r="J101" i="8"/>
  <c r="F101" i="8"/>
  <c r="AA101" i="8" s="1"/>
  <c r="BI100" i="8"/>
  <c r="BH100" i="8"/>
  <c r="BG100" i="8"/>
  <c r="BF100" i="8"/>
  <c r="BE100" i="8"/>
  <c r="BD100" i="8"/>
  <c r="BC100" i="8"/>
  <c r="AY100" i="8"/>
  <c r="O100" i="8"/>
  <c r="K100" i="8"/>
  <c r="J100" i="8"/>
  <c r="F100" i="8"/>
  <c r="AA100" i="8" s="1"/>
  <c r="BI99" i="8"/>
  <c r="BH99" i="8"/>
  <c r="BG99" i="8"/>
  <c r="BF99" i="8"/>
  <c r="BE99" i="8"/>
  <c r="BD99" i="8"/>
  <c r="BC99" i="8"/>
  <c r="AY99" i="8"/>
  <c r="O99" i="8"/>
  <c r="K99" i="8"/>
  <c r="J99" i="8"/>
  <c r="F99" i="8"/>
  <c r="AA99" i="8" s="1"/>
  <c r="BI98" i="8"/>
  <c r="BH98" i="8"/>
  <c r="BG98" i="8"/>
  <c r="BF98" i="8"/>
  <c r="BE98" i="8"/>
  <c r="BD98" i="8"/>
  <c r="BC98" i="8"/>
  <c r="AY98" i="8"/>
  <c r="O98" i="8"/>
  <c r="K98" i="8"/>
  <c r="J98" i="8"/>
  <c r="F98" i="8"/>
  <c r="AA98" i="8" s="1"/>
  <c r="BI97" i="8"/>
  <c r="BH97" i="8"/>
  <c r="BG97" i="8"/>
  <c r="BF97" i="8"/>
  <c r="BE97" i="8"/>
  <c r="BD97" i="8"/>
  <c r="BC97" i="8"/>
  <c r="AY97" i="8"/>
  <c r="O97" i="8"/>
  <c r="K97" i="8"/>
  <c r="J97" i="8"/>
  <c r="F97" i="8"/>
  <c r="AA97" i="8" s="1"/>
  <c r="BI96" i="8"/>
  <c r="BH96" i="8"/>
  <c r="BG96" i="8"/>
  <c r="BF96" i="8"/>
  <c r="BE96" i="8"/>
  <c r="BD96" i="8"/>
  <c r="BC96" i="8"/>
  <c r="AY96" i="8"/>
  <c r="O96" i="8"/>
  <c r="K96" i="8"/>
  <c r="J96" i="8"/>
  <c r="F96" i="8"/>
  <c r="AA96" i="8" s="1"/>
  <c r="BI95" i="8"/>
  <c r="BH95" i="8"/>
  <c r="BG95" i="8"/>
  <c r="BF95" i="8"/>
  <c r="BE95" i="8"/>
  <c r="BD95" i="8"/>
  <c r="BC95" i="8"/>
  <c r="AY95" i="8"/>
  <c r="O95" i="8"/>
  <c r="K95" i="8"/>
  <c r="J95" i="8"/>
  <c r="F95" i="8"/>
  <c r="AA95" i="8" s="1"/>
  <c r="BI94" i="8"/>
  <c r="BH94" i="8"/>
  <c r="BG94" i="8"/>
  <c r="BF94" i="8"/>
  <c r="BE94" i="8"/>
  <c r="BD94" i="8"/>
  <c r="BC94" i="8"/>
  <c r="AY94" i="8"/>
  <c r="O94" i="8"/>
  <c r="K94" i="8"/>
  <c r="J94" i="8"/>
  <c r="F94" i="8"/>
  <c r="AA94" i="8" s="1"/>
  <c r="BI93" i="8"/>
  <c r="BH93" i="8"/>
  <c r="BG93" i="8"/>
  <c r="BF93" i="8"/>
  <c r="BE93" i="8"/>
  <c r="BD93" i="8"/>
  <c r="BC93" i="8"/>
  <c r="AY93" i="8"/>
  <c r="O93" i="8"/>
  <c r="K93" i="8"/>
  <c r="J93" i="8"/>
  <c r="F93" i="8"/>
  <c r="AA93" i="8" s="1"/>
  <c r="BI92" i="8"/>
  <c r="BH92" i="8"/>
  <c r="BG92" i="8"/>
  <c r="BF92" i="8"/>
  <c r="BE92" i="8"/>
  <c r="BD92" i="8"/>
  <c r="BC92" i="8"/>
  <c r="AY92" i="8"/>
  <c r="O92" i="8"/>
  <c r="K92" i="8"/>
  <c r="J92" i="8"/>
  <c r="F92" i="8"/>
  <c r="AA92" i="8" s="1"/>
  <c r="BI91" i="8"/>
  <c r="BH91" i="8"/>
  <c r="BG91" i="8"/>
  <c r="BF91" i="8"/>
  <c r="BE91" i="8"/>
  <c r="BD91" i="8"/>
  <c r="BC91" i="8"/>
  <c r="AY91" i="8"/>
  <c r="O91" i="8"/>
  <c r="K91" i="8"/>
  <c r="J91" i="8"/>
  <c r="F91" i="8"/>
  <c r="AA91" i="8" s="1"/>
  <c r="BI90" i="8"/>
  <c r="BH90" i="8"/>
  <c r="BG90" i="8"/>
  <c r="BF90" i="8"/>
  <c r="BE90" i="8"/>
  <c r="BD90" i="8"/>
  <c r="BC90" i="8"/>
  <c r="AY90" i="8"/>
  <c r="O90" i="8"/>
  <c r="K90" i="8"/>
  <c r="J90" i="8"/>
  <c r="F90" i="8"/>
  <c r="AA90" i="8" s="1"/>
  <c r="BI89" i="8"/>
  <c r="BH89" i="8"/>
  <c r="BG89" i="8"/>
  <c r="BF89" i="8"/>
  <c r="BE89" i="8"/>
  <c r="BD89" i="8"/>
  <c r="BC89" i="8"/>
  <c r="AY89" i="8"/>
  <c r="O89" i="8"/>
  <c r="K89" i="8"/>
  <c r="J89" i="8"/>
  <c r="F89" i="8"/>
  <c r="AA89" i="8" s="1"/>
  <c r="BI88" i="8"/>
  <c r="BH88" i="8"/>
  <c r="BG88" i="8"/>
  <c r="BF88" i="8"/>
  <c r="BE88" i="8"/>
  <c r="BD88" i="8"/>
  <c r="BC88" i="8"/>
  <c r="AY88" i="8"/>
  <c r="O88" i="8"/>
  <c r="K88" i="8"/>
  <c r="J88" i="8"/>
  <c r="F88" i="8"/>
  <c r="AA88" i="8" s="1"/>
  <c r="BI87" i="8"/>
  <c r="BH87" i="8"/>
  <c r="BG87" i="8"/>
  <c r="BF87" i="8"/>
  <c r="BE87" i="8"/>
  <c r="BD87" i="8"/>
  <c r="BC87" i="8"/>
  <c r="AY87" i="8"/>
  <c r="O87" i="8"/>
  <c r="K87" i="8"/>
  <c r="J87" i="8"/>
  <c r="F87" i="8"/>
  <c r="AA87" i="8" s="1"/>
  <c r="BI86" i="8"/>
  <c r="BH86" i="8"/>
  <c r="BG86" i="8"/>
  <c r="BF86" i="8"/>
  <c r="BE86" i="8"/>
  <c r="BD86" i="8"/>
  <c r="BC86" i="8"/>
  <c r="AY86" i="8"/>
  <c r="O86" i="8"/>
  <c r="K86" i="8"/>
  <c r="J86" i="8"/>
  <c r="F86" i="8"/>
  <c r="AA86" i="8" s="1"/>
  <c r="BI85" i="8"/>
  <c r="BH85" i="8"/>
  <c r="BG85" i="8"/>
  <c r="BF85" i="8"/>
  <c r="BE85" i="8"/>
  <c r="BD85" i="8"/>
  <c r="BC85" i="8"/>
  <c r="AY85" i="8"/>
  <c r="O85" i="8"/>
  <c r="K85" i="8"/>
  <c r="J85" i="8"/>
  <c r="F85" i="8"/>
  <c r="AA85" i="8" s="1"/>
  <c r="BI84" i="8"/>
  <c r="BH84" i="8"/>
  <c r="BG84" i="8"/>
  <c r="BF84" i="8"/>
  <c r="BE84" i="8"/>
  <c r="BD84" i="8"/>
  <c r="BC84" i="8"/>
  <c r="AY84" i="8"/>
  <c r="O84" i="8"/>
  <c r="K84" i="8"/>
  <c r="J84" i="8"/>
  <c r="F84" i="8"/>
  <c r="AA84" i="8" s="1"/>
  <c r="BI83" i="8"/>
  <c r="BH83" i="8"/>
  <c r="BG83" i="8"/>
  <c r="BF83" i="8"/>
  <c r="BE83" i="8"/>
  <c r="BD83" i="8"/>
  <c r="BC83" i="8"/>
  <c r="AY83" i="8"/>
  <c r="O83" i="8"/>
  <c r="K83" i="8"/>
  <c r="J83" i="8"/>
  <c r="F83" i="8"/>
  <c r="AA83" i="8" s="1"/>
  <c r="BI82" i="8"/>
  <c r="BH82" i="8"/>
  <c r="BG82" i="8"/>
  <c r="BF82" i="8"/>
  <c r="BE82" i="8"/>
  <c r="BD82" i="8"/>
  <c r="BC82" i="8"/>
  <c r="AY82" i="8"/>
  <c r="O82" i="8"/>
  <c r="K82" i="8"/>
  <c r="J82" i="8"/>
  <c r="F82" i="8"/>
  <c r="AA82" i="8" s="1"/>
  <c r="BI81" i="8"/>
  <c r="BH81" i="8"/>
  <c r="BG81" i="8"/>
  <c r="BF81" i="8"/>
  <c r="BE81" i="8"/>
  <c r="BD81" i="8"/>
  <c r="BC81" i="8"/>
  <c r="AY81" i="8"/>
  <c r="O81" i="8"/>
  <c r="K81" i="8"/>
  <c r="J81" i="8"/>
  <c r="F81" i="8"/>
  <c r="AA81" i="8" s="1"/>
  <c r="BI80" i="8"/>
  <c r="BH80" i="8"/>
  <c r="BG80" i="8"/>
  <c r="BF80" i="8"/>
  <c r="BE80" i="8"/>
  <c r="BD80" i="8"/>
  <c r="BC80" i="8"/>
  <c r="AY80" i="8"/>
  <c r="O80" i="8"/>
  <c r="K80" i="8"/>
  <c r="J80" i="8"/>
  <c r="F80" i="8"/>
  <c r="AA80" i="8" s="1"/>
  <c r="BI79" i="8"/>
  <c r="BH79" i="8"/>
  <c r="BG79" i="8"/>
  <c r="BF79" i="8"/>
  <c r="BE79" i="8"/>
  <c r="BD79" i="8"/>
  <c r="BC79" i="8"/>
  <c r="AY79" i="8"/>
  <c r="O79" i="8"/>
  <c r="K79" i="8"/>
  <c r="J79" i="8"/>
  <c r="F79" i="8"/>
  <c r="AA79" i="8" s="1"/>
  <c r="BI78" i="8"/>
  <c r="BH78" i="8"/>
  <c r="BG78" i="8"/>
  <c r="BF78" i="8"/>
  <c r="BE78" i="8"/>
  <c r="BD78" i="8"/>
  <c r="BC78" i="8"/>
  <c r="AY78" i="8"/>
  <c r="O78" i="8"/>
  <c r="K78" i="8"/>
  <c r="J78" i="8"/>
  <c r="F78" i="8"/>
  <c r="AA78" i="8" s="1"/>
  <c r="BI77" i="8"/>
  <c r="BH77" i="8"/>
  <c r="BG77" i="8"/>
  <c r="BF77" i="8"/>
  <c r="BE77" i="8"/>
  <c r="BD77" i="8"/>
  <c r="BC77" i="8"/>
  <c r="AY77" i="8"/>
  <c r="O77" i="8"/>
  <c r="K77" i="8"/>
  <c r="J77" i="8"/>
  <c r="F77" i="8"/>
  <c r="AA77" i="8" s="1"/>
  <c r="BI76" i="8"/>
  <c r="BH76" i="8"/>
  <c r="BG76" i="8"/>
  <c r="BF76" i="8"/>
  <c r="BE76" i="8"/>
  <c r="BD76" i="8"/>
  <c r="BC76" i="8"/>
  <c r="AY76" i="8"/>
  <c r="O76" i="8"/>
  <c r="K76" i="8"/>
  <c r="J76" i="8"/>
  <c r="F76" i="8"/>
  <c r="AA76" i="8" s="1"/>
  <c r="BI75" i="8"/>
  <c r="BH75" i="8"/>
  <c r="BG75" i="8"/>
  <c r="BF75" i="8"/>
  <c r="BE75" i="8"/>
  <c r="BD75" i="8"/>
  <c r="BC75" i="8"/>
  <c r="AY75" i="8"/>
  <c r="O75" i="8"/>
  <c r="K75" i="8"/>
  <c r="J75" i="8"/>
  <c r="F75" i="8"/>
  <c r="AA75" i="8" s="1"/>
  <c r="BI74" i="8"/>
  <c r="BH74" i="8"/>
  <c r="BG74" i="8"/>
  <c r="BF74" i="8"/>
  <c r="BE74" i="8"/>
  <c r="BD74" i="8"/>
  <c r="BC74" i="8"/>
  <c r="AY74" i="8"/>
  <c r="O74" i="8"/>
  <c r="K74" i="8"/>
  <c r="J74" i="8"/>
  <c r="F74" i="8"/>
  <c r="AA74" i="8" s="1"/>
  <c r="BI73" i="8"/>
  <c r="BH73" i="8"/>
  <c r="BG73" i="8"/>
  <c r="BF73" i="8"/>
  <c r="BE73" i="8"/>
  <c r="BD73" i="8"/>
  <c r="BC73" i="8"/>
  <c r="AY73" i="8"/>
  <c r="O73" i="8"/>
  <c r="K73" i="8"/>
  <c r="J73" i="8"/>
  <c r="F73" i="8"/>
  <c r="AA73" i="8" s="1"/>
  <c r="BI72" i="8"/>
  <c r="BH72" i="8"/>
  <c r="BG72" i="8"/>
  <c r="BF72" i="8"/>
  <c r="BE72" i="8"/>
  <c r="BD72" i="8"/>
  <c r="BC72" i="8"/>
  <c r="AY72" i="8"/>
  <c r="O72" i="8"/>
  <c r="K72" i="8"/>
  <c r="J72" i="8"/>
  <c r="F72" i="8"/>
  <c r="AA72" i="8" s="1"/>
  <c r="BI71" i="8"/>
  <c r="BH71" i="8"/>
  <c r="BG71" i="8"/>
  <c r="BF71" i="8"/>
  <c r="BE71" i="8"/>
  <c r="BD71" i="8"/>
  <c r="BC71" i="8"/>
  <c r="AY71" i="8"/>
  <c r="O71" i="8"/>
  <c r="K71" i="8"/>
  <c r="J71" i="8"/>
  <c r="F71" i="8"/>
  <c r="AA71" i="8" s="1"/>
  <c r="BI70" i="8"/>
  <c r="BH70" i="8"/>
  <c r="BG70" i="8"/>
  <c r="BF70" i="8"/>
  <c r="BE70" i="8"/>
  <c r="BD70" i="8"/>
  <c r="BC70" i="8"/>
  <c r="AY70" i="8"/>
  <c r="O70" i="8"/>
  <c r="K70" i="8"/>
  <c r="J70" i="8"/>
  <c r="F70" i="8"/>
  <c r="AA70" i="8" s="1"/>
  <c r="BI69" i="8"/>
  <c r="BH69" i="8"/>
  <c r="BG69" i="8"/>
  <c r="BF69" i="8"/>
  <c r="BE69" i="8"/>
  <c r="BD69" i="8"/>
  <c r="BC69" i="8"/>
  <c r="AY69" i="8"/>
  <c r="O69" i="8"/>
  <c r="K69" i="8"/>
  <c r="J69" i="8"/>
  <c r="F69" i="8"/>
  <c r="AA69" i="8" s="1"/>
  <c r="BI68" i="8"/>
  <c r="BH68" i="8"/>
  <c r="BG68" i="8"/>
  <c r="BF68" i="8"/>
  <c r="BE68" i="8"/>
  <c r="BD68" i="8"/>
  <c r="BC68" i="8"/>
  <c r="AY68" i="8"/>
  <c r="O68" i="8"/>
  <c r="K68" i="8"/>
  <c r="J68" i="8"/>
  <c r="F68" i="8"/>
  <c r="AA68" i="8" s="1"/>
  <c r="BI67" i="8"/>
  <c r="BH67" i="8"/>
  <c r="BG67" i="8"/>
  <c r="BF67" i="8"/>
  <c r="BE67" i="8"/>
  <c r="BD67" i="8"/>
  <c r="BC67" i="8"/>
  <c r="AY67" i="8"/>
  <c r="O67" i="8"/>
  <c r="K67" i="8"/>
  <c r="J67" i="8"/>
  <c r="F67" i="8"/>
  <c r="AA67" i="8" s="1"/>
  <c r="BI66" i="8"/>
  <c r="BH66" i="8"/>
  <c r="BG66" i="8"/>
  <c r="BF66" i="8"/>
  <c r="BE66" i="8"/>
  <c r="BD66" i="8"/>
  <c r="BC66" i="8"/>
  <c r="AY66" i="8"/>
  <c r="O66" i="8"/>
  <c r="K66" i="8"/>
  <c r="J66" i="8"/>
  <c r="F66" i="8"/>
  <c r="AA66" i="8" s="1"/>
  <c r="BI65" i="8"/>
  <c r="BH65" i="8"/>
  <c r="BG65" i="8"/>
  <c r="BF65" i="8"/>
  <c r="BE65" i="8"/>
  <c r="BD65" i="8"/>
  <c r="BC65" i="8"/>
  <c r="AY65" i="8"/>
  <c r="O65" i="8"/>
  <c r="K65" i="8"/>
  <c r="J65" i="8"/>
  <c r="F65" i="8"/>
  <c r="AA65" i="8" s="1"/>
  <c r="BI64" i="8"/>
  <c r="BH64" i="8"/>
  <c r="BG64" i="8"/>
  <c r="BF64" i="8"/>
  <c r="BE64" i="8"/>
  <c r="BD64" i="8"/>
  <c r="BC64" i="8"/>
  <c r="AY64" i="8"/>
  <c r="O64" i="8"/>
  <c r="K64" i="8"/>
  <c r="J64" i="8"/>
  <c r="F64" i="8"/>
  <c r="AA64" i="8" s="1"/>
  <c r="BI63" i="8"/>
  <c r="BH63" i="8"/>
  <c r="BG63" i="8"/>
  <c r="BF63" i="8"/>
  <c r="BE63" i="8"/>
  <c r="BD63" i="8"/>
  <c r="BC63" i="8"/>
  <c r="AY63" i="8"/>
  <c r="O63" i="8"/>
  <c r="K63" i="8"/>
  <c r="J63" i="8"/>
  <c r="F63" i="8"/>
  <c r="AA63" i="8" s="1"/>
  <c r="BI62" i="8"/>
  <c r="BH62" i="8"/>
  <c r="BG62" i="8"/>
  <c r="BF62" i="8"/>
  <c r="BE62" i="8"/>
  <c r="BD62" i="8"/>
  <c r="BC62" i="8"/>
  <c r="AY62" i="8"/>
  <c r="O62" i="8"/>
  <c r="K62" i="8"/>
  <c r="J62" i="8"/>
  <c r="F62" i="8"/>
  <c r="AA62" i="8" s="1"/>
  <c r="BI61" i="8"/>
  <c r="BH61" i="8"/>
  <c r="BG61" i="8"/>
  <c r="BF61" i="8"/>
  <c r="BE61" i="8"/>
  <c r="BD61" i="8"/>
  <c r="BC61" i="8"/>
  <c r="AY61" i="8"/>
  <c r="O61" i="8"/>
  <c r="K61" i="8"/>
  <c r="J61" i="8"/>
  <c r="F61" i="8"/>
  <c r="AA61" i="8" s="1"/>
  <c r="BI60" i="8"/>
  <c r="BH60" i="8"/>
  <c r="BG60" i="8"/>
  <c r="BF60" i="8"/>
  <c r="BE60" i="8"/>
  <c r="BD60" i="8"/>
  <c r="BC60" i="8"/>
  <c r="AY60" i="8"/>
  <c r="O60" i="8"/>
  <c r="K60" i="8"/>
  <c r="J60" i="8"/>
  <c r="F60" i="8"/>
  <c r="AA60" i="8" s="1"/>
  <c r="BI59" i="8"/>
  <c r="BH59" i="8"/>
  <c r="BG59" i="8"/>
  <c r="BF59" i="8"/>
  <c r="BE59" i="8"/>
  <c r="BD59" i="8"/>
  <c r="BC59" i="8"/>
  <c r="AY59" i="8"/>
  <c r="O59" i="8"/>
  <c r="J59" i="8"/>
  <c r="K59" i="8" s="1"/>
  <c r="F59" i="8"/>
  <c r="AA59" i="8" s="1"/>
  <c r="BI58" i="8"/>
  <c r="BH58" i="8"/>
  <c r="BG58" i="8"/>
  <c r="BF58" i="8"/>
  <c r="BE58" i="8"/>
  <c r="BC58" i="8"/>
  <c r="AY58" i="8"/>
  <c r="O58" i="8"/>
  <c r="BD58" i="8" s="1"/>
  <c r="K58" i="8"/>
  <c r="J58" i="8"/>
  <c r="F58" i="8"/>
  <c r="AA58" i="8" s="1"/>
  <c r="BI57" i="8"/>
  <c r="BH57" i="8"/>
  <c r="BG57" i="8"/>
  <c r="BF57" i="8"/>
  <c r="BE57" i="8"/>
  <c r="BD57" i="8"/>
  <c r="BC57" i="8"/>
  <c r="AY57" i="8"/>
  <c r="O57" i="8"/>
  <c r="K57" i="8"/>
  <c r="J57" i="8"/>
  <c r="F57" i="8"/>
  <c r="AA57" i="8" s="1"/>
  <c r="BI56" i="8"/>
  <c r="BH56" i="8"/>
  <c r="BG56" i="8"/>
  <c r="BF56" i="8"/>
  <c r="BE56" i="8"/>
  <c r="BC56" i="8"/>
  <c r="AY56" i="8"/>
  <c r="O56" i="8"/>
  <c r="BD56" i="8" s="1"/>
  <c r="K56" i="8"/>
  <c r="J56" i="8"/>
  <c r="F56" i="8"/>
  <c r="AA56" i="8" s="1"/>
  <c r="BI55" i="8"/>
  <c r="BH55" i="8"/>
  <c r="BG55" i="8"/>
  <c r="BF55" i="8"/>
  <c r="BE55" i="8"/>
  <c r="BD55" i="8"/>
  <c r="BC55" i="8"/>
  <c r="AY55" i="8"/>
  <c r="AA55" i="8"/>
  <c r="O55" i="8"/>
  <c r="J55" i="8"/>
  <c r="K55" i="8" s="1"/>
  <c r="F55" i="8"/>
  <c r="Z55" i="8" s="1"/>
  <c r="BI54" i="8"/>
  <c r="BH54" i="8"/>
  <c r="BG54" i="8"/>
  <c r="BF54" i="8"/>
  <c r="BE54" i="8"/>
  <c r="BC54" i="8"/>
  <c r="AY54" i="8"/>
  <c r="O54" i="8"/>
  <c r="BD54" i="8" s="1"/>
  <c r="K54" i="8"/>
  <c r="J54" i="8"/>
  <c r="F54" i="8"/>
  <c r="AA54" i="8" s="1"/>
  <c r="BI53" i="8"/>
  <c r="BH53" i="8"/>
  <c r="BG53" i="8"/>
  <c r="BF53" i="8"/>
  <c r="BE53" i="8"/>
  <c r="BD53" i="8"/>
  <c r="BC53" i="8"/>
  <c r="AY53" i="8"/>
  <c r="O53" i="8"/>
  <c r="K53" i="8"/>
  <c r="J53" i="8"/>
  <c r="F53" i="8"/>
  <c r="AA53" i="8" s="1"/>
  <c r="BI52" i="8"/>
  <c r="BH52" i="8"/>
  <c r="BG52" i="8"/>
  <c r="BF52" i="8"/>
  <c r="BE52" i="8"/>
  <c r="BC52" i="8"/>
  <c r="AY52" i="8"/>
  <c r="O52" i="8"/>
  <c r="BD52" i="8" s="1"/>
  <c r="K52" i="8"/>
  <c r="J52" i="8"/>
  <c r="F52" i="8"/>
  <c r="AA52" i="8" s="1"/>
  <c r="BI51" i="8"/>
  <c r="BH51" i="8"/>
  <c r="BG51" i="8"/>
  <c r="BF51" i="8"/>
  <c r="BE51" i="8"/>
  <c r="BD51" i="8"/>
  <c r="BC51" i="8"/>
  <c r="AY51" i="8"/>
  <c r="AA51" i="8"/>
  <c r="O51" i="8"/>
  <c r="J51" i="8"/>
  <c r="K51" i="8" s="1"/>
  <c r="F51" i="8"/>
  <c r="Z51" i="8" s="1"/>
  <c r="BI50" i="8"/>
  <c r="BH50" i="8"/>
  <c r="BG50" i="8"/>
  <c r="BF50" i="8"/>
  <c r="BE50" i="8"/>
  <c r="BC50" i="8"/>
  <c r="AY50" i="8"/>
  <c r="O50" i="8"/>
  <c r="BD50" i="8" s="1"/>
  <c r="K50" i="8"/>
  <c r="J50" i="8"/>
  <c r="F50" i="8"/>
  <c r="AA50" i="8" s="1"/>
  <c r="BI49" i="8"/>
  <c r="BH49" i="8"/>
  <c r="BG49" i="8"/>
  <c r="BF49" i="8"/>
  <c r="BE49" i="8"/>
  <c r="BD49" i="8"/>
  <c r="BC49" i="8"/>
  <c r="AY49" i="8"/>
  <c r="O49" i="8"/>
  <c r="K49" i="8"/>
  <c r="J49" i="8"/>
  <c r="F49" i="8"/>
  <c r="AA49" i="8" s="1"/>
  <c r="BI48" i="8"/>
  <c r="BH48" i="8"/>
  <c r="BG48" i="8"/>
  <c r="BF48" i="8"/>
  <c r="BE48" i="8"/>
  <c r="BD48" i="8"/>
  <c r="BC48" i="8"/>
  <c r="AY48" i="8"/>
  <c r="O48" i="8"/>
  <c r="K48" i="8"/>
  <c r="J48" i="8"/>
  <c r="F48" i="8"/>
  <c r="AA48" i="8" s="1"/>
  <c r="BI47" i="8"/>
  <c r="BH47" i="8"/>
  <c r="BG47" i="8"/>
  <c r="BF47" i="8"/>
  <c r="BE47" i="8"/>
  <c r="BC47" i="8"/>
  <c r="AY47" i="8"/>
  <c r="AA47" i="8"/>
  <c r="O47" i="8"/>
  <c r="BD47" i="8" s="1"/>
  <c r="J47" i="8"/>
  <c r="K47" i="8" s="1"/>
  <c r="F47" i="8"/>
  <c r="Z47" i="8" s="1"/>
  <c r="BI46" i="8"/>
  <c r="BH46" i="8"/>
  <c r="BG46" i="8"/>
  <c r="BF46" i="8"/>
  <c r="BE46" i="8"/>
  <c r="BC46" i="8"/>
  <c r="AY46" i="8"/>
  <c r="AA46" i="8"/>
  <c r="O46" i="8"/>
  <c r="BD46" i="8" s="1"/>
  <c r="J46" i="8"/>
  <c r="K46" i="8" s="1"/>
  <c r="F46" i="8"/>
  <c r="Z46" i="8" s="1"/>
  <c r="BI45" i="8"/>
  <c r="BH45" i="8"/>
  <c r="BG45" i="8"/>
  <c r="BF45" i="8"/>
  <c r="BE45" i="8"/>
  <c r="BC45" i="8"/>
  <c r="AY45" i="8"/>
  <c r="AA45" i="8"/>
  <c r="O45" i="8"/>
  <c r="BD45" i="8" s="1"/>
  <c r="J45" i="8"/>
  <c r="K45" i="8" s="1"/>
  <c r="F45" i="8"/>
  <c r="Z45" i="8" s="1"/>
  <c r="BI44" i="8"/>
  <c r="BH44" i="8"/>
  <c r="BG44" i="8"/>
  <c r="BF44" i="8"/>
  <c r="BE44" i="8"/>
  <c r="BC44" i="8"/>
  <c r="AY44" i="8"/>
  <c r="AA44" i="8"/>
  <c r="O44" i="8"/>
  <c r="BD44" i="8" s="1"/>
  <c r="J44" i="8"/>
  <c r="K44" i="8" s="1"/>
  <c r="F44" i="8"/>
  <c r="Z44" i="8" s="1"/>
  <c r="BI43" i="8"/>
  <c r="BH43" i="8"/>
  <c r="BG43" i="8"/>
  <c r="BF43" i="8"/>
  <c r="BE43" i="8"/>
  <c r="BC43" i="8"/>
  <c r="AY43" i="8"/>
  <c r="AA43" i="8"/>
  <c r="O43" i="8"/>
  <c r="BD43" i="8" s="1"/>
  <c r="J43" i="8"/>
  <c r="K43" i="8" s="1"/>
  <c r="F43" i="8"/>
  <c r="Z43" i="8" s="1"/>
  <c r="BI42" i="8"/>
  <c r="BH42" i="8"/>
  <c r="BG42" i="8"/>
  <c r="BF42" i="8"/>
  <c r="BE42" i="8"/>
  <c r="BC42" i="8"/>
  <c r="AY42" i="8"/>
  <c r="AA42" i="8"/>
  <c r="O42" i="8"/>
  <c r="BD42" i="8" s="1"/>
  <c r="J42" i="8"/>
  <c r="K42" i="8" s="1"/>
  <c r="F42" i="8"/>
  <c r="Z42" i="8" s="1"/>
  <c r="BI41" i="8"/>
  <c r="BH41" i="8"/>
  <c r="BG41" i="8"/>
  <c r="BF41" i="8"/>
  <c r="BE41" i="8"/>
  <c r="BC41" i="8"/>
  <c r="AY41" i="8"/>
  <c r="AA41" i="8"/>
  <c r="O41" i="8"/>
  <c r="BD41" i="8" s="1"/>
  <c r="J41" i="8"/>
  <c r="K41" i="8" s="1"/>
  <c r="F41" i="8"/>
  <c r="Z41" i="8" s="1"/>
  <c r="BI40" i="8"/>
  <c r="BH40" i="8"/>
  <c r="BG40" i="8"/>
  <c r="BF40" i="8"/>
  <c r="BE40" i="8"/>
  <c r="BC40" i="8"/>
  <c r="AY40" i="8"/>
  <c r="AA40" i="8"/>
  <c r="O40" i="8"/>
  <c r="BD40" i="8" s="1"/>
  <c r="J40" i="8"/>
  <c r="K40" i="8" s="1"/>
  <c r="F40" i="8"/>
  <c r="Z40" i="8" s="1"/>
  <c r="BI39" i="8"/>
  <c r="BH39" i="8"/>
  <c r="BG39" i="8"/>
  <c r="BF39" i="8"/>
  <c r="BE39" i="8"/>
  <c r="BC39" i="8"/>
  <c r="AY39" i="8"/>
  <c r="AA39" i="8"/>
  <c r="O39" i="8"/>
  <c r="BD39" i="8" s="1"/>
  <c r="J39" i="8"/>
  <c r="K39" i="8" s="1"/>
  <c r="F39" i="8"/>
  <c r="Z39" i="8" s="1"/>
  <c r="BI38" i="8"/>
  <c r="BH38" i="8"/>
  <c r="BG38" i="8"/>
  <c r="BF38" i="8"/>
  <c r="BE38" i="8"/>
  <c r="BC38" i="8"/>
  <c r="AY38" i="8"/>
  <c r="AA38" i="8"/>
  <c r="O38" i="8"/>
  <c r="BD38" i="8" s="1"/>
  <c r="J38" i="8"/>
  <c r="K38" i="8" s="1"/>
  <c r="F38" i="8"/>
  <c r="Z38" i="8" s="1"/>
  <c r="BI37" i="8"/>
  <c r="BH37" i="8"/>
  <c r="BG37" i="8"/>
  <c r="BF37" i="8"/>
  <c r="BE37" i="8"/>
  <c r="BC37" i="8"/>
  <c r="AY37" i="8"/>
  <c r="AA37" i="8"/>
  <c r="O37" i="8"/>
  <c r="BD37" i="8" s="1"/>
  <c r="J37" i="8"/>
  <c r="K37" i="8" s="1"/>
  <c r="F37" i="8"/>
  <c r="Z37" i="8" s="1"/>
  <c r="BI36" i="8"/>
  <c r="BH36" i="8"/>
  <c r="BG36" i="8"/>
  <c r="BF36" i="8"/>
  <c r="BE36" i="8"/>
  <c r="BC36" i="8"/>
  <c r="AY36" i="8"/>
  <c r="AA36" i="8"/>
  <c r="O36" i="8"/>
  <c r="BD36" i="8" s="1"/>
  <c r="J36" i="8"/>
  <c r="K36" i="8" s="1"/>
  <c r="F36" i="8"/>
  <c r="Z36" i="8" s="1"/>
  <c r="BI35" i="8"/>
  <c r="BH35" i="8"/>
  <c r="BG35" i="8"/>
  <c r="BF35" i="8"/>
  <c r="BE35" i="8"/>
  <c r="BC35" i="8"/>
  <c r="AY35" i="8"/>
  <c r="AA35" i="8"/>
  <c r="O35" i="8"/>
  <c r="BD35" i="8" s="1"/>
  <c r="J35" i="8"/>
  <c r="K35" i="8" s="1"/>
  <c r="F35" i="8"/>
  <c r="Z35" i="8" s="1"/>
  <c r="BI34" i="8"/>
  <c r="BH34" i="8"/>
  <c r="BG34" i="8"/>
  <c r="BF34" i="8"/>
  <c r="BE34" i="8"/>
  <c r="BC34" i="8"/>
  <c r="AY34" i="8"/>
  <c r="AA34" i="8"/>
  <c r="O34" i="8"/>
  <c r="BD34" i="8" s="1"/>
  <c r="J34" i="8"/>
  <c r="K34" i="8" s="1"/>
  <c r="F34" i="8"/>
  <c r="Z34" i="8" s="1"/>
  <c r="BI33" i="8"/>
  <c r="BH33" i="8"/>
  <c r="BG33" i="8"/>
  <c r="BF33" i="8"/>
  <c r="BE33" i="8"/>
  <c r="BC33" i="8"/>
  <c r="AY33" i="8"/>
  <c r="AA33" i="8"/>
  <c r="O33" i="8"/>
  <c r="BD33" i="8" s="1"/>
  <c r="J33" i="8"/>
  <c r="K33" i="8" s="1"/>
  <c r="F33" i="8"/>
  <c r="Z33" i="8" s="1"/>
  <c r="BI32" i="8"/>
  <c r="BH32" i="8"/>
  <c r="BG32" i="8"/>
  <c r="BF32" i="8"/>
  <c r="BE32" i="8"/>
  <c r="BC32" i="8"/>
  <c r="AY32" i="8"/>
  <c r="AA32" i="8"/>
  <c r="O32" i="8"/>
  <c r="BD32" i="8" s="1"/>
  <c r="J32" i="8"/>
  <c r="K32" i="8" s="1"/>
  <c r="F32" i="8"/>
  <c r="Z32" i="8" s="1"/>
  <c r="BI31" i="8"/>
  <c r="BH31" i="8"/>
  <c r="BG31" i="8"/>
  <c r="BF31" i="8"/>
  <c r="BE31" i="8"/>
  <c r="BC31" i="8"/>
  <c r="AY31" i="8"/>
  <c r="AA31" i="8"/>
  <c r="O31" i="8"/>
  <c r="BD31" i="8" s="1"/>
  <c r="J31" i="8"/>
  <c r="K31" i="8" s="1"/>
  <c r="F31" i="8"/>
  <c r="Z31" i="8" s="1"/>
  <c r="BI30" i="8"/>
  <c r="BH30" i="8"/>
  <c r="BG30" i="8"/>
  <c r="BF30" i="8"/>
  <c r="BE30" i="8"/>
  <c r="BC30" i="8"/>
  <c r="AY30" i="8"/>
  <c r="AA30" i="8"/>
  <c r="O30" i="8"/>
  <c r="BD30" i="8" s="1"/>
  <c r="J30" i="8"/>
  <c r="K30" i="8" s="1"/>
  <c r="F30" i="8"/>
  <c r="Z30" i="8" s="1"/>
  <c r="BI29" i="8"/>
  <c r="BH29" i="8"/>
  <c r="BG29" i="8"/>
  <c r="BF29" i="8"/>
  <c r="BE29" i="8"/>
  <c r="BC29" i="8"/>
  <c r="AY29" i="8"/>
  <c r="AA29" i="8"/>
  <c r="O29" i="8"/>
  <c r="BD29" i="8" s="1"/>
  <c r="J29" i="8"/>
  <c r="K29" i="8" s="1"/>
  <c r="F29" i="8"/>
  <c r="Z29" i="8" s="1"/>
  <c r="BI28" i="8"/>
  <c r="BH28" i="8"/>
  <c r="BG28" i="8"/>
  <c r="BF28" i="8"/>
  <c r="BE28" i="8"/>
  <c r="BC28" i="8"/>
  <c r="AY28" i="8"/>
  <c r="AA28" i="8"/>
  <c r="O28" i="8"/>
  <c r="BD28" i="8" s="1"/>
  <c r="J28" i="8"/>
  <c r="K28" i="8" s="1"/>
  <c r="F28" i="8"/>
  <c r="Z28" i="8" s="1"/>
  <c r="BI27" i="8"/>
  <c r="BH27" i="8"/>
  <c r="BG27" i="8"/>
  <c r="BF27" i="8"/>
  <c r="BE27" i="8"/>
  <c r="BC27" i="8"/>
  <c r="AY27" i="8"/>
  <c r="AA27" i="8"/>
  <c r="O27" i="8"/>
  <c r="BD27" i="8" s="1"/>
  <c r="J27" i="8"/>
  <c r="K27" i="8" s="1"/>
  <c r="F27" i="8"/>
  <c r="Z27" i="8" s="1"/>
  <c r="BI26" i="8"/>
  <c r="BH26" i="8"/>
  <c r="BG26" i="8"/>
  <c r="BF26" i="8"/>
  <c r="BE26" i="8"/>
  <c r="BC26" i="8"/>
  <c r="AY26" i="8"/>
  <c r="AA26" i="8"/>
  <c r="O26" i="8"/>
  <c r="BD26" i="8" s="1"/>
  <c r="J26" i="8"/>
  <c r="K26" i="8" s="1"/>
  <c r="F26" i="8"/>
  <c r="Z26" i="8" s="1"/>
  <c r="BI25" i="8"/>
  <c r="BH25" i="8"/>
  <c r="BG25" i="8"/>
  <c r="BF25" i="8"/>
  <c r="BE25" i="8"/>
  <c r="BC25" i="8"/>
  <c r="AY25" i="8"/>
  <c r="AA25" i="8"/>
  <c r="O25" i="8"/>
  <c r="BD25" i="8" s="1"/>
  <c r="J25" i="8"/>
  <c r="K25" i="8" s="1"/>
  <c r="F25" i="8"/>
  <c r="Z25" i="8" s="1"/>
  <c r="BI24" i="8"/>
  <c r="BH24" i="8"/>
  <c r="BG24" i="8"/>
  <c r="BF24" i="8"/>
  <c r="BE24" i="8"/>
  <c r="BC24" i="8"/>
  <c r="AY24" i="8"/>
  <c r="AA24" i="8"/>
  <c r="O24" i="8"/>
  <c r="BD24" i="8" s="1"/>
  <c r="J24" i="8"/>
  <c r="K24" i="8" s="1"/>
  <c r="F24" i="8"/>
  <c r="Z24" i="8" s="1"/>
  <c r="BI23" i="8"/>
  <c r="BH23" i="8"/>
  <c r="BG23" i="8"/>
  <c r="BF23" i="8"/>
  <c r="BE23" i="8"/>
  <c r="BC23" i="8"/>
  <c r="AY23" i="8"/>
  <c r="AA23" i="8"/>
  <c r="O23" i="8"/>
  <c r="BD23" i="8" s="1"/>
  <c r="J23" i="8"/>
  <c r="K23" i="8" s="1"/>
  <c r="F23" i="8"/>
  <c r="Z23" i="8" s="1"/>
  <c r="BI22" i="8"/>
  <c r="BH22" i="8"/>
  <c r="BG22" i="8"/>
  <c r="BF22" i="8"/>
  <c r="BE22" i="8"/>
  <c r="BC22" i="8"/>
  <c r="AY22" i="8"/>
  <c r="AA22" i="8"/>
  <c r="O22" i="8"/>
  <c r="BD22" i="8" s="1"/>
  <c r="J22" i="8"/>
  <c r="K22" i="8" s="1"/>
  <c r="F22" i="8"/>
  <c r="Z22" i="8" s="1"/>
  <c r="BI21" i="8"/>
  <c r="BH21" i="8"/>
  <c r="BG21" i="8"/>
  <c r="BF21" i="8"/>
  <c r="BE21" i="8"/>
  <c r="BC21" i="8"/>
  <c r="AY21" i="8"/>
  <c r="AA21" i="8"/>
  <c r="O21" i="8"/>
  <c r="BD21" i="8" s="1"/>
  <c r="J21" i="8"/>
  <c r="K21" i="8" s="1"/>
  <c r="F21" i="8"/>
  <c r="Z21" i="8" s="1"/>
  <c r="BI20" i="8"/>
  <c r="BH20" i="8"/>
  <c r="BG20" i="8"/>
  <c r="BF20" i="8"/>
  <c r="BE20" i="8"/>
  <c r="BC20" i="8"/>
  <c r="AY20" i="8"/>
  <c r="AA20" i="8"/>
  <c r="O20" i="8"/>
  <c r="BD20" i="8" s="1"/>
  <c r="J20" i="8"/>
  <c r="K20" i="8" s="1"/>
  <c r="F20" i="8"/>
  <c r="Z20" i="8" s="1"/>
  <c r="BI19" i="8"/>
  <c r="BH19" i="8"/>
  <c r="BG19" i="8"/>
  <c r="BF19" i="8"/>
  <c r="BE19" i="8"/>
  <c r="BC19" i="8"/>
  <c r="AY19" i="8"/>
  <c r="AA19" i="8"/>
  <c r="O19" i="8"/>
  <c r="BD19" i="8" s="1"/>
  <c r="J19" i="8"/>
  <c r="K19" i="8" s="1"/>
  <c r="F19" i="8"/>
  <c r="Z19" i="8" s="1"/>
  <c r="BI18" i="8"/>
  <c r="BH18" i="8"/>
  <c r="BG18" i="8"/>
  <c r="BF18" i="8"/>
  <c r="BE18" i="8"/>
  <c r="BC18" i="8"/>
  <c r="AY18" i="8"/>
  <c r="AA18" i="8"/>
  <c r="O18" i="8"/>
  <c r="BD18" i="8" s="1"/>
  <c r="J18" i="8"/>
  <c r="K18" i="8" s="1"/>
  <c r="F18" i="8"/>
  <c r="Z18" i="8" s="1"/>
  <c r="BI17" i="8"/>
  <c r="BH17" i="8"/>
  <c r="BG17" i="8"/>
  <c r="BF17" i="8"/>
  <c r="BE17" i="8"/>
  <c r="BC17" i="8"/>
  <c r="AY17" i="8"/>
  <c r="AA17" i="8"/>
  <c r="O17" i="8"/>
  <c r="BD17" i="8" s="1"/>
  <c r="J17" i="8"/>
  <c r="K17" i="8" s="1"/>
  <c r="F17" i="8"/>
  <c r="Z17" i="8" s="1"/>
  <c r="BI16" i="8"/>
  <c r="BH16" i="8"/>
  <c r="BG16" i="8"/>
  <c r="BF16" i="8"/>
  <c r="BE16" i="8"/>
  <c r="BC16" i="8"/>
  <c r="AY16" i="8"/>
  <c r="AA16" i="8"/>
  <c r="O16" i="8"/>
  <c r="BD16" i="8" s="1"/>
  <c r="J16" i="8"/>
  <c r="K16" i="8" s="1"/>
  <c r="F16" i="8"/>
  <c r="Z16" i="8" s="1"/>
  <c r="BI15" i="8"/>
  <c r="BH15" i="8"/>
  <c r="BG15" i="8"/>
  <c r="BF15" i="8"/>
  <c r="BE15" i="8"/>
  <c r="BC15" i="8"/>
  <c r="AY15" i="8"/>
  <c r="AA15" i="8"/>
  <c r="O15" i="8"/>
  <c r="BD15" i="8" s="1"/>
  <c r="J15" i="8"/>
  <c r="K15" i="8" s="1"/>
  <c r="F15" i="8"/>
  <c r="Z15" i="8" s="1"/>
  <c r="BI14" i="8"/>
  <c r="BH14" i="8"/>
  <c r="BG14" i="8"/>
  <c r="BF14" i="8"/>
  <c r="BE14" i="8"/>
  <c r="BC14" i="8"/>
  <c r="AY14" i="8"/>
  <c r="AA14" i="8"/>
  <c r="O14" i="8"/>
  <c r="BD14" i="8" s="1"/>
  <c r="J14" i="8"/>
  <c r="K14" i="8" s="1"/>
  <c r="F14" i="8"/>
  <c r="Z14" i="8" s="1"/>
  <c r="BI13" i="8"/>
  <c r="BH13" i="8"/>
  <c r="BG13" i="8"/>
  <c r="BF13" i="8"/>
  <c r="BE13" i="8"/>
  <c r="BC13" i="8"/>
  <c r="AY13" i="8"/>
  <c r="AA13" i="8"/>
  <c r="O13" i="8"/>
  <c r="BD13" i="8" s="1"/>
  <c r="J13" i="8"/>
  <c r="K13" i="8" s="1"/>
  <c r="F13" i="8"/>
  <c r="Z13" i="8" s="1"/>
  <c r="BI12" i="8"/>
  <c r="BH12" i="8"/>
  <c r="BG12" i="8"/>
  <c r="BF12" i="8"/>
  <c r="BE12" i="8"/>
  <c r="BC12" i="8"/>
  <c r="AY12" i="8"/>
  <c r="AA12" i="8"/>
  <c r="O12" i="8"/>
  <c r="BD12" i="8" s="1"/>
  <c r="J12" i="8"/>
  <c r="K12" i="8" s="1"/>
  <c r="F12" i="8"/>
  <c r="Z12" i="8" s="1"/>
  <c r="BI11" i="8"/>
  <c r="BH11" i="8"/>
  <c r="BG11" i="8"/>
  <c r="BF11" i="8"/>
  <c r="BE11" i="8"/>
  <c r="BC11" i="8"/>
  <c r="AY11" i="8"/>
  <c r="AA11" i="8"/>
  <c r="O11" i="8"/>
  <c r="BD11" i="8" s="1"/>
  <c r="J11" i="8"/>
  <c r="K11" i="8" s="1"/>
  <c r="F11" i="8"/>
  <c r="Z11" i="8" s="1"/>
  <c r="BI10" i="8"/>
  <c r="BH10" i="8"/>
  <c r="BG10" i="8"/>
  <c r="BF10" i="8"/>
  <c r="BE10" i="8"/>
  <c r="BC10" i="8"/>
  <c r="AY10" i="8"/>
  <c r="AA10" i="8"/>
  <c r="O10" i="8"/>
  <c r="BD10" i="8" s="1"/>
  <c r="J10" i="8"/>
  <c r="K10" i="8" s="1"/>
  <c r="F10" i="8"/>
  <c r="Z10" i="8" s="1"/>
  <c r="BI9" i="8"/>
  <c r="BH9" i="8"/>
  <c r="BG9" i="8"/>
  <c r="BF9" i="8"/>
  <c r="BE9" i="8"/>
  <c r="BC9" i="8"/>
  <c r="AY9" i="8"/>
  <c r="AA9" i="8"/>
  <c r="O9" i="8"/>
  <c r="BD9" i="8" s="1"/>
  <c r="J9" i="8"/>
  <c r="K9" i="8" s="1"/>
  <c r="F9" i="8"/>
  <c r="Z9" i="8" s="1"/>
  <c r="BI8" i="8"/>
  <c r="BH8" i="8"/>
  <c r="BG8" i="8"/>
  <c r="BF8" i="8"/>
  <c r="BE8" i="8"/>
  <c r="BC8" i="8"/>
  <c r="AY8" i="8"/>
  <c r="AA8" i="8"/>
  <c r="O8" i="8"/>
  <c r="BD8" i="8" s="1"/>
  <c r="J8" i="8"/>
  <c r="K8" i="8" s="1"/>
  <c r="F8" i="8"/>
  <c r="Z8" i="8" s="1"/>
  <c r="BI7" i="8"/>
  <c r="BH7" i="8"/>
  <c r="BG7" i="8"/>
  <c r="BF7" i="8"/>
  <c r="BE7" i="8"/>
  <c r="BC7" i="8"/>
  <c r="AY7" i="8"/>
  <c r="AA7" i="8"/>
  <c r="O7" i="8"/>
  <c r="BD7" i="8" s="1"/>
  <c r="J7" i="8"/>
  <c r="K7" i="8" s="1"/>
  <c r="F7" i="8"/>
  <c r="Z7" i="8" s="1"/>
  <c r="BI6" i="8"/>
  <c r="BH6" i="8"/>
  <c r="BG6" i="8"/>
  <c r="BF6" i="8"/>
  <c r="BE6" i="8"/>
  <c r="BC6" i="8"/>
  <c r="AY6" i="8"/>
  <c r="AA6" i="8"/>
  <c r="O6" i="8"/>
  <c r="BD6" i="8" s="1"/>
  <c r="J6" i="8"/>
  <c r="K6" i="8" s="1"/>
  <c r="F6" i="8"/>
  <c r="Z6" i="8" s="1"/>
  <c r="BI5" i="8"/>
  <c r="BH5" i="8"/>
  <c r="BG5" i="8"/>
  <c r="BF5" i="8"/>
  <c r="BE5" i="8"/>
  <c r="BC5" i="8"/>
  <c r="AY5" i="8"/>
  <c r="AA5" i="8"/>
  <c r="O5" i="8"/>
  <c r="BD5" i="8" s="1"/>
  <c r="J5" i="8"/>
  <c r="K5" i="8" s="1"/>
  <c r="F5" i="8"/>
  <c r="Z5" i="8" s="1"/>
  <c r="BI4" i="8"/>
  <c r="BH4" i="8"/>
  <c r="BG4" i="8"/>
  <c r="BF4" i="8"/>
  <c r="BE4" i="8"/>
  <c r="BC4" i="8"/>
  <c r="AY4" i="8"/>
  <c r="AA4" i="8"/>
  <c r="O4" i="8"/>
  <c r="BD4" i="8" s="1"/>
  <c r="J4" i="8"/>
  <c r="K4" i="8" s="1"/>
  <c r="F4" i="8"/>
  <c r="Z4" i="8" s="1"/>
  <c r="BI2" i="8"/>
  <c r="BH2" i="8"/>
  <c r="BG2" i="8"/>
  <c r="BF2" i="8"/>
  <c r="BE2" i="8"/>
  <c r="BC2" i="8"/>
  <c r="AY2" i="8"/>
  <c r="AA2" i="8"/>
  <c r="O2" i="8"/>
  <c r="BD2" i="8" s="1"/>
  <c r="J2" i="8"/>
  <c r="K2" i="8" s="1"/>
  <c r="F2" i="8"/>
  <c r="Z2" i="8" s="1"/>
  <c r="BI202" i="6"/>
  <c r="BH202" i="6"/>
  <c r="BG202" i="6"/>
  <c r="BF202" i="6"/>
  <c r="BE202" i="6"/>
  <c r="BC202" i="6"/>
  <c r="AY202" i="6"/>
  <c r="O202" i="6"/>
  <c r="BD202" i="6" s="1"/>
  <c r="J202" i="6"/>
  <c r="K202" i="6" s="1"/>
  <c r="F202" i="6"/>
  <c r="BI201" i="6"/>
  <c r="BH201" i="6"/>
  <c r="BG201" i="6"/>
  <c r="BF201" i="6"/>
  <c r="BE201" i="6"/>
  <c r="BC201" i="6"/>
  <c r="AY201" i="6"/>
  <c r="O201" i="6"/>
  <c r="BD201" i="6" s="1"/>
  <c r="J201" i="6"/>
  <c r="K201" i="6" s="1"/>
  <c r="F201" i="6"/>
  <c r="Z201" i="6" s="1"/>
  <c r="BI200" i="6"/>
  <c r="BH200" i="6"/>
  <c r="BG200" i="6"/>
  <c r="BF200" i="6"/>
  <c r="BE200" i="6"/>
  <c r="BC200" i="6"/>
  <c r="AY200" i="6"/>
  <c r="O200" i="6"/>
  <c r="BD200" i="6" s="1"/>
  <c r="J200" i="6"/>
  <c r="K200" i="6" s="1"/>
  <c r="F200" i="6"/>
  <c r="AA200" i="6" s="1"/>
  <c r="BI199" i="6"/>
  <c r="BH199" i="6"/>
  <c r="BG199" i="6"/>
  <c r="BF199" i="6"/>
  <c r="BE199" i="6"/>
  <c r="BC199" i="6"/>
  <c r="AY199" i="6"/>
  <c r="O199" i="6"/>
  <c r="BD199" i="6" s="1"/>
  <c r="J199" i="6"/>
  <c r="K199" i="6" s="1"/>
  <c r="F199" i="6"/>
  <c r="Z199" i="6" s="1"/>
  <c r="BI198" i="6"/>
  <c r="BH198" i="6"/>
  <c r="BG198" i="6"/>
  <c r="BF198" i="6"/>
  <c r="BE198" i="6"/>
  <c r="BC198" i="6"/>
  <c r="AY198" i="6"/>
  <c r="O198" i="6"/>
  <c r="BD198" i="6" s="1"/>
  <c r="J198" i="6"/>
  <c r="K198" i="6" s="1"/>
  <c r="F198" i="6"/>
  <c r="BI197" i="6"/>
  <c r="BH197" i="6"/>
  <c r="BG197" i="6"/>
  <c r="BF197" i="6"/>
  <c r="BE197" i="6"/>
  <c r="BC197" i="6"/>
  <c r="AY197" i="6"/>
  <c r="O197" i="6"/>
  <c r="BD197" i="6" s="1"/>
  <c r="J197" i="6"/>
  <c r="K197" i="6" s="1"/>
  <c r="F197" i="6"/>
  <c r="Z197" i="6" s="1"/>
  <c r="BI196" i="6"/>
  <c r="BH196" i="6"/>
  <c r="BG196" i="6"/>
  <c r="BF196" i="6"/>
  <c r="BE196" i="6"/>
  <c r="BC196" i="6"/>
  <c r="AY196" i="6"/>
  <c r="O196" i="6"/>
  <c r="BD196" i="6" s="1"/>
  <c r="J196" i="6"/>
  <c r="K196" i="6" s="1"/>
  <c r="F196" i="6"/>
  <c r="AA196" i="6" s="1"/>
  <c r="BI195" i="6"/>
  <c r="BH195" i="6"/>
  <c r="BG195" i="6"/>
  <c r="BF195" i="6"/>
  <c r="BE195" i="6"/>
  <c r="BC195" i="6"/>
  <c r="AY195" i="6"/>
  <c r="O195" i="6"/>
  <c r="BD195" i="6" s="1"/>
  <c r="J195" i="6"/>
  <c r="K195" i="6" s="1"/>
  <c r="F195" i="6"/>
  <c r="Z195" i="6" s="1"/>
  <c r="BI194" i="6"/>
  <c r="BH194" i="6"/>
  <c r="BG194" i="6"/>
  <c r="BF194" i="6"/>
  <c r="BE194" i="6"/>
  <c r="BC194" i="6"/>
  <c r="AY194" i="6"/>
  <c r="O194" i="6"/>
  <c r="BD194" i="6" s="1"/>
  <c r="J194" i="6"/>
  <c r="K194" i="6" s="1"/>
  <c r="F194" i="6"/>
  <c r="Z194" i="6" s="1"/>
  <c r="BI193" i="6"/>
  <c r="BH193" i="6"/>
  <c r="BG193" i="6"/>
  <c r="BF193" i="6"/>
  <c r="BE193" i="6"/>
  <c r="BC193" i="6"/>
  <c r="AY193" i="6"/>
  <c r="O193" i="6"/>
  <c r="BD193" i="6" s="1"/>
  <c r="J193" i="6"/>
  <c r="K193" i="6" s="1"/>
  <c r="F193" i="6"/>
  <c r="Z193" i="6" s="1"/>
  <c r="BI192" i="6"/>
  <c r="BH192" i="6"/>
  <c r="BG192" i="6"/>
  <c r="BF192" i="6"/>
  <c r="BE192" i="6"/>
  <c r="BC192" i="6"/>
  <c r="AY192" i="6"/>
  <c r="O192" i="6"/>
  <c r="BD192" i="6" s="1"/>
  <c r="J192" i="6"/>
  <c r="K192" i="6" s="1"/>
  <c r="F192" i="6"/>
  <c r="AA192" i="6" s="1"/>
  <c r="BI191" i="6"/>
  <c r="BH191" i="6"/>
  <c r="BG191" i="6"/>
  <c r="BF191" i="6"/>
  <c r="BE191" i="6"/>
  <c r="BC191" i="6"/>
  <c r="AY191" i="6"/>
  <c r="O191" i="6"/>
  <c r="BD191" i="6" s="1"/>
  <c r="J191" i="6"/>
  <c r="K191" i="6" s="1"/>
  <c r="F191" i="6"/>
  <c r="Z191" i="6" s="1"/>
  <c r="BI190" i="6"/>
  <c r="BH190" i="6"/>
  <c r="BG190" i="6"/>
  <c r="BF190" i="6"/>
  <c r="BE190" i="6"/>
  <c r="BC190" i="6"/>
  <c r="AY190" i="6"/>
  <c r="O190" i="6"/>
  <c r="BD190" i="6" s="1"/>
  <c r="J190" i="6"/>
  <c r="K190" i="6" s="1"/>
  <c r="F190" i="6"/>
  <c r="AA190" i="6" s="1"/>
  <c r="BI189" i="6"/>
  <c r="BH189" i="6"/>
  <c r="BG189" i="6"/>
  <c r="BF189" i="6"/>
  <c r="BE189" i="6"/>
  <c r="BC189" i="6"/>
  <c r="AY189" i="6"/>
  <c r="O189" i="6"/>
  <c r="BD189" i="6" s="1"/>
  <c r="J189" i="6"/>
  <c r="K189" i="6" s="1"/>
  <c r="F189" i="6"/>
  <c r="Z189" i="6" s="1"/>
  <c r="BI188" i="6"/>
  <c r="BH188" i="6"/>
  <c r="BG188" i="6"/>
  <c r="BF188" i="6"/>
  <c r="BE188" i="6"/>
  <c r="BC188" i="6"/>
  <c r="AY188" i="6"/>
  <c r="O188" i="6"/>
  <c r="BD188" i="6" s="1"/>
  <c r="J188" i="6"/>
  <c r="K188" i="6" s="1"/>
  <c r="F188" i="6"/>
  <c r="AA188" i="6" s="1"/>
  <c r="BI187" i="6"/>
  <c r="BH187" i="6"/>
  <c r="BG187" i="6"/>
  <c r="BF187" i="6"/>
  <c r="BE187" i="6"/>
  <c r="BC187" i="6"/>
  <c r="AY187" i="6"/>
  <c r="O187" i="6"/>
  <c r="BD187" i="6" s="1"/>
  <c r="J187" i="6"/>
  <c r="K187" i="6" s="1"/>
  <c r="F187" i="6"/>
  <c r="Z187" i="6" s="1"/>
  <c r="BI186" i="6"/>
  <c r="BH186" i="6"/>
  <c r="BG186" i="6"/>
  <c r="BF186" i="6"/>
  <c r="BE186" i="6"/>
  <c r="BC186" i="6"/>
  <c r="AY186" i="6"/>
  <c r="O186" i="6"/>
  <c r="BD186" i="6" s="1"/>
  <c r="J186" i="6"/>
  <c r="K186" i="6" s="1"/>
  <c r="F186" i="6"/>
  <c r="Z186" i="6" s="1"/>
  <c r="BI185" i="6"/>
  <c r="BH185" i="6"/>
  <c r="BG185" i="6"/>
  <c r="BF185" i="6"/>
  <c r="BE185" i="6"/>
  <c r="BC185" i="6"/>
  <c r="AY185" i="6"/>
  <c r="O185" i="6"/>
  <c r="BD185" i="6" s="1"/>
  <c r="J185" i="6"/>
  <c r="K185" i="6" s="1"/>
  <c r="F185" i="6"/>
  <c r="Z185" i="6" s="1"/>
  <c r="BI184" i="6"/>
  <c r="BH184" i="6"/>
  <c r="BG184" i="6"/>
  <c r="BF184" i="6"/>
  <c r="BE184" i="6"/>
  <c r="BC184" i="6"/>
  <c r="AY184" i="6"/>
  <c r="O184" i="6"/>
  <c r="BD184" i="6" s="1"/>
  <c r="J184" i="6"/>
  <c r="K184" i="6" s="1"/>
  <c r="F184" i="6"/>
  <c r="AA184" i="6" s="1"/>
  <c r="BI183" i="6"/>
  <c r="BH183" i="6"/>
  <c r="BG183" i="6"/>
  <c r="BF183" i="6"/>
  <c r="BE183" i="6"/>
  <c r="BC183" i="6"/>
  <c r="AY183" i="6"/>
  <c r="O183" i="6"/>
  <c r="BD183" i="6" s="1"/>
  <c r="J183" i="6"/>
  <c r="K183" i="6" s="1"/>
  <c r="F183" i="6"/>
  <c r="Z183" i="6" s="1"/>
  <c r="BI182" i="6"/>
  <c r="BH182" i="6"/>
  <c r="BG182" i="6"/>
  <c r="BF182" i="6"/>
  <c r="BE182" i="6"/>
  <c r="BC182" i="6"/>
  <c r="AY182" i="6"/>
  <c r="O182" i="6"/>
  <c r="BD182" i="6" s="1"/>
  <c r="J182" i="6"/>
  <c r="K182" i="6" s="1"/>
  <c r="F182" i="6"/>
  <c r="AA182" i="6" s="1"/>
  <c r="BI181" i="6"/>
  <c r="BH181" i="6"/>
  <c r="BG181" i="6"/>
  <c r="BF181" i="6"/>
  <c r="BE181" i="6"/>
  <c r="BC181" i="6"/>
  <c r="AY181" i="6"/>
  <c r="O181" i="6"/>
  <c r="BD181" i="6" s="1"/>
  <c r="J181" i="6"/>
  <c r="K181" i="6" s="1"/>
  <c r="F181" i="6"/>
  <c r="Z181" i="6" s="1"/>
  <c r="BI180" i="6"/>
  <c r="BH180" i="6"/>
  <c r="BG180" i="6"/>
  <c r="BF180" i="6"/>
  <c r="BE180" i="6"/>
  <c r="BC180" i="6"/>
  <c r="AY180" i="6"/>
  <c r="O180" i="6"/>
  <c r="BD180" i="6" s="1"/>
  <c r="J180" i="6"/>
  <c r="K180" i="6" s="1"/>
  <c r="F180" i="6"/>
  <c r="AA180" i="6" s="1"/>
  <c r="BI179" i="6"/>
  <c r="BH179" i="6"/>
  <c r="BG179" i="6"/>
  <c r="BF179" i="6"/>
  <c r="BE179" i="6"/>
  <c r="BC179" i="6"/>
  <c r="AY179" i="6"/>
  <c r="O179" i="6"/>
  <c r="BD179" i="6" s="1"/>
  <c r="J179" i="6"/>
  <c r="K179" i="6" s="1"/>
  <c r="F179" i="6"/>
  <c r="Z179" i="6" s="1"/>
  <c r="BI178" i="6"/>
  <c r="BH178" i="6"/>
  <c r="BG178" i="6"/>
  <c r="BF178" i="6"/>
  <c r="BE178" i="6"/>
  <c r="BC178" i="6"/>
  <c r="AY178" i="6"/>
  <c r="O178" i="6"/>
  <c r="BD178" i="6" s="1"/>
  <c r="J178" i="6"/>
  <c r="K178" i="6" s="1"/>
  <c r="F178" i="6"/>
  <c r="Z178" i="6" s="1"/>
  <c r="BI177" i="6"/>
  <c r="BH177" i="6"/>
  <c r="BG177" i="6"/>
  <c r="BF177" i="6"/>
  <c r="BE177" i="6"/>
  <c r="BC177" i="6"/>
  <c r="AY177" i="6"/>
  <c r="O177" i="6"/>
  <c r="BD177" i="6" s="1"/>
  <c r="J177" i="6"/>
  <c r="K177" i="6" s="1"/>
  <c r="F177" i="6"/>
  <c r="Z177" i="6" s="1"/>
  <c r="BI176" i="6"/>
  <c r="BH176" i="6"/>
  <c r="BG176" i="6"/>
  <c r="BF176" i="6"/>
  <c r="BE176" i="6"/>
  <c r="BC176" i="6"/>
  <c r="AY176" i="6"/>
  <c r="O176" i="6"/>
  <c r="BD176" i="6" s="1"/>
  <c r="J176" i="6"/>
  <c r="K176" i="6" s="1"/>
  <c r="F176" i="6"/>
  <c r="AA176" i="6" s="1"/>
  <c r="BI175" i="6"/>
  <c r="BH175" i="6"/>
  <c r="BG175" i="6"/>
  <c r="BF175" i="6"/>
  <c r="BE175" i="6"/>
  <c r="BC175" i="6"/>
  <c r="AY175" i="6"/>
  <c r="O175" i="6"/>
  <c r="BD175" i="6" s="1"/>
  <c r="J175" i="6"/>
  <c r="K175" i="6" s="1"/>
  <c r="F175" i="6"/>
  <c r="Z175" i="6" s="1"/>
  <c r="BI174" i="6"/>
  <c r="BH174" i="6"/>
  <c r="BG174" i="6"/>
  <c r="BF174" i="6"/>
  <c r="BE174" i="6"/>
  <c r="BC174" i="6"/>
  <c r="AY174" i="6"/>
  <c r="O174" i="6"/>
  <c r="BD174" i="6" s="1"/>
  <c r="J174" i="6"/>
  <c r="K174" i="6" s="1"/>
  <c r="F174" i="6"/>
  <c r="BI173" i="6"/>
  <c r="BH173" i="6"/>
  <c r="BG173" i="6"/>
  <c r="BF173" i="6"/>
  <c r="BE173" i="6"/>
  <c r="BC173" i="6"/>
  <c r="AY173" i="6"/>
  <c r="O173" i="6"/>
  <c r="BD173" i="6" s="1"/>
  <c r="J173" i="6"/>
  <c r="K173" i="6" s="1"/>
  <c r="F173" i="6"/>
  <c r="Z173" i="6" s="1"/>
  <c r="BI172" i="6"/>
  <c r="BH172" i="6"/>
  <c r="BG172" i="6"/>
  <c r="BF172" i="6"/>
  <c r="BE172" i="6"/>
  <c r="BC172" i="6"/>
  <c r="AY172" i="6"/>
  <c r="O172" i="6"/>
  <c r="BD172" i="6" s="1"/>
  <c r="J172" i="6"/>
  <c r="K172" i="6" s="1"/>
  <c r="F172" i="6"/>
  <c r="BI171" i="6"/>
  <c r="BH171" i="6"/>
  <c r="BG171" i="6"/>
  <c r="BF171" i="6"/>
  <c r="BE171" i="6"/>
  <c r="BC171" i="6"/>
  <c r="AY171" i="6"/>
  <c r="O171" i="6"/>
  <c r="BD171" i="6" s="1"/>
  <c r="J171" i="6"/>
  <c r="K171" i="6" s="1"/>
  <c r="F171" i="6"/>
  <c r="Z171" i="6" s="1"/>
  <c r="BI170" i="6"/>
  <c r="BH170" i="6"/>
  <c r="BG170" i="6"/>
  <c r="BF170" i="6"/>
  <c r="BE170" i="6"/>
  <c r="BC170" i="6"/>
  <c r="AY170" i="6"/>
  <c r="O170" i="6"/>
  <c r="BD170" i="6" s="1"/>
  <c r="J170" i="6"/>
  <c r="K170" i="6" s="1"/>
  <c r="F170" i="6"/>
  <c r="BI169" i="6"/>
  <c r="BH169" i="6"/>
  <c r="BG169" i="6"/>
  <c r="BF169" i="6"/>
  <c r="BE169" i="6"/>
  <c r="BC169" i="6"/>
  <c r="AY169" i="6"/>
  <c r="O169" i="6"/>
  <c r="BD169" i="6" s="1"/>
  <c r="J169" i="6"/>
  <c r="K169" i="6" s="1"/>
  <c r="F169" i="6"/>
  <c r="Z169" i="6" s="1"/>
  <c r="BI168" i="6"/>
  <c r="BH168" i="6"/>
  <c r="BG168" i="6"/>
  <c r="BF168" i="6"/>
  <c r="BE168" i="6"/>
  <c r="BC168" i="6"/>
  <c r="AY168" i="6"/>
  <c r="O168" i="6"/>
  <c r="BD168" i="6" s="1"/>
  <c r="J168" i="6"/>
  <c r="K168" i="6" s="1"/>
  <c r="F168" i="6"/>
  <c r="AA168" i="6" s="1"/>
  <c r="BI167" i="6"/>
  <c r="BH167" i="6"/>
  <c r="BG167" i="6"/>
  <c r="BF167" i="6"/>
  <c r="BE167" i="6"/>
  <c r="BC167" i="6"/>
  <c r="AY167" i="6"/>
  <c r="O167" i="6"/>
  <c r="BD167" i="6" s="1"/>
  <c r="J167" i="6"/>
  <c r="K167" i="6" s="1"/>
  <c r="F167" i="6"/>
  <c r="Z167" i="6" s="1"/>
  <c r="BI166" i="6"/>
  <c r="BH166" i="6"/>
  <c r="BG166" i="6"/>
  <c r="BF166" i="6"/>
  <c r="BE166" i="6"/>
  <c r="BC166" i="6"/>
  <c r="AY166" i="6"/>
  <c r="O166" i="6"/>
  <c r="BD166" i="6" s="1"/>
  <c r="J166" i="6"/>
  <c r="K166" i="6" s="1"/>
  <c r="F166" i="6"/>
  <c r="BI165" i="6"/>
  <c r="BH165" i="6"/>
  <c r="BG165" i="6"/>
  <c r="BF165" i="6"/>
  <c r="BE165" i="6"/>
  <c r="BC165" i="6"/>
  <c r="AY165" i="6"/>
  <c r="O165" i="6"/>
  <c r="BD165" i="6" s="1"/>
  <c r="J165" i="6"/>
  <c r="K165" i="6" s="1"/>
  <c r="F165" i="6"/>
  <c r="Z165" i="6" s="1"/>
  <c r="BI164" i="6"/>
  <c r="BH164" i="6"/>
  <c r="BG164" i="6"/>
  <c r="BF164" i="6"/>
  <c r="BE164" i="6"/>
  <c r="BC164" i="6"/>
  <c r="AY164" i="6"/>
  <c r="O164" i="6"/>
  <c r="BD164" i="6" s="1"/>
  <c r="J164" i="6"/>
  <c r="K164" i="6" s="1"/>
  <c r="F164" i="6"/>
  <c r="AA164" i="6" s="1"/>
  <c r="BI163" i="6"/>
  <c r="BH163" i="6"/>
  <c r="BG163" i="6"/>
  <c r="BF163" i="6"/>
  <c r="BE163" i="6"/>
  <c r="BC163" i="6"/>
  <c r="AY163" i="6"/>
  <c r="O163" i="6"/>
  <c r="BD163" i="6" s="1"/>
  <c r="J163" i="6"/>
  <c r="K163" i="6" s="1"/>
  <c r="F163" i="6"/>
  <c r="Z163" i="6" s="1"/>
  <c r="BI162" i="6"/>
  <c r="BH162" i="6"/>
  <c r="BG162" i="6"/>
  <c r="BF162" i="6"/>
  <c r="BE162" i="6"/>
  <c r="BC162" i="6"/>
  <c r="AY162" i="6"/>
  <c r="O162" i="6"/>
  <c r="BD162" i="6" s="1"/>
  <c r="J162" i="6"/>
  <c r="K162" i="6" s="1"/>
  <c r="F162" i="6"/>
  <c r="Z162" i="6" s="1"/>
  <c r="BI161" i="6"/>
  <c r="BH161" i="6"/>
  <c r="BG161" i="6"/>
  <c r="BF161" i="6"/>
  <c r="BE161" i="6"/>
  <c r="BC161" i="6"/>
  <c r="AY161" i="6"/>
  <c r="O161" i="6"/>
  <c r="BD161" i="6" s="1"/>
  <c r="J161" i="6"/>
  <c r="K161" i="6" s="1"/>
  <c r="F161" i="6"/>
  <c r="Z161" i="6" s="1"/>
  <c r="BI160" i="6"/>
  <c r="BH160" i="6"/>
  <c r="BG160" i="6"/>
  <c r="BF160" i="6"/>
  <c r="BE160" i="6"/>
  <c r="BC160" i="6"/>
  <c r="AY160" i="6"/>
  <c r="O160" i="6"/>
  <c r="BD160" i="6" s="1"/>
  <c r="J160" i="6"/>
  <c r="K160" i="6" s="1"/>
  <c r="F160" i="6"/>
  <c r="AA160" i="6" s="1"/>
  <c r="BI159" i="6"/>
  <c r="BH159" i="6"/>
  <c r="BG159" i="6"/>
  <c r="BF159" i="6"/>
  <c r="BE159" i="6"/>
  <c r="BC159" i="6"/>
  <c r="AY159" i="6"/>
  <c r="O159" i="6"/>
  <c r="BD159" i="6" s="1"/>
  <c r="J159" i="6"/>
  <c r="K159" i="6" s="1"/>
  <c r="F159" i="6"/>
  <c r="Z159" i="6" s="1"/>
  <c r="BI158" i="6"/>
  <c r="BH158" i="6"/>
  <c r="BG158" i="6"/>
  <c r="BF158" i="6"/>
  <c r="BE158" i="6"/>
  <c r="BC158" i="6"/>
  <c r="AY158" i="6"/>
  <c r="O158" i="6"/>
  <c r="BD158" i="6" s="1"/>
  <c r="J158" i="6"/>
  <c r="K158" i="6" s="1"/>
  <c r="F158" i="6"/>
  <c r="AA158" i="6" s="1"/>
  <c r="BI157" i="6"/>
  <c r="BH157" i="6"/>
  <c r="BG157" i="6"/>
  <c r="BF157" i="6"/>
  <c r="BE157" i="6"/>
  <c r="BC157" i="6"/>
  <c r="AY157" i="6"/>
  <c r="O157" i="6"/>
  <c r="BD157" i="6" s="1"/>
  <c r="J157" i="6"/>
  <c r="K157" i="6" s="1"/>
  <c r="F157" i="6"/>
  <c r="Z157" i="6" s="1"/>
  <c r="BI156" i="6"/>
  <c r="BH156" i="6"/>
  <c r="BG156" i="6"/>
  <c r="BF156" i="6"/>
  <c r="BE156" i="6"/>
  <c r="BC156" i="6"/>
  <c r="AY156" i="6"/>
  <c r="O156" i="6"/>
  <c r="BD156" i="6" s="1"/>
  <c r="J156" i="6"/>
  <c r="K156" i="6" s="1"/>
  <c r="F156" i="6"/>
  <c r="AA156" i="6" s="1"/>
  <c r="BI155" i="6"/>
  <c r="BH155" i="6"/>
  <c r="BG155" i="6"/>
  <c r="BF155" i="6"/>
  <c r="BE155" i="6"/>
  <c r="BC155" i="6"/>
  <c r="AY155" i="6"/>
  <c r="O155" i="6"/>
  <c r="BD155" i="6" s="1"/>
  <c r="J155" i="6"/>
  <c r="K155" i="6" s="1"/>
  <c r="F155" i="6"/>
  <c r="Z155" i="6" s="1"/>
  <c r="BI154" i="6"/>
  <c r="BH154" i="6"/>
  <c r="BG154" i="6"/>
  <c r="BF154" i="6"/>
  <c r="BE154" i="6"/>
  <c r="BC154" i="6"/>
  <c r="AY154" i="6"/>
  <c r="O154" i="6"/>
  <c r="BD154" i="6" s="1"/>
  <c r="J154" i="6"/>
  <c r="K154" i="6" s="1"/>
  <c r="F154" i="6"/>
  <c r="Z154" i="6" s="1"/>
  <c r="BI153" i="6"/>
  <c r="BH153" i="6"/>
  <c r="BG153" i="6"/>
  <c r="BF153" i="6"/>
  <c r="BE153" i="6"/>
  <c r="BC153" i="6"/>
  <c r="AY153" i="6"/>
  <c r="O153" i="6"/>
  <c r="BD153" i="6" s="1"/>
  <c r="J153" i="6"/>
  <c r="K153" i="6" s="1"/>
  <c r="F153" i="6"/>
  <c r="Z153" i="6" s="1"/>
  <c r="BI152" i="6"/>
  <c r="BH152" i="6"/>
  <c r="BG152" i="6"/>
  <c r="BF152" i="6"/>
  <c r="BE152" i="6"/>
  <c r="BC152" i="6"/>
  <c r="AY152" i="6"/>
  <c r="O152" i="6"/>
  <c r="BD152" i="6" s="1"/>
  <c r="J152" i="6"/>
  <c r="K152" i="6" s="1"/>
  <c r="F152" i="6"/>
  <c r="AA152" i="6" s="1"/>
  <c r="BI151" i="6"/>
  <c r="BH151" i="6"/>
  <c r="BG151" i="6"/>
  <c r="BF151" i="6"/>
  <c r="BE151" i="6"/>
  <c r="BC151" i="6"/>
  <c r="AY151" i="6"/>
  <c r="O151" i="6"/>
  <c r="BD151" i="6" s="1"/>
  <c r="J151" i="6"/>
  <c r="K151" i="6" s="1"/>
  <c r="F151" i="6"/>
  <c r="Z151" i="6" s="1"/>
  <c r="BI150" i="6"/>
  <c r="BH150" i="6"/>
  <c r="BG150" i="6"/>
  <c r="BF150" i="6"/>
  <c r="BE150" i="6"/>
  <c r="BC150" i="6"/>
  <c r="AY150" i="6"/>
  <c r="O150" i="6"/>
  <c r="BD150" i="6" s="1"/>
  <c r="J150" i="6"/>
  <c r="K150" i="6" s="1"/>
  <c r="F150" i="6"/>
  <c r="AA150" i="6" s="1"/>
  <c r="BI149" i="6"/>
  <c r="BH149" i="6"/>
  <c r="BG149" i="6"/>
  <c r="BF149" i="6"/>
  <c r="BE149" i="6"/>
  <c r="BC149" i="6"/>
  <c r="AY149" i="6"/>
  <c r="O149" i="6"/>
  <c r="BD149" i="6" s="1"/>
  <c r="J149" i="6"/>
  <c r="K149" i="6" s="1"/>
  <c r="F149" i="6"/>
  <c r="Z149" i="6" s="1"/>
  <c r="BI148" i="6"/>
  <c r="BH148" i="6"/>
  <c r="BG148" i="6"/>
  <c r="BF148" i="6"/>
  <c r="BE148" i="6"/>
  <c r="BC148" i="6"/>
  <c r="AY148" i="6"/>
  <c r="O148" i="6"/>
  <c r="BD148" i="6" s="1"/>
  <c r="J148" i="6"/>
  <c r="K148" i="6" s="1"/>
  <c r="F148" i="6"/>
  <c r="AA148" i="6" s="1"/>
  <c r="BI147" i="6"/>
  <c r="BH147" i="6"/>
  <c r="BG147" i="6"/>
  <c r="BF147" i="6"/>
  <c r="BE147" i="6"/>
  <c r="BC147" i="6"/>
  <c r="AY147" i="6"/>
  <c r="O147" i="6"/>
  <c r="BD147" i="6" s="1"/>
  <c r="J147" i="6"/>
  <c r="K147" i="6" s="1"/>
  <c r="F147" i="6"/>
  <c r="Z147" i="6" s="1"/>
  <c r="BI146" i="6"/>
  <c r="BH146" i="6"/>
  <c r="BG146" i="6"/>
  <c r="BF146" i="6"/>
  <c r="BE146" i="6"/>
  <c r="BC146" i="6"/>
  <c r="AY146" i="6"/>
  <c r="O146" i="6"/>
  <c r="BD146" i="6" s="1"/>
  <c r="J146" i="6"/>
  <c r="K146" i="6" s="1"/>
  <c r="F146" i="6"/>
  <c r="Z146" i="6" s="1"/>
  <c r="BI145" i="6"/>
  <c r="BH145" i="6"/>
  <c r="BG145" i="6"/>
  <c r="BF145" i="6"/>
  <c r="BE145" i="6"/>
  <c r="BC145" i="6"/>
  <c r="AY145" i="6"/>
  <c r="O145" i="6"/>
  <c r="BD145" i="6" s="1"/>
  <c r="J145" i="6"/>
  <c r="K145" i="6" s="1"/>
  <c r="F145" i="6"/>
  <c r="AA145" i="6" s="1"/>
  <c r="BI144" i="6"/>
  <c r="BH144" i="6"/>
  <c r="BG144" i="6"/>
  <c r="BF144" i="6"/>
  <c r="BE144" i="6"/>
  <c r="BC144" i="6"/>
  <c r="AY144" i="6"/>
  <c r="O144" i="6"/>
  <c r="BD144" i="6" s="1"/>
  <c r="J144" i="6"/>
  <c r="K144" i="6" s="1"/>
  <c r="F144" i="6"/>
  <c r="Z144" i="6" s="1"/>
  <c r="BI143" i="6"/>
  <c r="BH143" i="6"/>
  <c r="BG143" i="6"/>
  <c r="BF143" i="6"/>
  <c r="BE143" i="6"/>
  <c r="BC143" i="6"/>
  <c r="AY143" i="6"/>
  <c r="O143" i="6"/>
  <c r="BD143" i="6" s="1"/>
  <c r="J143" i="6"/>
  <c r="K143" i="6" s="1"/>
  <c r="F143" i="6"/>
  <c r="AA143" i="6" s="1"/>
  <c r="BI142" i="6"/>
  <c r="BH142" i="6"/>
  <c r="BG142" i="6"/>
  <c r="BF142" i="6"/>
  <c r="BE142" i="6"/>
  <c r="BC142" i="6"/>
  <c r="AY142" i="6"/>
  <c r="O142" i="6"/>
  <c r="BD142" i="6" s="1"/>
  <c r="J142" i="6"/>
  <c r="K142" i="6" s="1"/>
  <c r="F142" i="6"/>
  <c r="Z142" i="6" s="1"/>
  <c r="BI141" i="6"/>
  <c r="BH141" i="6"/>
  <c r="BG141" i="6"/>
  <c r="BF141" i="6"/>
  <c r="BE141" i="6"/>
  <c r="BC141" i="6"/>
  <c r="AY141" i="6"/>
  <c r="O141" i="6"/>
  <c r="BD141" i="6" s="1"/>
  <c r="J141" i="6"/>
  <c r="K141" i="6" s="1"/>
  <c r="F141" i="6"/>
  <c r="AA141" i="6" s="1"/>
  <c r="BI140" i="6"/>
  <c r="BH140" i="6"/>
  <c r="BG140" i="6"/>
  <c r="BF140" i="6"/>
  <c r="BE140" i="6"/>
  <c r="BC140" i="6"/>
  <c r="AY140" i="6"/>
  <c r="O140" i="6"/>
  <c r="BD140" i="6" s="1"/>
  <c r="J140" i="6"/>
  <c r="K140" i="6" s="1"/>
  <c r="F140" i="6"/>
  <c r="Z140" i="6" s="1"/>
  <c r="BI139" i="6"/>
  <c r="BH139" i="6"/>
  <c r="BG139" i="6"/>
  <c r="BF139" i="6"/>
  <c r="BE139" i="6"/>
  <c r="BC139" i="6"/>
  <c r="AY139" i="6"/>
  <c r="O139" i="6"/>
  <c r="BD139" i="6" s="1"/>
  <c r="J139" i="6"/>
  <c r="K139" i="6" s="1"/>
  <c r="F139" i="6"/>
  <c r="AA139" i="6" s="1"/>
  <c r="BI138" i="6"/>
  <c r="BH138" i="6"/>
  <c r="BG138" i="6"/>
  <c r="BF138" i="6"/>
  <c r="BE138" i="6"/>
  <c r="BC138" i="6"/>
  <c r="AY138" i="6"/>
  <c r="O138" i="6"/>
  <c r="BD138" i="6" s="1"/>
  <c r="J138" i="6"/>
  <c r="K138" i="6" s="1"/>
  <c r="F138" i="6"/>
  <c r="Z138" i="6" s="1"/>
  <c r="BI137" i="6"/>
  <c r="BH137" i="6"/>
  <c r="BG137" i="6"/>
  <c r="BF137" i="6"/>
  <c r="BE137" i="6"/>
  <c r="BC137" i="6"/>
  <c r="AY137" i="6"/>
  <c r="O137" i="6"/>
  <c r="BD137" i="6" s="1"/>
  <c r="J137" i="6"/>
  <c r="K137" i="6" s="1"/>
  <c r="F137" i="6"/>
  <c r="AA137" i="6" s="1"/>
  <c r="BI136" i="6"/>
  <c r="BH136" i="6"/>
  <c r="BG136" i="6"/>
  <c r="BF136" i="6"/>
  <c r="BE136" i="6"/>
  <c r="BC136" i="6"/>
  <c r="AY136" i="6"/>
  <c r="O136" i="6"/>
  <c r="BD136" i="6" s="1"/>
  <c r="J136" i="6"/>
  <c r="K136" i="6" s="1"/>
  <c r="F136" i="6"/>
  <c r="Z136" i="6" s="1"/>
  <c r="BI135" i="6"/>
  <c r="BH135" i="6"/>
  <c r="BG135" i="6"/>
  <c r="BF135" i="6"/>
  <c r="BE135" i="6"/>
  <c r="BC135" i="6"/>
  <c r="AY135" i="6"/>
  <c r="O135" i="6"/>
  <c r="BD135" i="6" s="1"/>
  <c r="J135" i="6"/>
  <c r="K135" i="6" s="1"/>
  <c r="F135" i="6"/>
  <c r="AA135" i="6" s="1"/>
  <c r="BI134" i="6"/>
  <c r="BH134" i="6"/>
  <c r="BG134" i="6"/>
  <c r="BF134" i="6"/>
  <c r="BE134" i="6"/>
  <c r="BC134" i="6"/>
  <c r="AY134" i="6"/>
  <c r="O134" i="6"/>
  <c r="BD134" i="6" s="1"/>
  <c r="J134" i="6"/>
  <c r="K134" i="6" s="1"/>
  <c r="F134" i="6"/>
  <c r="Z134" i="6" s="1"/>
  <c r="BI133" i="6"/>
  <c r="BH133" i="6"/>
  <c r="BG133" i="6"/>
  <c r="BF133" i="6"/>
  <c r="BE133" i="6"/>
  <c r="BC133" i="6"/>
  <c r="AY133" i="6"/>
  <c r="O133" i="6"/>
  <c r="BD133" i="6" s="1"/>
  <c r="J133" i="6"/>
  <c r="K133" i="6" s="1"/>
  <c r="F133" i="6"/>
  <c r="AA133" i="6" s="1"/>
  <c r="BI132" i="6"/>
  <c r="BH132" i="6"/>
  <c r="BG132" i="6"/>
  <c r="BF132" i="6"/>
  <c r="BE132" i="6"/>
  <c r="BC132" i="6"/>
  <c r="AY132" i="6"/>
  <c r="O132" i="6"/>
  <c r="BD132" i="6" s="1"/>
  <c r="J132" i="6"/>
  <c r="K132" i="6" s="1"/>
  <c r="F132" i="6"/>
  <c r="Z132" i="6" s="1"/>
  <c r="BI131" i="6"/>
  <c r="BH131" i="6"/>
  <c r="BG131" i="6"/>
  <c r="BF131" i="6"/>
  <c r="BE131" i="6"/>
  <c r="BC131" i="6"/>
  <c r="AY131" i="6"/>
  <c r="O131" i="6"/>
  <c r="BD131" i="6" s="1"/>
  <c r="J131" i="6"/>
  <c r="K131" i="6" s="1"/>
  <c r="F131" i="6"/>
  <c r="AA131" i="6" s="1"/>
  <c r="BI130" i="6"/>
  <c r="BH130" i="6"/>
  <c r="BG130" i="6"/>
  <c r="BF130" i="6"/>
  <c r="BE130" i="6"/>
  <c r="BC130" i="6"/>
  <c r="AY130" i="6"/>
  <c r="O130" i="6"/>
  <c r="BD130" i="6" s="1"/>
  <c r="J130" i="6"/>
  <c r="K130" i="6" s="1"/>
  <c r="F130" i="6"/>
  <c r="Z130" i="6" s="1"/>
  <c r="BI129" i="6"/>
  <c r="BH129" i="6"/>
  <c r="BG129" i="6"/>
  <c r="BF129" i="6"/>
  <c r="BE129" i="6"/>
  <c r="BC129" i="6"/>
  <c r="AY129" i="6"/>
  <c r="O129" i="6"/>
  <c r="BD129" i="6" s="1"/>
  <c r="J129" i="6"/>
  <c r="K129" i="6" s="1"/>
  <c r="F129" i="6"/>
  <c r="AA129" i="6" s="1"/>
  <c r="BI128" i="6"/>
  <c r="BH128" i="6"/>
  <c r="BG128" i="6"/>
  <c r="BF128" i="6"/>
  <c r="BE128" i="6"/>
  <c r="BC128" i="6"/>
  <c r="AY128" i="6"/>
  <c r="O128" i="6"/>
  <c r="BD128" i="6" s="1"/>
  <c r="J128" i="6"/>
  <c r="K128" i="6" s="1"/>
  <c r="F128" i="6"/>
  <c r="Z128" i="6" s="1"/>
  <c r="BI127" i="6"/>
  <c r="BH127" i="6"/>
  <c r="BG127" i="6"/>
  <c r="BF127" i="6"/>
  <c r="BE127" i="6"/>
  <c r="BC127" i="6"/>
  <c r="AY127" i="6"/>
  <c r="O127" i="6"/>
  <c r="BD127" i="6" s="1"/>
  <c r="J127" i="6"/>
  <c r="K127" i="6" s="1"/>
  <c r="F127" i="6"/>
  <c r="AA127" i="6" s="1"/>
  <c r="BI126" i="6"/>
  <c r="BH126" i="6"/>
  <c r="BG126" i="6"/>
  <c r="BF126" i="6"/>
  <c r="BE126" i="6"/>
  <c r="BC126" i="6"/>
  <c r="AY126" i="6"/>
  <c r="O126" i="6"/>
  <c r="BD126" i="6" s="1"/>
  <c r="J126" i="6"/>
  <c r="K126" i="6" s="1"/>
  <c r="F126" i="6"/>
  <c r="Z126" i="6" s="1"/>
  <c r="BI125" i="6"/>
  <c r="BH125" i="6"/>
  <c r="BG125" i="6"/>
  <c r="BF125" i="6"/>
  <c r="BE125" i="6"/>
  <c r="BC125" i="6"/>
  <c r="AY125" i="6"/>
  <c r="O125" i="6"/>
  <c r="BD125" i="6" s="1"/>
  <c r="J125" i="6"/>
  <c r="K125" i="6" s="1"/>
  <c r="F125" i="6"/>
  <c r="AA125" i="6" s="1"/>
  <c r="BI124" i="6"/>
  <c r="BH124" i="6"/>
  <c r="BG124" i="6"/>
  <c r="BF124" i="6"/>
  <c r="BE124" i="6"/>
  <c r="BC124" i="6"/>
  <c r="AY124" i="6"/>
  <c r="O124" i="6"/>
  <c r="BD124" i="6" s="1"/>
  <c r="J124" i="6"/>
  <c r="K124" i="6" s="1"/>
  <c r="F124" i="6"/>
  <c r="Z124" i="6" s="1"/>
  <c r="BI123" i="6"/>
  <c r="BH123" i="6"/>
  <c r="BG123" i="6"/>
  <c r="BF123" i="6"/>
  <c r="BE123" i="6"/>
  <c r="BC123" i="6"/>
  <c r="AY123" i="6"/>
  <c r="O123" i="6"/>
  <c r="BD123" i="6" s="1"/>
  <c r="J123" i="6"/>
  <c r="K123" i="6" s="1"/>
  <c r="F123" i="6"/>
  <c r="AA123" i="6" s="1"/>
  <c r="BI122" i="6"/>
  <c r="BH122" i="6"/>
  <c r="BG122" i="6"/>
  <c r="BF122" i="6"/>
  <c r="BE122" i="6"/>
  <c r="BC122" i="6"/>
  <c r="AY122" i="6"/>
  <c r="O122" i="6"/>
  <c r="BD122" i="6" s="1"/>
  <c r="J122" i="6"/>
  <c r="K122" i="6" s="1"/>
  <c r="F122" i="6"/>
  <c r="Z122" i="6" s="1"/>
  <c r="BI121" i="6"/>
  <c r="BH121" i="6"/>
  <c r="BG121" i="6"/>
  <c r="BF121" i="6"/>
  <c r="BE121" i="6"/>
  <c r="BC121" i="6"/>
  <c r="AY121" i="6"/>
  <c r="O121" i="6"/>
  <c r="BD121" i="6" s="1"/>
  <c r="J121" i="6"/>
  <c r="K121" i="6" s="1"/>
  <c r="F121" i="6"/>
  <c r="AA121" i="6" s="1"/>
  <c r="BI120" i="6"/>
  <c r="BH120" i="6"/>
  <c r="BG120" i="6"/>
  <c r="BF120" i="6"/>
  <c r="BE120" i="6"/>
  <c r="BC120" i="6"/>
  <c r="AY120" i="6"/>
  <c r="O120" i="6"/>
  <c r="BD120" i="6" s="1"/>
  <c r="J120" i="6"/>
  <c r="K120" i="6" s="1"/>
  <c r="F120" i="6"/>
  <c r="Z120" i="6" s="1"/>
  <c r="BI119" i="6"/>
  <c r="BH119" i="6"/>
  <c r="BG119" i="6"/>
  <c r="BF119" i="6"/>
  <c r="BE119" i="6"/>
  <c r="BC119" i="6"/>
  <c r="AY119" i="6"/>
  <c r="O119" i="6"/>
  <c r="BD119" i="6" s="1"/>
  <c r="J119" i="6"/>
  <c r="K119" i="6" s="1"/>
  <c r="F119" i="6"/>
  <c r="AA119" i="6" s="1"/>
  <c r="BI118" i="6"/>
  <c r="BH118" i="6"/>
  <c r="BG118" i="6"/>
  <c r="BF118" i="6"/>
  <c r="BE118" i="6"/>
  <c r="BC118" i="6"/>
  <c r="AY118" i="6"/>
  <c r="O118" i="6"/>
  <c r="BD118" i="6" s="1"/>
  <c r="J118" i="6"/>
  <c r="K118" i="6" s="1"/>
  <c r="F118" i="6"/>
  <c r="Z118" i="6" s="1"/>
  <c r="BI117" i="6"/>
  <c r="BH117" i="6"/>
  <c r="BG117" i="6"/>
  <c r="BF117" i="6"/>
  <c r="BE117" i="6"/>
  <c r="BC117" i="6"/>
  <c r="AY117" i="6"/>
  <c r="O117" i="6"/>
  <c r="BD117" i="6" s="1"/>
  <c r="J117" i="6"/>
  <c r="K117" i="6" s="1"/>
  <c r="F117" i="6"/>
  <c r="AA117" i="6" s="1"/>
  <c r="BI116" i="6"/>
  <c r="BH116" i="6"/>
  <c r="BG116" i="6"/>
  <c r="BF116" i="6"/>
  <c r="BE116" i="6"/>
  <c r="BC116" i="6"/>
  <c r="AY116" i="6"/>
  <c r="O116" i="6"/>
  <c r="BD116" i="6" s="1"/>
  <c r="J116" i="6"/>
  <c r="K116" i="6" s="1"/>
  <c r="F116" i="6"/>
  <c r="BI115" i="6"/>
  <c r="BH115" i="6"/>
  <c r="BG115" i="6"/>
  <c r="BF115" i="6"/>
  <c r="BE115" i="6"/>
  <c r="BC115" i="6"/>
  <c r="AY115" i="6"/>
  <c r="O115" i="6"/>
  <c r="BD115" i="6" s="1"/>
  <c r="J115" i="6"/>
  <c r="K115" i="6" s="1"/>
  <c r="F115" i="6"/>
  <c r="AA115" i="6" s="1"/>
  <c r="BI114" i="6"/>
  <c r="BH114" i="6"/>
  <c r="BG114" i="6"/>
  <c r="BF114" i="6"/>
  <c r="BE114" i="6"/>
  <c r="BC114" i="6"/>
  <c r="AY114" i="6"/>
  <c r="O114" i="6"/>
  <c r="BD114" i="6" s="1"/>
  <c r="J114" i="6"/>
  <c r="K114" i="6" s="1"/>
  <c r="F114" i="6"/>
  <c r="Z114" i="6" s="1"/>
  <c r="BI113" i="6"/>
  <c r="BH113" i="6"/>
  <c r="BG113" i="6"/>
  <c r="BF113" i="6"/>
  <c r="BE113" i="6"/>
  <c r="BC113" i="6"/>
  <c r="AY113" i="6"/>
  <c r="O113" i="6"/>
  <c r="BD113" i="6" s="1"/>
  <c r="J113" i="6"/>
  <c r="K113" i="6" s="1"/>
  <c r="F113" i="6"/>
  <c r="AA113" i="6" s="1"/>
  <c r="BI112" i="6"/>
  <c r="BH112" i="6"/>
  <c r="BG112" i="6"/>
  <c r="BF112" i="6"/>
  <c r="BE112" i="6"/>
  <c r="BC112" i="6"/>
  <c r="AY112" i="6"/>
  <c r="O112" i="6"/>
  <c r="BD112" i="6" s="1"/>
  <c r="J112" i="6"/>
  <c r="K112" i="6" s="1"/>
  <c r="F112" i="6"/>
  <c r="Z112" i="6" s="1"/>
  <c r="BI111" i="6"/>
  <c r="BH111" i="6"/>
  <c r="BG111" i="6"/>
  <c r="BF111" i="6"/>
  <c r="BE111" i="6"/>
  <c r="BC111" i="6"/>
  <c r="AY111" i="6"/>
  <c r="O111" i="6"/>
  <c r="BD111" i="6" s="1"/>
  <c r="J111" i="6"/>
  <c r="K111" i="6" s="1"/>
  <c r="F111" i="6"/>
  <c r="AA111" i="6" s="1"/>
  <c r="BI110" i="6"/>
  <c r="BH110" i="6"/>
  <c r="BG110" i="6"/>
  <c r="BF110" i="6"/>
  <c r="BE110" i="6"/>
  <c r="BC110" i="6"/>
  <c r="AY110" i="6"/>
  <c r="O110" i="6"/>
  <c r="BD110" i="6" s="1"/>
  <c r="J110" i="6"/>
  <c r="K110" i="6" s="1"/>
  <c r="F110" i="6"/>
  <c r="Z110" i="6" s="1"/>
  <c r="BI109" i="6"/>
  <c r="BH109" i="6"/>
  <c r="BG109" i="6"/>
  <c r="BF109" i="6"/>
  <c r="BE109" i="6"/>
  <c r="BC109" i="6"/>
  <c r="AY109" i="6"/>
  <c r="O109" i="6"/>
  <c r="BD109" i="6" s="1"/>
  <c r="J109" i="6"/>
  <c r="K109" i="6" s="1"/>
  <c r="F109" i="6"/>
  <c r="AA109" i="6" s="1"/>
  <c r="BI108" i="6"/>
  <c r="BH108" i="6"/>
  <c r="BG108" i="6"/>
  <c r="BF108" i="6"/>
  <c r="BE108" i="6"/>
  <c r="BC108" i="6"/>
  <c r="AY108" i="6"/>
  <c r="O108" i="6"/>
  <c r="BD108" i="6" s="1"/>
  <c r="J108" i="6"/>
  <c r="K108" i="6" s="1"/>
  <c r="F108" i="6"/>
  <c r="Z108" i="6" s="1"/>
  <c r="BI107" i="6"/>
  <c r="BH107" i="6"/>
  <c r="BG107" i="6"/>
  <c r="BF107" i="6"/>
  <c r="BE107" i="6"/>
  <c r="BC107" i="6"/>
  <c r="AY107" i="6"/>
  <c r="O107" i="6"/>
  <c r="BD107" i="6" s="1"/>
  <c r="J107" i="6"/>
  <c r="K107" i="6" s="1"/>
  <c r="F107" i="6"/>
  <c r="AA107" i="6" s="1"/>
  <c r="BI106" i="6"/>
  <c r="BH106" i="6"/>
  <c r="BG106" i="6"/>
  <c r="BF106" i="6"/>
  <c r="BE106" i="6"/>
  <c r="BC106" i="6"/>
  <c r="AY106" i="6"/>
  <c r="O106" i="6"/>
  <c r="BD106" i="6" s="1"/>
  <c r="J106" i="6"/>
  <c r="K106" i="6" s="1"/>
  <c r="F106" i="6"/>
  <c r="Z106" i="6" s="1"/>
  <c r="BI105" i="6"/>
  <c r="BH105" i="6"/>
  <c r="BG105" i="6"/>
  <c r="BF105" i="6"/>
  <c r="BE105" i="6"/>
  <c r="BC105" i="6"/>
  <c r="AY105" i="6"/>
  <c r="O105" i="6"/>
  <c r="BD105" i="6" s="1"/>
  <c r="J105" i="6"/>
  <c r="K105" i="6" s="1"/>
  <c r="F105" i="6"/>
  <c r="AA105" i="6" s="1"/>
  <c r="BI104" i="6"/>
  <c r="BH104" i="6"/>
  <c r="BG104" i="6"/>
  <c r="BF104" i="6"/>
  <c r="BE104" i="6"/>
  <c r="BC104" i="6"/>
  <c r="AY104" i="6"/>
  <c r="O104" i="6"/>
  <c r="BD104" i="6" s="1"/>
  <c r="J104" i="6"/>
  <c r="K104" i="6" s="1"/>
  <c r="F104" i="6"/>
  <c r="Z104" i="6" s="1"/>
  <c r="BI103" i="6"/>
  <c r="BH103" i="6"/>
  <c r="BG103" i="6"/>
  <c r="BF103" i="6"/>
  <c r="BE103" i="6"/>
  <c r="BC103" i="6"/>
  <c r="AY103" i="6"/>
  <c r="O103" i="6"/>
  <c r="BD103" i="6" s="1"/>
  <c r="J103" i="6"/>
  <c r="K103" i="6" s="1"/>
  <c r="F103" i="6"/>
  <c r="AA103" i="6" s="1"/>
  <c r="BI102" i="6"/>
  <c r="BH102" i="6"/>
  <c r="BG102" i="6"/>
  <c r="BF102" i="6"/>
  <c r="BE102" i="6"/>
  <c r="BC102" i="6"/>
  <c r="AY102" i="6"/>
  <c r="O102" i="6"/>
  <c r="BD102" i="6" s="1"/>
  <c r="J102" i="6"/>
  <c r="K102" i="6" s="1"/>
  <c r="F102" i="6"/>
  <c r="Z102" i="6" s="1"/>
  <c r="BI101" i="6"/>
  <c r="BH101" i="6"/>
  <c r="BG101" i="6"/>
  <c r="BF101" i="6"/>
  <c r="BE101" i="6"/>
  <c r="BC101" i="6"/>
  <c r="AY101" i="6"/>
  <c r="O101" i="6"/>
  <c r="BD101" i="6" s="1"/>
  <c r="J101" i="6"/>
  <c r="K101" i="6" s="1"/>
  <c r="F101" i="6"/>
  <c r="AA101" i="6" s="1"/>
  <c r="BI100" i="6"/>
  <c r="BH100" i="6"/>
  <c r="BG100" i="6"/>
  <c r="BF100" i="6"/>
  <c r="BE100" i="6"/>
  <c r="BC100" i="6"/>
  <c r="AY100" i="6"/>
  <c r="O100" i="6"/>
  <c r="BD100" i="6" s="1"/>
  <c r="J100" i="6"/>
  <c r="K100" i="6" s="1"/>
  <c r="F100" i="6"/>
  <c r="Z100" i="6" s="1"/>
  <c r="BI99" i="6"/>
  <c r="BH99" i="6"/>
  <c r="BG99" i="6"/>
  <c r="BF99" i="6"/>
  <c r="BE99" i="6"/>
  <c r="BC99" i="6"/>
  <c r="AY99" i="6"/>
  <c r="O99" i="6"/>
  <c r="BD99" i="6" s="1"/>
  <c r="J99" i="6"/>
  <c r="K99" i="6" s="1"/>
  <c r="F99" i="6"/>
  <c r="AA99" i="6" s="1"/>
  <c r="BI98" i="6"/>
  <c r="BH98" i="6"/>
  <c r="BG98" i="6"/>
  <c r="BF98" i="6"/>
  <c r="BE98" i="6"/>
  <c r="BC98" i="6"/>
  <c r="AY98" i="6"/>
  <c r="O98" i="6"/>
  <c r="BD98" i="6" s="1"/>
  <c r="J98" i="6"/>
  <c r="K98" i="6" s="1"/>
  <c r="F98" i="6"/>
  <c r="Z98" i="6" s="1"/>
  <c r="BI97" i="6"/>
  <c r="BH97" i="6"/>
  <c r="BG97" i="6"/>
  <c r="BF97" i="6"/>
  <c r="BE97" i="6"/>
  <c r="BC97" i="6"/>
  <c r="AY97" i="6"/>
  <c r="O97" i="6"/>
  <c r="BD97" i="6" s="1"/>
  <c r="J97" i="6"/>
  <c r="K97" i="6" s="1"/>
  <c r="F97" i="6"/>
  <c r="AA97" i="6" s="1"/>
  <c r="BI96" i="6"/>
  <c r="BH96" i="6"/>
  <c r="BG96" i="6"/>
  <c r="BF96" i="6"/>
  <c r="BE96" i="6"/>
  <c r="BC96" i="6"/>
  <c r="AY96" i="6"/>
  <c r="O96" i="6"/>
  <c r="BD96" i="6" s="1"/>
  <c r="J96" i="6"/>
  <c r="K96" i="6" s="1"/>
  <c r="F96" i="6"/>
  <c r="Z96" i="6" s="1"/>
  <c r="BI95" i="6"/>
  <c r="BH95" i="6"/>
  <c r="BG95" i="6"/>
  <c r="BF95" i="6"/>
  <c r="BE95" i="6"/>
  <c r="BC95" i="6"/>
  <c r="AY95" i="6"/>
  <c r="O95" i="6"/>
  <c r="BD95" i="6" s="1"/>
  <c r="J95" i="6"/>
  <c r="K95" i="6" s="1"/>
  <c r="F95" i="6"/>
  <c r="AA95" i="6" s="1"/>
  <c r="BI94" i="6"/>
  <c r="BH94" i="6"/>
  <c r="BG94" i="6"/>
  <c r="BF94" i="6"/>
  <c r="BE94" i="6"/>
  <c r="BC94" i="6"/>
  <c r="AY94" i="6"/>
  <c r="O94" i="6"/>
  <c r="BD94" i="6" s="1"/>
  <c r="J94" i="6"/>
  <c r="K94" i="6" s="1"/>
  <c r="F94" i="6"/>
  <c r="Z94" i="6" s="1"/>
  <c r="BI93" i="6"/>
  <c r="BH93" i="6"/>
  <c r="BG93" i="6"/>
  <c r="BF93" i="6"/>
  <c r="BE93" i="6"/>
  <c r="BC93" i="6"/>
  <c r="AY93" i="6"/>
  <c r="O93" i="6"/>
  <c r="BD93" i="6" s="1"/>
  <c r="J93" i="6"/>
  <c r="K93" i="6" s="1"/>
  <c r="F93" i="6"/>
  <c r="AA93" i="6" s="1"/>
  <c r="BI92" i="6"/>
  <c r="BH92" i="6"/>
  <c r="BG92" i="6"/>
  <c r="BF92" i="6"/>
  <c r="BE92" i="6"/>
  <c r="BC92" i="6"/>
  <c r="AY92" i="6"/>
  <c r="O92" i="6"/>
  <c r="BD92" i="6" s="1"/>
  <c r="J92" i="6"/>
  <c r="K92" i="6" s="1"/>
  <c r="F92" i="6"/>
  <c r="BI91" i="6"/>
  <c r="BH91" i="6"/>
  <c r="BG91" i="6"/>
  <c r="BF91" i="6"/>
  <c r="BE91" i="6"/>
  <c r="BC91" i="6"/>
  <c r="AY91" i="6"/>
  <c r="O91" i="6"/>
  <c r="BD91" i="6" s="1"/>
  <c r="J91" i="6"/>
  <c r="K91" i="6" s="1"/>
  <c r="F91" i="6"/>
  <c r="AA91" i="6" s="1"/>
  <c r="BI90" i="6"/>
  <c r="BH90" i="6"/>
  <c r="BG90" i="6"/>
  <c r="BF90" i="6"/>
  <c r="BE90" i="6"/>
  <c r="BC90" i="6"/>
  <c r="AY90" i="6"/>
  <c r="O90" i="6"/>
  <c r="BD90" i="6" s="1"/>
  <c r="J90" i="6"/>
  <c r="K90" i="6" s="1"/>
  <c r="F90" i="6"/>
  <c r="Z90" i="6" s="1"/>
  <c r="BI89" i="6"/>
  <c r="BH89" i="6"/>
  <c r="BG89" i="6"/>
  <c r="BF89" i="6"/>
  <c r="BE89" i="6"/>
  <c r="BC89" i="6"/>
  <c r="AY89" i="6"/>
  <c r="O89" i="6"/>
  <c r="BD89" i="6" s="1"/>
  <c r="J89" i="6"/>
  <c r="K89" i="6" s="1"/>
  <c r="F89" i="6"/>
  <c r="AA89" i="6" s="1"/>
  <c r="BI88" i="6"/>
  <c r="BH88" i="6"/>
  <c r="BG88" i="6"/>
  <c r="BF88" i="6"/>
  <c r="BE88" i="6"/>
  <c r="BC88" i="6"/>
  <c r="AY88" i="6"/>
  <c r="O88" i="6"/>
  <c r="BD88" i="6" s="1"/>
  <c r="J88" i="6"/>
  <c r="K88" i="6" s="1"/>
  <c r="F88" i="6"/>
  <c r="Z88" i="6" s="1"/>
  <c r="BI87" i="6"/>
  <c r="BH87" i="6"/>
  <c r="BG87" i="6"/>
  <c r="BF87" i="6"/>
  <c r="BE87" i="6"/>
  <c r="BC87" i="6"/>
  <c r="AY87" i="6"/>
  <c r="O87" i="6"/>
  <c r="BD87" i="6" s="1"/>
  <c r="J87" i="6"/>
  <c r="K87" i="6" s="1"/>
  <c r="F87" i="6"/>
  <c r="AA87" i="6" s="1"/>
  <c r="BI86" i="6"/>
  <c r="BH86" i="6"/>
  <c r="BG86" i="6"/>
  <c r="BF86" i="6"/>
  <c r="BE86" i="6"/>
  <c r="BC86" i="6"/>
  <c r="AY86" i="6"/>
  <c r="O86" i="6"/>
  <c r="BD86" i="6" s="1"/>
  <c r="J86" i="6"/>
  <c r="K86" i="6" s="1"/>
  <c r="F86" i="6"/>
  <c r="Z86" i="6" s="1"/>
  <c r="BI85" i="6"/>
  <c r="BH85" i="6"/>
  <c r="BG85" i="6"/>
  <c r="BF85" i="6"/>
  <c r="BE85" i="6"/>
  <c r="BC85" i="6"/>
  <c r="AY85" i="6"/>
  <c r="O85" i="6"/>
  <c r="BD85" i="6" s="1"/>
  <c r="J85" i="6"/>
  <c r="K85" i="6" s="1"/>
  <c r="F85" i="6"/>
  <c r="AA85" i="6" s="1"/>
  <c r="BI84" i="6"/>
  <c r="BH84" i="6"/>
  <c r="BG84" i="6"/>
  <c r="BF84" i="6"/>
  <c r="BE84" i="6"/>
  <c r="BC84" i="6"/>
  <c r="AY84" i="6"/>
  <c r="O84" i="6"/>
  <c r="BD84" i="6" s="1"/>
  <c r="J84" i="6"/>
  <c r="K84" i="6" s="1"/>
  <c r="F84" i="6"/>
  <c r="Z84" i="6" s="1"/>
  <c r="BI83" i="6"/>
  <c r="BH83" i="6"/>
  <c r="BG83" i="6"/>
  <c r="BF83" i="6"/>
  <c r="BE83" i="6"/>
  <c r="BC83" i="6"/>
  <c r="AY83" i="6"/>
  <c r="O83" i="6"/>
  <c r="BD83" i="6" s="1"/>
  <c r="J83" i="6"/>
  <c r="K83" i="6" s="1"/>
  <c r="F83" i="6"/>
  <c r="AA83" i="6" s="1"/>
  <c r="BI82" i="6"/>
  <c r="BH82" i="6"/>
  <c r="BG82" i="6"/>
  <c r="BF82" i="6"/>
  <c r="BE82" i="6"/>
  <c r="BC82" i="6"/>
  <c r="AY82" i="6"/>
  <c r="O82" i="6"/>
  <c r="BD82" i="6" s="1"/>
  <c r="J82" i="6"/>
  <c r="K82" i="6" s="1"/>
  <c r="F82" i="6"/>
  <c r="AA82" i="6" s="1"/>
  <c r="BI81" i="6"/>
  <c r="BH81" i="6"/>
  <c r="BG81" i="6"/>
  <c r="BF81" i="6"/>
  <c r="BE81" i="6"/>
  <c r="BC81" i="6"/>
  <c r="AY81" i="6"/>
  <c r="O81" i="6"/>
  <c r="BD81" i="6" s="1"/>
  <c r="J81" i="6"/>
  <c r="K81" i="6" s="1"/>
  <c r="F81" i="6"/>
  <c r="AA81" i="6" s="1"/>
  <c r="BI80" i="6"/>
  <c r="BH80" i="6"/>
  <c r="BG80" i="6"/>
  <c r="BF80" i="6"/>
  <c r="BE80" i="6"/>
  <c r="BC80" i="6"/>
  <c r="AY80" i="6"/>
  <c r="O80" i="6"/>
  <c r="BD80" i="6" s="1"/>
  <c r="J80" i="6"/>
  <c r="K80" i="6" s="1"/>
  <c r="F80" i="6"/>
  <c r="Z80" i="6" s="1"/>
  <c r="BI79" i="6"/>
  <c r="BH79" i="6"/>
  <c r="BG79" i="6"/>
  <c r="BF79" i="6"/>
  <c r="BE79" i="6"/>
  <c r="BC79" i="6"/>
  <c r="AY79" i="6"/>
  <c r="O79" i="6"/>
  <c r="BD79" i="6" s="1"/>
  <c r="J79" i="6"/>
  <c r="K79" i="6" s="1"/>
  <c r="F79" i="6"/>
  <c r="AA79" i="6" s="1"/>
  <c r="BI78" i="6"/>
  <c r="BH78" i="6"/>
  <c r="BG78" i="6"/>
  <c r="BF78" i="6"/>
  <c r="BE78" i="6"/>
  <c r="BC78" i="6"/>
  <c r="AY78" i="6"/>
  <c r="O78" i="6"/>
  <c r="BD78" i="6" s="1"/>
  <c r="J78" i="6"/>
  <c r="K78" i="6" s="1"/>
  <c r="F78" i="6"/>
  <c r="Z78" i="6" s="1"/>
  <c r="BI77" i="6"/>
  <c r="BH77" i="6"/>
  <c r="BG77" i="6"/>
  <c r="BF77" i="6"/>
  <c r="BE77" i="6"/>
  <c r="BC77" i="6"/>
  <c r="AY77" i="6"/>
  <c r="O77" i="6"/>
  <c r="BD77" i="6" s="1"/>
  <c r="J77" i="6"/>
  <c r="K77" i="6" s="1"/>
  <c r="F77" i="6"/>
  <c r="AA77" i="6" s="1"/>
  <c r="BI76" i="6"/>
  <c r="BH76" i="6"/>
  <c r="BG76" i="6"/>
  <c r="BF76" i="6"/>
  <c r="BE76" i="6"/>
  <c r="BC76" i="6"/>
  <c r="AY76" i="6"/>
  <c r="O76" i="6"/>
  <c r="BD76" i="6" s="1"/>
  <c r="J76" i="6"/>
  <c r="K76" i="6" s="1"/>
  <c r="F76" i="6"/>
  <c r="BI75" i="6"/>
  <c r="BH75" i="6"/>
  <c r="BG75" i="6"/>
  <c r="BF75" i="6"/>
  <c r="BE75" i="6"/>
  <c r="BC75" i="6"/>
  <c r="AY75" i="6"/>
  <c r="O75" i="6"/>
  <c r="BD75" i="6" s="1"/>
  <c r="J75" i="6"/>
  <c r="K75" i="6" s="1"/>
  <c r="F75" i="6"/>
  <c r="AA75" i="6" s="1"/>
  <c r="BI74" i="6"/>
  <c r="BH74" i="6"/>
  <c r="BG74" i="6"/>
  <c r="BF74" i="6"/>
  <c r="BE74" i="6"/>
  <c r="BC74" i="6"/>
  <c r="AY74" i="6"/>
  <c r="O74" i="6"/>
  <c r="BD74" i="6" s="1"/>
  <c r="J74" i="6"/>
  <c r="K74" i="6" s="1"/>
  <c r="F74" i="6"/>
  <c r="Z74" i="6" s="1"/>
  <c r="BI73" i="6"/>
  <c r="BH73" i="6"/>
  <c r="BG73" i="6"/>
  <c r="BF73" i="6"/>
  <c r="BE73" i="6"/>
  <c r="BC73" i="6"/>
  <c r="AY73" i="6"/>
  <c r="O73" i="6"/>
  <c r="BD73" i="6" s="1"/>
  <c r="J73" i="6"/>
  <c r="K73" i="6" s="1"/>
  <c r="F73" i="6"/>
  <c r="AA73" i="6" s="1"/>
  <c r="BI72" i="6"/>
  <c r="BH72" i="6"/>
  <c r="BG72" i="6"/>
  <c r="BF72" i="6"/>
  <c r="BE72" i="6"/>
  <c r="BC72" i="6"/>
  <c r="AY72" i="6"/>
  <c r="O72" i="6"/>
  <c r="BD72" i="6" s="1"/>
  <c r="J72" i="6"/>
  <c r="K72" i="6" s="1"/>
  <c r="F72" i="6"/>
  <c r="Z72" i="6" s="1"/>
  <c r="BI71" i="6"/>
  <c r="BH71" i="6"/>
  <c r="BG71" i="6"/>
  <c r="BF71" i="6"/>
  <c r="BE71" i="6"/>
  <c r="BC71" i="6"/>
  <c r="AY71" i="6"/>
  <c r="O71" i="6"/>
  <c r="BD71" i="6" s="1"/>
  <c r="J71" i="6"/>
  <c r="K71" i="6" s="1"/>
  <c r="F71" i="6"/>
  <c r="AA71" i="6" s="1"/>
  <c r="BI70" i="6"/>
  <c r="BH70" i="6"/>
  <c r="BG70" i="6"/>
  <c r="BF70" i="6"/>
  <c r="BE70" i="6"/>
  <c r="BC70" i="6"/>
  <c r="AY70" i="6"/>
  <c r="O70" i="6"/>
  <c r="BD70" i="6" s="1"/>
  <c r="J70" i="6"/>
  <c r="K70" i="6" s="1"/>
  <c r="F70" i="6"/>
  <c r="Z70" i="6" s="1"/>
  <c r="BI69" i="6"/>
  <c r="BH69" i="6"/>
  <c r="BG69" i="6"/>
  <c r="BF69" i="6"/>
  <c r="BE69" i="6"/>
  <c r="BC69" i="6"/>
  <c r="AY69" i="6"/>
  <c r="O69" i="6"/>
  <c r="BD69" i="6" s="1"/>
  <c r="J69" i="6"/>
  <c r="K69" i="6" s="1"/>
  <c r="F69" i="6"/>
  <c r="AA69" i="6" s="1"/>
  <c r="BI68" i="6"/>
  <c r="BH68" i="6"/>
  <c r="BG68" i="6"/>
  <c r="BF68" i="6"/>
  <c r="BE68" i="6"/>
  <c r="BC68" i="6"/>
  <c r="AY68" i="6"/>
  <c r="O68" i="6"/>
  <c r="BD68" i="6" s="1"/>
  <c r="J68" i="6"/>
  <c r="K68" i="6" s="1"/>
  <c r="F68" i="6"/>
  <c r="Z68" i="6" s="1"/>
  <c r="BI67" i="6"/>
  <c r="BH67" i="6"/>
  <c r="BG67" i="6"/>
  <c r="BF67" i="6"/>
  <c r="BE67" i="6"/>
  <c r="BC67" i="6"/>
  <c r="AY67" i="6"/>
  <c r="O67" i="6"/>
  <c r="BD67" i="6" s="1"/>
  <c r="J67" i="6"/>
  <c r="K67" i="6" s="1"/>
  <c r="F67" i="6"/>
  <c r="AA67" i="6" s="1"/>
  <c r="BI66" i="6"/>
  <c r="BH66" i="6"/>
  <c r="BG66" i="6"/>
  <c r="BF66" i="6"/>
  <c r="BE66" i="6"/>
  <c r="BC66" i="6"/>
  <c r="AY66" i="6"/>
  <c r="O66" i="6"/>
  <c r="BD66" i="6" s="1"/>
  <c r="J66" i="6"/>
  <c r="K66" i="6" s="1"/>
  <c r="F66" i="6"/>
  <c r="Z66" i="6" s="1"/>
  <c r="BI65" i="6"/>
  <c r="BH65" i="6"/>
  <c r="BG65" i="6"/>
  <c r="BF65" i="6"/>
  <c r="BE65" i="6"/>
  <c r="BC65" i="6"/>
  <c r="AY65" i="6"/>
  <c r="O65" i="6"/>
  <c r="BD65" i="6" s="1"/>
  <c r="J65" i="6"/>
  <c r="K65" i="6" s="1"/>
  <c r="F65" i="6"/>
  <c r="AA65" i="6" s="1"/>
  <c r="BI64" i="6"/>
  <c r="BH64" i="6"/>
  <c r="BG64" i="6"/>
  <c r="BF64" i="6"/>
  <c r="BE64" i="6"/>
  <c r="BC64" i="6"/>
  <c r="AY64" i="6"/>
  <c r="O64" i="6"/>
  <c r="BD64" i="6" s="1"/>
  <c r="J64" i="6"/>
  <c r="K64" i="6" s="1"/>
  <c r="F64" i="6"/>
  <c r="Z64" i="6" s="1"/>
  <c r="BI28" i="6"/>
  <c r="BH28" i="6"/>
  <c r="BG28" i="6"/>
  <c r="BF28" i="6"/>
  <c r="BE28" i="6"/>
  <c r="BC28" i="6"/>
  <c r="AY28" i="6"/>
  <c r="O28" i="6"/>
  <c r="BD28" i="6" s="1"/>
  <c r="J28" i="6"/>
  <c r="K28" i="6" s="1"/>
  <c r="F28" i="6"/>
  <c r="AA28" i="6" s="1"/>
  <c r="BI27" i="6"/>
  <c r="BH27" i="6"/>
  <c r="BG27" i="6"/>
  <c r="BF27" i="6"/>
  <c r="BE27" i="6"/>
  <c r="BC27" i="6"/>
  <c r="AY27" i="6"/>
  <c r="O27" i="6"/>
  <c r="BD27" i="6" s="1"/>
  <c r="J27" i="6"/>
  <c r="K27" i="6" s="1"/>
  <c r="F27" i="6"/>
  <c r="Z27" i="6" s="1"/>
  <c r="BI26" i="6"/>
  <c r="BH26" i="6"/>
  <c r="BG26" i="6"/>
  <c r="BF26" i="6"/>
  <c r="BE26" i="6"/>
  <c r="BC26" i="6"/>
  <c r="AY26" i="6"/>
  <c r="O26" i="6"/>
  <c r="BD26" i="6" s="1"/>
  <c r="J26" i="6"/>
  <c r="K26" i="6" s="1"/>
  <c r="F26" i="6"/>
  <c r="Z26" i="6" s="1"/>
  <c r="BI25" i="6"/>
  <c r="BH25" i="6"/>
  <c r="BG25" i="6"/>
  <c r="BF25" i="6"/>
  <c r="BE25" i="6"/>
  <c r="BC25" i="6"/>
  <c r="AY25" i="6"/>
  <c r="O25" i="6"/>
  <c r="BD25" i="6" s="1"/>
  <c r="J25" i="6"/>
  <c r="K25" i="6" s="1"/>
  <c r="F25" i="6"/>
  <c r="AA25" i="6" s="1"/>
  <c r="BI24" i="6"/>
  <c r="BH24" i="6"/>
  <c r="BG24" i="6"/>
  <c r="BF24" i="6"/>
  <c r="BE24" i="6"/>
  <c r="BC24" i="6"/>
  <c r="AY24" i="6"/>
  <c r="O24" i="6"/>
  <c r="BD24" i="6" s="1"/>
  <c r="J24" i="6"/>
  <c r="K24" i="6" s="1"/>
  <c r="F24" i="6"/>
  <c r="Z24" i="6" s="1"/>
  <c r="BI23" i="6"/>
  <c r="BH23" i="6"/>
  <c r="BG23" i="6"/>
  <c r="BF23" i="6"/>
  <c r="BE23" i="6"/>
  <c r="BC23" i="6"/>
  <c r="AY23" i="6"/>
  <c r="O23" i="6"/>
  <c r="BD23" i="6" s="1"/>
  <c r="J23" i="6"/>
  <c r="K23" i="6" s="1"/>
  <c r="F23" i="6"/>
  <c r="Z23" i="6" s="1"/>
  <c r="BI22" i="6"/>
  <c r="BH22" i="6"/>
  <c r="BG22" i="6"/>
  <c r="BF22" i="6"/>
  <c r="BE22" i="6"/>
  <c r="BC22" i="6"/>
  <c r="AY22" i="6"/>
  <c r="O22" i="6"/>
  <c r="BD22" i="6" s="1"/>
  <c r="J22" i="6"/>
  <c r="K22" i="6" s="1"/>
  <c r="F22" i="6"/>
  <c r="Z22" i="6" s="1"/>
  <c r="BI21" i="6"/>
  <c r="BH21" i="6"/>
  <c r="BG21" i="6"/>
  <c r="BF21" i="6"/>
  <c r="BE21" i="6"/>
  <c r="BC21" i="6"/>
  <c r="AY21" i="6"/>
  <c r="O21" i="6"/>
  <c r="BD21" i="6" s="1"/>
  <c r="J21" i="6"/>
  <c r="K21" i="6" s="1"/>
  <c r="F21" i="6"/>
  <c r="AA21" i="6" s="1"/>
  <c r="BI20" i="6"/>
  <c r="BH20" i="6"/>
  <c r="BG20" i="6"/>
  <c r="BF20" i="6"/>
  <c r="BE20" i="6"/>
  <c r="BC20" i="6"/>
  <c r="AY20" i="6"/>
  <c r="O20" i="6"/>
  <c r="BD20" i="6" s="1"/>
  <c r="J20" i="6"/>
  <c r="K20" i="6" s="1"/>
  <c r="F20" i="6"/>
  <c r="Z20" i="6" s="1"/>
  <c r="BI19" i="6"/>
  <c r="BH19" i="6"/>
  <c r="BG19" i="6"/>
  <c r="BF19" i="6"/>
  <c r="BE19" i="6"/>
  <c r="BC19" i="6"/>
  <c r="AY19" i="6"/>
  <c r="O19" i="6"/>
  <c r="BD19" i="6" s="1"/>
  <c r="J19" i="6"/>
  <c r="K19" i="6" s="1"/>
  <c r="F19" i="6"/>
  <c r="Z19" i="6" s="1"/>
  <c r="BI18" i="6"/>
  <c r="BH18" i="6"/>
  <c r="BG18" i="6"/>
  <c r="BF18" i="6"/>
  <c r="BE18" i="6"/>
  <c r="BD18" i="6"/>
  <c r="BC18" i="6"/>
  <c r="AY18" i="6"/>
  <c r="AA18" i="6"/>
  <c r="Z18" i="6"/>
  <c r="BI17" i="6"/>
  <c r="BH17" i="6"/>
  <c r="BG17" i="6"/>
  <c r="BF17" i="6"/>
  <c r="BE17" i="6"/>
  <c r="BC17" i="6"/>
  <c r="AY17" i="6"/>
  <c r="O17" i="6"/>
  <c r="BD17" i="6" s="1"/>
  <c r="J17" i="6"/>
  <c r="K17" i="6" s="1"/>
  <c r="F17" i="6"/>
  <c r="AA17" i="6" s="1"/>
  <c r="BI16" i="6"/>
  <c r="BH16" i="6"/>
  <c r="BG16" i="6"/>
  <c r="BF16" i="6"/>
  <c r="BE16" i="6"/>
  <c r="BD16" i="6"/>
  <c r="BC16" i="6"/>
  <c r="AY16" i="6"/>
  <c r="AA16" i="6"/>
  <c r="Z16" i="6"/>
  <c r="BI15" i="6"/>
  <c r="BH15" i="6"/>
  <c r="BG15" i="6"/>
  <c r="BF15" i="6"/>
  <c r="BE15" i="6"/>
  <c r="BC15" i="6"/>
  <c r="AY15" i="6"/>
  <c r="O15" i="6"/>
  <c r="BD15" i="6" s="1"/>
  <c r="J15" i="6"/>
  <c r="K15" i="6" s="1"/>
  <c r="F15" i="6"/>
  <c r="AA15" i="6" s="1"/>
  <c r="BI14" i="6"/>
  <c r="BH14" i="6"/>
  <c r="BG14" i="6"/>
  <c r="BF14" i="6"/>
  <c r="BE14" i="6"/>
  <c r="BC14" i="6"/>
  <c r="AY14" i="6"/>
  <c r="O14" i="6"/>
  <c r="BD14" i="6" s="1"/>
  <c r="J14" i="6"/>
  <c r="K14" i="6" s="1"/>
  <c r="F14" i="6"/>
  <c r="Z14" i="6" s="1"/>
  <c r="BI13" i="6"/>
  <c r="BH13" i="6"/>
  <c r="BG13" i="6"/>
  <c r="BF13" i="6"/>
  <c r="BE13" i="6"/>
  <c r="BC13" i="6"/>
  <c r="AY13" i="6"/>
  <c r="O13" i="6"/>
  <c r="BD13" i="6" s="1"/>
  <c r="J13" i="6"/>
  <c r="K13" i="6" s="1"/>
  <c r="F13" i="6"/>
  <c r="Z13" i="6" s="1"/>
  <c r="BI12" i="6"/>
  <c r="BH12" i="6"/>
  <c r="BG12" i="6"/>
  <c r="BF12" i="6"/>
  <c r="BE12" i="6"/>
  <c r="BC12" i="6"/>
  <c r="AY12" i="6"/>
  <c r="O12" i="6"/>
  <c r="BD12" i="6" s="1"/>
  <c r="J12" i="6"/>
  <c r="K12" i="6" s="1"/>
  <c r="F12" i="6"/>
  <c r="Z12" i="6" s="1"/>
  <c r="BI11" i="6"/>
  <c r="BH11" i="6"/>
  <c r="BG11" i="6"/>
  <c r="BF11" i="6"/>
  <c r="BE11" i="6"/>
  <c r="BC11" i="6"/>
  <c r="AY11" i="6"/>
  <c r="O11" i="6"/>
  <c r="BD11" i="6" s="1"/>
  <c r="J11" i="6"/>
  <c r="K11" i="6" s="1"/>
  <c r="F11" i="6"/>
  <c r="AA11" i="6" s="1"/>
  <c r="BI10" i="6"/>
  <c r="BH10" i="6"/>
  <c r="BG10" i="6"/>
  <c r="BF10" i="6"/>
  <c r="BE10" i="6"/>
  <c r="BC10" i="6"/>
  <c r="AY10" i="6"/>
  <c r="O10" i="6"/>
  <c r="BD10" i="6" s="1"/>
  <c r="J10" i="6"/>
  <c r="K10" i="6" s="1"/>
  <c r="F10" i="6"/>
  <c r="Z10" i="6" s="1"/>
  <c r="BI9" i="6"/>
  <c r="BH9" i="6"/>
  <c r="BG9" i="6"/>
  <c r="BF9" i="6"/>
  <c r="BE9" i="6"/>
  <c r="BC9" i="6"/>
  <c r="AY9" i="6"/>
  <c r="O9" i="6"/>
  <c r="BD9" i="6" s="1"/>
  <c r="J9" i="6"/>
  <c r="K9" i="6" s="1"/>
  <c r="F9" i="6"/>
  <c r="Z9" i="6" s="1"/>
  <c r="BI8" i="6"/>
  <c r="BH8" i="6"/>
  <c r="BG8" i="6"/>
  <c r="BF8" i="6"/>
  <c r="BE8" i="6"/>
  <c r="BC8" i="6"/>
  <c r="AY8" i="6"/>
  <c r="O8" i="6"/>
  <c r="BD8" i="6" s="1"/>
  <c r="J8" i="6"/>
  <c r="K8" i="6" s="1"/>
  <c r="F8" i="6"/>
  <c r="BI7" i="6"/>
  <c r="BH7" i="6"/>
  <c r="BG7" i="6"/>
  <c r="BF7" i="6"/>
  <c r="BE7" i="6"/>
  <c r="BC7" i="6"/>
  <c r="AY7" i="6"/>
  <c r="O7" i="6"/>
  <c r="BD7" i="6" s="1"/>
  <c r="J7" i="6"/>
  <c r="K7" i="6" s="1"/>
  <c r="F7" i="6"/>
  <c r="Z7" i="6" s="1"/>
  <c r="BI6" i="6"/>
  <c r="BH6" i="6"/>
  <c r="BG6" i="6"/>
  <c r="BF6" i="6"/>
  <c r="BE6" i="6"/>
  <c r="BC6" i="6"/>
  <c r="AY6" i="6"/>
  <c r="O6" i="6"/>
  <c r="BD6" i="6" s="1"/>
  <c r="J6" i="6"/>
  <c r="K6" i="6" s="1"/>
  <c r="F6" i="6"/>
  <c r="Z6" i="6" s="1"/>
  <c r="BI5" i="6"/>
  <c r="BH5" i="6"/>
  <c r="BG5" i="6"/>
  <c r="BF5" i="6"/>
  <c r="BE5" i="6"/>
  <c r="BC5" i="6"/>
  <c r="AY5" i="6"/>
  <c r="O5" i="6"/>
  <c r="BD5" i="6" s="1"/>
  <c r="J5" i="6"/>
  <c r="K5" i="6" s="1"/>
  <c r="F5" i="6"/>
  <c r="Z5" i="6" s="1"/>
  <c r="BI4" i="6"/>
  <c r="BH4" i="6"/>
  <c r="BG4" i="6"/>
  <c r="BF4" i="6"/>
  <c r="BE4" i="6"/>
  <c r="BC4" i="6"/>
  <c r="AY4" i="6"/>
  <c r="O4" i="6"/>
  <c r="BD4" i="6" s="1"/>
  <c r="J4" i="6"/>
  <c r="K4" i="6" s="1"/>
  <c r="F4" i="6"/>
  <c r="Z4" i="6" s="1"/>
  <c r="BI3" i="6"/>
  <c r="BH3" i="6"/>
  <c r="BG3" i="6"/>
  <c r="BF3" i="6"/>
  <c r="BE3" i="6"/>
  <c r="BC3" i="6"/>
  <c r="AY3" i="6"/>
  <c r="O3" i="6"/>
  <c r="BD3" i="6" s="1"/>
  <c r="J3" i="6"/>
  <c r="K3" i="6" s="1"/>
  <c r="F3" i="6"/>
  <c r="Z3" i="6" s="1"/>
  <c r="BI2" i="6"/>
  <c r="BH2" i="6"/>
  <c r="BG2" i="6"/>
  <c r="BF2" i="6"/>
  <c r="BE2" i="6"/>
  <c r="BC2" i="6"/>
  <c r="AY2" i="6"/>
  <c r="O2" i="6"/>
  <c r="BD2" i="6" s="1"/>
  <c r="J2" i="6"/>
  <c r="K2" i="6" s="1"/>
  <c r="F2" i="6"/>
  <c r="Z2" i="6" s="1"/>
  <c r="BI637" i="5"/>
  <c r="BH637" i="5"/>
  <c r="BG637" i="5"/>
  <c r="BF637" i="5"/>
  <c r="BE637" i="5"/>
  <c r="BC637" i="5"/>
  <c r="AY637" i="5"/>
  <c r="O637" i="5"/>
  <c r="BD637" i="5" s="1"/>
  <c r="J637" i="5"/>
  <c r="K637" i="5" s="1"/>
  <c r="F637" i="5"/>
  <c r="AA637" i="5" s="1"/>
  <c r="BI636" i="5"/>
  <c r="BH636" i="5"/>
  <c r="BG636" i="5"/>
  <c r="BF636" i="5"/>
  <c r="BE636" i="5"/>
  <c r="BC636" i="5"/>
  <c r="AY636" i="5"/>
  <c r="O636" i="5"/>
  <c r="BD636" i="5" s="1"/>
  <c r="J636" i="5"/>
  <c r="K636" i="5" s="1"/>
  <c r="F636" i="5"/>
  <c r="BI635" i="5"/>
  <c r="BH635" i="5"/>
  <c r="BG635" i="5"/>
  <c r="BF635" i="5"/>
  <c r="BE635" i="5"/>
  <c r="BC635" i="5"/>
  <c r="AY635" i="5"/>
  <c r="O635" i="5"/>
  <c r="BD635" i="5" s="1"/>
  <c r="J635" i="5"/>
  <c r="K635" i="5" s="1"/>
  <c r="F635" i="5"/>
  <c r="BI634" i="5"/>
  <c r="BH634" i="5"/>
  <c r="BG634" i="5"/>
  <c r="BF634" i="5"/>
  <c r="BE634" i="5"/>
  <c r="BC634" i="5"/>
  <c r="AY634" i="5"/>
  <c r="O634" i="5"/>
  <c r="BD634" i="5" s="1"/>
  <c r="J634" i="5"/>
  <c r="K634" i="5" s="1"/>
  <c r="F634" i="5"/>
  <c r="Z634" i="5" s="1"/>
  <c r="BI633" i="5"/>
  <c r="BH633" i="5"/>
  <c r="BG633" i="5"/>
  <c r="BF633" i="5"/>
  <c r="BE633" i="5"/>
  <c r="BC633" i="5"/>
  <c r="AY633" i="5"/>
  <c r="O633" i="5"/>
  <c r="BD633" i="5" s="1"/>
  <c r="J633" i="5"/>
  <c r="K633" i="5" s="1"/>
  <c r="F633" i="5"/>
  <c r="BI632" i="5"/>
  <c r="BH632" i="5"/>
  <c r="BG632" i="5"/>
  <c r="BF632" i="5"/>
  <c r="BE632" i="5"/>
  <c r="BC632" i="5"/>
  <c r="AY632" i="5"/>
  <c r="O632" i="5"/>
  <c r="BD632" i="5" s="1"/>
  <c r="J632" i="5"/>
  <c r="K632" i="5" s="1"/>
  <c r="F632" i="5"/>
  <c r="Z632" i="5" s="1"/>
  <c r="BI631" i="5"/>
  <c r="BH631" i="5"/>
  <c r="BG631" i="5"/>
  <c r="BF631" i="5"/>
  <c r="BE631" i="5"/>
  <c r="BC631" i="5"/>
  <c r="AY631" i="5"/>
  <c r="O631" i="5"/>
  <c r="BD631" i="5" s="1"/>
  <c r="J631" i="5"/>
  <c r="K631" i="5" s="1"/>
  <c r="F631" i="5"/>
  <c r="BI630" i="5"/>
  <c r="BH630" i="5"/>
  <c r="BG630" i="5"/>
  <c r="BF630" i="5"/>
  <c r="BE630" i="5"/>
  <c r="BC630" i="5"/>
  <c r="AY630" i="5"/>
  <c r="O630" i="5"/>
  <c r="BD630" i="5" s="1"/>
  <c r="J630" i="5"/>
  <c r="K630" i="5" s="1"/>
  <c r="F630" i="5"/>
  <c r="BI629" i="5"/>
  <c r="BH629" i="5"/>
  <c r="BG629" i="5"/>
  <c r="BF629" i="5"/>
  <c r="BE629" i="5"/>
  <c r="BC629" i="5"/>
  <c r="AY629" i="5"/>
  <c r="O629" i="5"/>
  <c r="BD629" i="5" s="1"/>
  <c r="J629" i="5"/>
  <c r="K629" i="5" s="1"/>
  <c r="F629" i="5"/>
  <c r="AA629" i="5" s="1"/>
  <c r="BI628" i="5"/>
  <c r="BH628" i="5"/>
  <c r="BG628" i="5"/>
  <c r="BF628" i="5"/>
  <c r="BE628" i="5"/>
  <c r="BC628" i="5"/>
  <c r="AY628" i="5"/>
  <c r="O628" i="5"/>
  <c r="BD628" i="5" s="1"/>
  <c r="J628" i="5"/>
  <c r="K628" i="5" s="1"/>
  <c r="F628" i="5"/>
  <c r="BI627" i="5"/>
  <c r="BH627" i="5"/>
  <c r="BG627" i="5"/>
  <c r="BF627" i="5"/>
  <c r="BE627" i="5"/>
  <c r="BC627" i="5"/>
  <c r="AY627" i="5"/>
  <c r="Z627" i="5"/>
  <c r="O627" i="5"/>
  <c r="BD627" i="5" s="1"/>
  <c r="J627" i="5"/>
  <c r="K627" i="5" s="1"/>
  <c r="F627" i="5"/>
  <c r="AA627" i="5" s="1"/>
  <c r="BI626" i="5"/>
  <c r="BH626" i="5"/>
  <c r="BG626" i="5"/>
  <c r="BF626" i="5"/>
  <c r="BE626" i="5"/>
  <c r="BC626" i="5"/>
  <c r="AY626" i="5"/>
  <c r="O626" i="5"/>
  <c r="BD626" i="5" s="1"/>
  <c r="K626" i="5"/>
  <c r="J626" i="5"/>
  <c r="F626" i="5"/>
  <c r="Z626" i="5" s="1"/>
  <c r="BI625" i="5"/>
  <c r="BH625" i="5"/>
  <c r="BG625" i="5"/>
  <c r="BF625" i="5"/>
  <c r="BE625" i="5"/>
  <c r="BD625" i="5"/>
  <c r="BC625" i="5"/>
  <c r="AY625" i="5"/>
  <c r="O625" i="5"/>
  <c r="J625" i="5"/>
  <c r="K625" i="5" s="1"/>
  <c r="F625" i="5"/>
  <c r="BI624" i="5"/>
  <c r="BH624" i="5"/>
  <c r="BG624" i="5"/>
  <c r="BF624" i="5"/>
  <c r="BE624" i="5"/>
  <c r="BC624" i="5"/>
  <c r="AY624" i="5"/>
  <c r="O624" i="5"/>
  <c r="BD624" i="5" s="1"/>
  <c r="J624" i="5"/>
  <c r="K624" i="5" s="1"/>
  <c r="F624" i="5"/>
  <c r="Z624" i="5" s="1"/>
  <c r="BI623" i="5"/>
  <c r="BH623" i="5"/>
  <c r="BG623" i="5"/>
  <c r="BF623" i="5"/>
  <c r="BE623" i="5"/>
  <c r="BC623" i="5"/>
  <c r="AY623" i="5"/>
  <c r="O623" i="5"/>
  <c r="BD623" i="5" s="1"/>
  <c r="J623" i="5"/>
  <c r="K623" i="5" s="1"/>
  <c r="F623" i="5"/>
  <c r="BI622" i="5"/>
  <c r="BH622" i="5"/>
  <c r="BG622" i="5"/>
  <c r="BF622" i="5"/>
  <c r="BE622" i="5"/>
  <c r="BC622" i="5"/>
  <c r="AY622" i="5"/>
  <c r="O622" i="5"/>
  <c r="BD622" i="5" s="1"/>
  <c r="J622" i="5"/>
  <c r="K622" i="5" s="1"/>
  <c r="F622" i="5"/>
  <c r="Z622" i="5" s="1"/>
  <c r="BI621" i="5"/>
  <c r="BH621" i="5"/>
  <c r="BG621" i="5"/>
  <c r="BF621" i="5"/>
  <c r="BE621" i="5"/>
  <c r="BC621" i="5"/>
  <c r="AY621" i="5"/>
  <c r="O621" i="5"/>
  <c r="BD621" i="5" s="1"/>
  <c r="J621" i="5"/>
  <c r="K621" i="5" s="1"/>
  <c r="F621" i="5"/>
  <c r="AA621" i="5" s="1"/>
  <c r="BI620" i="5"/>
  <c r="BH620" i="5"/>
  <c r="BG620" i="5"/>
  <c r="BF620" i="5"/>
  <c r="BE620" i="5"/>
  <c r="BC620" i="5"/>
  <c r="AY620" i="5"/>
  <c r="O620" i="5"/>
  <c r="BD620" i="5" s="1"/>
  <c r="J620" i="5"/>
  <c r="K620" i="5" s="1"/>
  <c r="F620" i="5"/>
  <c r="Z620" i="5" s="1"/>
  <c r="BI619" i="5"/>
  <c r="BH619" i="5"/>
  <c r="BG619" i="5"/>
  <c r="BF619" i="5"/>
  <c r="BE619" i="5"/>
  <c r="BC619" i="5"/>
  <c r="AY619" i="5"/>
  <c r="O619" i="5"/>
  <c r="BD619" i="5" s="1"/>
  <c r="J619" i="5"/>
  <c r="K619" i="5" s="1"/>
  <c r="F619" i="5"/>
  <c r="BI618" i="5"/>
  <c r="BH618" i="5"/>
  <c r="BG618" i="5"/>
  <c r="BF618" i="5"/>
  <c r="BE618" i="5"/>
  <c r="BC618" i="5"/>
  <c r="AY618" i="5"/>
  <c r="O618" i="5"/>
  <c r="BD618" i="5" s="1"/>
  <c r="J618" i="5"/>
  <c r="K618" i="5" s="1"/>
  <c r="F618" i="5"/>
  <c r="BI617" i="5"/>
  <c r="BH617" i="5"/>
  <c r="BG617" i="5"/>
  <c r="BF617" i="5"/>
  <c r="BE617" i="5"/>
  <c r="BC617" i="5"/>
  <c r="AY617" i="5"/>
  <c r="O617" i="5"/>
  <c r="BD617" i="5" s="1"/>
  <c r="J617" i="5"/>
  <c r="K617" i="5" s="1"/>
  <c r="F617" i="5"/>
  <c r="BI616" i="5"/>
  <c r="BH616" i="5"/>
  <c r="BG616" i="5"/>
  <c r="BF616" i="5"/>
  <c r="BE616" i="5"/>
  <c r="BC616" i="5"/>
  <c r="AY616" i="5"/>
  <c r="O616" i="5"/>
  <c r="BD616" i="5" s="1"/>
  <c r="J616" i="5"/>
  <c r="K616" i="5" s="1"/>
  <c r="F616" i="5"/>
  <c r="Z616" i="5" s="1"/>
  <c r="BI615" i="5"/>
  <c r="BH615" i="5"/>
  <c r="BG615" i="5"/>
  <c r="BF615" i="5"/>
  <c r="BE615" i="5"/>
  <c r="BC615" i="5"/>
  <c r="AY615" i="5"/>
  <c r="O615" i="5"/>
  <c r="BD615" i="5" s="1"/>
  <c r="J615" i="5"/>
  <c r="K615" i="5" s="1"/>
  <c r="F615" i="5"/>
  <c r="BI614" i="5"/>
  <c r="BH614" i="5"/>
  <c r="BG614" i="5"/>
  <c r="BF614" i="5"/>
  <c r="BE614" i="5"/>
  <c r="BC614" i="5"/>
  <c r="AY614" i="5"/>
  <c r="O614" i="5"/>
  <c r="BD614" i="5" s="1"/>
  <c r="J614" i="5"/>
  <c r="K614" i="5" s="1"/>
  <c r="F614" i="5"/>
  <c r="BI613" i="5"/>
  <c r="BH613" i="5"/>
  <c r="BG613" i="5"/>
  <c r="BF613" i="5"/>
  <c r="BE613" i="5"/>
  <c r="BC613" i="5"/>
  <c r="AY613" i="5"/>
  <c r="O613" i="5"/>
  <c r="BD613" i="5" s="1"/>
  <c r="J613" i="5"/>
  <c r="K613" i="5" s="1"/>
  <c r="F613" i="5"/>
  <c r="AA613" i="5" s="1"/>
  <c r="BI612" i="5"/>
  <c r="BH612" i="5"/>
  <c r="BG612" i="5"/>
  <c r="BF612" i="5"/>
  <c r="BE612" i="5"/>
  <c r="BC612" i="5"/>
  <c r="AY612" i="5"/>
  <c r="O612" i="5"/>
  <c r="BD612" i="5" s="1"/>
  <c r="J612" i="5"/>
  <c r="K612" i="5" s="1"/>
  <c r="F612" i="5"/>
  <c r="BI611" i="5"/>
  <c r="BH611" i="5"/>
  <c r="BG611" i="5"/>
  <c r="BF611" i="5"/>
  <c r="BE611" i="5"/>
  <c r="BC611" i="5"/>
  <c r="AY611" i="5"/>
  <c r="O611" i="5"/>
  <c r="BD611" i="5" s="1"/>
  <c r="J611" i="5"/>
  <c r="K611" i="5" s="1"/>
  <c r="F611" i="5"/>
  <c r="BI610" i="5"/>
  <c r="BH610" i="5"/>
  <c r="BG610" i="5"/>
  <c r="BF610" i="5"/>
  <c r="BE610" i="5"/>
  <c r="BC610" i="5"/>
  <c r="AY610" i="5"/>
  <c r="O610" i="5"/>
  <c r="BD610" i="5" s="1"/>
  <c r="J610" i="5"/>
  <c r="K610" i="5" s="1"/>
  <c r="F610" i="5"/>
  <c r="Z610" i="5" s="1"/>
  <c r="BI609" i="5"/>
  <c r="BH609" i="5"/>
  <c r="BG609" i="5"/>
  <c r="BF609" i="5"/>
  <c r="BE609" i="5"/>
  <c r="BC609" i="5"/>
  <c r="AY609" i="5"/>
  <c r="O609" i="5"/>
  <c r="BD609" i="5" s="1"/>
  <c r="J609" i="5"/>
  <c r="K609" i="5" s="1"/>
  <c r="F609" i="5"/>
  <c r="BI608" i="5"/>
  <c r="BH608" i="5"/>
  <c r="BG608" i="5"/>
  <c r="BF608" i="5"/>
  <c r="BE608" i="5"/>
  <c r="BC608" i="5"/>
  <c r="AY608" i="5"/>
  <c r="O608" i="5"/>
  <c r="BD608" i="5" s="1"/>
  <c r="J608" i="5"/>
  <c r="K608" i="5" s="1"/>
  <c r="F608" i="5"/>
  <c r="Z608" i="5" s="1"/>
  <c r="BI607" i="5"/>
  <c r="BH607" i="5"/>
  <c r="BG607" i="5"/>
  <c r="BF607" i="5"/>
  <c r="BE607" i="5"/>
  <c r="BC607" i="5"/>
  <c r="AY607" i="5"/>
  <c r="O607" i="5"/>
  <c r="BD607" i="5" s="1"/>
  <c r="J607" i="5"/>
  <c r="K607" i="5" s="1"/>
  <c r="F607" i="5"/>
  <c r="BI606" i="5"/>
  <c r="BH606" i="5"/>
  <c r="BG606" i="5"/>
  <c r="BF606" i="5"/>
  <c r="BE606" i="5"/>
  <c r="BC606" i="5"/>
  <c r="AY606" i="5"/>
  <c r="O606" i="5"/>
  <c r="BD606" i="5" s="1"/>
  <c r="J606" i="5"/>
  <c r="K606" i="5" s="1"/>
  <c r="F606" i="5"/>
  <c r="BI605" i="5"/>
  <c r="BH605" i="5"/>
  <c r="BG605" i="5"/>
  <c r="BF605" i="5"/>
  <c r="BE605" i="5"/>
  <c r="BC605" i="5"/>
  <c r="AY605" i="5"/>
  <c r="O605" i="5"/>
  <c r="BD605" i="5" s="1"/>
  <c r="J605" i="5"/>
  <c r="K605" i="5" s="1"/>
  <c r="F605" i="5"/>
  <c r="AA605" i="5" s="1"/>
  <c r="BI604" i="5"/>
  <c r="BH604" i="5"/>
  <c r="BG604" i="5"/>
  <c r="BF604" i="5"/>
  <c r="BE604" i="5"/>
  <c r="BC604" i="5"/>
  <c r="AY604" i="5"/>
  <c r="O604" i="5"/>
  <c r="BD604" i="5" s="1"/>
  <c r="J604" i="5"/>
  <c r="K604" i="5" s="1"/>
  <c r="F604" i="5"/>
  <c r="Z604" i="5" s="1"/>
  <c r="BI603" i="5"/>
  <c r="BH603" i="5"/>
  <c r="BG603" i="5"/>
  <c r="BF603" i="5"/>
  <c r="BE603" i="5"/>
  <c r="BC603" i="5"/>
  <c r="AY603" i="5"/>
  <c r="O603" i="5"/>
  <c r="BD603" i="5" s="1"/>
  <c r="J603" i="5"/>
  <c r="K603" i="5" s="1"/>
  <c r="F603" i="5"/>
  <c r="BI602" i="5"/>
  <c r="BH602" i="5"/>
  <c r="BG602" i="5"/>
  <c r="BF602" i="5"/>
  <c r="BE602" i="5"/>
  <c r="BC602" i="5"/>
  <c r="AY602" i="5"/>
  <c r="O602" i="5"/>
  <c r="BD602" i="5" s="1"/>
  <c r="J602" i="5"/>
  <c r="K602" i="5" s="1"/>
  <c r="F602" i="5"/>
  <c r="Z602" i="5" s="1"/>
  <c r="BI601" i="5"/>
  <c r="BH601" i="5"/>
  <c r="BG601" i="5"/>
  <c r="BF601" i="5"/>
  <c r="BE601" i="5"/>
  <c r="BC601" i="5"/>
  <c r="AY601" i="5"/>
  <c r="O601" i="5"/>
  <c r="BD601" i="5" s="1"/>
  <c r="J601" i="5"/>
  <c r="K601" i="5" s="1"/>
  <c r="F601" i="5"/>
  <c r="BI600" i="5"/>
  <c r="BH600" i="5"/>
  <c r="BG600" i="5"/>
  <c r="BF600" i="5"/>
  <c r="BE600" i="5"/>
  <c r="BC600" i="5"/>
  <c r="AY600" i="5"/>
  <c r="O600" i="5"/>
  <c r="BD600" i="5" s="1"/>
  <c r="J600" i="5"/>
  <c r="K600" i="5" s="1"/>
  <c r="F600" i="5"/>
  <c r="Z600" i="5" s="1"/>
  <c r="BI599" i="5"/>
  <c r="BH599" i="5"/>
  <c r="BG599" i="5"/>
  <c r="BF599" i="5"/>
  <c r="BE599" i="5"/>
  <c r="BC599" i="5"/>
  <c r="AY599" i="5"/>
  <c r="O599" i="5"/>
  <c r="BD599" i="5" s="1"/>
  <c r="J599" i="5"/>
  <c r="K599" i="5" s="1"/>
  <c r="F599" i="5"/>
  <c r="BI598" i="5"/>
  <c r="BH598" i="5"/>
  <c r="BG598" i="5"/>
  <c r="BF598" i="5"/>
  <c r="BE598" i="5"/>
  <c r="BC598" i="5"/>
  <c r="AY598" i="5"/>
  <c r="O598" i="5"/>
  <c r="BD598" i="5" s="1"/>
  <c r="J598" i="5"/>
  <c r="K598" i="5" s="1"/>
  <c r="F598" i="5"/>
  <c r="BI597" i="5"/>
  <c r="BH597" i="5"/>
  <c r="BG597" i="5"/>
  <c r="BF597" i="5"/>
  <c r="BE597" i="5"/>
  <c r="BC597" i="5"/>
  <c r="AY597" i="5"/>
  <c r="O597" i="5"/>
  <c r="BD597" i="5" s="1"/>
  <c r="J597" i="5"/>
  <c r="K597" i="5" s="1"/>
  <c r="F597" i="5"/>
  <c r="AA597" i="5" s="1"/>
  <c r="BI596" i="5"/>
  <c r="BH596" i="5"/>
  <c r="BG596" i="5"/>
  <c r="BF596" i="5"/>
  <c r="BE596" i="5"/>
  <c r="BC596" i="5"/>
  <c r="AY596" i="5"/>
  <c r="O596" i="5"/>
  <c r="BD596" i="5" s="1"/>
  <c r="J596" i="5"/>
  <c r="K596" i="5" s="1"/>
  <c r="F596" i="5"/>
  <c r="BI595" i="5"/>
  <c r="BH595" i="5"/>
  <c r="BG595" i="5"/>
  <c r="BF595" i="5"/>
  <c r="BE595" i="5"/>
  <c r="BC595" i="5"/>
  <c r="AY595" i="5"/>
  <c r="O595" i="5"/>
  <c r="BD595" i="5" s="1"/>
  <c r="J595" i="5"/>
  <c r="K595" i="5" s="1"/>
  <c r="F595" i="5"/>
  <c r="BI594" i="5"/>
  <c r="BH594" i="5"/>
  <c r="BG594" i="5"/>
  <c r="BF594" i="5"/>
  <c r="BE594" i="5"/>
  <c r="BC594" i="5"/>
  <c r="AY594" i="5"/>
  <c r="O594" i="5"/>
  <c r="BD594" i="5" s="1"/>
  <c r="J594" i="5"/>
  <c r="K594" i="5" s="1"/>
  <c r="F594" i="5"/>
  <c r="BI593" i="5"/>
  <c r="BH593" i="5"/>
  <c r="BG593" i="5"/>
  <c r="BF593" i="5"/>
  <c r="BE593" i="5"/>
  <c r="BC593" i="5"/>
  <c r="AY593" i="5"/>
  <c r="O593" i="5"/>
  <c r="BD593" i="5" s="1"/>
  <c r="J593" i="5"/>
  <c r="K593" i="5" s="1"/>
  <c r="F593" i="5"/>
  <c r="BI592" i="5"/>
  <c r="BH592" i="5"/>
  <c r="BG592" i="5"/>
  <c r="BF592" i="5"/>
  <c r="BE592" i="5"/>
  <c r="BC592" i="5"/>
  <c r="AY592" i="5"/>
  <c r="O592" i="5"/>
  <c r="BD592" i="5" s="1"/>
  <c r="J592" i="5"/>
  <c r="K592" i="5" s="1"/>
  <c r="F592" i="5"/>
  <c r="Z592" i="5" s="1"/>
  <c r="BI591" i="5"/>
  <c r="BH591" i="5"/>
  <c r="BG591" i="5"/>
  <c r="BF591" i="5"/>
  <c r="BE591" i="5"/>
  <c r="BC591" i="5"/>
  <c r="AY591" i="5"/>
  <c r="O591" i="5"/>
  <c r="BD591" i="5" s="1"/>
  <c r="J591" i="5"/>
  <c r="K591" i="5" s="1"/>
  <c r="F591" i="5"/>
  <c r="BI590" i="5"/>
  <c r="BH590" i="5"/>
  <c r="BG590" i="5"/>
  <c r="BF590" i="5"/>
  <c r="BE590" i="5"/>
  <c r="BC590" i="5"/>
  <c r="AY590" i="5"/>
  <c r="O590" i="5"/>
  <c r="BD590" i="5" s="1"/>
  <c r="J590" i="5"/>
  <c r="K590" i="5" s="1"/>
  <c r="F590" i="5"/>
  <c r="BI589" i="5"/>
  <c r="BH589" i="5"/>
  <c r="BG589" i="5"/>
  <c r="BF589" i="5"/>
  <c r="BE589" i="5"/>
  <c r="BC589" i="5"/>
  <c r="AY589" i="5"/>
  <c r="O589" i="5"/>
  <c r="BD589" i="5" s="1"/>
  <c r="J589" i="5"/>
  <c r="K589" i="5" s="1"/>
  <c r="F589" i="5"/>
  <c r="AA589" i="5" s="1"/>
  <c r="BI588" i="5"/>
  <c r="BH588" i="5"/>
  <c r="BG588" i="5"/>
  <c r="BF588" i="5"/>
  <c r="BE588" i="5"/>
  <c r="BC588" i="5"/>
  <c r="AY588" i="5"/>
  <c r="O588" i="5"/>
  <c r="BD588" i="5" s="1"/>
  <c r="J588" i="5"/>
  <c r="K588" i="5" s="1"/>
  <c r="F588" i="5"/>
  <c r="Z588" i="5" s="1"/>
  <c r="BI587" i="5"/>
  <c r="BH587" i="5"/>
  <c r="BG587" i="5"/>
  <c r="BF587" i="5"/>
  <c r="BE587" i="5"/>
  <c r="BC587" i="5"/>
  <c r="AY587" i="5"/>
  <c r="O587" i="5"/>
  <c r="BD587" i="5" s="1"/>
  <c r="J587" i="5"/>
  <c r="K587" i="5" s="1"/>
  <c r="F587" i="5"/>
  <c r="AA587" i="5" s="1"/>
  <c r="BI586" i="5"/>
  <c r="BH586" i="5"/>
  <c r="BG586" i="5"/>
  <c r="BF586" i="5"/>
  <c r="BE586" i="5"/>
  <c r="BC586" i="5"/>
  <c r="AY586" i="5"/>
  <c r="O586" i="5"/>
  <c r="BD586" i="5" s="1"/>
  <c r="J586" i="5"/>
  <c r="K586" i="5" s="1"/>
  <c r="F586" i="5"/>
  <c r="AA586" i="5" s="1"/>
  <c r="BI585" i="5"/>
  <c r="BH585" i="5"/>
  <c r="BG585" i="5"/>
  <c r="BF585" i="5"/>
  <c r="BE585" i="5"/>
  <c r="BC585" i="5"/>
  <c r="AY585" i="5"/>
  <c r="O585" i="5"/>
  <c r="BD585" i="5" s="1"/>
  <c r="J585" i="5"/>
  <c r="K585" i="5" s="1"/>
  <c r="F585" i="5"/>
  <c r="Z585" i="5" s="1"/>
  <c r="BI584" i="5"/>
  <c r="BH584" i="5"/>
  <c r="BG584" i="5"/>
  <c r="BF584" i="5"/>
  <c r="BE584" i="5"/>
  <c r="BC584" i="5"/>
  <c r="AY584" i="5"/>
  <c r="O584" i="5"/>
  <c r="BD584" i="5" s="1"/>
  <c r="J584" i="5"/>
  <c r="K584" i="5" s="1"/>
  <c r="F584" i="5"/>
  <c r="AA584" i="5" s="1"/>
  <c r="BI583" i="5"/>
  <c r="BH583" i="5"/>
  <c r="BG583" i="5"/>
  <c r="BF583" i="5"/>
  <c r="BE583" i="5"/>
  <c r="BC583" i="5"/>
  <c r="AY583" i="5"/>
  <c r="O583" i="5"/>
  <c r="BD583" i="5" s="1"/>
  <c r="J583" i="5"/>
  <c r="K583" i="5" s="1"/>
  <c r="F583" i="5"/>
  <c r="Z583" i="5" s="1"/>
  <c r="BI582" i="5"/>
  <c r="BH582" i="5"/>
  <c r="BG582" i="5"/>
  <c r="BF582" i="5"/>
  <c r="BE582" i="5"/>
  <c r="BC582" i="5"/>
  <c r="AY582" i="5"/>
  <c r="O582" i="5"/>
  <c r="BD582" i="5" s="1"/>
  <c r="J582" i="5"/>
  <c r="K582" i="5" s="1"/>
  <c r="F582" i="5"/>
  <c r="AA582" i="5" s="1"/>
  <c r="BI581" i="5"/>
  <c r="BH581" i="5"/>
  <c r="BG581" i="5"/>
  <c r="BF581" i="5"/>
  <c r="BE581" i="5"/>
  <c r="BC581" i="5"/>
  <c r="AY581" i="5"/>
  <c r="O581" i="5"/>
  <c r="BD581" i="5" s="1"/>
  <c r="J581" i="5"/>
  <c r="K581" i="5" s="1"/>
  <c r="F581" i="5"/>
  <c r="AA581" i="5" s="1"/>
  <c r="BI580" i="5"/>
  <c r="BH580" i="5"/>
  <c r="BG580" i="5"/>
  <c r="BF580" i="5"/>
  <c r="BE580" i="5"/>
  <c r="BC580" i="5"/>
  <c r="AY580" i="5"/>
  <c r="O580" i="5"/>
  <c r="BD580" i="5" s="1"/>
  <c r="J580" i="5"/>
  <c r="K580" i="5" s="1"/>
  <c r="F580" i="5"/>
  <c r="AA580" i="5" s="1"/>
  <c r="BI579" i="5"/>
  <c r="BH579" i="5"/>
  <c r="BG579" i="5"/>
  <c r="BF579" i="5"/>
  <c r="BE579" i="5"/>
  <c r="BC579" i="5"/>
  <c r="AY579" i="5"/>
  <c r="O579" i="5"/>
  <c r="BD579" i="5" s="1"/>
  <c r="J579" i="5"/>
  <c r="K579" i="5" s="1"/>
  <c r="F579" i="5"/>
  <c r="AA579" i="5" s="1"/>
  <c r="BI578" i="5"/>
  <c r="BH578" i="5"/>
  <c r="BG578" i="5"/>
  <c r="BF578" i="5"/>
  <c r="BE578" i="5"/>
  <c r="BC578" i="5"/>
  <c r="AY578" i="5"/>
  <c r="O578" i="5"/>
  <c r="BD578" i="5" s="1"/>
  <c r="J578" i="5"/>
  <c r="K578" i="5" s="1"/>
  <c r="F578" i="5"/>
  <c r="AA578" i="5" s="1"/>
  <c r="BI577" i="5"/>
  <c r="BH577" i="5"/>
  <c r="BG577" i="5"/>
  <c r="BF577" i="5"/>
  <c r="BE577" i="5"/>
  <c r="BC577" i="5"/>
  <c r="AY577" i="5"/>
  <c r="O577" i="5"/>
  <c r="BD577" i="5" s="1"/>
  <c r="J577" i="5"/>
  <c r="K577" i="5" s="1"/>
  <c r="F577" i="5"/>
  <c r="Z577" i="5" s="1"/>
  <c r="BI576" i="5"/>
  <c r="BH576" i="5"/>
  <c r="BG576" i="5"/>
  <c r="BF576" i="5"/>
  <c r="BE576" i="5"/>
  <c r="BC576" i="5"/>
  <c r="AY576" i="5"/>
  <c r="O576" i="5"/>
  <c r="BD576" i="5" s="1"/>
  <c r="J576" i="5"/>
  <c r="K576" i="5" s="1"/>
  <c r="F576" i="5"/>
  <c r="AA576" i="5" s="1"/>
  <c r="BI575" i="5"/>
  <c r="BH575" i="5"/>
  <c r="BG575" i="5"/>
  <c r="BF575" i="5"/>
  <c r="BE575" i="5"/>
  <c r="BC575" i="5"/>
  <c r="AY575" i="5"/>
  <c r="O575" i="5"/>
  <c r="BD575" i="5" s="1"/>
  <c r="J575" i="5"/>
  <c r="K575" i="5" s="1"/>
  <c r="F575" i="5"/>
  <c r="Z575" i="5" s="1"/>
  <c r="BI574" i="5"/>
  <c r="BH574" i="5"/>
  <c r="BG574" i="5"/>
  <c r="BF574" i="5"/>
  <c r="BE574" i="5"/>
  <c r="BC574" i="5"/>
  <c r="AY574" i="5"/>
  <c r="O574" i="5"/>
  <c r="BD574" i="5" s="1"/>
  <c r="J574" i="5"/>
  <c r="K574" i="5" s="1"/>
  <c r="F574" i="5"/>
  <c r="AA574" i="5" s="1"/>
  <c r="BI573" i="5"/>
  <c r="BH573" i="5"/>
  <c r="BG573" i="5"/>
  <c r="BF573" i="5"/>
  <c r="BE573" i="5"/>
  <c r="BC573" i="5"/>
  <c r="AY573" i="5"/>
  <c r="O573" i="5"/>
  <c r="BD573" i="5" s="1"/>
  <c r="J573" i="5"/>
  <c r="K573" i="5" s="1"/>
  <c r="F573" i="5"/>
  <c r="AA573" i="5" s="1"/>
  <c r="BI572" i="5"/>
  <c r="BH572" i="5"/>
  <c r="BG572" i="5"/>
  <c r="BF572" i="5"/>
  <c r="BE572" i="5"/>
  <c r="BC572" i="5"/>
  <c r="AY572" i="5"/>
  <c r="O572" i="5"/>
  <c r="BD572" i="5" s="1"/>
  <c r="J572" i="5"/>
  <c r="K572" i="5" s="1"/>
  <c r="F572" i="5"/>
  <c r="AA572" i="5" s="1"/>
  <c r="BI571" i="5"/>
  <c r="BH571" i="5"/>
  <c r="BG571" i="5"/>
  <c r="BF571" i="5"/>
  <c r="BE571" i="5"/>
  <c r="BC571" i="5"/>
  <c r="AY571" i="5"/>
  <c r="O571" i="5"/>
  <c r="BD571" i="5" s="1"/>
  <c r="J571" i="5"/>
  <c r="K571" i="5" s="1"/>
  <c r="F571" i="5"/>
  <c r="AA571" i="5" s="1"/>
  <c r="BI570" i="5"/>
  <c r="BH570" i="5"/>
  <c r="BG570" i="5"/>
  <c r="BF570" i="5"/>
  <c r="BE570" i="5"/>
  <c r="BC570" i="5"/>
  <c r="AY570" i="5"/>
  <c r="O570" i="5"/>
  <c r="BD570" i="5" s="1"/>
  <c r="J570" i="5"/>
  <c r="K570" i="5" s="1"/>
  <c r="F570" i="5"/>
  <c r="AA570" i="5" s="1"/>
  <c r="BI569" i="5"/>
  <c r="BH569" i="5"/>
  <c r="BG569" i="5"/>
  <c r="BF569" i="5"/>
  <c r="BE569" i="5"/>
  <c r="BC569" i="5"/>
  <c r="AY569" i="5"/>
  <c r="O569" i="5"/>
  <c r="BD569" i="5" s="1"/>
  <c r="J569" i="5"/>
  <c r="K569" i="5" s="1"/>
  <c r="F569" i="5"/>
  <c r="BI568" i="5"/>
  <c r="BH568" i="5"/>
  <c r="BG568" i="5"/>
  <c r="BF568" i="5"/>
  <c r="BE568" i="5"/>
  <c r="BC568" i="5"/>
  <c r="AY568" i="5"/>
  <c r="O568" i="5"/>
  <c r="BD568" i="5" s="1"/>
  <c r="J568" i="5"/>
  <c r="K568" i="5" s="1"/>
  <c r="F568" i="5"/>
  <c r="AA568" i="5" s="1"/>
  <c r="BI567" i="5"/>
  <c r="BH567" i="5"/>
  <c r="BG567" i="5"/>
  <c r="BF567" i="5"/>
  <c r="BE567" i="5"/>
  <c r="BC567" i="5"/>
  <c r="AY567" i="5"/>
  <c r="O567" i="5"/>
  <c r="BD567" i="5" s="1"/>
  <c r="J567" i="5"/>
  <c r="K567" i="5" s="1"/>
  <c r="F567" i="5"/>
  <c r="AA567" i="5" s="1"/>
  <c r="BI566" i="5"/>
  <c r="BH566" i="5"/>
  <c r="BG566" i="5"/>
  <c r="BF566" i="5"/>
  <c r="BE566" i="5"/>
  <c r="BC566" i="5"/>
  <c r="AY566" i="5"/>
  <c r="O566" i="5"/>
  <c r="BD566" i="5" s="1"/>
  <c r="J566" i="5"/>
  <c r="K566" i="5" s="1"/>
  <c r="F566" i="5"/>
  <c r="AA566" i="5" s="1"/>
  <c r="BI565" i="5"/>
  <c r="BH565" i="5"/>
  <c r="BG565" i="5"/>
  <c r="BF565" i="5"/>
  <c r="BE565" i="5"/>
  <c r="BC565" i="5"/>
  <c r="AY565" i="5"/>
  <c r="O565" i="5"/>
  <c r="BD565" i="5" s="1"/>
  <c r="J565" i="5"/>
  <c r="K565" i="5" s="1"/>
  <c r="F565" i="5"/>
  <c r="AA565" i="5" s="1"/>
  <c r="BI564" i="5"/>
  <c r="BH564" i="5"/>
  <c r="BG564" i="5"/>
  <c r="BF564" i="5"/>
  <c r="BE564" i="5"/>
  <c r="BC564" i="5"/>
  <c r="AY564" i="5"/>
  <c r="O564" i="5"/>
  <c r="BD564" i="5" s="1"/>
  <c r="J564" i="5"/>
  <c r="K564" i="5" s="1"/>
  <c r="F564" i="5"/>
  <c r="AA564" i="5" s="1"/>
  <c r="BI563" i="5"/>
  <c r="BH563" i="5"/>
  <c r="BG563" i="5"/>
  <c r="BF563" i="5"/>
  <c r="BE563" i="5"/>
  <c r="BC563" i="5"/>
  <c r="AY563" i="5"/>
  <c r="O563" i="5"/>
  <c r="BD563" i="5" s="1"/>
  <c r="J563" i="5"/>
  <c r="K563" i="5" s="1"/>
  <c r="F563" i="5"/>
  <c r="AA563" i="5" s="1"/>
  <c r="BI562" i="5"/>
  <c r="BH562" i="5"/>
  <c r="BG562" i="5"/>
  <c r="BF562" i="5"/>
  <c r="BE562" i="5"/>
  <c r="BC562" i="5"/>
  <c r="AY562" i="5"/>
  <c r="O562" i="5"/>
  <c r="BD562" i="5" s="1"/>
  <c r="J562" i="5"/>
  <c r="K562" i="5" s="1"/>
  <c r="F562" i="5"/>
  <c r="AA562" i="5" s="1"/>
  <c r="BI561" i="5"/>
  <c r="BH561" i="5"/>
  <c r="BG561" i="5"/>
  <c r="BF561" i="5"/>
  <c r="BE561" i="5"/>
  <c r="BC561" i="5"/>
  <c r="AY561" i="5"/>
  <c r="O561" i="5"/>
  <c r="BD561" i="5" s="1"/>
  <c r="J561" i="5"/>
  <c r="K561" i="5" s="1"/>
  <c r="F561" i="5"/>
  <c r="Z561" i="5" s="1"/>
  <c r="BI560" i="5"/>
  <c r="BH560" i="5"/>
  <c r="BG560" i="5"/>
  <c r="BF560" i="5"/>
  <c r="BE560" i="5"/>
  <c r="BC560" i="5"/>
  <c r="AY560" i="5"/>
  <c r="O560" i="5"/>
  <c r="BD560" i="5" s="1"/>
  <c r="J560" i="5"/>
  <c r="K560" i="5" s="1"/>
  <c r="F560" i="5"/>
  <c r="AA560" i="5" s="1"/>
  <c r="BI559" i="5"/>
  <c r="BH559" i="5"/>
  <c r="BG559" i="5"/>
  <c r="BF559" i="5"/>
  <c r="BE559" i="5"/>
  <c r="BC559" i="5"/>
  <c r="AY559" i="5"/>
  <c r="O559" i="5"/>
  <c r="BD559" i="5" s="1"/>
  <c r="J559" i="5"/>
  <c r="K559" i="5" s="1"/>
  <c r="F559" i="5"/>
  <c r="Z559" i="5" s="1"/>
  <c r="BI558" i="5"/>
  <c r="BH558" i="5"/>
  <c r="BG558" i="5"/>
  <c r="BF558" i="5"/>
  <c r="BE558" i="5"/>
  <c r="BC558" i="5"/>
  <c r="AY558" i="5"/>
  <c r="O558" i="5"/>
  <c r="BD558" i="5" s="1"/>
  <c r="J558" i="5"/>
  <c r="K558" i="5" s="1"/>
  <c r="F558" i="5"/>
  <c r="AA558" i="5" s="1"/>
  <c r="BI557" i="5"/>
  <c r="BH557" i="5"/>
  <c r="BG557" i="5"/>
  <c r="BF557" i="5"/>
  <c r="BE557" i="5"/>
  <c r="BC557" i="5"/>
  <c r="AY557" i="5"/>
  <c r="O557" i="5"/>
  <c r="BD557" i="5" s="1"/>
  <c r="J557" i="5"/>
  <c r="K557" i="5" s="1"/>
  <c r="F557" i="5"/>
  <c r="Z557" i="5" s="1"/>
  <c r="BI556" i="5"/>
  <c r="BH556" i="5"/>
  <c r="BG556" i="5"/>
  <c r="BF556" i="5"/>
  <c r="BE556" i="5"/>
  <c r="BC556" i="5"/>
  <c r="AY556" i="5"/>
  <c r="O556" i="5"/>
  <c r="BD556" i="5" s="1"/>
  <c r="J556" i="5"/>
  <c r="K556" i="5" s="1"/>
  <c r="F556" i="5"/>
  <c r="AA556" i="5" s="1"/>
  <c r="BI555" i="5"/>
  <c r="BH555" i="5"/>
  <c r="BG555" i="5"/>
  <c r="BF555" i="5"/>
  <c r="BE555" i="5"/>
  <c r="BC555" i="5"/>
  <c r="AY555" i="5"/>
  <c r="O555" i="5"/>
  <c r="BD555" i="5" s="1"/>
  <c r="J555" i="5"/>
  <c r="K555" i="5" s="1"/>
  <c r="F555" i="5"/>
  <c r="AA555" i="5" s="1"/>
  <c r="BI554" i="5"/>
  <c r="BH554" i="5"/>
  <c r="BG554" i="5"/>
  <c r="BF554" i="5"/>
  <c r="BE554" i="5"/>
  <c r="BC554" i="5"/>
  <c r="AY554" i="5"/>
  <c r="O554" i="5"/>
  <c r="BD554" i="5" s="1"/>
  <c r="J554" i="5"/>
  <c r="K554" i="5" s="1"/>
  <c r="F554" i="5"/>
  <c r="AA554" i="5" s="1"/>
  <c r="BI553" i="5"/>
  <c r="BH553" i="5"/>
  <c r="BG553" i="5"/>
  <c r="BF553" i="5"/>
  <c r="BE553" i="5"/>
  <c r="BC553" i="5"/>
  <c r="AY553" i="5"/>
  <c r="O553" i="5"/>
  <c r="BD553" i="5" s="1"/>
  <c r="J553" i="5"/>
  <c r="K553" i="5" s="1"/>
  <c r="F553" i="5"/>
  <c r="Z553" i="5" s="1"/>
  <c r="BI552" i="5"/>
  <c r="BH552" i="5"/>
  <c r="BG552" i="5"/>
  <c r="BF552" i="5"/>
  <c r="BE552" i="5"/>
  <c r="BC552" i="5"/>
  <c r="AY552" i="5"/>
  <c r="O552" i="5"/>
  <c r="BD552" i="5" s="1"/>
  <c r="J552" i="5"/>
  <c r="K552" i="5" s="1"/>
  <c r="F552" i="5"/>
  <c r="AA552" i="5" s="1"/>
  <c r="BI551" i="5"/>
  <c r="BH551" i="5"/>
  <c r="BG551" i="5"/>
  <c r="BF551" i="5"/>
  <c r="BE551" i="5"/>
  <c r="BC551" i="5"/>
  <c r="AY551" i="5"/>
  <c r="O551" i="5"/>
  <c r="BD551" i="5" s="1"/>
  <c r="J551" i="5"/>
  <c r="K551" i="5" s="1"/>
  <c r="F551" i="5"/>
  <c r="Z551" i="5" s="1"/>
  <c r="BI550" i="5"/>
  <c r="BH550" i="5"/>
  <c r="BG550" i="5"/>
  <c r="BF550" i="5"/>
  <c r="BE550" i="5"/>
  <c r="BC550" i="5"/>
  <c r="AY550" i="5"/>
  <c r="O550" i="5"/>
  <c r="BD550" i="5" s="1"/>
  <c r="J550" i="5"/>
  <c r="K550" i="5" s="1"/>
  <c r="F550" i="5"/>
  <c r="AA550" i="5" s="1"/>
  <c r="BI549" i="5"/>
  <c r="BH549" i="5"/>
  <c r="BG549" i="5"/>
  <c r="BF549" i="5"/>
  <c r="BE549" i="5"/>
  <c r="BC549" i="5"/>
  <c r="AY549" i="5"/>
  <c r="O549" i="5"/>
  <c r="BD549" i="5" s="1"/>
  <c r="J549" i="5"/>
  <c r="K549" i="5" s="1"/>
  <c r="F549" i="5"/>
  <c r="BI548" i="5"/>
  <c r="BH548" i="5"/>
  <c r="BG548" i="5"/>
  <c r="BF548" i="5"/>
  <c r="BE548" i="5"/>
  <c r="BC548" i="5"/>
  <c r="AY548" i="5"/>
  <c r="O548" i="5"/>
  <c r="BD548" i="5" s="1"/>
  <c r="J548" i="5"/>
  <c r="K548" i="5" s="1"/>
  <c r="F548" i="5"/>
  <c r="AA548" i="5" s="1"/>
  <c r="BI547" i="5"/>
  <c r="BH547" i="5"/>
  <c r="BG547" i="5"/>
  <c r="BF547" i="5"/>
  <c r="BE547" i="5"/>
  <c r="BC547" i="5"/>
  <c r="AY547" i="5"/>
  <c r="O547" i="5"/>
  <c r="BD547" i="5" s="1"/>
  <c r="J547" i="5"/>
  <c r="K547" i="5" s="1"/>
  <c r="F547" i="5"/>
  <c r="AA547" i="5" s="1"/>
  <c r="BI546" i="5"/>
  <c r="BH546" i="5"/>
  <c r="BG546" i="5"/>
  <c r="BF546" i="5"/>
  <c r="BE546" i="5"/>
  <c r="BC546" i="5"/>
  <c r="AY546" i="5"/>
  <c r="O546" i="5"/>
  <c r="BD546" i="5" s="1"/>
  <c r="J546" i="5"/>
  <c r="K546" i="5" s="1"/>
  <c r="F546" i="5"/>
  <c r="AA546" i="5" s="1"/>
  <c r="BI545" i="5"/>
  <c r="BH545" i="5"/>
  <c r="BG545" i="5"/>
  <c r="BF545" i="5"/>
  <c r="BE545" i="5"/>
  <c r="BC545" i="5"/>
  <c r="AY545" i="5"/>
  <c r="O545" i="5"/>
  <c r="BD545" i="5" s="1"/>
  <c r="J545" i="5"/>
  <c r="K545" i="5" s="1"/>
  <c r="F545" i="5"/>
  <c r="Z545" i="5" s="1"/>
  <c r="BI544" i="5"/>
  <c r="BH544" i="5"/>
  <c r="BG544" i="5"/>
  <c r="BF544" i="5"/>
  <c r="BE544" i="5"/>
  <c r="BC544" i="5"/>
  <c r="AY544" i="5"/>
  <c r="O544" i="5"/>
  <c r="BD544" i="5" s="1"/>
  <c r="J544" i="5"/>
  <c r="K544" i="5" s="1"/>
  <c r="F544" i="5"/>
  <c r="AA544" i="5" s="1"/>
  <c r="BI543" i="5"/>
  <c r="BH543" i="5"/>
  <c r="BG543" i="5"/>
  <c r="BF543" i="5"/>
  <c r="BE543" i="5"/>
  <c r="BC543" i="5"/>
  <c r="AY543" i="5"/>
  <c r="O543" i="5"/>
  <c r="BD543" i="5" s="1"/>
  <c r="J543" i="5"/>
  <c r="K543" i="5" s="1"/>
  <c r="F543" i="5"/>
  <c r="BI542" i="5"/>
  <c r="BH542" i="5"/>
  <c r="BG542" i="5"/>
  <c r="BF542" i="5"/>
  <c r="BE542" i="5"/>
  <c r="BC542" i="5"/>
  <c r="AY542" i="5"/>
  <c r="O542" i="5"/>
  <c r="BD542" i="5" s="1"/>
  <c r="J542" i="5"/>
  <c r="K542" i="5" s="1"/>
  <c r="F542" i="5"/>
  <c r="AA542" i="5" s="1"/>
  <c r="BI541" i="5"/>
  <c r="BH541" i="5"/>
  <c r="BG541" i="5"/>
  <c r="BF541" i="5"/>
  <c r="BE541" i="5"/>
  <c r="BC541" i="5"/>
  <c r="AY541" i="5"/>
  <c r="O541" i="5"/>
  <c r="BD541" i="5" s="1"/>
  <c r="J541" i="5"/>
  <c r="K541" i="5" s="1"/>
  <c r="F541" i="5"/>
  <c r="AA541" i="5" s="1"/>
  <c r="BI540" i="5"/>
  <c r="BH540" i="5"/>
  <c r="BG540" i="5"/>
  <c r="BF540" i="5"/>
  <c r="BE540" i="5"/>
  <c r="BC540" i="5"/>
  <c r="AY540" i="5"/>
  <c r="O540" i="5"/>
  <c r="BD540" i="5" s="1"/>
  <c r="J540" i="5"/>
  <c r="K540" i="5" s="1"/>
  <c r="F540" i="5"/>
  <c r="AA540" i="5" s="1"/>
  <c r="BI539" i="5"/>
  <c r="BH539" i="5"/>
  <c r="BG539" i="5"/>
  <c r="BF539" i="5"/>
  <c r="BE539" i="5"/>
  <c r="BC539" i="5"/>
  <c r="AY539" i="5"/>
  <c r="O539" i="5"/>
  <c r="BD539" i="5" s="1"/>
  <c r="J539" i="5"/>
  <c r="K539" i="5" s="1"/>
  <c r="F539" i="5"/>
  <c r="AA539" i="5" s="1"/>
  <c r="BI538" i="5"/>
  <c r="BH538" i="5"/>
  <c r="BG538" i="5"/>
  <c r="BF538" i="5"/>
  <c r="BE538" i="5"/>
  <c r="BC538" i="5"/>
  <c r="AY538" i="5"/>
  <c r="O538" i="5"/>
  <c r="BD538" i="5" s="1"/>
  <c r="J538" i="5"/>
  <c r="K538" i="5" s="1"/>
  <c r="F538" i="5"/>
  <c r="AA538" i="5" s="1"/>
  <c r="BI537" i="5"/>
  <c r="BH537" i="5"/>
  <c r="BG537" i="5"/>
  <c r="BF537" i="5"/>
  <c r="BE537" i="5"/>
  <c r="BD537" i="5"/>
  <c r="BC537" i="5"/>
  <c r="AY537" i="5"/>
  <c r="O537" i="5"/>
  <c r="J537" i="5"/>
  <c r="K537" i="5" s="1"/>
  <c r="F537" i="5"/>
  <c r="BI536" i="5"/>
  <c r="BH536" i="5"/>
  <c r="BG536" i="5"/>
  <c r="BF536" i="5"/>
  <c r="BE536" i="5"/>
  <c r="BC536" i="5"/>
  <c r="AY536" i="5"/>
  <c r="O536" i="5"/>
  <c r="BD536" i="5" s="1"/>
  <c r="J536" i="5"/>
  <c r="K536" i="5" s="1"/>
  <c r="F536" i="5"/>
  <c r="AA536" i="5" s="1"/>
  <c r="BI535" i="5"/>
  <c r="BH535" i="5"/>
  <c r="BG535" i="5"/>
  <c r="BF535" i="5"/>
  <c r="BE535" i="5"/>
  <c r="BC535" i="5"/>
  <c r="AY535" i="5"/>
  <c r="O535" i="5"/>
  <c r="BD535" i="5" s="1"/>
  <c r="J535" i="5"/>
  <c r="K535" i="5" s="1"/>
  <c r="F535" i="5"/>
  <c r="AA535" i="5" s="1"/>
  <c r="BI534" i="5"/>
  <c r="BH534" i="5"/>
  <c r="BG534" i="5"/>
  <c r="BF534" i="5"/>
  <c r="BE534" i="5"/>
  <c r="BC534" i="5"/>
  <c r="AY534" i="5"/>
  <c r="O534" i="5"/>
  <c r="BD534" i="5" s="1"/>
  <c r="J534" i="5"/>
  <c r="K534" i="5" s="1"/>
  <c r="F534" i="5"/>
  <c r="AA534" i="5" s="1"/>
  <c r="BI533" i="5"/>
  <c r="BH533" i="5"/>
  <c r="BG533" i="5"/>
  <c r="BF533" i="5"/>
  <c r="BE533" i="5"/>
  <c r="BC533" i="5"/>
  <c r="AY533" i="5"/>
  <c r="O533" i="5"/>
  <c r="BD533" i="5" s="1"/>
  <c r="J533" i="5"/>
  <c r="K533" i="5" s="1"/>
  <c r="F533" i="5"/>
  <c r="AA533" i="5" s="1"/>
  <c r="BI532" i="5"/>
  <c r="BH532" i="5"/>
  <c r="BG532" i="5"/>
  <c r="BF532" i="5"/>
  <c r="BE532" i="5"/>
  <c r="BC532" i="5"/>
  <c r="AY532" i="5"/>
  <c r="O532" i="5"/>
  <c r="BD532" i="5" s="1"/>
  <c r="J532" i="5"/>
  <c r="K532" i="5" s="1"/>
  <c r="F532" i="5"/>
  <c r="AA532" i="5" s="1"/>
  <c r="BI531" i="5"/>
  <c r="BH531" i="5"/>
  <c r="BG531" i="5"/>
  <c r="BF531" i="5"/>
  <c r="BE531" i="5"/>
  <c r="BC531" i="5"/>
  <c r="AY531" i="5"/>
  <c r="O531" i="5"/>
  <c r="BD531" i="5" s="1"/>
  <c r="J531" i="5"/>
  <c r="K531" i="5" s="1"/>
  <c r="F531" i="5"/>
  <c r="AA531" i="5" s="1"/>
  <c r="BI530" i="5"/>
  <c r="BH530" i="5"/>
  <c r="BG530" i="5"/>
  <c r="BF530" i="5"/>
  <c r="BE530" i="5"/>
  <c r="BC530" i="5"/>
  <c r="AY530" i="5"/>
  <c r="O530" i="5"/>
  <c r="BD530" i="5" s="1"/>
  <c r="J530" i="5"/>
  <c r="K530" i="5" s="1"/>
  <c r="F530" i="5"/>
  <c r="AA530" i="5" s="1"/>
  <c r="BI529" i="5"/>
  <c r="BH529" i="5"/>
  <c r="BG529" i="5"/>
  <c r="BF529" i="5"/>
  <c r="BE529" i="5"/>
  <c r="BC529" i="5"/>
  <c r="AY529" i="5"/>
  <c r="O529" i="5"/>
  <c r="BD529" i="5" s="1"/>
  <c r="J529" i="5"/>
  <c r="K529" i="5" s="1"/>
  <c r="F529" i="5"/>
  <c r="Z529" i="5" s="1"/>
  <c r="BI528" i="5"/>
  <c r="BH528" i="5"/>
  <c r="BG528" i="5"/>
  <c r="BF528" i="5"/>
  <c r="BE528" i="5"/>
  <c r="BC528" i="5"/>
  <c r="AY528" i="5"/>
  <c r="O528" i="5"/>
  <c r="BD528" i="5" s="1"/>
  <c r="J528" i="5"/>
  <c r="K528" i="5" s="1"/>
  <c r="F528" i="5"/>
  <c r="AA528" i="5" s="1"/>
  <c r="BI527" i="5"/>
  <c r="BH527" i="5"/>
  <c r="BG527" i="5"/>
  <c r="BF527" i="5"/>
  <c r="BE527" i="5"/>
  <c r="BC527" i="5"/>
  <c r="AY527" i="5"/>
  <c r="O527" i="5"/>
  <c r="BD527" i="5" s="1"/>
  <c r="J527" i="5"/>
  <c r="K527" i="5" s="1"/>
  <c r="F527" i="5"/>
  <c r="Z527" i="5" s="1"/>
  <c r="BI526" i="5"/>
  <c r="BH526" i="5"/>
  <c r="BG526" i="5"/>
  <c r="BF526" i="5"/>
  <c r="BE526" i="5"/>
  <c r="BC526" i="5"/>
  <c r="AY526" i="5"/>
  <c r="O526" i="5"/>
  <c r="BD526" i="5" s="1"/>
  <c r="J526" i="5"/>
  <c r="K526" i="5" s="1"/>
  <c r="F526" i="5"/>
  <c r="AA526" i="5" s="1"/>
  <c r="BI525" i="5"/>
  <c r="BH525" i="5"/>
  <c r="BG525" i="5"/>
  <c r="BF525" i="5"/>
  <c r="BE525" i="5"/>
  <c r="BC525" i="5"/>
  <c r="AY525" i="5"/>
  <c r="O525" i="5"/>
  <c r="BD525" i="5" s="1"/>
  <c r="J525" i="5"/>
  <c r="K525" i="5" s="1"/>
  <c r="F525" i="5"/>
  <c r="BI524" i="5"/>
  <c r="BH524" i="5"/>
  <c r="BG524" i="5"/>
  <c r="BF524" i="5"/>
  <c r="BE524" i="5"/>
  <c r="BC524" i="5"/>
  <c r="AY524" i="5"/>
  <c r="O524" i="5"/>
  <c r="BD524" i="5" s="1"/>
  <c r="J524" i="5"/>
  <c r="K524" i="5" s="1"/>
  <c r="F524" i="5"/>
  <c r="AA524" i="5" s="1"/>
  <c r="BI523" i="5"/>
  <c r="BH523" i="5"/>
  <c r="BG523" i="5"/>
  <c r="BF523" i="5"/>
  <c r="BE523" i="5"/>
  <c r="BC523" i="5"/>
  <c r="AY523" i="5"/>
  <c r="O523" i="5"/>
  <c r="BD523" i="5" s="1"/>
  <c r="J523" i="5"/>
  <c r="K523" i="5" s="1"/>
  <c r="F523" i="5"/>
  <c r="AA523" i="5" s="1"/>
  <c r="BI522" i="5"/>
  <c r="BH522" i="5"/>
  <c r="BG522" i="5"/>
  <c r="BF522" i="5"/>
  <c r="BE522" i="5"/>
  <c r="BC522" i="5"/>
  <c r="AY522" i="5"/>
  <c r="O522" i="5"/>
  <c r="BD522" i="5" s="1"/>
  <c r="J522" i="5"/>
  <c r="K522" i="5" s="1"/>
  <c r="F522" i="5"/>
  <c r="AA522" i="5" s="1"/>
  <c r="BI521" i="5"/>
  <c r="BH521" i="5"/>
  <c r="BG521" i="5"/>
  <c r="BF521" i="5"/>
  <c r="BE521" i="5"/>
  <c r="BC521" i="5"/>
  <c r="AY521" i="5"/>
  <c r="O521" i="5"/>
  <c r="BD521" i="5" s="1"/>
  <c r="J521" i="5"/>
  <c r="K521" i="5" s="1"/>
  <c r="F521" i="5"/>
  <c r="BI520" i="5"/>
  <c r="BH520" i="5"/>
  <c r="BG520" i="5"/>
  <c r="BF520" i="5"/>
  <c r="BE520" i="5"/>
  <c r="BC520" i="5"/>
  <c r="AY520" i="5"/>
  <c r="O520" i="5"/>
  <c r="BD520" i="5" s="1"/>
  <c r="J520" i="5"/>
  <c r="K520" i="5" s="1"/>
  <c r="F520" i="5"/>
  <c r="AA520" i="5" s="1"/>
  <c r="BI519" i="5"/>
  <c r="BH519" i="5"/>
  <c r="BG519" i="5"/>
  <c r="BF519" i="5"/>
  <c r="BE519" i="5"/>
  <c r="BC519" i="5"/>
  <c r="AY519" i="5"/>
  <c r="O519" i="5"/>
  <c r="BD519" i="5" s="1"/>
  <c r="J519" i="5"/>
  <c r="K519" i="5" s="1"/>
  <c r="F519" i="5"/>
  <c r="BI518" i="5"/>
  <c r="BH518" i="5"/>
  <c r="BG518" i="5"/>
  <c r="BF518" i="5"/>
  <c r="BE518" i="5"/>
  <c r="BC518" i="5"/>
  <c r="AY518" i="5"/>
  <c r="O518" i="5"/>
  <c r="BD518" i="5" s="1"/>
  <c r="J518" i="5"/>
  <c r="K518" i="5" s="1"/>
  <c r="F518" i="5"/>
  <c r="AA518" i="5" s="1"/>
  <c r="BI517" i="5"/>
  <c r="BH517" i="5"/>
  <c r="BG517" i="5"/>
  <c r="BF517" i="5"/>
  <c r="BE517" i="5"/>
  <c r="BC517" i="5"/>
  <c r="AY517" i="5"/>
  <c r="O517" i="5"/>
  <c r="BD517" i="5" s="1"/>
  <c r="J517" i="5"/>
  <c r="K517" i="5" s="1"/>
  <c r="F517" i="5"/>
  <c r="BI516" i="5"/>
  <c r="BH516" i="5"/>
  <c r="BG516" i="5"/>
  <c r="BF516" i="5"/>
  <c r="BE516" i="5"/>
  <c r="BC516" i="5"/>
  <c r="AY516" i="5"/>
  <c r="O516" i="5"/>
  <c r="BD516" i="5" s="1"/>
  <c r="J516" i="5"/>
  <c r="K516" i="5" s="1"/>
  <c r="F516" i="5"/>
  <c r="AA516" i="5" s="1"/>
  <c r="BI515" i="5"/>
  <c r="BH515" i="5"/>
  <c r="BG515" i="5"/>
  <c r="BF515" i="5"/>
  <c r="BE515" i="5"/>
  <c r="BC515" i="5"/>
  <c r="AY515" i="5"/>
  <c r="O515" i="5"/>
  <c r="BD515" i="5" s="1"/>
  <c r="J515" i="5"/>
  <c r="K515" i="5" s="1"/>
  <c r="F515" i="5"/>
  <c r="AA515" i="5" s="1"/>
  <c r="BI514" i="5"/>
  <c r="BH514" i="5"/>
  <c r="BG514" i="5"/>
  <c r="BF514" i="5"/>
  <c r="BE514" i="5"/>
  <c r="BC514" i="5"/>
  <c r="AY514" i="5"/>
  <c r="O514" i="5"/>
  <c r="BD514" i="5" s="1"/>
  <c r="J514" i="5"/>
  <c r="K514" i="5" s="1"/>
  <c r="F514" i="5"/>
  <c r="AA514" i="5" s="1"/>
  <c r="BI513" i="5"/>
  <c r="BH513" i="5"/>
  <c r="BG513" i="5"/>
  <c r="BF513" i="5"/>
  <c r="BE513" i="5"/>
  <c r="BC513" i="5"/>
  <c r="AY513" i="5"/>
  <c r="O513" i="5"/>
  <c r="BD513" i="5" s="1"/>
  <c r="J513" i="5"/>
  <c r="K513" i="5" s="1"/>
  <c r="F513" i="5"/>
  <c r="Z513" i="5" s="1"/>
  <c r="BI512" i="5"/>
  <c r="BH512" i="5"/>
  <c r="BG512" i="5"/>
  <c r="BF512" i="5"/>
  <c r="BE512" i="5"/>
  <c r="BC512" i="5"/>
  <c r="AY512" i="5"/>
  <c r="O512" i="5"/>
  <c r="BD512" i="5" s="1"/>
  <c r="J512" i="5"/>
  <c r="K512" i="5" s="1"/>
  <c r="F512" i="5"/>
  <c r="AA512" i="5" s="1"/>
  <c r="BI511" i="5"/>
  <c r="BH511" i="5"/>
  <c r="BG511" i="5"/>
  <c r="BF511" i="5"/>
  <c r="BE511" i="5"/>
  <c r="BC511" i="5"/>
  <c r="AY511" i="5"/>
  <c r="O511" i="5"/>
  <c r="BD511" i="5" s="1"/>
  <c r="J511" i="5"/>
  <c r="K511" i="5" s="1"/>
  <c r="F511" i="5"/>
  <c r="Z511" i="5" s="1"/>
  <c r="BI510" i="5"/>
  <c r="BH510" i="5"/>
  <c r="BG510" i="5"/>
  <c r="BF510" i="5"/>
  <c r="BE510" i="5"/>
  <c r="BC510" i="5"/>
  <c r="AY510" i="5"/>
  <c r="O510" i="5"/>
  <c r="BD510" i="5" s="1"/>
  <c r="J510" i="5"/>
  <c r="K510" i="5" s="1"/>
  <c r="F510" i="5"/>
  <c r="AA510" i="5" s="1"/>
  <c r="BI509" i="5"/>
  <c r="BH509" i="5"/>
  <c r="BG509" i="5"/>
  <c r="BF509" i="5"/>
  <c r="BE509" i="5"/>
  <c r="BC509" i="5"/>
  <c r="AY509" i="5"/>
  <c r="O509" i="5"/>
  <c r="BD509" i="5" s="1"/>
  <c r="J509" i="5"/>
  <c r="K509" i="5" s="1"/>
  <c r="F509" i="5"/>
  <c r="AA509" i="5" s="1"/>
  <c r="BI508" i="5"/>
  <c r="BH508" i="5"/>
  <c r="BG508" i="5"/>
  <c r="BF508" i="5"/>
  <c r="BE508" i="5"/>
  <c r="BC508" i="5"/>
  <c r="AY508" i="5"/>
  <c r="O508" i="5"/>
  <c r="BD508" i="5" s="1"/>
  <c r="J508" i="5"/>
  <c r="K508" i="5" s="1"/>
  <c r="F508" i="5"/>
  <c r="AA508" i="5" s="1"/>
  <c r="BI507" i="5"/>
  <c r="BH507" i="5"/>
  <c r="BG507" i="5"/>
  <c r="BF507" i="5"/>
  <c r="BE507" i="5"/>
  <c r="BC507" i="5"/>
  <c r="AY507" i="5"/>
  <c r="O507" i="5"/>
  <c r="BD507" i="5" s="1"/>
  <c r="J507" i="5"/>
  <c r="K507" i="5" s="1"/>
  <c r="F507" i="5"/>
  <c r="AA507" i="5" s="1"/>
  <c r="BI506" i="5"/>
  <c r="BH506" i="5"/>
  <c r="BG506" i="5"/>
  <c r="BF506" i="5"/>
  <c r="BE506" i="5"/>
  <c r="BC506" i="5"/>
  <c r="AY506" i="5"/>
  <c r="O506" i="5"/>
  <c r="BD506" i="5" s="1"/>
  <c r="J506" i="5"/>
  <c r="K506" i="5" s="1"/>
  <c r="F506" i="5"/>
  <c r="AA506" i="5" s="1"/>
  <c r="BI505" i="5"/>
  <c r="BH505" i="5"/>
  <c r="BG505" i="5"/>
  <c r="BF505" i="5"/>
  <c r="BE505" i="5"/>
  <c r="BC505" i="5"/>
  <c r="AY505" i="5"/>
  <c r="O505" i="5"/>
  <c r="BD505" i="5" s="1"/>
  <c r="J505" i="5"/>
  <c r="K505" i="5" s="1"/>
  <c r="F505" i="5"/>
  <c r="BI504" i="5"/>
  <c r="BH504" i="5"/>
  <c r="BG504" i="5"/>
  <c r="BF504" i="5"/>
  <c r="BE504" i="5"/>
  <c r="BC504" i="5"/>
  <c r="AY504" i="5"/>
  <c r="O504" i="5"/>
  <c r="BD504" i="5" s="1"/>
  <c r="J504" i="5"/>
  <c r="K504" i="5" s="1"/>
  <c r="F504" i="5"/>
  <c r="AA504" i="5" s="1"/>
  <c r="BI503" i="5"/>
  <c r="BH503" i="5"/>
  <c r="BG503" i="5"/>
  <c r="BF503" i="5"/>
  <c r="BE503" i="5"/>
  <c r="BC503" i="5"/>
  <c r="AY503" i="5"/>
  <c r="O503" i="5"/>
  <c r="BD503" i="5" s="1"/>
  <c r="J503" i="5"/>
  <c r="K503" i="5" s="1"/>
  <c r="F503" i="5"/>
  <c r="AA503" i="5" s="1"/>
  <c r="BI502" i="5"/>
  <c r="BH502" i="5"/>
  <c r="BG502" i="5"/>
  <c r="BF502" i="5"/>
  <c r="BE502" i="5"/>
  <c r="BC502" i="5"/>
  <c r="AY502" i="5"/>
  <c r="O502" i="5"/>
  <c r="BD502" i="5" s="1"/>
  <c r="J502" i="5"/>
  <c r="K502" i="5" s="1"/>
  <c r="F502" i="5"/>
  <c r="AA502" i="5" s="1"/>
  <c r="BI501" i="5"/>
  <c r="BH501" i="5"/>
  <c r="BG501" i="5"/>
  <c r="BF501" i="5"/>
  <c r="BE501" i="5"/>
  <c r="BC501" i="5"/>
  <c r="AY501" i="5"/>
  <c r="O501" i="5"/>
  <c r="BD501" i="5" s="1"/>
  <c r="J501" i="5"/>
  <c r="K501" i="5" s="1"/>
  <c r="F501" i="5"/>
  <c r="AA501" i="5" s="1"/>
  <c r="BI500" i="5"/>
  <c r="BH500" i="5"/>
  <c r="BG500" i="5"/>
  <c r="BF500" i="5"/>
  <c r="BE500" i="5"/>
  <c r="BC500" i="5"/>
  <c r="AY500" i="5"/>
  <c r="O500" i="5"/>
  <c r="BD500" i="5" s="1"/>
  <c r="J500" i="5"/>
  <c r="K500" i="5" s="1"/>
  <c r="F500" i="5"/>
  <c r="AA500" i="5" s="1"/>
  <c r="BI499" i="5"/>
  <c r="BH499" i="5"/>
  <c r="BG499" i="5"/>
  <c r="BF499" i="5"/>
  <c r="BE499" i="5"/>
  <c r="BC499" i="5"/>
  <c r="AY499" i="5"/>
  <c r="O499" i="5"/>
  <c r="BD499" i="5" s="1"/>
  <c r="J499" i="5"/>
  <c r="K499" i="5" s="1"/>
  <c r="F499" i="5"/>
  <c r="AA499" i="5" s="1"/>
  <c r="BI498" i="5"/>
  <c r="BH498" i="5"/>
  <c r="BG498" i="5"/>
  <c r="BF498" i="5"/>
  <c r="BE498" i="5"/>
  <c r="BC498" i="5"/>
  <c r="AY498" i="5"/>
  <c r="O498" i="5"/>
  <c r="BD498" i="5" s="1"/>
  <c r="J498" i="5"/>
  <c r="K498" i="5" s="1"/>
  <c r="F498" i="5"/>
  <c r="AA498" i="5" s="1"/>
  <c r="BI497" i="5"/>
  <c r="BH497" i="5"/>
  <c r="BG497" i="5"/>
  <c r="BF497" i="5"/>
  <c r="BE497" i="5"/>
  <c r="BC497" i="5"/>
  <c r="AY497" i="5"/>
  <c r="O497" i="5"/>
  <c r="BD497" i="5" s="1"/>
  <c r="J497" i="5"/>
  <c r="K497" i="5" s="1"/>
  <c r="F497" i="5"/>
  <c r="Z497" i="5" s="1"/>
  <c r="BI496" i="5"/>
  <c r="BH496" i="5"/>
  <c r="BG496" i="5"/>
  <c r="BF496" i="5"/>
  <c r="BE496" i="5"/>
  <c r="BC496" i="5"/>
  <c r="AY496" i="5"/>
  <c r="O496" i="5"/>
  <c r="BD496" i="5" s="1"/>
  <c r="J496" i="5"/>
  <c r="K496" i="5" s="1"/>
  <c r="F496" i="5"/>
  <c r="AA496" i="5" s="1"/>
  <c r="BI495" i="5"/>
  <c r="BH495" i="5"/>
  <c r="BG495" i="5"/>
  <c r="BF495" i="5"/>
  <c r="BE495" i="5"/>
  <c r="BC495" i="5"/>
  <c r="AY495" i="5"/>
  <c r="O495" i="5"/>
  <c r="BD495" i="5" s="1"/>
  <c r="J495" i="5"/>
  <c r="K495" i="5" s="1"/>
  <c r="F495" i="5"/>
  <c r="Z495" i="5" s="1"/>
  <c r="BI494" i="5"/>
  <c r="BH494" i="5"/>
  <c r="BG494" i="5"/>
  <c r="BF494" i="5"/>
  <c r="BE494" i="5"/>
  <c r="BC494" i="5"/>
  <c r="AY494" i="5"/>
  <c r="O494" i="5"/>
  <c r="BD494" i="5" s="1"/>
  <c r="J494" i="5"/>
  <c r="K494" i="5" s="1"/>
  <c r="F494" i="5"/>
  <c r="AA494" i="5" s="1"/>
  <c r="BI493" i="5"/>
  <c r="BH493" i="5"/>
  <c r="BG493" i="5"/>
  <c r="BF493" i="5"/>
  <c r="BE493" i="5"/>
  <c r="BC493" i="5"/>
  <c r="AY493" i="5"/>
  <c r="O493" i="5"/>
  <c r="BD493" i="5" s="1"/>
  <c r="J493" i="5"/>
  <c r="K493" i="5" s="1"/>
  <c r="F493" i="5"/>
  <c r="BI492" i="5"/>
  <c r="BH492" i="5"/>
  <c r="BG492" i="5"/>
  <c r="BF492" i="5"/>
  <c r="BE492" i="5"/>
  <c r="BC492" i="5"/>
  <c r="AY492" i="5"/>
  <c r="O492" i="5"/>
  <c r="BD492" i="5" s="1"/>
  <c r="J492" i="5"/>
  <c r="K492" i="5" s="1"/>
  <c r="F492" i="5"/>
  <c r="AA492" i="5" s="1"/>
  <c r="BI491" i="5"/>
  <c r="BH491" i="5"/>
  <c r="BG491" i="5"/>
  <c r="BF491" i="5"/>
  <c r="BE491" i="5"/>
  <c r="BC491" i="5"/>
  <c r="AY491" i="5"/>
  <c r="O491" i="5"/>
  <c r="BD491" i="5" s="1"/>
  <c r="J491" i="5"/>
  <c r="K491" i="5" s="1"/>
  <c r="F491" i="5"/>
  <c r="AA491" i="5" s="1"/>
  <c r="BI490" i="5"/>
  <c r="BH490" i="5"/>
  <c r="BG490" i="5"/>
  <c r="BF490" i="5"/>
  <c r="BE490" i="5"/>
  <c r="BC490" i="5"/>
  <c r="AY490" i="5"/>
  <c r="O490" i="5"/>
  <c r="BD490" i="5" s="1"/>
  <c r="J490" i="5"/>
  <c r="K490" i="5" s="1"/>
  <c r="F490" i="5"/>
  <c r="AA490" i="5" s="1"/>
  <c r="BI489" i="5"/>
  <c r="BH489" i="5"/>
  <c r="BG489" i="5"/>
  <c r="BF489" i="5"/>
  <c r="BE489" i="5"/>
  <c r="BC489" i="5"/>
  <c r="AY489" i="5"/>
  <c r="O489" i="5"/>
  <c r="BD489" i="5" s="1"/>
  <c r="J489" i="5"/>
  <c r="K489" i="5" s="1"/>
  <c r="F489" i="5"/>
  <c r="Z489" i="5" s="1"/>
  <c r="BI488" i="5"/>
  <c r="BH488" i="5"/>
  <c r="BG488" i="5"/>
  <c r="BF488" i="5"/>
  <c r="BE488" i="5"/>
  <c r="BC488" i="5"/>
  <c r="AY488" i="5"/>
  <c r="O488" i="5"/>
  <c r="BD488" i="5" s="1"/>
  <c r="J488" i="5"/>
  <c r="K488" i="5" s="1"/>
  <c r="F488" i="5"/>
  <c r="AA488" i="5" s="1"/>
  <c r="BI487" i="5"/>
  <c r="BH487" i="5"/>
  <c r="BG487" i="5"/>
  <c r="BF487" i="5"/>
  <c r="BE487" i="5"/>
  <c r="BC487" i="5"/>
  <c r="AY487" i="5"/>
  <c r="O487" i="5"/>
  <c r="BD487" i="5" s="1"/>
  <c r="J487" i="5"/>
  <c r="K487" i="5" s="1"/>
  <c r="F487" i="5"/>
  <c r="BI486" i="5"/>
  <c r="BH486" i="5"/>
  <c r="BG486" i="5"/>
  <c r="BF486" i="5"/>
  <c r="BE486" i="5"/>
  <c r="BC486" i="5"/>
  <c r="AY486" i="5"/>
  <c r="O486" i="5"/>
  <c r="BD486" i="5" s="1"/>
  <c r="J486" i="5"/>
  <c r="K486" i="5" s="1"/>
  <c r="F486" i="5"/>
  <c r="AA486" i="5" s="1"/>
  <c r="BI485" i="5"/>
  <c r="BH485" i="5"/>
  <c r="BG485" i="5"/>
  <c r="BF485" i="5"/>
  <c r="BE485" i="5"/>
  <c r="BC485" i="5"/>
  <c r="AY485" i="5"/>
  <c r="O485" i="5"/>
  <c r="BD485" i="5" s="1"/>
  <c r="J485" i="5"/>
  <c r="K485" i="5" s="1"/>
  <c r="F485" i="5"/>
  <c r="BI484" i="5"/>
  <c r="BH484" i="5"/>
  <c r="BG484" i="5"/>
  <c r="BF484" i="5"/>
  <c r="BE484" i="5"/>
  <c r="BC484" i="5"/>
  <c r="AY484" i="5"/>
  <c r="O484" i="5"/>
  <c r="BD484" i="5" s="1"/>
  <c r="J484" i="5"/>
  <c r="K484" i="5" s="1"/>
  <c r="F484" i="5"/>
  <c r="AA484" i="5" s="1"/>
  <c r="BI483" i="5"/>
  <c r="BH483" i="5"/>
  <c r="BG483" i="5"/>
  <c r="BF483" i="5"/>
  <c r="BE483" i="5"/>
  <c r="BC483" i="5"/>
  <c r="AY483" i="5"/>
  <c r="O483" i="5"/>
  <c r="BD483" i="5" s="1"/>
  <c r="J483" i="5"/>
  <c r="K483" i="5" s="1"/>
  <c r="F483" i="5"/>
  <c r="AA483" i="5" s="1"/>
  <c r="BI482" i="5"/>
  <c r="BH482" i="5"/>
  <c r="BG482" i="5"/>
  <c r="BF482" i="5"/>
  <c r="BE482" i="5"/>
  <c r="BC482" i="5"/>
  <c r="AY482" i="5"/>
  <c r="O482" i="5"/>
  <c r="BD482" i="5" s="1"/>
  <c r="J482" i="5"/>
  <c r="K482" i="5" s="1"/>
  <c r="F482" i="5"/>
  <c r="AA482" i="5" s="1"/>
  <c r="BI481" i="5"/>
  <c r="BH481" i="5"/>
  <c r="BG481" i="5"/>
  <c r="BF481" i="5"/>
  <c r="BE481" i="5"/>
  <c r="BC481" i="5"/>
  <c r="AY481" i="5"/>
  <c r="O481" i="5"/>
  <c r="BD481" i="5" s="1"/>
  <c r="J481" i="5"/>
  <c r="K481" i="5" s="1"/>
  <c r="F481" i="5"/>
  <c r="Z481" i="5" s="1"/>
  <c r="BI480" i="5"/>
  <c r="BH480" i="5"/>
  <c r="BG480" i="5"/>
  <c r="BF480" i="5"/>
  <c r="BE480" i="5"/>
  <c r="BC480" i="5"/>
  <c r="AY480" i="5"/>
  <c r="O480" i="5"/>
  <c r="BD480" i="5" s="1"/>
  <c r="J480" i="5"/>
  <c r="K480" i="5" s="1"/>
  <c r="F480" i="5"/>
  <c r="AA480" i="5" s="1"/>
  <c r="BI479" i="5"/>
  <c r="BH479" i="5"/>
  <c r="BG479" i="5"/>
  <c r="BF479" i="5"/>
  <c r="BE479" i="5"/>
  <c r="BC479" i="5"/>
  <c r="AY479" i="5"/>
  <c r="O479" i="5"/>
  <c r="BD479" i="5" s="1"/>
  <c r="J479" i="5"/>
  <c r="K479" i="5" s="1"/>
  <c r="F479" i="5"/>
  <c r="Z479" i="5" s="1"/>
  <c r="BI478" i="5"/>
  <c r="BH478" i="5"/>
  <c r="BG478" i="5"/>
  <c r="BF478" i="5"/>
  <c r="BE478" i="5"/>
  <c r="BC478" i="5"/>
  <c r="AY478" i="5"/>
  <c r="O478" i="5"/>
  <c r="BD478" i="5" s="1"/>
  <c r="J478" i="5"/>
  <c r="K478" i="5" s="1"/>
  <c r="F478" i="5"/>
  <c r="AA478" i="5" s="1"/>
  <c r="BI477" i="5"/>
  <c r="BH477" i="5"/>
  <c r="BG477" i="5"/>
  <c r="BF477" i="5"/>
  <c r="BE477" i="5"/>
  <c r="BC477" i="5"/>
  <c r="AY477" i="5"/>
  <c r="O477" i="5"/>
  <c r="BD477" i="5" s="1"/>
  <c r="J477" i="5"/>
  <c r="K477" i="5" s="1"/>
  <c r="F477" i="5"/>
  <c r="AA477" i="5" s="1"/>
  <c r="BI476" i="5"/>
  <c r="BH476" i="5"/>
  <c r="BG476" i="5"/>
  <c r="BF476" i="5"/>
  <c r="BE476" i="5"/>
  <c r="BC476" i="5"/>
  <c r="AY476" i="5"/>
  <c r="O476" i="5"/>
  <c r="BD476" i="5" s="1"/>
  <c r="J476" i="5"/>
  <c r="K476" i="5" s="1"/>
  <c r="F476" i="5"/>
  <c r="Z476" i="5" s="1"/>
  <c r="BI475" i="5"/>
  <c r="BH475" i="5"/>
  <c r="BG475" i="5"/>
  <c r="BF475" i="5"/>
  <c r="BE475" i="5"/>
  <c r="BC475" i="5"/>
  <c r="AY475" i="5"/>
  <c r="O475" i="5"/>
  <c r="BD475" i="5" s="1"/>
  <c r="J475" i="5"/>
  <c r="K475" i="5" s="1"/>
  <c r="F475" i="5"/>
  <c r="AA475" i="5" s="1"/>
  <c r="BI474" i="5"/>
  <c r="BH474" i="5"/>
  <c r="BG474" i="5"/>
  <c r="BF474" i="5"/>
  <c r="BE474" i="5"/>
  <c r="BC474" i="5"/>
  <c r="AY474" i="5"/>
  <c r="O474" i="5"/>
  <c r="BD474" i="5" s="1"/>
  <c r="J474" i="5"/>
  <c r="K474" i="5" s="1"/>
  <c r="F474" i="5"/>
  <c r="Z474" i="5" s="1"/>
  <c r="BI473" i="5"/>
  <c r="BH473" i="5"/>
  <c r="BG473" i="5"/>
  <c r="BF473" i="5"/>
  <c r="BE473" i="5"/>
  <c r="BC473" i="5"/>
  <c r="AY473" i="5"/>
  <c r="O473" i="5"/>
  <c r="BD473" i="5" s="1"/>
  <c r="J473" i="5"/>
  <c r="K473" i="5" s="1"/>
  <c r="F473" i="5"/>
  <c r="Z473" i="5" s="1"/>
  <c r="BI472" i="5"/>
  <c r="BH472" i="5"/>
  <c r="BG472" i="5"/>
  <c r="BF472" i="5"/>
  <c r="BE472" i="5"/>
  <c r="BC472" i="5"/>
  <c r="AY472" i="5"/>
  <c r="O472" i="5"/>
  <c r="BD472" i="5" s="1"/>
  <c r="J472" i="5"/>
  <c r="K472" i="5" s="1"/>
  <c r="F472" i="5"/>
  <c r="Z472" i="5" s="1"/>
  <c r="BI471" i="5"/>
  <c r="BH471" i="5"/>
  <c r="BG471" i="5"/>
  <c r="BF471" i="5"/>
  <c r="BE471" i="5"/>
  <c r="BC471" i="5"/>
  <c r="AY471" i="5"/>
  <c r="O471" i="5"/>
  <c r="BD471" i="5" s="1"/>
  <c r="J471" i="5"/>
  <c r="K471" i="5" s="1"/>
  <c r="F471" i="5"/>
  <c r="AA471" i="5" s="1"/>
  <c r="BI470" i="5"/>
  <c r="BH470" i="5"/>
  <c r="BG470" i="5"/>
  <c r="BF470" i="5"/>
  <c r="BE470" i="5"/>
  <c r="BC470" i="5"/>
  <c r="AY470" i="5"/>
  <c r="O470" i="5"/>
  <c r="BD470" i="5" s="1"/>
  <c r="J470" i="5"/>
  <c r="K470" i="5" s="1"/>
  <c r="F470" i="5"/>
  <c r="BI469" i="5"/>
  <c r="BH469" i="5"/>
  <c r="BG469" i="5"/>
  <c r="BF469" i="5"/>
  <c r="BE469" i="5"/>
  <c r="BC469" i="5"/>
  <c r="AY469" i="5"/>
  <c r="O469" i="5"/>
  <c r="BD469" i="5" s="1"/>
  <c r="J469" i="5"/>
  <c r="K469" i="5" s="1"/>
  <c r="F469" i="5"/>
  <c r="AA469" i="5" s="1"/>
  <c r="BI468" i="5"/>
  <c r="BH468" i="5"/>
  <c r="BG468" i="5"/>
  <c r="BF468" i="5"/>
  <c r="BE468" i="5"/>
  <c r="BC468" i="5"/>
  <c r="AY468" i="5"/>
  <c r="O468" i="5"/>
  <c r="BD468" i="5" s="1"/>
  <c r="J468" i="5"/>
  <c r="K468" i="5" s="1"/>
  <c r="F468" i="5"/>
  <c r="Z468" i="5" s="1"/>
  <c r="BI467" i="5"/>
  <c r="BH467" i="5"/>
  <c r="BG467" i="5"/>
  <c r="BF467" i="5"/>
  <c r="BE467" i="5"/>
  <c r="BC467" i="5"/>
  <c r="AY467" i="5"/>
  <c r="O467" i="5"/>
  <c r="BD467" i="5" s="1"/>
  <c r="J467" i="5"/>
  <c r="K467" i="5" s="1"/>
  <c r="F467" i="5"/>
  <c r="BI466" i="5"/>
  <c r="BH466" i="5"/>
  <c r="BG466" i="5"/>
  <c r="BF466" i="5"/>
  <c r="BE466" i="5"/>
  <c r="BC466" i="5"/>
  <c r="AY466" i="5"/>
  <c r="O466" i="5"/>
  <c r="BD466" i="5" s="1"/>
  <c r="J466" i="5"/>
  <c r="K466" i="5" s="1"/>
  <c r="F466" i="5"/>
  <c r="Z466" i="5" s="1"/>
  <c r="BI465" i="5"/>
  <c r="BH465" i="5"/>
  <c r="BG465" i="5"/>
  <c r="BF465" i="5"/>
  <c r="BE465" i="5"/>
  <c r="BD465" i="5"/>
  <c r="BC465" i="5"/>
  <c r="AY465" i="5"/>
  <c r="O465" i="5"/>
  <c r="J465" i="5"/>
  <c r="K465" i="5" s="1"/>
  <c r="F465" i="5"/>
  <c r="Z465" i="5" s="1"/>
  <c r="BI464" i="5"/>
  <c r="BH464" i="5"/>
  <c r="BG464" i="5"/>
  <c r="BF464" i="5"/>
  <c r="BE464" i="5"/>
  <c r="BC464" i="5"/>
  <c r="AY464" i="5"/>
  <c r="O464" i="5"/>
  <c r="BD464" i="5" s="1"/>
  <c r="J464" i="5"/>
  <c r="K464" i="5" s="1"/>
  <c r="F464" i="5"/>
  <c r="Z464" i="5" s="1"/>
  <c r="BI463" i="5"/>
  <c r="BH463" i="5"/>
  <c r="BG463" i="5"/>
  <c r="BF463" i="5"/>
  <c r="BE463" i="5"/>
  <c r="BC463" i="5"/>
  <c r="AY463" i="5"/>
  <c r="O463" i="5"/>
  <c r="BD463" i="5" s="1"/>
  <c r="J463" i="5"/>
  <c r="K463" i="5" s="1"/>
  <c r="F463" i="5"/>
  <c r="AA463" i="5" s="1"/>
  <c r="BI462" i="5"/>
  <c r="BH462" i="5"/>
  <c r="BG462" i="5"/>
  <c r="BF462" i="5"/>
  <c r="BE462" i="5"/>
  <c r="BC462" i="5"/>
  <c r="AY462" i="5"/>
  <c r="O462" i="5"/>
  <c r="BD462" i="5" s="1"/>
  <c r="J462" i="5"/>
  <c r="K462" i="5" s="1"/>
  <c r="F462" i="5"/>
  <c r="BI461" i="5"/>
  <c r="BH461" i="5"/>
  <c r="BG461" i="5"/>
  <c r="BF461" i="5"/>
  <c r="BE461" i="5"/>
  <c r="BC461" i="5"/>
  <c r="AY461" i="5"/>
  <c r="O461" i="5"/>
  <c r="BD461" i="5" s="1"/>
  <c r="J461" i="5"/>
  <c r="K461" i="5" s="1"/>
  <c r="F461" i="5"/>
  <c r="AA461" i="5" s="1"/>
  <c r="BI460" i="5"/>
  <c r="BH460" i="5"/>
  <c r="BG460" i="5"/>
  <c r="BF460" i="5"/>
  <c r="BE460" i="5"/>
  <c r="BC460" i="5"/>
  <c r="AY460" i="5"/>
  <c r="AA460" i="5"/>
  <c r="O460" i="5"/>
  <c r="BD460" i="5" s="1"/>
  <c r="J460" i="5"/>
  <c r="K460" i="5" s="1"/>
  <c r="F460" i="5"/>
  <c r="Z460" i="5" s="1"/>
  <c r="BI459" i="5"/>
  <c r="BH459" i="5"/>
  <c r="BG459" i="5"/>
  <c r="BF459" i="5"/>
  <c r="BE459" i="5"/>
  <c r="BC459" i="5"/>
  <c r="AY459" i="5"/>
  <c r="O459" i="5"/>
  <c r="BD459" i="5" s="1"/>
  <c r="J459" i="5"/>
  <c r="K459" i="5" s="1"/>
  <c r="F459" i="5"/>
  <c r="BI458" i="5"/>
  <c r="BH458" i="5"/>
  <c r="BG458" i="5"/>
  <c r="BF458" i="5"/>
  <c r="BE458" i="5"/>
  <c r="BC458" i="5"/>
  <c r="AY458" i="5"/>
  <c r="O458" i="5"/>
  <c r="BD458" i="5" s="1"/>
  <c r="J458" i="5"/>
  <c r="K458" i="5" s="1"/>
  <c r="F458" i="5"/>
  <c r="Z458" i="5" s="1"/>
  <c r="BI457" i="5"/>
  <c r="BH457" i="5"/>
  <c r="BG457" i="5"/>
  <c r="BF457" i="5"/>
  <c r="BE457" i="5"/>
  <c r="BC457" i="5"/>
  <c r="AY457" i="5"/>
  <c r="O457" i="5"/>
  <c r="BD457" i="5" s="1"/>
  <c r="J457" i="5"/>
  <c r="K457" i="5" s="1"/>
  <c r="F457" i="5"/>
  <c r="Z457" i="5" s="1"/>
  <c r="BI456" i="5"/>
  <c r="BH456" i="5"/>
  <c r="BG456" i="5"/>
  <c r="BF456" i="5"/>
  <c r="BE456" i="5"/>
  <c r="BC456" i="5"/>
  <c r="AY456" i="5"/>
  <c r="O456" i="5"/>
  <c r="BD456" i="5" s="1"/>
  <c r="J456" i="5"/>
  <c r="K456" i="5" s="1"/>
  <c r="F456" i="5"/>
  <c r="Z456" i="5" s="1"/>
  <c r="BI455" i="5"/>
  <c r="BH455" i="5"/>
  <c r="BG455" i="5"/>
  <c r="BF455" i="5"/>
  <c r="BE455" i="5"/>
  <c r="BC455" i="5"/>
  <c r="AY455" i="5"/>
  <c r="O455" i="5"/>
  <c r="BD455" i="5" s="1"/>
  <c r="J455" i="5"/>
  <c r="K455" i="5" s="1"/>
  <c r="F455" i="5"/>
  <c r="AA455" i="5" s="1"/>
  <c r="BI454" i="5"/>
  <c r="BH454" i="5"/>
  <c r="BG454" i="5"/>
  <c r="BF454" i="5"/>
  <c r="BE454" i="5"/>
  <c r="BC454" i="5"/>
  <c r="AY454" i="5"/>
  <c r="O454" i="5"/>
  <c r="BD454" i="5" s="1"/>
  <c r="J454" i="5"/>
  <c r="K454" i="5" s="1"/>
  <c r="F454" i="5"/>
  <c r="BI453" i="5"/>
  <c r="BH453" i="5"/>
  <c r="BG453" i="5"/>
  <c r="BF453" i="5"/>
  <c r="BE453" i="5"/>
  <c r="BC453" i="5"/>
  <c r="AY453" i="5"/>
  <c r="O453" i="5"/>
  <c r="BD453" i="5" s="1"/>
  <c r="J453" i="5"/>
  <c r="K453" i="5" s="1"/>
  <c r="F453" i="5"/>
  <c r="AA453" i="5" s="1"/>
  <c r="BI452" i="5"/>
  <c r="BH452" i="5"/>
  <c r="BG452" i="5"/>
  <c r="BF452" i="5"/>
  <c r="BE452" i="5"/>
  <c r="BC452" i="5"/>
  <c r="AY452" i="5"/>
  <c r="O452" i="5"/>
  <c r="BD452" i="5" s="1"/>
  <c r="J452" i="5"/>
  <c r="K452" i="5" s="1"/>
  <c r="F452" i="5"/>
  <c r="Z452" i="5" s="1"/>
  <c r="BI451" i="5"/>
  <c r="BH451" i="5"/>
  <c r="BG451" i="5"/>
  <c r="BF451" i="5"/>
  <c r="BE451" i="5"/>
  <c r="BC451" i="5"/>
  <c r="AY451" i="5"/>
  <c r="O451" i="5"/>
  <c r="BD451" i="5" s="1"/>
  <c r="J451" i="5"/>
  <c r="K451" i="5" s="1"/>
  <c r="F451" i="5"/>
  <c r="BI450" i="5"/>
  <c r="BH450" i="5"/>
  <c r="BG450" i="5"/>
  <c r="BF450" i="5"/>
  <c r="BE450" i="5"/>
  <c r="BC450" i="5"/>
  <c r="AY450" i="5"/>
  <c r="O450" i="5"/>
  <c r="BD450" i="5" s="1"/>
  <c r="J450" i="5"/>
  <c r="K450" i="5" s="1"/>
  <c r="F450" i="5"/>
  <c r="Z450" i="5" s="1"/>
  <c r="BI449" i="5"/>
  <c r="BH449" i="5"/>
  <c r="BG449" i="5"/>
  <c r="BF449" i="5"/>
  <c r="BE449" i="5"/>
  <c r="BC449" i="5"/>
  <c r="AY449" i="5"/>
  <c r="O449" i="5"/>
  <c r="BD449" i="5" s="1"/>
  <c r="J449" i="5"/>
  <c r="K449" i="5" s="1"/>
  <c r="F449" i="5"/>
  <c r="Z449" i="5" s="1"/>
  <c r="BI448" i="5"/>
  <c r="BH448" i="5"/>
  <c r="BG448" i="5"/>
  <c r="BF448" i="5"/>
  <c r="BE448" i="5"/>
  <c r="BC448" i="5"/>
  <c r="AY448" i="5"/>
  <c r="O448" i="5"/>
  <c r="BD448" i="5" s="1"/>
  <c r="J448" i="5"/>
  <c r="K448" i="5" s="1"/>
  <c r="F448" i="5"/>
  <c r="Z448" i="5" s="1"/>
  <c r="BI447" i="5"/>
  <c r="BH447" i="5"/>
  <c r="BG447" i="5"/>
  <c r="BF447" i="5"/>
  <c r="BE447" i="5"/>
  <c r="BC447" i="5"/>
  <c r="AY447" i="5"/>
  <c r="O447" i="5"/>
  <c r="BD447" i="5" s="1"/>
  <c r="J447" i="5"/>
  <c r="K447" i="5" s="1"/>
  <c r="F447" i="5"/>
  <c r="AA447" i="5" s="1"/>
  <c r="BI446" i="5"/>
  <c r="BH446" i="5"/>
  <c r="BG446" i="5"/>
  <c r="BF446" i="5"/>
  <c r="BE446" i="5"/>
  <c r="BC446" i="5"/>
  <c r="AY446" i="5"/>
  <c r="O446" i="5"/>
  <c r="BD446" i="5" s="1"/>
  <c r="J446" i="5"/>
  <c r="K446" i="5" s="1"/>
  <c r="F446" i="5"/>
  <c r="BI445" i="5"/>
  <c r="BH445" i="5"/>
  <c r="BG445" i="5"/>
  <c r="BF445" i="5"/>
  <c r="BE445" i="5"/>
  <c r="BC445" i="5"/>
  <c r="AY445" i="5"/>
  <c r="O445" i="5"/>
  <c r="BD445" i="5" s="1"/>
  <c r="J445" i="5"/>
  <c r="K445" i="5" s="1"/>
  <c r="F445" i="5"/>
  <c r="AA445" i="5" s="1"/>
  <c r="BI444" i="5"/>
  <c r="BH444" i="5"/>
  <c r="BG444" i="5"/>
  <c r="BF444" i="5"/>
  <c r="BE444" i="5"/>
  <c r="BC444" i="5"/>
  <c r="AY444" i="5"/>
  <c r="O444" i="5"/>
  <c r="BD444" i="5" s="1"/>
  <c r="J444" i="5"/>
  <c r="K444" i="5" s="1"/>
  <c r="F444" i="5"/>
  <c r="Z444" i="5" s="1"/>
  <c r="BI443" i="5"/>
  <c r="BH443" i="5"/>
  <c r="BG443" i="5"/>
  <c r="BF443" i="5"/>
  <c r="BE443" i="5"/>
  <c r="BC443" i="5"/>
  <c r="AY443" i="5"/>
  <c r="O443" i="5"/>
  <c r="BD443" i="5" s="1"/>
  <c r="J443" i="5"/>
  <c r="K443" i="5" s="1"/>
  <c r="F443" i="5"/>
  <c r="AA443" i="5" s="1"/>
  <c r="BI442" i="5"/>
  <c r="BH442" i="5"/>
  <c r="BG442" i="5"/>
  <c r="BF442" i="5"/>
  <c r="BE442" i="5"/>
  <c r="BC442" i="5"/>
  <c r="AY442" i="5"/>
  <c r="O442" i="5"/>
  <c r="BD442" i="5" s="1"/>
  <c r="J442" i="5"/>
  <c r="K442" i="5" s="1"/>
  <c r="F442" i="5"/>
  <c r="Z442" i="5" s="1"/>
  <c r="BI441" i="5"/>
  <c r="BH441" i="5"/>
  <c r="BG441" i="5"/>
  <c r="BF441" i="5"/>
  <c r="BE441" i="5"/>
  <c r="BC441" i="5"/>
  <c r="AY441" i="5"/>
  <c r="O441" i="5"/>
  <c r="BD441" i="5" s="1"/>
  <c r="J441" i="5"/>
  <c r="K441" i="5" s="1"/>
  <c r="F441" i="5"/>
  <c r="Z441" i="5" s="1"/>
  <c r="BI440" i="5"/>
  <c r="BH440" i="5"/>
  <c r="BG440" i="5"/>
  <c r="BF440" i="5"/>
  <c r="BE440" i="5"/>
  <c r="BC440" i="5"/>
  <c r="AY440" i="5"/>
  <c r="O440" i="5"/>
  <c r="BD440" i="5" s="1"/>
  <c r="J440" i="5"/>
  <c r="K440" i="5" s="1"/>
  <c r="F440" i="5"/>
  <c r="Z440" i="5" s="1"/>
  <c r="BI439" i="5"/>
  <c r="BH439" i="5"/>
  <c r="BG439" i="5"/>
  <c r="BF439" i="5"/>
  <c r="BE439" i="5"/>
  <c r="BC439" i="5"/>
  <c r="AY439" i="5"/>
  <c r="O439" i="5"/>
  <c r="BD439" i="5" s="1"/>
  <c r="J439" i="5"/>
  <c r="K439" i="5" s="1"/>
  <c r="F439" i="5"/>
  <c r="AA439" i="5" s="1"/>
  <c r="BI438" i="5"/>
  <c r="BH438" i="5"/>
  <c r="BG438" i="5"/>
  <c r="BF438" i="5"/>
  <c r="BE438" i="5"/>
  <c r="BC438" i="5"/>
  <c r="AY438" i="5"/>
  <c r="O438" i="5"/>
  <c r="BD438" i="5" s="1"/>
  <c r="J438" i="5"/>
  <c r="K438" i="5" s="1"/>
  <c r="F438" i="5"/>
  <c r="Z438" i="5" s="1"/>
  <c r="BI437" i="5"/>
  <c r="BH437" i="5"/>
  <c r="BG437" i="5"/>
  <c r="BF437" i="5"/>
  <c r="BE437" i="5"/>
  <c r="BC437" i="5"/>
  <c r="AY437" i="5"/>
  <c r="O437" i="5"/>
  <c r="BD437" i="5" s="1"/>
  <c r="J437" i="5"/>
  <c r="K437" i="5" s="1"/>
  <c r="F437" i="5"/>
  <c r="AA437" i="5" s="1"/>
  <c r="BI436" i="5"/>
  <c r="BH436" i="5"/>
  <c r="BG436" i="5"/>
  <c r="BF436" i="5"/>
  <c r="BE436" i="5"/>
  <c r="BC436" i="5"/>
  <c r="AY436" i="5"/>
  <c r="O436" i="5"/>
  <c r="BD436" i="5" s="1"/>
  <c r="J436" i="5"/>
  <c r="K436" i="5" s="1"/>
  <c r="F436" i="5"/>
  <c r="Z436" i="5" s="1"/>
  <c r="BI435" i="5"/>
  <c r="BH435" i="5"/>
  <c r="BG435" i="5"/>
  <c r="BF435" i="5"/>
  <c r="BE435" i="5"/>
  <c r="BC435" i="5"/>
  <c r="AY435" i="5"/>
  <c r="O435" i="5"/>
  <c r="BD435" i="5" s="1"/>
  <c r="J435" i="5"/>
  <c r="K435" i="5" s="1"/>
  <c r="F435" i="5"/>
  <c r="BI434" i="5"/>
  <c r="BH434" i="5"/>
  <c r="BG434" i="5"/>
  <c r="BF434" i="5"/>
  <c r="BE434" i="5"/>
  <c r="BC434" i="5"/>
  <c r="AY434" i="5"/>
  <c r="O434" i="5"/>
  <c r="BD434" i="5" s="1"/>
  <c r="J434" i="5"/>
  <c r="K434" i="5" s="1"/>
  <c r="F434" i="5"/>
  <c r="Z434" i="5" s="1"/>
  <c r="BI433" i="5"/>
  <c r="BH433" i="5"/>
  <c r="BG433" i="5"/>
  <c r="BF433" i="5"/>
  <c r="BE433" i="5"/>
  <c r="BC433" i="5"/>
  <c r="AY433" i="5"/>
  <c r="O433" i="5"/>
  <c r="BD433" i="5" s="1"/>
  <c r="J433" i="5"/>
  <c r="K433" i="5" s="1"/>
  <c r="F433" i="5"/>
  <c r="Z433" i="5" s="1"/>
  <c r="BI432" i="5"/>
  <c r="BH432" i="5"/>
  <c r="BG432" i="5"/>
  <c r="BF432" i="5"/>
  <c r="BE432" i="5"/>
  <c r="BC432" i="5"/>
  <c r="AY432" i="5"/>
  <c r="O432" i="5"/>
  <c r="BD432" i="5" s="1"/>
  <c r="J432" i="5"/>
  <c r="K432" i="5" s="1"/>
  <c r="F432" i="5"/>
  <c r="BI431" i="5"/>
  <c r="BH431" i="5"/>
  <c r="BG431" i="5"/>
  <c r="BF431" i="5"/>
  <c r="BE431" i="5"/>
  <c r="BC431" i="5"/>
  <c r="AY431" i="5"/>
  <c r="O431" i="5"/>
  <c r="BD431" i="5" s="1"/>
  <c r="J431" i="5"/>
  <c r="K431" i="5" s="1"/>
  <c r="F431" i="5"/>
  <c r="AA431" i="5" s="1"/>
  <c r="BI430" i="5"/>
  <c r="BH430" i="5"/>
  <c r="BG430" i="5"/>
  <c r="BF430" i="5"/>
  <c r="BE430" i="5"/>
  <c r="BC430" i="5"/>
  <c r="AY430" i="5"/>
  <c r="O430" i="5"/>
  <c r="BD430" i="5" s="1"/>
  <c r="J430" i="5"/>
  <c r="K430" i="5" s="1"/>
  <c r="F430" i="5"/>
  <c r="BI429" i="5"/>
  <c r="BH429" i="5"/>
  <c r="BG429" i="5"/>
  <c r="BF429" i="5"/>
  <c r="BE429" i="5"/>
  <c r="BC429" i="5"/>
  <c r="AY429" i="5"/>
  <c r="O429" i="5"/>
  <c r="BD429" i="5" s="1"/>
  <c r="J429" i="5"/>
  <c r="K429" i="5" s="1"/>
  <c r="F429" i="5"/>
  <c r="AA429" i="5" s="1"/>
  <c r="BI428" i="5"/>
  <c r="BH428" i="5"/>
  <c r="BG428" i="5"/>
  <c r="BF428" i="5"/>
  <c r="BE428" i="5"/>
  <c r="BC428" i="5"/>
  <c r="AY428" i="5"/>
  <c r="O428" i="5"/>
  <c r="BD428" i="5" s="1"/>
  <c r="J428" i="5"/>
  <c r="K428" i="5" s="1"/>
  <c r="F428" i="5"/>
  <c r="BI427" i="5"/>
  <c r="BH427" i="5"/>
  <c r="BG427" i="5"/>
  <c r="BF427" i="5"/>
  <c r="BE427" i="5"/>
  <c r="BC427" i="5"/>
  <c r="AY427" i="5"/>
  <c r="O427" i="5"/>
  <c r="BD427" i="5" s="1"/>
  <c r="J427" i="5"/>
  <c r="K427" i="5" s="1"/>
  <c r="F427" i="5"/>
  <c r="AA427" i="5" s="1"/>
  <c r="BI426" i="5"/>
  <c r="BH426" i="5"/>
  <c r="BG426" i="5"/>
  <c r="BF426" i="5"/>
  <c r="BE426" i="5"/>
  <c r="BC426" i="5"/>
  <c r="AY426" i="5"/>
  <c r="O426" i="5"/>
  <c r="BD426" i="5" s="1"/>
  <c r="J426" i="5"/>
  <c r="K426" i="5" s="1"/>
  <c r="F426" i="5"/>
  <c r="BI425" i="5"/>
  <c r="BH425" i="5"/>
  <c r="BG425" i="5"/>
  <c r="BF425" i="5"/>
  <c r="BE425" i="5"/>
  <c r="BC425" i="5"/>
  <c r="AY425" i="5"/>
  <c r="O425" i="5"/>
  <c r="BD425" i="5" s="1"/>
  <c r="J425" i="5"/>
  <c r="K425" i="5" s="1"/>
  <c r="F425" i="5"/>
  <c r="Z425" i="5" s="1"/>
  <c r="BI424" i="5"/>
  <c r="BH424" i="5"/>
  <c r="BG424" i="5"/>
  <c r="BF424" i="5"/>
  <c r="BE424" i="5"/>
  <c r="BC424" i="5"/>
  <c r="AY424" i="5"/>
  <c r="O424" i="5"/>
  <c r="BD424" i="5" s="1"/>
  <c r="J424" i="5"/>
  <c r="K424" i="5" s="1"/>
  <c r="F424" i="5"/>
  <c r="Z424" i="5" s="1"/>
  <c r="BI423" i="5"/>
  <c r="BH423" i="5"/>
  <c r="BG423" i="5"/>
  <c r="BF423" i="5"/>
  <c r="BE423" i="5"/>
  <c r="BC423" i="5"/>
  <c r="AY423" i="5"/>
  <c r="O423" i="5"/>
  <c r="BD423" i="5" s="1"/>
  <c r="J423" i="5"/>
  <c r="K423" i="5" s="1"/>
  <c r="F423" i="5"/>
  <c r="AA423" i="5" s="1"/>
  <c r="BI422" i="5"/>
  <c r="BH422" i="5"/>
  <c r="BG422" i="5"/>
  <c r="BF422" i="5"/>
  <c r="BE422" i="5"/>
  <c r="BC422" i="5"/>
  <c r="AY422" i="5"/>
  <c r="O422" i="5"/>
  <c r="BD422" i="5" s="1"/>
  <c r="J422" i="5"/>
  <c r="K422" i="5" s="1"/>
  <c r="F422" i="5"/>
  <c r="BI421" i="5"/>
  <c r="BH421" i="5"/>
  <c r="BG421" i="5"/>
  <c r="BF421" i="5"/>
  <c r="BE421" i="5"/>
  <c r="BC421" i="5"/>
  <c r="AY421" i="5"/>
  <c r="O421" i="5"/>
  <c r="BD421" i="5" s="1"/>
  <c r="J421" i="5"/>
  <c r="K421" i="5" s="1"/>
  <c r="F421" i="5"/>
  <c r="AA421" i="5" s="1"/>
  <c r="BI420" i="5"/>
  <c r="BH420" i="5"/>
  <c r="BG420" i="5"/>
  <c r="BF420" i="5"/>
  <c r="BE420" i="5"/>
  <c r="BC420" i="5"/>
  <c r="AY420" i="5"/>
  <c r="O420" i="5"/>
  <c r="BD420" i="5" s="1"/>
  <c r="J420" i="5"/>
  <c r="K420" i="5" s="1"/>
  <c r="F420" i="5"/>
  <c r="Z420" i="5" s="1"/>
  <c r="BI419" i="5"/>
  <c r="BH419" i="5"/>
  <c r="BG419" i="5"/>
  <c r="BF419" i="5"/>
  <c r="BE419" i="5"/>
  <c r="BC419" i="5"/>
  <c r="AY419" i="5"/>
  <c r="O419" i="5"/>
  <c r="BD419" i="5" s="1"/>
  <c r="J419" i="5"/>
  <c r="K419" i="5" s="1"/>
  <c r="F419" i="5"/>
  <c r="AA419" i="5" s="1"/>
  <c r="BI418" i="5"/>
  <c r="BH418" i="5"/>
  <c r="BG418" i="5"/>
  <c r="BF418" i="5"/>
  <c r="BE418" i="5"/>
  <c r="BC418" i="5"/>
  <c r="AY418" i="5"/>
  <c r="O418" i="5"/>
  <c r="BD418" i="5" s="1"/>
  <c r="J418" i="5"/>
  <c r="K418" i="5" s="1"/>
  <c r="F418" i="5"/>
  <c r="Z418" i="5" s="1"/>
  <c r="BI417" i="5"/>
  <c r="BH417" i="5"/>
  <c r="BG417" i="5"/>
  <c r="BF417" i="5"/>
  <c r="BE417" i="5"/>
  <c r="BC417" i="5"/>
  <c r="AY417" i="5"/>
  <c r="O417" i="5"/>
  <c r="BD417" i="5" s="1"/>
  <c r="J417" i="5"/>
  <c r="K417" i="5" s="1"/>
  <c r="F417" i="5"/>
  <c r="Z417" i="5" s="1"/>
  <c r="BI416" i="5"/>
  <c r="BH416" i="5"/>
  <c r="BG416" i="5"/>
  <c r="BF416" i="5"/>
  <c r="BE416" i="5"/>
  <c r="BC416" i="5"/>
  <c r="AY416" i="5"/>
  <c r="O416" i="5"/>
  <c r="BD416" i="5" s="1"/>
  <c r="J416" i="5"/>
  <c r="K416" i="5" s="1"/>
  <c r="F416" i="5"/>
  <c r="Z416" i="5" s="1"/>
  <c r="BI415" i="5"/>
  <c r="BH415" i="5"/>
  <c r="BG415" i="5"/>
  <c r="BF415" i="5"/>
  <c r="BE415" i="5"/>
  <c r="BC415" i="5"/>
  <c r="AY415" i="5"/>
  <c r="O415" i="5"/>
  <c r="BD415" i="5" s="1"/>
  <c r="J415" i="5"/>
  <c r="K415" i="5" s="1"/>
  <c r="F415" i="5"/>
  <c r="AA415" i="5" s="1"/>
  <c r="BI414" i="5"/>
  <c r="BH414" i="5"/>
  <c r="BG414" i="5"/>
  <c r="BF414" i="5"/>
  <c r="BE414" i="5"/>
  <c r="BC414" i="5"/>
  <c r="AY414" i="5"/>
  <c r="AA414" i="5"/>
  <c r="O414" i="5"/>
  <c r="BD414" i="5" s="1"/>
  <c r="J414" i="5"/>
  <c r="K414" i="5" s="1"/>
  <c r="F414" i="5"/>
  <c r="Z414" i="5" s="1"/>
  <c r="BI413" i="5"/>
  <c r="BH413" i="5"/>
  <c r="BG413" i="5"/>
  <c r="BF413" i="5"/>
  <c r="BE413" i="5"/>
  <c r="BC413" i="5"/>
  <c r="AY413" i="5"/>
  <c r="O413" i="5"/>
  <c r="BD413" i="5" s="1"/>
  <c r="J413" i="5"/>
  <c r="K413" i="5" s="1"/>
  <c r="F413" i="5"/>
  <c r="AA413" i="5" s="1"/>
  <c r="BI412" i="5"/>
  <c r="BH412" i="5"/>
  <c r="BG412" i="5"/>
  <c r="BF412" i="5"/>
  <c r="BE412" i="5"/>
  <c r="BC412" i="5"/>
  <c r="AY412" i="5"/>
  <c r="O412" i="5"/>
  <c r="BD412" i="5" s="1"/>
  <c r="J412" i="5"/>
  <c r="K412" i="5" s="1"/>
  <c r="F412" i="5"/>
  <c r="Z412" i="5" s="1"/>
  <c r="BI411" i="5"/>
  <c r="BH411" i="5"/>
  <c r="BG411" i="5"/>
  <c r="BF411" i="5"/>
  <c r="BE411" i="5"/>
  <c r="BC411" i="5"/>
  <c r="AY411" i="5"/>
  <c r="O411" i="5"/>
  <c r="BD411" i="5" s="1"/>
  <c r="J411" i="5"/>
  <c r="K411" i="5" s="1"/>
  <c r="F411" i="5"/>
  <c r="AA411" i="5" s="1"/>
  <c r="BI410" i="5"/>
  <c r="BH410" i="5"/>
  <c r="BG410" i="5"/>
  <c r="BF410" i="5"/>
  <c r="BE410" i="5"/>
  <c r="BC410" i="5"/>
  <c r="AY410" i="5"/>
  <c r="O410" i="5"/>
  <c r="BD410" i="5" s="1"/>
  <c r="J410" i="5"/>
  <c r="K410" i="5" s="1"/>
  <c r="F410" i="5"/>
  <c r="Z410" i="5" s="1"/>
  <c r="BI409" i="5"/>
  <c r="BH409" i="5"/>
  <c r="BG409" i="5"/>
  <c r="BF409" i="5"/>
  <c r="BE409" i="5"/>
  <c r="BC409" i="5"/>
  <c r="AY409" i="5"/>
  <c r="O409" i="5"/>
  <c r="BD409" i="5" s="1"/>
  <c r="J409" i="5"/>
  <c r="K409" i="5" s="1"/>
  <c r="F409" i="5"/>
  <c r="AA409" i="5" s="1"/>
  <c r="BI408" i="5"/>
  <c r="BH408" i="5"/>
  <c r="BG408" i="5"/>
  <c r="BF408" i="5"/>
  <c r="BE408" i="5"/>
  <c r="BC408" i="5"/>
  <c r="AY408" i="5"/>
  <c r="O408" i="5"/>
  <c r="BD408" i="5" s="1"/>
  <c r="J408" i="5"/>
  <c r="K408" i="5" s="1"/>
  <c r="F408" i="5"/>
  <c r="Z408" i="5" s="1"/>
  <c r="BI407" i="5"/>
  <c r="BH407" i="5"/>
  <c r="BG407" i="5"/>
  <c r="BF407" i="5"/>
  <c r="BE407" i="5"/>
  <c r="BC407" i="5"/>
  <c r="AY407" i="5"/>
  <c r="O407" i="5"/>
  <c r="BD407" i="5" s="1"/>
  <c r="J407" i="5"/>
  <c r="K407" i="5" s="1"/>
  <c r="F407" i="5"/>
  <c r="AA407" i="5" s="1"/>
  <c r="BI406" i="5"/>
  <c r="BH406" i="5"/>
  <c r="BG406" i="5"/>
  <c r="BF406" i="5"/>
  <c r="BE406" i="5"/>
  <c r="BC406" i="5"/>
  <c r="AY406" i="5"/>
  <c r="O406" i="5"/>
  <c r="BD406" i="5" s="1"/>
  <c r="J406" i="5"/>
  <c r="K406" i="5" s="1"/>
  <c r="F406" i="5"/>
  <c r="Z406" i="5" s="1"/>
  <c r="BI405" i="5"/>
  <c r="BH405" i="5"/>
  <c r="BG405" i="5"/>
  <c r="BF405" i="5"/>
  <c r="BE405" i="5"/>
  <c r="BC405" i="5"/>
  <c r="AY405" i="5"/>
  <c r="O405" i="5"/>
  <c r="BD405" i="5" s="1"/>
  <c r="J405" i="5"/>
  <c r="K405" i="5" s="1"/>
  <c r="F405" i="5"/>
  <c r="AA405" i="5" s="1"/>
  <c r="BI404" i="5"/>
  <c r="BH404" i="5"/>
  <c r="BG404" i="5"/>
  <c r="BF404" i="5"/>
  <c r="BE404" i="5"/>
  <c r="BC404" i="5"/>
  <c r="AY404" i="5"/>
  <c r="O404" i="5"/>
  <c r="BD404" i="5" s="1"/>
  <c r="J404" i="5"/>
  <c r="K404" i="5" s="1"/>
  <c r="F404" i="5"/>
  <c r="Z404" i="5" s="1"/>
  <c r="BI403" i="5"/>
  <c r="BH403" i="5"/>
  <c r="BG403" i="5"/>
  <c r="BF403" i="5"/>
  <c r="BE403" i="5"/>
  <c r="BC403" i="5"/>
  <c r="AY403" i="5"/>
  <c r="O403" i="5"/>
  <c r="BD403" i="5" s="1"/>
  <c r="J403" i="5"/>
  <c r="K403" i="5" s="1"/>
  <c r="F403" i="5"/>
  <c r="AA403" i="5" s="1"/>
  <c r="BI402" i="5"/>
  <c r="BH402" i="5"/>
  <c r="BG402" i="5"/>
  <c r="BF402" i="5"/>
  <c r="BE402" i="5"/>
  <c r="BC402" i="5"/>
  <c r="AY402" i="5"/>
  <c r="O402" i="5"/>
  <c r="BD402" i="5" s="1"/>
  <c r="J402" i="5"/>
  <c r="K402" i="5" s="1"/>
  <c r="F402" i="5"/>
  <c r="Z402" i="5" s="1"/>
  <c r="BI401" i="5"/>
  <c r="BH401" i="5"/>
  <c r="BG401" i="5"/>
  <c r="BF401" i="5"/>
  <c r="BE401" i="5"/>
  <c r="BC401" i="5"/>
  <c r="AY401" i="5"/>
  <c r="O401" i="5"/>
  <c r="BD401" i="5" s="1"/>
  <c r="J401" i="5"/>
  <c r="K401" i="5" s="1"/>
  <c r="F401" i="5"/>
  <c r="AA401" i="5" s="1"/>
  <c r="BI400" i="5"/>
  <c r="BH400" i="5"/>
  <c r="BG400" i="5"/>
  <c r="BF400" i="5"/>
  <c r="BE400" i="5"/>
  <c r="BC400" i="5"/>
  <c r="AY400" i="5"/>
  <c r="O400" i="5"/>
  <c r="BD400" i="5" s="1"/>
  <c r="J400" i="5"/>
  <c r="K400" i="5" s="1"/>
  <c r="F400" i="5"/>
  <c r="Z400" i="5" s="1"/>
  <c r="BI399" i="5"/>
  <c r="BH399" i="5"/>
  <c r="BG399" i="5"/>
  <c r="BF399" i="5"/>
  <c r="BE399" i="5"/>
  <c r="BC399" i="5"/>
  <c r="AY399" i="5"/>
  <c r="O399" i="5"/>
  <c r="BD399" i="5" s="1"/>
  <c r="J399" i="5"/>
  <c r="K399" i="5" s="1"/>
  <c r="F399" i="5"/>
  <c r="AA399" i="5" s="1"/>
  <c r="BI398" i="5"/>
  <c r="BH398" i="5"/>
  <c r="BG398" i="5"/>
  <c r="BF398" i="5"/>
  <c r="BE398" i="5"/>
  <c r="BC398" i="5"/>
  <c r="AY398" i="5"/>
  <c r="O398" i="5"/>
  <c r="BD398" i="5" s="1"/>
  <c r="J398" i="5"/>
  <c r="K398" i="5" s="1"/>
  <c r="F398" i="5"/>
  <c r="Z398" i="5" s="1"/>
  <c r="BI397" i="5"/>
  <c r="BH397" i="5"/>
  <c r="BG397" i="5"/>
  <c r="BF397" i="5"/>
  <c r="BE397" i="5"/>
  <c r="BD397" i="5"/>
  <c r="BC397" i="5"/>
  <c r="AY397" i="5"/>
  <c r="O397" i="5"/>
  <c r="J397" i="5"/>
  <c r="K397" i="5" s="1"/>
  <c r="F397" i="5"/>
  <c r="AA397" i="5" s="1"/>
  <c r="BI396" i="5"/>
  <c r="BH396" i="5"/>
  <c r="BG396" i="5"/>
  <c r="BF396" i="5"/>
  <c r="BE396" i="5"/>
  <c r="BD396" i="5"/>
  <c r="BC396" i="5"/>
  <c r="AY396" i="5"/>
  <c r="O396" i="5"/>
  <c r="J396" i="5"/>
  <c r="K396" i="5" s="1"/>
  <c r="F396" i="5"/>
  <c r="Z396" i="5" s="1"/>
  <c r="BI395" i="5"/>
  <c r="BH395" i="5"/>
  <c r="BG395" i="5"/>
  <c r="BF395" i="5"/>
  <c r="BE395" i="5"/>
  <c r="BC395" i="5"/>
  <c r="AY395" i="5"/>
  <c r="O395" i="5"/>
  <c r="BD395" i="5" s="1"/>
  <c r="J395" i="5"/>
  <c r="K395" i="5" s="1"/>
  <c r="F395" i="5"/>
  <c r="AA395" i="5" s="1"/>
  <c r="BI394" i="5"/>
  <c r="BH394" i="5"/>
  <c r="BG394" i="5"/>
  <c r="BF394" i="5"/>
  <c r="BE394" i="5"/>
  <c r="BC394" i="5"/>
  <c r="AY394" i="5"/>
  <c r="O394" i="5"/>
  <c r="BD394" i="5" s="1"/>
  <c r="J394" i="5"/>
  <c r="K394" i="5" s="1"/>
  <c r="F394" i="5"/>
  <c r="Z394" i="5" s="1"/>
  <c r="BI393" i="5"/>
  <c r="BH393" i="5"/>
  <c r="BG393" i="5"/>
  <c r="BF393" i="5"/>
  <c r="BE393" i="5"/>
  <c r="BC393" i="5"/>
  <c r="AY393" i="5"/>
  <c r="O393" i="5"/>
  <c r="BD393" i="5" s="1"/>
  <c r="J393" i="5"/>
  <c r="K393" i="5" s="1"/>
  <c r="F393" i="5"/>
  <c r="AA393" i="5" s="1"/>
  <c r="BI392" i="5"/>
  <c r="BH392" i="5"/>
  <c r="BG392" i="5"/>
  <c r="BF392" i="5"/>
  <c r="BE392" i="5"/>
  <c r="BC392" i="5"/>
  <c r="AY392" i="5"/>
  <c r="O392" i="5"/>
  <c r="BD392" i="5" s="1"/>
  <c r="J392" i="5"/>
  <c r="K392" i="5" s="1"/>
  <c r="F392" i="5"/>
  <c r="Z392" i="5" s="1"/>
  <c r="BI391" i="5"/>
  <c r="BH391" i="5"/>
  <c r="BG391" i="5"/>
  <c r="BF391" i="5"/>
  <c r="BE391" i="5"/>
  <c r="BC391" i="5"/>
  <c r="AY391" i="5"/>
  <c r="O391" i="5"/>
  <c r="BD391" i="5" s="1"/>
  <c r="J391" i="5"/>
  <c r="K391" i="5" s="1"/>
  <c r="F391" i="5"/>
  <c r="AA391" i="5" s="1"/>
  <c r="BI390" i="5"/>
  <c r="BH390" i="5"/>
  <c r="BG390" i="5"/>
  <c r="BF390" i="5"/>
  <c r="BE390" i="5"/>
  <c r="BC390" i="5"/>
  <c r="AY390" i="5"/>
  <c r="O390" i="5"/>
  <c r="BD390" i="5" s="1"/>
  <c r="J390" i="5"/>
  <c r="K390" i="5" s="1"/>
  <c r="F390" i="5"/>
  <c r="Z390" i="5" s="1"/>
  <c r="BI389" i="5"/>
  <c r="BH389" i="5"/>
  <c r="BG389" i="5"/>
  <c r="BF389" i="5"/>
  <c r="BE389" i="5"/>
  <c r="BC389" i="5"/>
  <c r="AY389" i="5"/>
  <c r="O389" i="5"/>
  <c r="BD389" i="5" s="1"/>
  <c r="J389" i="5"/>
  <c r="K389" i="5" s="1"/>
  <c r="F389" i="5"/>
  <c r="AA389" i="5" s="1"/>
  <c r="BI388" i="5"/>
  <c r="BH388" i="5"/>
  <c r="BG388" i="5"/>
  <c r="BF388" i="5"/>
  <c r="BE388" i="5"/>
  <c r="BC388" i="5"/>
  <c r="AY388" i="5"/>
  <c r="O388" i="5"/>
  <c r="BD388" i="5" s="1"/>
  <c r="J388" i="5"/>
  <c r="K388" i="5" s="1"/>
  <c r="F388" i="5"/>
  <c r="Z388" i="5" s="1"/>
  <c r="BI387" i="5"/>
  <c r="BH387" i="5"/>
  <c r="BG387" i="5"/>
  <c r="BF387" i="5"/>
  <c r="BE387" i="5"/>
  <c r="BC387" i="5"/>
  <c r="AY387" i="5"/>
  <c r="O387" i="5"/>
  <c r="BD387" i="5" s="1"/>
  <c r="J387" i="5"/>
  <c r="K387" i="5" s="1"/>
  <c r="F387" i="5"/>
  <c r="AA387" i="5" s="1"/>
  <c r="BI386" i="5"/>
  <c r="BH386" i="5"/>
  <c r="BG386" i="5"/>
  <c r="BF386" i="5"/>
  <c r="BE386" i="5"/>
  <c r="BC386" i="5"/>
  <c r="AY386" i="5"/>
  <c r="O386" i="5"/>
  <c r="BD386" i="5" s="1"/>
  <c r="J386" i="5"/>
  <c r="K386" i="5" s="1"/>
  <c r="F386" i="5"/>
  <c r="Z386" i="5" s="1"/>
  <c r="BI385" i="5"/>
  <c r="BH385" i="5"/>
  <c r="BG385" i="5"/>
  <c r="BF385" i="5"/>
  <c r="BE385" i="5"/>
  <c r="BC385" i="5"/>
  <c r="AY385" i="5"/>
  <c r="O385" i="5"/>
  <c r="BD385" i="5" s="1"/>
  <c r="J385" i="5"/>
  <c r="K385" i="5" s="1"/>
  <c r="F385" i="5"/>
  <c r="AA385" i="5" s="1"/>
  <c r="BI384" i="5"/>
  <c r="BH384" i="5"/>
  <c r="BG384" i="5"/>
  <c r="BF384" i="5"/>
  <c r="BE384" i="5"/>
  <c r="BC384" i="5"/>
  <c r="AY384" i="5"/>
  <c r="O384" i="5"/>
  <c r="BD384" i="5" s="1"/>
  <c r="J384" i="5"/>
  <c r="K384" i="5" s="1"/>
  <c r="F384" i="5"/>
  <c r="Z384" i="5" s="1"/>
  <c r="BI383" i="5"/>
  <c r="BH383" i="5"/>
  <c r="BG383" i="5"/>
  <c r="BF383" i="5"/>
  <c r="BE383" i="5"/>
  <c r="BC383" i="5"/>
  <c r="AY383" i="5"/>
  <c r="O383" i="5"/>
  <c r="BD383" i="5" s="1"/>
  <c r="J383" i="5"/>
  <c r="K383" i="5" s="1"/>
  <c r="F383" i="5"/>
  <c r="AA383" i="5" s="1"/>
  <c r="BI382" i="5"/>
  <c r="BH382" i="5"/>
  <c r="BG382" i="5"/>
  <c r="BF382" i="5"/>
  <c r="BE382" i="5"/>
  <c r="BC382" i="5"/>
  <c r="AY382" i="5"/>
  <c r="O382" i="5"/>
  <c r="BD382" i="5" s="1"/>
  <c r="J382" i="5"/>
  <c r="K382" i="5" s="1"/>
  <c r="F382" i="5"/>
  <c r="Z382" i="5" s="1"/>
  <c r="BI381" i="5"/>
  <c r="BH381" i="5"/>
  <c r="BG381" i="5"/>
  <c r="BF381" i="5"/>
  <c r="BE381" i="5"/>
  <c r="BC381" i="5"/>
  <c r="AY381" i="5"/>
  <c r="O381" i="5"/>
  <c r="BD381" i="5" s="1"/>
  <c r="J381" i="5"/>
  <c r="K381" i="5" s="1"/>
  <c r="F381" i="5"/>
  <c r="BI380" i="5"/>
  <c r="BH380" i="5"/>
  <c r="BG380" i="5"/>
  <c r="BF380" i="5"/>
  <c r="BE380" i="5"/>
  <c r="BC380" i="5"/>
  <c r="AY380" i="5"/>
  <c r="O380" i="5"/>
  <c r="BD380" i="5" s="1"/>
  <c r="J380" i="5"/>
  <c r="K380" i="5" s="1"/>
  <c r="F380" i="5"/>
  <c r="Z380" i="5" s="1"/>
  <c r="BI379" i="5"/>
  <c r="BH379" i="5"/>
  <c r="BG379" i="5"/>
  <c r="BF379" i="5"/>
  <c r="BE379" i="5"/>
  <c r="BC379" i="5"/>
  <c r="AY379" i="5"/>
  <c r="O379" i="5"/>
  <c r="BD379" i="5" s="1"/>
  <c r="J379" i="5"/>
  <c r="K379" i="5" s="1"/>
  <c r="F379" i="5"/>
  <c r="BI378" i="5"/>
  <c r="BH378" i="5"/>
  <c r="BG378" i="5"/>
  <c r="BF378" i="5"/>
  <c r="BE378" i="5"/>
  <c r="BC378" i="5"/>
  <c r="AY378" i="5"/>
  <c r="O378" i="5"/>
  <c r="BD378" i="5" s="1"/>
  <c r="J378" i="5"/>
  <c r="K378" i="5" s="1"/>
  <c r="F378" i="5"/>
  <c r="Z378" i="5" s="1"/>
  <c r="BI377" i="5"/>
  <c r="BH377" i="5"/>
  <c r="BG377" i="5"/>
  <c r="BF377" i="5"/>
  <c r="BE377" i="5"/>
  <c r="BC377" i="5"/>
  <c r="AY377" i="5"/>
  <c r="O377" i="5"/>
  <c r="BD377" i="5" s="1"/>
  <c r="J377" i="5"/>
  <c r="K377" i="5" s="1"/>
  <c r="F377" i="5"/>
  <c r="AA377" i="5" s="1"/>
  <c r="BI376" i="5"/>
  <c r="BH376" i="5"/>
  <c r="BG376" i="5"/>
  <c r="BF376" i="5"/>
  <c r="BE376" i="5"/>
  <c r="BC376" i="5"/>
  <c r="AY376" i="5"/>
  <c r="O376" i="5"/>
  <c r="BD376" i="5" s="1"/>
  <c r="J376" i="5"/>
  <c r="K376" i="5" s="1"/>
  <c r="F376" i="5"/>
  <c r="BI375" i="5"/>
  <c r="BH375" i="5"/>
  <c r="BG375" i="5"/>
  <c r="BF375" i="5"/>
  <c r="BE375" i="5"/>
  <c r="BC375" i="5"/>
  <c r="AY375" i="5"/>
  <c r="O375" i="5"/>
  <c r="BD375" i="5" s="1"/>
  <c r="J375" i="5"/>
  <c r="K375" i="5" s="1"/>
  <c r="F375" i="5"/>
  <c r="AA375" i="5" s="1"/>
  <c r="BI374" i="5"/>
  <c r="BH374" i="5"/>
  <c r="BG374" i="5"/>
  <c r="BF374" i="5"/>
  <c r="BE374" i="5"/>
  <c r="BC374" i="5"/>
  <c r="AY374" i="5"/>
  <c r="O374" i="5"/>
  <c r="BD374" i="5" s="1"/>
  <c r="J374" i="5"/>
  <c r="K374" i="5" s="1"/>
  <c r="F374" i="5"/>
  <c r="AA374" i="5" s="1"/>
  <c r="BI373" i="5"/>
  <c r="BH373" i="5"/>
  <c r="BG373" i="5"/>
  <c r="BF373" i="5"/>
  <c r="BE373" i="5"/>
  <c r="BC373" i="5"/>
  <c r="AY373" i="5"/>
  <c r="O373" i="5"/>
  <c r="BD373" i="5" s="1"/>
  <c r="J373" i="5"/>
  <c r="K373" i="5" s="1"/>
  <c r="F373" i="5"/>
  <c r="Z373" i="5" s="1"/>
  <c r="BI372" i="5"/>
  <c r="BH372" i="5"/>
  <c r="BG372" i="5"/>
  <c r="BF372" i="5"/>
  <c r="BE372" i="5"/>
  <c r="BC372" i="5"/>
  <c r="AY372" i="5"/>
  <c r="O372" i="5"/>
  <c r="BD372" i="5" s="1"/>
  <c r="J372" i="5"/>
  <c r="K372" i="5" s="1"/>
  <c r="F372" i="5"/>
  <c r="AA372" i="5" s="1"/>
  <c r="BI371" i="5"/>
  <c r="BH371" i="5"/>
  <c r="BG371" i="5"/>
  <c r="BF371" i="5"/>
  <c r="BE371" i="5"/>
  <c r="BC371" i="5"/>
  <c r="AY371" i="5"/>
  <c r="O371" i="5"/>
  <c r="BD371" i="5" s="1"/>
  <c r="J371" i="5"/>
  <c r="K371" i="5" s="1"/>
  <c r="F371" i="5"/>
  <c r="Z371" i="5" s="1"/>
  <c r="BI370" i="5"/>
  <c r="BH370" i="5"/>
  <c r="BG370" i="5"/>
  <c r="BF370" i="5"/>
  <c r="BE370" i="5"/>
  <c r="BC370" i="5"/>
  <c r="AY370" i="5"/>
  <c r="O370" i="5"/>
  <c r="BD370" i="5" s="1"/>
  <c r="J370" i="5"/>
  <c r="K370" i="5" s="1"/>
  <c r="F370" i="5"/>
  <c r="AA370" i="5" s="1"/>
  <c r="BI369" i="5"/>
  <c r="BH369" i="5"/>
  <c r="BG369" i="5"/>
  <c r="BF369" i="5"/>
  <c r="BE369" i="5"/>
  <c r="BD369" i="5"/>
  <c r="BC369" i="5"/>
  <c r="AY369" i="5"/>
  <c r="O369" i="5"/>
  <c r="J369" i="5"/>
  <c r="K369" i="5" s="1"/>
  <c r="F369" i="5"/>
  <c r="Z369" i="5" s="1"/>
  <c r="BI368" i="5"/>
  <c r="BH368" i="5"/>
  <c r="BG368" i="5"/>
  <c r="BF368" i="5"/>
  <c r="BE368" i="5"/>
  <c r="BC368" i="5"/>
  <c r="AY368" i="5"/>
  <c r="O368" i="5"/>
  <c r="BD368" i="5" s="1"/>
  <c r="J368" i="5"/>
  <c r="K368" i="5" s="1"/>
  <c r="F368" i="5"/>
  <c r="AA368" i="5" s="1"/>
  <c r="BI367" i="5"/>
  <c r="BH367" i="5"/>
  <c r="BG367" i="5"/>
  <c r="BF367" i="5"/>
  <c r="BE367" i="5"/>
  <c r="BC367" i="5"/>
  <c r="AY367" i="5"/>
  <c r="O367" i="5"/>
  <c r="BD367" i="5" s="1"/>
  <c r="J367" i="5"/>
  <c r="K367" i="5" s="1"/>
  <c r="F367" i="5"/>
  <c r="Z367" i="5" s="1"/>
  <c r="BI366" i="5"/>
  <c r="BH366" i="5"/>
  <c r="BG366" i="5"/>
  <c r="BF366" i="5"/>
  <c r="BE366" i="5"/>
  <c r="BC366" i="5"/>
  <c r="AY366" i="5"/>
  <c r="O366" i="5"/>
  <c r="BD366" i="5" s="1"/>
  <c r="J366" i="5"/>
  <c r="K366" i="5" s="1"/>
  <c r="F366" i="5"/>
  <c r="AA366" i="5" s="1"/>
  <c r="BI365" i="5"/>
  <c r="BH365" i="5"/>
  <c r="BG365" i="5"/>
  <c r="BF365" i="5"/>
  <c r="BE365" i="5"/>
  <c r="BC365" i="5"/>
  <c r="AY365" i="5"/>
  <c r="O365" i="5"/>
  <c r="BD365" i="5" s="1"/>
  <c r="J365" i="5"/>
  <c r="K365" i="5" s="1"/>
  <c r="F365" i="5"/>
  <c r="Z365" i="5" s="1"/>
  <c r="BI364" i="5"/>
  <c r="BH364" i="5"/>
  <c r="BG364" i="5"/>
  <c r="BF364" i="5"/>
  <c r="BE364" i="5"/>
  <c r="BC364" i="5"/>
  <c r="AY364" i="5"/>
  <c r="O364" i="5"/>
  <c r="BD364" i="5" s="1"/>
  <c r="J364" i="5"/>
  <c r="K364" i="5" s="1"/>
  <c r="F364" i="5"/>
  <c r="AA364" i="5" s="1"/>
  <c r="BI363" i="5"/>
  <c r="BH363" i="5"/>
  <c r="BG363" i="5"/>
  <c r="BF363" i="5"/>
  <c r="BE363" i="5"/>
  <c r="BC363" i="5"/>
  <c r="AY363" i="5"/>
  <c r="O363" i="5"/>
  <c r="BD363" i="5" s="1"/>
  <c r="J363" i="5"/>
  <c r="K363" i="5" s="1"/>
  <c r="F363" i="5"/>
  <c r="Z363" i="5" s="1"/>
  <c r="BI362" i="5"/>
  <c r="BH362" i="5"/>
  <c r="BG362" i="5"/>
  <c r="BF362" i="5"/>
  <c r="BE362" i="5"/>
  <c r="BC362" i="5"/>
  <c r="AY362" i="5"/>
  <c r="O362" i="5"/>
  <c r="BD362" i="5" s="1"/>
  <c r="J362" i="5"/>
  <c r="K362" i="5" s="1"/>
  <c r="F362" i="5"/>
  <c r="AA362" i="5" s="1"/>
  <c r="BI361" i="5"/>
  <c r="BH361" i="5"/>
  <c r="BG361" i="5"/>
  <c r="BF361" i="5"/>
  <c r="BE361" i="5"/>
  <c r="BC361" i="5"/>
  <c r="AY361" i="5"/>
  <c r="O361" i="5"/>
  <c r="BD361" i="5" s="1"/>
  <c r="J361" i="5"/>
  <c r="K361" i="5" s="1"/>
  <c r="F361" i="5"/>
  <c r="Z361" i="5" s="1"/>
  <c r="BI360" i="5"/>
  <c r="BH360" i="5"/>
  <c r="BG360" i="5"/>
  <c r="BF360" i="5"/>
  <c r="BE360" i="5"/>
  <c r="BC360" i="5"/>
  <c r="AY360" i="5"/>
  <c r="O360" i="5"/>
  <c r="BD360" i="5" s="1"/>
  <c r="J360" i="5"/>
  <c r="K360" i="5" s="1"/>
  <c r="F360" i="5"/>
  <c r="AA360" i="5" s="1"/>
  <c r="BI359" i="5"/>
  <c r="BH359" i="5"/>
  <c r="BG359" i="5"/>
  <c r="BF359" i="5"/>
  <c r="BE359" i="5"/>
  <c r="BC359" i="5"/>
  <c r="AY359" i="5"/>
  <c r="O359" i="5"/>
  <c r="BD359" i="5" s="1"/>
  <c r="J359" i="5"/>
  <c r="K359" i="5" s="1"/>
  <c r="F359" i="5"/>
  <c r="Z359" i="5" s="1"/>
  <c r="BI358" i="5"/>
  <c r="BH358" i="5"/>
  <c r="BG358" i="5"/>
  <c r="BF358" i="5"/>
  <c r="BE358" i="5"/>
  <c r="BC358" i="5"/>
  <c r="AY358" i="5"/>
  <c r="O358" i="5"/>
  <c r="BD358" i="5" s="1"/>
  <c r="J358" i="5"/>
  <c r="K358" i="5" s="1"/>
  <c r="F358" i="5"/>
  <c r="AA358" i="5" s="1"/>
  <c r="BI357" i="5"/>
  <c r="BH357" i="5"/>
  <c r="BG357" i="5"/>
  <c r="BF357" i="5"/>
  <c r="BE357" i="5"/>
  <c r="BC357" i="5"/>
  <c r="AY357" i="5"/>
  <c r="O357" i="5"/>
  <c r="BD357" i="5" s="1"/>
  <c r="J357" i="5"/>
  <c r="K357" i="5" s="1"/>
  <c r="F357" i="5"/>
  <c r="Z357" i="5" s="1"/>
  <c r="BI356" i="5"/>
  <c r="BH356" i="5"/>
  <c r="BG356" i="5"/>
  <c r="BF356" i="5"/>
  <c r="BE356" i="5"/>
  <c r="BC356" i="5"/>
  <c r="AY356" i="5"/>
  <c r="O356" i="5"/>
  <c r="BD356" i="5" s="1"/>
  <c r="J356" i="5"/>
  <c r="K356" i="5" s="1"/>
  <c r="F356" i="5"/>
  <c r="AA356" i="5" s="1"/>
  <c r="BI355" i="5"/>
  <c r="BH355" i="5"/>
  <c r="BG355" i="5"/>
  <c r="BF355" i="5"/>
  <c r="BE355" i="5"/>
  <c r="BC355" i="5"/>
  <c r="AY355" i="5"/>
  <c r="O355" i="5"/>
  <c r="BD355" i="5" s="1"/>
  <c r="J355" i="5"/>
  <c r="K355" i="5" s="1"/>
  <c r="F355" i="5"/>
  <c r="Z355" i="5" s="1"/>
  <c r="BI354" i="5"/>
  <c r="BH354" i="5"/>
  <c r="BG354" i="5"/>
  <c r="BF354" i="5"/>
  <c r="BE354" i="5"/>
  <c r="BC354" i="5"/>
  <c r="AY354" i="5"/>
  <c r="O354" i="5"/>
  <c r="BD354" i="5" s="1"/>
  <c r="J354" i="5"/>
  <c r="K354" i="5" s="1"/>
  <c r="F354" i="5"/>
  <c r="AA354" i="5" s="1"/>
  <c r="BI353" i="5"/>
  <c r="BH353" i="5"/>
  <c r="BG353" i="5"/>
  <c r="BF353" i="5"/>
  <c r="BE353" i="5"/>
  <c r="BC353" i="5"/>
  <c r="AY353" i="5"/>
  <c r="O353" i="5"/>
  <c r="BD353" i="5" s="1"/>
  <c r="J353" i="5"/>
  <c r="K353" i="5" s="1"/>
  <c r="F353" i="5"/>
  <c r="Z353" i="5" s="1"/>
  <c r="BI352" i="5"/>
  <c r="BH352" i="5"/>
  <c r="BG352" i="5"/>
  <c r="BF352" i="5"/>
  <c r="BE352" i="5"/>
  <c r="BC352" i="5"/>
  <c r="AY352" i="5"/>
  <c r="O352" i="5"/>
  <c r="BD352" i="5" s="1"/>
  <c r="J352" i="5"/>
  <c r="K352" i="5" s="1"/>
  <c r="F352" i="5"/>
  <c r="AA352" i="5" s="1"/>
  <c r="BI351" i="5"/>
  <c r="BH351" i="5"/>
  <c r="BG351" i="5"/>
  <c r="BF351" i="5"/>
  <c r="BE351" i="5"/>
  <c r="BC351" i="5"/>
  <c r="AY351" i="5"/>
  <c r="O351" i="5"/>
  <c r="BD351" i="5" s="1"/>
  <c r="J351" i="5"/>
  <c r="K351" i="5" s="1"/>
  <c r="F351" i="5"/>
  <c r="Z351" i="5" s="1"/>
  <c r="BI350" i="5"/>
  <c r="BH350" i="5"/>
  <c r="BG350" i="5"/>
  <c r="BF350" i="5"/>
  <c r="BE350" i="5"/>
  <c r="BC350" i="5"/>
  <c r="AY350" i="5"/>
  <c r="O350" i="5"/>
  <c r="BD350" i="5" s="1"/>
  <c r="J350" i="5"/>
  <c r="K350" i="5" s="1"/>
  <c r="F350" i="5"/>
  <c r="AA350" i="5" s="1"/>
  <c r="BI349" i="5"/>
  <c r="BH349" i="5"/>
  <c r="BG349" i="5"/>
  <c r="BF349" i="5"/>
  <c r="BE349" i="5"/>
  <c r="BC349" i="5"/>
  <c r="AY349" i="5"/>
  <c r="O349" i="5"/>
  <c r="BD349" i="5" s="1"/>
  <c r="J349" i="5"/>
  <c r="K349" i="5" s="1"/>
  <c r="F349" i="5"/>
  <c r="Z349" i="5" s="1"/>
  <c r="BI348" i="5"/>
  <c r="BH348" i="5"/>
  <c r="BG348" i="5"/>
  <c r="BF348" i="5"/>
  <c r="BE348" i="5"/>
  <c r="BC348" i="5"/>
  <c r="AY348" i="5"/>
  <c r="O348" i="5"/>
  <c r="BD348" i="5" s="1"/>
  <c r="J348" i="5"/>
  <c r="K348" i="5" s="1"/>
  <c r="F348" i="5"/>
  <c r="AA348" i="5" s="1"/>
  <c r="BI347" i="5"/>
  <c r="BH347" i="5"/>
  <c r="BG347" i="5"/>
  <c r="BF347" i="5"/>
  <c r="BE347" i="5"/>
  <c r="BC347" i="5"/>
  <c r="AY347" i="5"/>
  <c r="O347" i="5"/>
  <c r="BD347" i="5" s="1"/>
  <c r="J347" i="5"/>
  <c r="K347" i="5" s="1"/>
  <c r="F347" i="5"/>
  <c r="Z347" i="5" s="1"/>
  <c r="BI346" i="5"/>
  <c r="BH346" i="5"/>
  <c r="BG346" i="5"/>
  <c r="BF346" i="5"/>
  <c r="BE346" i="5"/>
  <c r="BC346" i="5"/>
  <c r="AY346" i="5"/>
  <c r="O346" i="5"/>
  <c r="BD346" i="5" s="1"/>
  <c r="J346" i="5"/>
  <c r="K346" i="5" s="1"/>
  <c r="F346" i="5"/>
  <c r="AA346" i="5" s="1"/>
  <c r="BI345" i="5"/>
  <c r="BH345" i="5"/>
  <c r="BG345" i="5"/>
  <c r="BF345" i="5"/>
  <c r="BE345" i="5"/>
  <c r="BC345" i="5"/>
  <c r="AY345" i="5"/>
  <c r="O345" i="5"/>
  <c r="BD345" i="5" s="1"/>
  <c r="J345" i="5"/>
  <c r="K345" i="5" s="1"/>
  <c r="F345" i="5"/>
  <c r="Z345" i="5" s="1"/>
  <c r="BI344" i="5"/>
  <c r="BH344" i="5"/>
  <c r="BG344" i="5"/>
  <c r="BF344" i="5"/>
  <c r="BE344" i="5"/>
  <c r="BC344" i="5"/>
  <c r="AY344" i="5"/>
  <c r="O344" i="5"/>
  <c r="BD344" i="5" s="1"/>
  <c r="J344" i="5"/>
  <c r="K344" i="5" s="1"/>
  <c r="F344" i="5"/>
  <c r="AA344" i="5" s="1"/>
  <c r="BI343" i="5"/>
  <c r="BH343" i="5"/>
  <c r="BG343" i="5"/>
  <c r="BF343" i="5"/>
  <c r="BE343" i="5"/>
  <c r="BC343" i="5"/>
  <c r="AY343" i="5"/>
  <c r="O343" i="5"/>
  <c r="BD343" i="5" s="1"/>
  <c r="J343" i="5"/>
  <c r="K343" i="5" s="1"/>
  <c r="F343" i="5"/>
  <c r="Z343" i="5" s="1"/>
  <c r="BI342" i="5"/>
  <c r="BH342" i="5"/>
  <c r="BG342" i="5"/>
  <c r="BF342" i="5"/>
  <c r="BE342" i="5"/>
  <c r="BC342" i="5"/>
  <c r="AY342" i="5"/>
  <c r="O342" i="5"/>
  <c r="BD342" i="5" s="1"/>
  <c r="J342" i="5"/>
  <c r="K342" i="5" s="1"/>
  <c r="F342" i="5"/>
  <c r="AA342" i="5" s="1"/>
  <c r="BI341" i="5"/>
  <c r="BH341" i="5"/>
  <c r="BG341" i="5"/>
  <c r="BF341" i="5"/>
  <c r="BE341" i="5"/>
  <c r="BC341" i="5"/>
  <c r="AY341" i="5"/>
  <c r="O341" i="5"/>
  <c r="BD341" i="5" s="1"/>
  <c r="J341" i="5"/>
  <c r="K341" i="5" s="1"/>
  <c r="F341" i="5"/>
  <c r="Z341" i="5" s="1"/>
  <c r="BI340" i="5"/>
  <c r="BH340" i="5"/>
  <c r="BG340" i="5"/>
  <c r="BF340" i="5"/>
  <c r="BE340" i="5"/>
  <c r="BC340" i="5"/>
  <c r="AY340" i="5"/>
  <c r="O340" i="5"/>
  <c r="BD340" i="5" s="1"/>
  <c r="J340" i="5"/>
  <c r="K340" i="5" s="1"/>
  <c r="F340" i="5"/>
  <c r="AA340" i="5" s="1"/>
  <c r="BI339" i="5"/>
  <c r="BH339" i="5"/>
  <c r="BG339" i="5"/>
  <c r="BF339" i="5"/>
  <c r="BE339" i="5"/>
  <c r="BC339" i="5"/>
  <c r="AY339" i="5"/>
  <c r="O339" i="5"/>
  <c r="BD339" i="5" s="1"/>
  <c r="J339" i="5"/>
  <c r="K339" i="5" s="1"/>
  <c r="F339" i="5"/>
  <c r="BI338" i="5"/>
  <c r="BH338" i="5"/>
  <c r="BG338" i="5"/>
  <c r="BF338" i="5"/>
  <c r="BE338" i="5"/>
  <c r="BC338" i="5"/>
  <c r="AY338" i="5"/>
  <c r="O338" i="5"/>
  <c r="BD338" i="5" s="1"/>
  <c r="J338" i="5"/>
  <c r="K338" i="5" s="1"/>
  <c r="F338" i="5"/>
  <c r="BI337" i="5"/>
  <c r="BH337" i="5"/>
  <c r="BG337" i="5"/>
  <c r="BF337" i="5"/>
  <c r="BE337" i="5"/>
  <c r="BC337" i="5"/>
  <c r="AY337" i="5"/>
  <c r="O337" i="5"/>
  <c r="BD337" i="5" s="1"/>
  <c r="J337" i="5"/>
  <c r="K337" i="5" s="1"/>
  <c r="F337" i="5"/>
  <c r="BI336" i="5"/>
  <c r="BH336" i="5"/>
  <c r="BG336" i="5"/>
  <c r="BF336" i="5"/>
  <c r="BE336" i="5"/>
  <c r="BC336" i="5"/>
  <c r="AY336" i="5"/>
  <c r="O336" i="5"/>
  <c r="BD336" i="5" s="1"/>
  <c r="J336" i="5"/>
  <c r="K336" i="5" s="1"/>
  <c r="F336" i="5"/>
  <c r="AA336" i="5" s="1"/>
  <c r="BI335" i="5"/>
  <c r="BH335" i="5"/>
  <c r="BG335" i="5"/>
  <c r="BF335" i="5"/>
  <c r="BE335" i="5"/>
  <c r="BC335" i="5"/>
  <c r="AY335" i="5"/>
  <c r="O335" i="5"/>
  <c r="BD335" i="5" s="1"/>
  <c r="J335" i="5"/>
  <c r="K335" i="5" s="1"/>
  <c r="F335" i="5"/>
  <c r="Z335" i="5" s="1"/>
  <c r="BI334" i="5"/>
  <c r="BH334" i="5"/>
  <c r="BG334" i="5"/>
  <c r="BF334" i="5"/>
  <c r="BE334" i="5"/>
  <c r="BC334" i="5"/>
  <c r="AY334" i="5"/>
  <c r="O334" i="5"/>
  <c r="BD334" i="5" s="1"/>
  <c r="J334" i="5"/>
  <c r="K334" i="5" s="1"/>
  <c r="F334" i="5"/>
  <c r="AA334" i="5" s="1"/>
  <c r="BI333" i="5"/>
  <c r="BH333" i="5"/>
  <c r="BG333" i="5"/>
  <c r="BF333" i="5"/>
  <c r="BE333" i="5"/>
  <c r="BC333" i="5"/>
  <c r="AY333" i="5"/>
  <c r="O333" i="5"/>
  <c r="BD333" i="5" s="1"/>
  <c r="J333" i="5"/>
  <c r="K333" i="5" s="1"/>
  <c r="F333" i="5"/>
  <c r="Z333" i="5" s="1"/>
  <c r="BI332" i="5"/>
  <c r="BH332" i="5"/>
  <c r="BG332" i="5"/>
  <c r="BF332" i="5"/>
  <c r="BE332" i="5"/>
  <c r="BD332" i="5"/>
  <c r="BC332" i="5"/>
  <c r="AY332" i="5"/>
  <c r="O332" i="5"/>
  <c r="J332" i="5"/>
  <c r="K332" i="5" s="1"/>
  <c r="F332" i="5"/>
  <c r="AA332" i="5" s="1"/>
  <c r="BI331" i="5"/>
  <c r="BH331" i="5"/>
  <c r="BG331" i="5"/>
  <c r="BF331" i="5"/>
  <c r="BE331" i="5"/>
  <c r="BC331" i="5"/>
  <c r="AY331" i="5"/>
  <c r="O331" i="5"/>
  <c r="BD331" i="5" s="1"/>
  <c r="J331" i="5"/>
  <c r="K331" i="5" s="1"/>
  <c r="F331" i="5"/>
  <c r="Z331" i="5" s="1"/>
  <c r="BI330" i="5"/>
  <c r="BH330" i="5"/>
  <c r="BG330" i="5"/>
  <c r="BF330" i="5"/>
  <c r="BE330" i="5"/>
  <c r="BC330" i="5"/>
  <c r="AY330" i="5"/>
  <c r="O330" i="5"/>
  <c r="BD330" i="5" s="1"/>
  <c r="J330" i="5"/>
  <c r="K330" i="5" s="1"/>
  <c r="F330" i="5"/>
  <c r="AA330" i="5" s="1"/>
  <c r="BI329" i="5"/>
  <c r="BH329" i="5"/>
  <c r="BG329" i="5"/>
  <c r="BF329" i="5"/>
  <c r="BE329" i="5"/>
  <c r="BC329" i="5"/>
  <c r="AY329" i="5"/>
  <c r="O329" i="5"/>
  <c r="BD329" i="5" s="1"/>
  <c r="J329" i="5"/>
  <c r="K329" i="5" s="1"/>
  <c r="F329" i="5"/>
  <c r="AA329" i="5" s="1"/>
  <c r="BI328" i="5"/>
  <c r="BH328" i="5"/>
  <c r="BG328" i="5"/>
  <c r="BF328" i="5"/>
  <c r="BE328" i="5"/>
  <c r="BC328" i="5"/>
  <c r="AY328" i="5"/>
  <c r="O328" i="5"/>
  <c r="BD328" i="5" s="1"/>
  <c r="J328" i="5"/>
  <c r="K328" i="5" s="1"/>
  <c r="F328" i="5"/>
  <c r="AA328" i="5" s="1"/>
  <c r="BI327" i="5"/>
  <c r="BH327" i="5"/>
  <c r="BG327" i="5"/>
  <c r="BF327" i="5"/>
  <c r="BE327" i="5"/>
  <c r="BC327" i="5"/>
  <c r="AY327" i="5"/>
  <c r="O327" i="5"/>
  <c r="BD327" i="5" s="1"/>
  <c r="J327" i="5"/>
  <c r="K327" i="5" s="1"/>
  <c r="F327" i="5"/>
  <c r="AA327" i="5" s="1"/>
  <c r="BI326" i="5"/>
  <c r="BH326" i="5"/>
  <c r="BG326" i="5"/>
  <c r="BF326" i="5"/>
  <c r="BE326" i="5"/>
  <c r="BC326" i="5"/>
  <c r="AY326" i="5"/>
  <c r="O326" i="5"/>
  <c r="BD326" i="5" s="1"/>
  <c r="J326" i="5"/>
  <c r="K326" i="5" s="1"/>
  <c r="F326" i="5"/>
  <c r="AA326" i="5" s="1"/>
  <c r="BI325" i="5"/>
  <c r="BH325" i="5"/>
  <c r="BG325" i="5"/>
  <c r="BF325" i="5"/>
  <c r="BE325" i="5"/>
  <c r="BC325" i="5"/>
  <c r="AY325" i="5"/>
  <c r="O325" i="5"/>
  <c r="BD325" i="5" s="1"/>
  <c r="J325" i="5"/>
  <c r="K325" i="5" s="1"/>
  <c r="F325" i="5"/>
  <c r="AA325" i="5" s="1"/>
  <c r="BI324" i="5"/>
  <c r="BH324" i="5"/>
  <c r="BG324" i="5"/>
  <c r="BF324" i="5"/>
  <c r="BE324" i="5"/>
  <c r="BC324" i="5"/>
  <c r="AY324" i="5"/>
  <c r="O324" i="5"/>
  <c r="BD324" i="5" s="1"/>
  <c r="J324" i="5"/>
  <c r="K324" i="5" s="1"/>
  <c r="F324" i="5"/>
  <c r="AA324" i="5" s="1"/>
  <c r="BI323" i="5"/>
  <c r="BH323" i="5"/>
  <c r="BG323" i="5"/>
  <c r="BF323" i="5"/>
  <c r="BE323" i="5"/>
  <c r="BC323" i="5"/>
  <c r="AY323" i="5"/>
  <c r="O323" i="5"/>
  <c r="BD323" i="5" s="1"/>
  <c r="J323" i="5"/>
  <c r="K323" i="5" s="1"/>
  <c r="F323" i="5"/>
  <c r="AA323" i="5" s="1"/>
  <c r="BI322" i="5"/>
  <c r="BH322" i="5"/>
  <c r="BG322" i="5"/>
  <c r="BF322" i="5"/>
  <c r="BE322" i="5"/>
  <c r="BC322" i="5"/>
  <c r="AY322" i="5"/>
  <c r="O322" i="5"/>
  <c r="BD322" i="5" s="1"/>
  <c r="J322" i="5"/>
  <c r="K322" i="5" s="1"/>
  <c r="F322" i="5"/>
  <c r="AA322" i="5" s="1"/>
  <c r="BI321" i="5"/>
  <c r="BH321" i="5"/>
  <c r="BG321" i="5"/>
  <c r="BF321" i="5"/>
  <c r="BE321" i="5"/>
  <c r="BC321" i="5"/>
  <c r="AY321" i="5"/>
  <c r="O321" i="5"/>
  <c r="BD321" i="5" s="1"/>
  <c r="J321" i="5"/>
  <c r="K321" i="5" s="1"/>
  <c r="F321" i="5"/>
  <c r="AA321" i="5" s="1"/>
  <c r="BI320" i="5"/>
  <c r="BH320" i="5"/>
  <c r="BG320" i="5"/>
  <c r="BF320" i="5"/>
  <c r="BE320" i="5"/>
  <c r="BC320" i="5"/>
  <c r="AY320" i="5"/>
  <c r="O320" i="5"/>
  <c r="BD320" i="5" s="1"/>
  <c r="J320" i="5"/>
  <c r="K320" i="5" s="1"/>
  <c r="F320" i="5"/>
  <c r="AA320" i="5" s="1"/>
  <c r="BI319" i="5"/>
  <c r="BH319" i="5"/>
  <c r="BG319" i="5"/>
  <c r="BF319" i="5"/>
  <c r="BE319" i="5"/>
  <c r="BC319" i="5"/>
  <c r="AY319" i="5"/>
  <c r="O319" i="5"/>
  <c r="BD319" i="5" s="1"/>
  <c r="J319" i="5"/>
  <c r="K319" i="5" s="1"/>
  <c r="F319" i="5"/>
  <c r="AA319" i="5" s="1"/>
  <c r="BI318" i="5"/>
  <c r="BH318" i="5"/>
  <c r="BG318" i="5"/>
  <c r="BF318" i="5"/>
  <c r="BE318" i="5"/>
  <c r="BC318" i="5"/>
  <c r="AY318" i="5"/>
  <c r="O318" i="5"/>
  <c r="BD318" i="5" s="1"/>
  <c r="J318" i="5"/>
  <c r="K318" i="5" s="1"/>
  <c r="F318" i="5"/>
  <c r="AA318" i="5" s="1"/>
  <c r="BI317" i="5"/>
  <c r="BH317" i="5"/>
  <c r="BG317" i="5"/>
  <c r="BF317" i="5"/>
  <c r="BE317" i="5"/>
  <c r="BC317" i="5"/>
  <c r="AY317" i="5"/>
  <c r="O317" i="5"/>
  <c r="BD317" i="5" s="1"/>
  <c r="J317" i="5"/>
  <c r="K317" i="5" s="1"/>
  <c r="F317" i="5"/>
  <c r="AA317" i="5" s="1"/>
  <c r="BI316" i="5"/>
  <c r="BH316" i="5"/>
  <c r="BG316" i="5"/>
  <c r="BF316" i="5"/>
  <c r="BE316" i="5"/>
  <c r="BC316" i="5"/>
  <c r="AY316" i="5"/>
  <c r="O316" i="5"/>
  <c r="BD316" i="5" s="1"/>
  <c r="J316" i="5"/>
  <c r="K316" i="5" s="1"/>
  <c r="F316" i="5"/>
  <c r="AA316" i="5" s="1"/>
  <c r="BI315" i="5"/>
  <c r="BH315" i="5"/>
  <c r="BG315" i="5"/>
  <c r="BF315" i="5"/>
  <c r="BE315" i="5"/>
  <c r="BC315" i="5"/>
  <c r="AY315" i="5"/>
  <c r="O315" i="5"/>
  <c r="BD315" i="5" s="1"/>
  <c r="J315" i="5"/>
  <c r="K315" i="5" s="1"/>
  <c r="F315" i="5"/>
  <c r="AA315" i="5" s="1"/>
  <c r="BI314" i="5"/>
  <c r="BH314" i="5"/>
  <c r="BG314" i="5"/>
  <c r="BF314" i="5"/>
  <c r="BE314" i="5"/>
  <c r="BC314" i="5"/>
  <c r="AY314" i="5"/>
  <c r="O314" i="5"/>
  <c r="BD314" i="5" s="1"/>
  <c r="J314" i="5"/>
  <c r="K314" i="5" s="1"/>
  <c r="F314" i="5"/>
  <c r="AA314" i="5" s="1"/>
  <c r="BI313" i="5"/>
  <c r="BH313" i="5"/>
  <c r="BG313" i="5"/>
  <c r="BF313" i="5"/>
  <c r="BE313" i="5"/>
  <c r="BC313" i="5"/>
  <c r="AY313" i="5"/>
  <c r="O313" i="5"/>
  <c r="BD313" i="5" s="1"/>
  <c r="J313" i="5"/>
  <c r="K313" i="5" s="1"/>
  <c r="F313" i="5"/>
  <c r="AA313" i="5" s="1"/>
  <c r="BI312" i="5"/>
  <c r="BH312" i="5"/>
  <c r="BG312" i="5"/>
  <c r="BF312" i="5"/>
  <c r="BE312" i="5"/>
  <c r="BC312" i="5"/>
  <c r="AY312" i="5"/>
  <c r="O312" i="5"/>
  <c r="BD312" i="5" s="1"/>
  <c r="J312" i="5"/>
  <c r="K312" i="5" s="1"/>
  <c r="F312" i="5"/>
  <c r="AA312" i="5" s="1"/>
  <c r="BI311" i="5"/>
  <c r="BH311" i="5"/>
  <c r="BG311" i="5"/>
  <c r="BF311" i="5"/>
  <c r="BE311" i="5"/>
  <c r="BC311" i="5"/>
  <c r="AY311" i="5"/>
  <c r="O311" i="5"/>
  <c r="BD311" i="5" s="1"/>
  <c r="J311" i="5"/>
  <c r="K311" i="5" s="1"/>
  <c r="F311" i="5"/>
  <c r="AA311" i="5" s="1"/>
  <c r="BI310" i="5"/>
  <c r="BH310" i="5"/>
  <c r="BG310" i="5"/>
  <c r="BF310" i="5"/>
  <c r="BE310" i="5"/>
  <c r="BC310" i="5"/>
  <c r="AY310" i="5"/>
  <c r="O310" i="5"/>
  <c r="BD310" i="5" s="1"/>
  <c r="J310" i="5"/>
  <c r="K310" i="5" s="1"/>
  <c r="F310" i="5"/>
  <c r="AA310" i="5" s="1"/>
  <c r="BI309" i="5"/>
  <c r="BH309" i="5"/>
  <c r="BG309" i="5"/>
  <c r="BF309" i="5"/>
  <c r="BE309" i="5"/>
  <c r="BC309" i="5"/>
  <c r="AY309" i="5"/>
  <c r="O309" i="5"/>
  <c r="BD309" i="5" s="1"/>
  <c r="J309" i="5"/>
  <c r="K309" i="5" s="1"/>
  <c r="F309" i="5"/>
  <c r="AA309" i="5" s="1"/>
  <c r="BI308" i="5"/>
  <c r="BH308" i="5"/>
  <c r="BG308" i="5"/>
  <c r="BF308" i="5"/>
  <c r="BE308" i="5"/>
  <c r="BC308" i="5"/>
  <c r="AY308" i="5"/>
  <c r="O308" i="5"/>
  <c r="BD308" i="5" s="1"/>
  <c r="J308" i="5"/>
  <c r="K308" i="5" s="1"/>
  <c r="F308" i="5"/>
  <c r="AA308" i="5" s="1"/>
  <c r="BI307" i="5"/>
  <c r="BH307" i="5"/>
  <c r="BG307" i="5"/>
  <c r="BF307" i="5"/>
  <c r="BE307" i="5"/>
  <c r="BC307" i="5"/>
  <c r="AY307" i="5"/>
  <c r="O307" i="5"/>
  <c r="BD307" i="5" s="1"/>
  <c r="J307" i="5"/>
  <c r="K307" i="5" s="1"/>
  <c r="F307" i="5"/>
  <c r="AA307" i="5" s="1"/>
  <c r="BI306" i="5"/>
  <c r="BH306" i="5"/>
  <c r="BG306" i="5"/>
  <c r="BF306" i="5"/>
  <c r="BE306" i="5"/>
  <c r="BC306" i="5"/>
  <c r="AY306" i="5"/>
  <c r="O306" i="5"/>
  <c r="BD306" i="5" s="1"/>
  <c r="J306" i="5"/>
  <c r="K306" i="5" s="1"/>
  <c r="F306" i="5"/>
  <c r="AA306" i="5" s="1"/>
  <c r="BI305" i="5"/>
  <c r="BH305" i="5"/>
  <c r="BG305" i="5"/>
  <c r="BF305" i="5"/>
  <c r="BE305" i="5"/>
  <c r="BC305" i="5"/>
  <c r="AY305" i="5"/>
  <c r="O305" i="5"/>
  <c r="BD305" i="5" s="1"/>
  <c r="J305" i="5"/>
  <c r="K305" i="5" s="1"/>
  <c r="F305" i="5"/>
  <c r="AA305" i="5" s="1"/>
  <c r="BI304" i="5"/>
  <c r="BH304" i="5"/>
  <c r="BG304" i="5"/>
  <c r="BF304" i="5"/>
  <c r="BE304" i="5"/>
  <c r="BC304" i="5"/>
  <c r="AY304" i="5"/>
  <c r="O304" i="5"/>
  <c r="BD304" i="5" s="1"/>
  <c r="J304" i="5"/>
  <c r="K304" i="5" s="1"/>
  <c r="F304" i="5"/>
  <c r="AA304" i="5" s="1"/>
  <c r="BI303" i="5"/>
  <c r="BH303" i="5"/>
  <c r="BG303" i="5"/>
  <c r="BF303" i="5"/>
  <c r="BE303" i="5"/>
  <c r="BC303" i="5"/>
  <c r="AY303" i="5"/>
  <c r="O303" i="5"/>
  <c r="BD303" i="5" s="1"/>
  <c r="J303" i="5"/>
  <c r="K303" i="5" s="1"/>
  <c r="F303" i="5"/>
  <c r="AA303" i="5" s="1"/>
  <c r="BI302" i="5"/>
  <c r="BH302" i="5"/>
  <c r="BG302" i="5"/>
  <c r="BF302" i="5"/>
  <c r="BE302" i="5"/>
  <c r="BC302" i="5"/>
  <c r="AY302" i="5"/>
  <c r="O302" i="5"/>
  <c r="BD302" i="5" s="1"/>
  <c r="J302" i="5"/>
  <c r="K302" i="5" s="1"/>
  <c r="F302" i="5"/>
  <c r="AA302" i="5" s="1"/>
  <c r="BI301" i="5"/>
  <c r="BH301" i="5"/>
  <c r="BG301" i="5"/>
  <c r="BF301" i="5"/>
  <c r="BE301" i="5"/>
  <c r="BC301" i="5"/>
  <c r="AY301" i="5"/>
  <c r="O301" i="5"/>
  <c r="BD301" i="5" s="1"/>
  <c r="J301" i="5"/>
  <c r="K301" i="5" s="1"/>
  <c r="F301" i="5"/>
  <c r="AA301" i="5" s="1"/>
  <c r="BI300" i="5"/>
  <c r="BH300" i="5"/>
  <c r="BG300" i="5"/>
  <c r="BF300" i="5"/>
  <c r="BE300" i="5"/>
  <c r="BC300" i="5"/>
  <c r="AY300" i="5"/>
  <c r="O300" i="5"/>
  <c r="BD300" i="5" s="1"/>
  <c r="J300" i="5"/>
  <c r="K300" i="5" s="1"/>
  <c r="F300" i="5"/>
  <c r="AA300" i="5" s="1"/>
  <c r="BI299" i="5"/>
  <c r="BH299" i="5"/>
  <c r="BG299" i="5"/>
  <c r="BF299" i="5"/>
  <c r="BE299" i="5"/>
  <c r="BC299" i="5"/>
  <c r="AY299" i="5"/>
  <c r="O299" i="5"/>
  <c r="BD299" i="5" s="1"/>
  <c r="J299" i="5"/>
  <c r="K299" i="5" s="1"/>
  <c r="F299" i="5"/>
  <c r="AA299" i="5" s="1"/>
  <c r="BI298" i="5"/>
  <c r="BH298" i="5"/>
  <c r="BG298" i="5"/>
  <c r="BF298" i="5"/>
  <c r="BE298" i="5"/>
  <c r="BC298" i="5"/>
  <c r="AY298" i="5"/>
  <c r="O298" i="5"/>
  <c r="BD298" i="5" s="1"/>
  <c r="J298" i="5"/>
  <c r="K298" i="5" s="1"/>
  <c r="F298" i="5"/>
  <c r="AA298" i="5" s="1"/>
  <c r="BI297" i="5"/>
  <c r="BH297" i="5"/>
  <c r="BG297" i="5"/>
  <c r="BF297" i="5"/>
  <c r="BE297" i="5"/>
  <c r="BC297" i="5"/>
  <c r="AY297" i="5"/>
  <c r="O297" i="5"/>
  <c r="BD297" i="5" s="1"/>
  <c r="J297" i="5"/>
  <c r="K297" i="5" s="1"/>
  <c r="F297" i="5"/>
  <c r="AA297" i="5" s="1"/>
  <c r="BI296" i="5"/>
  <c r="BH296" i="5"/>
  <c r="BG296" i="5"/>
  <c r="BF296" i="5"/>
  <c r="BE296" i="5"/>
  <c r="BC296" i="5"/>
  <c r="AY296" i="5"/>
  <c r="O296" i="5"/>
  <c r="BD296" i="5" s="1"/>
  <c r="J296" i="5"/>
  <c r="K296" i="5" s="1"/>
  <c r="F296" i="5"/>
  <c r="AA296" i="5" s="1"/>
  <c r="BI295" i="5"/>
  <c r="BH295" i="5"/>
  <c r="BG295" i="5"/>
  <c r="BF295" i="5"/>
  <c r="BE295" i="5"/>
  <c r="BC295" i="5"/>
  <c r="AY295" i="5"/>
  <c r="O295" i="5"/>
  <c r="BD295" i="5" s="1"/>
  <c r="J295" i="5"/>
  <c r="K295" i="5" s="1"/>
  <c r="F295" i="5"/>
  <c r="AA295" i="5" s="1"/>
  <c r="BI294" i="5"/>
  <c r="BH294" i="5"/>
  <c r="BG294" i="5"/>
  <c r="BF294" i="5"/>
  <c r="BE294" i="5"/>
  <c r="BC294" i="5"/>
  <c r="AY294" i="5"/>
  <c r="O294" i="5"/>
  <c r="BD294" i="5" s="1"/>
  <c r="J294" i="5"/>
  <c r="K294" i="5" s="1"/>
  <c r="F294" i="5"/>
  <c r="AA294" i="5" s="1"/>
  <c r="BI293" i="5"/>
  <c r="BH293" i="5"/>
  <c r="BG293" i="5"/>
  <c r="BF293" i="5"/>
  <c r="BE293" i="5"/>
  <c r="BC293" i="5"/>
  <c r="AY293" i="5"/>
  <c r="O293" i="5"/>
  <c r="BD293" i="5" s="1"/>
  <c r="K293" i="5"/>
  <c r="J293" i="5"/>
  <c r="F293" i="5"/>
  <c r="AA293" i="5" s="1"/>
  <c r="BI292" i="5"/>
  <c r="BH292" i="5"/>
  <c r="BG292" i="5"/>
  <c r="BF292" i="5"/>
  <c r="BE292" i="5"/>
  <c r="BC292" i="5"/>
  <c r="AY292" i="5"/>
  <c r="O292" i="5"/>
  <c r="BD292" i="5" s="1"/>
  <c r="J292" i="5"/>
  <c r="K292" i="5" s="1"/>
  <c r="F292" i="5"/>
  <c r="AA292" i="5" s="1"/>
  <c r="BI291" i="5"/>
  <c r="BH291" i="5"/>
  <c r="BG291" i="5"/>
  <c r="BF291" i="5"/>
  <c r="BE291" i="5"/>
  <c r="BC291" i="5"/>
  <c r="AY291" i="5"/>
  <c r="O291" i="5"/>
  <c r="BD291" i="5" s="1"/>
  <c r="J291" i="5"/>
  <c r="K291" i="5" s="1"/>
  <c r="F291" i="5"/>
  <c r="AA291" i="5" s="1"/>
  <c r="BI290" i="5"/>
  <c r="BH290" i="5"/>
  <c r="BG290" i="5"/>
  <c r="BF290" i="5"/>
  <c r="BE290" i="5"/>
  <c r="BC290" i="5"/>
  <c r="AY290" i="5"/>
  <c r="O290" i="5"/>
  <c r="BD290" i="5" s="1"/>
  <c r="J290" i="5"/>
  <c r="K290" i="5" s="1"/>
  <c r="F290" i="5"/>
  <c r="AA290" i="5" s="1"/>
  <c r="BI289" i="5"/>
  <c r="BH289" i="5"/>
  <c r="BG289" i="5"/>
  <c r="BF289" i="5"/>
  <c r="BE289" i="5"/>
  <c r="BC289" i="5"/>
  <c r="AY289" i="5"/>
  <c r="O289" i="5"/>
  <c r="BD289" i="5" s="1"/>
  <c r="J289" i="5"/>
  <c r="K289" i="5" s="1"/>
  <c r="F289" i="5"/>
  <c r="AA289" i="5" s="1"/>
  <c r="BI288" i="5"/>
  <c r="BH288" i="5"/>
  <c r="BG288" i="5"/>
  <c r="BF288" i="5"/>
  <c r="BE288" i="5"/>
  <c r="BC288" i="5"/>
  <c r="AY288" i="5"/>
  <c r="O288" i="5"/>
  <c r="BD288" i="5" s="1"/>
  <c r="J288" i="5"/>
  <c r="K288" i="5" s="1"/>
  <c r="F288" i="5"/>
  <c r="AA288" i="5" s="1"/>
  <c r="BI287" i="5"/>
  <c r="BH287" i="5"/>
  <c r="BG287" i="5"/>
  <c r="BF287" i="5"/>
  <c r="BE287" i="5"/>
  <c r="BC287" i="5"/>
  <c r="AY287" i="5"/>
  <c r="O287" i="5"/>
  <c r="BD287" i="5" s="1"/>
  <c r="J287" i="5"/>
  <c r="K287" i="5" s="1"/>
  <c r="F287" i="5"/>
  <c r="AA287" i="5" s="1"/>
  <c r="BI286" i="5"/>
  <c r="BH286" i="5"/>
  <c r="BG286" i="5"/>
  <c r="BF286" i="5"/>
  <c r="BE286" i="5"/>
  <c r="BC286" i="5"/>
  <c r="AY286" i="5"/>
  <c r="O286" i="5"/>
  <c r="BD286" i="5" s="1"/>
  <c r="J286" i="5"/>
  <c r="K286" i="5" s="1"/>
  <c r="F286" i="5"/>
  <c r="AA286" i="5" s="1"/>
  <c r="BI285" i="5"/>
  <c r="BH285" i="5"/>
  <c r="BG285" i="5"/>
  <c r="BF285" i="5"/>
  <c r="BE285" i="5"/>
  <c r="BC285" i="5"/>
  <c r="AY285" i="5"/>
  <c r="O285" i="5"/>
  <c r="BD285" i="5" s="1"/>
  <c r="J285" i="5"/>
  <c r="K285" i="5" s="1"/>
  <c r="F285" i="5"/>
  <c r="AA285" i="5" s="1"/>
  <c r="BI284" i="5"/>
  <c r="BH284" i="5"/>
  <c r="BG284" i="5"/>
  <c r="BF284" i="5"/>
  <c r="BE284" i="5"/>
  <c r="BC284" i="5"/>
  <c r="AY284" i="5"/>
  <c r="O284" i="5"/>
  <c r="BD284" i="5" s="1"/>
  <c r="J284" i="5"/>
  <c r="K284" i="5" s="1"/>
  <c r="F284" i="5"/>
  <c r="AA284" i="5" s="1"/>
  <c r="BI283" i="5"/>
  <c r="BH283" i="5"/>
  <c r="BG283" i="5"/>
  <c r="BF283" i="5"/>
  <c r="BE283" i="5"/>
  <c r="BC283" i="5"/>
  <c r="AY283" i="5"/>
  <c r="O283" i="5"/>
  <c r="BD283" i="5" s="1"/>
  <c r="J283" i="5"/>
  <c r="K283" i="5" s="1"/>
  <c r="F283" i="5"/>
  <c r="AA283" i="5" s="1"/>
  <c r="BI282" i="5"/>
  <c r="BH282" i="5"/>
  <c r="BG282" i="5"/>
  <c r="BF282" i="5"/>
  <c r="BE282" i="5"/>
  <c r="BC282" i="5"/>
  <c r="AY282" i="5"/>
  <c r="O282" i="5"/>
  <c r="BD282" i="5" s="1"/>
  <c r="J282" i="5"/>
  <c r="K282" i="5" s="1"/>
  <c r="F282" i="5"/>
  <c r="AA282" i="5" s="1"/>
  <c r="BI281" i="5"/>
  <c r="BH281" i="5"/>
  <c r="BG281" i="5"/>
  <c r="BF281" i="5"/>
  <c r="BE281" i="5"/>
  <c r="BC281" i="5"/>
  <c r="AY281" i="5"/>
  <c r="O281" i="5"/>
  <c r="BD281" i="5" s="1"/>
  <c r="J281" i="5"/>
  <c r="K281" i="5" s="1"/>
  <c r="F281" i="5"/>
  <c r="AA281" i="5" s="1"/>
  <c r="BI280" i="5"/>
  <c r="BH280" i="5"/>
  <c r="BG280" i="5"/>
  <c r="BF280" i="5"/>
  <c r="BE280" i="5"/>
  <c r="BC280" i="5"/>
  <c r="AY280" i="5"/>
  <c r="O280" i="5"/>
  <c r="BD280" i="5" s="1"/>
  <c r="J280" i="5"/>
  <c r="K280" i="5" s="1"/>
  <c r="F280" i="5"/>
  <c r="AA280" i="5" s="1"/>
  <c r="BI279" i="5"/>
  <c r="BH279" i="5"/>
  <c r="BG279" i="5"/>
  <c r="BF279" i="5"/>
  <c r="BE279" i="5"/>
  <c r="BC279" i="5"/>
  <c r="AY279" i="5"/>
  <c r="O279" i="5"/>
  <c r="BD279" i="5" s="1"/>
  <c r="J279" i="5"/>
  <c r="K279" i="5" s="1"/>
  <c r="F279" i="5"/>
  <c r="AA279" i="5" s="1"/>
  <c r="BI278" i="5"/>
  <c r="BH278" i="5"/>
  <c r="BG278" i="5"/>
  <c r="BF278" i="5"/>
  <c r="BE278" i="5"/>
  <c r="BC278" i="5"/>
  <c r="AY278" i="5"/>
  <c r="O278" i="5"/>
  <c r="BD278" i="5" s="1"/>
  <c r="J278" i="5"/>
  <c r="K278" i="5" s="1"/>
  <c r="F278" i="5"/>
  <c r="AA278" i="5" s="1"/>
  <c r="BI277" i="5"/>
  <c r="BH277" i="5"/>
  <c r="BG277" i="5"/>
  <c r="BF277" i="5"/>
  <c r="BE277" i="5"/>
  <c r="BC277" i="5"/>
  <c r="AY277" i="5"/>
  <c r="O277" i="5"/>
  <c r="BD277" i="5" s="1"/>
  <c r="J277" i="5"/>
  <c r="K277" i="5" s="1"/>
  <c r="F277" i="5"/>
  <c r="AA277" i="5" s="1"/>
  <c r="BI276" i="5"/>
  <c r="BH276" i="5"/>
  <c r="BG276" i="5"/>
  <c r="BF276" i="5"/>
  <c r="BE276" i="5"/>
  <c r="BC276" i="5"/>
  <c r="AY276" i="5"/>
  <c r="O276" i="5"/>
  <c r="BD276" i="5" s="1"/>
  <c r="J276" i="5"/>
  <c r="K276" i="5" s="1"/>
  <c r="F276" i="5"/>
  <c r="AA276" i="5" s="1"/>
  <c r="BI275" i="5"/>
  <c r="BH275" i="5"/>
  <c r="BG275" i="5"/>
  <c r="BF275" i="5"/>
  <c r="BE275" i="5"/>
  <c r="BC275" i="5"/>
  <c r="AY275" i="5"/>
  <c r="O275" i="5"/>
  <c r="BD275" i="5" s="1"/>
  <c r="J275" i="5"/>
  <c r="K275" i="5" s="1"/>
  <c r="F275" i="5"/>
  <c r="AA275" i="5" s="1"/>
  <c r="BI274" i="5"/>
  <c r="BH274" i="5"/>
  <c r="BG274" i="5"/>
  <c r="BF274" i="5"/>
  <c r="BE274" i="5"/>
  <c r="BC274" i="5"/>
  <c r="AY274" i="5"/>
  <c r="O274" i="5"/>
  <c r="BD274" i="5" s="1"/>
  <c r="J274" i="5"/>
  <c r="K274" i="5" s="1"/>
  <c r="F274" i="5"/>
  <c r="AA274" i="5" s="1"/>
  <c r="BI273" i="5"/>
  <c r="BH273" i="5"/>
  <c r="BG273" i="5"/>
  <c r="BF273" i="5"/>
  <c r="BE273" i="5"/>
  <c r="BC273" i="5"/>
  <c r="AY273" i="5"/>
  <c r="O273" i="5"/>
  <c r="BD273" i="5" s="1"/>
  <c r="J273" i="5"/>
  <c r="K273" i="5" s="1"/>
  <c r="F273" i="5"/>
  <c r="AA273" i="5" s="1"/>
  <c r="BI272" i="5"/>
  <c r="BH272" i="5"/>
  <c r="BG272" i="5"/>
  <c r="BF272" i="5"/>
  <c r="BE272" i="5"/>
  <c r="BC272" i="5"/>
  <c r="AY272" i="5"/>
  <c r="O272" i="5"/>
  <c r="BD272" i="5" s="1"/>
  <c r="J272" i="5"/>
  <c r="K272" i="5" s="1"/>
  <c r="F272" i="5"/>
  <c r="AA272" i="5" s="1"/>
  <c r="BI271" i="5"/>
  <c r="BH271" i="5"/>
  <c r="BG271" i="5"/>
  <c r="BF271" i="5"/>
  <c r="BE271" i="5"/>
  <c r="BC271" i="5"/>
  <c r="AY271" i="5"/>
  <c r="O271" i="5"/>
  <c r="BD271" i="5" s="1"/>
  <c r="J271" i="5"/>
  <c r="K271" i="5" s="1"/>
  <c r="F271" i="5"/>
  <c r="AA271" i="5" s="1"/>
  <c r="BI270" i="5"/>
  <c r="BH270" i="5"/>
  <c r="BG270" i="5"/>
  <c r="BF270" i="5"/>
  <c r="BE270" i="5"/>
  <c r="BC270" i="5"/>
  <c r="AY270" i="5"/>
  <c r="O270" i="5"/>
  <c r="BD270" i="5" s="1"/>
  <c r="J270" i="5"/>
  <c r="K270" i="5" s="1"/>
  <c r="F270" i="5"/>
  <c r="AA270" i="5" s="1"/>
  <c r="BI269" i="5"/>
  <c r="BH269" i="5"/>
  <c r="BG269" i="5"/>
  <c r="BF269" i="5"/>
  <c r="BE269" i="5"/>
  <c r="BC269" i="5"/>
  <c r="AY269" i="5"/>
  <c r="O269" i="5"/>
  <c r="BD269" i="5" s="1"/>
  <c r="J269" i="5"/>
  <c r="K269" i="5" s="1"/>
  <c r="F269" i="5"/>
  <c r="AA269" i="5" s="1"/>
  <c r="BI268" i="5"/>
  <c r="BH268" i="5"/>
  <c r="BG268" i="5"/>
  <c r="BF268" i="5"/>
  <c r="BE268" i="5"/>
  <c r="BC268" i="5"/>
  <c r="AY268" i="5"/>
  <c r="O268" i="5"/>
  <c r="BD268" i="5" s="1"/>
  <c r="J268" i="5"/>
  <c r="K268" i="5" s="1"/>
  <c r="F268" i="5"/>
  <c r="AA268" i="5" s="1"/>
  <c r="BI267" i="5"/>
  <c r="BH267" i="5"/>
  <c r="BG267" i="5"/>
  <c r="BF267" i="5"/>
  <c r="BE267" i="5"/>
  <c r="BC267" i="5"/>
  <c r="AY267" i="5"/>
  <c r="O267" i="5"/>
  <c r="BD267" i="5" s="1"/>
  <c r="J267" i="5"/>
  <c r="K267" i="5" s="1"/>
  <c r="F267" i="5"/>
  <c r="AA267" i="5" s="1"/>
  <c r="BI266" i="5"/>
  <c r="BH266" i="5"/>
  <c r="BG266" i="5"/>
  <c r="BF266" i="5"/>
  <c r="BE266" i="5"/>
  <c r="BC266" i="5"/>
  <c r="AY266" i="5"/>
  <c r="O266" i="5"/>
  <c r="BD266" i="5" s="1"/>
  <c r="J266" i="5"/>
  <c r="K266" i="5" s="1"/>
  <c r="F266" i="5"/>
  <c r="AA266" i="5" s="1"/>
  <c r="BI265" i="5"/>
  <c r="BH265" i="5"/>
  <c r="BG265" i="5"/>
  <c r="BF265" i="5"/>
  <c r="BE265" i="5"/>
  <c r="BC265" i="5"/>
  <c r="AY265" i="5"/>
  <c r="O265" i="5"/>
  <c r="BD265" i="5" s="1"/>
  <c r="J265" i="5"/>
  <c r="K265" i="5" s="1"/>
  <c r="F265" i="5"/>
  <c r="AA265" i="5" s="1"/>
  <c r="BI264" i="5"/>
  <c r="BH264" i="5"/>
  <c r="BG264" i="5"/>
  <c r="BF264" i="5"/>
  <c r="BE264" i="5"/>
  <c r="BC264" i="5"/>
  <c r="AY264" i="5"/>
  <c r="O264" i="5"/>
  <c r="BD264" i="5" s="1"/>
  <c r="J264" i="5"/>
  <c r="K264" i="5" s="1"/>
  <c r="F264" i="5"/>
  <c r="AA264" i="5" s="1"/>
  <c r="BI263" i="5"/>
  <c r="BH263" i="5"/>
  <c r="BG263" i="5"/>
  <c r="BF263" i="5"/>
  <c r="BE263" i="5"/>
  <c r="BC263" i="5"/>
  <c r="AY263" i="5"/>
  <c r="O263" i="5"/>
  <c r="BD263" i="5" s="1"/>
  <c r="J263" i="5"/>
  <c r="K263" i="5" s="1"/>
  <c r="F263" i="5"/>
  <c r="AA263" i="5" s="1"/>
  <c r="BI262" i="5"/>
  <c r="BH262" i="5"/>
  <c r="BG262" i="5"/>
  <c r="BF262" i="5"/>
  <c r="BE262" i="5"/>
  <c r="BC262" i="5"/>
  <c r="AY262" i="5"/>
  <c r="O262" i="5"/>
  <c r="BD262" i="5" s="1"/>
  <c r="J262" i="5"/>
  <c r="K262" i="5" s="1"/>
  <c r="F262" i="5"/>
  <c r="AA262" i="5" s="1"/>
  <c r="BI261" i="5"/>
  <c r="BH261" i="5"/>
  <c r="BG261" i="5"/>
  <c r="BF261" i="5"/>
  <c r="BE261" i="5"/>
  <c r="BC261" i="5"/>
  <c r="AY261" i="5"/>
  <c r="O261" i="5"/>
  <c r="BD261" i="5" s="1"/>
  <c r="J261" i="5"/>
  <c r="K261" i="5" s="1"/>
  <c r="F261" i="5"/>
  <c r="AA261" i="5" s="1"/>
  <c r="BI260" i="5"/>
  <c r="BH260" i="5"/>
  <c r="BG260" i="5"/>
  <c r="BF260" i="5"/>
  <c r="BE260" i="5"/>
  <c r="BC260" i="5"/>
  <c r="AY260" i="5"/>
  <c r="O260" i="5"/>
  <c r="BD260" i="5" s="1"/>
  <c r="J260" i="5"/>
  <c r="K260" i="5" s="1"/>
  <c r="F260" i="5"/>
  <c r="AA260" i="5" s="1"/>
  <c r="BI259" i="5"/>
  <c r="BH259" i="5"/>
  <c r="BG259" i="5"/>
  <c r="BF259" i="5"/>
  <c r="BE259" i="5"/>
  <c r="BC259" i="5"/>
  <c r="AY259" i="5"/>
  <c r="O259" i="5"/>
  <c r="BD259" i="5" s="1"/>
  <c r="J259" i="5"/>
  <c r="K259" i="5" s="1"/>
  <c r="F259" i="5"/>
  <c r="AA259" i="5" s="1"/>
  <c r="BI258" i="5"/>
  <c r="BH258" i="5"/>
  <c r="BG258" i="5"/>
  <c r="BF258" i="5"/>
  <c r="BE258" i="5"/>
  <c r="BC258" i="5"/>
  <c r="AY258" i="5"/>
  <c r="O258" i="5"/>
  <c r="BD258" i="5" s="1"/>
  <c r="K258" i="5"/>
  <c r="J258" i="5"/>
  <c r="F258" i="5"/>
  <c r="AA258" i="5" s="1"/>
  <c r="BI257" i="5"/>
  <c r="BH257" i="5"/>
  <c r="BG257" i="5"/>
  <c r="BF257" i="5"/>
  <c r="BE257" i="5"/>
  <c r="BC257" i="5"/>
  <c r="AY257" i="5"/>
  <c r="O257" i="5"/>
  <c r="BD257" i="5" s="1"/>
  <c r="J257" i="5"/>
  <c r="K257" i="5" s="1"/>
  <c r="F257" i="5"/>
  <c r="AA257" i="5" s="1"/>
  <c r="BI256" i="5"/>
  <c r="BH256" i="5"/>
  <c r="BG256" i="5"/>
  <c r="BF256" i="5"/>
  <c r="BE256" i="5"/>
  <c r="BC256" i="5"/>
  <c r="AY256" i="5"/>
  <c r="O256" i="5"/>
  <c r="BD256" i="5" s="1"/>
  <c r="J256" i="5"/>
  <c r="K256" i="5" s="1"/>
  <c r="F256" i="5"/>
  <c r="AA256" i="5" s="1"/>
  <c r="BI255" i="5"/>
  <c r="BH255" i="5"/>
  <c r="BG255" i="5"/>
  <c r="BF255" i="5"/>
  <c r="BE255" i="5"/>
  <c r="BC255" i="5"/>
  <c r="AY255" i="5"/>
  <c r="O255" i="5"/>
  <c r="BD255" i="5" s="1"/>
  <c r="J255" i="5"/>
  <c r="K255" i="5" s="1"/>
  <c r="F255" i="5"/>
  <c r="AA255" i="5" s="1"/>
  <c r="BI254" i="5"/>
  <c r="BH254" i="5"/>
  <c r="BG254" i="5"/>
  <c r="BF254" i="5"/>
  <c r="BE254" i="5"/>
  <c r="BC254" i="5"/>
  <c r="AY254" i="5"/>
  <c r="O254" i="5"/>
  <c r="BD254" i="5" s="1"/>
  <c r="J254" i="5"/>
  <c r="K254" i="5" s="1"/>
  <c r="F254" i="5"/>
  <c r="AA254" i="5" s="1"/>
  <c r="BI253" i="5"/>
  <c r="BH253" i="5"/>
  <c r="BG253" i="5"/>
  <c r="BF253" i="5"/>
  <c r="BE253" i="5"/>
  <c r="BC253" i="5"/>
  <c r="AY253" i="5"/>
  <c r="O253" i="5"/>
  <c r="BD253" i="5" s="1"/>
  <c r="J253" i="5"/>
  <c r="K253" i="5" s="1"/>
  <c r="F253" i="5"/>
  <c r="AA253" i="5" s="1"/>
  <c r="BI252" i="5"/>
  <c r="BH252" i="5"/>
  <c r="BG252" i="5"/>
  <c r="BF252" i="5"/>
  <c r="BE252" i="5"/>
  <c r="BC252" i="5"/>
  <c r="AY252" i="5"/>
  <c r="O252" i="5"/>
  <c r="BD252" i="5" s="1"/>
  <c r="J252" i="5"/>
  <c r="K252" i="5" s="1"/>
  <c r="F252" i="5"/>
  <c r="AA252" i="5" s="1"/>
  <c r="BI251" i="5"/>
  <c r="BH251" i="5"/>
  <c r="BG251" i="5"/>
  <c r="BF251" i="5"/>
  <c r="BE251" i="5"/>
  <c r="BC251" i="5"/>
  <c r="AY251" i="5"/>
  <c r="O251" i="5"/>
  <c r="BD251" i="5" s="1"/>
  <c r="K251" i="5"/>
  <c r="J251" i="5"/>
  <c r="F251" i="5"/>
  <c r="AA251" i="5" s="1"/>
  <c r="BI250" i="5"/>
  <c r="BH250" i="5"/>
  <c r="BG250" i="5"/>
  <c r="BF250" i="5"/>
  <c r="BE250" i="5"/>
  <c r="BC250" i="5"/>
  <c r="AY250" i="5"/>
  <c r="O250" i="5"/>
  <c r="BD250" i="5" s="1"/>
  <c r="J250" i="5"/>
  <c r="K250" i="5" s="1"/>
  <c r="F250" i="5"/>
  <c r="AA250" i="5" s="1"/>
  <c r="BI249" i="5"/>
  <c r="BH249" i="5"/>
  <c r="BG249" i="5"/>
  <c r="BF249" i="5"/>
  <c r="BE249" i="5"/>
  <c r="BC249" i="5"/>
  <c r="AY249" i="5"/>
  <c r="O249" i="5"/>
  <c r="BD249" i="5" s="1"/>
  <c r="J249" i="5"/>
  <c r="K249" i="5" s="1"/>
  <c r="F249" i="5"/>
  <c r="AA249" i="5" s="1"/>
  <c r="BI248" i="5"/>
  <c r="BH248" i="5"/>
  <c r="BG248" i="5"/>
  <c r="BF248" i="5"/>
  <c r="BE248" i="5"/>
  <c r="BC248" i="5"/>
  <c r="AY248" i="5"/>
  <c r="O248" i="5"/>
  <c r="BD248" i="5" s="1"/>
  <c r="J248" i="5"/>
  <c r="K248" i="5" s="1"/>
  <c r="F248" i="5"/>
  <c r="AA248" i="5" s="1"/>
  <c r="BI247" i="5"/>
  <c r="BH247" i="5"/>
  <c r="BG247" i="5"/>
  <c r="BF247" i="5"/>
  <c r="BE247" i="5"/>
  <c r="BC247" i="5"/>
  <c r="AY247" i="5"/>
  <c r="O247" i="5"/>
  <c r="BD247" i="5" s="1"/>
  <c r="J247" i="5"/>
  <c r="K247" i="5" s="1"/>
  <c r="F247" i="5"/>
  <c r="AA247" i="5" s="1"/>
  <c r="BI246" i="5"/>
  <c r="BH246" i="5"/>
  <c r="BG246" i="5"/>
  <c r="BF246" i="5"/>
  <c r="BE246" i="5"/>
  <c r="BC246" i="5"/>
  <c r="AY246" i="5"/>
  <c r="O246" i="5"/>
  <c r="BD246" i="5" s="1"/>
  <c r="J246" i="5"/>
  <c r="K246" i="5" s="1"/>
  <c r="F246" i="5"/>
  <c r="AA246" i="5" s="1"/>
  <c r="BI245" i="5"/>
  <c r="BH245" i="5"/>
  <c r="BG245" i="5"/>
  <c r="BF245" i="5"/>
  <c r="BE245" i="5"/>
  <c r="BC245" i="5"/>
  <c r="AY245" i="5"/>
  <c r="O245" i="5"/>
  <c r="BD245" i="5" s="1"/>
  <c r="K245" i="5"/>
  <c r="J245" i="5"/>
  <c r="F245" i="5"/>
  <c r="AA245" i="5" s="1"/>
  <c r="BI244" i="5"/>
  <c r="BH244" i="5"/>
  <c r="BG244" i="5"/>
  <c r="BF244" i="5"/>
  <c r="BE244" i="5"/>
  <c r="BC244" i="5"/>
  <c r="AY244" i="5"/>
  <c r="O244" i="5"/>
  <c r="BD244" i="5" s="1"/>
  <c r="J244" i="5"/>
  <c r="K244" i="5" s="1"/>
  <c r="F244" i="5"/>
  <c r="AA244" i="5" s="1"/>
  <c r="BI243" i="5"/>
  <c r="BH243" i="5"/>
  <c r="BG243" i="5"/>
  <c r="BF243" i="5"/>
  <c r="BE243" i="5"/>
  <c r="BC243" i="5"/>
  <c r="AY243" i="5"/>
  <c r="O243" i="5"/>
  <c r="BD243" i="5" s="1"/>
  <c r="J243" i="5"/>
  <c r="K243" i="5" s="1"/>
  <c r="F243" i="5"/>
  <c r="AA243" i="5" s="1"/>
  <c r="BI242" i="5"/>
  <c r="BH242" i="5"/>
  <c r="BG242" i="5"/>
  <c r="BF242" i="5"/>
  <c r="BE242" i="5"/>
  <c r="BC242" i="5"/>
  <c r="AY242" i="5"/>
  <c r="O242" i="5"/>
  <c r="BD242" i="5" s="1"/>
  <c r="K242" i="5"/>
  <c r="J242" i="5"/>
  <c r="F242" i="5"/>
  <c r="AA242" i="5" s="1"/>
  <c r="BI241" i="5"/>
  <c r="BH241" i="5"/>
  <c r="BG241" i="5"/>
  <c r="BF241" i="5"/>
  <c r="BE241" i="5"/>
  <c r="BC241" i="5"/>
  <c r="AY241" i="5"/>
  <c r="O241" i="5"/>
  <c r="BD241" i="5" s="1"/>
  <c r="J241" i="5"/>
  <c r="K241" i="5" s="1"/>
  <c r="F241" i="5"/>
  <c r="AA241" i="5" s="1"/>
  <c r="BI240" i="5"/>
  <c r="BH240" i="5"/>
  <c r="BG240" i="5"/>
  <c r="BF240" i="5"/>
  <c r="BE240" i="5"/>
  <c r="BC240" i="5"/>
  <c r="AY240" i="5"/>
  <c r="O240" i="5"/>
  <c r="BD240" i="5" s="1"/>
  <c r="J240" i="5"/>
  <c r="K240" i="5" s="1"/>
  <c r="F240" i="5"/>
  <c r="AA240" i="5" s="1"/>
  <c r="BI239" i="5"/>
  <c r="BH239" i="5"/>
  <c r="BG239" i="5"/>
  <c r="BF239" i="5"/>
  <c r="BE239" i="5"/>
  <c r="BC239" i="5"/>
  <c r="AY239" i="5"/>
  <c r="O239" i="5"/>
  <c r="BD239" i="5" s="1"/>
  <c r="J239" i="5"/>
  <c r="K239" i="5" s="1"/>
  <c r="F239" i="5"/>
  <c r="AA239" i="5" s="1"/>
  <c r="BI238" i="5"/>
  <c r="BH238" i="5"/>
  <c r="BG238" i="5"/>
  <c r="BF238" i="5"/>
  <c r="BE238" i="5"/>
  <c r="BC238" i="5"/>
  <c r="AY238" i="5"/>
  <c r="O238" i="5"/>
  <c r="BD238" i="5" s="1"/>
  <c r="J238" i="5"/>
  <c r="K238" i="5" s="1"/>
  <c r="F238" i="5"/>
  <c r="AA238" i="5" s="1"/>
  <c r="BI237" i="5"/>
  <c r="BH237" i="5"/>
  <c r="BG237" i="5"/>
  <c r="BF237" i="5"/>
  <c r="BE237" i="5"/>
  <c r="BC237" i="5"/>
  <c r="AY237" i="5"/>
  <c r="O237" i="5"/>
  <c r="BD237" i="5" s="1"/>
  <c r="J237" i="5"/>
  <c r="K237" i="5" s="1"/>
  <c r="F237" i="5"/>
  <c r="AA237" i="5" s="1"/>
  <c r="BI236" i="5"/>
  <c r="BH236" i="5"/>
  <c r="BG236" i="5"/>
  <c r="BF236" i="5"/>
  <c r="BE236" i="5"/>
  <c r="BC236" i="5"/>
  <c r="AY236" i="5"/>
  <c r="O236" i="5"/>
  <c r="BD236" i="5" s="1"/>
  <c r="J236" i="5"/>
  <c r="K236" i="5" s="1"/>
  <c r="F236" i="5"/>
  <c r="AA236" i="5" s="1"/>
  <c r="BI235" i="5"/>
  <c r="BH235" i="5"/>
  <c r="BG235" i="5"/>
  <c r="BF235" i="5"/>
  <c r="BE235" i="5"/>
  <c r="BC235" i="5"/>
  <c r="AY235" i="5"/>
  <c r="O235" i="5"/>
  <c r="BD235" i="5" s="1"/>
  <c r="J235" i="5"/>
  <c r="K235" i="5" s="1"/>
  <c r="F235" i="5"/>
  <c r="AA235" i="5" s="1"/>
  <c r="BI234" i="5"/>
  <c r="BH234" i="5"/>
  <c r="BG234" i="5"/>
  <c r="BF234" i="5"/>
  <c r="BE234" i="5"/>
  <c r="BC234" i="5"/>
  <c r="AY234" i="5"/>
  <c r="O234" i="5"/>
  <c r="BD234" i="5" s="1"/>
  <c r="J234" i="5"/>
  <c r="K234" i="5" s="1"/>
  <c r="F234" i="5"/>
  <c r="AA234" i="5" s="1"/>
  <c r="BI233" i="5"/>
  <c r="BH233" i="5"/>
  <c r="BG233" i="5"/>
  <c r="BF233" i="5"/>
  <c r="BE233" i="5"/>
  <c r="BC233" i="5"/>
  <c r="AY233" i="5"/>
  <c r="O233" i="5"/>
  <c r="BD233" i="5" s="1"/>
  <c r="J233" i="5"/>
  <c r="K233" i="5" s="1"/>
  <c r="F233" i="5"/>
  <c r="AA233" i="5" s="1"/>
  <c r="BI232" i="5"/>
  <c r="BH232" i="5"/>
  <c r="BG232" i="5"/>
  <c r="BF232" i="5"/>
  <c r="BE232" i="5"/>
  <c r="BC232" i="5"/>
  <c r="AY232" i="5"/>
  <c r="O232" i="5"/>
  <c r="BD232" i="5" s="1"/>
  <c r="J232" i="5"/>
  <c r="K232" i="5" s="1"/>
  <c r="F232" i="5"/>
  <c r="AA232" i="5" s="1"/>
  <c r="BI231" i="5"/>
  <c r="BH231" i="5"/>
  <c r="BG231" i="5"/>
  <c r="BF231" i="5"/>
  <c r="BE231" i="5"/>
  <c r="BC231" i="5"/>
  <c r="AY231" i="5"/>
  <c r="O231" i="5"/>
  <c r="BD231" i="5" s="1"/>
  <c r="J231" i="5"/>
  <c r="K231" i="5" s="1"/>
  <c r="F231" i="5"/>
  <c r="AA231" i="5" s="1"/>
  <c r="BI230" i="5"/>
  <c r="BH230" i="5"/>
  <c r="BG230" i="5"/>
  <c r="BF230" i="5"/>
  <c r="BE230" i="5"/>
  <c r="BC230" i="5"/>
  <c r="AY230" i="5"/>
  <c r="O230" i="5"/>
  <c r="BD230" i="5" s="1"/>
  <c r="J230" i="5"/>
  <c r="K230" i="5" s="1"/>
  <c r="F230" i="5"/>
  <c r="AA230" i="5" s="1"/>
  <c r="BI229" i="5"/>
  <c r="BH229" i="5"/>
  <c r="BG229" i="5"/>
  <c r="BF229" i="5"/>
  <c r="BE229" i="5"/>
  <c r="BC229" i="5"/>
  <c r="AY229" i="5"/>
  <c r="O229" i="5"/>
  <c r="BD229" i="5" s="1"/>
  <c r="J229" i="5"/>
  <c r="K229" i="5" s="1"/>
  <c r="F229" i="5"/>
  <c r="AA229" i="5" s="1"/>
  <c r="BI228" i="5"/>
  <c r="BH228" i="5"/>
  <c r="BG228" i="5"/>
  <c r="BF228" i="5"/>
  <c r="BE228" i="5"/>
  <c r="BC228" i="5"/>
  <c r="AY228" i="5"/>
  <c r="O228" i="5"/>
  <c r="BD228" i="5" s="1"/>
  <c r="J228" i="5"/>
  <c r="K228" i="5" s="1"/>
  <c r="F228" i="5"/>
  <c r="AA228" i="5" s="1"/>
  <c r="BI227" i="5"/>
  <c r="BH227" i="5"/>
  <c r="BG227" i="5"/>
  <c r="BF227" i="5"/>
  <c r="BE227" i="5"/>
  <c r="BC227" i="5"/>
  <c r="AY227" i="5"/>
  <c r="O227" i="5"/>
  <c r="BD227" i="5" s="1"/>
  <c r="J227" i="5"/>
  <c r="K227" i="5" s="1"/>
  <c r="F227" i="5"/>
  <c r="AA227" i="5" s="1"/>
  <c r="BI226" i="5"/>
  <c r="BH226" i="5"/>
  <c r="BG226" i="5"/>
  <c r="BF226" i="5"/>
  <c r="BE226" i="5"/>
  <c r="BC226" i="5"/>
  <c r="AY226" i="5"/>
  <c r="O226" i="5"/>
  <c r="BD226" i="5" s="1"/>
  <c r="J226" i="5"/>
  <c r="K226" i="5" s="1"/>
  <c r="F226" i="5"/>
  <c r="AA226" i="5" s="1"/>
  <c r="BI225" i="5"/>
  <c r="BH225" i="5"/>
  <c r="BG225" i="5"/>
  <c r="BF225" i="5"/>
  <c r="BE225" i="5"/>
  <c r="BC225" i="5"/>
  <c r="AY225" i="5"/>
  <c r="O225" i="5"/>
  <c r="BD225" i="5" s="1"/>
  <c r="J225" i="5"/>
  <c r="K225" i="5" s="1"/>
  <c r="F225" i="5"/>
  <c r="AA225" i="5" s="1"/>
  <c r="BI224" i="5"/>
  <c r="BH224" i="5"/>
  <c r="BG224" i="5"/>
  <c r="BF224" i="5"/>
  <c r="BE224" i="5"/>
  <c r="BC224" i="5"/>
  <c r="AY224" i="5"/>
  <c r="O224" i="5"/>
  <c r="BD224" i="5" s="1"/>
  <c r="J224" i="5"/>
  <c r="K224" i="5" s="1"/>
  <c r="F224" i="5"/>
  <c r="AA224" i="5" s="1"/>
  <c r="BI223" i="5"/>
  <c r="BH223" i="5"/>
  <c r="BG223" i="5"/>
  <c r="BF223" i="5"/>
  <c r="BE223" i="5"/>
  <c r="BC223" i="5"/>
  <c r="AY223" i="5"/>
  <c r="O223" i="5"/>
  <c r="BD223" i="5" s="1"/>
  <c r="J223" i="5"/>
  <c r="K223" i="5" s="1"/>
  <c r="F223" i="5"/>
  <c r="AA223" i="5" s="1"/>
  <c r="BI222" i="5"/>
  <c r="BH222" i="5"/>
  <c r="BG222" i="5"/>
  <c r="BF222" i="5"/>
  <c r="BE222" i="5"/>
  <c r="BC222" i="5"/>
  <c r="AY222" i="5"/>
  <c r="O222" i="5"/>
  <c r="BD222" i="5" s="1"/>
  <c r="J222" i="5"/>
  <c r="K222" i="5" s="1"/>
  <c r="F222" i="5"/>
  <c r="AA222" i="5" s="1"/>
  <c r="BI221" i="5"/>
  <c r="BH221" i="5"/>
  <c r="BG221" i="5"/>
  <c r="BF221" i="5"/>
  <c r="BE221" i="5"/>
  <c r="BC221" i="5"/>
  <c r="AY221" i="5"/>
  <c r="O221" i="5"/>
  <c r="BD221" i="5" s="1"/>
  <c r="J221" i="5"/>
  <c r="K221" i="5" s="1"/>
  <c r="F221" i="5"/>
  <c r="AA221" i="5" s="1"/>
  <c r="BI220" i="5"/>
  <c r="BH220" i="5"/>
  <c r="BG220" i="5"/>
  <c r="BF220" i="5"/>
  <c r="BE220" i="5"/>
  <c r="BC220" i="5"/>
  <c r="AY220" i="5"/>
  <c r="O220" i="5"/>
  <c r="BD220" i="5" s="1"/>
  <c r="J220" i="5"/>
  <c r="K220" i="5" s="1"/>
  <c r="F220" i="5"/>
  <c r="AA220" i="5" s="1"/>
  <c r="BI219" i="5"/>
  <c r="BH219" i="5"/>
  <c r="BG219" i="5"/>
  <c r="BF219" i="5"/>
  <c r="BE219" i="5"/>
  <c r="BC219" i="5"/>
  <c r="AY219" i="5"/>
  <c r="O219" i="5"/>
  <c r="BD219" i="5" s="1"/>
  <c r="J219" i="5"/>
  <c r="K219" i="5" s="1"/>
  <c r="F219" i="5"/>
  <c r="AA219" i="5" s="1"/>
  <c r="BI218" i="5"/>
  <c r="BH218" i="5"/>
  <c r="BG218" i="5"/>
  <c r="BF218" i="5"/>
  <c r="BE218" i="5"/>
  <c r="BC218" i="5"/>
  <c r="AY218" i="5"/>
  <c r="O218" i="5"/>
  <c r="BD218" i="5" s="1"/>
  <c r="J218" i="5"/>
  <c r="K218" i="5" s="1"/>
  <c r="F218" i="5"/>
  <c r="AA218" i="5" s="1"/>
  <c r="BI217" i="5"/>
  <c r="BH217" i="5"/>
  <c r="BG217" i="5"/>
  <c r="BF217" i="5"/>
  <c r="BE217" i="5"/>
  <c r="BC217" i="5"/>
  <c r="AY217" i="5"/>
  <c r="O217" i="5"/>
  <c r="BD217" i="5" s="1"/>
  <c r="J217" i="5"/>
  <c r="K217" i="5" s="1"/>
  <c r="F217" i="5"/>
  <c r="AA217" i="5" s="1"/>
  <c r="BI216" i="5"/>
  <c r="BH216" i="5"/>
  <c r="BG216" i="5"/>
  <c r="BF216" i="5"/>
  <c r="BE216" i="5"/>
  <c r="BC216" i="5"/>
  <c r="AY216" i="5"/>
  <c r="O216" i="5"/>
  <c r="BD216" i="5" s="1"/>
  <c r="J216" i="5"/>
  <c r="K216" i="5" s="1"/>
  <c r="F216" i="5"/>
  <c r="AA216" i="5" s="1"/>
  <c r="BI215" i="5"/>
  <c r="BH215" i="5"/>
  <c r="BG215" i="5"/>
  <c r="BF215" i="5"/>
  <c r="BE215" i="5"/>
  <c r="BC215" i="5"/>
  <c r="AY215" i="5"/>
  <c r="O215" i="5"/>
  <c r="BD215" i="5" s="1"/>
  <c r="J215" i="5"/>
  <c r="K215" i="5" s="1"/>
  <c r="F215" i="5"/>
  <c r="AA215" i="5" s="1"/>
  <c r="BI214" i="5"/>
  <c r="BH214" i="5"/>
  <c r="BG214" i="5"/>
  <c r="BF214" i="5"/>
  <c r="BE214" i="5"/>
  <c r="BC214" i="5"/>
  <c r="AY214" i="5"/>
  <c r="O214" i="5"/>
  <c r="BD214" i="5" s="1"/>
  <c r="J214" i="5"/>
  <c r="K214" i="5" s="1"/>
  <c r="F214" i="5"/>
  <c r="AA214" i="5" s="1"/>
  <c r="BI213" i="5"/>
  <c r="BH213" i="5"/>
  <c r="BG213" i="5"/>
  <c r="BF213" i="5"/>
  <c r="BE213" i="5"/>
  <c r="BC213" i="5"/>
  <c r="AY213" i="5"/>
  <c r="O213" i="5"/>
  <c r="BD213" i="5" s="1"/>
  <c r="J213" i="5"/>
  <c r="K213" i="5" s="1"/>
  <c r="F213" i="5"/>
  <c r="AA213" i="5" s="1"/>
  <c r="BI212" i="5"/>
  <c r="BH212" i="5"/>
  <c r="BG212" i="5"/>
  <c r="BF212" i="5"/>
  <c r="BE212" i="5"/>
  <c r="BC212" i="5"/>
  <c r="AY212" i="5"/>
  <c r="O212" i="5"/>
  <c r="BD212" i="5" s="1"/>
  <c r="J212" i="5"/>
  <c r="K212" i="5" s="1"/>
  <c r="F212" i="5"/>
  <c r="AA212" i="5" s="1"/>
  <c r="BI211" i="5"/>
  <c r="BH211" i="5"/>
  <c r="BG211" i="5"/>
  <c r="BF211" i="5"/>
  <c r="BE211" i="5"/>
  <c r="BC211" i="5"/>
  <c r="AY211" i="5"/>
  <c r="O211" i="5"/>
  <c r="BD211" i="5" s="1"/>
  <c r="J211" i="5"/>
  <c r="K211" i="5" s="1"/>
  <c r="F211" i="5"/>
  <c r="AA211" i="5" s="1"/>
  <c r="BI210" i="5"/>
  <c r="BH210" i="5"/>
  <c r="BG210" i="5"/>
  <c r="BF210" i="5"/>
  <c r="BE210" i="5"/>
  <c r="BC210" i="5"/>
  <c r="AY210" i="5"/>
  <c r="O210" i="5"/>
  <c r="BD210" i="5" s="1"/>
  <c r="J210" i="5"/>
  <c r="K210" i="5" s="1"/>
  <c r="F210" i="5"/>
  <c r="AA210" i="5" s="1"/>
  <c r="BI209" i="5"/>
  <c r="BH209" i="5"/>
  <c r="BG209" i="5"/>
  <c r="BF209" i="5"/>
  <c r="BE209" i="5"/>
  <c r="BC209" i="5"/>
  <c r="AY209" i="5"/>
  <c r="O209" i="5"/>
  <c r="BD209" i="5" s="1"/>
  <c r="J209" i="5"/>
  <c r="K209" i="5" s="1"/>
  <c r="F209" i="5"/>
  <c r="AA209" i="5" s="1"/>
  <c r="BI208" i="5"/>
  <c r="BH208" i="5"/>
  <c r="BG208" i="5"/>
  <c r="BF208" i="5"/>
  <c r="BE208" i="5"/>
  <c r="BC208" i="5"/>
  <c r="AY208" i="5"/>
  <c r="O208" i="5"/>
  <c r="BD208" i="5" s="1"/>
  <c r="J208" i="5"/>
  <c r="K208" i="5" s="1"/>
  <c r="F208" i="5"/>
  <c r="AA208" i="5" s="1"/>
  <c r="BI207" i="5"/>
  <c r="BH207" i="5"/>
  <c r="BG207" i="5"/>
  <c r="BF207" i="5"/>
  <c r="BE207" i="5"/>
  <c r="BC207" i="5"/>
  <c r="AY207" i="5"/>
  <c r="O207" i="5"/>
  <c r="BD207" i="5" s="1"/>
  <c r="J207" i="5"/>
  <c r="K207" i="5" s="1"/>
  <c r="F207" i="5"/>
  <c r="AA207" i="5" s="1"/>
  <c r="BI206" i="5"/>
  <c r="BH206" i="5"/>
  <c r="BG206" i="5"/>
  <c r="BF206" i="5"/>
  <c r="BE206" i="5"/>
  <c r="BC206" i="5"/>
  <c r="AY206" i="5"/>
  <c r="O206" i="5"/>
  <c r="BD206" i="5" s="1"/>
  <c r="J206" i="5"/>
  <c r="K206" i="5" s="1"/>
  <c r="F206" i="5"/>
  <c r="AA206" i="5" s="1"/>
  <c r="BI205" i="5"/>
  <c r="BH205" i="5"/>
  <c r="BG205" i="5"/>
  <c r="BF205" i="5"/>
  <c r="BE205" i="5"/>
  <c r="BC205" i="5"/>
  <c r="AY205" i="5"/>
  <c r="O205" i="5"/>
  <c r="BD205" i="5" s="1"/>
  <c r="J205" i="5"/>
  <c r="K205" i="5" s="1"/>
  <c r="F205" i="5"/>
  <c r="AA205" i="5" s="1"/>
  <c r="BI204" i="5"/>
  <c r="BH204" i="5"/>
  <c r="BG204" i="5"/>
  <c r="BF204" i="5"/>
  <c r="BE204" i="5"/>
  <c r="BC204" i="5"/>
  <c r="AY204" i="5"/>
  <c r="O204" i="5"/>
  <c r="BD204" i="5" s="1"/>
  <c r="J204" i="5"/>
  <c r="K204" i="5" s="1"/>
  <c r="F204" i="5"/>
  <c r="AA204" i="5" s="1"/>
  <c r="BI203" i="5"/>
  <c r="BH203" i="5"/>
  <c r="BG203" i="5"/>
  <c r="BF203" i="5"/>
  <c r="BE203" i="5"/>
  <c r="BC203" i="5"/>
  <c r="AY203" i="5"/>
  <c r="O203" i="5"/>
  <c r="BD203" i="5" s="1"/>
  <c r="K203" i="5"/>
  <c r="J203" i="5"/>
  <c r="F203" i="5"/>
  <c r="AA203" i="5" s="1"/>
  <c r="BI202" i="5"/>
  <c r="BH202" i="5"/>
  <c r="BG202" i="5"/>
  <c r="BF202" i="5"/>
  <c r="BE202" i="5"/>
  <c r="BC202" i="5"/>
  <c r="AY202" i="5"/>
  <c r="O202" i="5"/>
  <c r="BD202" i="5" s="1"/>
  <c r="J202" i="5"/>
  <c r="K202" i="5" s="1"/>
  <c r="F202" i="5"/>
  <c r="AA202" i="5" s="1"/>
  <c r="BI201" i="5"/>
  <c r="BH201" i="5"/>
  <c r="BG201" i="5"/>
  <c r="BF201" i="5"/>
  <c r="BE201" i="5"/>
  <c r="BC201" i="5"/>
  <c r="AY201" i="5"/>
  <c r="O201" i="5"/>
  <c r="BD201" i="5" s="1"/>
  <c r="J201" i="5"/>
  <c r="K201" i="5" s="1"/>
  <c r="F201" i="5"/>
  <c r="AA201" i="5" s="1"/>
  <c r="BI200" i="5"/>
  <c r="BH200" i="5"/>
  <c r="BG200" i="5"/>
  <c r="BF200" i="5"/>
  <c r="BE200" i="5"/>
  <c r="BC200" i="5"/>
  <c r="AY200" i="5"/>
  <c r="O200" i="5"/>
  <c r="BD200" i="5" s="1"/>
  <c r="J200" i="5"/>
  <c r="K200" i="5" s="1"/>
  <c r="F200" i="5"/>
  <c r="AA200" i="5" s="1"/>
  <c r="BI199" i="5"/>
  <c r="BH199" i="5"/>
  <c r="BG199" i="5"/>
  <c r="BF199" i="5"/>
  <c r="BE199" i="5"/>
  <c r="BC199" i="5"/>
  <c r="AY199" i="5"/>
  <c r="O199" i="5"/>
  <c r="BD199" i="5" s="1"/>
  <c r="J199" i="5"/>
  <c r="K199" i="5" s="1"/>
  <c r="F199" i="5"/>
  <c r="AA199" i="5" s="1"/>
  <c r="BI198" i="5"/>
  <c r="BH198" i="5"/>
  <c r="BG198" i="5"/>
  <c r="BF198" i="5"/>
  <c r="BE198" i="5"/>
  <c r="BC198" i="5"/>
  <c r="AY198" i="5"/>
  <c r="O198" i="5"/>
  <c r="BD198" i="5" s="1"/>
  <c r="J198" i="5"/>
  <c r="K198" i="5" s="1"/>
  <c r="F198" i="5"/>
  <c r="AA198" i="5" s="1"/>
  <c r="BI197" i="5"/>
  <c r="BH197" i="5"/>
  <c r="BG197" i="5"/>
  <c r="BF197" i="5"/>
  <c r="BE197" i="5"/>
  <c r="BC197" i="5"/>
  <c r="AY197" i="5"/>
  <c r="O197" i="5"/>
  <c r="BD197" i="5" s="1"/>
  <c r="J197" i="5"/>
  <c r="K197" i="5" s="1"/>
  <c r="F197" i="5"/>
  <c r="AA197" i="5" s="1"/>
  <c r="BI196" i="5"/>
  <c r="BH196" i="5"/>
  <c r="BG196" i="5"/>
  <c r="BF196" i="5"/>
  <c r="BE196" i="5"/>
  <c r="BC196" i="5"/>
  <c r="AY196" i="5"/>
  <c r="O196" i="5"/>
  <c r="BD196" i="5" s="1"/>
  <c r="J196" i="5"/>
  <c r="K196" i="5" s="1"/>
  <c r="F196" i="5"/>
  <c r="AA196" i="5" s="1"/>
  <c r="BI195" i="5"/>
  <c r="BH195" i="5"/>
  <c r="BG195" i="5"/>
  <c r="BF195" i="5"/>
  <c r="BE195" i="5"/>
  <c r="BC195" i="5"/>
  <c r="AY195" i="5"/>
  <c r="O195" i="5"/>
  <c r="BD195" i="5" s="1"/>
  <c r="K195" i="5"/>
  <c r="J195" i="5"/>
  <c r="F195" i="5"/>
  <c r="AA195" i="5" s="1"/>
  <c r="BI194" i="5"/>
  <c r="BH194" i="5"/>
  <c r="BG194" i="5"/>
  <c r="BF194" i="5"/>
  <c r="BE194" i="5"/>
  <c r="BC194" i="5"/>
  <c r="AY194" i="5"/>
  <c r="O194" i="5"/>
  <c r="BD194" i="5" s="1"/>
  <c r="J194" i="5"/>
  <c r="K194" i="5" s="1"/>
  <c r="F194" i="5"/>
  <c r="AA194" i="5" s="1"/>
  <c r="BI193" i="5"/>
  <c r="BH193" i="5"/>
  <c r="BG193" i="5"/>
  <c r="BF193" i="5"/>
  <c r="BE193" i="5"/>
  <c r="BC193" i="5"/>
  <c r="AY193" i="5"/>
  <c r="O193" i="5"/>
  <c r="BD193" i="5" s="1"/>
  <c r="J193" i="5"/>
  <c r="K193" i="5" s="1"/>
  <c r="F193" i="5"/>
  <c r="AA193" i="5" s="1"/>
  <c r="BI192" i="5"/>
  <c r="BH192" i="5"/>
  <c r="BG192" i="5"/>
  <c r="BF192" i="5"/>
  <c r="BE192" i="5"/>
  <c r="BC192" i="5"/>
  <c r="AY192" i="5"/>
  <c r="O192" i="5"/>
  <c r="BD192" i="5" s="1"/>
  <c r="J192" i="5"/>
  <c r="K192" i="5" s="1"/>
  <c r="F192" i="5"/>
  <c r="AA192" i="5" s="1"/>
  <c r="BI191" i="5"/>
  <c r="BH191" i="5"/>
  <c r="BG191" i="5"/>
  <c r="BF191" i="5"/>
  <c r="BE191" i="5"/>
  <c r="BC191" i="5"/>
  <c r="AY191" i="5"/>
  <c r="O191" i="5"/>
  <c r="BD191" i="5" s="1"/>
  <c r="J191" i="5"/>
  <c r="K191" i="5" s="1"/>
  <c r="F191" i="5"/>
  <c r="AA191" i="5" s="1"/>
  <c r="BI190" i="5"/>
  <c r="BH190" i="5"/>
  <c r="BG190" i="5"/>
  <c r="BF190" i="5"/>
  <c r="BE190" i="5"/>
  <c r="BC190" i="5"/>
  <c r="AY190" i="5"/>
  <c r="O190" i="5"/>
  <c r="BD190" i="5" s="1"/>
  <c r="J190" i="5"/>
  <c r="K190" i="5" s="1"/>
  <c r="F190" i="5"/>
  <c r="AA190" i="5" s="1"/>
  <c r="BI189" i="5"/>
  <c r="BH189" i="5"/>
  <c r="BG189" i="5"/>
  <c r="BF189" i="5"/>
  <c r="BE189" i="5"/>
  <c r="BC189" i="5"/>
  <c r="AY189" i="5"/>
  <c r="O189" i="5"/>
  <c r="BD189" i="5" s="1"/>
  <c r="J189" i="5"/>
  <c r="K189" i="5" s="1"/>
  <c r="F189" i="5"/>
  <c r="AA189" i="5" s="1"/>
  <c r="BI188" i="5"/>
  <c r="BH188" i="5"/>
  <c r="BG188" i="5"/>
  <c r="BF188" i="5"/>
  <c r="BE188" i="5"/>
  <c r="BC188" i="5"/>
  <c r="AY188" i="5"/>
  <c r="O188" i="5"/>
  <c r="BD188" i="5" s="1"/>
  <c r="J188" i="5"/>
  <c r="K188" i="5" s="1"/>
  <c r="F188" i="5"/>
  <c r="AA188" i="5" s="1"/>
  <c r="BI187" i="5"/>
  <c r="BH187" i="5"/>
  <c r="BG187" i="5"/>
  <c r="BF187" i="5"/>
  <c r="BE187" i="5"/>
  <c r="BC187" i="5"/>
  <c r="AY187" i="5"/>
  <c r="O187" i="5"/>
  <c r="BD187" i="5" s="1"/>
  <c r="J187" i="5"/>
  <c r="K187" i="5" s="1"/>
  <c r="F187" i="5"/>
  <c r="AA187" i="5" s="1"/>
  <c r="BI186" i="5"/>
  <c r="BH186" i="5"/>
  <c r="BG186" i="5"/>
  <c r="BF186" i="5"/>
  <c r="BE186" i="5"/>
  <c r="BC186" i="5"/>
  <c r="AY186" i="5"/>
  <c r="O186" i="5"/>
  <c r="BD186" i="5" s="1"/>
  <c r="J186" i="5"/>
  <c r="K186" i="5" s="1"/>
  <c r="F186" i="5"/>
  <c r="AA186" i="5" s="1"/>
  <c r="BI185" i="5"/>
  <c r="BH185" i="5"/>
  <c r="BG185" i="5"/>
  <c r="BF185" i="5"/>
  <c r="BE185" i="5"/>
  <c r="BC185" i="5"/>
  <c r="AY185" i="5"/>
  <c r="O185" i="5"/>
  <c r="BD185" i="5" s="1"/>
  <c r="J185" i="5"/>
  <c r="K185" i="5" s="1"/>
  <c r="F185" i="5"/>
  <c r="AA185" i="5" s="1"/>
  <c r="BI184" i="5"/>
  <c r="BH184" i="5"/>
  <c r="BG184" i="5"/>
  <c r="BF184" i="5"/>
  <c r="BE184" i="5"/>
  <c r="BC184" i="5"/>
  <c r="AY184" i="5"/>
  <c r="O184" i="5"/>
  <c r="BD184" i="5" s="1"/>
  <c r="J184" i="5"/>
  <c r="K184" i="5" s="1"/>
  <c r="F184" i="5"/>
  <c r="AA184" i="5" s="1"/>
  <c r="BI183" i="5"/>
  <c r="BH183" i="5"/>
  <c r="BG183" i="5"/>
  <c r="BF183" i="5"/>
  <c r="BE183" i="5"/>
  <c r="BC183" i="5"/>
  <c r="AY183" i="5"/>
  <c r="O183" i="5"/>
  <c r="BD183" i="5" s="1"/>
  <c r="J183" i="5"/>
  <c r="K183" i="5" s="1"/>
  <c r="F183" i="5"/>
  <c r="AA183" i="5" s="1"/>
  <c r="BI182" i="5"/>
  <c r="BH182" i="5"/>
  <c r="BG182" i="5"/>
  <c r="BF182" i="5"/>
  <c r="BE182" i="5"/>
  <c r="BC182" i="5"/>
  <c r="AY182" i="5"/>
  <c r="O182" i="5"/>
  <c r="BD182" i="5" s="1"/>
  <c r="J182" i="5"/>
  <c r="K182" i="5" s="1"/>
  <c r="F182" i="5"/>
  <c r="AA182" i="5" s="1"/>
  <c r="BI181" i="5"/>
  <c r="BH181" i="5"/>
  <c r="BG181" i="5"/>
  <c r="BF181" i="5"/>
  <c r="BE181" i="5"/>
  <c r="BC181" i="5"/>
  <c r="AY181" i="5"/>
  <c r="O181" i="5"/>
  <c r="BD181" i="5" s="1"/>
  <c r="J181" i="5"/>
  <c r="K181" i="5" s="1"/>
  <c r="F181" i="5"/>
  <c r="AA181" i="5" s="1"/>
  <c r="BI180" i="5"/>
  <c r="BH180" i="5"/>
  <c r="BG180" i="5"/>
  <c r="BF180" i="5"/>
  <c r="BE180" i="5"/>
  <c r="BC180" i="5"/>
  <c r="AY180" i="5"/>
  <c r="O180" i="5"/>
  <c r="BD180" i="5" s="1"/>
  <c r="J180" i="5"/>
  <c r="K180" i="5" s="1"/>
  <c r="F180" i="5"/>
  <c r="AA180" i="5" s="1"/>
  <c r="BI179" i="5"/>
  <c r="BH179" i="5"/>
  <c r="BG179" i="5"/>
  <c r="BF179" i="5"/>
  <c r="BE179" i="5"/>
  <c r="BC179" i="5"/>
  <c r="AY179" i="5"/>
  <c r="O179" i="5"/>
  <c r="BD179" i="5" s="1"/>
  <c r="J179" i="5"/>
  <c r="K179" i="5" s="1"/>
  <c r="F179" i="5"/>
  <c r="AA179" i="5" s="1"/>
  <c r="BI178" i="5"/>
  <c r="BH178" i="5"/>
  <c r="BG178" i="5"/>
  <c r="BF178" i="5"/>
  <c r="BE178" i="5"/>
  <c r="BC178" i="5"/>
  <c r="AY178" i="5"/>
  <c r="O178" i="5"/>
  <c r="BD178" i="5" s="1"/>
  <c r="J178" i="5"/>
  <c r="K178" i="5" s="1"/>
  <c r="F178" i="5"/>
  <c r="AA178" i="5" s="1"/>
  <c r="BI177" i="5"/>
  <c r="BH177" i="5"/>
  <c r="BG177" i="5"/>
  <c r="BF177" i="5"/>
  <c r="BE177" i="5"/>
  <c r="BC177" i="5"/>
  <c r="AY177" i="5"/>
  <c r="O177" i="5"/>
  <c r="BD177" i="5" s="1"/>
  <c r="J177" i="5"/>
  <c r="K177" i="5" s="1"/>
  <c r="F177" i="5"/>
  <c r="AA177" i="5" s="1"/>
  <c r="BI176" i="5"/>
  <c r="BH176" i="5"/>
  <c r="BG176" i="5"/>
  <c r="BF176" i="5"/>
  <c r="BE176" i="5"/>
  <c r="BC176" i="5"/>
  <c r="AY176" i="5"/>
  <c r="O176" i="5"/>
  <c r="BD176" i="5" s="1"/>
  <c r="J176" i="5"/>
  <c r="K176" i="5" s="1"/>
  <c r="F176" i="5"/>
  <c r="AA176" i="5" s="1"/>
  <c r="BI175" i="5"/>
  <c r="BH175" i="5"/>
  <c r="BG175" i="5"/>
  <c r="BF175" i="5"/>
  <c r="BE175" i="5"/>
  <c r="BC175" i="5"/>
  <c r="AY175" i="5"/>
  <c r="O175" i="5"/>
  <c r="BD175" i="5" s="1"/>
  <c r="J175" i="5"/>
  <c r="K175" i="5" s="1"/>
  <c r="F175" i="5"/>
  <c r="AA175" i="5" s="1"/>
  <c r="BI174" i="5"/>
  <c r="BH174" i="5"/>
  <c r="BG174" i="5"/>
  <c r="BF174" i="5"/>
  <c r="BE174" i="5"/>
  <c r="BC174" i="5"/>
  <c r="AY174" i="5"/>
  <c r="O174" i="5"/>
  <c r="BD174" i="5" s="1"/>
  <c r="J174" i="5"/>
  <c r="K174" i="5" s="1"/>
  <c r="F174" i="5"/>
  <c r="AA174" i="5" s="1"/>
  <c r="BI173" i="5"/>
  <c r="BH173" i="5"/>
  <c r="BG173" i="5"/>
  <c r="BF173" i="5"/>
  <c r="BE173" i="5"/>
  <c r="BC173" i="5"/>
  <c r="AY173" i="5"/>
  <c r="O173" i="5"/>
  <c r="BD173" i="5" s="1"/>
  <c r="J173" i="5"/>
  <c r="K173" i="5" s="1"/>
  <c r="F173" i="5"/>
  <c r="AA173" i="5" s="1"/>
  <c r="BI172" i="5"/>
  <c r="BH172" i="5"/>
  <c r="BG172" i="5"/>
  <c r="BF172" i="5"/>
  <c r="BE172" i="5"/>
  <c r="BC172" i="5"/>
  <c r="AY172" i="5"/>
  <c r="O172" i="5"/>
  <c r="BD172" i="5" s="1"/>
  <c r="J172" i="5"/>
  <c r="K172" i="5" s="1"/>
  <c r="F172" i="5"/>
  <c r="AA172" i="5" s="1"/>
  <c r="BI171" i="5"/>
  <c r="BH171" i="5"/>
  <c r="BG171" i="5"/>
  <c r="BF171" i="5"/>
  <c r="BE171" i="5"/>
  <c r="BC171" i="5"/>
  <c r="AY171" i="5"/>
  <c r="O171" i="5"/>
  <c r="BD171" i="5" s="1"/>
  <c r="J171" i="5"/>
  <c r="K171" i="5" s="1"/>
  <c r="F171" i="5"/>
  <c r="AA171" i="5" s="1"/>
  <c r="BI170" i="5"/>
  <c r="BH170" i="5"/>
  <c r="BG170" i="5"/>
  <c r="BF170" i="5"/>
  <c r="BE170" i="5"/>
  <c r="BC170" i="5"/>
  <c r="AY170" i="5"/>
  <c r="O170" i="5"/>
  <c r="BD170" i="5" s="1"/>
  <c r="J170" i="5"/>
  <c r="K170" i="5" s="1"/>
  <c r="F170" i="5"/>
  <c r="AA170" i="5" s="1"/>
  <c r="BI169" i="5"/>
  <c r="BH169" i="5"/>
  <c r="BG169" i="5"/>
  <c r="BF169" i="5"/>
  <c r="BE169" i="5"/>
  <c r="BC169" i="5"/>
  <c r="AY169" i="5"/>
  <c r="O169" i="5"/>
  <c r="BD169" i="5" s="1"/>
  <c r="J169" i="5"/>
  <c r="K169" i="5" s="1"/>
  <c r="F169" i="5"/>
  <c r="AA169" i="5" s="1"/>
  <c r="BI168" i="5"/>
  <c r="BH168" i="5"/>
  <c r="BG168" i="5"/>
  <c r="BF168" i="5"/>
  <c r="BE168" i="5"/>
  <c r="BC168" i="5"/>
  <c r="AY168" i="5"/>
  <c r="O168" i="5"/>
  <c r="BD168" i="5" s="1"/>
  <c r="J168" i="5"/>
  <c r="K168" i="5" s="1"/>
  <c r="F168" i="5"/>
  <c r="AA168" i="5" s="1"/>
  <c r="BI167" i="5"/>
  <c r="BH167" i="5"/>
  <c r="BG167" i="5"/>
  <c r="BF167" i="5"/>
  <c r="BE167" i="5"/>
  <c r="BC167" i="5"/>
  <c r="AY167" i="5"/>
  <c r="O167" i="5"/>
  <c r="BD167" i="5" s="1"/>
  <c r="J167" i="5"/>
  <c r="K167" i="5" s="1"/>
  <c r="F167" i="5"/>
  <c r="AA167" i="5" s="1"/>
  <c r="BI166" i="5"/>
  <c r="BH166" i="5"/>
  <c r="BG166" i="5"/>
  <c r="BF166" i="5"/>
  <c r="BE166" i="5"/>
  <c r="BC166" i="5"/>
  <c r="AY166" i="5"/>
  <c r="O166" i="5"/>
  <c r="BD166" i="5" s="1"/>
  <c r="J166" i="5"/>
  <c r="K166" i="5" s="1"/>
  <c r="F166" i="5"/>
  <c r="AA166" i="5" s="1"/>
  <c r="BI165" i="5"/>
  <c r="BH165" i="5"/>
  <c r="BG165" i="5"/>
  <c r="BF165" i="5"/>
  <c r="BE165" i="5"/>
  <c r="BC165" i="5"/>
  <c r="AY165" i="5"/>
  <c r="O165" i="5"/>
  <c r="BD165" i="5" s="1"/>
  <c r="J165" i="5"/>
  <c r="K165" i="5" s="1"/>
  <c r="F165" i="5"/>
  <c r="AA165" i="5" s="1"/>
  <c r="BI164" i="5"/>
  <c r="BH164" i="5"/>
  <c r="BG164" i="5"/>
  <c r="BF164" i="5"/>
  <c r="BE164" i="5"/>
  <c r="BC164" i="5"/>
  <c r="AY164" i="5"/>
  <c r="O164" i="5"/>
  <c r="BD164" i="5" s="1"/>
  <c r="J164" i="5"/>
  <c r="K164" i="5" s="1"/>
  <c r="F164" i="5"/>
  <c r="AA164" i="5" s="1"/>
  <c r="BI163" i="5"/>
  <c r="BH163" i="5"/>
  <c r="BG163" i="5"/>
  <c r="BF163" i="5"/>
  <c r="BE163" i="5"/>
  <c r="BC163" i="5"/>
  <c r="AY163" i="5"/>
  <c r="O163" i="5"/>
  <c r="BD163" i="5" s="1"/>
  <c r="J163" i="5"/>
  <c r="K163" i="5" s="1"/>
  <c r="F163" i="5"/>
  <c r="AA163" i="5" s="1"/>
  <c r="BI162" i="5"/>
  <c r="BH162" i="5"/>
  <c r="BG162" i="5"/>
  <c r="BF162" i="5"/>
  <c r="BE162" i="5"/>
  <c r="BC162" i="5"/>
  <c r="AY162" i="5"/>
  <c r="O162" i="5"/>
  <c r="BD162" i="5" s="1"/>
  <c r="J162" i="5"/>
  <c r="K162" i="5" s="1"/>
  <c r="F162" i="5"/>
  <c r="AA162" i="5" s="1"/>
  <c r="BI161" i="5"/>
  <c r="BH161" i="5"/>
  <c r="BG161" i="5"/>
  <c r="BF161" i="5"/>
  <c r="BE161" i="5"/>
  <c r="BC161" i="5"/>
  <c r="AY161" i="5"/>
  <c r="O161" i="5"/>
  <c r="BD161" i="5" s="1"/>
  <c r="J161" i="5"/>
  <c r="K161" i="5" s="1"/>
  <c r="F161" i="5"/>
  <c r="AA161" i="5" s="1"/>
  <c r="BI160" i="5"/>
  <c r="BH160" i="5"/>
  <c r="BG160" i="5"/>
  <c r="BF160" i="5"/>
  <c r="BE160" i="5"/>
  <c r="BC160" i="5"/>
  <c r="AY160" i="5"/>
  <c r="O160" i="5"/>
  <c r="BD160" i="5" s="1"/>
  <c r="J160" i="5"/>
  <c r="K160" i="5" s="1"/>
  <c r="F160" i="5"/>
  <c r="AA160" i="5" s="1"/>
  <c r="BI159" i="5"/>
  <c r="BH159" i="5"/>
  <c r="BG159" i="5"/>
  <c r="BF159" i="5"/>
  <c r="BE159" i="5"/>
  <c r="BC159" i="5"/>
  <c r="AY159" i="5"/>
  <c r="O159" i="5"/>
  <c r="BD159" i="5" s="1"/>
  <c r="J159" i="5"/>
  <c r="K159" i="5" s="1"/>
  <c r="F159" i="5"/>
  <c r="AA159" i="5" s="1"/>
  <c r="BI158" i="5"/>
  <c r="BH158" i="5"/>
  <c r="BG158" i="5"/>
  <c r="BF158" i="5"/>
  <c r="BE158" i="5"/>
  <c r="BC158" i="5"/>
  <c r="AY158" i="5"/>
  <c r="O158" i="5"/>
  <c r="BD158" i="5" s="1"/>
  <c r="J158" i="5"/>
  <c r="K158" i="5" s="1"/>
  <c r="F158" i="5"/>
  <c r="AA158" i="5" s="1"/>
  <c r="BI157" i="5"/>
  <c r="BH157" i="5"/>
  <c r="BG157" i="5"/>
  <c r="BF157" i="5"/>
  <c r="BE157" i="5"/>
  <c r="BC157" i="5"/>
  <c r="AY157" i="5"/>
  <c r="O157" i="5"/>
  <c r="BD157" i="5" s="1"/>
  <c r="J157" i="5"/>
  <c r="K157" i="5" s="1"/>
  <c r="F157" i="5"/>
  <c r="AA157" i="5" s="1"/>
  <c r="BI156" i="5"/>
  <c r="BH156" i="5"/>
  <c r="BG156" i="5"/>
  <c r="BF156" i="5"/>
  <c r="BE156" i="5"/>
  <c r="BC156" i="5"/>
  <c r="AY156" i="5"/>
  <c r="O156" i="5"/>
  <c r="BD156" i="5" s="1"/>
  <c r="J156" i="5"/>
  <c r="K156" i="5" s="1"/>
  <c r="F156" i="5"/>
  <c r="AA156" i="5" s="1"/>
  <c r="BI155" i="5"/>
  <c r="BH155" i="5"/>
  <c r="BG155" i="5"/>
  <c r="BF155" i="5"/>
  <c r="BE155" i="5"/>
  <c r="BC155" i="5"/>
  <c r="AY155" i="5"/>
  <c r="O155" i="5"/>
  <c r="BD155" i="5" s="1"/>
  <c r="J155" i="5"/>
  <c r="K155" i="5" s="1"/>
  <c r="F155" i="5"/>
  <c r="AA155" i="5" s="1"/>
  <c r="BI154" i="5"/>
  <c r="BH154" i="5"/>
  <c r="BG154" i="5"/>
  <c r="BF154" i="5"/>
  <c r="BE154" i="5"/>
  <c r="BC154" i="5"/>
  <c r="AY154" i="5"/>
  <c r="O154" i="5"/>
  <c r="BD154" i="5" s="1"/>
  <c r="J154" i="5"/>
  <c r="K154" i="5" s="1"/>
  <c r="F154" i="5"/>
  <c r="AA154" i="5" s="1"/>
  <c r="BI153" i="5"/>
  <c r="BH153" i="5"/>
  <c r="BG153" i="5"/>
  <c r="BF153" i="5"/>
  <c r="BE153" i="5"/>
  <c r="BC153" i="5"/>
  <c r="AY153" i="5"/>
  <c r="O153" i="5"/>
  <c r="BD153" i="5" s="1"/>
  <c r="J153" i="5"/>
  <c r="K153" i="5" s="1"/>
  <c r="F153" i="5"/>
  <c r="AA153" i="5" s="1"/>
  <c r="BI152" i="5"/>
  <c r="BH152" i="5"/>
  <c r="BG152" i="5"/>
  <c r="BF152" i="5"/>
  <c r="BE152" i="5"/>
  <c r="BC152" i="5"/>
  <c r="AY152" i="5"/>
  <c r="O152" i="5"/>
  <c r="BD152" i="5" s="1"/>
  <c r="J152" i="5"/>
  <c r="K152" i="5" s="1"/>
  <c r="F152" i="5"/>
  <c r="AA152" i="5" s="1"/>
  <c r="BI151" i="5"/>
  <c r="BH151" i="5"/>
  <c r="BG151" i="5"/>
  <c r="BF151" i="5"/>
  <c r="BE151" i="5"/>
  <c r="BC151" i="5"/>
  <c r="AY151" i="5"/>
  <c r="O151" i="5"/>
  <c r="BD151" i="5" s="1"/>
  <c r="J151" i="5"/>
  <c r="K151" i="5" s="1"/>
  <c r="F151" i="5"/>
  <c r="AA151" i="5" s="1"/>
  <c r="BI150" i="5"/>
  <c r="BH150" i="5"/>
  <c r="BG150" i="5"/>
  <c r="BF150" i="5"/>
  <c r="BE150" i="5"/>
  <c r="BC150" i="5"/>
  <c r="AY150" i="5"/>
  <c r="O150" i="5"/>
  <c r="BD150" i="5" s="1"/>
  <c r="J150" i="5"/>
  <c r="K150" i="5" s="1"/>
  <c r="F150" i="5"/>
  <c r="AA150" i="5" s="1"/>
  <c r="BI149" i="5"/>
  <c r="BH149" i="5"/>
  <c r="BG149" i="5"/>
  <c r="BF149" i="5"/>
  <c r="BE149" i="5"/>
  <c r="BC149" i="5"/>
  <c r="AY149" i="5"/>
  <c r="O149" i="5"/>
  <c r="BD149" i="5" s="1"/>
  <c r="J149" i="5"/>
  <c r="K149" i="5" s="1"/>
  <c r="F149" i="5"/>
  <c r="AA149" i="5" s="1"/>
  <c r="BI148" i="5"/>
  <c r="BH148" i="5"/>
  <c r="BG148" i="5"/>
  <c r="BF148" i="5"/>
  <c r="BE148" i="5"/>
  <c r="BC148" i="5"/>
  <c r="AY148" i="5"/>
  <c r="O148" i="5"/>
  <c r="BD148" i="5" s="1"/>
  <c r="J148" i="5"/>
  <c r="K148" i="5" s="1"/>
  <c r="F148" i="5"/>
  <c r="AA148" i="5" s="1"/>
  <c r="BI147" i="5"/>
  <c r="BH147" i="5"/>
  <c r="BG147" i="5"/>
  <c r="BF147" i="5"/>
  <c r="BE147" i="5"/>
  <c r="BC147" i="5"/>
  <c r="AY147" i="5"/>
  <c r="O147" i="5"/>
  <c r="BD147" i="5" s="1"/>
  <c r="J147" i="5"/>
  <c r="K147" i="5" s="1"/>
  <c r="F147" i="5"/>
  <c r="AA147" i="5" s="1"/>
  <c r="BI146" i="5"/>
  <c r="BH146" i="5"/>
  <c r="BG146" i="5"/>
  <c r="BF146" i="5"/>
  <c r="BE146" i="5"/>
  <c r="BC146" i="5"/>
  <c r="AY146" i="5"/>
  <c r="O146" i="5"/>
  <c r="BD146" i="5" s="1"/>
  <c r="J146" i="5"/>
  <c r="K146" i="5" s="1"/>
  <c r="F146" i="5"/>
  <c r="AA146" i="5" s="1"/>
  <c r="BI145" i="5"/>
  <c r="BH145" i="5"/>
  <c r="BG145" i="5"/>
  <c r="BF145" i="5"/>
  <c r="BE145" i="5"/>
  <c r="BC145" i="5"/>
  <c r="AY145" i="5"/>
  <c r="O145" i="5"/>
  <c r="BD145" i="5" s="1"/>
  <c r="J145" i="5"/>
  <c r="K145" i="5" s="1"/>
  <c r="F145" i="5"/>
  <c r="AA145" i="5" s="1"/>
  <c r="BI144" i="5"/>
  <c r="BH144" i="5"/>
  <c r="BG144" i="5"/>
  <c r="BF144" i="5"/>
  <c r="BE144" i="5"/>
  <c r="BC144" i="5"/>
  <c r="AY144" i="5"/>
  <c r="O144" i="5"/>
  <c r="BD144" i="5" s="1"/>
  <c r="J144" i="5"/>
  <c r="K144" i="5" s="1"/>
  <c r="F144" i="5"/>
  <c r="AA144" i="5" s="1"/>
  <c r="BI143" i="5"/>
  <c r="BH143" i="5"/>
  <c r="BG143" i="5"/>
  <c r="BF143" i="5"/>
  <c r="BE143" i="5"/>
  <c r="BC143" i="5"/>
  <c r="AY143" i="5"/>
  <c r="O143" i="5"/>
  <c r="BD143" i="5" s="1"/>
  <c r="J143" i="5"/>
  <c r="K143" i="5" s="1"/>
  <c r="F143" i="5"/>
  <c r="AA143" i="5" s="1"/>
  <c r="BI142" i="5"/>
  <c r="BH142" i="5"/>
  <c r="BG142" i="5"/>
  <c r="BF142" i="5"/>
  <c r="BE142" i="5"/>
  <c r="BC142" i="5"/>
  <c r="AY142" i="5"/>
  <c r="O142" i="5"/>
  <c r="BD142" i="5" s="1"/>
  <c r="J142" i="5"/>
  <c r="K142" i="5" s="1"/>
  <c r="F142" i="5"/>
  <c r="AA142" i="5" s="1"/>
  <c r="BI141" i="5"/>
  <c r="BH141" i="5"/>
  <c r="BG141" i="5"/>
  <c r="BF141" i="5"/>
  <c r="BE141" i="5"/>
  <c r="BC141" i="5"/>
  <c r="AY141" i="5"/>
  <c r="O141" i="5"/>
  <c r="BD141" i="5" s="1"/>
  <c r="J141" i="5"/>
  <c r="K141" i="5" s="1"/>
  <c r="F141" i="5"/>
  <c r="AA141" i="5" s="1"/>
  <c r="BI140" i="5"/>
  <c r="BH140" i="5"/>
  <c r="BG140" i="5"/>
  <c r="BF140" i="5"/>
  <c r="BE140" i="5"/>
  <c r="BC140" i="5"/>
  <c r="AY140" i="5"/>
  <c r="O140" i="5"/>
  <c r="BD140" i="5" s="1"/>
  <c r="J140" i="5"/>
  <c r="K140" i="5" s="1"/>
  <c r="F140" i="5"/>
  <c r="AA140" i="5" s="1"/>
  <c r="BI139" i="5"/>
  <c r="BH139" i="5"/>
  <c r="BG139" i="5"/>
  <c r="BF139" i="5"/>
  <c r="BE139" i="5"/>
  <c r="BD139" i="5"/>
  <c r="BC139" i="5"/>
  <c r="AY139" i="5"/>
  <c r="O139" i="5"/>
  <c r="J139" i="5"/>
  <c r="K139" i="5" s="1"/>
  <c r="F139" i="5"/>
  <c r="AA139" i="5" s="1"/>
  <c r="BI138" i="5"/>
  <c r="BH138" i="5"/>
  <c r="BG138" i="5"/>
  <c r="BF138" i="5"/>
  <c r="BE138" i="5"/>
  <c r="BD138" i="5"/>
  <c r="BC138" i="5"/>
  <c r="AY138" i="5"/>
  <c r="O138" i="5"/>
  <c r="J138" i="5"/>
  <c r="K138" i="5" s="1"/>
  <c r="F138" i="5"/>
  <c r="AA138" i="5" s="1"/>
  <c r="BI137" i="5"/>
  <c r="BH137" i="5"/>
  <c r="BG137" i="5"/>
  <c r="BF137" i="5"/>
  <c r="BE137" i="5"/>
  <c r="BC137" i="5"/>
  <c r="AY137" i="5"/>
  <c r="O137" i="5"/>
  <c r="BD137" i="5" s="1"/>
  <c r="J137" i="5"/>
  <c r="K137" i="5" s="1"/>
  <c r="F137" i="5"/>
  <c r="AA137" i="5" s="1"/>
  <c r="BI136" i="5"/>
  <c r="BH136" i="5"/>
  <c r="BG136" i="5"/>
  <c r="BF136" i="5"/>
  <c r="BE136" i="5"/>
  <c r="BC136" i="5"/>
  <c r="AY136" i="5"/>
  <c r="O136" i="5"/>
  <c r="BD136" i="5" s="1"/>
  <c r="J136" i="5"/>
  <c r="K136" i="5" s="1"/>
  <c r="F136" i="5"/>
  <c r="AA136" i="5" s="1"/>
  <c r="BI135" i="5"/>
  <c r="BH135" i="5"/>
  <c r="BG135" i="5"/>
  <c r="BF135" i="5"/>
  <c r="BE135" i="5"/>
  <c r="BD135" i="5"/>
  <c r="BC135" i="5"/>
  <c r="AY135" i="5"/>
  <c r="O135" i="5"/>
  <c r="J135" i="5"/>
  <c r="K135" i="5" s="1"/>
  <c r="F135" i="5"/>
  <c r="AA135" i="5" s="1"/>
  <c r="BI134" i="5"/>
  <c r="BH134" i="5"/>
  <c r="BG134" i="5"/>
  <c r="BF134" i="5"/>
  <c r="BE134" i="5"/>
  <c r="BD134" i="5"/>
  <c r="BC134" i="5"/>
  <c r="AY134" i="5"/>
  <c r="O134" i="5"/>
  <c r="J134" i="5"/>
  <c r="K134" i="5" s="1"/>
  <c r="F134" i="5"/>
  <c r="AA134" i="5" s="1"/>
  <c r="BI133" i="5"/>
  <c r="BH133" i="5"/>
  <c r="BG133" i="5"/>
  <c r="BF133" i="5"/>
  <c r="BE133" i="5"/>
  <c r="BC133" i="5"/>
  <c r="AY133" i="5"/>
  <c r="O133" i="5"/>
  <c r="BD133" i="5" s="1"/>
  <c r="J133" i="5"/>
  <c r="K133" i="5" s="1"/>
  <c r="F133" i="5"/>
  <c r="AA133" i="5" s="1"/>
  <c r="BI132" i="5"/>
  <c r="BH132" i="5"/>
  <c r="BG132" i="5"/>
  <c r="BF132" i="5"/>
  <c r="BE132" i="5"/>
  <c r="BC132" i="5"/>
  <c r="AY132" i="5"/>
  <c r="O132" i="5"/>
  <c r="BD132" i="5" s="1"/>
  <c r="J132" i="5"/>
  <c r="K132" i="5" s="1"/>
  <c r="F132" i="5"/>
  <c r="AA132" i="5" s="1"/>
  <c r="BI131" i="5"/>
  <c r="BH131" i="5"/>
  <c r="BG131" i="5"/>
  <c r="BF131" i="5"/>
  <c r="BE131" i="5"/>
  <c r="BC131" i="5"/>
  <c r="AY131" i="5"/>
  <c r="O131" i="5"/>
  <c r="BD131" i="5" s="1"/>
  <c r="J131" i="5"/>
  <c r="K131" i="5" s="1"/>
  <c r="F131" i="5"/>
  <c r="AA131" i="5" s="1"/>
  <c r="BI130" i="5"/>
  <c r="BH130" i="5"/>
  <c r="BG130" i="5"/>
  <c r="BF130" i="5"/>
  <c r="BE130" i="5"/>
  <c r="BC130" i="5"/>
  <c r="AY130" i="5"/>
  <c r="O130" i="5"/>
  <c r="BD130" i="5" s="1"/>
  <c r="J130" i="5"/>
  <c r="K130" i="5" s="1"/>
  <c r="F130" i="5"/>
  <c r="AA130" i="5" s="1"/>
  <c r="BI129" i="5"/>
  <c r="BH129" i="5"/>
  <c r="BG129" i="5"/>
  <c r="BF129" i="5"/>
  <c r="BE129" i="5"/>
  <c r="BC129" i="5"/>
  <c r="AY129" i="5"/>
  <c r="O129" i="5"/>
  <c r="BD129" i="5" s="1"/>
  <c r="J129" i="5"/>
  <c r="K129" i="5" s="1"/>
  <c r="F129" i="5"/>
  <c r="AA129" i="5" s="1"/>
  <c r="BI128" i="5"/>
  <c r="BH128" i="5"/>
  <c r="BG128" i="5"/>
  <c r="BF128" i="5"/>
  <c r="BE128" i="5"/>
  <c r="BC128" i="5"/>
  <c r="AY128" i="5"/>
  <c r="O128" i="5"/>
  <c r="BD128" i="5" s="1"/>
  <c r="J128" i="5"/>
  <c r="K128" i="5" s="1"/>
  <c r="F128" i="5"/>
  <c r="AA128" i="5" s="1"/>
  <c r="BI127" i="5"/>
  <c r="BH127" i="5"/>
  <c r="BG127" i="5"/>
  <c r="BF127" i="5"/>
  <c r="BE127" i="5"/>
  <c r="BC127" i="5"/>
  <c r="AY127" i="5"/>
  <c r="O127" i="5"/>
  <c r="BD127" i="5" s="1"/>
  <c r="J127" i="5"/>
  <c r="K127" i="5" s="1"/>
  <c r="F127" i="5"/>
  <c r="AA127" i="5" s="1"/>
  <c r="BI126" i="5"/>
  <c r="BH126" i="5"/>
  <c r="BG126" i="5"/>
  <c r="BF126" i="5"/>
  <c r="BE126" i="5"/>
  <c r="BC126" i="5"/>
  <c r="AY126" i="5"/>
  <c r="O126" i="5"/>
  <c r="BD126" i="5" s="1"/>
  <c r="J126" i="5"/>
  <c r="K126" i="5" s="1"/>
  <c r="F126" i="5"/>
  <c r="AA126" i="5" s="1"/>
  <c r="BI125" i="5"/>
  <c r="BH125" i="5"/>
  <c r="BG125" i="5"/>
  <c r="BF125" i="5"/>
  <c r="BE125" i="5"/>
  <c r="BC125" i="5"/>
  <c r="AY125" i="5"/>
  <c r="O125" i="5"/>
  <c r="BD125" i="5" s="1"/>
  <c r="J125" i="5"/>
  <c r="K125" i="5" s="1"/>
  <c r="F125" i="5"/>
  <c r="AA125" i="5" s="1"/>
  <c r="BI124" i="5"/>
  <c r="BH124" i="5"/>
  <c r="BG124" i="5"/>
  <c r="BF124" i="5"/>
  <c r="BE124" i="5"/>
  <c r="BD124" i="5"/>
  <c r="BC124" i="5"/>
  <c r="AY124" i="5"/>
  <c r="O124" i="5"/>
  <c r="J124" i="5"/>
  <c r="K124" i="5" s="1"/>
  <c r="F124" i="5"/>
  <c r="AA124" i="5" s="1"/>
  <c r="BI123" i="5"/>
  <c r="BH123" i="5"/>
  <c r="BG123" i="5"/>
  <c r="BF123" i="5"/>
  <c r="BE123" i="5"/>
  <c r="BC123" i="5"/>
  <c r="AY123" i="5"/>
  <c r="O123" i="5"/>
  <c r="BD123" i="5" s="1"/>
  <c r="J123" i="5"/>
  <c r="K123" i="5" s="1"/>
  <c r="F123" i="5"/>
  <c r="AA123" i="5" s="1"/>
  <c r="BI122" i="5"/>
  <c r="BH122" i="5"/>
  <c r="BG122" i="5"/>
  <c r="BF122" i="5"/>
  <c r="BE122" i="5"/>
  <c r="BC122" i="5"/>
  <c r="AY122" i="5"/>
  <c r="O122" i="5"/>
  <c r="BD122" i="5" s="1"/>
  <c r="J122" i="5"/>
  <c r="K122" i="5" s="1"/>
  <c r="F122" i="5"/>
  <c r="AA122" i="5" s="1"/>
  <c r="BI121" i="5"/>
  <c r="BH121" i="5"/>
  <c r="BG121" i="5"/>
  <c r="BF121" i="5"/>
  <c r="BE121" i="5"/>
  <c r="BC121" i="5"/>
  <c r="AY121" i="5"/>
  <c r="O121" i="5"/>
  <c r="BD121" i="5" s="1"/>
  <c r="J121" i="5"/>
  <c r="K121" i="5" s="1"/>
  <c r="F121" i="5"/>
  <c r="AA121" i="5" s="1"/>
  <c r="BI120" i="5"/>
  <c r="BH120" i="5"/>
  <c r="BG120" i="5"/>
  <c r="BF120" i="5"/>
  <c r="BE120" i="5"/>
  <c r="BC120" i="5"/>
  <c r="AY120" i="5"/>
  <c r="O120" i="5"/>
  <c r="BD120" i="5" s="1"/>
  <c r="J120" i="5"/>
  <c r="K120" i="5" s="1"/>
  <c r="F120" i="5"/>
  <c r="AA120" i="5" s="1"/>
  <c r="BI119" i="5"/>
  <c r="BH119" i="5"/>
  <c r="BG119" i="5"/>
  <c r="BF119" i="5"/>
  <c r="BE119" i="5"/>
  <c r="BC119" i="5"/>
  <c r="AY119" i="5"/>
  <c r="O119" i="5"/>
  <c r="BD119" i="5" s="1"/>
  <c r="J119" i="5"/>
  <c r="K119" i="5" s="1"/>
  <c r="F119" i="5"/>
  <c r="AA119" i="5" s="1"/>
  <c r="BI118" i="5"/>
  <c r="BH118" i="5"/>
  <c r="BG118" i="5"/>
  <c r="BF118" i="5"/>
  <c r="BE118" i="5"/>
  <c r="BC118" i="5"/>
  <c r="AY118" i="5"/>
  <c r="O118" i="5"/>
  <c r="BD118" i="5" s="1"/>
  <c r="J118" i="5"/>
  <c r="K118" i="5" s="1"/>
  <c r="F118" i="5"/>
  <c r="AA118" i="5" s="1"/>
  <c r="BI117" i="5"/>
  <c r="BH117" i="5"/>
  <c r="BG117" i="5"/>
  <c r="BF117" i="5"/>
  <c r="BE117" i="5"/>
  <c r="BC117" i="5"/>
  <c r="AY117" i="5"/>
  <c r="O117" i="5"/>
  <c r="BD117" i="5" s="1"/>
  <c r="J117" i="5"/>
  <c r="K117" i="5" s="1"/>
  <c r="F117" i="5"/>
  <c r="AA117" i="5" s="1"/>
  <c r="BI116" i="5"/>
  <c r="BH116" i="5"/>
  <c r="BG116" i="5"/>
  <c r="BF116" i="5"/>
  <c r="BE116" i="5"/>
  <c r="BC116" i="5"/>
  <c r="AY116" i="5"/>
  <c r="O116" i="5"/>
  <c r="BD116" i="5" s="1"/>
  <c r="J116" i="5"/>
  <c r="K116" i="5" s="1"/>
  <c r="F116" i="5"/>
  <c r="AA116" i="5" s="1"/>
  <c r="BI115" i="5"/>
  <c r="BH115" i="5"/>
  <c r="BG115" i="5"/>
  <c r="BF115" i="5"/>
  <c r="BE115" i="5"/>
  <c r="BC115" i="5"/>
  <c r="AY115" i="5"/>
  <c r="O115" i="5"/>
  <c r="BD115" i="5" s="1"/>
  <c r="J115" i="5"/>
  <c r="K115" i="5" s="1"/>
  <c r="F115" i="5"/>
  <c r="AA115" i="5" s="1"/>
  <c r="BI114" i="5"/>
  <c r="BH114" i="5"/>
  <c r="BG114" i="5"/>
  <c r="BF114" i="5"/>
  <c r="BE114" i="5"/>
  <c r="BD114" i="5"/>
  <c r="BC114" i="5"/>
  <c r="AY114" i="5"/>
  <c r="O114" i="5"/>
  <c r="J114" i="5"/>
  <c r="K114" i="5" s="1"/>
  <c r="F114" i="5"/>
  <c r="AA114" i="5" s="1"/>
  <c r="BI113" i="5"/>
  <c r="BH113" i="5"/>
  <c r="BG113" i="5"/>
  <c r="BF113" i="5"/>
  <c r="BE113" i="5"/>
  <c r="BC113" i="5"/>
  <c r="AY113" i="5"/>
  <c r="O113" i="5"/>
  <c r="BD113" i="5" s="1"/>
  <c r="J113" i="5"/>
  <c r="K113" i="5" s="1"/>
  <c r="F113" i="5"/>
  <c r="AA113" i="5" s="1"/>
  <c r="BI112" i="5"/>
  <c r="BH112" i="5"/>
  <c r="BG112" i="5"/>
  <c r="BF112" i="5"/>
  <c r="BE112" i="5"/>
  <c r="BC112" i="5"/>
  <c r="AY112" i="5"/>
  <c r="O112" i="5"/>
  <c r="BD112" i="5" s="1"/>
  <c r="J112" i="5"/>
  <c r="K112" i="5" s="1"/>
  <c r="F112" i="5"/>
  <c r="AA112" i="5" s="1"/>
  <c r="BI111" i="5"/>
  <c r="BH111" i="5"/>
  <c r="BG111" i="5"/>
  <c r="BF111" i="5"/>
  <c r="BE111" i="5"/>
  <c r="BC111" i="5"/>
  <c r="AY111" i="5"/>
  <c r="O111" i="5"/>
  <c r="BD111" i="5" s="1"/>
  <c r="J111" i="5"/>
  <c r="K111" i="5" s="1"/>
  <c r="F111" i="5"/>
  <c r="AA111" i="5" s="1"/>
  <c r="BI110" i="5"/>
  <c r="BH110" i="5"/>
  <c r="BG110" i="5"/>
  <c r="BF110" i="5"/>
  <c r="BE110" i="5"/>
  <c r="BC110" i="5"/>
  <c r="AY110" i="5"/>
  <c r="O110" i="5"/>
  <c r="BD110" i="5" s="1"/>
  <c r="J110" i="5"/>
  <c r="K110" i="5" s="1"/>
  <c r="F110" i="5"/>
  <c r="AA110" i="5" s="1"/>
  <c r="BI109" i="5"/>
  <c r="BH109" i="5"/>
  <c r="BG109" i="5"/>
  <c r="BF109" i="5"/>
  <c r="BE109" i="5"/>
  <c r="BC109" i="5"/>
  <c r="AY109" i="5"/>
  <c r="O109" i="5"/>
  <c r="BD109" i="5" s="1"/>
  <c r="J109" i="5"/>
  <c r="K109" i="5" s="1"/>
  <c r="F109" i="5"/>
  <c r="AA109" i="5" s="1"/>
  <c r="BI108" i="5"/>
  <c r="BH108" i="5"/>
  <c r="BG108" i="5"/>
  <c r="BF108" i="5"/>
  <c r="BE108" i="5"/>
  <c r="BC108" i="5"/>
  <c r="AY108" i="5"/>
  <c r="O108" i="5"/>
  <c r="BD108" i="5" s="1"/>
  <c r="J108" i="5"/>
  <c r="K108" i="5" s="1"/>
  <c r="F108" i="5"/>
  <c r="AA108" i="5" s="1"/>
  <c r="BI107" i="5"/>
  <c r="BH107" i="5"/>
  <c r="BG107" i="5"/>
  <c r="BF107" i="5"/>
  <c r="BE107" i="5"/>
  <c r="BC107" i="5"/>
  <c r="AY107" i="5"/>
  <c r="O107" i="5"/>
  <c r="BD107" i="5" s="1"/>
  <c r="J107" i="5"/>
  <c r="K107" i="5" s="1"/>
  <c r="F107" i="5"/>
  <c r="AA107" i="5" s="1"/>
  <c r="BI106" i="5"/>
  <c r="BH106" i="5"/>
  <c r="BG106" i="5"/>
  <c r="BF106" i="5"/>
  <c r="BE106" i="5"/>
  <c r="BC106" i="5"/>
  <c r="AY106" i="5"/>
  <c r="O106" i="5"/>
  <c r="BD106" i="5" s="1"/>
  <c r="J106" i="5"/>
  <c r="K106" i="5" s="1"/>
  <c r="F106" i="5"/>
  <c r="AA106" i="5" s="1"/>
  <c r="BI105" i="5"/>
  <c r="BH105" i="5"/>
  <c r="BG105" i="5"/>
  <c r="BF105" i="5"/>
  <c r="BE105" i="5"/>
  <c r="BC105" i="5"/>
  <c r="AY105" i="5"/>
  <c r="O105" i="5"/>
  <c r="BD105" i="5" s="1"/>
  <c r="J105" i="5"/>
  <c r="K105" i="5" s="1"/>
  <c r="F105" i="5"/>
  <c r="AA105" i="5" s="1"/>
  <c r="BI104" i="5"/>
  <c r="BH104" i="5"/>
  <c r="BG104" i="5"/>
  <c r="BF104" i="5"/>
  <c r="BE104" i="5"/>
  <c r="BC104" i="5"/>
  <c r="AY104" i="5"/>
  <c r="O104" i="5"/>
  <c r="BD104" i="5" s="1"/>
  <c r="J104" i="5"/>
  <c r="K104" i="5" s="1"/>
  <c r="F104" i="5"/>
  <c r="AA104" i="5" s="1"/>
  <c r="BI103" i="5"/>
  <c r="BH103" i="5"/>
  <c r="BG103" i="5"/>
  <c r="BF103" i="5"/>
  <c r="BE103" i="5"/>
  <c r="BC103" i="5"/>
  <c r="AY103" i="5"/>
  <c r="O103" i="5"/>
  <c r="BD103" i="5" s="1"/>
  <c r="J103" i="5"/>
  <c r="K103" i="5" s="1"/>
  <c r="F103" i="5"/>
  <c r="AA103" i="5" s="1"/>
  <c r="BI102" i="5"/>
  <c r="BH102" i="5"/>
  <c r="BG102" i="5"/>
  <c r="BF102" i="5"/>
  <c r="BE102" i="5"/>
  <c r="BC102" i="5"/>
  <c r="AY102" i="5"/>
  <c r="O102" i="5"/>
  <c r="BD102" i="5" s="1"/>
  <c r="J102" i="5"/>
  <c r="K102" i="5" s="1"/>
  <c r="F102" i="5"/>
  <c r="AA102" i="5" s="1"/>
  <c r="BI101" i="5"/>
  <c r="BH101" i="5"/>
  <c r="BG101" i="5"/>
  <c r="BF101" i="5"/>
  <c r="BE101" i="5"/>
  <c r="BC101" i="5"/>
  <c r="AY101" i="5"/>
  <c r="O101" i="5"/>
  <c r="BD101" i="5" s="1"/>
  <c r="J101" i="5"/>
  <c r="K101" i="5" s="1"/>
  <c r="F101" i="5"/>
  <c r="AA101" i="5" s="1"/>
  <c r="BI100" i="5"/>
  <c r="BH100" i="5"/>
  <c r="BG100" i="5"/>
  <c r="BF100" i="5"/>
  <c r="BE100" i="5"/>
  <c r="BC100" i="5"/>
  <c r="AY100" i="5"/>
  <c r="O100" i="5"/>
  <c r="BD100" i="5" s="1"/>
  <c r="J100" i="5"/>
  <c r="K100" i="5" s="1"/>
  <c r="F100" i="5"/>
  <c r="AA100" i="5" s="1"/>
  <c r="BI99" i="5"/>
  <c r="BH99" i="5"/>
  <c r="BG99" i="5"/>
  <c r="BF99" i="5"/>
  <c r="BE99" i="5"/>
  <c r="BC99" i="5"/>
  <c r="AY99" i="5"/>
  <c r="O99" i="5"/>
  <c r="BD99" i="5" s="1"/>
  <c r="J99" i="5"/>
  <c r="K99" i="5" s="1"/>
  <c r="F99" i="5"/>
  <c r="AA99" i="5" s="1"/>
  <c r="BI98" i="5"/>
  <c r="BH98" i="5"/>
  <c r="BG98" i="5"/>
  <c r="BF98" i="5"/>
  <c r="BE98" i="5"/>
  <c r="BC98" i="5"/>
  <c r="AY98" i="5"/>
  <c r="O98" i="5"/>
  <c r="BD98" i="5" s="1"/>
  <c r="J98" i="5"/>
  <c r="K98" i="5" s="1"/>
  <c r="F98" i="5"/>
  <c r="AA98" i="5" s="1"/>
  <c r="BI97" i="5"/>
  <c r="BH97" i="5"/>
  <c r="BG97" i="5"/>
  <c r="BF97" i="5"/>
  <c r="BE97" i="5"/>
  <c r="BC97" i="5"/>
  <c r="AY97" i="5"/>
  <c r="O97" i="5"/>
  <c r="BD97" i="5" s="1"/>
  <c r="J97" i="5"/>
  <c r="K97" i="5" s="1"/>
  <c r="F97" i="5"/>
  <c r="AA97" i="5" s="1"/>
  <c r="BI96" i="5"/>
  <c r="BH96" i="5"/>
  <c r="BG96" i="5"/>
  <c r="BF96" i="5"/>
  <c r="BE96" i="5"/>
  <c r="BC96" i="5"/>
  <c r="AY96" i="5"/>
  <c r="O96" i="5"/>
  <c r="BD96" i="5" s="1"/>
  <c r="J96" i="5"/>
  <c r="K96" i="5" s="1"/>
  <c r="F96" i="5"/>
  <c r="AA96" i="5" s="1"/>
  <c r="BI95" i="5"/>
  <c r="BH95" i="5"/>
  <c r="BG95" i="5"/>
  <c r="BF95" i="5"/>
  <c r="BE95" i="5"/>
  <c r="BC95" i="5"/>
  <c r="AY95" i="5"/>
  <c r="O95" i="5"/>
  <c r="BD95" i="5" s="1"/>
  <c r="J95" i="5"/>
  <c r="K95" i="5" s="1"/>
  <c r="F95" i="5"/>
  <c r="AA95" i="5" s="1"/>
  <c r="BI94" i="5"/>
  <c r="BH94" i="5"/>
  <c r="BG94" i="5"/>
  <c r="BF94" i="5"/>
  <c r="BE94" i="5"/>
  <c r="BC94" i="5"/>
  <c r="AY94" i="5"/>
  <c r="O94" i="5"/>
  <c r="BD94" i="5" s="1"/>
  <c r="J94" i="5"/>
  <c r="K94" i="5" s="1"/>
  <c r="F94" i="5"/>
  <c r="AA94" i="5" s="1"/>
  <c r="BI93" i="5"/>
  <c r="BH93" i="5"/>
  <c r="BG93" i="5"/>
  <c r="BF93" i="5"/>
  <c r="BE93" i="5"/>
  <c r="BC93" i="5"/>
  <c r="AY93" i="5"/>
  <c r="O93" i="5"/>
  <c r="BD93" i="5" s="1"/>
  <c r="J93" i="5"/>
  <c r="K93" i="5" s="1"/>
  <c r="F93" i="5"/>
  <c r="AA93" i="5" s="1"/>
  <c r="BI92" i="5"/>
  <c r="BH92" i="5"/>
  <c r="BG92" i="5"/>
  <c r="BF92" i="5"/>
  <c r="BE92" i="5"/>
  <c r="BC92" i="5"/>
  <c r="AY92" i="5"/>
  <c r="O92" i="5"/>
  <c r="BD92" i="5" s="1"/>
  <c r="J92" i="5"/>
  <c r="K92" i="5" s="1"/>
  <c r="F92" i="5"/>
  <c r="AA92" i="5" s="1"/>
  <c r="BI91" i="5"/>
  <c r="BH91" i="5"/>
  <c r="BG91" i="5"/>
  <c r="BF91" i="5"/>
  <c r="BE91" i="5"/>
  <c r="BC91" i="5"/>
  <c r="AY91" i="5"/>
  <c r="O91" i="5"/>
  <c r="BD91" i="5" s="1"/>
  <c r="J91" i="5"/>
  <c r="K91" i="5" s="1"/>
  <c r="F91" i="5"/>
  <c r="AA91" i="5" s="1"/>
  <c r="BI90" i="5"/>
  <c r="BH90" i="5"/>
  <c r="BG90" i="5"/>
  <c r="BF90" i="5"/>
  <c r="BE90" i="5"/>
  <c r="BC90" i="5"/>
  <c r="AY90" i="5"/>
  <c r="O90" i="5"/>
  <c r="BD90" i="5" s="1"/>
  <c r="J90" i="5"/>
  <c r="K90" i="5" s="1"/>
  <c r="F90" i="5"/>
  <c r="AA90" i="5" s="1"/>
  <c r="BI89" i="5"/>
  <c r="BH89" i="5"/>
  <c r="BG89" i="5"/>
  <c r="BF89" i="5"/>
  <c r="BE89" i="5"/>
  <c r="BC89" i="5"/>
  <c r="AY89" i="5"/>
  <c r="O89" i="5"/>
  <c r="BD89" i="5" s="1"/>
  <c r="J89" i="5"/>
  <c r="K89" i="5" s="1"/>
  <c r="F89" i="5"/>
  <c r="AA89" i="5" s="1"/>
  <c r="BI88" i="5"/>
  <c r="BH88" i="5"/>
  <c r="BG88" i="5"/>
  <c r="BF88" i="5"/>
  <c r="BE88" i="5"/>
  <c r="BC88" i="5"/>
  <c r="AY88" i="5"/>
  <c r="O88" i="5"/>
  <c r="BD88" i="5" s="1"/>
  <c r="J88" i="5"/>
  <c r="K88" i="5" s="1"/>
  <c r="F88" i="5"/>
  <c r="AA88" i="5" s="1"/>
  <c r="BI87" i="5"/>
  <c r="BH87" i="5"/>
  <c r="BG87" i="5"/>
  <c r="BF87" i="5"/>
  <c r="BE87" i="5"/>
  <c r="BC87" i="5"/>
  <c r="AY87" i="5"/>
  <c r="O87" i="5"/>
  <c r="BD87" i="5" s="1"/>
  <c r="J87" i="5"/>
  <c r="K87" i="5" s="1"/>
  <c r="F87" i="5"/>
  <c r="AA87" i="5" s="1"/>
  <c r="BI86" i="5"/>
  <c r="BH86" i="5"/>
  <c r="BG86" i="5"/>
  <c r="BF86" i="5"/>
  <c r="BE86" i="5"/>
  <c r="BC86" i="5"/>
  <c r="AY86" i="5"/>
  <c r="O86" i="5"/>
  <c r="BD86" i="5" s="1"/>
  <c r="J86" i="5"/>
  <c r="K86" i="5" s="1"/>
  <c r="F86" i="5"/>
  <c r="AA86" i="5" s="1"/>
  <c r="BI85" i="5"/>
  <c r="BH85" i="5"/>
  <c r="BG85" i="5"/>
  <c r="BF85" i="5"/>
  <c r="BE85" i="5"/>
  <c r="BC85" i="5"/>
  <c r="AY85" i="5"/>
  <c r="O85" i="5"/>
  <c r="BD85" i="5" s="1"/>
  <c r="J85" i="5"/>
  <c r="K85" i="5" s="1"/>
  <c r="F85" i="5"/>
  <c r="AA85" i="5" s="1"/>
  <c r="BI84" i="5"/>
  <c r="BH84" i="5"/>
  <c r="BG84" i="5"/>
  <c r="BF84" i="5"/>
  <c r="BE84" i="5"/>
  <c r="BC84" i="5"/>
  <c r="AY84" i="5"/>
  <c r="O84" i="5"/>
  <c r="BD84" i="5" s="1"/>
  <c r="J84" i="5"/>
  <c r="K84" i="5" s="1"/>
  <c r="F84" i="5"/>
  <c r="AA84" i="5" s="1"/>
  <c r="BI83" i="5"/>
  <c r="BH83" i="5"/>
  <c r="BG83" i="5"/>
  <c r="BF83" i="5"/>
  <c r="BE83" i="5"/>
  <c r="BC83" i="5"/>
  <c r="AY83" i="5"/>
  <c r="O83" i="5"/>
  <c r="BD83" i="5" s="1"/>
  <c r="J83" i="5"/>
  <c r="K83" i="5" s="1"/>
  <c r="F83" i="5"/>
  <c r="Z83" i="5" s="1"/>
  <c r="BI82" i="5"/>
  <c r="BH82" i="5"/>
  <c r="BG82" i="5"/>
  <c r="BF82" i="5"/>
  <c r="BE82" i="5"/>
  <c r="BC82" i="5"/>
  <c r="AY82" i="5"/>
  <c r="O82" i="5"/>
  <c r="BD82" i="5" s="1"/>
  <c r="J82" i="5"/>
  <c r="K82" i="5" s="1"/>
  <c r="F82" i="5"/>
  <c r="AA82" i="5" s="1"/>
  <c r="BI81" i="5"/>
  <c r="BH81" i="5"/>
  <c r="BG81" i="5"/>
  <c r="BF81" i="5"/>
  <c r="BE81" i="5"/>
  <c r="BC81" i="5"/>
  <c r="AY81" i="5"/>
  <c r="O81" i="5"/>
  <c r="BD81" i="5" s="1"/>
  <c r="J81" i="5"/>
  <c r="K81" i="5" s="1"/>
  <c r="F81" i="5"/>
  <c r="AA81" i="5" s="1"/>
  <c r="BI80" i="5"/>
  <c r="BH80" i="5"/>
  <c r="BG80" i="5"/>
  <c r="BF80" i="5"/>
  <c r="BE80" i="5"/>
  <c r="BC80" i="5"/>
  <c r="AY80" i="5"/>
  <c r="O80" i="5"/>
  <c r="BD80" i="5" s="1"/>
  <c r="J80" i="5"/>
  <c r="K80" i="5" s="1"/>
  <c r="F80" i="5"/>
  <c r="AA80" i="5" s="1"/>
  <c r="BI79" i="5"/>
  <c r="BH79" i="5"/>
  <c r="BG79" i="5"/>
  <c r="BF79" i="5"/>
  <c r="BE79" i="5"/>
  <c r="BC79" i="5"/>
  <c r="AY79" i="5"/>
  <c r="O79" i="5"/>
  <c r="BD79" i="5" s="1"/>
  <c r="J79" i="5"/>
  <c r="K79" i="5" s="1"/>
  <c r="F79" i="5"/>
  <c r="Z79" i="5" s="1"/>
  <c r="BI78" i="5"/>
  <c r="BH78" i="5"/>
  <c r="BG78" i="5"/>
  <c r="BF78" i="5"/>
  <c r="BE78" i="5"/>
  <c r="BC78" i="5"/>
  <c r="AY78" i="5"/>
  <c r="O78" i="5"/>
  <c r="BD78" i="5" s="1"/>
  <c r="J78" i="5"/>
  <c r="K78" i="5" s="1"/>
  <c r="F78" i="5"/>
  <c r="AA78" i="5" s="1"/>
  <c r="BI77" i="5"/>
  <c r="BH77" i="5"/>
  <c r="BG77" i="5"/>
  <c r="BF77" i="5"/>
  <c r="BE77" i="5"/>
  <c r="BC77" i="5"/>
  <c r="AY77" i="5"/>
  <c r="O77" i="5"/>
  <c r="BD77" i="5" s="1"/>
  <c r="J77" i="5"/>
  <c r="K77" i="5" s="1"/>
  <c r="F77" i="5"/>
  <c r="AA77" i="5" s="1"/>
  <c r="BI76" i="5"/>
  <c r="BH76" i="5"/>
  <c r="BG76" i="5"/>
  <c r="BF76" i="5"/>
  <c r="BE76" i="5"/>
  <c r="BC76" i="5"/>
  <c r="AY76" i="5"/>
  <c r="O76" i="5"/>
  <c r="BD76" i="5" s="1"/>
  <c r="J76" i="5"/>
  <c r="K76" i="5" s="1"/>
  <c r="F76" i="5"/>
  <c r="AA76" i="5" s="1"/>
  <c r="BI75" i="5"/>
  <c r="BH75" i="5"/>
  <c r="BG75" i="5"/>
  <c r="BF75" i="5"/>
  <c r="BE75" i="5"/>
  <c r="BC75" i="5"/>
  <c r="AY75" i="5"/>
  <c r="O75" i="5"/>
  <c r="BD75" i="5" s="1"/>
  <c r="J75" i="5"/>
  <c r="K75" i="5" s="1"/>
  <c r="F75" i="5"/>
  <c r="Z75" i="5" s="1"/>
  <c r="BI74" i="5"/>
  <c r="BH74" i="5"/>
  <c r="BG74" i="5"/>
  <c r="BF74" i="5"/>
  <c r="BE74" i="5"/>
  <c r="BC74" i="5"/>
  <c r="AY74" i="5"/>
  <c r="O74" i="5"/>
  <c r="BD74" i="5" s="1"/>
  <c r="J74" i="5"/>
  <c r="K74" i="5" s="1"/>
  <c r="F74" i="5"/>
  <c r="AA74" i="5" s="1"/>
  <c r="BI73" i="5"/>
  <c r="BH73" i="5"/>
  <c r="BG73" i="5"/>
  <c r="BF73" i="5"/>
  <c r="BE73" i="5"/>
  <c r="BC73" i="5"/>
  <c r="AY73" i="5"/>
  <c r="O73" i="5"/>
  <c r="BD73" i="5" s="1"/>
  <c r="J73" i="5"/>
  <c r="K73" i="5" s="1"/>
  <c r="F73" i="5"/>
  <c r="AA73" i="5" s="1"/>
  <c r="BI72" i="5"/>
  <c r="BH72" i="5"/>
  <c r="BG72" i="5"/>
  <c r="BF72" i="5"/>
  <c r="BE72" i="5"/>
  <c r="BC72" i="5"/>
  <c r="AY72" i="5"/>
  <c r="O72" i="5"/>
  <c r="BD72" i="5" s="1"/>
  <c r="J72" i="5"/>
  <c r="K72" i="5" s="1"/>
  <c r="F72" i="5"/>
  <c r="AA72" i="5" s="1"/>
  <c r="BI71" i="5"/>
  <c r="BH71" i="5"/>
  <c r="BG71" i="5"/>
  <c r="BF71" i="5"/>
  <c r="BE71" i="5"/>
  <c r="BC71" i="5"/>
  <c r="AY71" i="5"/>
  <c r="O71" i="5"/>
  <c r="BD71" i="5" s="1"/>
  <c r="J71" i="5"/>
  <c r="K71" i="5" s="1"/>
  <c r="F71" i="5"/>
  <c r="Z71" i="5" s="1"/>
  <c r="BI70" i="5"/>
  <c r="BH70" i="5"/>
  <c r="BG70" i="5"/>
  <c r="BF70" i="5"/>
  <c r="BE70" i="5"/>
  <c r="BC70" i="5"/>
  <c r="AY70" i="5"/>
  <c r="O70" i="5"/>
  <c r="BD70" i="5" s="1"/>
  <c r="J70" i="5"/>
  <c r="K70" i="5" s="1"/>
  <c r="F70" i="5"/>
  <c r="AA70" i="5" s="1"/>
  <c r="BI69" i="5"/>
  <c r="BH69" i="5"/>
  <c r="BG69" i="5"/>
  <c r="BF69" i="5"/>
  <c r="BE69" i="5"/>
  <c r="BC69" i="5"/>
  <c r="AY69" i="5"/>
  <c r="O69" i="5"/>
  <c r="BD69" i="5" s="1"/>
  <c r="J69" i="5"/>
  <c r="K69" i="5" s="1"/>
  <c r="F69" i="5"/>
  <c r="AA69" i="5" s="1"/>
  <c r="BI68" i="5"/>
  <c r="BH68" i="5"/>
  <c r="BG68" i="5"/>
  <c r="BF68" i="5"/>
  <c r="BE68" i="5"/>
  <c r="BC68" i="5"/>
  <c r="AY68" i="5"/>
  <c r="O68" i="5"/>
  <c r="BD68" i="5" s="1"/>
  <c r="J68" i="5"/>
  <c r="K68" i="5" s="1"/>
  <c r="F68" i="5"/>
  <c r="AA68" i="5" s="1"/>
  <c r="BI67" i="5"/>
  <c r="BH67" i="5"/>
  <c r="BG67" i="5"/>
  <c r="BF67" i="5"/>
  <c r="BE67" i="5"/>
  <c r="BC67" i="5"/>
  <c r="AY67" i="5"/>
  <c r="O67" i="5"/>
  <c r="BD67" i="5" s="1"/>
  <c r="J67" i="5"/>
  <c r="K67" i="5" s="1"/>
  <c r="F67" i="5"/>
  <c r="AA67" i="5" s="1"/>
  <c r="BI66" i="5"/>
  <c r="BH66" i="5"/>
  <c r="BG66" i="5"/>
  <c r="BF66" i="5"/>
  <c r="BE66" i="5"/>
  <c r="BC66" i="5"/>
  <c r="AY66" i="5"/>
  <c r="O66" i="5"/>
  <c r="BD66" i="5" s="1"/>
  <c r="J66" i="5"/>
  <c r="K66" i="5" s="1"/>
  <c r="F66" i="5"/>
  <c r="AA66" i="5" s="1"/>
  <c r="BI65" i="5"/>
  <c r="BH65" i="5"/>
  <c r="BG65" i="5"/>
  <c r="BF65" i="5"/>
  <c r="BE65" i="5"/>
  <c r="BC65" i="5"/>
  <c r="AY65" i="5"/>
  <c r="O65" i="5"/>
  <c r="BD65" i="5" s="1"/>
  <c r="J65" i="5"/>
  <c r="K65" i="5" s="1"/>
  <c r="F65" i="5"/>
  <c r="Z65" i="5" s="1"/>
  <c r="BI64" i="5"/>
  <c r="BH64" i="5"/>
  <c r="BG64" i="5"/>
  <c r="BF64" i="5"/>
  <c r="BE64" i="5"/>
  <c r="BC64" i="5"/>
  <c r="AY64" i="5"/>
  <c r="O64" i="5"/>
  <c r="BD64" i="5" s="1"/>
  <c r="J64" i="5"/>
  <c r="K64" i="5" s="1"/>
  <c r="F64" i="5"/>
  <c r="AA64" i="5" s="1"/>
  <c r="BI63" i="5"/>
  <c r="BH63" i="5"/>
  <c r="BG63" i="5"/>
  <c r="BF63" i="5"/>
  <c r="BE63" i="5"/>
  <c r="BC63" i="5"/>
  <c r="AY63" i="5"/>
  <c r="O63" i="5"/>
  <c r="BD63" i="5" s="1"/>
  <c r="J63" i="5"/>
  <c r="K63" i="5" s="1"/>
  <c r="F63" i="5"/>
  <c r="AA63" i="5" s="1"/>
  <c r="BI62" i="5"/>
  <c r="BH62" i="5"/>
  <c r="BG62" i="5"/>
  <c r="BF62" i="5"/>
  <c r="BE62" i="5"/>
  <c r="BC62" i="5"/>
  <c r="AY62" i="5"/>
  <c r="O62" i="5"/>
  <c r="BD62" i="5" s="1"/>
  <c r="J62" i="5"/>
  <c r="K62" i="5" s="1"/>
  <c r="F62" i="5"/>
  <c r="AA62" i="5" s="1"/>
  <c r="BI61" i="5"/>
  <c r="BH61" i="5"/>
  <c r="BG61" i="5"/>
  <c r="BF61" i="5"/>
  <c r="BE61" i="5"/>
  <c r="BC61" i="5"/>
  <c r="AY61" i="5"/>
  <c r="O61" i="5"/>
  <c r="BD61" i="5" s="1"/>
  <c r="J61" i="5"/>
  <c r="K61" i="5" s="1"/>
  <c r="F61" i="5"/>
  <c r="AA61" i="5" s="1"/>
  <c r="BI60" i="5"/>
  <c r="BH60" i="5"/>
  <c r="BG60" i="5"/>
  <c r="BF60" i="5"/>
  <c r="BE60" i="5"/>
  <c r="BC60" i="5"/>
  <c r="AY60" i="5"/>
  <c r="O60" i="5"/>
  <c r="BD60" i="5" s="1"/>
  <c r="J60" i="5"/>
  <c r="K60" i="5" s="1"/>
  <c r="F60" i="5"/>
  <c r="AA60" i="5" s="1"/>
  <c r="BI59" i="5"/>
  <c r="BH59" i="5"/>
  <c r="BG59" i="5"/>
  <c r="BF59" i="5"/>
  <c r="BE59" i="5"/>
  <c r="BD59" i="5"/>
  <c r="BC59" i="5"/>
  <c r="AY59" i="5"/>
  <c r="O59" i="5"/>
  <c r="J59" i="5"/>
  <c r="K59" i="5" s="1"/>
  <c r="F59" i="5"/>
  <c r="Z59" i="5" s="1"/>
  <c r="BI58" i="5"/>
  <c r="BH58" i="5"/>
  <c r="BG58" i="5"/>
  <c r="BF58" i="5"/>
  <c r="BE58" i="5"/>
  <c r="BD58" i="5"/>
  <c r="BC58" i="5"/>
  <c r="AY58" i="5"/>
  <c r="O58" i="5"/>
  <c r="J58" i="5"/>
  <c r="K58" i="5" s="1"/>
  <c r="F58" i="5"/>
  <c r="AA58" i="5" s="1"/>
  <c r="BI57" i="5"/>
  <c r="BH57" i="5"/>
  <c r="BG57" i="5"/>
  <c r="BF57" i="5"/>
  <c r="BE57" i="5"/>
  <c r="BC57" i="5"/>
  <c r="AY57" i="5"/>
  <c r="O57" i="5"/>
  <c r="BD57" i="5" s="1"/>
  <c r="J57" i="5"/>
  <c r="K57" i="5" s="1"/>
  <c r="F57" i="5"/>
  <c r="AA57" i="5" s="1"/>
  <c r="BI56" i="5"/>
  <c r="BH56" i="5"/>
  <c r="BG56" i="5"/>
  <c r="BF56" i="5"/>
  <c r="BE56" i="5"/>
  <c r="BC56" i="5"/>
  <c r="AY56" i="5"/>
  <c r="O56" i="5"/>
  <c r="BD56" i="5" s="1"/>
  <c r="J56" i="5"/>
  <c r="K56" i="5" s="1"/>
  <c r="F56" i="5"/>
  <c r="AA56" i="5" s="1"/>
  <c r="BI55" i="5"/>
  <c r="BH55" i="5"/>
  <c r="BG55" i="5"/>
  <c r="BF55" i="5"/>
  <c r="BE55" i="5"/>
  <c r="BC55" i="5"/>
  <c r="AY55" i="5"/>
  <c r="O55" i="5"/>
  <c r="BD55" i="5" s="1"/>
  <c r="J55" i="5"/>
  <c r="K55" i="5" s="1"/>
  <c r="F55" i="5"/>
  <c r="AA55" i="5" s="1"/>
  <c r="BI54" i="5"/>
  <c r="BH54" i="5"/>
  <c r="BG54" i="5"/>
  <c r="BF54" i="5"/>
  <c r="BE54" i="5"/>
  <c r="BC54" i="5"/>
  <c r="AY54" i="5"/>
  <c r="O54" i="5"/>
  <c r="BD54" i="5" s="1"/>
  <c r="J54" i="5"/>
  <c r="K54" i="5" s="1"/>
  <c r="F54" i="5"/>
  <c r="AA54" i="5" s="1"/>
  <c r="BI53" i="5"/>
  <c r="BH53" i="5"/>
  <c r="BG53" i="5"/>
  <c r="BF53" i="5"/>
  <c r="BE53" i="5"/>
  <c r="BC53" i="5"/>
  <c r="AY53" i="5"/>
  <c r="O53" i="5"/>
  <c r="BD53" i="5" s="1"/>
  <c r="J53" i="5"/>
  <c r="K53" i="5" s="1"/>
  <c r="F53" i="5"/>
  <c r="AA53" i="5" s="1"/>
  <c r="BI52" i="5"/>
  <c r="BH52" i="5"/>
  <c r="BG52" i="5"/>
  <c r="BF52" i="5"/>
  <c r="BE52" i="5"/>
  <c r="BC52" i="5"/>
  <c r="AY52" i="5"/>
  <c r="O52" i="5"/>
  <c r="BD52" i="5" s="1"/>
  <c r="J52" i="5"/>
  <c r="K52" i="5" s="1"/>
  <c r="F52" i="5"/>
  <c r="AA52" i="5" s="1"/>
  <c r="BI51" i="5"/>
  <c r="BH51" i="5"/>
  <c r="BG51" i="5"/>
  <c r="BF51" i="5"/>
  <c r="BE51" i="5"/>
  <c r="BC51" i="5"/>
  <c r="AY51" i="5"/>
  <c r="O51" i="5"/>
  <c r="BD51" i="5" s="1"/>
  <c r="J51" i="5"/>
  <c r="K51" i="5" s="1"/>
  <c r="F51" i="5"/>
  <c r="AA51" i="5" s="1"/>
  <c r="BI50" i="5"/>
  <c r="BH50" i="5"/>
  <c r="BG50" i="5"/>
  <c r="BF50" i="5"/>
  <c r="BE50" i="5"/>
  <c r="BC50" i="5"/>
  <c r="AY50" i="5"/>
  <c r="O50" i="5"/>
  <c r="BD50" i="5" s="1"/>
  <c r="J50" i="5"/>
  <c r="K50" i="5" s="1"/>
  <c r="F50" i="5"/>
  <c r="AA50" i="5" s="1"/>
  <c r="BI49" i="5"/>
  <c r="BH49" i="5"/>
  <c r="BG49" i="5"/>
  <c r="BF49" i="5"/>
  <c r="BE49" i="5"/>
  <c r="BC49" i="5"/>
  <c r="AY49" i="5"/>
  <c r="O49" i="5"/>
  <c r="BD49" i="5" s="1"/>
  <c r="J49" i="5"/>
  <c r="K49" i="5" s="1"/>
  <c r="F49" i="5"/>
  <c r="AA49" i="5" s="1"/>
  <c r="BI48" i="5"/>
  <c r="BH48" i="5"/>
  <c r="BG48" i="5"/>
  <c r="BF48" i="5"/>
  <c r="BE48" i="5"/>
  <c r="BC48" i="5"/>
  <c r="AY48" i="5"/>
  <c r="O48" i="5"/>
  <c r="BD48" i="5" s="1"/>
  <c r="J48" i="5"/>
  <c r="K48" i="5" s="1"/>
  <c r="F48" i="5"/>
  <c r="AA48" i="5" s="1"/>
  <c r="BI47" i="5"/>
  <c r="BH47" i="5"/>
  <c r="BG47" i="5"/>
  <c r="BF47" i="5"/>
  <c r="BE47" i="5"/>
  <c r="BC47" i="5"/>
  <c r="AY47" i="5"/>
  <c r="O47" i="5"/>
  <c r="BD47" i="5" s="1"/>
  <c r="J47" i="5"/>
  <c r="K47" i="5" s="1"/>
  <c r="F47" i="5"/>
  <c r="Z47" i="5" s="1"/>
  <c r="BI46" i="5"/>
  <c r="BH46" i="5"/>
  <c r="BG46" i="5"/>
  <c r="BF46" i="5"/>
  <c r="BE46" i="5"/>
  <c r="BC46" i="5"/>
  <c r="AY46" i="5"/>
  <c r="O46" i="5"/>
  <c r="BD46" i="5" s="1"/>
  <c r="J46" i="5"/>
  <c r="K46" i="5" s="1"/>
  <c r="F46" i="5"/>
  <c r="AA46" i="5" s="1"/>
  <c r="BI45" i="5"/>
  <c r="BH45" i="5"/>
  <c r="BG45" i="5"/>
  <c r="BF45" i="5"/>
  <c r="BE45" i="5"/>
  <c r="BC45" i="5"/>
  <c r="AY45" i="5"/>
  <c r="O45" i="5"/>
  <c r="BD45" i="5" s="1"/>
  <c r="J45" i="5"/>
  <c r="K45" i="5" s="1"/>
  <c r="F45" i="5"/>
  <c r="Z45" i="5" s="1"/>
  <c r="BI44" i="5"/>
  <c r="BH44" i="5"/>
  <c r="BG44" i="5"/>
  <c r="BF44" i="5"/>
  <c r="BE44" i="5"/>
  <c r="BC44" i="5"/>
  <c r="AY44" i="5"/>
  <c r="O44" i="5"/>
  <c r="BD44" i="5" s="1"/>
  <c r="J44" i="5"/>
  <c r="K44" i="5" s="1"/>
  <c r="F44" i="5"/>
  <c r="AA44" i="5" s="1"/>
  <c r="BI43" i="5"/>
  <c r="BH43" i="5"/>
  <c r="BG43" i="5"/>
  <c r="BF43" i="5"/>
  <c r="BE43" i="5"/>
  <c r="BC43" i="5"/>
  <c r="AY43" i="5"/>
  <c r="O43" i="5"/>
  <c r="BD43" i="5" s="1"/>
  <c r="J43" i="5"/>
  <c r="K43" i="5" s="1"/>
  <c r="F43" i="5"/>
  <c r="AA43" i="5" s="1"/>
  <c r="BI42" i="5"/>
  <c r="BH42" i="5"/>
  <c r="BG42" i="5"/>
  <c r="BF42" i="5"/>
  <c r="BE42" i="5"/>
  <c r="BC42" i="5"/>
  <c r="AY42" i="5"/>
  <c r="O42" i="5"/>
  <c r="BD42" i="5" s="1"/>
  <c r="J42" i="5"/>
  <c r="K42" i="5" s="1"/>
  <c r="F42" i="5"/>
  <c r="AA42" i="5" s="1"/>
  <c r="BI41" i="5"/>
  <c r="BH41" i="5"/>
  <c r="BG41" i="5"/>
  <c r="BF41" i="5"/>
  <c r="BE41" i="5"/>
  <c r="BC41" i="5"/>
  <c r="AY41" i="5"/>
  <c r="O41" i="5"/>
  <c r="BD41" i="5" s="1"/>
  <c r="J41" i="5"/>
  <c r="K41" i="5" s="1"/>
  <c r="F41" i="5"/>
  <c r="Z41" i="5" s="1"/>
  <c r="BI40" i="5"/>
  <c r="BH40" i="5"/>
  <c r="BG40" i="5"/>
  <c r="BF40" i="5"/>
  <c r="BE40" i="5"/>
  <c r="BC40" i="5"/>
  <c r="AY40" i="5"/>
  <c r="O40" i="5"/>
  <c r="BD40" i="5" s="1"/>
  <c r="J40" i="5"/>
  <c r="K40" i="5" s="1"/>
  <c r="F40" i="5"/>
  <c r="AA40" i="5" s="1"/>
  <c r="BI39" i="5"/>
  <c r="BH39" i="5"/>
  <c r="BG39" i="5"/>
  <c r="BF39" i="5"/>
  <c r="BE39" i="5"/>
  <c r="BC39" i="5"/>
  <c r="AY39" i="5"/>
  <c r="O39" i="5"/>
  <c r="BD39" i="5" s="1"/>
  <c r="J39" i="5"/>
  <c r="K39" i="5" s="1"/>
  <c r="F39" i="5"/>
  <c r="AA39" i="5" s="1"/>
  <c r="BI38" i="5"/>
  <c r="BH38" i="5"/>
  <c r="BG38" i="5"/>
  <c r="BF38" i="5"/>
  <c r="BE38" i="5"/>
  <c r="BC38" i="5"/>
  <c r="AY38" i="5"/>
  <c r="O38" i="5"/>
  <c r="BD38" i="5" s="1"/>
  <c r="J38" i="5"/>
  <c r="K38" i="5" s="1"/>
  <c r="F38" i="5"/>
  <c r="AA38" i="5" s="1"/>
  <c r="BI37" i="5"/>
  <c r="BH37" i="5"/>
  <c r="BG37" i="5"/>
  <c r="BF37" i="5"/>
  <c r="BE37" i="5"/>
  <c r="BC37" i="5"/>
  <c r="AY37" i="5"/>
  <c r="O37" i="5"/>
  <c r="BD37" i="5" s="1"/>
  <c r="J37" i="5"/>
  <c r="K37" i="5" s="1"/>
  <c r="F37" i="5"/>
  <c r="AA37" i="5" s="1"/>
  <c r="BI36" i="5"/>
  <c r="BH36" i="5"/>
  <c r="BG36" i="5"/>
  <c r="BF36" i="5"/>
  <c r="BE36" i="5"/>
  <c r="BC36" i="5"/>
  <c r="AY36" i="5"/>
  <c r="O36" i="5"/>
  <c r="BD36" i="5" s="1"/>
  <c r="J36" i="5"/>
  <c r="K36" i="5" s="1"/>
  <c r="F36" i="5"/>
  <c r="AA36" i="5" s="1"/>
  <c r="BI35" i="5"/>
  <c r="BH35" i="5"/>
  <c r="BG35" i="5"/>
  <c r="BF35" i="5"/>
  <c r="BE35" i="5"/>
  <c r="BC35" i="5"/>
  <c r="AY35" i="5"/>
  <c r="O35" i="5"/>
  <c r="BD35" i="5" s="1"/>
  <c r="J35" i="5"/>
  <c r="K35" i="5" s="1"/>
  <c r="F35" i="5"/>
  <c r="AA35" i="5" s="1"/>
  <c r="BI34" i="5"/>
  <c r="BH34" i="5"/>
  <c r="BG34" i="5"/>
  <c r="BF34" i="5"/>
  <c r="BE34" i="5"/>
  <c r="BC34" i="5"/>
  <c r="AY34" i="5"/>
  <c r="O34" i="5"/>
  <c r="BD34" i="5" s="1"/>
  <c r="J34" i="5"/>
  <c r="K34" i="5" s="1"/>
  <c r="F34" i="5"/>
  <c r="AA34" i="5" s="1"/>
  <c r="BI33" i="5"/>
  <c r="BH33" i="5"/>
  <c r="BG33" i="5"/>
  <c r="BF33" i="5"/>
  <c r="BE33" i="5"/>
  <c r="BC33" i="5"/>
  <c r="AY33" i="5"/>
  <c r="O33" i="5"/>
  <c r="BD33" i="5" s="1"/>
  <c r="J33" i="5"/>
  <c r="K33" i="5" s="1"/>
  <c r="F33" i="5"/>
  <c r="Z33" i="5" s="1"/>
  <c r="BI32" i="5"/>
  <c r="BH32" i="5"/>
  <c r="BG32" i="5"/>
  <c r="BF32" i="5"/>
  <c r="BE32" i="5"/>
  <c r="BC32" i="5"/>
  <c r="AY32" i="5"/>
  <c r="O32" i="5"/>
  <c r="BD32" i="5" s="1"/>
  <c r="J32" i="5"/>
  <c r="K32" i="5" s="1"/>
  <c r="F32" i="5"/>
  <c r="AA32" i="5" s="1"/>
  <c r="BI31" i="5"/>
  <c r="BH31" i="5"/>
  <c r="BG31" i="5"/>
  <c r="BF31" i="5"/>
  <c r="BE31" i="5"/>
  <c r="BC31" i="5"/>
  <c r="AY31" i="5"/>
  <c r="O31" i="5"/>
  <c r="BD31" i="5" s="1"/>
  <c r="J31" i="5"/>
  <c r="K31" i="5" s="1"/>
  <c r="F31" i="5"/>
  <c r="AA31" i="5" s="1"/>
  <c r="BI30" i="5"/>
  <c r="BH30" i="5"/>
  <c r="BG30" i="5"/>
  <c r="BF30" i="5"/>
  <c r="BE30" i="5"/>
  <c r="BC30" i="5"/>
  <c r="AY30" i="5"/>
  <c r="O30" i="5"/>
  <c r="BD30" i="5" s="1"/>
  <c r="J30" i="5"/>
  <c r="K30" i="5" s="1"/>
  <c r="F30" i="5"/>
  <c r="Z30" i="5" s="1"/>
  <c r="BI29" i="5"/>
  <c r="BH29" i="5"/>
  <c r="BG29" i="5"/>
  <c r="BF29" i="5"/>
  <c r="BE29" i="5"/>
  <c r="BC29" i="5"/>
  <c r="AY29" i="5"/>
  <c r="O29" i="5"/>
  <c r="BD29" i="5" s="1"/>
  <c r="J29" i="5"/>
  <c r="K29" i="5" s="1"/>
  <c r="F29" i="5"/>
  <c r="Z29" i="5" s="1"/>
  <c r="BI28" i="5"/>
  <c r="BH28" i="5"/>
  <c r="BG28" i="5"/>
  <c r="BF28" i="5"/>
  <c r="BE28" i="5"/>
  <c r="BC28" i="5"/>
  <c r="AY28" i="5"/>
  <c r="O28" i="5"/>
  <c r="BD28" i="5" s="1"/>
  <c r="J28" i="5"/>
  <c r="K28" i="5" s="1"/>
  <c r="F28" i="5"/>
  <c r="Z28" i="5" s="1"/>
  <c r="BI27" i="5"/>
  <c r="BH27" i="5"/>
  <c r="BG27" i="5"/>
  <c r="BF27" i="5"/>
  <c r="BE27" i="5"/>
  <c r="BC27" i="5"/>
  <c r="AY27" i="5"/>
  <c r="O27" i="5"/>
  <c r="BD27" i="5" s="1"/>
  <c r="J27" i="5"/>
  <c r="K27" i="5" s="1"/>
  <c r="F27" i="5"/>
  <c r="AA27" i="5" s="1"/>
  <c r="BI26" i="5"/>
  <c r="BH26" i="5"/>
  <c r="BG26" i="5"/>
  <c r="BF26" i="5"/>
  <c r="BE26" i="5"/>
  <c r="BC26" i="5"/>
  <c r="AY26" i="5"/>
  <c r="O26" i="5"/>
  <c r="BD26" i="5" s="1"/>
  <c r="J26" i="5"/>
  <c r="K26" i="5" s="1"/>
  <c r="F26" i="5"/>
  <c r="Z26" i="5" s="1"/>
  <c r="BI25" i="5"/>
  <c r="BH25" i="5"/>
  <c r="BG25" i="5"/>
  <c r="BF25" i="5"/>
  <c r="BE25" i="5"/>
  <c r="BC25" i="5"/>
  <c r="AY25" i="5"/>
  <c r="O25" i="5"/>
  <c r="BD25" i="5" s="1"/>
  <c r="J25" i="5"/>
  <c r="K25" i="5" s="1"/>
  <c r="F25" i="5"/>
  <c r="AA25" i="5" s="1"/>
  <c r="BI24" i="5"/>
  <c r="BH24" i="5"/>
  <c r="BG24" i="5"/>
  <c r="BF24" i="5"/>
  <c r="BE24" i="5"/>
  <c r="BC24" i="5"/>
  <c r="AY24" i="5"/>
  <c r="O24" i="5"/>
  <c r="BD24" i="5" s="1"/>
  <c r="J24" i="5"/>
  <c r="K24" i="5" s="1"/>
  <c r="F24" i="5"/>
  <c r="Z24" i="5" s="1"/>
  <c r="BI23" i="5"/>
  <c r="BH23" i="5"/>
  <c r="BG23" i="5"/>
  <c r="BF23" i="5"/>
  <c r="BE23" i="5"/>
  <c r="BC23" i="5"/>
  <c r="AY23" i="5"/>
  <c r="O23" i="5"/>
  <c r="BD23" i="5" s="1"/>
  <c r="J23" i="5"/>
  <c r="K23" i="5" s="1"/>
  <c r="F23" i="5"/>
  <c r="Z23" i="5" s="1"/>
  <c r="BI22" i="5"/>
  <c r="BH22" i="5"/>
  <c r="BG22" i="5"/>
  <c r="BF22" i="5"/>
  <c r="BE22" i="5"/>
  <c r="BC22" i="5"/>
  <c r="AY22" i="5"/>
  <c r="O22" i="5"/>
  <c r="BD22" i="5" s="1"/>
  <c r="J22" i="5"/>
  <c r="K22" i="5" s="1"/>
  <c r="F22" i="5"/>
  <c r="Z22" i="5" s="1"/>
  <c r="BI21" i="5"/>
  <c r="BH21" i="5"/>
  <c r="BG21" i="5"/>
  <c r="BF21" i="5"/>
  <c r="BE21" i="5"/>
  <c r="BC21" i="5"/>
  <c r="AY21" i="5"/>
  <c r="O21" i="5"/>
  <c r="BD21" i="5" s="1"/>
  <c r="J21" i="5"/>
  <c r="K21" i="5" s="1"/>
  <c r="F21" i="5"/>
  <c r="AA21" i="5" s="1"/>
  <c r="BI20" i="5"/>
  <c r="BH20" i="5"/>
  <c r="BG20" i="5"/>
  <c r="BF20" i="5"/>
  <c r="BE20" i="5"/>
  <c r="BC20" i="5"/>
  <c r="AY20" i="5"/>
  <c r="O20" i="5"/>
  <c r="BD20" i="5" s="1"/>
  <c r="J20" i="5"/>
  <c r="K20" i="5" s="1"/>
  <c r="F20" i="5"/>
  <c r="Z20" i="5" s="1"/>
  <c r="BI19" i="5"/>
  <c r="BH19" i="5"/>
  <c r="BG19" i="5"/>
  <c r="BF19" i="5"/>
  <c r="BE19" i="5"/>
  <c r="BC19" i="5"/>
  <c r="AY19" i="5"/>
  <c r="O19" i="5"/>
  <c r="BD19" i="5" s="1"/>
  <c r="J19" i="5"/>
  <c r="K19" i="5" s="1"/>
  <c r="F19" i="5"/>
  <c r="AA19" i="5" s="1"/>
  <c r="BI18" i="5"/>
  <c r="BH18" i="5"/>
  <c r="BG18" i="5"/>
  <c r="BF18" i="5"/>
  <c r="BE18" i="5"/>
  <c r="BC18" i="5"/>
  <c r="AY18" i="5"/>
  <c r="O18" i="5"/>
  <c r="BD18" i="5" s="1"/>
  <c r="K18" i="5"/>
  <c r="J18" i="5"/>
  <c r="F18" i="5"/>
  <c r="Z18" i="5" s="1"/>
  <c r="BI17" i="5"/>
  <c r="BH17" i="5"/>
  <c r="BG17" i="5"/>
  <c r="BF17" i="5"/>
  <c r="BE17" i="5"/>
  <c r="BC17" i="5"/>
  <c r="AY17" i="5"/>
  <c r="O17" i="5"/>
  <c r="BD17" i="5" s="1"/>
  <c r="J17" i="5"/>
  <c r="K17" i="5" s="1"/>
  <c r="F17" i="5"/>
  <c r="AA17" i="5" s="1"/>
  <c r="BI16" i="5"/>
  <c r="BH16" i="5"/>
  <c r="BG16" i="5"/>
  <c r="BF16" i="5"/>
  <c r="BE16" i="5"/>
  <c r="BC16" i="5"/>
  <c r="AY16" i="5"/>
  <c r="O16" i="5"/>
  <c r="BD16" i="5" s="1"/>
  <c r="J16" i="5"/>
  <c r="K16" i="5" s="1"/>
  <c r="F16" i="5"/>
  <c r="Z16" i="5" s="1"/>
  <c r="BI15" i="5"/>
  <c r="BH15" i="5"/>
  <c r="BG15" i="5"/>
  <c r="BF15" i="5"/>
  <c r="BE15" i="5"/>
  <c r="BC15" i="5"/>
  <c r="AY15" i="5"/>
  <c r="O15" i="5"/>
  <c r="BD15" i="5" s="1"/>
  <c r="J15" i="5"/>
  <c r="K15" i="5" s="1"/>
  <c r="F15" i="5"/>
  <c r="AA15" i="5" s="1"/>
  <c r="BI14" i="5"/>
  <c r="BH14" i="5"/>
  <c r="BG14" i="5"/>
  <c r="BF14" i="5"/>
  <c r="BE14" i="5"/>
  <c r="BC14" i="5"/>
  <c r="AY14" i="5"/>
  <c r="O14" i="5"/>
  <c r="BD14" i="5" s="1"/>
  <c r="J14" i="5"/>
  <c r="K14" i="5" s="1"/>
  <c r="F14" i="5"/>
  <c r="Z14" i="5" s="1"/>
  <c r="BI13" i="5"/>
  <c r="BH13" i="5"/>
  <c r="BG13" i="5"/>
  <c r="BF13" i="5"/>
  <c r="BE13" i="5"/>
  <c r="BC13" i="5"/>
  <c r="AY13" i="5"/>
  <c r="O13" i="5"/>
  <c r="BD13" i="5" s="1"/>
  <c r="J13" i="5"/>
  <c r="K13" i="5" s="1"/>
  <c r="F13" i="5"/>
  <c r="AA13" i="5" s="1"/>
  <c r="BI12" i="5"/>
  <c r="BH12" i="5"/>
  <c r="BG12" i="5"/>
  <c r="BF12" i="5"/>
  <c r="BE12" i="5"/>
  <c r="BC12" i="5"/>
  <c r="AY12" i="5"/>
  <c r="O12" i="5"/>
  <c r="BD12" i="5" s="1"/>
  <c r="J12" i="5"/>
  <c r="K12" i="5" s="1"/>
  <c r="F12" i="5"/>
  <c r="Z12" i="5" s="1"/>
  <c r="BI11" i="5"/>
  <c r="BH11" i="5"/>
  <c r="BG11" i="5"/>
  <c r="BF11" i="5"/>
  <c r="BE11" i="5"/>
  <c r="BC11" i="5"/>
  <c r="AY11" i="5"/>
  <c r="O11" i="5"/>
  <c r="BD11" i="5" s="1"/>
  <c r="J11" i="5"/>
  <c r="K11" i="5" s="1"/>
  <c r="F11" i="5"/>
  <c r="Z11" i="5" s="1"/>
  <c r="BI10" i="5"/>
  <c r="BH10" i="5"/>
  <c r="BG10" i="5"/>
  <c r="BF10" i="5"/>
  <c r="BE10" i="5"/>
  <c r="BC10" i="5"/>
  <c r="AY10" i="5"/>
  <c r="O10" i="5"/>
  <c r="BD10" i="5" s="1"/>
  <c r="J10" i="5"/>
  <c r="K10" i="5" s="1"/>
  <c r="F10" i="5"/>
  <c r="Z10" i="5" s="1"/>
  <c r="BI9" i="5"/>
  <c r="BH9" i="5"/>
  <c r="BG9" i="5"/>
  <c r="BF9" i="5"/>
  <c r="BE9" i="5"/>
  <c r="BC9" i="5"/>
  <c r="AY9" i="5"/>
  <c r="O9" i="5"/>
  <c r="BD9" i="5" s="1"/>
  <c r="J9" i="5"/>
  <c r="K9" i="5" s="1"/>
  <c r="F9" i="5"/>
  <c r="AA9" i="5" s="1"/>
  <c r="L47" i="2"/>
  <c r="BI2" i="5"/>
  <c r="BH2" i="5"/>
  <c r="BG2" i="5"/>
  <c r="BF2" i="5"/>
  <c r="BE2" i="5"/>
  <c r="BC2" i="5"/>
  <c r="AY2" i="5"/>
  <c r="O2" i="5"/>
  <c r="BD2" i="5" s="1"/>
  <c r="J2" i="5"/>
  <c r="K2" i="5" s="1"/>
  <c r="F2" i="5"/>
  <c r="BI119" i="4"/>
  <c r="BH119" i="4"/>
  <c r="BG119" i="4"/>
  <c r="BF119" i="4"/>
  <c r="BE119" i="4"/>
  <c r="BC119" i="4"/>
  <c r="AY119" i="4"/>
  <c r="O119" i="4"/>
  <c r="BD119" i="4" s="1"/>
  <c r="J119" i="4"/>
  <c r="K119" i="4" s="1"/>
  <c r="F119" i="4"/>
  <c r="Z119" i="4" s="1"/>
  <c r="BI118" i="4"/>
  <c r="BH118" i="4"/>
  <c r="BG118" i="4"/>
  <c r="BF118" i="4"/>
  <c r="BE118" i="4"/>
  <c r="BC118" i="4"/>
  <c r="AY118" i="4"/>
  <c r="O118" i="4"/>
  <c r="BD118" i="4" s="1"/>
  <c r="J118" i="4"/>
  <c r="K118" i="4" s="1"/>
  <c r="F118" i="4"/>
  <c r="AA118" i="4" s="1"/>
  <c r="BI117" i="4"/>
  <c r="BH117" i="4"/>
  <c r="BG117" i="4"/>
  <c r="BF117" i="4"/>
  <c r="BE117" i="4"/>
  <c r="BC117" i="4"/>
  <c r="AY117" i="4"/>
  <c r="O117" i="4"/>
  <c r="BD117" i="4" s="1"/>
  <c r="J117" i="4"/>
  <c r="K117" i="4" s="1"/>
  <c r="F117" i="4"/>
  <c r="Z117" i="4" s="1"/>
  <c r="BI116" i="4"/>
  <c r="BH116" i="4"/>
  <c r="BG116" i="4"/>
  <c r="BF116" i="4"/>
  <c r="BE116" i="4"/>
  <c r="BC116" i="4"/>
  <c r="AY116" i="4"/>
  <c r="O116" i="4"/>
  <c r="BD116" i="4" s="1"/>
  <c r="J116" i="4"/>
  <c r="K116" i="4" s="1"/>
  <c r="F116" i="4"/>
  <c r="AA116" i="4" s="1"/>
  <c r="BI115" i="4"/>
  <c r="BH115" i="4"/>
  <c r="BG115" i="4"/>
  <c r="BF115" i="4"/>
  <c r="BE115" i="4"/>
  <c r="BC115" i="4"/>
  <c r="AY115" i="4"/>
  <c r="O115" i="4"/>
  <c r="BD115" i="4" s="1"/>
  <c r="J115" i="4"/>
  <c r="K115" i="4" s="1"/>
  <c r="F115" i="4"/>
  <c r="Z115" i="4" s="1"/>
  <c r="BI114" i="4"/>
  <c r="BH114" i="4"/>
  <c r="BG114" i="4"/>
  <c r="BF114" i="4"/>
  <c r="BE114" i="4"/>
  <c r="BC114" i="4"/>
  <c r="AY114" i="4"/>
  <c r="O114" i="4"/>
  <c r="BD114" i="4" s="1"/>
  <c r="J114" i="4"/>
  <c r="K114" i="4" s="1"/>
  <c r="F114" i="4"/>
  <c r="Z114" i="4" s="1"/>
  <c r="BI113" i="4"/>
  <c r="BH113" i="4"/>
  <c r="BG113" i="4"/>
  <c r="BF113" i="4"/>
  <c r="BE113" i="4"/>
  <c r="BC113" i="4"/>
  <c r="AY113" i="4"/>
  <c r="O113" i="4"/>
  <c r="BD113" i="4" s="1"/>
  <c r="J113" i="4"/>
  <c r="K113" i="4" s="1"/>
  <c r="F113" i="4"/>
  <c r="Z113" i="4" s="1"/>
  <c r="BI112" i="4"/>
  <c r="BH112" i="4"/>
  <c r="BG112" i="4"/>
  <c r="BF112" i="4"/>
  <c r="BE112" i="4"/>
  <c r="BC112" i="4"/>
  <c r="AY112" i="4"/>
  <c r="O112" i="4"/>
  <c r="BD112" i="4" s="1"/>
  <c r="J112" i="4"/>
  <c r="K112" i="4" s="1"/>
  <c r="F112" i="4"/>
  <c r="AA112" i="4" s="1"/>
  <c r="BI111" i="4"/>
  <c r="BH111" i="4"/>
  <c r="BG111" i="4"/>
  <c r="BF111" i="4"/>
  <c r="BE111" i="4"/>
  <c r="BC111" i="4"/>
  <c r="AY111" i="4"/>
  <c r="O111" i="4"/>
  <c r="BD111" i="4" s="1"/>
  <c r="J111" i="4"/>
  <c r="K111" i="4" s="1"/>
  <c r="F111" i="4"/>
  <c r="Z111" i="4" s="1"/>
  <c r="BI110" i="4"/>
  <c r="BH110" i="4"/>
  <c r="BG110" i="4"/>
  <c r="BF110" i="4"/>
  <c r="BE110" i="4"/>
  <c r="BC110" i="4"/>
  <c r="AY110" i="4"/>
  <c r="O110" i="4"/>
  <c r="BD110" i="4" s="1"/>
  <c r="J110" i="4"/>
  <c r="K110" i="4" s="1"/>
  <c r="F110" i="4"/>
  <c r="AA110" i="4" s="1"/>
  <c r="BI109" i="4"/>
  <c r="BH109" i="4"/>
  <c r="BG109" i="4"/>
  <c r="BF109" i="4"/>
  <c r="BE109" i="4"/>
  <c r="BC109" i="4"/>
  <c r="AY109" i="4"/>
  <c r="O109" i="4"/>
  <c r="BD109" i="4" s="1"/>
  <c r="J109" i="4"/>
  <c r="K109" i="4" s="1"/>
  <c r="F109" i="4"/>
  <c r="Z109" i="4" s="1"/>
  <c r="BI108" i="4"/>
  <c r="BH108" i="4"/>
  <c r="BG108" i="4"/>
  <c r="BF108" i="4"/>
  <c r="BE108" i="4"/>
  <c r="BC108" i="4"/>
  <c r="AY108" i="4"/>
  <c r="O108" i="4"/>
  <c r="BD108" i="4" s="1"/>
  <c r="J108" i="4"/>
  <c r="K108" i="4" s="1"/>
  <c r="F108" i="4"/>
  <c r="AA108" i="4" s="1"/>
  <c r="BI107" i="4"/>
  <c r="BH107" i="4"/>
  <c r="BG107" i="4"/>
  <c r="BF107" i="4"/>
  <c r="BE107" i="4"/>
  <c r="BC107" i="4"/>
  <c r="AY107" i="4"/>
  <c r="O107" i="4"/>
  <c r="BD107" i="4" s="1"/>
  <c r="J107" i="4"/>
  <c r="K107" i="4" s="1"/>
  <c r="F107" i="4"/>
  <c r="Z107" i="4" s="1"/>
  <c r="BI106" i="4"/>
  <c r="BH106" i="4"/>
  <c r="BG106" i="4"/>
  <c r="BF106" i="4"/>
  <c r="BE106" i="4"/>
  <c r="BC106" i="4"/>
  <c r="AY106" i="4"/>
  <c r="O106" i="4"/>
  <c r="BD106" i="4" s="1"/>
  <c r="J106" i="4"/>
  <c r="K106" i="4" s="1"/>
  <c r="F106" i="4"/>
  <c r="Z106" i="4" s="1"/>
  <c r="BI105" i="4"/>
  <c r="BH105" i="4"/>
  <c r="BG105" i="4"/>
  <c r="BF105" i="4"/>
  <c r="BE105" i="4"/>
  <c r="BC105" i="4"/>
  <c r="AY105" i="4"/>
  <c r="O105" i="4"/>
  <c r="BD105" i="4" s="1"/>
  <c r="J105" i="4"/>
  <c r="K105" i="4" s="1"/>
  <c r="F105" i="4"/>
  <c r="BI104" i="4"/>
  <c r="BH104" i="4"/>
  <c r="BG104" i="4"/>
  <c r="BF104" i="4"/>
  <c r="BE104" i="4"/>
  <c r="BC104" i="4"/>
  <c r="AY104" i="4"/>
  <c r="O104" i="4"/>
  <c r="BD104" i="4" s="1"/>
  <c r="J104" i="4"/>
  <c r="K104" i="4" s="1"/>
  <c r="F104" i="4"/>
  <c r="BI103" i="4"/>
  <c r="BH103" i="4"/>
  <c r="BG103" i="4"/>
  <c r="BF103" i="4"/>
  <c r="BE103" i="4"/>
  <c r="BC103" i="4"/>
  <c r="AY103" i="4"/>
  <c r="O103" i="4"/>
  <c r="BD103" i="4" s="1"/>
  <c r="J103" i="4"/>
  <c r="K103" i="4" s="1"/>
  <c r="F103" i="4"/>
  <c r="BI102" i="4"/>
  <c r="BH102" i="4"/>
  <c r="BG102" i="4"/>
  <c r="BF102" i="4"/>
  <c r="BE102" i="4"/>
  <c r="BC102" i="4"/>
  <c r="AY102" i="4"/>
  <c r="O102" i="4"/>
  <c r="BD102" i="4" s="1"/>
  <c r="J102" i="4"/>
  <c r="K102" i="4" s="1"/>
  <c r="F102" i="4"/>
  <c r="BI101" i="4"/>
  <c r="BH101" i="4"/>
  <c r="BG101" i="4"/>
  <c r="BF101" i="4"/>
  <c r="BE101" i="4"/>
  <c r="BC101" i="4"/>
  <c r="AY101" i="4"/>
  <c r="O101" i="4"/>
  <c r="BD101" i="4" s="1"/>
  <c r="J101" i="4"/>
  <c r="K101" i="4" s="1"/>
  <c r="F101" i="4"/>
  <c r="BI100" i="4"/>
  <c r="BH100" i="4"/>
  <c r="BG100" i="4"/>
  <c r="BF100" i="4"/>
  <c r="BE100" i="4"/>
  <c r="BC100" i="4"/>
  <c r="AY100" i="4"/>
  <c r="O100" i="4"/>
  <c r="BD100" i="4" s="1"/>
  <c r="J100" i="4"/>
  <c r="K100" i="4" s="1"/>
  <c r="F100" i="4"/>
  <c r="BI99" i="4"/>
  <c r="BH99" i="4"/>
  <c r="BG99" i="4"/>
  <c r="BF99" i="4"/>
  <c r="BE99" i="4"/>
  <c r="BC99" i="4"/>
  <c r="AY99" i="4"/>
  <c r="O99" i="4"/>
  <c r="BD99" i="4" s="1"/>
  <c r="J99" i="4"/>
  <c r="K99" i="4" s="1"/>
  <c r="F99" i="4"/>
  <c r="BI98" i="4"/>
  <c r="BH98" i="4"/>
  <c r="BG98" i="4"/>
  <c r="BF98" i="4"/>
  <c r="BE98" i="4"/>
  <c r="BC98" i="4"/>
  <c r="AY98" i="4"/>
  <c r="O98" i="4"/>
  <c r="BD98" i="4" s="1"/>
  <c r="J98" i="4"/>
  <c r="K98" i="4" s="1"/>
  <c r="F98" i="4"/>
  <c r="BI97" i="4"/>
  <c r="BH97" i="4"/>
  <c r="BG97" i="4"/>
  <c r="BF97" i="4"/>
  <c r="BE97" i="4"/>
  <c r="BC97" i="4"/>
  <c r="AY97" i="4"/>
  <c r="O97" i="4"/>
  <c r="BD97" i="4" s="1"/>
  <c r="J97" i="4"/>
  <c r="K97" i="4" s="1"/>
  <c r="F97" i="4"/>
  <c r="BI96" i="4"/>
  <c r="BH96" i="4"/>
  <c r="BG96" i="4"/>
  <c r="BF96" i="4"/>
  <c r="BE96" i="4"/>
  <c r="BC96" i="4"/>
  <c r="AY96" i="4"/>
  <c r="O96" i="4"/>
  <c r="BD96" i="4" s="1"/>
  <c r="J96" i="4"/>
  <c r="K96" i="4" s="1"/>
  <c r="F96" i="4"/>
  <c r="BI95" i="4"/>
  <c r="BH95" i="4"/>
  <c r="BG95" i="4"/>
  <c r="BF95" i="4"/>
  <c r="BE95" i="4"/>
  <c r="BC95" i="4"/>
  <c r="AY95" i="4"/>
  <c r="O95" i="4"/>
  <c r="BD95" i="4" s="1"/>
  <c r="J95" i="4"/>
  <c r="K95" i="4" s="1"/>
  <c r="F95" i="4"/>
  <c r="BI94" i="4"/>
  <c r="BH94" i="4"/>
  <c r="BG94" i="4"/>
  <c r="BF94" i="4"/>
  <c r="BE94" i="4"/>
  <c r="BC94" i="4"/>
  <c r="AY94" i="4"/>
  <c r="O94" i="4"/>
  <c r="BD94" i="4" s="1"/>
  <c r="J94" i="4"/>
  <c r="K94" i="4" s="1"/>
  <c r="F94" i="4"/>
  <c r="BI93" i="4"/>
  <c r="BH93" i="4"/>
  <c r="BG93" i="4"/>
  <c r="BF93" i="4"/>
  <c r="BE93" i="4"/>
  <c r="BC93" i="4"/>
  <c r="AY93" i="4"/>
  <c r="O93" i="4"/>
  <c r="BD93" i="4" s="1"/>
  <c r="J93" i="4"/>
  <c r="K93" i="4" s="1"/>
  <c r="F93" i="4"/>
  <c r="BI92" i="4"/>
  <c r="BH92" i="4"/>
  <c r="BG92" i="4"/>
  <c r="BF92" i="4"/>
  <c r="BE92" i="4"/>
  <c r="BC92" i="4"/>
  <c r="AY92" i="4"/>
  <c r="O92" i="4"/>
  <c r="BD92" i="4" s="1"/>
  <c r="J92" i="4"/>
  <c r="K92" i="4" s="1"/>
  <c r="F92" i="4"/>
  <c r="BI91" i="4"/>
  <c r="BH91" i="4"/>
  <c r="BG91" i="4"/>
  <c r="BF91" i="4"/>
  <c r="BE91" i="4"/>
  <c r="BC91" i="4"/>
  <c r="AY91" i="4"/>
  <c r="O91" i="4"/>
  <c r="BD91" i="4" s="1"/>
  <c r="J91" i="4"/>
  <c r="K91" i="4" s="1"/>
  <c r="F91" i="4"/>
  <c r="BI90" i="4"/>
  <c r="BH90" i="4"/>
  <c r="BG90" i="4"/>
  <c r="BF90" i="4"/>
  <c r="BE90" i="4"/>
  <c r="BC90" i="4"/>
  <c r="AY90" i="4"/>
  <c r="O90" i="4"/>
  <c r="BD90" i="4" s="1"/>
  <c r="J90" i="4"/>
  <c r="K90" i="4" s="1"/>
  <c r="F90" i="4"/>
  <c r="BI89" i="4"/>
  <c r="BH89" i="4"/>
  <c r="BG89" i="4"/>
  <c r="BF89" i="4"/>
  <c r="BE89" i="4"/>
  <c r="BC89" i="4"/>
  <c r="AY89" i="4"/>
  <c r="O89" i="4"/>
  <c r="BD89" i="4" s="1"/>
  <c r="J89" i="4"/>
  <c r="K89" i="4" s="1"/>
  <c r="F89" i="4"/>
  <c r="BI88" i="4"/>
  <c r="BH88" i="4"/>
  <c r="BG88" i="4"/>
  <c r="BF88" i="4"/>
  <c r="BE88" i="4"/>
  <c r="BC88" i="4"/>
  <c r="AY88" i="4"/>
  <c r="O88" i="4"/>
  <c r="BD88" i="4" s="1"/>
  <c r="J88" i="4"/>
  <c r="K88" i="4" s="1"/>
  <c r="F88" i="4"/>
  <c r="BI87" i="4"/>
  <c r="BH87" i="4"/>
  <c r="BG87" i="4"/>
  <c r="BF87" i="4"/>
  <c r="BE87" i="4"/>
  <c r="BC87" i="4"/>
  <c r="AY87" i="4"/>
  <c r="O87" i="4"/>
  <c r="BD87" i="4" s="1"/>
  <c r="J87" i="4"/>
  <c r="K87" i="4" s="1"/>
  <c r="F87" i="4"/>
  <c r="BI86" i="4"/>
  <c r="BH86" i="4"/>
  <c r="BG86" i="4"/>
  <c r="BF86" i="4"/>
  <c r="BE86" i="4"/>
  <c r="BC86" i="4"/>
  <c r="AY86" i="4"/>
  <c r="O86" i="4"/>
  <c r="BD86" i="4" s="1"/>
  <c r="J86" i="4"/>
  <c r="K86" i="4" s="1"/>
  <c r="F86" i="4"/>
  <c r="BI85" i="4"/>
  <c r="BH85" i="4"/>
  <c r="BG85" i="4"/>
  <c r="BF85" i="4"/>
  <c r="BE85" i="4"/>
  <c r="BC85" i="4"/>
  <c r="AY85" i="4"/>
  <c r="O85" i="4"/>
  <c r="BD85" i="4" s="1"/>
  <c r="J85" i="4"/>
  <c r="K85" i="4" s="1"/>
  <c r="F85" i="4"/>
  <c r="BI84" i="4"/>
  <c r="BH84" i="4"/>
  <c r="BG84" i="4"/>
  <c r="BF84" i="4"/>
  <c r="BE84" i="4"/>
  <c r="BC84" i="4"/>
  <c r="AY84" i="4"/>
  <c r="O84" i="4"/>
  <c r="BD84" i="4" s="1"/>
  <c r="J84" i="4"/>
  <c r="K84" i="4" s="1"/>
  <c r="F84" i="4"/>
  <c r="BI83" i="4"/>
  <c r="BH83" i="4"/>
  <c r="BG83" i="4"/>
  <c r="BF83" i="4"/>
  <c r="BE83" i="4"/>
  <c r="BC83" i="4"/>
  <c r="AY83" i="4"/>
  <c r="O83" i="4"/>
  <c r="BD83" i="4" s="1"/>
  <c r="J83" i="4"/>
  <c r="K83" i="4" s="1"/>
  <c r="F83" i="4"/>
  <c r="BI82" i="4"/>
  <c r="BH82" i="4"/>
  <c r="BG82" i="4"/>
  <c r="BF82" i="4"/>
  <c r="BE82" i="4"/>
  <c r="BC82" i="4"/>
  <c r="AY82" i="4"/>
  <c r="O82" i="4"/>
  <c r="BD82" i="4" s="1"/>
  <c r="J82" i="4"/>
  <c r="K82" i="4" s="1"/>
  <c r="F82" i="4"/>
  <c r="BI81" i="4"/>
  <c r="BH81" i="4"/>
  <c r="BG81" i="4"/>
  <c r="BF81" i="4"/>
  <c r="BE81" i="4"/>
  <c r="BC81" i="4"/>
  <c r="AY81" i="4"/>
  <c r="O81" i="4"/>
  <c r="BD81" i="4" s="1"/>
  <c r="J81" i="4"/>
  <c r="K81" i="4" s="1"/>
  <c r="F81" i="4"/>
  <c r="BI80" i="4"/>
  <c r="BH80" i="4"/>
  <c r="BG80" i="4"/>
  <c r="BF80" i="4"/>
  <c r="BE80" i="4"/>
  <c r="BC80" i="4"/>
  <c r="AY80" i="4"/>
  <c r="O80" i="4"/>
  <c r="BD80" i="4" s="1"/>
  <c r="J80" i="4"/>
  <c r="K80" i="4" s="1"/>
  <c r="F80" i="4"/>
  <c r="BI79" i="4"/>
  <c r="BH79" i="4"/>
  <c r="BG79" i="4"/>
  <c r="BF79" i="4"/>
  <c r="BE79" i="4"/>
  <c r="BC79" i="4"/>
  <c r="AY79" i="4"/>
  <c r="O79" i="4"/>
  <c r="BD79" i="4" s="1"/>
  <c r="J79" i="4"/>
  <c r="K79" i="4" s="1"/>
  <c r="F79" i="4"/>
  <c r="BI78" i="4"/>
  <c r="BH78" i="4"/>
  <c r="BG78" i="4"/>
  <c r="BF78" i="4"/>
  <c r="BE78" i="4"/>
  <c r="BC78" i="4"/>
  <c r="AY78" i="4"/>
  <c r="O78" i="4"/>
  <c r="BD78" i="4" s="1"/>
  <c r="J78" i="4"/>
  <c r="K78" i="4" s="1"/>
  <c r="F78" i="4"/>
  <c r="BI77" i="4"/>
  <c r="BH77" i="4"/>
  <c r="BG77" i="4"/>
  <c r="BF77" i="4"/>
  <c r="BE77" i="4"/>
  <c r="BC77" i="4"/>
  <c r="AY77" i="4"/>
  <c r="O77" i="4"/>
  <c r="BD77" i="4" s="1"/>
  <c r="J77" i="4"/>
  <c r="K77" i="4" s="1"/>
  <c r="F77" i="4"/>
  <c r="BI76" i="4"/>
  <c r="BH76" i="4"/>
  <c r="BG76" i="4"/>
  <c r="BF76" i="4"/>
  <c r="BE76" i="4"/>
  <c r="BC76" i="4"/>
  <c r="AY76" i="4"/>
  <c r="O76" i="4"/>
  <c r="BD76" i="4" s="1"/>
  <c r="J76" i="4"/>
  <c r="K76" i="4" s="1"/>
  <c r="F76" i="4"/>
  <c r="BI75" i="4"/>
  <c r="BH75" i="4"/>
  <c r="BG75" i="4"/>
  <c r="BF75" i="4"/>
  <c r="BE75" i="4"/>
  <c r="BC75" i="4"/>
  <c r="AY75" i="4"/>
  <c r="O75" i="4"/>
  <c r="BD75" i="4" s="1"/>
  <c r="J75" i="4"/>
  <c r="K75" i="4" s="1"/>
  <c r="F75" i="4"/>
  <c r="BI74" i="4"/>
  <c r="BH74" i="4"/>
  <c r="BG74" i="4"/>
  <c r="BF74" i="4"/>
  <c r="BE74" i="4"/>
  <c r="BC74" i="4"/>
  <c r="AY74" i="4"/>
  <c r="O74" i="4"/>
  <c r="BD74" i="4" s="1"/>
  <c r="J74" i="4"/>
  <c r="K74" i="4" s="1"/>
  <c r="F74" i="4"/>
  <c r="BI73" i="4"/>
  <c r="BH73" i="4"/>
  <c r="BG73" i="4"/>
  <c r="BF73" i="4"/>
  <c r="BE73" i="4"/>
  <c r="BC73" i="4"/>
  <c r="AY73" i="4"/>
  <c r="O73" i="4"/>
  <c r="BD73" i="4" s="1"/>
  <c r="J73" i="4"/>
  <c r="K73" i="4" s="1"/>
  <c r="F73" i="4"/>
  <c r="BI72" i="4"/>
  <c r="BH72" i="4"/>
  <c r="BG72" i="4"/>
  <c r="BF72" i="4"/>
  <c r="BE72" i="4"/>
  <c r="BC72" i="4"/>
  <c r="AY72" i="4"/>
  <c r="O72" i="4"/>
  <c r="BD72" i="4" s="1"/>
  <c r="J72" i="4"/>
  <c r="K72" i="4" s="1"/>
  <c r="F72" i="4"/>
  <c r="BI71" i="4"/>
  <c r="BH71" i="4"/>
  <c r="BG71" i="4"/>
  <c r="BF71" i="4"/>
  <c r="BE71" i="4"/>
  <c r="BC71" i="4"/>
  <c r="AY71" i="4"/>
  <c r="O71" i="4"/>
  <c r="BD71" i="4" s="1"/>
  <c r="J71" i="4"/>
  <c r="K71" i="4" s="1"/>
  <c r="F71" i="4"/>
  <c r="BI70" i="4"/>
  <c r="BH70" i="4"/>
  <c r="BG70" i="4"/>
  <c r="BF70" i="4"/>
  <c r="BE70" i="4"/>
  <c r="BC70" i="4"/>
  <c r="AY70" i="4"/>
  <c r="O70" i="4"/>
  <c r="BD70" i="4" s="1"/>
  <c r="J70" i="4"/>
  <c r="K70" i="4" s="1"/>
  <c r="F70" i="4"/>
  <c r="BI69" i="4"/>
  <c r="BH69" i="4"/>
  <c r="BG69" i="4"/>
  <c r="BF69" i="4"/>
  <c r="BE69" i="4"/>
  <c r="BC69" i="4"/>
  <c r="AY69" i="4"/>
  <c r="O69" i="4"/>
  <c r="BD69" i="4" s="1"/>
  <c r="J69" i="4"/>
  <c r="K69" i="4" s="1"/>
  <c r="F69" i="4"/>
  <c r="BI68" i="4"/>
  <c r="BH68" i="4"/>
  <c r="BG68" i="4"/>
  <c r="BF68" i="4"/>
  <c r="BE68" i="4"/>
  <c r="BC68" i="4"/>
  <c r="AY68" i="4"/>
  <c r="O68" i="4"/>
  <c r="BD68" i="4" s="1"/>
  <c r="J68" i="4"/>
  <c r="K68" i="4" s="1"/>
  <c r="F68" i="4"/>
  <c r="BI67" i="4"/>
  <c r="BH67" i="4"/>
  <c r="BG67" i="4"/>
  <c r="BF67" i="4"/>
  <c r="BE67" i="4"/>
  <c r="BC67" i="4"/>
  <c r="AY67" i="4"/>
  <c r="O67" i="4"/>
  <c r="BD67" i="4" s="1"/>
  <c r="J67" i="4"/>
  <c r="K67" i="4" s="1"/>
  <c r="F67" i="4"/>
  <c r="BI66" i="4"/>
  <c r="BH66" i="4"/>
  <c r="BG66" i="4"/>
  <c r="BF66" i="4"/>
  <c r="BE66" i="4"/>
  <c r="BC66" i="4"/>
  <c r="AY66" i="4"/>
  <c r="O66" i="4"/>
  <c r="BD66" i="4" s="1"/>
  <c r="J66" i="4"/>
  <c r="K66" i="4" s="1"/>
  <c r="F66" i="4"/>
  <c r="BI65" i="4"/>
  <c r="BH65" i="4"/>
  <c r="BG65" i="4"/>
  <c r="BF65" i="4"/>
  <c r="BE65" i="4"/>
  <c r="BC65" i="4"/>
  <c r="AY65" i="4"/>
  <c r="O65" i="4"/>
  <c r="BD65" i="4" s="1"/>
  <c r="J65" i="4"/>
  <c r="K65" i="4" s="1"/>
  <c r="F65" i="4"/>
  <c r="BI64" i="4"/>
  <c r="BH64" i="4"/>
  <c r="BG64" i="4"/>
  <c r="BF64" i="4"/>
  <c r="BE64" i="4"/>
  <c r="BC64" i="4"/>
  <c r="AY64" i="4"/>
  <c r="O64" i="4"/>
  <c r="BD64" i="4" s="1"/>
  <c r="J64" i="4"/>
  <c r="K64" i="4" s="1"/>
  <c r="F64" i="4"/>
  <c r="BI63" i="4"/>
  <c r="BH63" i="4"/>
  <c r="BG63" i="4"/>
  <c r="BF63" i="4"/>
  <c r="BE63" i="4"/>
  <c r="BC63" i="4"/>
  <c r="AY63" i="4"/>
  <c r="O63" i="4"/>
  <c r="BD63" i="4" s="1"/>
  <c r="J63" i="4"/>
  <c r="K63" i="4" s="1"/>
  <c r="F63" i="4"/>
  <c r="BI62" i="4"/>
  <c r="BH62" i="4"/>
  <c r="BG62" i="4"/>
  <c r="BF62" i="4"/>
  <c r="BE62" i="4"/>
  <c r="BC62" i="4"/>
  <c r="AY62" i="4"/>
  <c r="O62" i="4"/>
  <c r="BD62" i="4" s="1"/>
  <c r="J62" i="4"/>
  <c r="K62" i="4" s="1"/>
  <c r="F62" i="4"/>
  <c r="BI61" i="4"/>
  <c r="BH61" i="4"/>
  <c r="BG61" i="4"/>
  <c r="BF61" i="4"/>
  <c r="BE61" i="4"/>
  <c r="BC61" i="4"/>
  <c r="AY61" i="4"/>
  <c r="O61" i="4"/>
  <c r="BD61" i="4" s="1"/>
  <c r="J61" i="4"/>
  <c r="K61" i="4" s="1"/>
  <c r="F61" i="4"/>
  <c r="BI60" i="4"/>
  <c r="BH60" i="4"/>
  <c r="BG60" i="4"/>
  <c r="BF60" i="4"/>
  <c r="BE60" i="4"/>
  <c r="BC60" i="4"/>
  <c r="AY60" i="4"/>
  <c r="O60" i="4"/>
  <c r="BD60" i="4" s="1"/>
  <c r="J60" i="4"/>
  <c r="K60" i="4" s="1"/>
  <c r="F60" i="4"/>
  <c r="BI59" i="4"/>
  <c r="BH59" i="4"/>
  <c r="BG59" i="4"/>
  <c r="BF59" i="4"/>
  <c r="BE59" i="4"/>
  <c r="BC59" i="4"/>
  <c r="AY59" i="4"/>
  <c r="O59" i="4"/>
  <c r="BD59" i="4" s="1"/>
  <c r="J59" i="4"/>
  <c r="K59" i="4" s="1"/>
  <c r="F59" i="4"/>
  <c r="BI58" i="4"/>
  <c r="BH58" i="4"/>
  <c r="BG58" i="4"/>
  <c r="BF58" i="4"/>
  <c r="BE58" i="4"/>
  <c r="BC58" i="4"/>
  <c r="AY58" i="4"/>
  <c r="O58" i="4"/>
  <c r="BD58" i="4" s="1"/>
  <c r="J58" i="4"/>
  <c r="K58" i="4" s="1"/>
  <c r="F58" i="4"/>
  <c r="BI57" i="4"/>
  <c r="BH57" i="4"/>
  <c r="BG57" i="4"/>
  <c r="BF57" i="4"/>
  <c r="BE57" i="4"/>
  <c r="BC57" i="4"/>
  <c r="AY57" i="4"/>
  <c r="O57" i="4"/>
  <c r="BD57" i="4" s="1"/>
  <c r="J57" i="4"/>
  <c r="K57" i="4" s="1"/>
  <c r="F57" i="4"/>
  <c r="BI56" i="4"/>
  <c r="BH56" i="4"/>
  <c r="BG56" i="4"/>
  <c r="BF56" i="4"/>
  <c r="BE56" i="4"/>
  <c r="BC56" i="4"/>
  <c r="AY56" i="4"/>
  <c r="O56" i="4"/>
  <c r="BD56" i="4" s="1"/>
  <c r="J56" i="4"/>
  <c r="K56" i="4" s="1"/>
  <c r="F56" i="4"/>
  <c r="BI55" i="4"/>
  <c r="BH55" i="4"/>
  <c r="BG55" i="4"/>
  <c r="BF55" i="4"/>
  <c r="BE55" i="4"/>
  <c r="BC55" i="4"/>
  <c r="AY55" i="4"/>
  <c r="O55" i="4"/>
  <c r="BD55" i="4" s="1"/>
  <c r="J55" i="4"/>
  <c r="K55" i="4" s="1"/>
  <c r="F55" i="4"/>
  <c r="BI54" i="4"/>
  <c r="BH54" i="4"/>
  <c r="BG54" i="4"/>
  <c r="BF54" i="4"/>
  <c r="BE54" i="4"/>
  <c r="BC54" i="4"/>
  <c r="AY54" i="4"/>
  <c r="O54" i="4"/>
  <c r="BD54" i="4" s="1"/>
  <c r="J54" i="4"/>
  <c r="K54" i="4" s="1"/>
  <c r="F54" i="4"/>
  <c r="BI53" i="4"/>
  <c r="BH53" i="4"/>
  <c r="BG53" i="4"/>
  <c r="BF53" i="4"/>
  <c r="BE53" i="4"/>
  <c r="BC53" i="4"/>
  <c r="AY53" i="4"/>
  <c r="O53" i="4"/>
  <c r="BD53" i="4" s="1"/>
  <c r="J53" i="4"/>
  <c r="K53" i="4" s="1"/>
  <c r="F53" i="4"/>
  <c r="BI52" i="4"/>
  <c r="BH52" i="4"/>
  <c r="BG52" i="4"/>
  <c r="BF52" i="4"/>
  <c r="BE52" i="4"/>
  <c r="BC52" i="4"/>
  <c r="AY52" i="4"/>
  <c r="O52" i="4"/>
  <c r="BD52" i="4" s="1"/>
  <c r="J52" i="4"/>
  <c r="K52" i="4" s="1"/>
  <c r="F52" i="4"/>
  <c r="BI51" i="4"/>
  <c r="BH51" i="4"/>
  <c r="BG51" i="4"/>
  <c r="BF51" i="4"/>
  <c r="BE51" i="4"/>
  <c r="BC51" i="4"/>
  <c r="AY51" i="4"/>
  <c r="O51" i="4"/>
  <c r="BD51" i="4" s="1"/>
  <c r="J51" i="4"/>
  <c r="K51" i="4" s="1"/>
  <c r="F51" i="4"/>
  <c r="BI50" i="4"/>
  <c r="BH50" i="4"/>
  <c r="BG50" i="4"/>
  <c r="BF50" i="4"/>
  <c r="BE50" i="4"/>
  <c r="BC50" i="4"/>
  <c r="AY50" i="4"/>
  <c r="O50" i="4"/>
  <c r="BD50" i="4" s="1"/>
  <c r="J50" i="4"/>
  <c r="K50" i="4" s="1"/>
  <c r="F50" i="4"/>
  <c r="BI49" i="4"/>
  <c r="BH49" i="4"/>
  <c r="BG49" i="4"/>
  <c r="BF49" i="4"/>
  <c r="BE49" i="4"/>
  <c r="BC49" i="4"/>
  <c r="AY49" i="4"/>
  <c r="O49" i="4"/>
  <c r="BD49" i="4" s="1"/>
  <c r="J49" i="4"/>
  <c r="K49" i="4" s="1"/>
  <c r="BI48" i="4"/>
  <c r="BH48" i="4"/>
  <c r="BG48" i="4"/>
  <c r="BF48" i="4"/>
  <c r="BE48" i="4"/>
  <c r="BC48" i="4"/>
  <c r="AY48" i="4"/>
  <c r="O48" i="4"/>
  <c r="BD48" i="4" s="1"/>
  <c r="J48" i="4"/>
  <c r="K48" i="4" s="1"/>
  <c r="BI47" i="4"/>
  <c r="BH47" i="4"/>
  <c r="BG47" i="4"/>
  <c r="BF47" i="4"/>
  <c r="BE47" i="4"/>
  <c r="BC47" i="4"/>
  <c r="AY47" i="4"/>
  <c r="O47" i="4"/>
  <c r="BD47" i="4" s="1"/>
  <c r="J47" i="4"/>
  <c r="K47" i="4" s="1"/>
  <c r="BI46" i="4"/>
  <c r="BH46" i="4"/>
  <c r="BG46" i="4"/>
  <c r="BF46" i="4"/>
  <c r="BE46" i="4"/>
  <c r="BC46" i="4"/>
  <c r="AY46" i="4"/>
  <c r="O46" i="4"/>
  <c r="BD46" i="4" s="1"/>
  <c r="J46" i="4"/>
  <c r="K46" i="4" s="1"/>
  <c r="BI45" i="4"/>
  <c r="BH45" i="4"/>
  <c r="BG45" i="4"/>
  <c r="BF45" i="4"/>
  <c r="BE45" i="4"/>
  <c r="BC45" i="4"/>
  <c r="AY45" i="4"/>
  <c r="O45" i="4"/>
  <c r="BD45" i="4" s="1"/>
  <c r="J45" i="4"/>
  <c r="K45" i="4" s="1"/>
  <c r="BI44" i="4"/>
  <c r="BH44" i="4"/>
  <c r="BG44" i="4"/>
  <c r="BF44" i="4"/>
  <c r="BE44" i="4"/>
  <c r="BC44" i="4"/>
  <c r="AY44" i="4"/>
  <c r="O44" i="4"/>
  <c r="BD44" i="4" s="1"/>
  <c r="J44" i="4"/>
  <c r="K44" i="4" s="1"/>
  <c r="BI43" i="4"/>
  <c r="BH43" i="4"/>
  <c r="BG43" i="4"/>
  <c r="BF43" i="4"/>
  <c r="BE43" i="4"/>
  <c r="BC43" i="4"/>
  <c r="AY43" i="4"/>
  <c r="O43" i="4"/>
  <c r="BD43" i="4" s="1"/>
  <c r="J43" i="4"/>
  <c r="K43" i="4" s="1"/>
  <c r="BI42" i="4"/>
  <c r="BH42" i="4"/>
  <c r="BG42" i="4"/>
  <c r="BF42" i="4"/>
  <c r="BE42" i="4"/>
  <c r="BC42" i="4"/>
  <c r="AY42" i="4"/>
  <c r="O42" i="4"/>
  <c r="BD42" i="4" s="1"/>
  <c r="J42" i="4"/>
  <c r="K42" i="4" s="1"/>
  <c r="BI41" i="4"/>
  <c r="BH41" i="4"/>
  <c r="BG41" i="4"/>
  <c r="BF41" i="4"/>
  <c r="BE41" i="4"/>
  <c r="BC41" i="4"/>
  <c r="AY41" i="4"/>
  <c r="O41" i="4"/>
  <c r="BD41" i="4" s="1"/>
  <c r="J41" i="4"/>
  <c r="K41" i="4" s="1"/>
  <c r="BI40" i="4"/>
  <c r="BH40" i="4"/>
  <c r="BG40" i="4"/>
  <c r="BF40" i="4"/>
  <c r="BE40" i="4"/>
  <c r="BC40" i="4"/>
  <c r="AY40" i="4"/>
  <c r="O40" i="4"/>
  <c r="BD40" i="4" s="1"/>
  <c r="J40" i="4"/>
  <c r="K40" i="4" s="1"/>
  <c r="BI39" i="4"/>
  <c r="BH39" i="4"/>
  <c r="BG39" i="4"/>
  <c r="BF39" i="4"/>
  <c r="BE39" i="4"/>
  <c r="BC39" i="4"/>
  <c r="AY39" i="4"/>
  <c r="O39" i="4"/>
  <c r="BD39" i="4" s="1"/>
  <c r="J39" i="4"/>
  <c r="K39" i="4" s="1"/>
  <c r="BI38" i="4"/>
  <c r="BH38" i="4"/>
  <c r="BG38" i="4"/>
  <c r="BF38" i="4"/>
  <c r="BE38" i="4"/>
  <c r="BC38" i="4"/>
  <c r="AY38" i="4"/>
  <c r="O38" i="4"/>
  <c r="BD38" i="4" s="1"/>
  <c r="J38" i="4"/>
  <c r="K38" i="4" s="1"/>
  <c r="BI37" i="4"/>
  <c r="BH37" i="4"/>
  <c r="BG37" i="4"/>
  <c r="BF37" i="4"/>
  <c r="BE37" i="4"/>
  <c r="BC37" i="4"/>
  <c r="AY37" i="4"/>
  <c r="O37" i="4"/>
  <c r="BD37" i="4" s="1"/>
  <c r="J37" i="4"/>
  <c r="K37" i="4" s="1"/>
  <c r="BI36" i="4"/>
  <c r="BH36" i="4"/>
  <c r="BG36" i="4"/>
  <c r="BF36" i="4"/>
  <c r="BE36" i="4"/>
  <c r="BC36" i="4"/>
  <c r="AY36" i="4"/>
  <c r="O36" i="4"/>
  <c r="BD36" i="4" s="1"/>
  <c r="J36" i="4"/>
  <c r="K36" i="4" s="1"/>
  <c r="BI35" i="4"/>
  <c r="BH35" i="4"/>
  <c r="BG35" i="4"/>
  <c r="BF35" i="4"/>
  <c r="BE35" i="4"/>
  <c r="BC35" i="4"/>
  <c r="AY35" i="4"/>
  <c r="O35" i="4"/>
  <c r="BD35" i="4" s="1"/>
  <c r="J35" i="4"/>
  <c r="K35" i="4" s="1"/>
  <c r="BI34" i="4"/>
  <c r="BH34" i="4"/>
  <c r="BG34" i="4"/>
  <c r="BF34" i="4"/>
  <c r="BE34" i="4"/>
  <c r="BC34" i="4"/>
  <c r="AY34" i="4"/>
  <c r="O34" i="4"/>
  <c r="BD34" i="4" s="1"/>
  <c r="J34" i="4"/>
  <c r="K34" i="4" s="1"/>
  <c r="BI33" i="4"/>
  <c r="BH33" i="4"/>
  <c r="BG33" i="4"/>
  <c r="BF33" i="4"/>
  <c r="BE33" i="4"/>
  <c r="BC33" i="4"/>
  <c r="AY33" i="4"/>
  <c r="O33" i="4"/>
  <c r="BD33" i="4" s="1"/>
  <c r="J33" i="4"/>
  <c r="K33" i="4" s="1"/>
  <c r="BI32" i="4"/>
  <c r="BH32" i="4"/>
  <c r="BG32" i="4"/>
  <c r="BF32" i="4"/>
  <c r="BE32" i="4"/>
  <c r="BC32" i="4"/>
  <c r="AY32" i="4"/>
  <c r="O32" i="4"/>
  <c r="BD32" i="4" s="1"/>
  <c r="J32" i="4"/>
  <c r="K32" i="4" s="1"/>
  <c r="BI31" i="4"/>
  <c r="BH31" i="4"/>
  <c r="BG31" i="4"/>
  <c r="BF31" i="4"/>
  <c r="BE31" i="4"/>
  <c r="BC31" i="4"/>
  <c r="AY31" i="4"/>
  <c r="O31" i="4"/>
  <c r="BD31" i="4" s="1"/>
  <c r="J31" i="4"/>
  <c r="K31" i="4" s="1"/>
  <c r="BI30" i="4"/>
  <c r="BH30" i="4"/>
  <c r="BG30" i="4"/>
  <c r="BF30" i="4"/>
  <c r="BE30" i="4"/>
  <c r="BC30" i="4"/>
  <c r="AY30" i="4"/>
  <c r="O30" i="4"/>
  <c r="BD30" i="4" s="1"/>
  <c r="J30" i="4"/>
  <c r="K30" i="4" s="1"/>
  <c r="BI29" i="4"/>
  <c r="BH29" i="4"/>
  <c r="BG29" i="4"/>
  <c r="BF29" i="4"/>
  <c r="BE29" i="4"/>
  <c r="BC29" i="4"/>
  <c r="AY29" i="4"/>
  <c r="O29" i="4"/>
  <c r="BD29" i="4" s="1"/>
  <c r="J29" i="4"/>
  <c r="K29" i="4" s="1"/>
  <c r="BI28" i="4"/>
  <c r="BH28" i="4"/>
  <c r="BG28" i="4"/>
  <c r="BF28" i="4"/>
  <c r="BE28" i="4"/>
  <c r="BC28" i="4"/>
  <c r="AY28" i="4"/>
  <c r="O28" i="4"/>
  <c r="BD28" i="4" s="1"/>
  <c r="J28" i="4"/>
  <c r="K28" i="4" s="1"/>
  <c r="BI27" i="4"/>
  <c r="BH27" i="4"/>
  <c r="BG27" i="4"/>
  <c r="BF27" i="4"/>
  <c r="BE27" i="4"/>
  <c r="BC27" i="4"/>
  <c r="AY27" i="4"/>
  <c r="O27" i="4"/>
  <c r="BD27" i="4" s="1"/>
  <c r="J27" i="4"/>
  <c r="K27" i="4" s="1"/>
  <c r="BI26" i="4"/>
  <c r="BH26" i="4"/>
  <c r="BG26" i="4"/>
  <c r="BF26" i="4"/>
  <c r="BE26" i="4"/>
  <c r="BC26" i="4"/>
  <c r="AY26" i="4"/>
  <c r="O26" i="4"/>
  <c r="BD26" i="4" s="1"/>
  <c r="J26" i="4"/>
  <c r="K26" i="4" s="1"/>
  <c r="BI25" i="4"/>
  <c r="BH25" i="4"/>
  <c r="BG25" i="4"/>
  <c r="BF25" i="4"/>
  <c r="BE25" i="4"/>
  <c r="BC25" i="4"/>
  <c r="AY25" i="4"/>
  <c r="O25" i="4"/>
  <c r="BD25" i="4" s="1"/>
  <c r="J25" i="4"/>
  <c r="K25" i="4" s="1"/>
  <c r="BI24" i="4"/>
  <c r="BH24" i="4"/>
  <c r="BG24" i="4"/>
  <c r="BF24" i="4"/>
  <c r="BE24" i="4"/>
  <c r="BC24" i="4"/>
  <c r="AY24" i="4"/>
  <c r="O24" i="4"/>
  <c r="BD24" i="4" s="1"/>
  <c r="J24" i="4"/>
  <c r="K24" i="4" s="1"/>
  <c r="BI23" i="4"/>
  <c r="BH23" i="4"/>
  <c r="BG23" i="4"/>
  <c r="BF23" i="4"/>
  <c r="BE23" i="4"/>
  <c r="BC23" i="4"/>
  <c r="AY23" i="4"/>
  <c r="O23" i="4"/>
  <c r="BD23" i="4" s="1"/>
  <c r="J23" i="4"/>
  <c r="K23" i="4" s="1"/>
  <c r="BI22" i="4"/>
  <c r="BH22" i="4"/>
  <c r="BG22" i="4"/>
  <c r="BF22" i="4"/>
  <c r="BE22" i="4"/>
  <c r="BC22" i="4"/>
  <c r="AY22" i="4"/>
  <c r="O22" i="4"/>
  <c r="BD22" i="4" s="1"/>
  <c r="J22" i="4"/>
  <c r="K22" i="4" s="1"/>
  <c r="BI21" i="4"/>
  <c r="BH21" i="4"/>
  <c r="BG21" i="4"/>
  <c r="BF21" i="4"/>
  <c r="BE21" i="4"/>
  <c r="BC21" i="4"/>
  <c r="AY21" i="4"/>
  <c r="O21" i="4"/>
  <c r="BD21" i="4" s="1"/>
  <c r="J21" i="4"/>
  <c r="K21" i="4" s="1"/>
  <c r="BI20" i="4"/>
  <c r="BH20" i="4"/>
  <c r="BG20" i="4"/>
  <c r="BF20" i="4"/>
  <c r="BE20" i="4"/>
  <c r="BC20" i="4"/>
  <c r="AY20" i="4"/>
  <c r="O20" i="4"/>
  <c r="BD20" i="4" s="1"/>
  <c r="J20" i="4"/>
  <c r="K20" i="4" s="1"/>
  <c r="BI19" i="4"/>
  <c r="BH19" i="4"/>
  <c r="BG19" i="4"/>
  <c r="BF19" i="4"/>
  <c r="BE19" i="4"/>
  <c r="BC19" i="4"/>
  <c r="AY19" i="4"/>
  <c r="O19" i="4"/>
  <c r="BD19" i="4" s="1"/>
  <c r="J19" i="4"/>
  <c r="K19" i="4" s="1"/>
  <c r="BI18" i="4"/>
  <c r="BH18" i="4"/>
  <c r="BG18" i="4"/>
  <c r="BF18" i="4"/>
  <c r="BE18" i="4"/>
  <c r="BC18" i="4"/>
  <c r="AY18" i="4"/>
  <c r="O18" i="4"/>
  <c r="BD18" i="4" s="1"/>
  <c r="J18" i="4"/>
  <c r="K18" i="4" s="1"/>
  <c r="BI17" i="4"/>
  <c r="BH17" i="4"/>
  <c r="BG17" i="4"/>
  <c r="BF17" i="4"/>
  <c r="BE17" i="4"/>
  <c r="BC17" i="4"/>
  <c r="AY17" i="4"/>
  <c r="O17" i="4"/>
  <c r="BD17" i="4" s="1"/>
  <c r="J17" i="4"/>
  <c r="K17" i="4" s="1"/>
  <c r="BI16" i="4"/>
  <c r="BH16" i="4"/>
  <c r="BG16" i="4"/>
  <c r="BF16" i="4"/>
  <c r="BE16" i="4"/>
  <c r="BC16" i="4"/>
  <c r="AY16" i="4"/>
  <c r="O16" i="4"/>
  <c r="BD16" i="4" s="1"/>
  <c r="J16" i="4"/>
  <c r="K16" i="4" s="1"/>
  <c r="BI15" i="4"/>
  <c r="BH15" i="4"/>
  <c r="BG15" i="4"/>
  <c r="BF15" i="4"/>
  <c r="BE15" i="4"/>
  <c r="BC15" i="4"/>
  <c r="AY15" i="4"/>
  <c r="O15" i="4"/>
  <c r="BD15" i="4" s="1"/>
  <c r="J15" i="4"/>
  <c r="K15" i="4" s="1"/>
  <c r="BI14" i="4"/>
  <c r="BH14" i="4"/>
  <c r="BG14" i="4"/>
  <c r="BF14" i="4"/>
  <c r="BE14" i="4"/>
  <c r="BC14" i="4"/>
  <c r="AY14" i="4"/>
  <c r="O14" i="4"/>
  <c r="BD14" i="4" s="1"/>
  <c r="J14" i="4"/>
  <c r="K14" i="4" s="1"/>
  <c r="BI13" i="4"/>
  <c r="BH13" i="4"/>
  <c r="BG13" i="4"/>
  <c r="BF13" i="4"/>
  <c r="BE13" i="4"/>
  <c r="BC13" i="4"/>
  <c r="AY13" i="4"/>
  <c r="O13" i="4"/>
  <c r="BD13" i="4" s="1"/>
  <c r="J13" i="4"/>
  <c r="K13" i="4" s="1"/>
  <c r="BI12" i="4"/>
  <c r="BH12" i="4"/>
  <c r="BG12" i="4"/>
  <c r="BF12" i="4"/>
  <c r="BE12" i="4"/>
  <c r="BC12" i="4"/>
  <c r="AY12" i="4"/>
  <c r="O12" i="4"/>
  <c r="BD12" i="4" s="1"/>
  <c r="J12" i="4"/>
  <c r="K12" i="4" s="1"/>
  <c r="BI11" i="4"/>
  <c r="BH11" i="4"/>
  <c r="BG11" i="4"/>
  <c r="BF11" i="4"/>
  <c r="BE11" i="4"/>
  <c r="BC11" i="4"/>
  <c r="AY11" i="4"/>
  <c r="O11" i="4"/>
  <c r="BD11" i="4" s="1"/>
  <c r="J11" i="4"/>
  <c r="K11" i="4" s="1"/>
  <c r="BI10" i="4"/>
  <c r="BH10" i="4"/>
  <c r="BG10" i="4"/>
  <c r="BF10" i="4"/>
  <c r="BE10" i="4"/>
  <c r="BC10" i="4"/>
  <c r="AY10" i="4"/>
  <c r="O10" i="4"/>
  <c r="BD10" i="4" s="1"/>
  <c r="J10" i="4"/>
  <c r="K10" i="4" s="1"/>
  <c r="BI9" i="4"/>
  <c r="BH9" i="4"/>
  <c r="BG9" i="4"/>
  <c r="BF9" i="4"/>
  <c r="BE9" i="4"/>
  <c r="BC9" i="4"/>
  <c r="AY9" i="4"/>
  <c r="O9" i="4"/>
  <c r="BD9" i="4" s="1"/>
  <c r="J9" i="4"/>
  <c r="K9" i="4" s="1"/>
  <c r="H104" i="2"/>
  <c r="H51" i="2"/>
  <c r="BI2" i="4"/>
  <c r="BH2" i="4"/>
  <c r="BG2" i="4"/>
  <c r="BF2" i="4"/>
  <c r="BE2" i="4"/>
  <c r="BC2" i="4"/>
  <c r="AY2" i="4"/>
  <c r="O2" i="4"/>
  <c r="BD2" i="4" s="1"/>
  <c r="J2" i="4"/>
  <c r="K2" i="4" s="1"/>
  <c r="F2" i="4"/>
  <c r="Z2" i="4" s="1"/>
  <c r="BI96" i="3"/>
  <c r="BH96" i="3"/>
  <c r="BG96" i="3"/>
  <c r="BF96" i="3"/>
  <c r="BE96" i="3"/>
  <c r="BC96" i="3"/>
  <c r="AY96" i="3"/>
  <c r="O96" i="3"/>
  <c r="BD96" i="3" s="1"/>
  <c r="J96" i="3"/>
  <c r="K96" i="3" s="1"/>
  <c r="F96" i="3"/>
  <c r="Z96" i="3" s="1"/>
  <c r="BI95" i="3"/>
  <c r="BH95" i="3"/>
  <c r="BG95" i="3"/>
  <c r="BF95" i="3"/>
  <c r="BE95" i="3"/>
  <c r="BC95" i="3"/>
  <c r="AY95" i="3"/>
  <c r="O95" i="3"/>
  <c r="BD95" i="3" s="1"/>
  <c r="J95" i="3"/>
  <c r="K95" i="3" s="1"/>
  <c r="F95" i="3"/>
  <c r="AA95" i="3" s="1"/>
  <c r="BI94" i="3"/>
  <c r="BH94" i="3"/>
  <c r="BG94" i="3"/>
  <c r="BF94" i="3"/>
  <c r="BE94" i="3"/>
  <c r="BC94" i="3"/>
  <c r="AY94" i="3"/>
  <c r="O94" i="3"/>
  <c r="BD94" i="3" s="1"/>
  <c r="J94" i="3"/>
  <c r="K94" i="3" s="1"/>
  <c r="F94" i="3"/>
  <c r="Z94" i="3" s="1"/>
  <c r="BI93" i="3"/>
  <c r="BH93" i="3"/>
  <c r="BG93" i="3"/>
  <c r="BF93" i="3"/>
  <c r="BE93" i="3"/>
  <c r="BC93" i="3"/>
  <c r="AY93" i="3"/>
  <c r="O93" i="3"/>
  <c r="BD93" i="3" s="1"/>
  <c r="J93" i="3"/>
  <c r="K93" i="3" s="1"/>
  <c r="F93" i="3"/>
  <c r="AA93" i="3" s="1"/>
  <c r="BI92" i="3"/>
  <c r="BH92" i="3"/>
  <c r="BG92" i="3"/>
  <c r="BF92" i="3"/>
  <c r="BE92" i="3"/>
  <c r="BC92" i="3"/>
  <c r="AY92" i="3"/>
  <c r="O92" i="3"/>
  <c r="BD92" i="3" s="1"/>
  <c r="J92" i="3"/>
  <c r="K92" i="3" s="1"/>
  <c r="F92" i="3"/>
  <c r="Z92" i="3" s="1"/>
  <c r="BI91" i="3"/>
  <c r="BH91" i="3"/>
  <c r="BG91" i="3"/>
  <c r="BF91" i="3"/>
  <c r="BE91" i="3"/>
  <c r="BC91" i="3"/>
  <c r="AY91" i="3"/>
  <c r="O91" i="3"/>
  <c r="BD91" i="3" s="1"/>
  <c r="J91" i="3"/>
  <c r="K91" i="3" s="1"/>
  <c r="F91" i="3"/>
  <c r="AA91" i="3" s="1"/>
  <c r="BI90" i="3"/>
  <c r="BH90" i="3"/>
  <c r="BG90" i="3"/>
  <c r="BF90" i="3"/>
  <c r="BE90" i="3"/>
  <c r="BC90" i="3"/>
  <c r="AY90" i="3"/>
  <c r="O90" i="3"/>
  <c r="BD90" i="3" s="1"/>
  <c r="J90" i="3"/>
  <c r="K90" i="3" s="1"/>
  <c r="F90" i="3"/>
  <c r="AA90" i="3" s="1"/>
  <c r="BI89" i="3"/>
  <c r="BH89" i="3"/>
  <c r="BG89" i="3"/>
  <c r="BF89" i="3"/>
  <c r="BE89" i="3"/>
  <c r="BC89" i="3"/>
  <c r="AY89" i="3"/>
  <c r="O89" i="3"/>
  <c r="BD89" i="3" s="1"/>
  <c r="J89" i="3"/>
  <c r="K89" i="3" s="1"/>
  <c r="F89" i="3"/>
  <c r="AA89" i="3" s="1"/>
  <c r="BI88" i="3"/>
  <c r="BH88" i="3"/>
  <c r="BG88" i="3"/>
  <c r="BF88" i="3"/>
  <c r="BE88" i="3"/>
  <c r="BC88" i="3"/>
  <c r="AY88" i="3"/>
  <c r="O88" i="3"/>
  <c r="BD88" i="3" s="1"/>
  <c r="J88" i="3"/>
  <c r="K88" i="3" s="1"/>
  <c r="F88" i="3"/>
  <c r="Z88" i="3" s="1"/>
  <c r="BI87" i="3"/>
  <c r="BH87" i="3"/>
  <c r="BG87" i="3"/>
  <c r="BF87" i="3"/>
  <c r="BE87" i="3"/>
  <c r="BC87" i="3"/>
  <c r="AY87" i="3"/>
  <c r="O87" i="3"/>
  <c r="BD87" i="3" s="1"/>
  <c r="J87" i="3"/>
  <c r="K87" i="3" s="1"/>
  <c r="F87" i="3"/>
  <c r="AA87" i="3" s="1"/>
  <c r="BI86" i="3"/>
  <c r="BH86" i="3"/>
  <c r="BG86" i="3"/>
  <c r="BF86" i="3"/>
  <c r="BE86" i="3"/>
  <c r="BC86" i="3"/>
  <c r="AY86" i="3"/>
  <c r="O86" i="3"/>
  <c r="BD86" i="3" s="1"/>
  <c r="J86" i="3"/>
  <c r="K86" i="3" s="1"/>
  <c r="F86" i="3"/>
  <c r="Z86" i="3" s="1"/>
  <c r="BI85" i="3"/>
  <c r="BH85" i="3"/>
  <c r="BG85" i="3"/>
  <c r="BF85" i="3"/>
  <c r="BE85" i="3"/>
  <c r="BC85" i="3"/>
  <c r="AY85" i="3"/>
  <c r="O85" i="3"/>
  <c r="BD85" i="3" s="1"/>
  <c r="J85" i="3"/>
  <c r="K85" i="3" s="1"/>
  <c r="F85" i="3"/>
  <c r="AA85" i="3" s="1"/>
  <c r="BI84" i="3"/>
  <c r="BH84" i="3"/>
  <c r="BG84" i="3"/>
  <c r="BF84" i="3"/>
  <c r="BE84" i="3"/>
  <c r="BC84" i="3"/>
  <c r="AY84" i="3"/>
  <c r="O84" i="3"/>
  <c r="BD84" i="3" s="1"/>
  <c r="J84" i="3"/>
  <c r="K84" i="3" s="1"/>
  <c r="F84" i="3"/>
  <c r="Z84" i="3" s="1"/>
  <c r="BI83" i="3"/>
  <c r="BH83" i="3"/>
  <c r="BG83" i="3"/>
  <c r="BF83" i="3"/>
  <c r="BE83" i="3"/>
  <c r="BC83" i="3"/>
  <c r="AY83" i="3"/>
  <c r="O83" i="3"/>
  <c r="BD83" i="3" s="1"/>
  <c r="J83" i="3"/>
  <c r="K83" i="3" s="1"/>
  <c r="F83" i="3"/>
  <c r="AA83" i="3" s="1"/>
  <c r="BI82" i="3"/>
  <c r="BH82" i="3"/>
  <c r="BG82" i="3"/>
  <c r="BF82" i="3"/>
  <c r="BE82" i="3"/>
  <c r="BC82" i="3"/>
  <c r="AY82" i="3"/>
  <c r="O82" i="3"/>
  <c r="BD82" i="3" s="1"/>
  <c r="J82" i="3"/>
  <c r="K82" i="3" s="1"/>
  <c r="F82" i="3"/>
  <c r="AA82" i="3" s="1"/>
  <c r="BI81" i="3"/>
  <c r="BH81" i="3"/>
  <c r="BG81" i="3"/>
  <c r="BF81" i="3"/>
  <c r="BE81" i="3"/>
  <c r="BC81" i="3"/>
  <c r="AY81" i="3"/>
  <c r="O81" i="3"/>
  <c r="BD81" i="3" s="1"/>
  <c r="J81" i="3"/>
  <c r="K81" i="3" s="1"/>
  <c r="F81" i="3"/>
  <c r="AA81" i="3" s="1"/>
  <c r="BI80" i="3"/>
  <c r="BH80" i="3"/>
  <c r="BG80" i="3"/>
  <c r="BF80" i="3"/>
  <c r="BE80" i="3"/>
  <c r="BC80" i="3"/>
  <c r="AY80" i="3"/>
  <c r="O80" i="3"/>
  <c r="BD80" i="3" s="1"/>
  <c r="J80" i="3"/>
  <c r="K80" i="3" s="1"/>
  <c r="F80" i="3"/>
  <c r="Z80" i="3" s="1"/>
  <c r="BI79" i="3"/>
  <c r="BH79" i="3"/>
  <c r="BG79" i="3"/>
  <c r="BF79" i="3"/>
  <c r="BE79" i="3"/>
  <c r="BC79" i="3"/>
  <c r="AY79" i="3"/>
  <c r="O79" i="3"/>
  <c r="BD79" i="3" s="1"/>
  <c r="J79" i="3"/>
  <c r="K79" i="3" s="1"/>
  <c r="F79" i="3"/>
  <c r="AA79" i="3" s="1"/>
  <c r="BI78" i="3"/>
  <c r="BH78" i="3"/>
  <c r="BG78" i="3"/>
  <c r="BF78" i="3"/>
  <c r="BE78" i="3"/>
  <c r="BC78" i="3"/>
  <c r="AY78" i="3"/>
  <c r="O78" i="3"/>
  <c r="BD78" i="3" s="1"/>
  <c r="J78" i="3"/>
  <c r="K78" i="3" s="1"/>
  <c r="F78" i="3"/>
  <c r="Z78" i="3" s="1"/>
  <c r="BI77" i="3"/>
  <c r="BH77" i="3"/>
  <c r="BG77" i="3"/>
  <c r="BF77" i="3"/>
  <c r="BE77" i="3"/>
  <c r="BC77" i="3"/>
  <c r="AY77" i="3"/>
  <c r="O77" i="3"/>
  <c r="BD77" i="3" s="1"/>
  <c r="J77" i="3"/>
  <c r="K77" i="3" s="1"/>
  <c r="F77" i="3"/>
  <c r="AA77" i="3" s="1"/>
  <c r="BI76" i="3"/>
  <c r="BH76" i="3"/>
  <c r="BG76" i="3"/>
  <c r="BF76" i="3"/>
  <c r="BE76" i="3"/>
  <c r="BC76" i="3"/>
  <c r="AY76" i="3"/>
  <c r="O76" i="3"/>
  <c r="BD76" i="3" s="1"/>
  <c r="J76" i="3"/>
  <c r="K76" i="3" s="1"/>
  <c r="F76" i="3"/>
  <c r="Z76" i="3" s="1"/>
  <c r="BI75" i="3"/>
  <c r="BH75" i="3"/>
  <c r="BG75" i="3"/>
  <c r="BF75" i="3"/>
  <c r="BE75" i="3"/>
  <c r="BC75" i="3"/>
  <c r="AY75" i="3"/>
  <c r="O75" i="3"/>
  <c r="BD75" i="3" s="1"/>
  <c r="J75" i="3"/>
  <c r="K75" i="3" s="1"/>
  <c r="F75" i="3"/>
  <c r="AA75" i="3" s="1"/>
  <c r="BI74" i="3"/>
  <c r="BH74" i="3"/>
  <c r="BG74" i="3"/>
  <c r="BF74" i="3"/>
  <c r="BE74" i="3"/>
  <c r="BC74" i="3"/>
  <c r="AY74" i="3"/>
  <c r="O74" i="3"/>
  <c r="BD74" i="3" s="1"/>
  <c r="J74" i="3"/>
  <c r="K74" i="3" s="1"/>
  <c r="F74" i="3"/>
  <c r="AA74" i="3" s="1"/>
  <c r="BI73" i="3"/>
  <c r="BH73" i="3"/>
  <c r="BG73" i="3"/>
  <c r="BF73" i="3"/>
  <c r="BE73" i="3"/>
  <c r="BC73" i="3"/>
  <c r="AY73" i="3"/>
  <c r="O73" i="3"/>
  <c r="BD73" i="3" s="1"/>
  <c r="J73" i="3"/>
  <c r="K73" i="3" s="1"/>
  <c r="F73" i="3"/>
  <c r="AA73" i="3" s="1"/>
  <c r="BI72" i="3"/>
  <c r="BH72" i="3"/>
  <c r="BG72" i="3"/>
  <c r="BF72" i="3"/>
  <c r="BE72" i="3"/>
  <c r="BC72" i="3"/>
  <c r="AY72" i="3"/>
  <c r="O72" i="3"/>
  <c r="BD72" i="3" s="1"/>
  <c r="J72" i="3"/>
  <c r="K72" i="3" s="1"/>
  <c r="F72" i="3"/>
  <c r="Z72" i="3" s="1"/>
  <c r="BI71" i="3"/>
  <c r="BH71" i="3"/>
  <c r="BG71" i="3"/>
  <c r="BF71" i="3"/>
  <c r="BE71" i="3"/>
  <c r="BC71" i="3"/>
  <c r="AY71" i="3"/>
  <c r="O71" i="3"/>
  <c r="BD71" i="3" s="1"/>
  <c r="J71" i="3"/>
  <c r="K71" i="3" s="1"/>
  <c r="F71" i="3"/>
  <c r="AA71" i="3" s="1"/>
  <c r="BI70" i="3"/>
  <c r="BH70" i="3"/>
  <c r="BG70" i="3"/>
  <c r="BF70" i="3"/>
  <c r="BE70" i="3"/>
  <c r="BC70" i="3"/>
  <c r="AY70" i="3"/>
  <c r="O70" i="3"/>
  <c r="BD70" i="3" s="1"/>
  <c r="J70" i="3"/>
  <c r="K70" i="3" s="1"/>
  <c r="F70" i="3"/>
  <c r="Z70" i="3" s="1"/>
  <c r="BI69" i="3"/>
  <c r="BH69" i="3"/>
  <c r="BG69" i="3"/>
  <c r="BF69" i="3"/>
  <c r="BE69" i="3"/>
  <c r="BC69" i="3"/>
  <c r="AY69" i="3"/>
  <c r="O69" i="3"/>
  <c r="BD69" i="3" s="1"/>
  <c r="J69" i="3"/>
  <c r="K69" i="3" s="1"/>
  <c r="F69" i="3"/>
  <c r="AA69" i="3" s="1"/>
  <c r="BI68" i="3"/>
  <c r="BH68" i="3"/>
  <c r="BG68" i="3"/>
  <c r="BF68" i="3"/>
  <c r="BE68" i="3"/>
  <c r="BC68" i="3"/>
  <c r="AY68" i="3"/>
  <c r="O68" i="3"/>
  <c r="BD68" i="3" s="1"/>
  <c r="J68" i="3"/>
  <c r="K68" i="3" s="1"/>
  <c r="F68" i="3"/>
  <c r="Z68" i="3" s="1"/>
  <c r="BI67" i="3"/>
  <c r="BH67" i="3"/>
  <c r="BG67" i="3"/>
  <c r="BF67" i="3"/>
  <c r="BE67" i="3"/>
  <c r="BC67" i="3"/>
  <c r="AY67" i="3"/>
  <c r="O67" i="3"/>
  <c r="BD67" i="3" s="1"/>
  <c r="J67" i="3"/>
  <c r="K67" i="3" s="1"/>
  <c r="F67" i="3"/>
  <c r="AA67" i="3" s="1"/>
  <c r="BI66" i="3"/>
  <c r="BH66" i="3"/>
  <c r="BG66" i="3"/>
  <c r="BF66" i="3"/>
  <c r="BE66" i="3"/>
  <c r="BC66" i="3"/>
  <c r="AY66" i="3"/>
  <c r="O66" i="3"/>
  <c r="BD66" i="3" s="1"/>
  <c r="J66" i="3"/>
  <c r="K66" i="3" s="1"/>
  <c r="F66" i="3"/>
  <c r="AA66" i="3" s="1"/>
  <c r="BI65" i="3"/>
  <c r="BH65" i="3"/>
  <c r="BG65" i="3"/>
  <c r="BF65" i="3"/>
  <c r="BE65" i="3"/>
  <c r="BC65" i="3"/>
  <c r="AY65" i="3"/>
  <c r="O65" i="3"/>
  <c r="BD65" i="3" s="1"/>
  <c r="J65" i="3"/>
  <c r="K65" i="3" s="1"/>
  <c r="F65" i="3"/>
  <c r="AA65" i="3" s="1"/>
  <c r="BI64" i="3"/>
  <c r="BH64" i="3"/>
  <c r="BG64" i="3"/>
  <c r="BF64" i="3"/>
  <c r="BE64" i="3"/>
  <c r="BC64" i="3"/>
  <c r="AY64" i="3"/>
  <c r="O64" i="3"/>
  <c r="BD64" i="3" s="1"/>
  <c r="J64" i="3"/>
  <c r="K64" i="3" s="1"/>
  <c r="F64" i="3"/>
  <c r="Z64" i="3" s="1"/>
  <c r="BI63" i="3"/>
  <c r="BH63" i="3"/>
  <c r="BG63" i="3"/>
  <c r="BF63" i="3"/>
  <c r="BE63" i="3"/>
  <c r="BC63" i="3"/>
  <c r="AY63" i="3"/>
  <c r="O63" i="3"/>
  <c r="BD63" i="3" s="1"/>
  <c r="J63" i="3"/>
  <c r="K63" i="3" s="1"/>
  <c r="F63" i="3"/>
  <c r="AA63" i="3" s="1"/>
  <c r="BI62" i="3"/>
  <c r="BH62" i="3"/>
  <c r="BG62" i="3"/>
  <c r="BF62" i="3"/>
  <c r="BE62" i="3"/>
  <c r="BC62" i="3"/>
  <c r="AY62" i="3"/>
  <c r="O62" i="3"/>
  <c r="BD62" i="3" s="1"/>
  <c r="J62" i="3"/>
  <c r="K62" i="3" s="1"/>
  <c r="F62" i="3"/>
  <c r="Z62" i="3" s="1"/>
  <c r="BI61" i="3"/>
  <c r="BH61" i="3"/>
  <c r="BG61" i="3"/>
  <c r="BF61" i="3"/>
  <c r="BE61" i="3"/>
  <c r="BC61" i="3"/>
  <c r="AY61" i="3"/>
  <c r="O61" i="3"/>
  <c r="BD61" i="3" s="1"/>
  <c r="J61" i="3"/>
  <c r="K61" i="3" s="1"/>
  <c r="F61" i="3"/>
  <c r="AA61" i="3" s="1"/>
  <c r="BI60" i="3"/>
  <c r="BH60" i="3"/>
  <c r="BG60" i="3"/>
  <c r="BF60" i="3"/>
  <c r="BE60" i="3"/>
  <c r="BC60" i="3"/>
  <c r="AY60" i="3"/>
  <c r="O60" i="3"/>
  <c r="BD60" i="3" s="1"/>
  <c r="J60" i="3"/>
  <c r="K60" i="3" s="1"/>
  <c r="F60" i="3"/>
  <c r="Z60" i="3" s="1"/>
  <c r="BI59" i="3"/>
  <c r="BH59" i="3"/>
  <c r="BG59" i="3"/>
  <c r="BF59" i="3"/>
  <c r="BE59" i="3"/>
  <c r="BC59" i="3"/>
  <c r="AY59" i="3"/>
  <c r="O59" i="3"/>
  <c r="BD59" i="3" s="1"/>
  <c r="J59" i="3"/>
  <c r="K59" i="3" s="1"/>
  <c r="F59" i="3"/>
  <c r="AA59" i="3" s="1"/>
  <c r="BI58" i="3"/>
  <c r="BH58" i="3"/>
  <c r="BG58" i="3"/>
  <c r="BF58" i="3"/>
  <c r="BE58" i="3"/>
  <c r="BC58" i="3"/>
  <c r="AY58" i="3"/>
  <c r="O58" i="3"/>
  <c r="BD58" i="3" s="1"/>
  <c r="J58" i="3"/>
  <c r="K58" i="3" s="1"/>
  <c r="F58" i="3"/>
  <c r="AA58" i="3" s="1"/>
  <c r="BI57" i="3"/>
  <c r="BH57" i="3"/>
  <c r="BG57" i="3"/>
  <c r="BF57" i="3"/>
  <c r="BE57" i="3"/>
  <c r="BC57" i="3"/>
  <c r="AY57" i="3"/>
  <c r="O57" i="3"/>
  <c r="BD57" i="3" s="1"/>
  <c r="J57" i="3"/>
  <c r="K57" i="3" s="1"/>
  <c r="F57" i="3"/>
  <c r="AA57" i="3" s="1"/>
  <c r="BI56" i="3"/>
  <c r="BH56" i="3"/>
  <c r="BG56" i="3"/>
  <c r="BF56" i="3"/>
  <c r="BE56" i="3"/>
  <c r="BC56" i="3"/>
  <c r="AY56" i="3"/>
  <c r="O56" i="3"/>
  <c r="BD56" i="3" s="1"/>
  <c r="J56" i="3"/>
  <c r="K56" i="3" s="1"/>
  <c r="F56" i="3"/>
  <c r="Z56" i="3" s="1"/>
  <c r="BI55" i="3"/>
  <c r="BH55" i="3"/>
  <c r="BG55" i="3"/>
  <c r="BF55" i="3"/>
  <c r="BE55" i="3"/>
  <c r="BC55" i="3"/>
  <c r="AY55" i="3"/>
  <c r="O55" i="3"/>
  <c r="BD55" i="3" s="1"/>
  <c r="J55" i="3"/>
  <c r="K55" i="3" s="1"/>
  <c r="F55" i="3"/>
  <c r="AA55" i="3" s="1"/>
  <c r="BI54" i="3"/>
  <c r="BH54" i="3"/>
  <c r="BG54" i="3"/>
  <c r="BF54" i="3"/>
  <c r="BE54" i="3"/>
  <c r="BC54" i="3"/>
  <c r="AY54" i="3"/>
  <c r="O54" i="3"/>
  <c r="BD54" i="3" s="1"/>
  <c r="J54" i="3"/>
  <c r="K54" i="3" s="1"/>
  <c r="F54" i="3"/>
  <c r="Z54" i="3" s="1"/>
  <c r="BI53" i="3"/>
  <c r="BH53" i="3"/>
  <c r="BG53" i="3"/>
  <c r="BF53" i="3"/>
  <c r="BE53" i="3"/>
  <c r="BC53" i="3"/>
  <c r="AY53" i="3"/>
  <c r="O53" i="3"/>
  <c r="BD53" i="3" s="1"/>
  <c r="J53" i="3"/>
  <c r="K53" i="3" s="1"/>
  <c r="F53" i="3"/>
  <c r="AA53" i="3" s="1"/>
  <c r="BI52" i="3"/>
  <c r="BH52" i="3"/>
  <c r="BG52" i="3"/>
  <c r="BF52" i="3"/>
  <c r="BE52" i="3"/>
  <c r="BC52" i="3"/>
  <c r="AY52" i="3"/>
  <c r="O52" i="3"/>
  <c r="BD52" i="3" s="1"/>
  <c r="J52" i="3"/>
  <c r="K52" i="3" s="1"/>
  <c r="F52" i="3"/>
  <c r="Z52" i="3" s="1"/>
  <c r="BI51" i="3"/>
  <c r="BH51" i="3"/>
  <c r="BG51" i="3"/>
  <c r="BF51" i="3"/>
  <c r="BE51" i="3"/>
  <c r="BC51" i="3"/>
  <c r="AY51" i="3"/>
  <c r="O51" i="3"/>
  <c r="BD51" i="3" s="1"/>
  <c r="J51" i="3"/>
  <c r="K51" i="3" s="1"/>
  <c r="F51" i="3"/>
  <c r="AA51" i="3" s="1"/>
  <c r="BI50" i="3"/>
  <c r="BH50" i="3"/>
  <c r="BG50" i="3"/>
  <c r="BF50" i="3"/>
  <c r="BE50" i="3"/>
  <c r="BC50" i="3"/>
  <c r="AY50" i="3"/>
  <c r="O50" i="3"/>
  <c r="BD50" i="3" s="1"/>
  <c r="J50" i="3"/>
  <c r="K50" i="3" s="1"/>
  <c r="F50" i="3"/>
  <c r="AA50" i="3" s="1"/>
  <c r="BI49" i="3"/>
  <c r="BH49" i="3"/>
  <c r="BG49" i="3"/>
  <c r="BF49" i="3"/>
  <c r="BE49" i="3"/>
  <c r="BC49" i="3"/>
  <c r="AY49" i="3"/>
  <c r="O49" i="3"/>
  <c r="BD49" i="3" s="1"/>
  <c r="J49" i="3"/>
  <c r="K49" i="3" s="1"/>
  <c r="F49" i="3"/>
  <c r="AA49" i="3" s="1"/>
  <c r="BI48" i="3"/>
  <c r="BH48" i="3"/>
  <c r="BG48" i="3"/>
  <c r="BF48" i="3"/>
  <c r="BE48" i="3"/>
  <c r="BC48" i="3"/>
  <c r="AY48" i="3"/>
  <c r="O48" i="3"/>
  <c r="BD48" i="3" s="1"/>
  <c r="J48" i="3"/>
  <c r="K48" i="3" s="1"/>
  <c r="F48" i="3"/>
  <c r="Z48" i="3" s="1"/>
  <c r="BI47" i="3"/>
  <c r="BH47" i="3"/>
  <c r="BG47" i="3"/>
  <c r="BF47" i="3"/>
  <c r="BE47" i="3"/>
  <c r="BC47" i="3"/>
  <c r="AY47" i="3"/>
  <c r="O47" i="3"/>
  <c r="BD47" i="3" s="1"/>
  <c r="J47" i="3"/>
  <c r="K47" i="3" s="1"/>
  <c r="F47" i="3"/>
  <c r="AA47" i="3" s="1"/>
  <c r="BI46" i="3"/>
  <c r="BH46" i="3"/>
  <c r="BG46" i="3"/>
  <c r="BF46" i="3"/>
  <c r="BE46" i="3"/>
  <c r="BC46" i="3"/>
  <c r="AY46" i="3"/>
  <c r="O46" i="3"/>
  <c r="BD46" i="3" s="1"/>
  <c r="J46" i="3"/>
  <c r="K46" i="3" s="1"/>
  <c r="F46" i="3"/>
  <c r="Z46" i="3" s="1"/>
  <c r="BI45" i="3"/>
  <c r="BH45" i="3"/>
  <c r="BG45" i="3"/>
  <c r="BF45" i="3"/>
  <c r="BE45" i="3"/>
  <c r="BC45" i="3"/>
  <c r="AY45" i="3"/>
  <c r="O45" i="3"/>
  <c r="BD45" i="3" s="1"/>
  <c r="J45" i="3"/>
  <c r="K45" i="3" s="1"/>
  <c r="F45" i="3"/>
  <c r="AA45" i="3" s="1"/>
  <c r="BI44" i="3"/>
  <c r="BH44" i="3"/>
  <c r="BG44" i="3"/>
  <c r="BF44" i="3"/>
  <c r="BE44" i="3"/>
  <c r="BC44" i="3"/>
  <c r="AY44" i="3"/>
  <c r="O44" i="3"/>
  <c r="BD44" i="3" s="1"/>
  <c r="J44" i="3"/>
  <c r="K44" i="3" s="1"/>
  <c r="F44" i="3"/>
  <c r="Z44" i="3" s="1"/>
  <c r="BI43" i="3"/>
  <c r="BH43" i="3"/>
  <c r="BG43" i="3"/>
  <c r="BF43" i="3"/>
  <c r="BE43" i="3"/>
  <c r="BC43" i="3"/>
  <c r="AY43" i="3"/>
  <c r="O43" i="3"/>
  <c r="BD43" i="3" s="1"/>
  <c r="J43" i="3"/>
  <c r="K43" i="3" s="1"/>
  <c r="F43" i="3"/>
  <c r="AA43" i="3" s="1"/>
  <c r="BI42" i="3"/>
  <c r="BH42" i="3"/>
  <c r="BG42" i="3"/>
  <c r="BF42" i="3"/>
  <c r="BE42" i="3"/>
  <c r="BC42" i="3"/>
  <c r="AY42" i="3"/>
  <c r="O42" i="3"/>
  <c r="BD42" i="3" s="1"/>
  <c r="J42" i="3"/>
  <c r="K42" i="3" s="1"/>
  <c r="F42" i="3"/>
  <c r="AA42" i="3" s="1"/>
  <c r="BI41" i="3"/>
  <c r="BH41" i="3"/>
  <c r="BG41" i="3"/>
  <c r="BF41" i="3"/>
  <c r="BE41" i="3"/>
  <c r="BC41" i="3"/>
  <c r="AY41" i="3"/>
  <c r="O41" i="3"/>
  <c r="BD41" i="3" s="1"/>
  <c r="J41" i="3"/>
  <c r="K41" i="3" s="1"/>
  <c r="F41" i="3"/>
  <c r="AA41" i="3" s="1"/>
  <c r="BI40" i="3"/>
  <c r="BH40" i="3"/>
  <c r="BG40" i="3"/>
  <c r="BF40" i="3"/>
  <c r="BE40" i="3"/>
  <c r="BC40" i="3"/>
  <c r="AY40" i="3"/>
  <c r="O40" i="3"/>
  <c r="BD40" i="3" s="1"/>
  <c r="J40" i="3"/>
  <c r="K40" i="3" s="1"/>
  <c r="F40" i="3"/>
  <c r="Z40" i="3" s="1"/>
  <c r="BI39" i="3"/>
  <c r="BH39" i="3"/>
  <c r="BG39" i="3"/>
  <c r="BF39" i="3"/>
  <c r="BE39" i="3"/>
  <c r="BC39" i="3"/>
  <c r="AY39" i="3"/>
  <c r="O39" i="3"/>
  <c r="BD39" i="3" s="1"/>
  <c r="J39" i="3"/>
  <c r="K39" i="3" s="1"/>
  <c r="F39" i="3"/>
  <c r="AA39" i="3" s="1"/>
  <c r="BI38" i="3"/>
  <c r="BH38" i="3"/>
  <c r="BG38" i="3"/>
  <c r="BF38" i="3"/>
  <c r="BE38" i="3"/>
  <c r="BC38" i="3"/>
  <c r="AY38" i="3"/>
  <c r="O38" i="3"/>
  <c r="BD38" i="3" s="1"/>
  <c r="J38" i="3"/>
  <c r="K38" i="3" s="1"/>
  <c r="F38" i="3"/>
  <c r="Z38" i="3" s="1"/>
  <c r="BI37" i="3"/>
  <c r="BH37" i="3"/>
  <c r="BG37" i="3"/>
  <c r="BF37" i="3"/>
  <c r="BE37" i="3"/>
  <c r="BC37" i="3"/>
  <c r="AY37" i="3"/>
  <c r="O37" i="3"/>
  <c r="BD37" i="3" s="1"/>
  <c r="J37" i="3"/>
  <c r="K37" i="3" s="1"/>
  <c r="F37" i="3"/>
  <c r="AA37" i="3" s="1"/>
  <c r="BI36" i="3"/>
  <c r="BH36" i="3"/>
  <c r="BG36" i="3"/>
  <c r="BF36" i="3"/>
  <c r="BE36" i="3"/>
  <c r="BC36" i="3"/>
  <c r="AY36" i="3"/>
  <c r="O36" i="3"/>
  <c r="BD36" i="3" s="1"/>
  <c r="J36" i="3"/>
  <c r="K36" i="3" s="1"/>
  <c r="F36" i="3"/>
  <c r="Z36" i="3" s="1"/>
  <c r="BI35" i="3"/>
  <c r="BH35" i="3"/>
  <c r="BG35" i="3"/>
  <c r="BF35" i="3"/>
  <c r="BE35" i="3"/>
  <c r="BC35" i="3"/>
  <c r="AY35" i="3"/>
  <c r="O35" i="3"/>
  <c r="BD35" i="3" s="1"/>
  <c r="J35" i="3"/>
  <c r="K35" i="3" s="1"/>
  <c r="F35" i="3"/>
  <c r="AA35" i="3" s="1"/>
  <c r="BI34" i="3"/>
  <c r="BH34" i="3"/>
  <c r="BG34" i="3"/>
  <c r="BF34" i="3"/>
  <c r="BE34" i="3"/>
  <c r="BC34" i="3"/>
  <c r="AY34" i="3"/>
  <c r="O34" i="3"/>
  <c r="BD34" i="3" s="1"/>
  <c r="J34" i="3"/>
  <c r="K34" i="3" s="1"/>
  <c r="F34" i="3"/>
  <c r="AA34" i="3" s="1"/>
  <c r="BI33" i="3"/>
  <c r="BH33" i="3"/>
  <c r="BG33" i="3"/>
  <c r="BF33" i="3"/>
  <c r="BE33" i="3"/>
  <c r="BC33" i="3"/>
  <c r="AY33" i="3"/>
  <c r="O33" i="3"/>
  <c r="BD33" i="3" s="1"/>
  <c r="J33" i="3"/>
  <c r="K33" i="3" s="1"/>
  <c r="F33" i="3"/>
  <c r="AA33" i="3" s="1"/>
  <c r="BI32" i="3"/>
  <c r="BH32" i="3"/>
  <c r="BG32" i="3"/>
  <c r="BF32" i="3"/>
  <c r="BE32" i="3"/>
  <c r="BC32" i="3"/>
  <c r="AY32" i="3"/>
  <c r="O32" i="3"/>
  <c r="BD32" i="3" s="1"/>
  <c r="J32" i="3"/>
  <c r="K32" i="3" s="1"/>
  <c r="F32" i="3"/>
  <c r="Z32" i="3" s="1"/>
  <c r="BI31" i="3"/>
  <c r="BH31" i="3"/>
  <c r="BG31" i="3"/>
  <c r="BF31" i="3"/>
  <c r="BE31" i="3"/>
  <c r="BC31" i="3"/>
  <c r="AY31" i="3"/>
  <c r="O31" i="3"/>
  <c r="BD31" i="3" s="1"/>
  <c r="J31" i="3"/>
  <c r="K31" i="3" s="1"/>
  <c r="F31" i="3"/>
  <c r="AA31" i="3" s="1"/>
  <c r="BI30" i="3"/>
  <c r="BH30" i="3"/>
  <c r="BG30" i="3"/>
  <c r="BF30" i="3"/>
  <c r="BE30" i="3"/>
  <c r="BC30" i="3"/>
  <c r="AY30" i="3"/>
  <c r="O30" i="3"/>
  <c r="BD30" i="3" s="1"/>
  <c r="J30" i="3"/>
  <c r="K30" i="3" s="1"/>
  <c r="F30" i="3"/>
  <c r="Z30" i="3" s="1"/>
  <c r="BI29" i="3"/>
  <c r="BH29" i="3"/>
  <c r="BG29" i="3"/>
  <c r="BF29" i="3"/>
  <c r="BE29" i="3"/>
  <c r="BC29" i="3"/>
  <c r="AY29" i="3"/>
  <c r="O29" i="3"/>
  <c r="BD29" i="3" s="1"/>
  <c r="J29" i="3"/>
  <c r="K29" i="3" s="1"/>
  <c r="F29" i="3"/>
  <c r="AA29" i="3" s="1"/>
  <c r="BI28" i="3"/>
  <c r="BH28" i="3"/>
  <c r="BG28" i="3"/>
  <c r="BF28" i="3"/>
  <c r="BE28" i="3"/>
  <c r="BC28" i="3"/>
  <c r="AY28" i="3"/>
  <c r="O28" i="3"/>
  <c r="BD28" i="3" s="1"/>
  <c r="J28" i="3"/>
  <c r="K28" i="3" s="1"/>
  <c r="F28" i="3"/>
  <c r="Z28" i="3" s="1"/>
  <c r="BI27" i="3"/>
  <c r="BH27" i="3"/>
  <c r="BG27" i="3"/>
  <c r="BF27" i="3"/>
  <c r="BE27" i="3"/>
  <c r="BC27" i="3"/>
  <c r="AY27" i="3"/>
  <c r="O27" i="3"/>
  <c r="BD27" i="3" s="1"/>
  <c r="J27" i="3"/>
  <c r="K27" i="3" s="1"/>
  <c r="F27" i="3"/>
  <c r="Z27" i="3" s="1"/>
  <c r="BI26" i="3"/>
  <c r="BH26" i="3"/>
  <c r="BG26" i="3"/>
  <c r="BF26" i="3"/>
  <c r="BE26" i="3"/>
  <c r="BC26" i="3"/>
  <c r="AY26" i="3"/>
  <c r="O26" i="3"/>
  <c r="BD26" i="3" s="1"/>
  <c r="J26" i="3"/>
  <c r="K26" i="3" s="1"/>
  <c r="F26" i="3"/>
  <c r="AA26" i="3" s="1"/>
  <c r="BI25" i="3"/>
  <c r="BH25" i="3"/>
  <c r="BG25" i="3"/>
  <c r="BF25" i="3"/>
  <c r="BE25" i="3"/>
  <c r="BC25" i="3"/>
  <c r="AY25" i="3"/>
  <c r="O25" i="3"/>
  <c r="BD25" i="3" s="1"/>
  <c r="J25" i="3"/>
  <c r="K25" i="3" s="1"/>
  <c r="F25" i="3"/>
  <c r="Z25" i="3" s="1"/>
  <c r="BI24" i="3"/>
  <c r="BH24" i="3"/>
  <c r="BG24" i="3"/>
  <c r="BF24" i="3"/>
  <c r="BE24" i="3"/>
  <c r="BC24" i="3"/>
  <c r="AY24" i="3"/>
  <c r="O24" i="3"/>
  <c r="BD24" i="3" s="1"/>
  <c r="J24" i="3"/>
  <c r="K24" i="3" s="1"/>
  <c r="F24" i="3"/>
  <c r="AA24" i="3" s="1"/>
  <c r="BI23" i="3"/>
  <c r="BH23" i="3"/>
  <c r="BG23" i="3"/>
  <c r="BF23" i="3"/>
  <c r="BE23" i="3"/>
  <c r="BC23" i="3"/>
  <c r="AY23" i="3"/>
  <c r="O23" i="3"/>
  <c r="BD23" i="3" s="1"/>
  <c r="J23" i="3"/>
  <c r="K23" i="3" s="1"/>
  <c r="F23" i="3"/>
  <c r="Z23" i="3" s="1"/>
  <c r="BI22" i="3"/>
  <c r="BH22" i="3"/>
  <c r="BG22" i="3"/>
  <c r="BF22" i="3"/>
  <c r="BE22" i="3"/>
  <c r="BC22" i="3"/>
  <c r="AY22" i="3"/>
  <c r="O22" i="3"/>
  <c r="BD22" i="3" s="1"/>
  <c r="J22" i="3"/>
  <c r="K22" i="3" s="1"/>
  <c r="F22" i="3"/>
  <c r="AA22" i="3" s="1"/>
  <c r="BI21" i="3"/>
  <c r="BH21" i="3"/>
  <c r="BG21" i="3"/>
  <c r="BF21" i="3"/>
  <c r="BE21" i="3"/>
  <c r="BC21" i="3"/>
  <c r="AY21" i="3"/>
  <c r="O21" i="3"/>
  <c r="BD21" i="3" s="1"/>
  <c r="J21" i="3"/>
  <c r="K21" i="3" s="1"/>
  <c r="F21" i="3"/>
  <c r="Z21" i="3" s="1"/>
  <c r="BI20" i="3"/>
  <c r="BH20" i="3"/>
  <c r="BG20" i="3"/>
  <c r="BF20" i="3"/>
  <c r="BE20" i="3"/>
  <c r="BC20" i="3"/>
  <c r="AY20" i="3"/>
  <c r="O20" i="3"/>
  <c r="BD20" i="3" s="1"/>
  <c r="J20" i="3"/>
  <c r="K20" i="3" s="1"/>
  <c r="F20" i="3"/>
  <c r="Z20" i="3" s="1"/>
  <c r="BI19" i="3"/>
  <c r="BH19" i="3"/>
  <c r="BG19" i="3"/>
  <c r="BF19" i="3"/>
  <c r="BE19" i="3"/>
  <c r="BC19" i="3"/>
  <c r="AY19" i="3"/>
  <c r="O19" i="3"/>
  <c r="BD19" i="3" s="1"/>
  <c r="J19" i="3"/>
  <c r="K19" i="3" s="1"/>
  <c r="F19" i="3"/>
  <c r="Z19" i="3" s="1"/>
  <c r="BI18" i="3"/>
  <c r="BH18" i="3"/>
  <c r="BG18" i="3"/>
  <c r="BF18" i="3"/>
  <c r="BE18" i="3"/>
  <c r="BC18" i="3"/>
  <c r="AY18" i="3"/>
  <c r="O18" i="3"/>
  <c r="BD18" i="3" s="1"/>
  <c r="J18" i="3"/>
  <c r="K18" i="3" s="1"/>
  <c r="F18" i="3"/>
  <c r="AA18" i="3" s="1"/>
  <c r="BI17" i="3"/>
  <c r="BH17" i="3"/>
  <c r="BG17" i="3"/>
  <c r="BF17" i="3"/>
  <c r="BE17" i="3"/>
  <c r="BC17" i="3"/>
  <c r="AY17" i="3"/>
  <c r="O17" i="3"/>
  <c r="BD17" i="3" s="1"/>
  <c r="J17" i="3"/>
  <c r="K17" i="3" s="1"/>
  <c r="F17" i="3"/>
  <c r="Z17" i="3" s="1"/>
  <c r="BI16" i="3"/>
  <c r="BH16" i="3"/>
  <c r="BG16" i="3"/>
  <c r="BF16" i="3"/>
  <c r="BE16" i="3"/>
  <c r="BC16" i="3"/>
  <c r="AY16" i="3"/>
  <c r="O16" i="3"/>
  <c r="BD16" i="3" s="1"/>
  <c r="J16" i="3"/>
  <c r="K16" i="3" s="1"/>
  <c r="F16" i="3"/>
  <c r="AA16" i="3" s="1"/>
  <c r="BI15" i="3"/>
  <c r="BH15" i="3"/>
  <c r="BG15" i="3"/>
  <c r="BF15" i="3"/>
  <c r="BE15" i="3"/>
  <c r="BC15" i="3"/>
  <c r="AY15" i="3"/>
  <c r="O15" i="3"/>
  <c r="BD15" i="3" s="1"/>
  <c r="J15" i="3"/>
  <c r="K15" i="3" s="1"/>
  <c r="F15" i="3"/>
  <c r="Z15" i="3" s="1"/>
  <c r="BI14" i="3"/>
  <c r="BH14" i="3"/>
  <c r="BG14" i="3"/>
  <c r="BF14" i="3"/>
  <c r="BE14" i="3"/>
  <c r="BC14" i="3"/>
  <c r="AY14" i="3"/>
  <c r="O14" i="3"/>
  <c r="BD14" i="3" s="1"/>
  <c r="J14" i="3"/>
  <c r="K14" i="3" s="1"/>
  <c r="F14" i="3"/>
  <c r="AA14" i="3" s="1"/>
  <c r="BI13" i="3"/>
  <c r="BH13" i="3"/>
  <c r="BG13" i="3"/>
  <c r="BF13" i="3"/>
  <c r="BE13" i="3"/>
  <c r="BC13" i="3"/>
  <c r="AY13" i="3"/>
  <c r="O13" i="3"/>
  <c r="BD13" i="3" s="1"/>
  <c r="J13" i="3"/>
  <c r="K13" i="3" s="1"/>
  <c r="F13" i="3"/>
  <c r="Z13" i="3" s="1"/>
  <c r="BI12" i="3"/>
  <c r="BH12" i="3"/>
  <c r="BG12" i="3"/>
  <c r="BF12" i="3"/>
  <c r="BE12" i="3"/>
  <c r="BC12" i="3"/>
  <c r="AY12" i="3"/>
  <c r="O12" i="3"/>
  <c r="BD12" i="3" s="1"/>
  <c r="J12" i="3"/>
  <c r="K12" i="3" s="1"/>
  <c r="F12" i="3"/>
  <c r="Z12" i="3" s="1"/>
  <c r="BI11" i="3"/>
  <c r="BH11" i="3"/>
  <c r="BG11" i="3"/>
  <c r="BF11" i="3"/>
  <c r="BE11" i="3"/>
  <c r="BC11" i="3"/>
  <c r="AY11" i="3"/>
  <c r="O11" i="3"/>
  <c r="BD11" i="3" s="1"/>
  <c r="J11" i="3"/>
  <c r="K11" i="3" s="1"/>
  <c r="F11" i="3"/>
  <c r="Z11" i="3" s="1"/>
  <c r="BI10" i="3"/>
  <c r="BH10" i="3"/>
  <c r="BG10" i="3"/>
  <c r="BF10" i="3"/>
  <c r="BE10" i="3"/>
  <c r="BC10" i="3"/>
  <c r="AY10" i="3"/>
  <c r="O10" i="3"/>
  <c r="BD10" i="3" s="1"/>
  <c r="J10" i="3"/>
  <c r="K10" i="3" s="1"/>
  <c r="F10" i="3"/>
  <c r="AA10" i="3" s="1"/>
  <c r="BI9" i="3"/>
  <c r="BH9" i="3"/>
  <c r="BG9" i="3"/>
  <c r="BF9" i="3"/>
  <c r="BE9" i="3"/>
  <c r="BC9" i="3"/>
  <c r="AY9" i="3"/>
  <c r="O9" i="3"/>
  <c r="BD9" i="3" s="1"/>
  <c r="J9" i="3"/>
  <c r="K9" i="3" s="1"/>
  <c r="F9" i="3"/>
  <c r="Z9" i="3" s="1"/>
  <c r="BI8" i="3"/>
  <c r="BH8" i="3"/>
  <c r="BG8" i="3"/>
  <c r="BF8" i="3"/>
  <c r="BE8" i="3"/>
  <c r="BC8" i="3"/>
  <c r="AY8" i="3"/>
  <c r="O8" i="3"/>
  <c r="BD8" i="3" s="1"/>
  <c r="J8" i="3"/>
  <c r="K8" i="3" s="1"/>
  <c r="F8" i="3"/>
  <c r="AA8" i="3" s="1"/>
  <c r="BI7" i="3"/>
  <c r="BH7" i="3"/>
  <c r="BG7" i="3"/>
  <c r="BF7" i="3"/>
  <c r="BE7" i="3"/>
  <c r="BC7" i="3"/>
  <c r="AY7" i="3"/>
  <c r="O7" i="3"/>
  <c r="BD7" i="3" s="1"/>
  <c r="J7" i="3"/>
  <c r="K7" i="3" s="1"/>
  <c r="F7" i="3"/>
  <c r="Z7" i="3" s="1"/>
  <c r="BI6" i="3"/>
  <c r="BH6" i="3"/>
  <c r="BG6" i="3"/>
  <c r="BF6" i="3"/>
  <c r="BE6" i="3"/>
  <c r="BC6" i="3"/>
  <c r="AY6" i="3"/>
  <c r="O6" i="3"/>
  <c r="BD6" i="3" s="1"/>
  <c r="J6" i="3"/>
  <c r="K6" i="3" s="1"/>
  <c r="F6" i="3"/>
  <c r="AA6" i="3" s="1"/>
  <c r="BI5" i="3"/>
  <c r="BH5" i="3"/>
  <c r="BG5" i="3"/>
  <c r="BF5" i="3"/>
  <c r="BE5" i="3"/>
  <c r="BC5" i="3"/>
  <c r="AY5" i="3"/>
  <c r="O5" i="3"/>
  <c r="BD5" i="3" s="1"/>
  <c r="J5" i="3"/>
  <c r="K5" i="3" s="1"/>
  <c r="F5" i="3"/>
  <c r="Z5" i="3" s="1"/>
  <c r="BI4" i="3"/>
  <c r="BH4" i="3"/>
  <c r="BG4" i="3"/>
  <c r="BF4" i="3"/>
  <c r="BE4" i="3"/>
  <c r="BC4" i="3"/>
  <c r="AY4" i="3"/>
  <c r="O4" i="3"/>
  <c r="J4" i="3"/>
  <c r="K4" i="3" s="1"/>
  <c r="E4" i="3"/>
  <c r="F4" i="3" s="1"/>
  <c r="AA4" i="3" s="1"/>
  <c r="BI3" i="3"/>
  <c r="BH3" i="3"/>
  <c r="BG3" i="3"/>
  <c r="BF3" i="3"/>
  <c r="BE3" i="3"/>
  <c r="BC3" i="3"/>
  <c r="AY3" i="3"/>
  <c r="O3" i="3"/>
  <c r="J3" i="3"/>
  <c r="K3" i="3" s="1"/>
  <c r="E3" i="3"/>
  <c r="BI64" i="1"/>
  <c r="BH64" i="1"/>
  <c r="BG64" i="1"/>
  <c r="BF64" i="1"/>
  <c r="BE64" i="1"/>
  <c r="BC64" i="1"/>
  <c r="AY64" i="1"/>
  <c r="O64" i="1"/>
  <c r="BD64" i="1" s="1"/>
  <c r="J64" i="1"/>
  <c r="K64" i="1" s="1"/>
  <c r="F64" i="1"/>
  <c r="Z64" i="1" s="1"/>
  <c r="BI63" i="1"/>
  <c r="BH63" i="1"/>
  <c r="BG63" i="1"/>
  <c r="BF63" i="1"/>
  <c r="BE63" i="1"/>
  <c r="BC63" i="1"/>
  <c r="AY63" i="1"/>
  <c r="O63" i="1"/>
  <c r="BD63" i="1" s="1"/>
  <c r="J63" i="1"/>
  <c r="K63" i="1" s="1"/>
  <c r="F63" i="1"/>
  <c r="AA63" i="1" s="1"/>
  <c r="BI62" i="1"/>
  <c r="BH62" i="1"/>
  <c r="BG62" i="1"/>
  <c r="BF62" i="1"/>
  <c r="BE62" i="1"/>
  <c r="BC62" i="1"/>
  <c r="AY62" i="1"/>
  <c r="O62" i="1"/>
  <c r="BD62" i="1" s="1"/>
  <c r="J62" i="1"/>
  <c r="K62" i="1" s="1"/>
  <c r="F62" i="1"/>
  <c r="Z62" i="1" s="1"/>
  <c r="BI61" i="1"/>
  <c r="BH61" i="1"/>
  <c r="BG61" i="1"/>
  <c r="BF61" i="1"/>
  <c r="BE61" i="1"/>
  <c r="BC61" i="1"/>
  <c r="AY61" i="1"/>
  <c r="O61" i="1"/>
  <c r="BD61" i="1" s="1"/>
  <c r="J61" i="1"/>
  <c r="K61" i="1" s="1"/>
  <c r="F61" i="1"/>
  <c r="AA61" i="1" s="1"/>
  <c r="BI60" i="1"/>
  <c r="BH60" i="1"/>
  <c r="BG60" i="1"/>
  <c r="BF60" i="1"/>
  <c r="BE60" i="1"/>
  <c r="BC60" i="1"/>
  <c r="AY60" i="1"/>
  <c r="O60" i="1"/>
  <c r="BD60" i="1" s="1"/>
  <c r="J60" i="1"/>
  <c r="K60" i="1" s="1"/>
  <c r="F60" i="1"/>
  <c r="Z60" i="1" s="1"/>
  <c r="BI59" i="1"/>
  <c r="BH59" i="1"/>
  <c r="BG59" i="1"/>
  <c r="BF59" i="1"/>
  <c r="BE59" i="1"/>
  <c r="BC59" i="1"/>
  <c r="AY59" i="1"/>
  <c r="O59" i="1"/>
  <c r="BD59" i="1" s="1"/>
  <c r="J59" i="1"/>
  <c r="K59" i="1" s="1"/>
  <c r="F59" i="1"/>
  <c r="AA59" i="1" s="1"/>
  <c r="BI58" i="1"/>
  <c r="BH58" i="1"/>
  <c r="BG58" i="1"/>
  <c r="BF58" i="1"/>
  <c r="BE58" i="1"/>
  <c r="BC58" i="1"/>
  <c r="AY58" i="1"/>
  <c r="O58" i="1"/>
  <c r="BD58" i="1" s="1"/>
  <c r="J58" i="1"/>
  <c r="K58" i="1" s="1"/>
  <c r="F58" i="1"/>
  <c r="Z58" i="1" s="1"/>
  <c r="BI57" i="1"/>
  <c r="BH57" i="1"/>
  <c r="BG57" i="1"/>
  <c r="BF57" i="1"/>
  <c r="BE57" i="1"/>
  <c r="BC57" i="1"/>
  <c r="AY57" i="1"/>
  <c r="O57" i="1"/>
  <c r="BD57" i="1" s="1"/>
  <c r="J57" i="1"/>
  <c r="K57" i="1" s="1"/>
  <c r="F57" i="1"/>
  <c r="BI56" i="1"/>
  <c r="BH56" i="1"/>
  <c r="BG56" i="1"/>
  <c r="BF56" i="1"/>
  <c r="BE56" i="1"/>
  <c r="BC56" i="1"/>
  <c r="AY56" i="1"/>
  <c r="O56" i="1"/>
  <c r="BD56" i="1" s="1"/>
  <c r="J56" i="1"/>
  <c r="K56" i="1" s="1"/>
  <c r="F56" i="1"/>
  <c r="Z56" i="1" s="1"/>
  <c r="BI55" i="1"/>
  <c r="BH55" i="1"/>
  <c r="BG55" i="1"/>
  <c r="BF55" i="1"/>
  <c r="BE55" i="1"/>
  <c r="BC55" i="1"/>
  <c r="AY55" i="1"/>
  <c r="O55" i="1"/>
  <c r="BD55" i="1" s="1"/>
  <c r="J55" i="1"/>
  <c r="K55" i="1" s="1"/>
  <c r="F55" i="1"/>
  <c r="AA55" i="1" s="1"/>
  <c r="BI54" i="1"/>
  <c r="BH54" i="1"/>
  <c r="BG54" i="1"/>
  <c r="BF54" i="1"/>
  <c r="BE54" i="1"/>
  <c r="BC54" i="1"/>
  <c r="AY54" i="1"/>
  <c r="O54" i="1"/>
  <c r="BD54" i="1" s="1"/>
  <c r="J54" i="1"/>
  <c r="K54" i="1" s="1"/>
  <c r="F54" i="1"/>
  <c r="AA54" i="1" s="1"/>
  <c r="BI53" i="1"/>
  <c r="BH53" i="1"/>
  <c r="BG53" i="1"/>
  <c r="BF53" i="1"/>
  <c r="BE53" i="1"/>
  <c r="BC53" i="1"/>
  <c r="AY53" i="1"/>
  <c r="O53" i="1"/>
  <c r="BD53" i="1" s="1"/>
  <c r="J53" i="1"/>
  <c r="K53" i="1" s="1"/>
  <c r="F53" i="1"/>
  <c r="AA53" i="1" s="1"/>
  <c r="BI52" i="1"/>
  <c r="BH52" i="1"/>
  <c r="BG52" i="1"/>
  <c r="BF52" i="1"/>
  <c r="BE52" i="1"/>
  <c r="BC52" i="1"/>
  <c r="AY52" i="1"/>
  <c r="O52" i="1"/>
  <c r="BD52" i="1" s="1"/>
  <c r="J52" i="1"/>
  <c r="K52" i="1" s="1"/>
  <c r="F52" i="1"/>
  <c r="AA52" i="1" s="1"/>
  <c r="BI51" i="1"/>
  <c r="BH51" i="1"/>
  <c r="BG51" i="1"/>
  <c r="BF51" i="1"/>
  <c r="BE51" i="1"/>
  <c r="BC51" i="1"/>
  <c r="AY51" i="1"/>
  <c r="O51" i="1"/>
  <c r="BD51" i="1" s="1"/>
  <c r="J51" i="1"/>
  <c r="K51" i="1" s="1"/>
  <c r="F51" i="1"/>
  <c r="AA51" i="1" s="1"/>
  <c r="BI50" i="1"/>
  <c r="BH50" i="1"/>
  <c r="BG50" i="1"/>
  <c r="BF50" i="1"/>
  <c r="BE50" i="1"/>
  <c r="BC50" i="1"/>
  <c r="AY50" i="1"/>
  <c r="O50" i="1"/>
  <c r="BD50" i="1" s="1"/>
  <c r="J50" i="1"/>
  <c r="K50" i="1" s="1"/>
  <c r="F50" i="1"/>
  <c r="AA50" i="1" s="1"/>
  <c r="BI49" i="1"/>
  <c r="BH49" i="1"/>
  <c r="BG49" i="1"/>
  <c r="BF49" i="1"/>
  <c r="BE49" i="1"/>
  <c r="BC49" i="1"/>
  <c r="AY49" i="1"/>
  <c r="O49" i="1"/>
  <c r="BD49" i="1" s="1"/>
  <c r="J49" i="1"/>
  <c r="K49" i="1" s="1"/>
  <c r="F49" i="1"/>
  <c r="AA49" i="1" s="1"/>
  <c r="BI48" i="1"/>
  <c r="BH48" i="1"/>
  <c r="BG48" i="1"/>
  <c r="BF48" i="1"/>
  <c r="BE48" i="1"/>
  <c r="BC48" i="1"/>
  <c r="AY48" i="1"/>
  <c r="O48" i="1"/>
  <c r="BD48" i="1" s="1"/>
  <c r="J48" i="1"/>
  <c r="K48" i="1" s="1"/>
  <c r="F48" i="1"/>
  <c r="Z48" i="1" s="1"/>
  <c r="BI47" i="1"/>
  <c r="BH47" i="1"/>
  <c r="BG47" i="1"/>
  <c r="BF47" i="1"/>
  <c r="BE47" i="1"/>
  <c r="BC47" i="1"/>
  <c r="AY47" i="1"/>
  <c r="O47" i="1"/>
  <c r="BD47" i="1" s="1"/>
  <c r="J47" i="1"/>
  <c r="K47" i="1" s="1"/>
  <c r="F47" i="1"/>
  <c r="AA47" i="1" s="1"/>
  <c r="BI46" i="1"/>
  <c r="BH46" i="1"/>
  <c r="BG46" i="1"/>
  <c r="BF46" i="1"/>
  <c r="BE46" i="1"/>
  <c r="BC46" i="1"/>
  <c r="AY46" i="1"/>
  <c r="O46" i="1"/>
  <c r="BD46" i="1" s="1"/>
  <c r="J46" i="1"/>
  <c r="K46" i="1" s="1"/>
  <c r="F46" i="1"/>
  <c r="Z46" i="1" s="1"/>
  <c r="BI45" i="1"/>
  <c r="BH45" i="1"/>
  <c r="BG45" i="1"/>
  <c r="BF45" i="1"/>
  <c r="BE45" i="1"/>
  <c r="BC45" i="1"/>
  <c r="AY45" i="1"/>
  <c r="O45" i="1"/>
  <c r="BD45" i="1" s="1"/>
  <c r="J45" i="1"/>
  <c r="K45" i="1" s="1"/>
  <c r="F45" i="1"/>
  <c r="AA45" i="1" s="1"/>
  <c r="BI44" i="1"/>
  <c r="BH44" i="1"/>
  <c r="BG44" i="1"/>
  <c r="BF44" i="1"/>
  <c r="BE44" i="1"/>
  <c r="BC44" i="1"/>
  <c r="AY44" i="1"/>
  <c r="O44" i="1"/>
  <c r="BD44" i="1" s="1"/>
  <c r="J44" i="1"/>
  <c r="K44" i="1" s="1"/>
  <c r="F44" i="1"/>
  <c r="AA44" i="1" s="1"/>
  <c r="BI43" i="1"/>
  <c r="BH43" i="1"/>
  <c r="BG43" i="1"/>
  <c r="BF43" i="1"/>
  <c r="BE43" i="1"/>
  <c r="BC43" i="1"/>
  <c r="AY43" i="1"/>
  <c r="O43" i="1"/>
  <c r="BD43" i="1" s="1"/>
  <c r="J43" i="1"/>
  <c r="K43" i="1" s="1"/>
  <c r="F43" i="1"/>
  <c r="AA43" i="1" s="1"/>
  <c r="BI42" i="1"/>
  <c r="BH42" i="1"/>
  <c r="BG42" i="1"/>
  <c r="BF42" i="1"/>
  <c r="BE42" i="1"/>
  <c r="BC42" i="1"/>
  <c r="AY42" i="1"/>
  <c r="O42" i="1"/>
  <c r="BD42" i="1" s="1"/>
  <c r="J42" i="1"/>
  <c r="K42" i="1" s="1"/>
  <c r="F42" i="1"/>
  <c r="AA42" i="1" s="1"/>
  <c r="BI41" i="1"/>
  <c r="BH41" i="1"/>
  <c r="BG41" i="1"/>
  <c r="BF41" i="1"/>
  <c r="BE41" i="1"/>
  <c r="BC41" i="1"/>
  <c r="AY41" i="1"/>
  <c r="O41" i="1"/>
  <c r="BD41" i="1" s="1"/>
  <c r="J41" i="1"/>
  <c r="K41" i="1" s="1"/>
  <c r="F41" i="1"/>
  <c r="AA41" i="1" s="1"/>
  <c r="BI40" i="1"/>
  <c r="BH40" i="1"/>
  <c r="BG40" i="1"/>
  <c r="BF40" i="1"/>
  <c r="BE40" i="1"/>
  <c r="BC40" i="1"/>
  <c r="AY40" i="1"/>
  <c r="O40" i="1"/>
  <c r="BD40" i="1" s="1"/>
  <c r="J40" i="1"/>
  <c r="K40" i="1" s="1"/>
  <c r="F40" i="1"/>
  <c r="Z40" i="1" s="1"/>
  <c r="BI39" i="1"/>
  <c r="BH39" i="1"/>
  <c r="BG39" i="1"/>
  <c r="BF39" i="1"/>
  <c r="BE39" i="1"/>
  <c r="BC39" i="1"/>
  <c r="AY39" i="1"/>
  <c r="O39" i="1"/>
  <c r="BD39" i="1" s="1"/>
  <c r="J39" i="1"/>
  <c r="K39" i="1" s="1"/>
  <c r="F39" i="1"/>
  <c r="AA39" i="1" s="1"/>
  <c r="BI38" i="1"/>
  <c r="BH38" i="1"/>
  <c r="BG38" i="1"/>
  <c r="BF38" i="1"/>
  <c r="BE38" i="1"/>
  <c r="BC38" i="1"/>
  <c r="AY38" i="1"/>
  <c r="O38" i="1"/>
  <c r="BD38" i="1" s="1"/>
  <c r="J38" i="1"/>
  <c r="K38" i="1" s="1"/>
  <c r="F38" i="1"/>
  <c r="Z38" i="1" s="1"/>
  <c r="BI37" i="1"/>
  <c r="BH37" i="1"/>
  <c r="BG37" i="1"/>
  <c r="BF37" i="1"/>
  <c r="BE37" i="1"/>
  <c r="BC37" i="1"/>
  <c r="AY37" i="1"/>
  <c r="O37" i="1"/>
  <c r="BD37" i="1" s="1"/>
  <c r="J37" i="1"/>
  <c r="K37" i="1" s="1"/>
  <c r="F37" i="1"/>
  <c r="AA37" i="1" s="1"/>
  <c r="BI36" i="1"/>
  <c r="BH36" i="1"/>
  <c r="BG36" i="1"/>
  <c r="BF36" i="1"/>
  <c r="BE36" i="1"/>
  <c r="BC36" i="1"/>
  <c r="AY36" i="1"/>
  <c r="O36" i="1"/>
  <c r="BD36" i="1" s="1"/>
  <c r="J36" i="1"/>
  <c r="K36" i="1" s="1"/>
  <c r="F36" i="1"/>
  <c r="Z36" i="1" s="1"/>
  <c r="BI35" i="1"/>
  <c r="BH35" i="1"/>
  <c r="BG35" i="1"/>
  <c r="BF35" i="1"/>
  <c r="BE35" i="1"/>
  <c r="BC35" i="1"/>
  <c r="AY35" i="1"/>
  <c r="O35" i="1"/>
  <c r="BD35" i="1" s="1"/>
  <c r="J35" i="1"/>
  <c r="K35" i="1" s="1"/>
  <c r="F35" i="1"/>
  <c r="AA35" i="1" s="1"/>
  <c r="BI34" i="1"/>
  <c r="BH34" i="1"/>
  <c r="BG34" i="1"/>
  <c r="BF34" i="1"/>
  <c r="BE34" i="1"/>
  <c r="BC34" i="1"/>
  <c r="AY34" i="1"/>
  <c r="O34" i="1"/>
  <c r="BD34" i="1" s="1"/>
  <c r="J34" i="1"/>
  <c r="K34" i="1" s="1"/>
  <c r="F34" i="1"/>
  <c r="AA34" i="1" s="1"/>
  <c r="BI33" i="1"/>
  <c r="BH33" i="1"/>
  <c r="BG33" i="1"/>
  <c r="BF33" i="1"/>
  <c r="BE33" i="1"/>
  <c r="BC33" i="1"/>
  <c r="AY33" i="1"/>
  <c r="O33" i="1"/>
  <c r="BD33" i="1" s="1"/>
  <c r="J33" i="1"/>
  <c r="K33" i="1" s="1"/>
  <c r="F33" i="1"/>
  <c r="AA33" i="1" s="1"/>
  <c r="BI32" i="1"/>
  <c r="BH32" i="1"/>
  <c r="BG32" i="1"/>
  <c r="BF32" i="1"/>
  <c r="BE32" i="1"/>
  <c r="BC32" i="1"/>
  <c r="AY32" i="1"/>
  <c r="O32" i="1"/>
  <c r="BD32" i="1" s="1"/>
  <c r="J32" i="1"/>
  <c r="K32" i="1" s="1"/>
  <c r="F32" i="1"/>
  <c r="Z32" i="1" s="1"/>
  <c r="BI31" i="1"/>
  <c r="BH31" i="1"/>
  <c r="BG31" i="1"/>
  <c r="BF31" i="1"/>
  <c r="BE31" i="1"/>
  <c r="BC31" i="1"/>
  <c r="AY31" i="1"/>
  <c r="O31" i="1"/>
  <c r="BD31" i="1" s="1"/>
  <c r="J31" i="1"/>
  <c r="K31" i="1" s="1"/>
  <c r="F31" i="1"/>
  <c r="AA31" i="1" s="1"/>
  <c r="BI30" i="1"/>
  <c r="BH30" i="1"/>
  <c r="BG30" i="1"/>
  <c r="BF30" i="1"/>
  <c r="BE30" i="1"/>
  <c r="BC30" i="1"/>
  <c r="AY30" i="1"/>
  <c r="O30" i="1"/>
  <c r="BD30" i="1" s="1"/>
  <c r="J30" i="1"/>
  <c r="K30" i="1" s="1"/>
  <c r="F30" i="1"/>
  <c r="AA30" i="1" s="1"/>
  <c r="BI29" i="1"/>
  <c r="BH29" i="1"/>
  <c r="BG29" i="1"/>
  <c r="BF29" i="1"/>
  <c r="BE29" i="1"/>
  <c r="BC29" i="1"/>
  <c r="AY29" i="1"/>
  <c r="O29" i="1"/>
  <c r="BD29" i="1" s="1"/>
  <c r="J29" i="1"/>
  <c r="K29" i="1" s="1"/>
  <c r="F29" i="1"/>
  <c r="AA29" i="1" s="1"/>
  <c r="BI28" i="1"/>
  <c r="BH28" i="1"/>
  <c r="BG28" i="1"/>
  <c r="BF28" i="1"/>
  <c r="BE28" i="1"/>
  <c r="BC28" i="1"/>
  <c r="AY28" i="1"/>
  <c r="O28" i="1"/>
  <c r="BD28" i="1" s="1"/>
  <c r="J28" i="1"/>
  <c r="K28" i="1" s="1"/>
  <c r="F28" i="1"/>
  <c r="AA28" i="1" s="1"/>
  <c r="BI27" i="1"/>
  <c r="BH27" i="1"/>
  <c r="BG27" i="1"/>
  <c r="BF27" i="1"/>
  <c r="BE27" i="1"/>
  <c r="BC27" i="1"/>
  <c r="AY27" i="1"/>
  <c r="O27" i="1"/>
  <c r="BD27" i="1" s="1"/>
  <c r="J27" i="1"/>
  <c r="K27" i="1" s="1"/>
  <c r="F27" i="1"/>
  <c r="AA27" i="1" s="1"/>
  <c r="BI26" i="1"/>
  <c r="BH26" i="1"/>
  <c r="BG26" i="1"/>
  <c r="BF26" i="1"/>
  <c r="BE26" i="1"/>
  <c r="BC26" i="1"/>
  <c r="AY26" i="1"/>
  <c r="O26" i="1"/>
  <c r="BD26" i="1" s="1"/>
  <c r="J26" i="1"/>
  <c r="K26" i="1" s="1"/>
  <c r="F26" i="1"/>
  <c r="AA26" i="1" s="1"/>
  <c r="BI25" i="1"/>
  <c r="BH25" i="1"/>
  <c r="BG25" i="1"/>
  <c r="BF25" i="1"/>
  <c r="BE25" i="1"/>
  <c r="BC25" i="1"/>
  <c r="AY25" i="1"/>
  <c r="O25" i="1"/>
  <c r="BD25" i="1" s="1"/>
  <c r="J25" i="1"/>
  <c r="K25" i="1" s="1"/>
  <c r="F25" i="1"/>
  <c r="AA25" i="1" s="1"/>
  <c r="BI24" i="1"/>
  <c r="BH24" i="1"/>
  <c r="BG24" i="1"/>
  <c r="BF24" i="1"/>
  <c r="BE24" i="1"/>
  <c r="BC24" i="1"/>
  <c r="AY24" i="1"/>
  <c r="O24" i="1"/>
  <c r="BD24" i="1" s="1"/>
  <c r="J24" i="1"/>
  <c r="K24" i="1" s="1"/>
  <c r="F24" i="1"/>
  <c r="AA24" i="1" s="1"/>
  <c r="BI23" i="1"/>
  <c r="BH23" i="1"/>
  <c r="BG23" i="1"/>
  <c r="BF23" i="1"/>
  <c r="BE23" i="1"/>
  <c r="BC23" i="1"/>
  <c r="AY23" i="1"/>
  <c r="O23" i="1"/>
  <c r="BD23" i="1" s="1"/>
  <c r="J23" i="1"/>
  <c r="K23" i="1" s="1"/>
  <c r="F23" i="1"/>
  <c r="AA23" i="1" s="1"/>
  <c r="BI22" i="1"/>
  <c r="BH22" i="1"/>
  <c r="BG22" i="1"/>
  <c r="BF22" i="1"/>
  <c r="BE22" i="1"/>
  <c r="BC22" i="1"/>
  <c r="AY22" i="1"/>
  <c r="O22" i="1"/>
  <c r="BD22" i="1" s="1"/>
  <c r="J22" i="1"/>
  <c r="K22" i="1" s="1"/>
  <c r="F22" i="1"/>
  <c r="AA22" i="1" s="1"/>
  <c r="BI21" i="1"/>
  <c r="BH21" i="1"/>
  <c r="BG21" i="1"/>
  <c r="BF21" i="1"/>
  <c r="BE21" i="1"/>
  <c r="BC21" i="1"/>
  <c r="AY21" i="1"/>
  <c r="O21" i="1"/>
  <c r="BD21" i="1" s="1"/>
  <c r="J21" i="1"/>
  <c r="K21" i="1" s="1"/>
  <c r="F21" i="1"/>
  <c r="Z21" i="1" s="1"/>
  <c r="BI20" i="1"/>
  <c r="BH20" i="1"/>
  <c r="BG20" i="1"/>
  <c r="BF20" i="1"/>
  <c r="BE20" i="1"/>
  <c r="BC20" i="1"/>
  <c r="AY20" i="1"/>
  <c r="O20" i="1"/>
  <c r="BD20" i="1" s="1"/>
  <c r="J20" i="1"/>
  <c r="K20" i="1" s="1"/>
  <c r="F20" i="1"/>
  <c r="AA20" i="1" s="1"/>
  <c r="BI19" i="1"/>
  <c r="BH19" i="1"/>
  <c r="BG19" i="1"/>
  <c r="BF19" i="1"/>
  <c r="BE19" i="1"/>
  <c r="BC19" i="1"/>
  <c r="AY19" i="1"/>
  <c r="O19" i="1"/>
  <c r="BD19" i="1" s="1"/>
  <c r="J19" i="1"/>
  <c r="K19" i="1" s="1"/>
  <c r="F19" i="1"/>
  <c r="AA19" i="1" s="1"/>
  <c r="BI18" i="1"/>
  <c r="BH18" i="1"/>
  <c r="BG18" i="1"/>
  <c r="BF18" i="1"/>
  <c r="BE18" i="1"/>
  <c r="BC18" i="1"/>
  <c r="AY18" i="1"/>
  <c r="O18" i="1"/>
  <c r="BD18" i="1" s="1"/>
  <c r="J18" i="1"/>
  <c r="K18" i="1" s="1"/>
  <c r="F18" i="1"/>
  <c r="AA18" i="1" s="1"/>
  <c r="BI17" i="1"/>
  <c r="BH17" i="1"/>
  <c r="BG17" i="1"/>
  <c r="BF17" i="1"/>
  <c r="BE17" i="1"/>
  <c r="BC17" i="1"/>
  <c r="AY17" i="1"/>
  <c r="O17" i="1"/>
  <c r="BD17" i="1" s="1"/>
  <c r="J17" i="1"/>
  <c r="K17" i="1" s="1"/>
  <c r="F17" i="1"/>
  <c r="AA17" i="1" s="1"/>
  <c r="BI16" i="1"/>
  <c r="BH16" i="1"/>
  <c r="BG16" i="1"/>
  <c r="BF16" i="1"/>
  <c r="BE16" i="1"/>
  <c r="BC16" i="1"/>
  <c r="AY16" i="1"/>
  <c r="O16" i="1"/>
  <c r="BD16" i="1" s="1"/>
  <c r="J16" i="1"/>
  <c r="K16" i="1" s="1"/>
  <c r="F16" i="1"/>
  <c r="AA16" i="1" s="1"/>
  <c r="BI15" i="1"/>
  <c r="BH15" i="1"/>
  <c r="BG15" i="1"/>
  <c r="BF15" i="1"/>
  <c r="BE15" i="1"/>
  <c r="BC15" i="1"/>
  <c r="AY15" i="1"/>
  <c r="O15" i="1"/>
  <c r="BD15" i="1" s="1"/>
  <c r="J15" i="1"/>
  <c r="K15" i="1" s="1"/>
  <c r="F15" i="1"/>
  <c r="AA15" i="1" s="1"/>
  <c r="BI14" i="1"/>
  <c r="BH14" i="1"/>
  <c r="BG14" i="1"/>
  <c r="BF14" i="1"/>
  <c r="BE14" i="1"/>
  <c r="BC14" i="1"/>
  <c r="AY14" i="1"/>
  <c r="O14" i="1"/>
  <c r="BD14" i="1" s="1"/>
  <c r="J14" i="1"/>
  <c r="K14" i="1" s="1"/>
  <c r="F14" i="1"/>
  <c r="AA14" i="1" s="1"/>
  <c r="BI13" i="1"/>
  <c r="BH13" i="1"/>
  <c r="BG13" i="1"/>
  <c r="BF13" i="1"/>
  <c r="BE13" i="1"/>
  <c r="BC13" i="1"/>
  <c r="AY13" i="1"/>
  <c r="O13" i="1"/>
  <c r="BD13" i="1" s="1"/>
  <c r="J13" i="1"/>
  <c r="K13" i="1" s="1"/>
  <c r="F13" i="1"/>
  <c r="AA13" i="1" s="1"/>
  <c r="BI2" i="1"/>
  <c r="BH2" i="1"/>
  <c r="BG2" i="1"/>
  <c r="BF2" i="1"/>
  <c r="BE2" i="1"/>
  <c r="BC2" i="1"/>
  <c r="AY2" i="1"/>
  <c r="O2" i="1"/>
  <c r="BD2" i="1" s="1"/>
  <c r="J2" i="1"/>
  <c r="K2" i="1" s="1"/>
  <c r="F2" i="1"/>
  <c r="AA2" i="1" s="1"/>
  <c r="BE1030" i="10" l="1"/>
  <c r="G1030" i="10"/>
  <c r="AA1030" i="10" s="1"/>
  <c r="AB1030" i="10" s="1"/>
  <c r="AA1191" i="10"/>
  <c r="Z1191" i="10"/>
  <c r="Z1195" i="10"/>
  <c r="AA1195" i="10"/>
  <c r="AA1199" i="10"/>
  <c r="Z1199" i="10"/>
  <c r="Z1187" i="10"/>
  <c r="AA1187" i="10"/>
  <c r="Z1220" i="10"/>
  <c r="AA1220" i="10"/>
  <c r="BE622" i="10"/>
  <c r="BE1040" i="10"/>
  <c r="G1045" i="10"/>
  <c r="AA1045" i="10" s="1"/>
  <c r="AB1045" i="10" s="1"/>
  <c r="Z1232" i="10"/>
  <c r="AA1241" i="10"/>
  <c r="AA1269" i="10"/>
  <c r="Z1278" i="10"/>
  <c r="AA1283" i="10"/>
  <c r="AA1313" i="10"/>
  <c r="Z1325" i="10"/>
  <c r="AA1334" i="10"/>
  <c r="AA1342" i="10"/>
  <c r="AA1347" i="10"/>
  <c r="AA1350" i="10"/>
  <c r="AA1364" i="10"/>
  <c r="AA1367" i="10"/>
  <c r="AA1370" i="10"/>
  <c r="N94" i="2"/>
  <c r="Z1074" i="10"/>
  <c r="AA1074" i="10"/>
  <c r="BE808" i="10"/>
  <c r="BD1067" i="10"/>
  <c r="P1067" i="10"/>
  <c r="BE625" i="10"/>
  <c r="G1022" i="10"/>
  <c r="AA1022" i="10" s="1"/>
  <c r="AB1022" i="10" s="1"/>
  <c r="O1078" i="10"/>
  <c r="AA1085" i="10"/>
  <c r="AA1120" i="10"/>
  <c r="Z1127" i="10"/>
  <c r="AA1131" i="10"/>
  <c r="Z1135" i="10"/>
  <c r="AA1139" i="10"/>
  <c r="Z1143" i="10"/>
  <c r="Z1165" i="10"/>
  <c r="AA1171" i="10"/>
  <c r="Z1205" i="10"/>
  <c r="AA1235" i="10"/>
  <c r="Z1238" i="10"/>
  <c r="AA1243" i="10"/>
  <c r="AA1257" i="10"/>
  <c r="Z1262" i="10"/>
  <c r="AA1265" i="10"/>
  <c r="AA1279" i="10"/>
  <c r="Z1282" i="10"/>
  <c r="AA1285" i="10"/>
  <c r="AA1299" i="10"/>
  <c r="Z1302" i="10"/>
  <c r="AA1307" i="10"/>
  <c r="AA1330" i="10"/>
  <c r="AA1335" i="10"/>
  <c r="BE931" i="10"/>
  <c r="P989" i="10"/>
  <c r="BE989" i="10" s="1"/>
  <c r="G990" i="10"/>
  <c r="AA990" i="10" s="1"/>
  <c r="AB990" i="10" s="1"/>
  <c r="F1080" i="10"/>
  <c r="AA1080" i="10" s="1"/>
  <c r="Z1111" i="10"/>
  <c r="AA1122" i="10"/>
  <c r="Z1125" i="10"/>
  <c r="Z1129" i="10"/>
  <c r="Z1133" i="10"/>
  <c r="Z1137" i="10"/>
  <c r="Z1141" i="10"/>
  <c r="Z1157" i="10"/>
  <c r="AA1163" i="10"/>
  <c r="Z1167" i="10"/>
  <c r="Z1175" i="10"/>
  <c r="Z1183" i="10"/>
  <c r="AA1247" i="10"/>
  <c r="Z1250" i="10"/>
  <c r="AA1253" i="10"/>
  <c r="AA1267" i="10"/>
  <c r="Z1270" i="10"/>
  <c r="AA1275" i="10"/>
  <c r="AA1289" i="10"/>
  <c r="Z1294" i="10"/>
  <c r="AA1297" i="10"/>
  <c r="AA1311" i="10"/>
  <c r="Z1314" i="10"/>
  <c r="AA1317" i="10"/>
  <c r="AA1320" i="10"/>
  <c r="AA1340" i="10"/>
  <c r="AA1343" i="10"/>
  <c r="AA1346" i="10"/>
  <c r="AA1356" i="10"/>
  <c r="AA1359" i="10"/>
  <c r="AA1362" i="10"/>
  <c r="AA1372" i="10"/>
  <c r="AA1375" i="10"/>
  <c r="Z53" i="8"/>
  <c r="Z50" i="8"/>
  <c r="Z58" i="8"/>
  <c r="Z62" i="8"/>
  <c r="Z66" i="8"/>
  <c r="Z70" i="8"/>
  <c r="Z74" i="8"/>
  <c r="Z78" i="8"/>
  <c r="Z82" i="8"/>
  <c r="Z86" i="8"/>
  <c r="Z90" i="8"/>
  <c r="Z94" i="8"/>
  <c r="Z98" i="8"/>
  <c r="Z102" i="8"/>
  <c r="Z106" i="8"/>
  <c r="Z110" i="8"/>
  <c r="Z114" i="8"/>
  <c r="Z118" i="8"/>
  <c r="Z122" i="8"/>
  <c r="Z126" i="8"/>
  <c r="Z130" i="8"/>
  <c r="Z134" i="8"/>
  <c r="Z138" i="8"/>
  <c r="Z142" i="8"/>
  <c r="Z146" i="8"/>
  <c r="Z150" i="8"/>
  <c r="Z154" i="8"/>
  <c r="Z158" i="8"/>
  <c r="Z162" i="8"/>
  <c r="Z166" i="8"/>
  <c r="Z49" i="8"/>
  <c r="Z54" i="8"/>
  <c r="Z57" i="8"/>
  <c r="Z60" i="8"/>
  <c r="Z64" i="8"/>
  <c r="Z68" i="8"/>
  <c r="Z72" i="8"/>
  <c r="Z76" i="8"/>
  <c r="Z80" i="8"/>
  <c r="Z84" i="8"/>
  <c r="Z88" i="8"/>
  <c r="Z92" i="8"/>
  <c r="Z96" i="8"/>
  <c r="Z100" i="8"/>
  <c r="Z104" i="8"/>
  <c r="Z108" i="8"/>
  <c r="Z112" i="8"/>
  <c r="Z116" i="8"/>
  <c r="Z120" i="8"/>
  <c r="Z124" i="8"/>
  <c r="Z128" i="8"/>
  <c r="Z132" i="8"/>
  <c r="Z136" i="8"/>
  <c r="Z140" i="8"/>
  <c r="Z144" i="8"/>
  <c r="Z148" i="8"/>
  <c r="Z152" i="8"/>
  <c r="Z156" i="8"/>
  <c r="Z160" i="8"/>
  <c r="Z164" i="8"/>
  <c r="Z52" i="8"/>
  <c r="Z61" i="8"/>
  <c r="Z65" i="8"/>
  <c r="Z69" i="8"/>
  <c r="Z73" i="8"/>
  <c r="Z77" i="8"/>
  <c r="Z81" i="8"/>
  <c r="Z85" i="8"/>
  <c r="Z89" i="8"/>
  <c r="Z93" i="8"/>
  <c r="Z97" i="8"/>
  <c r="Z101" i="8"/>
  <c r="Z105" i="8"/>
  <c r="Z109" i="8"/>
  <c r="Z113" i="8"/>
  <c r="Z117" i="8"/>
  <c r="Z121" i="8"/>
  <c r="Z125" i="8"/>
  <c r="Z129" i="8"/>
  <c r="Z133" i="8"/>
  <c r="Z137" i="8"/>
  <c r="Z141" i="8"/>
  <c r="Z145" i="8"/>
  <c r="Z149" i="8"/>
  <c r="Z153" i="8"/>
  <c r="Z157" i="8"/>
  <c r="Z161" i="8"/>
  <c r="Z165" i="8"/>
  <c r="AA172" i="8"/>
  <c r="AA180" i="8"/>
  <c r="AA188" i="8"/>
  <c r="AA196" i="8"/>
  <c r="AA204" i="8"/>
  <c r="AA212" i="8"/>
  <c r="AA220" i="8"/>
  <c r="Z48" i="8"/>
  <c r="Z56" i="8"/>
  <c r="Z59" i="8"/>
  <c r="Z63" i="8"/>
  <c r="Z67" i="8"/>
  <c r="Z71" i="8"/>
  <c r="Z75" i="8"/>
  <c r="Z79" i="8"/>
  <c r="Z83" i="8"/>
  <c r="Z87" i="8"/>
  <c r="Z91" i="8"/>
  <c r="Z95" i="8"/>
  <c r="Z99" i="8"/>
  <c r="Z103" i="8"/>
  <c r="Z107" i="8"/>
  <c r="Z111" i="8"/>
  <c r="Z115" i="8"/>
  <c r="Z119" i="8"/>
  <c r="Z123" i="8"/>
  <c r="Z127" i="8"/>
  <c r="Z131" i="8"/>
  <c r="Z135" i="8"/>
  <c r="Z139" i="8"/>
  <c r="Z143" i="8"/>
  <c r="Z147" i="8"/>
  <c r="Z151" i="8"/>
  <c r="Z155" i="8"/>
  <c r="Z159" i="8"/>
  <c r="Z163" i="8"/>
  <c r="Z167" i="8"/>
  <c r="AA168" i="8"/>
  <c r="AA176" i="8"/>
  <c r="AA184" i="8"/>
  <c r="AA192" i="8"/>
  <c r="AA200" i="8"/>
  <c r="AA208" i="8"/>
  <c r="AA216" i="8"/>
  <c r="AA224" i="8"/>
  <c r="AA438" i="5"/>
  <c r="AA557" i="5"/>
  <c r="AA616" i="5"/>
  <c r="AA341" i="5"/>
  <c r="Z443" i="5"/>
  <c r="AA458" i="5"/>
  <c r="AA479" i="5"/>
  <c r="AA575" i="5"/>
  <c r="Z587" i="5"/>
  <c r="AA622" i="5"/>
  <c r="AA71" i="5"/>
  <c r="AA75" i="5"/>
  <c r="AA79" i="5"/>
  <c r="Z419" i="5"/>
  <c r="Z427" i="5"/>
  <c r="AA464" i="5"/>
  <c r="AA489" i="5"/>
  <c r="AA511" i="5"/>
  <c r="Z581" i="5"/>
  <c r="AA485" i="5"/>
  <c r="Z485" i="5"/>
  <c r="Z569" i="5"/>
  <c r="AA569" i="5"/>
  <c r="Z636" i="5"/>
  <c r="AA636" i="5"/>
  <c r="Z475" i="5"/>
  <c r="Z618" i="5"/>
  <c r="AA618" i="5"/>
  <c r="Z630" i="5"/>
  <c r="AA630" i="5"/>
  <c r="Z82" i="5"/>
  <c r="AA611" i="5"/>
  <c r="Z611" i="5"/>
  <c r="Z519" i="5"/>
  <c r="AA519" i="5"/>
  <c r="Z594" i="5"/>
  <c r="AA594" i="5"/>
  <c r="Z598" i="5"/>
  <c r="AA598" i="5"/>
  <c r="Z462" i="5"/>
  <c r="AA462" i="5"/>
  <c r="Z606" i="5"/>
  <c r="AA606" i="5"/>
  <c r="Z430" i="5"/>
  <c r="AA430" i="5"/>
  <c r="Z39" i="5"/>
  <c r="Z51" i="5"/>
  <c r="Z55" i="5"/>
  <c r="Z61" i="5"/>
  <c r="Z140" i="5"/>
  <c r="AA338" i="5"/>
  <c r="Z338" i="5"/>
  <c r="Z614" i="5"/>
  <c r="AA614" i="5"/>
  <c r="L90" i="2"/>
  <c r="AA12" i="5"/>
  <c r="L56" i="2"/>
  <c r="Z2" i="5"/>
  <c r="AA2" i="5"/>
  <c r="AA18" i="5"/>
  <c r="AA22" i="5"/>
  <c r="AA406" i="5"/>
  <c r="AA451" i="5"/>
  <c r="Z451" i="5"/>
  <c r="AA551" i="5"/>
  <c r="AA14" i="5"/>
  <c r="Z19" i="5"/>
  <c r="AA24" i="5"/>
  <c r="AA30" i="5"/>
  <c r="Z49" i="5"/>
  <c r="Z57" i="5"/>
  <c r="Z69" i="5"/>
  <c r="Z113" i="5"/>
  <c r="Z337" i="5"/>
  <c r="AA337" i="5"/>
  <c r="AA378" i="5"/>
  <c r="Z379" i="5"/>
  <c r="AA379" i="5"/>
  <c r="AA382" i="5"/>
  <c r="AA28" i="5"/>
  <c r="Z67" i="5"/>
  <c r="Z109" i="5"/>
  <c r="AA398" i="5"/>
  <c r="Z428" i="5"/>
  <c r="AA428" i="5"/>
  <c r="AA450" i="5"/>
  <c r="Z470" i="5"/>
  <c r="AA470" i="5"/>
  <c r="AA559" i="5"/>
  <c r="Z590" i="5"/>
  <c r="AA590" i="5"/>
  <c r="AA595" i="5"/>
  <c r="Z595" i="5"/>
  <c r="AA602" i="5"/>
  <c r="AA603" i="5"/>
  <c r="Z603" i="5"/>
  <c r="AA632" i="5"/>
  <c r="AA633" i="5"/>
  <c r="Z633" i="5"/>
  <c r="AA26" i="5"/>
  <c r="Z129" i="5"/>
  <c r="Z339" i="5"/>
  <c r="AA339" i="5"/>
  <c r="AA355" i="5"/>
  <c r="AA371" i="5"/>
  <c r="AA468" i="5"/>
  <c r="Z543" i="5"/>
  <c r="AA543" i="5"/>
  <c r="AA577" i="5"/>
  <c r="Z612" i="5"/>
  <c r="AA612" i="5"/>
  <c r="AA617" i="5"/>
  <c r="Z617" i="5"/>
  <c r="Z628" i="5"/>
  <c r="AA628" i="5"/>
  <c r="AA390" i="5"/>
  <c r="Z9" i="5"/>
  <c r="AA16" i="5"/>
  <c r="AA20" i="5"/>
  <c r="Z31" i="5"/>
  <c r="AA347" i="5"/>
  <c r="AA363" i="5"/>
  <c r="AA434" i="5"/>
  <c r="AA435" i="5"/>
  <c r="Z435" i="5"/>
  <c r="AA553" i="5"/>
  <c r="AA561" i="5"/>
  <c r="AA588" i="5"/>
  <c r="AA10" i="5"/>
  <c r="Z17" i="5"/>
  <c r="Z21" i="5"/>
  <c r="Z27" i="5"/>
  <c r="Z35" i="5"/>
  <c r="Z53" i="5"/>
  <c r="Z63" i="5"/>
  <c r="AA83" i="5"/>
  <c r="Z97" i="5"/>
  <c r="Z133" i="5"/>
  <c r="AA335" i="5"/>
  <c r="Z505" i="5"/>
  <c r="AA505" i="5"/>
  <c r="AA331" i="5"/>
  <c r="AA359" i="5"/>
  <c r="AA386" i="5"/>
  <c r="AA402" i="5"/>
  <c r="Z426" i="5"/>
  <c r="AA426" i="5"/>
  <c r="AA452" i="5"/>
  <c r="AA472" i="5"/>
  <c r="AA481" i="5"/>
  <c r="AA497" i="5"/>
  <c r="Z521" i="5"/>
  <c r="AA521" i="5"/>
  <c r="AA619" i="5"/>
  <c r="Z619" i="5"/>
  <c r="AA634" i="5"/>
  <c r="AA635" i="5"/>
  <c r="Z635" i="5"/>
  <c r="AA343" i="5"/>
  <c r="AA351" i="5"/>
  <c r="AA367" i="5"/>
  <c r="Z376" i="5"/>
  <c r="AA376" i="5"/>
  <c r="AA380" i="5"/>
  <c r="AA381" i="5"/>
  <c r="Z381" i="5"/>
  <c r="AA394" i="5"/>
  <c r="AA410" i="5"/>
  <c r="AA424" i="5"/>
  <c r="Z432" i="5"/>
  <c r="AA432" i="5"/>
  <c r="Z446" i="5"/>
  <c r="AA446" i="5"/>
  <c r="Z454" i="5"/>
  <c r="AA454" i="5"/>
  <c r="AA459" i="5"/>
  <c r="Z459" i="5"/>
  <c r="Z487" i="5"/>
  <c r="AA487" i="5"/>
  <c r="AA495" i="5"/>
  <c r="AA517" i="5"/>
  <c r="Z517" i="5"/>
  <c r="AA549" i="5"/>
  <c r="Z549" i="5"/>
  <c r="Z599" i="5"/>
  <c r="AA599" i="5"/>
  <c r="Z615" i="5"/>
  <c r="AA615" i="5"/>
  <c r="Z631" i="5"/>
  <c r="AA631" i="5"/>
  <c r="AA333" i="5"/>
  <c r="AA345" i="5"/>
  <c r="AA353" i="5"/>
  <c r="AA361" i="5"/>
  <c r="AA369" i="5"/>
  <c r="AA392" i="5"/>
  <c r="AA400" i="5"/>
  <c r="AA408" i="5"/>
  <c r="Z422" i="5"/>
  <c r="AA422" i="5"/>
  <c r="AA436" i="5"/>
  <c r="AA440" i="5"/>
  <c r="Z525" i="5"/>
  <c r="AA525" i="5"/>
  <c r="AA592" i="5"/>
  <c r="Z596" i="5"/>
  <c r="AA596" i="5"/>
  <c r="AA610" i="5"/>
  <c r="AA349" i="5"/>
  <c r="AA357" i="5"/>
  <c r="AA365" i="5"/>
  <c r="AA373" i="5"/>
  <c r="AA384" i="5"/>
  <c r="AA388" i="5"/>
  <c r="AA396" i="5"/>
  <c r="AA404" i="5"/>
  <c r="AA412" i="5"/>
  <c r="AA416" i="5"/>
  <c r="AA418" i="5"/>
  <c r="AA420" i="5"/>
  <c r="AA456" i="5"/>
  <c r="AA466" i="5"/>
  <c r="AA467" i="5"/>
  <c r="Z467" i="5"/>
  <c r="AA513" i="5"/>
  <c r="Z537" i="5"/>
  <c r="AA537" i="5"/>
  <c r="AA600" i="5"/>
  <c r="AA601" i="5"/>
  <c r="Z601" i="5"/>
  <c r="AA620" i="5"/>
  <c r="AA624" i="5"/>
  <c r="AA442" i="5"/>
  <c r="AA444" i="5"/>
  <c r="AA448" i="5"/>
  <c r="AA474" i="5"/>
  <c r="AA476" i="5"/>
  <c r="AA527" i="5"/>
  <c r="AA529" i="5"/>
  <c r="AA545" i="5"/>
  <c r="AA583" i="5"/>
  <c r="AA585" i="5"/>
  <c r="AA604" i="5"/>
  <c r="AA608" i="5"/>
  <c r="AA626" i="5"/>
  <c r="L41" i="2"/>
  <c r="Z13" i="5"/>
  <c r="Z74" i="5"/>
  <c r="Z77" i="5"/>
  <c r="Z101" i="5"/>
  <c r="Z105" i="5"/>
  <c r="Z117" i="5"/>
  <c r="Z121" i="5"/>
  <c r="Z148" i="5"/>
  <c r="Z156" i="5"/>
  <c r="Z164" i="5"/>
  <c r="Z172" i="5"/>
  <c r="Z180" i="5"/>
  <c r="Z188" i="5"/>
  <c r="Z196" i="5"/>
  <c r="Z204" i="5"/>
  <c r="Z212" i="5"/>
  <c r="Z220" i="5"/>
  <c r="Z228" i="5"/>
  <c r="Z236" i="5"/>
  <c r="Z244" i="5"/>
  <c r="Z252" i="5"/>
  <c r="Z260" i="5"/>
  <c r="Z268" i="5"/>
  <c r="Z276" i="5"/>
  <c r="Z284" i="5"/>
  <c r="Z292" i="5"/>
  <c r="Z300" i="5"/>
  <c r="Z308" i="5"/>
  <c r="Z316" i="5"/>
  <c r="Z324" i="5"/>
  <c r="Z342" i="5"/>
  <c r="Z346" i="5"/>
  <c r="Z350" i="5"/>
  <c r="Z354" i="5"/>
  <c r="Z358" i="5"/>
  <c r="Z362" i="5"/>
  <c r="Z366" i="5"/>
  <c r="Z370" i="5"/>
  <c r="Z374" i="5"/>
  <c r="Z579" i="5"/>
  <c r="Z609" i="5"/>
  <c r="AA609" i="5"/>
  <c r="Z15" i="5"/>
  <c r="Z25" i="5"/>
  <c r="Z37" i="5"/>
  <c r="Z43" i="5"/>
  <c r="Z89" i="5"/>
  <c r="L100" i="2"/>
  <c r="L89" i="2"/>
  <c r="AA11" i="5"/>
  <c r="AA23" i="5"/>
  <c r="AA29" i="5"/>
  <c r="AA33" i="5"/>
  <c r="AA41" i="5"/>
  <c r="AA45" i="5"/>
  <c r="AA47" i="5"/>
  <c r="AA59" i="5"/>
  <c r="AA65" i="5"/>
  <c r="Z72" i="5"/>
  <c r="Z80" i="5"/>
  <c r="Z86" i="5"/>
  <c r="Z90" i="5"/>
  <c r="Z94" i="5"/>
  <c r="Z98" i="5"/>
  <c r="Z102" i="5"/>
  <c r="Z106" i="5"/>
  <c r="Z110" i="5"/>
  <c r="Z114" i="5"/>
  <c r="Z118" i="5"/>
  <c r="Z122" i="5"/>
  <c r="Z126" i="5"/>
  <c r="Z130" i="5"/>
  <c r="Z134" i="5"/>
  <c r="Z142" i="5"/>
  <c r="Z150" i="5"/>
  <c r="Z158" i="5"/>
  <c r="Z166" i="5"/>
  <c r="Z174" i="5"/>
  <c r="Z182" i="5"/>
  <c r="Z190" i="5"/>
  <c r="Z198" i="5"/>
  <c r="Z206" i="5"/>
  <c r="Z214" i="5"/>
  <c r="Z222" i="5"/>
  <c r="Z230" i="5"/>
  <c r="Z238" i="5"/>
  <c r="Z246" i="5"/>
  <c r="Z254" i="5"/>
  <c r="Z262" i="5"/>
  <c r="Z270" i="5"/>
  <c r="Z278" i="5"/>
  <c r="Z286" i="5"/>
  <c r="Z294" i="5"/>
  <c r="Z302" i="5"/>
  <c r="Z310" i="5"/>
  <c r="Z318" i="5"/>
  <c r="Z326" i="5"/>
  <c r="Z330" i="5"/>
  <c r="Z332" i="5"/>
  <c r="Z334" i="5"/>
  <c r="Z336" i="5"/>
  <c r="L54" i="2"/>
  <c r="Z85" i="5"/>
  <c r="Z93" i="5"/>
  <c r="L49" i="2"/>
  <c r="L59" i="2"/>
  <c r="Z32" i="5"/>
  <c r="Z34" i="5"/>
  <c r="Z36" i="5"/>
  <c r="Z38" i="5"/>
  <c r="Z40" i="5"/>
  <c r="Z42" i="5"/>
  <c r="Z44" i="5"/>
  <c r="Z46" i="5"/>
  <c r="Z48" i="5"/>
  <c r="Z50" i="5"/>
  <c r="Z52" i="5"/>
  <c r="Z54" i="5"/>
  <c r="Z56" i="5"/>
  <c r="Z58" i="5"/>
  <c r="Z60" i="5"/>
  <c r="Z62" i="5"/>
  <c r="Z64" i="5"/>
  <c r="Z66" i="5"/>
  <c r="Z68" i="5"/>
  <c r="Z70" i="5"/>
  <c r="Z73" i="5"/>
  <c r="Z78" i="5"/>
  <c r="Z81" i="5"/>
  <c r="Z87" i="5"/>
  <c r="Z91" i="5"/>
  <c r="Z95" i="5"/>
  <c r="Z99" i="5"/>
  <c r="Z103" i="5"/>
  <c r="Z107" i="5"/>
  <c r="Z111" i="5"/>
  <c r="Z115" i="5"/>
  <c r="Z119" i="5"/>
  <c r="Z123" i="5"/>
  <c r="Z127" i="5"/>
  <c r="Z131" i="5"/>
  <c r="Z136" i="5"/>
  <c r="Z144" i="5"/>
  <c r="Z152" i="5"/>
  <c r="Z160" i="5"/>
  <c r="Z168" i="5"/>
  <c r="Z176" i="5"/>
  <c r="Z184" i="5"/>
  <c r="Z192" i="5"/>
  <c r="Z200" i="5"/>
  <c r="Z208" i="5"/>
  <c r="Z216" i="5"/>
  <c r="Z224" i="5"/>
  <c r="Z232" i="5"/>
  <c r="Z240" i="5"/>
  <c r="Z248" i="5"/>
  <c r="Z256" i="5"/>
  <c r="Z264" i="5"/>
  <c r="Z272" i="5"/>
  <c r="Z280" i="5"/>
  <c r="Z288" i="5"/>
  <c r="Z296" i="5"/>
  <c r="Z304" i="5"/>
  <c r="Z312" i="5"/>
  <c r="Z320" i="5"/>
  <c r="Z328" i="5"/>
  <c r="Z340" i="5"/>
  <c r="Z344" i="5"/>
  <c r="Z348" i="5"/>
  <c r="Z352" i="5"/>
  <c r="Z356" i="5"/>
  <c r="Z360" i="5"/>
  <c r="Z364" i="5"/>
  <c r="Z368" i="5"/>
  <c r="Z372" i="5"/>
  <c r="Z488" i="5"/>
  <c r="Z492" i="5"/>
  <c r="Z493" i="5"/>
  <c r="AA493" i="5"/>
  <c r="L45" i="2"/>
  <c r="Z125" i="5"/>
  <c r="Z76" i="5"/>
  <c r="Z84" i="5"/>
  <c r="Z88" i="5"/>
  <c r="Z92" i="5"/>
  <c r="Z96" i="5"/>
  <c r="Z100" i="5"/>
  <c r="Z104" i="5"/>
  <c r="Z108" i="5"/>
  <c r="Z112" i="5"/>
  <c r="Z116" i="5"/>
  <c r="Z120" i="5"/>
  <c r="Z124" i="5"/>
  <c r="Z128" i="5"/>
  <c r="Z132" i="5"/>
  <c r="Z138" i="5"/>
  <c r="Z146" i="5"/>
  <c r="Z154" i="5"/>
  <c r="Z162" i="5"/>
  <c r="Z170" i="5"/>
  <c r="Z178" i="5"/>
  <c r="Z186" i="5"/>
  <c r="Z194" i="5"/>
  <c r="Z202" i="5"/>
  <c r="Z210" i="5"/>
  <c r="Z218" i="5"/>
  <c r="Z226" i="5"/>
  <c r="Z234" i="5"/>
  <c r="Z242" i="5"/>
  <c r="Z250" i="5"/>
  <c r="Z258" i="5"/>
  <c r="Z266" i="5"/>
  <c r="Z274" i="5"/>
  <c r="Z282" i="5"/>
  <c r="Z290" i="5"/>
  <c r="Z298" i="5"/>
  <c r="Z306" i="5"/>
  <c r="Z314" i="5"/>
  <c r="Z322" i="5"/>
  <c r="Z535" i="5"/>
  <c r="Z538" i="5"/>
  <c r="Z375" i="5"/>
  <c r="Z383" i="5"/>
  <c r="Z387" i="5"/>
  <c r="Z391" i="5"/>
  <c r="Z395" i="5"/>
  <c r="Z399" i="5"/>
  <c r="Z403" i="5"/>
  <c r="Z407" i="5"/>
  <c r="Z411" i="5"/>
  <c r="Z415" i="5"/>
  <c r="Z503" i="5"/>
  <c r="Z506" i="5"/>
  <c r="Z547" i="5"/>
  <c r="Z625" i="5"/>
  <c r="AA625" i="5"/>
  <c r="Z135" i="5"/>
  <c r="Z137" i="5"/>
  <c r="Z139" i="5"/>
  <c r="Z141" i="5"/>
  <c r="Z143" i="5"/>
  <c r="Z145" i="5"/>
  <c r="Z147" i="5"/>
  <c r="Z149" i="5"/>
  <c r="Z151" i="5"/>
  <c r="Z153" i="5"/>
  <c r="Z155" i="5"/>
  <c r="Z157" i="5"/>
  <c r="Z159" i="5"/>
  <c r="Z161" i="5"/>
  <c r="Z163" i="5"/>
  <c r="Z165" i="5"/>
  <c r="Z167" i="5"/>
  <c r="Z169" i="5"/>
  <c r="Z171" i="5"/>
  <c r="Z173" i="5"/>
  <c r="Z175" i="5"/>
  <c r="Z177" i="5"/>
  <c r="Z179" i="5"/>
  <c r="Z181" i="5"/>
  <c r="Z183" i="5"/>
  <c r="Z185" i="5"/>
  <c r="Z187" i="5"/>
  <c r="Z189" i="5"/>
  <c r="Z191" i="5"/>
  <c r="Z193" i="5"/>
  <c r="Z195" i="5"/>
  <c r="Z197" i="5"/>
  <c r="Z199" i="5"/>
  <c r="Z201" i="5"/>
  <c r="Z203" i="5"/>
  <c r="Z205" i="5"/>
  <c r="Z207" i="5"/>
  <c r="Z209" i="5"/>
  <c r="Z211" i="5"/>
  <c r="Z213" i="5"/>
  <c r="Z215" i="5"/>
  <c r="Z217" i="5"/>
  <c r="Z219" i="5"/>
  <c r="Z221" i="5"/>
  <c r="Z223" i="5"/>
  <c r="Z225" i="5"/>
  <c r="Z227" i="5"/>
  <c r="Z229" i="5"/>
  <c r="Z231" i="5"/>
  <c r="Z233" i="5"/>
  <c r="Z235" i="5"/>
  <c r="Z237" i="5"/>
  <c r="Z239" i="5"/>
  <c r="Z241" i="5"/>
  <c r="Z243" i="5"/>
  <c r="Z245" i="5"/>
  <c r="Z247" i="5"/>
  <c r="Z249" i="5"/>
  <c r="Z251" i="5"/>
  <c r="Z253" i="5"/>
  <c r="Z255" i="5"/>
  <c r="Z257" i="5"/>
  <c r="Z259" i="5"/>
  <c r="Z261" i="5"/>
  <c r="Z263" i="5"/>
  <c r="Z265" i="5"/>
  <c r="Z267" i="5"/>
  <c r="Z269" i="5"/>
  <c r="Z271" i="5"/>
  <c r="Z273" i="5"/>
  <c r="Z275" i="5"/>
  <c r="Z277" i="5"/>
  <c r="Z279" i="5"/>
  <c r="Z281" i="5"/>
  <c r="Z283" i="5"/>
  <c r="Z285" i="5"/>
  <c r="Z287" i="5"/>
  <c r="Z289" i="5"/>
  <c r="Z291" i="5"/>
  <c r="Z293" i="5"/>
  <c r="Z295" i="5"/>
  <c r="Z297" i="5"/>
  <c r="Z299" i="5"/>
  <c r="Z301" i="5"/>
  <c r="Z303" i="5"/>
  <c r="Z305" i="5"/>
  <c r="Z307" i="5"/>
  <c r="Z309" i="5"/>
  <c r="Z311" i="5"/>
  <c r="Z313" i="5"/>
  <c r="Z315" i="5"/>
  <c r="Z317" i="5"/>
  <c r="Z319" i="5"/>
  <c r="Z321" i="5"/>
  <c r="Z323" i="5"/>
  <c r="Z325" i="5"/>
  <c r="Z327" i="5"/>
  <c r="Z329" i="5"/>
  <c r="Z377" i="5"/>
  <c r="Z385" i="5"/>
  <c r="AA417" i="5"/>
  <c r="AA425" i="5"/>
  <c r="AA433" i="5"/>
  <c r="AA441" i="5"/>
  <c r="AA449" i="5"/>
  <c r="AA457" i="5"/>
  <c r="AA465" i="5"/>
  <c r="AA473" i="5"/>
  <c r="Z515" i="5"/>
  <c r="Z552" i="5"/>
  <c r="Z556" i="5"/>
  <c r="Z389" i="5"/>
  <c r="Z393" i="5"/>
  <c r="Z397" i="5"/>
  <c r="Z401" i="5"/>
  <c r="Z405" i="5"/>
  <c r="Z409" i="5"/>
  <c r="Z413" i="5"/>
  <c r="Z483" i="5"/>
  <c r="Z520" i="5"/>
  <c r="Z524" i="5"/>
  <c r="Z567" i="5"/>
  <c r="Z570" i="5"/>
  <c r="Z593" i="5"/>
  <c r="AA593" i="5"/>
  <c r="Z421" i="5"/>
  <c r="Z429" i="5"/>
  <c r="Z437" i="5"/>
  <c r="Z445" i="5"/>
  <c r="Z453" i="5"/>
  <c r="Z461" i="5"/>
  <c r="Z469" i="5"/>
  <c r="Z477" i="5"/>
  <c r="Z480" i="5"/>
  <c r="Z484" i="5"/>
  <c r="Z498" i="5"/>
  <c r="Z507" i="5"/>
  <c r="Z509" i="5"/>
  <c r="Z512" i="5"/>
  <c r="Z516" i="5"/>
  <c r="Z530" i="5"/>
  <c r="Z539" i="5"/>
  <c r="Z541" i="5"/>
  <c r="Z544" i="5"/>
  <c r="Z548" i="5"/>
  <c r="Z562" i="5"/>
  <c r="Z571" i="5"/>
  <c r="Z573" i="5"/>
  <c r="Z576" i="5"/>
  <c r="Z580" i="5"/>
  <c r="Z591" i="5"/>
  <c r="AA591" i="5"/>
  <c r="Z607" i="5"/>
  <c r="AA607" i="5"/>
  <c r="Z623" i="5"/>
  <c r="AA623" i="5"/>
  <c r="Z423" i="5"/>
  <c r="Z431" i="5"/>
  <c r="Z439" i="5"/>
  <c r="Z447" i="5"/>
  <c r="Z455" i="5"/>
  <c r="Z463" i="5"/>
  <c r="Z471" i="5"/>
  <c r="Z490" i="5"/>
  <c r="Z499" i="5"/>
  <c r="Z501" i="5"/>
  <c r="Z504" i="5"/>
  <c r="Z508" i="5"/>
  <c r="Z522" i="5"/>
  <c r="Z531" i="5"/>
  <c r="Z533" i="5"/>
  <c r="Z536" i="5"/>
  <c r="Z540" i="5"/>
  <c r="Z554" i="5"/>
  <c r="Z563" i="5"/>
  <c r="Z565" i="5"/>
  <c r="Z568" i="5"/>
  <c r="Z572" i="5"/>
  <c r="Z482" i="5"/>
  <c r="Z491" i="5"/>
  <c r="Z496" i="5"/>
  <c r="Z500" i="5"/>
  <c r="Z514" i="5"/>
  <c r="Z523" i="5"/>
  <c r="Z528" i="5"/>
  <c r="Z532" i="5"/>
  <c r="Z546" i="5"/>
  <c r="Z555" i="5"/>
  <c r="Z560" i="5"/>
  <c r="Z564" i="5"/>
  <c r="Z578" i="5"/>
  <c r="Z584" i="5"/>
  <c r="Z478" i="5"/>
  <c r="Z486" i="5"/>
  <c r="Z494" i="5"/>
  <c r="Z502" i="5"/>
  <c r="Z510" i="5"/>
  <c r="Z518" i="5"/>
  <c r="Z526" i="5"/>
  <c r="Z534" i="5"/>
  <c r="Z542" i="5"/>
  <c r="Z550" i="5"/>
  <c r="Z558" i="5"/>
  <c r="Z566" i="5"/>
  <c r="Z574" i="5"/>
  <c r="Z582" i="5"/>
  <c r="Z586" i="5"/>
  <c r="Z589" i="5"/>
  <c r="Z597" i="5"/>
  <c r="Z605" i="5"/>
  <c r="Z613" i="5"/>
  <c r="Z621" i="5"/>
  <c r="Z629" i="5"/>
  <c r="Z637" i="5"/>
  <c r="N122" i="2"/>
  <c r="Z51" i="4"/>
  <c r="AA51" i="4"/>
  <c r="Z53" i="4"/>
  <c r="AA53" i="4"/>
  <c r="Z55" i="4"/>
  <c r="AA55" i="4"/>
  <c r="Z57" i="4"/>
  <c r="AA57" i="4"/>
  <c r="Z59" i="4"/>
  <c r="AA59" i="4"/>
  <c r="Z61" i="4"/>
  <c r="AA61" i="4"/>
  <c r="Z63" i="4"/>
  <c r="AA63" i="4"/>
  <c r="Z65" i="4"/>
  <c r="AA65" i="4"/>
  <c r="Z67" i="4"/>
  <c r="AA67" i="4"/>
  <c r="Z69" i="4"/>
  <c r="AA69" i="4"/>
  <c r="Z71" i="4"/>
  <c r="AA71" i="4"/>
  <c r="Z73" i="4"/>
  <c r="AA73" i="4"/>
  <c r="Z75" i="4"/>
  <c r="AA75" i="4"/>
  <c r="Z77" i="4"/>
  <c r="AA77" i="4"/>
  <c r="Z79" i="4"/>
  <c r="AA79" i="4"/>
  <c r="Z81" i="4"/>
  <c r="AA81" i="4"/>
  <c r="Z83" i="4"/>
  <c r="AA83" i="4"/>
  <c r="Z85" i="4"/>
  <c r="AA85" i="4"/>
  <c r="Z87" i="4"/>
  <c r="AA87" i="4"/>
  <c r="Z89" i="4"/>
  <c r="AA89" i="4"/>
  <c r="Z91" i="4"/>
  <c r="AA91" i="4"/>
  <c r="Z93" i="4"/>
  <c r="AA93" i="4"/>
  <c r="Z95" i="4"/>
  <c r="AA95" i="4"/>
  <c r="Z97" i="4"/>
  <c r="AA97" i="4"/>
  <c r="Z99" i="4"/>
  <c r="AA99" i="4"/>
  <c r="Z101" i="4"/>
  <c r="AA101" i="4"/>
  <c r="Z103" i="4"/>
  <c r="AA103" i="4"/>
  <c r="Z105" i="4"/>
  <c r="AA105" i="4"/>
  <c r="Z50" i="4"/>
  <c r="AA50" i="4"/>
  <c r="Z52" i="4"/>
  <c r="AA52" i="4"/>
  <c r="Z54" i="4"/>
  <c r="AA54" i="4"/>
  <c r="Z56" i="4"/>
  <c r="AA56" i="4"/>
  <c r="Z58" i="4"/>
  <c r="AA58" i="4"/>
  <c r="Z60" i="4"/>
  <c r="AA60" i="4"/>
  <c r="Z62" i="4"/>
  <c r="AA62" i="4"/>
  <c r="Z64" i="4"/>
  <c r="AA64" i="4"/>
  <c r="Z66" i="4"/>
  <c r="AA66" i="4"/>
  <c r="Z68" i="4"/>
  <c r="AA68" i="4"/>
  <c r="Z70" i="4"/>
  <c r="AA70" i="4"/>
  <c r="Z72" i="4"/>
  <c r="AA72" i="4"/>
  <c r="Z74" i="4"/>
  <c r="AA74" i="4"/>
  <c r="Z76" i="4"/>
  <c r="AA76" i="4"/>
  <c r="Z78" i="4"/>
  <c r="AA78" i="4"/>
  <c r="Z80" i="4"/>
  <c r="AA80" i="4"/>
  <c r="Z82" i="4"/>
  <c r="AA82" i="4"/>
  <c r="Z84" i="4"/>
  <c r="AA84" i="4"/>
  <c r="Z86" i="4"/>
  <c r="AA86" i="4"/>
  <c r="Z88" i="4"/>
  <c r="AA88" i="4"/>
  <c r="Z90" i="4"/>
  <c r="AA90" i="4"/>
  <c r="Z92" i="4"/>
  <c r="AA92" i="4"/>
  <c r="Z94" i="4"/>
  <c r="AA94" i="4"/>
  <c r="Z96" i="4"/>
  <c r="AA96" i="4"/>
  <c r="Z98" i="4"/>
  <c r="AA98" i="4"/>
  <c r="Z100" i="4"/>
  <c r="AA100" i="4"/>
  <c r="Z102" i="4"/>
  <c r="AA102" i="4"/>
  <c r="Z104" i="4"/>
  <c r="AA104" i="4"/>
  <c r="Z118" i="4"/>
  <c r="C9" i="2"/>
  <c r="E9" i="2" s="1"/>
  <c r="AA113" i="4"/>
  <c r="AA111" i="4"/>
  <c r="Z116" i="4"/>
  <c r="AA107" i="4"/>
  <c r="Z1075" i="10"/>
  <c r="AA1075" i="10"/>
  <c r="Z1112" i="10"/>
  <c r="AA1112" i="10"/>
  <c r="Z1114" i="10"/>
  <c r="AA1114" i="10"/>
  <c r="Z1123" i="10"/>
  <c r="AA1123" i="10"/>
  <c r="Z1345" i="10"/>
  <c r="AA1345" i="10"/>
  <c r="Z1361" i="10"/>
  <c r="AA1361" i="10"/>
  <c r="BE618" i="10"/>
  <c r="G618" i="10"/>
  <c r="AA618" i="10" s="1"/>
  <c r="AB618" i="10" s="1"/>
  <c r="BE928" i="10"/>
  <c r="G928" i="10"/>
  <c r="AA928" i="10" s="1"/>
  <c r="AB928" i="10" s="1"/>
  <c r="Z1079" i="10"/>
  <c r="AA1079" i="10"/>
  <c r="AA1149" i="10"/>
  <c r="Z1149" i="10"/>
  <c r="Z1219" i="10"/>
  <c r="AA1219" i="10"/>
  <c r="Z1227" i="10"/>
  <c r="AA1227" i="10"/>
  <c r="Z1245" i="10"/>
  <c r="AA1245" i="10"/>
  <c r="Z1271" i="10"/>
  <c r="AA1271" i="10"/>
  <c r="AA1290" i="10"/>
  <c r="Z1290" i="10"/>
  <c r="Z1309" i="10"/>
  <c r="AA1309" i="10"/>
  <c r="Z1332" i="10"/>
  <c r="AA1332" i="10"/>
  <c r="BE617" i="10"/>
  <c r="BE1020" i="10"/>
  <c r="G1020" i="10"/>
  <c r="AA1020" i="10" s="1"/>
  <c r="AB1020" i="10" s="1"/>
  <c r="BD1068" i="10"/>
  <c r="G1068" i="10"/>
  <c r="AA1068" i="10" s="1"/>
  <c r="AB1068" i="10" s="1"/>
  <c r="BC1086" i="10"/>
  <c r="F1086" i="10"/>
  <c r="Z1108" i="10"/>
  <c r="AA1108" i="10"/>
  <c r="BD989" i="10"/>
  <c r="P1066" i="10"/>
  <c r="BE1066" i="10" s="1"/>
  <c r="AA1118" i="10"/>
  <c r="AA1119" i="10"/>
  <c r="Z1119" i="10"/>
  <c r="AA1126" i="10"/>
  <c r="AA1128" i="10"/>
  <c r="AA1150" i="10"/>
  <c r="AA1151" i="10"/>
  <c r="Z1151" i="10"/>
  <c r="AA1210" i="10"/>
  <c r="AA1215" i="10"/>
  <c r="AA1216" i="10"/>
  <c r="Z1216" i="10"/>
  <c r="AA1242" i="10"/>
  <c r="Z1242" i="10"/>
  <c r="Z1261" i="10"/>
  <c r="AA1261" i="10"/>
  <c r="Z1287" i="10"/>
  <c r="AA1287" i="10"/>
  <c r="AA1306" i="10"/>
  <c r="Z1306" i="10"/>
  <c r="Z1341" i="10"/>
  <c r="AA1341" i="10"/>
  <c r="Z1357" i="10"/>
  <c r="AA1357" i="10"/>
  <c r="Z1373" i="10"/>
  <c r="AA1373" i="10"/>
  <c r="G905" i="10"/>
  <c r="AA905" i="10" s="1"/>
  <c r="AB905" i="10" s="1"/>
  <c r="AA1076" i="10"/>
  <c r="AA1106" i="10"/>
  <c r="Z1109" i="10"/>
  <c r="AA1116" i="10"/>
  <c r="AA1117" i="10"/>
  <c r="Z1117" i="10"/>
  <c r="AA1146" i="10"/>
  <c r="AA1152" i="10"/>
  <c r="AA1178" i="10"/>
  <c r="Z1239" i="10"/>
  <c r="AA1239" i="10"/>
  <c r="AA1258" i="10"/>
  <c r="Z1258" i="10"/>
  <c r="Z1277" i="10"/>
  <c r="AA1277" i="10"/>
  <c r="Z1303" i="10"/>
  <c r="AA1303" i="10"/>
  <c r="AA1331" i="10"/>
  <c r="Z1331" i="10"/>
  <c r="Z1337" i="10"/>
  <c r="AA1337" i="10"/>
  <c r="Z1353" i="10"/>
  <c r="AA1353" i="10"/>
  <c r="Z1369" i="10"/>
  <c r="AA1369" i="10"/>
  <c r="Z1115" i="10"/>
  <c r="AA1115" i="10"/>
  <c r="Z1233" i="10"/>
  <c r="AA1233" i="10"/>
  <c r="Z1255" i="10"/>
  <c r="AA1255" i="10"/>
  <c r="AA1274" i="10"/>
  <c r="Z1274" i="10"/>
  <c r="Z1293" i="10"/>
  <c r="AA1293" i="10"/>
  <c r="Z1322" i="10"/>
  <c r="AA1322" i="10"/>
  <c r="Z1328" i="10"/>
  <c r="AA1328" i="10"/>
  <c r="Z1333" i="10"/>
  <c r="AA1333" i="10"/>
  <c r="Z1349" i="10"/>
  <c r="AA1349" i="10"/>
  <c r="Z1365" i="10"/>
  <c r="AA1365" i="10"/>
  <c r="AA1170" i="10"/>
  <c r="AA1172" i="10"/>
  <c r="AA1174" i="10"/>
  <c r="AA1176" i="10"/>
  <c r="AA1202" i="10"/>
  <c r="AA1204" i="10"/>
  <c r="AA1206" i="10"/>
  <c r="AA1208" i="10"/>
  <c r="AA1213" i="10"/>
  <c r="AA1231" i="10"/>
  <c r="AA1326" i="10"/>
  <c r="BJ1091" i="10"/>
  <c r="AA1130" i="10"/>
  <c r="AA1132" i="10"/>
  <c r="AA1134" i="10"/>
  <c r="AA1136" i="10"/>
  <c r="AA1138" i="10"/>
  <c r="AA1140" i="10"/>
  <c r="AA1142" i="10"/>
  <c r="AA1144" i="10"/>
  <c r="AA1162" i="10"/>
  <c r="AA1164" i="10"/>
  <c r="AA1166" i="10"/>
  <c r="AA1168" i="10"/>
  <c r="AA1186" i="10"/>
  <c r="AA1188" i="10"/>
  <c r="AA1190" i="10"/>
  <c r="AA1192" i="10"/>
  <c r="AA1194" i="10"/>
  <c r="AA1196" i="10"/>
  <c r="AA1198" i="10"/>
  <c r="AA1200" i="10"/>
  <c r="AA1225" i="10"/>
  <c r="AA1229" i="10"/>
  <c r="AA1324" i="10"/>
  <c r="AA1104" i="10"/>
  <c r="AA1154" i="10"/>
  <c r="AA1156" i="10"/>
  <c r="AA1158" i="10"/>
  <c r="AA1160" i="10"/>
  <c r="AA1180" i="10"/>
  <c r="AA1182" i="10"/>
  <c r="AA1184" i="10"/>
  <c r="AA1221" i="10"/>
  <c r="AA1223" i="10"/>
  <c r="E110" i="2"/>
  <c r="BJ5" i="3"/>
  <c r="BJ4" i="3"/>
  <c r="BJ3" i="3"/>
  <c r="I89" i="2"/>
  <c r="I115" i="2"/>
  <c r="I72" i="2"/>
  <c r="Z17" i="1"/>
  <c r="Z31" i="1"/>
  <c r="Z39" i="1"/>
  <c r="Z13" i="1"/>
  <c r="Z22" i="1"/>
  <c r="AA32" i="1"/>
  <c r="Z54" i="1"/>
  <c r="H60" i="2"/>
  <c r="O60" i="2" s="1"/>
  <c r="Z108" i="4"/>
  <c r="Z110" i="4"/>
  <c r="AA119" i="4"/>
  <c r="O63" i="2"/>
  <c r="G110" i="2"/>
  <c r="B140" i="2"/>
  <c r="AA2" i="4"/>
  <c r="AA109" i="4"/>
  <c r="Z112" i="4"/>
  <c r="AA115" i="4"/>
  <c r="AA117" i="4"/>
  <c r="C140" i="2"/>
  <c r="AA201" i="6"/>
  <c r="AA154" i="6"/>
  <c r="Z188" i="6"/>
  <c r="AA108" i="6"/>
  <c r="Z158" i="6"/>
  <c r="F110" i="2"/>
  <c r="E94" i="2"/>
  <c r="F94" i="2"/>
  <c r="F122" i="2"/>
  <c r="K122" i="2"/>
  <c r="K84" i="2"/>
  <c r="K94" i="2"/>
  <c r="K132" i="2"/>
  <c r="K37" i="2"/>
  <c r="K110" i="2"/>
  <c r="M37" i="2"/>
  <c r="N110" i="2"/>
  <c r="I44" i="2"/>
  <c r="I47" i="2"/>
  <c r="I99" i="2"/>
  <c r="Z15" i="1"/>
  <c r="I30" i="2"/>
  <c r="I34" i="2"/>
  <c r="I36" i="2"/>
  <c r="AA40" i="1"/>
  <c r="D84" i="2"/>
  <c r="I63" i="2"/>
  <c r="I131" i="2"/>
  <c r="D37" i="2"/>
  <c r="J64" i="2"/>
  <c r="J66" i="2"/>
  <c r="J70" i="2"/>
  <c r="E135" i="2"/>
  <c r="E136" i="2"/>
  <c r="E137" i="2"/>
  <c r="E138" i="2"/>
  <c r="E139" i="2"/>
  <c r="F135" i="2"/>
  <c r="G84" i="2"/>
  <c r="I181" i="18"/>
  <c r="I183" i="18" s="1"/>
  <c r="G37" i="2"/>
  <c r="I56" i="2"/>
  <c r="I66" i="2"/>
  <c r="I70" i="2"/>
  <c r="J73" i="2"/>
  <c r="I77" i="2"/>
  <c r="I79" i="2"/>
  <c r="J107" i="2"/>
  <c r="I117" i="2"/>
  <c r="I119" i="2"/>
  <c r="I121" i="2"/>
  <c r="J36" i="2"/>
  <c r="C84" i="2"/>
  <c r="I41" i="2"/>
  <c r="I45" i="2"/>
  <c r="I48" i="2"/>
  <c r="I58" i="2"/>
  <c r="J63" i="2"/>
  <c r="I65" i="2"/>
  <c r="I69" i="2"/>
  <c r="J74" i="2"/>
  <c r="I76" i="2"/>
  <c r="I80" i="2"/>
  <c r="J81" i="2"/>
  <c r="D94" i="2"/>
  <c r="C94" i="2"/>
  <c r="J92" i="2"/>
  <c r="D110" i="2"/>
  <c r="C110" i="2"/>
  <c r="D122" i="2"/>
  <c r="I129" i="2"/>
  <c r="Z24" i="1"/>
  <c r="Z26" i="1"/>
  <c r="Z27" i="1"/>
  <c r="Z34" i="1"/>
  <c r="Z47" i="1"/>
  <c r="Z25" i="1"/>
  <c r="AA48" i="1"/>
  <c r="Z51" i="1"/>
  <c r="AA56" i="1"/>
  <c r="C37" i="2"/>
  <c r="I31" i="2"/>
  <c r="I35" i="2"/>
  <c r="I52" i="2"/>
  <c r="I55" i="2"/>
  <c r="I62" i="2"/>
  <c r="I73" i="2"/>
  <c r="J80" i="2"/>
  <c r="I91" i="2"/>
  <c r="I93" i="2"/>
  <c r="I105" i="2"/>
  <c r="I107" i="2"/>
  <c r="I109" i="2"/>
  <c r="J118" i="2"/>
  <c r="J120" i="2"/>
  <c r="D132" i="2"/>
  <c r="I127" i="2"/>
  <c r="I101" i="2"/>
  <c r="I103" i="2"/>
  <c r="J105" i="2"/>
  <c r="C122" i="2"/>
  <c r="C132" i="2"/>
  <c r="J82" i="2"/>
  <c r="J109" i="2"/>
  <c r="F201" i="18"/>
  <c r="J35" i="2"/>
  <c r="J77" i="2"/>
  <c r="J101" i="2"/>
  <c r="J103" i="2"/>
  <c r="J46" i="2"/>
  <c r="O66" i="2"/>
  <c r="J67" i="2"/>
  <c r="J99" i="2"/>
  <c r="J131" i="2"/>
  <c r="G201" i="17"/>
  <c r="AA58" i="1"/>
  <c r="AA60" i="1"/>
  <c r="AA64" i="1"/>
  <c r="Z19" i="1"/>
  <c r="Z23" i="1"/>
  <c r="Z30" i="1"/>
  <c r="AA62" i="1"/>
  <c r="AA21" i="1"/>
  <c r="Z33" i="1"/>
  <c r="AA38" i="1"/>
  <c r="Z41" i="1"/>
  <c r="Z44" i="1"/>
  <c r="AA46" i="1"/>
  <c r="Z49" i="1"/>
  <c r="Z52" i="1"/>
  <c r="AA57" i="1"/>
  <c r="Z57" i="1"/>
  <c r="H130" i="2"/>
  <c r="J130" i="2" s="1"/>
  <c r="Z2" i="1"/>
  <c r="Z35" i="1"/>
  <c r="Z43" i="1"/>
  <c r="Z28" i="1"/>
  <c r="Z14" i="1"/>
  <c r="AA36" i="1"/>
  <c r="Z16" i="1"/>
  <c r="Z18" i="1"/>
  <c r="Z20" i="1"/>
  <c r="Z42" i="1"/>
  <c r="Z50" i="1"/>
  <c r="Z55" i="1"/>
  <c r="Z29" i="1"/>
  <c r="Z37" i="1"/>
  <c r="Z45" i="1"/>
  <c r="Z53" i="1"/>
  <c r="Q33" i="2"/>
  <c r="H61" i="2"/>
  <c r="J61" i="2" s="1"/>
  <c r="S31" i="2"/>
  <c r="U30" i="2"/>
  <c r="H100" i="2"/>
  <c r="J100" i="2" s="1"/>
  <c r="AA114" i="4"/>
  <c r="H89" i="2"/>
  <c r="J89" i="2" s="1"/>
  <c r="H54" i="2"/>
  <c r="J54" i="2" s="1"/>
  <c r="G201" i="15"/>
  <c r="O51" i="2"/>
  <c r="D189" i="15"/>
  <c r="D191" i="15" s="1"/>
  <c r="H43" i="2"/>
  <c r="J43" i="2" s="1"/>
  <c r="H128" i="2"/>
  <c r="J128" i="2" s="1"/>
  <c r="S33" i="2"/>
  <c r="Z59" i="1"/>
  <c r="Z61" i="1"/>
  <c r="Z63" i="1"/>
  <c r="U33" i="2"/>
  <c r="AA106" i="4"/>
  <c r="Q31" i="2"/>
  <c r="BJ1076" i="10"/>
  <c r="I33" i="2"/>
  <c r="J34" i="2"/>
  <c r="H183" i="2"/>
  <c r="D170" i="2"/>
  <c r="D172" i="2" s="1"/>
  <c r="O50" i="2"/>
  <c r="F201" i="15"/>
  <c r="I181" i="15"/>
  <c r="I183" i="15" s="1"/>
  <c r="F201" i="17"/>
  <c r="I181" i="17"/>
  <c r="I183" i="17" s="1"/>
  <c r="C201" i="18"/>
  <c r="D173" i="18"/>
  <c r="D175" i="18" s="1"/>
  <c r="O65" i="2"/>
  <c r="I32" i="2"/>
  <c r="I162" i="2"/>
  <c r="I164" i="2" s="1"/>
  <c r="G183" i="2"/>
  <c r="O36" i="2"/>
  <c r="B201" i="15"/>
  <c r="O62" i="2"/>
  <c r="D189" i="18"/>
  <c r="D191" i="18" s="1"/>
  <c r="G201" i="18"/>
  <c r="O69" i="2"/>
  <c r="G122" i="2"/>
  <c r="F183" i="2"/>
  <c r="I40" i="2"/>
  <c r="I43" i="2"/>
  <c r="J50" i="2"/>
  <c r="I54" i="2"/>
  <c r="I59" i="2"/>
  <c r="I61" i="2"/>
  <c r="J62" i="2"/>
  <c r="B201" i="14"/>
  <c r="O34" i="2"/>
  <c r="J40" i="2"/>
  <c r="I42" i="2"/>
  <c r="I46" i="2"/>
  <c r="I49" i="2"/>
  <c r="I51" i="2"/>
  <c r="J52" i="2"/>
  <c r="G94" i="2"/>
  <c r="G132" i="2"/>
  <c r="Q140" i="18"/>
  <c r="Q141" i="18" s="1"/>
  <c r="Q142" i="18" s="1"/>
  <c r="N146" i="18" s="1"/>
  <c r="I83" i="2"/>
  <c r="J91" i="2"/>
  <c r="J93" i="2"/>
  <c r="J117" i="2"/>
  <c r="J119" i="2"/>
  <c r="J121" i="2"/>
  <c r="J127" i="2"/>
  <c r="J129" i="2"/>
  <c r="J65" i="2"/>
  <c r="I68" i="2"/>
  <c r="J69" i="2"/>
  <c r="I71" i="2"/>
  <c r="J72" i="2"/>
  <c r="I75" i="2"/>
  <c r="J76" i="2"/>
  <c r="I78" i="2"/>
  <c r="J79" i="2"/>
  <c r="I82" i="2"/>
  <c r="J83" i="2"/>
  <c r="I88" i="2"/>
  <c r="I90" i="2"/>
  <c r="I92" i="2"/>
  <c r="I98" i="2"/>
  <c r="I100" i="2"/>
  <c r="I102" i="2"/>
  <c r="I104" i="2"/>
  <c r="I106" i="2"/>
  <c r="I108" i="2"/>
  <c r="I114" i="2"/>
  <c r="I116" i="2"/>
  <c r="I118" i="2"/>
  <c r="I120" i="2"/>
  <c r="I126" i="2"/>
  <c r="I128" i="2"/>
  <c r="I130" i="2"/>
  <c r="I173" i="18"/>
  <c r="I175" i="18" s="1"/>
  <c r="I50" i="2"/>
  <c r="J51" i="2"/>
  <c r="I53" i="2"/>
  <c r="I57" i="2"/>
  <c r="J58" i="2"/>
  <c r="I60" i="2"/>
  <c r="I64" i="2"/>
  <c r="I67" i="2"/>
  <c r="O67" i="2"/>
  <c r="J68" i="2"/>
  <c r="J71" i="2"/>
  <c r="I74" i="2"/>
  <c r="J75" i="2"/>
  <c r="J78" i="2"/>
  <c r="I81" i="2"/>
  <c r="J102" i="2"/>
  <c r="J104" i="2"/>
  <c r="J106" i="2"/>
  <c r="J108" i="2"/>
  <c r="J116" i="2"/>
  <c r="D181" i="18"/>
  <c r="D183" i="18" s="1"/>
  <c r="AA100" i="6"/>
  <c r="AA177" i="6"/>
  <c r="Z182" i="6"/>
  <c r="N132" i="2"/>
  <c r="AA84" i="6"/>
  <c r="AA110" i="6"/>
  <c r="Z111" i="6"/>
  <c r="AA169" i="6"/>
  <c r="M94" i="2"/>
  <c r="M110" i="2"/>
  <c r="M122" i="2"/>
  <c r="M132" i="2"/>
  <c r="AA70" i="6"/>
  <c r="Z150" i="6"/>
  <c r="Z156" i="6"/>
  <c r="AA171" i="6"/>
  <c r="AA186" i="6"/>
  <c r="Z190" i="6"/>
  <c r="E132" i="2"/>
  <c r="BD4" i="3"/>
  <c r="Z22" i="3"/>
  <c r="Z14" i="3"/>
  <c r="BD1077" i="10"/>
  <c r="F1077" i="10"/>
  <c r="Z1088" i="10"/>
  <c r="Z1107" i="10"/>
  <c r="AA1107" i="10"/>
  <c r="G617" i="10"/>
  <c r="AA617" i="10" s="1"/>
  <c r="AB617" i="10" s="1"/>
  <c r="G622" i="10"/>
  <c r="AA622" i="10" s="1"/>
  <c r="AB622" i="10" s="1"/>
  <c r="Z1081" i="10"/>
  <c r="Z1097" i="10"/>
  <c r="AA1105" i="10"/>
  <c r="Z1105" i="10"/>
  <c r="P615" i="10"/>
  <c r="BE615" i="10" s="1"/>
  <c r="BD615" i="10"/>
  <c r="BD901" i="10"/>
  <c r="P901" i="10"/>
  <c r="BE901" i="10" s="1"/>
  <c r="G901" i="10"/>
  <c r="AA901" i="10" s="1"/>
  <c r="AB901" i="10" s="1"/>
  <c r="Z1101" i="10"/>
  <c r="AA1103" i="10"/>
  <c r="Z1103" i="10"/>
  <c r="Z1179" i="10"/>
  <c r="AA1179" i="10"/>
  <c r="G969" i="10"/>
  <c r="AA969" i="10" s="1"/>
  <c r="AB969" i="10" s="1"/>
  <c r="BD969" i="10"/>
  <c r="BD1078" i="10"/>
  <c r="F1078" i="10"/>
  <c r="AA1086" i="10"/>
  <c r="Z1086" i="10"/>
  <c r="Z1147" i="10"/>
  <c r="AA1147" i="10"/>
  <c r="BE939" i="10"/>
  <c r="BE969" i="10"/>
  <c r="BE980" i="10"/>
  <c r="G980" i="10"/>
  <c r="AA980" i="10" s="1"/>
  <c r="AB980" i="10" s="1"/>
  <c r="BE1006" i="10"/>
  <c r="BD1022" i="10"/>
  <c r="BE1037" i="10"/>
  <c r="G1037" i="10"/>
  <c r="AA1037" i="10" s="1"/>
  <c r="AB1037" i="10" s="1"/>
  <c r="BD1054" i="10"/>
  <c r="P1054" i="10"/>
  <c r="BE1054" i="10" s="1"/>
  <c r="Z1082" i="10"/>
  <c r="Z1094" i="10"/>
  <c r="Z1098" i="10"/>
  <c r="Z1211" i="10"/>
  <c r="AA1211" i="10"/>
  <c r="AA1240" i="10"/>
  <c r="Z1240" i="10"/>
  <c r="AA1256" i="10"/>
  <c r="Z1256" i="10"/>
  <c r="AA1272" i="10"/>
  <c r="Z1272" i="10"/>
  <c r="AA1288" i="10"/>
  <c r="Z1288" i="10"/>
  <c r="AA1304" i="10"/>
  <c r="Z1304" i="10"/>
  <c r="BD905" i="10"/>
  <c r="BE959" i="10"/>
  <c r="BE984" i="10"/>
  <c r="BD993" i="10"/>
  <c r="P993" i="10"/>
  <c r="E993" i="10"/>
  <c r="P1022" i="10"/>
  <c r="BE1022" i="10" s="1"/>
  <c r="BE1024" i="10"/>
  <c r="G1024" i="10"/>
  <c r="AA1024" i="10" s="1"/>
  <c r="AB1024" i="10" s="1"/>
  <c r="BE1041" i="10"/>
  <c r="G1041" i="10"/>
  <c r="BD1059" i="10"/>
  <c r="P1059" i="10"/>
  <c r="BE1059" i="10" s="1"/>
  <c r="BD1062" i="10"/>
  <c r="BE1067" i="10"/>
  <c r="G1067" i="10"/>
  <c r="AA1067" i="10" s="1"/>
  <c r="AB1067" i="10" s="1"/>
  <c r="BD1069" i="10"/>
  <c r="BD1083" i="10"/>
  <c r="F1083" i="10"/>
  <c r="Z1095" i="10"/>
  <c r="Z1099" i="10"/>
  <c r="BE934" i="10"/>
  <c r="G934" i="10"/>
  <c r="AA934" i="10" s="1"/>
  <c r="AB934" i="10" s="1"/>
  <c r="BD994" i="10"/>
  <c r="P994" i="10"/>
  <c r="BE994" i="10" s="1"/>
  <c r="G1008" i="10"/>
  <c r="AA1008" i="10" s="1"/>
  <c r="AB1008" i="10" s="1"/>
  <c r="P1008" i="10"/>
  <c r="BE1008" i="10" s="1"/>
  <c r="G1054" i="10"/>
  <c r="AA1054" i="10" s="1"/>
  <c r="AB1054" i="10" s="1"/>
  <c r="BD1056" i="10"/>
  <c r="P1056" i="10"/>
  <c r="BE1056" i="10" s="1"/>
  <c r="P1062" i="10"/>
  <c r="BE1062" i="10" s="1"/>
  <c r="BD1066" i="10"/>
  <c r="P1069" i="10"/>
  <c r="BE1069" i="10" s="1"/>
  <c r="Z1080" i="10"/>
  <c r="Z1087" i="10"/>
  <c r="Z1096" i="10"/>
  <c r="Z1100" i="10"/>
  <c r="Z1236" i="10"/>
  <c r="AA1236" i="10"/>
  <c r="AA1252" i="10"/>
  <c r="Z1252" i="10"/>
  <c r="AA1268" i="10"/>
  <c r="Z1268" i="10"/>
  <c r="AA1284" i="10"/>
  <c r="Z1284" i="10"/>
  <c r="AA1300" i="10"/>
  <c r="Z1300" i="10"/>
  <c r="AA1316" i="10"/>
  <c r="Z1316" i="10"/>
  <c r="Z1102" i="10"/>
  <c r="Z1113" i="10"/>
  <c r="Z1145" i="10"/>
  <c r="Z1153" i="10"/>
  <c r="Z1161" i="10"/>
  <c r="Z1169" i="10"/>
  <c r="Z1177" i="10"/>
  <c r="Z1185" i="10"/>
  <c r="Z1201" i="10"/>
  <c r="Z1209" i="10"/>
  <c r="AA1212" i="10"/>
  <c r="Z1214" i="10"/>
  <c r="AA1228" i="10"/>
  <c r="Z1230" i="10"/>
  <c r="AA1248" i="10"/>
  <c r="Z1248" i="10"/>
  <c r="AA1264" i="10"/>
  <c r="Z1264" i="10"/>
  <c r="AA1280" i="10"/>
  <c r="Z1280" i="10"/>
  <c r="AA1296" i="10"/>
  <c r="Z1296" i="10"/>
  <c r="AA1312" i="10"/>
  <c r="Z1312" i="10"/>
  <c r="AA1318" i="10"/>
  <c r="Z1318" i="10"/>
  <c r="P1045" i="10"/>
  <c r="BE1045" i="10" s="1"/>
  <c r="P1068" i="10"/>
  <c r="BE1068" i="10" s="1"/>
  <c r="O1086" i="10"/>
  <c r="BD1086" i="10" s="1"/>
  <c r="AA1244" i="10"/>
  <c r="Z1244" i="10"/>
  <c r="AA1260" i="10"/>
  <c r="Z1260" i="10"/>
  <c r="AA1276" i="10"/>
  <c r="Z1276" i="10"/>
  <c r="AA1292" i="10"/>
  <c r="Z1292" i="10"/>
  <c r="AA1308" i="10"/>
  <c r="Z1308" i="10"/>
  <c r="Z1218" i="10"/>
  <c r="Z1226" i="10"/>
  <c r="Z1234" i="10"/>
  <c r="AA1323" i="10"/>
  <c r="AA1329" i="10"/>
  <c r="AA17" i="3"/>
  <c r="AA70" i="3"/>
  <c r="AA15" i="3"/>
  <c r="AA54" i="3"/>
  <c r="AA56" i="3"/>
  <c r="AA78" i="3"/>
  <c r="AA80" i="3"/>
  <c r="Z82" i="3"/>
  <c r="F132" i="2"/>
  <c r="AA7" i="3"/>
  <c r="F84" i="2"/>
  <c r="E122" i="2"/>
  <c r="AA13" i="3"/>
  <c r="AA25" i="3"/>
  <c r="BD3" i="3"/>
  <c r="AA11" i="3"/>
  <c r="AA21" i="3"/>
  <c r="AA23" i="3"/>
  <c r="AA30" i="3"/>
  <c r="AA32" i="3"/>
  <c r="Z57" i="3"/>
  <c r="AA86" i="3"/>
  <c r="AA88" i="3"/>
  <c r="Z90" i="3"/>
  <c r="AA27" i="3"/>
  <c r="AA46" i="3"/>
  <c r="AA48" i="3"/>
  <c r="AA72" i="3"/>
  <c r="AA5" i="3"/>
  <c r="Z6" i="3"/>
  <c r="AA9" i="3"/>
  <c r="AA19" i="3"/>
  <c r="AA38" i="3"/>
  <c r="AA40" i="3"/>
  <c r="AA62" i="3"/>
  <c r="AA64" i="3"/>
  <c r="AA94" i="3"/>
  <c r="AA96" i="3"/>
  <c r="F37" i="2"/>
  <c r="AA20" i="3"/>
  <c r="Z34" i="3"/>
  <c r="AA52" i="3"/>
  <c r="AA60" i="3"/>
  <c r="F3" i="3"/>
  <c r="Z4" i="3"/>
  <c r="Z8" i="3"/>
  <c r="Z16" i="3"/>
  <c r="Z24" i="3"/>
  <c r="AA12" i="3"/>
  <c r="AA28" i="3"/>
  <c r="Z33" i="3"/>
  <c r="AA36" i="3"/>
  <c r="Z41" i="3"/>
  <c r="Z42" i="3"/>
  <c r="Z65" i="3"/>
  <c r="Z66" i="3"/>
  <c r="Z73" i="3"/>
  <c r="Z74" i="3"/>
  <c r="Z89" i="3"/>
  <c r="AA92" i="3"/>
  <c r="Z10" i="3"/>
  <c r="Z18" i="3"/>
  <c r="Z26" i="3"/>
  <c r="Z31" i="3"/>
  <c r="Z39" i="3"/>
  <c r="Z47" i="3"/>
  <c r="Z55" i="3"/>
  <c r="Z63" i="3"/>
  <c r="Z71" i="3"/>
  <c r="Z79" i="3"/>
  <c r="Z87" i="3"/>
  <c r="Z95" i="3"/>
  <c r="AA44" i="3"/>
  <c r="Z49" i="3"/>
  <c r="Z50" i="3"/>
  <c r="Z58" i="3"/>
  <c r="AA68" i="3"/>
  <c r="AA76" i="3"/>
  <c r="Z81" i="3"/>
  <c r="AA84" i="3"/>
  <c r="Z29" i="3"/>
  <c r="Z37" i="3"/>
  <c r="Z45" i="3"/>
  <c r="Z53" i="3"/>
  <c r="Z61" i="3"/>
  <c r="Z69" i="3"/>
  <c r="Z77" i="3"/>
  <c r="Z85" i="3"/>
  <c r="Z93" i="3"/>
  <c r="Z35" i="3"/>
  <c r="Z43" i="3"/>
  <c r="Z51" i="3"/>
  <c r="Z59" i="3"/>
  <c r="Z67" i="3"/>
  <c r="Z75" i="3"/>
  <c r="Z83" i="3"/>
  <c r="Z91" i="3"/>
  <c r="E37" i="2"/>
  <c r="I87" i="2"/>
  <c r="I113" i="2"/>
  <c r="E84" i="2"/>
  <c r="I97" i="2"/>
  <c r="I125" i="2"/>
  <c r="J125" i="2"/>
  <c r="Q148" i="18"/>
  <c r="Q149" i="18" s="1"/>
  <c r="AA10" i="6"/>
  <c r="AA163" i="6"/>
  <c r="Z8" i="6"/>
  <c r="AA8" i="6"/>
  <c r="AA12" i="6"/>
  <c r="AA27" i="6"/>
  <c r="Z28" i="6"/>
  <c r="AA112" i="6"/>
  <c r="AA191" i="6"/>
  <c r="AA2" i="6"/>
  <c r="AA72" i="6"/>
  <c r="AA4" i="6"/>
  <c r="Z116" i="6"/>
  <c r="AA116" i="6"/>
  <c r="AA151" i="6"/>
  <c r="AA165" i="6"/>
  <c r="AA166" i="6"/>
  <c r="Z166" i="6"/>
  <c r="AA173" i="6"/>
  <c r="AA174" i="6"/>
  <c r="Z174" i="6"/>
  <c r="AA195" i="6"/>
  <c r="Z170" i="6"/>
  <c r="AA170" i="6"/>
  <c r="Z15" i="6"/>
  <c r="AA20" i="6"/>
  <c r="Z71" i="6"/>
  <c r="Z92" i="6"/>
  <c r="AA92" i="6"/>
  <c r="AA102" i="6"/>
  <c r="AA172" i="6"/>
  <c r="Z172" i="6"/>
  <c r="Z202" i="6"/>
  <c r="AA202" i="6"/>
  <c r="AA6" i="6"/>
  <c r="Z11" i="6"/>
  <c r="AA68" i="6"/>
  <c r="Z76" i="6"/>
  <c r="AA76" i="6"/>
  <c r="AA86" i="6"/>
  <c r="AA88" i="6"/>
  <c r="AA159" i="6"/>
  <c r="AA183" i="6"/>
  <c r="AA197" i="6"/>
  <c r="AA198" i="6"/>
  <c r="Z198" i="6"/>
  <c r="AA14" i="6"/>
  <c r="Z17" i="6"/>
  <c r="Z21" i="6"/>
  <c r="AA24" i="6"/>
  <c r="AA64" i="6"/>
  <c r="Z103" i="6"/>
  <c r="AA104" i="6"/>
  <c r="AA149" i="6"/>
  <c r="AA153" i="6"/>
  <c r="AA155" i="6"/>
  <c r="AA157" i="6"/>
  <c r="AA161" i="6"/>
  <c r="AA181" i="6"/>
  <c r="AA185" i="6"/>
  <c r="AA187" i="6"/>
  <c r="AA189" i="6"/>
  <c r="AA193" i="6"/>
  <c r="AA22" i="6"/>
  <c r="AA26" i="6"/>
  <c r="AA78" i="6"/>
  <c r="AA80" i="6"/>
  <c r="AA94" i="6"/>
  <c r="AA96" i="6"/>
  <c r="AA118" i="6"/>
  <c r="AA120" i="6"/>
  <c r="AA122" i="6"/>
  <c r="AA124" i="6"/>
  <c r="AA126" i="6"/>
  <c r="AA128" i="6"/>
  <c r="AA130" i="6"/>
  <c r="AA132" i="6"/>
  <c r="AA134" i="6"/>
  <c r="AA136" i="6"/>
  <c r="AA138" i="6"/>
  <c r="AA140" i="6"/>
  <c r="AA142" i="6"/>
  <c r="AA144" i="6"/>
  <c r="AA146" i="6"/>
  <c r="AA167" i="6"/>
  <c r="AA175" i="6"/>
  <c r="AA179" i="6"/>
  <c r="AA199" i="6"/>
  <c r="N84" i="2"/>
  <c r="Z79" i="6"/>
  <c r="Z82" i="6"/>
  <c r="Z87" i="6"/>
  <c r="AA3" i="6"/>
  <c r="AA5" i="6"/>
  <c r="AA7" i="6"/>
  <c r="AA9" i="6"/>
  <c r="AA13" i="6"/>
  <c r="AA19" i="6"/>
  <c r="AA23" i="6"/>
  <c r="Z25" i="6"/>
  <c r="AA66" i="6"/>
  <c r="Z69" i="6"/>
  <c r="AA74" i="6"/>
  <c r="Z77" i="6"/>
  <c r="Z85" i="6"/>
  <c r="AA90" i="6"/>
  <c r="Z93" i="6"/>
  <c r="AA98" i="6"/>
  <c r="Z101" i="6"/>
  <c r="AA106" i="6"/>
  <c r="Z109" i="6"/>
  <c r="AA114" i="6"/>
  <c r="Z117" i="6"/>
  <c r="Z121" i="6"/>
  <c r="Z125" i="6"/>
  <c r="Z129" i="6"/>
  <c r="Z133" i="6"/>
  <c r="Z137" i="6"/>
  <c r="Z141" i="6"/>
  <c r="Z145" i="6"/>
  <c r="Z95" i="6"/>
  <c r="Z67" i="6"/>
  <c r="Z75" i="6"/>
  <c r="Z83" i="6"/>
  <c r="Z91" i="6"/>
  <c r="Z99" i="6"/>
  <c r="Z107" i="6"/>
  <c r="Z115" i="6"/>
  <c r="Z148" i="6"/>
  <c r="AA162" i="6"/>
  <c r="Z164" i="6"/>
  <c r="AA178" i="6"/>
  <c r="Z180" i="6"/>
  <c r="AA194" i="6"/>
  <c r="Z196" i="6"/>
  <c r="Z65" i="6"/>
  <c r="Z73" i="6"/>
  <c r="Z81" i="6"/>
  <c r="Z89" i="6"/>
  <c r="Z97" i="6"/>
  <c r="Z105" i="6"/>
  <c r="Z113" i="6"/>
  <c r="Z119" i="6"/>
  <c r="Z123" i="6"/>
  <c r="Z127" i="6"/>
  <c r="Z131" i="6"/>
  <c r="Z135" i="6"/>
  <c r="Z139" i="6"/>
  <c r="Z143" i="6"/>
  <c r="AA147" i="6"/>
  <c r="Z152" i="6"/>
  <c r="Z160" i="6"/>
  <c r="Z168" i="6"/>
  <c r="Z176" i="6"/>
  <c r="Z184" i="6"/>
  <c r="Z192" i="6"/>
  <c r="Z200" i="6"/>
  <c r="N37" i="2"/>
  <c r="M84" i="2"/>
  <c r="Q148" i="16"/>
  <c r="Q156" i="16" s="1"/>
  <c r="Q148" i="14"/>
  <c r="Q156" i="14" s="1"/>
  <c r="Q148" i="15"/>
  <c r="Q156" i="15" s="1"/>
  <c r="Q148" i="17"/>
  <c r="Q149" i="17" s="1"/>
  <c r="BJ1080" i="10"/>
  <c r="B3" i="2"/>
  <c r="L53" i="2" l="1"/>
  <c r="L128" i="2"/>
  <c r="L60" i="2"/>
  <c r="L33" i="2"/>
  <c r="L114" i="2"/>
  <c r="L87" i="2"/>
  <c r="L43" i="2"/>
  <c r="L97" i="2"/>
  <c r="H57" i="2"/>
  <c r="J57" i="2" s="1"/>
  <c r="H45" i="2"/>
  <c r="H98" i="2"/>
  <c r="J98" i="2" s="1"/>
  <c r="D9" i="2"/>
  <c r="H48" i="2"/>
  <c r="J48" i="2" s="1"/>
  <c r="H42" i="2"/>
  <c r="J42" i="2" s="1"/>
  <c r="H47" i="2"/>
  <c r="O47" i="2" s="1"/>
  <c r="H56" i="2"/>
  <c r="J56" i="2" s="1"/>
  <c r="I173" i="17"/>
  <c r="I175" i="17" s="1"/>
  <c r="J60" i="2"/>
  <c r="D201" i="17"/>
  <c r="H87" i="2"/>
  <c r="J87" i="2" s="1"/>
  <c r="I37" i="2"/>
  <c r="I132" i="2"/>
  <c r="I94" i="2"/>
  <c r="I84" i="2"/>
  <c r="H44" i="2"/>
  <c r="I110" i="2"/>
  <c r="H59" i="2"/>
  <c r="U32" i="2"/>
  <c r="H33" i="2"/>
  <c r="E201" i="14"/>
  <c r="D181" i="14"/>
  <c r="D183" i="14" s="1"/>
  <c r="O43" i="2"/>
  <c r="O54" i="2"/>
  <c r="D201" i="16"/>
  <c r="I173" i="16"/>
  <c r="I175" i="16" s="1"/>
  <c r="H53" i="2"/>
  <c r="I122" i="2"/>
  <c r="N148" i="18"/>
  <c r="N149" i="18"/>
  <c r="E201" i="17"/>
  <c r="D181" i="17"/>
  <c r="D183" i="17" s="1"/>
  <c r="O61" i="2"/>
  <c r="Z1083" i="10"/>
  <c r="AA1083" i="10"/>
  <c r="Z1078" i="10"/>
  <c r="AA1078" i="10"/>
  <c r="G993" i="10"/>
  <c r="AA993" i="10" s="1"/>
  <c r="AB993" i="10" s="1"/>
  <c r="BE993" i="10"/>
  <c r="Z1077" i="10"/>
  <c r="AA1077" i="10"/>
  <c r="AA3" i="3"/>
  <c r="Z3" i="3"/>
  <c r="Q156" i="18"/>
  <c r="Q145" i="18" s="1"/>
  <c r="Q149" i="16"/>
  <c r="Q149" i="15"/>
  <c r="Q156" i="17"/>
  <c r="Q157" i="17" s="1"/>
  <c r="Q158" i="17" s="1"/>
  <c r="N162" i="17" s="1"/>
  <c r="Q157" i="15"/>
  <c r="Q158" i="15" s="1"/>
  <c r="N162" i="15" s="1"/>
  <c r="F9" i="2"/>
  <c r="Q157" i="16"/>
  <c r="Q158" i="16" s="1"/>
  <c r="N162" i="16" s="1"/>
  <c r="Q157" i="14"/>
  <c r="Q158" i="14" s="1"/>
  <c r="N162" i="14" s="1"/>
  <c r="L48" i="2" l="1"/>
  <c r="L31" i="2"/>
  <c r="L98" i="2"/>
  <c r="L42" i="2"/>
  <c r="L30" i="2"/>
  <c r="L88" i="2"/>
  <c r="L94" i="2" s="1"/>
  <c r="L115" i="2"/>
  <c r="L32" i="2"/>
  <c r="L110" i="2"/>
  <c r="L126" i="2"/>
  <c r="L132" i="2" s="1"/>
  <c r="L55" i="2"/>
  <c r="L113" i="2"/>
  <c r="L122" i="2" s="1"/>
  <c r="D189" i="16"/>
  <c r="D191" i="16" s="1"/>
  <c r="O57" i="2"/>
  <c r="G201" i="16"/>
  <c r="D173" i="15"/>
  <c r="D175" i="15" s="1"/>
  <c r="O48" i="2"/>
  <c r="D201" i="15"/>
  <c r="I173" i="15"/>
  <c r="I175" i="15" s="1"/>
  <c r="Q32" i="2"/>
  <c r="C201" i="15"/>
  <c r="J47" i="2"/>
  <c r="O42" i="2"/>
  <c r="H97" i="2"/>
  <c r="J97" i="2" s="1"/>
  <c r="J110" i="2" s="1"/>
  <c r="H30" i="2"/>
  <c r="C5" i="2" s="1"/>
  <c r="I173" i="14"/>
  <c r="I175" i="14" s="1"/>
  <c r="I181" i="16"/>
  <c r="I183" i="16" s="1"/>
  <c r="H114" i="2"/>
  <c r="J114" i="2" s="1"/>
  <c r="S32" i="2"/>
  <c r="D201" i="14"/>
  <c r="F201" i="16"/>
  <c r="O56" i="2"/>
  <c r="H113" i="2"/>
  <c r="J113" i="2" s="1"/>
  <c r="H55" i="2"/>
  <c r="E201" i="16" s="1"/>
  <c r="S30" i="2"/>
  <c r="D189" i="14"/>
  <c r="D191" i="14" s="1"/>
  <c r="G201" i="14"/>
  <c r="O45" i="2"/>
  <c r="J45" i="2"/>
  <c r="H110" i="2"/>
  <c r="H90" i="2"/>
  <c r="J90" i="2" s="1"/>
  <c r="H31" i="2"/>
  <c r="U31" i="2"/>
  <c r="H49" i="2"/>
  <c r="F201" i="14"/>
  <c r="I181" i="14"/>
  <c r="I183" i="14" s="1"/>
  <c r="O44" i="2"/>
  <c r="J44" i="2"/>
  <c r="C201" i="16"/>
  <c r="D173" i="16"/>
  <c r="D175" i="16" s="1"/>
  <c r="O53" i="2"/>
  <c r="J53" i="2"/>
  <c r="Q140" i="17"/>
  <c r="Q141" i="17" s="1"/>
  <c r="Q142" i="17" s="1"/>
  <c r="N146" i="17" s="1"/>
  <c r="E183" i="2"/>
  <c r="I154" i="2"/>
  <c r="I156" i="2" s="1"/>
  <c r="O33" i="2"/>
  <c r="C8" i="2"/>
  <c r="J33" i="2"/>
  <c r="C201" i="17"/>
  <c r="O59" i="2"/>
  <c r="D173" i="17"/>
  <c r="D175" i="17" s="1"/>
  <c r="J59" i="2"/>
  <c r="H88" i="2"/>
  <c r="H32" i="2"/>
  <c r="H115" i="2"/>
  <c r="J115" i="2" s="1"/>
  <c r="H126" i="2"/>
  <c r="Q30" i="2"/>
  <c r="H41" i="2"/>
  <c r="Q157" i="18"/>
  <c r="Q158" i="18" s="1"/>
  <c r="N162" i="18" s="1"/>
  <c r="N165" i="18" s="1"/>
  <c r="N164" i="14"/>
  <c r="N165" i="14" s="1"/>
  <c r="N164" i="16"/>
  <c r="N165" i="16" s="1"/>
  <c r="N164" i="17"/>
  <c r="N165" i="17" s="1"/>
  <c r="N164" i="15"/>
  <c r="N165" i="15" s="1"/>
  <c r="L37" i="2" l="1"/>
  <c r="L84" i="2"/>
  <c r="J30" i="2"/>
  <c r="O30" i="2"/>
  <c r="Q149" i="14"/>
  <c r="D146" i="2"/>
  <c r="D148" i="2" s="1"/>
  <c r="B183" i="2"/>
  <c r="Q140" i="14"/>
  <c r="Q145" i="14" s="1"/>
  <c r="Q145" i="17"/>
  <c r="O55" i="2"/>
  <c r="D181" i="16"/>
  <c r="D183" i="16" s="1"/>
  <c r="J55" i="2"/>
  <c r="Q140" i="16"/>
  <c r="D183" i="2"/>
  <c r="D154" i="2"/>
  <c r="D156" i="2" s="1"/>
  <c r="O32" i="2"/>
  <c r="C7" i="2"/>
  <c r="J32" i="2"/>
  <c r="I146" i="2"/>
  <c r="I148" i="2" s="1"/>
  <c r="Q140" i="15"/>
  <c r="C183" i="2"/>
  <c r="O31" i="2"/>
  <c r="C6" i="2"/>
  <c r="J31" i="2"/>
  <c r="E5" i="2"/>
  <c r="F5" i="2" s="1"/>
  <c r="D5" i="2"/>
  <c r="J88" i="2"/>
  <c r="J94" i="2" s="1"/>
  <c r="H94" i="2"/>
  <c r="H132" i="2"/>
  <c r="J126" i="2"/>
  <c r="J132" i="2" s="1"/>
  <c r="J122" i="2"/>
  <c r="D8" i="2"/>
  <c r="E8" i="2"/>
  <c r="F8" i="2" s="1"/>
  <c r="N148" i="17"/>
  <c r="N149" i="17" s="1"/>
  <c r="H122" i="2"/>
  <c r="E201" i="15"/>
  <c r="O49" i="2"/>
  <c r="D181" i="15"/>
  <c r="D183" i="15" s="1"/>
  <c r="J49" i="2"/>
  <c r="H37" i="2"/>
  <c r="O37" i="2" s="1"/>
  <c r="C201" i="14"/>
  <c r="D173" i="14"/>
  <c r="D175" i="14" s="1"/>
  <c r="O41" i="2"/>
  <c r="H84" i="2"/>
  <c r="O84" i="2" s="1"/>
  <c r="J41" i="2"/>
  <c r="N164" i="18"/>
  <c r="Q141" i="14" l="1"/>
  <c r="Q142" i="14" s="1"/>
  <c r="N146" i="14" s="1"/>
  <c r="J84" i="2"/>
  <c r="J37" i="2"/>
  <c r="C10" i="2"/>
  <c r="D10" i="2" s="1"/>
  <c r="N148" i="14"/>
  <c r="N149" i="14" s="1"/>
  <c r="Q141" i="15"/>
  <c r="Q142" i="15" s="1"/>
  <c r="N146" i="15" s="1"/>
  <c r="Q145" i="15"/>
  <c r="E6" i="2"/>
  <c r="F6" i="2" s="1"/>
  <c r="D6" i="2"/>
  <c r="E7" i="2"/>
  <c r="F7" i="2" s="1"/>
  <c r="D7" i="2"/>
  <c r="Q141" i="16"/>
  <c r="Q142" i="16" s="1"/>
  <c r="N146" i="16" s="1"/>
  <c r="Q145" i="16"/>
  <c r="E10" i="2" l="1"/>
  <c r="F10" i="2" s="1"/>
  <c r="N148" i="16"/>
  <c r="N149" i="16" s="1"/>
  <c r="N148" i="15"/>
  <c r="N149" i="15" s="1"/>
</calcChain>
</file>

<file path=xl/comments1.xml><?xml version="1.0" encoding="utf-8"?>
<comments xmlns="http://schemas.openxmlformats.org/spreadsheetml/2006/main">
  <authors>
    <author>Author</author>
  </authors>
  <commentList>
    <comment ref="D294" authorId="0" shapeId="0">
      <text>
        <r>
          <rPr>
            <b/>
            <sz val="9"/>
            <color indexed="81"/>
            <rFont val="Tahoma"/>
            <family val="2"/>
          </rPr>
          <t>Author:</t>
        </r>
        <r>
          <rPr>
            <sz val="9"/>
            <color indexed="81"/>
            <rFont val="Tahoma"/>
            <family val="2"/>
          </rPr>
          <t xml:space="preserve">
يوجد ورقة تحويل من حساب العميل</t>
        </r>
      </text>
    </comment>
    <comment ref="D295" authorId="0" shapeId="0">
      <text>
        <r>
          <rPr>
            <b/>
            <sz val="8"/>
            <color indexed="81"/>
            <rFont val="Tahoma"/>
            <family val="2"/>
          </rPr>
          <t>Author:</t>
        </r>
        <r>
          <rPr>
            <sz val="8"/>
            <color indexed="81"/>
            <rFont val="Tahoma"/>
            <family val="2"/>
          </rPr>
          <t xml:space="preserve">
مرفق طلب تحويل اموال
</t>
        </r>
      </text>
    </comment>
    <comment ref="D296" authorId="0" shapeId="0">
      <text>
        <r>
          <rPr>
            <b/>
            <sz val="9"/>
            <color indexed="81"/>
            <rFont val="Tahoma"/>
            <family val="2"/>
          </rPr>
          <t>Author:</t>
        </r>
        <r>
          <rPr>
            <sz val="9"/>
            <color indexed="81"/>
            <rFont val="Tahoma"/>
            <family val="2"/>
          </rPr>
          <t xml:space="preserve">
الأيداع بحساب العميل 6600</t>
        </r>
      </text>
    </comment>
  </commentList>
</comments>
</file>

<file path=xl/sharedStrings.xml><?xml version="1.0" encoding="utf-8"?>
<sst xmlns="http://schemas.openxmlformats.org/spreadsheetml/2006/main" count="12182" uniqueCount="5013">
  <si>
    <t>رقم الإيصال</t>
  </si>
  <si>
    <t>تاريخ الإيصال</t>
  </si>
  <si>
    <t>مكان الإصدار</t>
  </si>
  <si>
    <t>نظام السداد</t>
  </si>
  <si>
    <t>قيمة الإشتراك</t>
  </si>
  <si>
    <t>اسم العميل</t>
  </si>
  <si>
    <t>القسط</t>
  </si>
  <si>
    <t>تاريخ العقد</t>
  </si>
  <si>
    <t>موبايل 1</t>
  </si>
  <si>
    <t>موبايل 2</t>
  </si>
  <si>
    <t>تليفون</t>
  </si>
  <si>
    <t>رقم الحساب</t>
  </si>
  <si>
    <t>موقف العقد (بدل / سبب المتعلقات / مكان تسليم العقد)</t>
  </si>
  <si>
    <t>سبب السعر (نظام الإشتراك / إضافات العضوية / عروض / استثناءات)</t>
  </si>
  <si>
    <t>تاريخ التحويل</t>
  </si>
  <si>
    <t>رقم العضوية</t>
  </si>
  <si>
    <t>تاريخ رقم العضوية</t>
  </si>
  <si>
    <t>اسم البائع</t>
  </si>
  <si>
    <t>التيم ليدر</t>
  </si>
  <si>
    <t>مصدر العضوية</t>
  </si>
  <si>
    <t>نظام الاشتراك</t>
  </si>
  <si>
    <t>رقم ايصال دجلاوى للمرشح</t>
  </si>
  <si>
    <t>رقم ايصال دجلاوى للجديد</t>
  </si>
  <si>
    <t>اسم الزوجة / الزوج</t>
  </si>
  <si>
    <t>موبايل</t>
  </si>
  <si>
    <t>الأوراق الناقصه</t>
  </si>
  <si>
    <t>رقم الابلكشن</t>
  </si>
  <si>
    <t>ملاحظات 1</t>
  </si>
  <si>
    <t>ملاحظات 2</t>
  </si>
  <si>
    <t>المدة</t>
  </si>
  <si>
    <t>النادى الرئيسى</t>
  </si>
  <si>
    <t>رد العميل (توقيع الشيكات / حل المتعلقات / الأوراق الناقصة)</t>
  </si>
  <si>
    <t>تاريخ ايصال المرشح</t>
  </si>
  <si>
    <t>تاريخ ايصال الجديد</t>
  </si>
  <si>
    <t>الرقم القومى</t>
  </si>
  <si>
    <t>الرقم القومى للزوجة / للزوج</t>
  </si>
  <si>
    <t>All</t>
  </si>
  <si>
    <t>Re-activation</t>
  </si>
  <si>
    <t>Memberships</t>
  </si>
  <si>
    <t>MGM</t>
  </si>
  <si>
    <t>Corporate</t>
  </si>
  <si>
    <t>W. Card</t>
  </si>
  <si>
    <t>Alex Ads</t>
  </si>
  <si>
    <t>Upgrade</t>
  </si>
  <si>
    <t>Facebook</t>
  </si>
  <si>
    <t>TV ads</t>
  </si>
  <si>
    <t>Pending</t>
  </si>
  <si>
    <t>Cairo</t>
  </si>
  <si>
    <t>Alex</t>
  </si>
  <si>
    <t>El-Nakheel</t>
  </si>
  <si>
    <t>Heliopolis</t>
  </si>
  <si>
    <t>Maadi</t>
  </si>
  <si>
    <t>Bank No.</t>
  </si>
  <si>
    <t>Bank Amount</t>
  </si>
  <si>
    <t>Reject No.</t>
  </si>
  <si>
    <t>Reject Amount</t>
  </si>
  <si>
    <t>Transferred No.</t>
  </si>
  <si>
    <t>Hold No.</t>
  </si>
  <si>
    <t>Total No.</t>
  </si>
  <si>
    <t>Total Amount</t>
  </si>
  <si>
    <t>Memberships No.</t>
  </si>
  <si>
    <t>Memberships Amount</t>
  </si>
  <si>
    <t>Total</t>
  </si>
  <si>
    <t>Amount of Transferred</t>
  </si>
  <si>
    <t>No. of Trans.</t>
  </si>
  <si>
    <t>Sales Rep</t>
  </si>
  <si>
    <t>Team Leader</t>
  </si>
  <si>
    <t>قيمة التحويل</t>
  </si>
  <si>
    <t>فرق التحويل</t>
  </si>
  <si>
    <t>توقيع الشيكات</t>
  </si>
  <si>
    <t>إجمالى العضوية</t>
  </si>
  <si>
    <t>قيمة القرض</t>
  </si>
  <si>
    <t>نسبة الدفعة المقدمة</t>
  </si>
  <si>
    <t>نسبة المصاريف</t>
  </si>
  <si>
    <t>م. موبايل 1</t>
  </si>
  <si>
    <t>م. موبايل 2</t>
  </si>
  <si>
    <t>م. رقم البطاقة</t>
  </si>
  <si>
    <t>م. رقم البطاقة 2</t>
  </si>
  <si>
    <t>م. موبايل 3</t>
  </si>
  <si>
    <t>المقدم</t>
  </si>
  <si>
    <t>المصاريف</t>
  </si>
  <si>
    <t>اجمالى المقدم</t>
  </si>
  <si>
    <t>صافى الإشتراك</t>
  </si>
  <si>
    <t>دخل العميل</t>
  </si>
  <si>
    <t>اقساط العميل</t>
  </si>
  <si>
    <t>القسط المحتمل</t>
  </si>
  <si>
    <t>موقف العقد (بدل / سبب المتعلقات / مكان تسليم العقد / من الهولد)</t>
  </si>
  <si>
    <t>Individual</t>
  </si>
  <si>
    <t>هدايا العضو القديم</t>
  </si>
  <si>
    <t>هدايا العضو الجديد</t>
  </si>
  <si>
    <t>شيكات عودة</t>
  </si>
  <si>
    <t>شيكات العميل</t>
  </si>
  <si>
    <t>تم توقيع العقد</t>
  </si>
  <si>
    <t>تم توقيع العقد والشيكات</t>
  </si>
  <si>
    <t>All 70/6</t>
  </si>
  <si>
    <r>
      <t>اسم العميل (</t>
    </r>
    <r>
      <rPr>
        <b/>
        <u/>
        <sz val="12"/>
        <color rgb="FFFF0000"/>
        <rFont val="Times New Roman"/>
        <family val="1"/>
      </rPr>
      <t>عقود جديدة</t>
    </r>
    <r>
      <rPr>
        <b/>
        <sz val="12"/>
        <color theme="1"/>
        <rFont val="Times New Roman"/>
        <family val="1"/>
      </rPr>
      <t>)</t>
    </r>
  </si>
  <si>
    <r>
      <t>اسم العميل (</t>
    </r>
    <r>
      <rPr>
        <b/>
        <u/>
        <sz val="12"/>
        <color rgb="FFFF0000"/>
        <rFont val="Times New Roman"/>
        <family val="1"/>
      </rPr>
      <t>هولد</t>
    </r>
    <r>
      <rPr>
        <b/>
        <sz val="12"/>
        <color theme="1"/>
        <rFont val="Times New Roman"/>
        <family val="1"/>
      </rPr>
      <t>)</t>
    </r>
  </si>
  <si>
    <t>اسم العضو الرئيسى</t>
  </si>
  <si>
    <t>العضو المرشح (اسم / رقم عضوية)</t>
  </si>
  <si>
    <t>المعادى</t>
  </si>
  <si>
    <t>East</t>
  </si>
  <si>
    <t>النخيل</t>
  </si>
  <si>
    <t>بدون ترشيح</t>
  </si>
  <si>
    <t>نادى مصر الجديده</t>
  </si>
  <si>
    <t>West</t>
  </si>
  <si>
    <t>بدون</t>
  </si>
  <si>
    <t>1000 بوينت – Segment F</t>
  </si>
  <si>
    <t>Rejected</t>
  </si>
  <si>
    <t>تم توقيع شيكات المشرق</t>
  </si>
  <si>
    <t>من الهولد</t>
  </si>
  <si>
    <t>نادى مصر الجديدة</t>
  </si>
  <si>
    <t>مينا سمير</t>
  </si>
  <si>
    <t>1000 بوينت – Segment F + 2 شنطه</t>
  </si>
  <si>
    <t>اعزب</t>
  </si>
  <si>
    <t>October</t>
  </si>
  <si>
    <t>ارمله</t>
  </si>
  <si>
    <t>October 2</t>
  </si>
  <si>
    <t>عضويات هليوبوليس</t>
  </si>
  <si>
    <r>
      <t>اسم العميل (</t>
    </r>
    <r>
      <rPr>
        <b/>
        <u/>
        <sz val="12"/>
        <color rgb="FFFF0000"/>
        <rFont val="Times New Roman"/>
        <family val="1"/>
      </rPr>
      <t>متعلقات</t>
    </r>
    <r>
      <rPr>
        <b/>
        <sz val="12"/>
        <color theme="1"/>
        <rFont val="Times New Roman"/>
        <family val="1"/>
      </rPr>
      <t>)</t>
    </r>
  </si>
  <si>
    <r>
      <t>اسم العميل (</t>
    </r>
    <r>
      <rPr>
        <b/>
        <sz val="12"/>
        <color rgb="FFFF0000"/>
        <rFont val="Times New Roman"/>
        <family val="1"/>
      </rPr>
      <t>توقيع شيكات</t>
    </r>
    <r>
      <rPr>
        <b/>
        <sz val="12"/>
        <color theme="1"/>
        <rFont val="Times New Roman"/>
        <family val="1"/>
      </rPr>
      <t>)</t>
    </r>
  </si>
  <si>
    <t xml:space="preserve"> </t>
  </si>
  <si>
    <t>Target</t>
  </si>
  <si>
    <t>Hold Amount</t>
  </si>
  <si>
    <t>Start</t>
  </si>
  <si>
    <t>Value</t>
  </si>
  <si>
    <t>Min</t>
  </si>
  <si>
    <t>Pointer</t>
  </si>
  <si>
    <t>Opt</t>
  </si>
  <si>
    <t>End</t>
  </si>
  <si>
    <t>Max</t>
  </si>
  <si>
    <t>Under Achieve</t>
  </si>
  <si>
    <t>Below Target</t>
  </si>
  <si>
    <t>On Target</t>
  </si>
  <si>
    <t>Revenue</t>
  </si>
  <si>
    <t>In Process</t>
  </si>
  <si>
    <t>Bank Reject</t>
  </si>
  <si>
    <t>In Process No.</t>
  </si>
  <si>
    <t>Scale Settings (by %)</t>
  </si>
  <si>
    <t>Target Settings</t>
  </si>
  <si>
    <t>Label Settings</t>
  </si>
  <si>
    <t>Plan</t>
  </si>
  <si>
    <t>Actual</t>
  </si>
  <si>
    <t>Red</t>
  </si>
  <si>
    <t>Position</t>
  </si>
  <si>
    <t>Multiplier</t>
  </si>
  <si>
    <t>Product list -&gt;</t>
  </si>
  <si>
    <t>Forecasted Revenue</t>
  </si>
  <si>
    <t>Amber</t>
  </si>
  <si>
    <t>Current (Actual)</t>
  </si>
  <si>
    <t>Label 0</t>
  </si>
  <si>
    <t>Barcelona</t>
  </si>
  <si>
    <t>Green</t>
  </si>
  <si>
    <t>Percent</t>
  </si>
  <si>
    <t>Label 1</t>
  </si>
  <si>
    <t>Victoria</t>
  </si>
  <si>
    <t>Gap</t>
  </si>
  <si>
    <t>Label 2</t>
  </si>
  <si>
    <t>Yorkshire</t>
  </si>
  <si>
    <t>Label 3</t>
  </si>
  <si>
    <t>AVERAGE</t>
  </si>
  <si>
    <t>Actual Revenue</t>
  </si>
  <si>
    <t>Label 4</t>
  </si>
  <si>
    <t>Label 5</t>
  </si>
  <si>
    <t>Label 6</t>
  </si>
  <si>
    <t>Label 7</t>
  </si>
  <si>
    <t>Remaining</t>
  </si>
  <si>
    <t>Label 8</t>
  </si>
  <si>
    <t>Label 9</t>
  </si>
  <si>
    <t>Label 10</t>
  </si>
  <si>
    <t>Orange</t>
  </si>
  <si>
    <t>Current (Plan)</t>
  </si>
  <si>
    <t>Ticker Settings</t>
  </si>
  <si>
    <t>Required daily Sales</t>
  </si>
  <si>
    <t>All No.</t>
  </si>
  <si>
    <t>All amount</t>
  </si>
  <si>
    <t>All 70/6 No.</t>
  </si>
  <si>
    <t>All 70/6 amount</t>
  </si>
  <si>
    <t>Cairo No.</t>
  </si>
  <si>
    <t>Cairo amount</t>
  </si>
  <si>
    <t>Sector</t>
  </si>
  <si>
    <t>%</t>
  </si>
  <si>
    <t>Difference</t>
  </si>
  <si>
    <t>Forecast Revenue</t>
  </si>
  <si>
    <t>Week</t>
  </si>
  <si>
    <t>1st week</t>
  </si>
  <si>
    <t>2nd week</t>
  </si>
  <si>
    <t>3rd week</t>
  </si>
  <si>
    <t>4th week</t>
  </si>
  <si>
    <t>Required Daily Sales</t>
  </si>
  <si>
    <t>رؤوف ميخائيل</t>
  </si>
  <si>
    <t>محمد عبده</t>
  </si>
  <si>
    <t>نادر مسعد</t>
  </si>
  <si>
    <t>01005484820</t>
  </si>
  <si>
    <t>اقرار</t>
  </si>
  <si>
    <t>نهائى</t>
  </si>
  <si>
    <t>اكتوبر</t>
  </si>
  <si>
    <t>1000 بوينت – Segment F + عدد 2 شنطة دجلاوى حتى نفاذ الكمية</t>
  </si>
  <si>
    <t>W.Card</t>
  </si>
  <si>
    <t>اكتوبر الروضة</t>
  </si>
  <si>
    <t>فصل وضم</t>
  </si>
  <si>
    <t>سحر صلاح محمد فؤاد السيد</t>
  </si>
  <si>
    <t>عرض يناير 2017 (70/6)</t>
  </si>
  <si>
    <t>هيدفع كاش</t>
  </si>
  <si>
    <t>N. List</t>
  </si>
  <si>
    <t>Cancelled</t>
  </si>
  <si>
    <t>Fraud</t>
  </si>
  <si>
    <t>LEGAL ACTION BARCLAYS</t>
  </si>
  <si>
    <t>Reject</t>
  </si>
  <si>
    <t>2000 بوينت</t>
  </si>
  <si>
    <t>لا يوجد هدايا</t>
  </si>
  <si>
    <t>بيتر ميشيل</t>
  </si>
  <si>
    <t>مينا مجدى</t>
  </si>
  <si>
    <t>القطاع</t>
  </si>
  <si>
    <t>Cash</t>
  </si>
  <si>
    <t>Mashreq</t>
  </si>
  <si>
    <t>Club</t>
  </si>
  <si>
    <t>ABK</t>
  </si>
  <si>
    <t>Audi</t>
  </si>
  <si>
    <t>EG</t>
  </si>
  <si>
    <t>Today</t>
  </si>
  <si>
    <t>The rest days</t>
  </si>
  <si>
    <t>عزيز فاروق</t>
  </si>
  <si>
    <t>ماجد فاروق</t>
  </si>
  <si>
    <t>بيتر مجدى</t>
  </si>
  <si>
    <t>محمد مصطفى</t>
  </si>
  <si>
    <t>محمد السيد</t>
  </si>
  <si>
    <t>كيرلس كرم</t>
  </si>
  <si>
    <t xml:space="preserve"> عدد 2 شنطة دجلاوى حتى نفاذ الكمية</t>
  </si>
  <si>
    <t>عدد 2 شنطة دجلاوى حتى نفاذ الكمية</t>
  </si>
  <si>
    <t>6 اكتوبر</t>
  </si>
  <si>
    <t>Legal Action</t>
  </si>
  <si>
    <t>01002400740</t>
  </si>
  <si>
    <t>اكتوبر الجهاز</t>
  </si>
  <si>
    <t>6اكتوبر الجهاز</t>
  </si>
  <si>
    <t>باقى المقدم</t>
  </si>
  <si>
    <t>كل الاوراق</t>
  </si>
  <si>
    <t>عرض رمضان</t>
  </si>
  <si>
    <t>23668-23693</t>
  </si>
  <si>
    <t>13-14/1/2017</t>
  </si>
  <si>
    <t>احمد عيسى طه احمد</t>
  </si>
  <si>
    <t>01000100136</t>
  </si>
  <si>
    <t>وائل احمد عوام كيلانى</t>
  </si>
  <si>
    <t>01127787931</t>
  </si>
  <si>
    <t>25573338</t>
  </si>
  <si>
    <t>كل اندايه القاهره الكبرى فبراير 2017 + ابن رابع</t>
  </si>
  <si>
    <t>محمد احمد طه يسن</t>
  </si>
  <si>
    <t>جاكلين نبيل عزيز ميخائيل</t>
  </si>
  <si>
    <t>01273381986</t>
  </si>
  <si>
    <t>محمد كامل عباس سلامه</t>
  </si>
  <si>
    <t>01007221526</t>
  </si>
  <si>
    <t>مطلقه</t>
  </si>
  <si>
    <t>Approved</t>
  </si>
  <si>
    <t>لا توجد هدايا</t>
  </si>
  <si>
    <t>سالى السيد مندور السيد</t>
  </si>
  <si>
    <t>01007373800</t>
  </si>
  <si>
    <t>حمدى عيسى طه احمد 2590</t>
  </si>
  <si>
    <t>بدون صور</t>
  </si>
  <si>
    <t>مايكل نبيل</t>
  </si>
  <si>
    <t>وجيه وهيب</t>
  </si>
  <si>
    <t>شيماء صلاح على محمد</t>
  </si>
  <si>
    <t>محمد فتحى محمود</t>
  </si>
  <si>
    <t>Segment F--بوينت 1000</t>
  </si>
  <si>
    <t>تقسيط نادى 15/3</t>
  </si>
  <si>
    <t>عماد مجدى</t>
  </si>
  <si>
    <t>روبرت ملاك</t>
  </si>
  <si>
    <t>احمد محمود محمد سليمان نصر</t>
  </si>
  <si>
    <t>22586-22587</t>
  </si>
  <si>
    <t>اكتوبر الروضه</t>
  </si>
  <si>
    <t>ابراهيم زكريا السيد طه</t>
  </si>
  <si>
    <t>01000805088</t>
  </si>
  <si>
    <t>01000010020</t>
  </si>
  <si>
    <t>REJECTED AS NEGATIVE HOME EXTERNAL</t>
  </si>
  <si>
    <t>وليد عيد عبد المالك فرج</t>
  </si>
  <si>
    <t>01289084800</t>
  </si>
  <si>
    <t>6 اكتوبر - الروضه</t>
  </si>
  <si>
    <t>سامى فكيه</t>
  </si>
  <si>
    <t>طارق محمد</t>
  </si>
  <si>
    <t>عضويات المعادى</t>
  </si>
  <si>
    <t xml:space="preserve">1000 بوينت – Segment F + عدد 2 شنطة دجلاوى حتى نفاذ الكمية </t>
  </si>
  <si>
    <t>دينا عادل</t>
  </si>
  <si>
    <t>سامح جورج</t>
  </si>
  <si>
    <t>ديفيد فؤاد</t>
  </si>
  <si>
    <t>محب مجدى</t>
  </si>
  <si>
    <t>حسام الدين مصطفى</t>
  </si>
  <si>
    <t>ساره نبيه</t>
  </si>
  <si>
    <t>احمد عادل</t>
  </si>
  <si>
    <t>جورج سليمان</t>
  </si>
  <si>
    <t>26344-26381</t>
  </si>
  <si>
    <t>25-28/08/2017</t>
  </si>
  <si>
    <t>بانسيه محمد محمود كامل</t>
  </si>
  <si>
    <t>01061300247</t>
  </si>
  <si>
    <t>22875249</t>
  </si>
  <si>
    <t>FRAUDتم توقيع الشيكات 29/8/2017</t>
  </si>
  <si>
    <t>كل الاندية / عرض مانويل جوزيه 2017 + عرض الاخوات (89083)</t>
  </si>
  <si>
    <t>23675/23674</t>
  </si>
  <si>
    <t>6أكتوبر الروضه</t>
  </si>
  <si>
    <t>سيده سمير رشاد احمد</t>
  </si>
  <si>
    <t>01225262611</t>
  </si>
  <si>
    <t>33174077</t>
  </si>
  <si>
    <t>اندية القاهره الكبرى/ عرض اخوات الاعضاء 2017 /بإضافة ابن رابع</t>
  </si>
  <si>
    <t>26564-26565-26833</t>
  </si>
  <si>
    <t>16-05/09/2017</t>
  </si>
  <si>
    <t>محمد سيد محمد خليل</t>
  </si>
  <si>
    <t>01066960112</t>
  </si>
  <si>
    <t>224556064</t>
  </si>
  <si>
    <t xml:space="preserve">كل الاندية 70/6 اسعار اكتوبر 2017 </t>
  </si>
  <si>
    <t>26402-26511</t>
  </si>
  <si>
    <t>29/08-10/9/2017</t>
  </si>
  <si>
    <t>مرفت سيد محمد عبد الخالق</t>
  </si>
  <si>
    <t>01003583185</t>
  </si>
  <si>
    <t>25104349</t>
  </si>
  <si>
    <t>العميله مش بترد</t>
  </si>
  <si>
    <t xml:space="preserve">اندية القاهره الكبرى/ عرض مانويل جوزيه 2017 </t>
  </si>
  <si>
    <t>42776/7814/23813</t>
  </si>
  <si>
    <t>4&amp;20/11/2016*24/1/2017</t>
  </si>
  <si>
    <t>المعادى/6 أكتوبر الجهاز/نادى مصر الجديده</t>
  </si>
  <si>
    <t>رضوى مصطفى عبد الحميد احمد رجب</t>
  </si>
  <si>
    <t>01009290094</t>
  </si>
  <si>
    <t>انديه القاهره ( سعر سبتمبر 2017 ) من الهولد</t>
  </si>
  <si>
    <t>ابراهيم رضا ابراهيم طه العوام</t>
  </si>
  <si>
    <t>01004913773</t>
  </si>
  <si>
    <t>عمرو محمد محمود كامل - 89083</t>
  </si>
  <si>
    <t xml:space="preserve">2شنطه حتى نفاذ الكميه/Segment F-2000بوينت </t>
  </si>
  <si>
    <t xml:space="preserve">2شنطه حتى نفاذ الكميه/Segment F-1000بوينت </t>
  </si>
  <si>
    <t>سيتم توقيع عقد الاهلى الكويتى يوم 15/9</t>
  </si>
  <si>
    <t>ايمن رمضان يوسف حسن</t>
  </si>
  <si>
    <t>رشا كامل احمد عبد الرحمن / 124399</t>
  </si>
  <si>
    <t>وئام وصفى</t>
  </si>
  <si>
    <t>احمد كاظم</t>
  </si>
  <si>
    <t>صلاح سالم سعيد سالم</t>
  </si>
  <si>
    <t>01116996332</t>
  </si>
  <si>
    <t>سماح سيد محمد عبد الرازق</t>
  </si>
  <si>
    <t xml:space="preserve">2000 بوينت – Segment F + عدد 2 شنطة دجلاوى حتى نفاذ الكمية </t>
  </si>
  <si>
    <t>احمد على محمد على قطب</t>
  </si>
  <si>
    <t>01008262633</t>
  </si>
  <si>
    <t>محمد عطيه / 13287</t>
  </si>
  <si>
    <t>كيرلس هانى</t>
  </si>
  <si>
    <t>ماريان ايوب</t>
  </si>
  <si>
    <t>ماردونا موريس</t>
  </si>
  <si>
    <t>محمد طارق</t>
  </si>
  <si>
    <t>معتز محمود</t>
  </si>
  <si>
    <t>فادى ماهر</t>
  </si>
  <si>
    <t>احمد شديد</t>
  </si>
  <si>
    <t>جانيت ماهر</t>
  </si>
  <si>
    <t>2شنطه حتى نفاذ الكميه</t>
  </si>
  <si>
    <t>اكتوبر1</t>
  </si>
  <si>
    <t>2 شنطه</t>
  </si>
  <si>
    <t>23657-23600</t>
  </si>
  <si>
    <t>9-12/1/2017</t>
  </si>
  <si>
    <t>عمرو عبد النعيم سيد سرور</t>
  </si>
  <si>
    <t>01117661026</t>
  </si>
  <si>
    <t>01277533051</t>
  </si>
  <si>
    <t>باقى المبلغ</t>
  </si>
  <si>
    <t>احمد ممدوح محمد امين وهدان</t>
  </si>
  <si>
    <t>01010007008</t>
  </si>
  <si>
    <t>اميره عارف عبد الرحمن محمود</t>
  </si>
  <si>
    <t>01066680111</t>
  </si>
  <si>
    <t>أوراق + مقابلة</t>
  </si>
  <si>
    <t>عصام هشام قطب معتمد</t>
  </si>
  <si>
    <t>01111174090</t>
  </si>
  <si>
    <t>هانى صبرى عبد الرؤوف محمد</t>
  </si>
  <si>
    <t>01026375773</t>
  </si>
  <si>
    <t>باقى المبلغ+أوراق + مقابلة+إجراءات بنكية</t>
  </si>
  <si>
    <t>خالد عبد المحسن عبد الفتاح شتا</t>
  </si>
  <si>
    <t>01004446868</t>
  </si>
  <si>
    <t>محمد عوض محمد عثمان</t>
  </si>
  <si>
    <t>01002503187</t>
  </si>
  <si>
    <t>37229493</t>
  </si>
  <si>
    <t>وائل محمود ابو شعيشع على</t>
  </si>
  <si>
    <t>01093000091</t>
  </si>
  <si>
    <t>اشرف عبد العليم عبد العظيم عفيفى</t>
  </si>
  <si>
    <t>01145244422</t>
  </si>
  <si>
    <t>باقى المبلغ+أوراق + مقابلة</t>
  </si>
  <si>
    <t>ماجده حنا سيدهم حنا</t>
  </si>
  <si>
    <t>01285267281</t>
  </si>
  <si>
    <t>0842371155</t>
  </si>
  <si>
    <t>باقى المبلغ - مقابلة الأسرة</t>
  </si>
  <si>
    <t>اميره حمدى بدوى قاسم</t>
  </si>
  <si>
    <t>01021298849</t>
  </si>
  <si>
    <t>باقى المبلغ + إجراءات بنكية</t>
  </si>
  <si>
    <t>كل حاجه</t>
  </si>
  <si>
    <t>نور محمد حجاج يوسف</t>
  </si>
  <si>
    <t>01003882187</t>
  </si>
  <si>
    <t>عماد على عبد المنعم محمد خير الدين</t>
  </si>
  <si>
    <t>01111611755</t>
  </si>
  <si>
    <t>مقابله</t>
  </si>
  <si>
    <t>نجلاء صلاح الدين عليوه محمد</t>
  </si>
  <si>
    <t>01007171430</t>
  </si>
  <si>
    <t>محمد سعيد ابو الحسن محمد السكرى</t>
  </si>
  <si>
    <t>01229951116</t>
  </si>
  <si>
    <t>محمد محمود محمد عبد الله</t>
  </si>
  <si>
    <t>01062898974</t>
  </si>
  <si>
    <t>+971555667211</t>
  </si>
  <si>
    <t>هاشم عبد السميع حسن قنابر</t>
  </si>
  <si>
    <t>01116159899</t>
  </si>
  <si>
    <t>0403352603</t>
  </si>
  <si>
    <t>منى محمد على جاد</t>
  </si>
  <si>
    <t>01015724940</t>
  </si>
  <si>
    <t>صالح عبد الرحيم حسين عبد الرحمن</t>
  </si>
  <si>
    <t>01099998853</t>
  </si>
  <si>
    <t>احمد حسين امام خورشيد</t>
  </si>
  <si>
    <t>01000862022</t>
  </si>
  <si>
    <t>اوراق بنكيه-باقى المقدم</t>
  </si>
  <si>
    <t>إجراءات بنكية</t>
  </si>
  <si>
    <t>يوسف ميخائيل</t>
  </si>
  <si>
    <t>جرجس رزق</t>
  </si>
  <si>
    <t>احمد فوزى</t>
  </si>
  <si>
    <t>محمود اسامه</t>
  </si>
  <si>
    <t>mashreq - 2</t>
  </si>
  <si>
    <t>رضا خليل ابراهيم خليل</t>
  </si>
  <si>
    <t>60 * 1190</t>
  </si>
  <si>
    <t>N</t>
  </si>
  <si>
    <t>01223129418</t>
  </si>
  <si>
    <t>مضى سوسيتيه بالمخالصة</t>
  </si>
  <si>
    <t>يوسف</t>
  </si>
  <si>
    <t>حنان عبد الرؤوف احمد</t>
  </si>
  <si>
    <t>24 * 2175</t>
  </si>
  <si>
    <t>01000055492</t>
  </si>
  <si>
    <t>بنك قناة السويس</t>
  </si>
  <si>
    <t>يوسف تادرس</t>
  </si>
  <si>
    <t>اغابى</t>
  </si>
  <si>
    <t>مذكرة استرداد</t>
  </si>
  <si>
    <t xml:space="preserve"> Audi - 2</t>
  </si>
  <si>
    <t>معتز مهدى رشاد عبد العليم</t>
  </si>
  <si>
    <t>60 * 1113</t>
  </si>
  <si>
    <t>01008115734</t>
  </si>
  <si>
    <t>هيلغى</t>
  </si>
  <si>
    <t>Feb 26, 2012</t>
  </si>
  <si>
    <t>N. Audi - 2</t>
  </si>
  <si>
    <t>احمد مايس البرنس برهان</t>
  </si>
  <si>
    <t>60 * 1168</t>
  </si>
  <si>
    <t>01005472900</t>
  </si>
  <si>
    <t>تم الغاء الطلب بناءا على رغبة العميل</t>
  </si>
  <si>
    <t>عاطف امين</t>
  </si>
  <si>
    <t>عاطف</t>
  </si>
  <si>
    <t>NBD - 2</t>
  </si>
  <si>
    <t>مروة هشام احمد عبد الرحمن</t>
  </si>
  <si>
    <t>60 * 1286</t>
  </si>
  <si>
    <t>01005006004</t>
  </si>
  <si>
    <t>ايهاب ياخدها فى الهولد</t>
  </si>
  <si>
    <t>هتيجى شهر 7</t>
  </si>
  <si>
    <t>محمد عبد العظيم محمد بيومى</t>
  </si>
  <si>
    <t>60 * 1165</t>
  </si>
  <si>
    <t>01007075752</t>
  </si>
  <si>
    <t>سيتى بنك، باركليز</t>
  </si>
  <si>
    <t>فادى يوسف</t>
  </si>
  <si>
    <t>امير</t>
  </si>
  <si>
    <t>Feb 20, 2012</t>
  </si>
  <si>
    <t>QNB - 2</t>
  </si>
  <si>
    <t>سارة احمد طلعت محمد</t>
  </si>
  <si>
    <t>60 * 1207</t>
  </si>
  <si>
    <t>01227459001</t>
  </si>
  <si>
    <t>Citibank</t>
  </si>
  <si>
    <t>اشرف حسين السيد</t>
  </si>
  <si>
    <t>36 * 1643</t>
  </si>
  <si>
    <t>01001982274</t>
  </si>
  <si>
    <t>L. Action CIB</t>
  </si>
  <si>
    <t>Jan 29, 2012</t>
  </si>
  <si>
    <t>فاتن محمد سعد</t>
  </si>
  <si>
    <t>36 * 1550</t>
  </si>
  <si>
    <t>01006087617</t>
  </si>
  <si>
    <t>ايمان سيد عبد المنعم</t>
  </si>
  <si>
    <t>60 * 1143</t>
  </si>
  <si>
    <t>01283692368</t>
  </si>
  <si>
    <t>mail from beshoy</t>
  </si>
  <si>
    <t>سعيد حلمى</t>
  </si>
  <si>
    <t>سعيد</t>
  </si>
  <si>
    <t>هدى محمد حسن على</t>
  </si>
  <si>
    <t>36 * 2017</t>
  </si>
  <si>
    <t>01115001706</t>
  </si>
  <si>
    <t>غير معروف بالعمل، ت + م لا يرد</t>
  </si>
  <si>
    <t>مينا وجدى</t>
  </si>
  <si>
    <t>تادرس</t>
  </si>
  <si>
    <t xml:space="preserve">صباح السيد محمد محمد </t>
  </si>
  <si>
    <t>60 * 1106</t>
  </si>
  <si>
    <t>01143446720</t>
  </si>
  <si>
    <t>تليفون العمل والمنزل</t>
  </si>
  <si>
    <t xml:space="preserve">هيثم صلاح الدين امام عطيه </t>
  </si>
  <si>
    <t>60 * 1096</t>
  </si>
  <si>
    <t>01227325935</t>
  </si>
  <si>
    <t>التعمير والاسكان</t>
  </si>
  <si>
    <t>ماريان عريان</t>
  </si>
  <si>
    <t>سيد ابراهيم احمد الجابرى</t>
  </si>
  <si>
    <t>H</t>
  </si>
  <si>
    <t>01014999873</t>
  </si>
  <si>
    <t>دفع كاش</t>
  </si>
  <si>
    <t>Mar 16, 2012</t>
  </si>
  <si>
    <t>رامز محمد سامى احمد</t>
  </si>
  <si>
    <t>01090047296</t>
  </si>
  <si>
    <t>040-3401743</t>
  </si>
  <si>
    <t>تليفون المنزل خارج نطاق الخدمة</t>
  </si>
  <si>
    <t>جورج عوض</t>
  </si>
  <si>
    <t>هالة فاروق امين عبد اللطيف</t>
  </si>
  <si>
    <t>48 * 1348</t>
  </si>
  <si>
    <t>C</t>
  </si>
  <si>
    <t>01222809483</t>
  </si>
  <si>
    <t>هتلغى</t>
  </si>
  <si>
    <t>تونى وليم</t>
  </si>
  <si>
    <t>بيتر</t>
  </si>
  <si>
    <t>امير اسماعيل محمد طعيمه</t>
  </si>
  <si>
    <t>24 * 2369</t>
  </si>
  <si>
    <t>01222703538</t>
  </si>
  <si>
    <t>تم التقسيط مع النادى</t>
  </si>
  <si>
    <t>علاء ابراهيم محمد ابراهيم</t>
  </si>
  <si>
    <t>36 * 1688</t>
  </si>
  <si>
    <t>A</t>
  </si>
  <si>
    <t>01005777757</t>
  </si>
  <si>
    <t>رامز رؤوف</t>
  </si>
  <si>
    <t>Feb 15, 2012</t>
  </si>
  <si>
    <t>احمد محمود عبد العال عبد الغنى</t>
  </si>
  <si>
    <t>60 * 934</t>
  </si>
  <si>
    <t>01225009379</t>
  </si>
  <si>
    <t>اشرف مصطفى خليل محمد</t>
  </si>
  <si>
    <t>01115500047</t>
  </si>
  <si>
    <t>لبيب عادل</t>
  </si>
  <si>
    <t>Mar 24, 2012</t>
  </si>
  <si>
    <t>احمد محمد محمد الشاوى</t>
  </si>
  <si>
    <t>01009099000</t>
  </si>
  <si>
    <t>عماد جرجس</t>
  </si>
  <si>
    <t>Mar 19, 2012</t>
  </si>
  <si>
    <t>عمرو مصطفى كامل السيد</t>
  </si>
  <si>
    <t>60 * 1109</t>
  </si>
  <si>
    <t>01282229660</t>
  </si>
  <si>
    <t>L. Action</t>
  </si>
  <si>
    <t>مينا جلال</t>
  </si>
  <si>
    <t>مينا</t>
  </si>
  <si>
    <t>مى عاطف العزب</t>
  </si>
  <si>
    <t>الاهلى المصرى</t>
  </si>
  <si>
    <t>احمد ماهر عباس السيد</t>
  </si>
  <si>
    <t>48 * 1293</t>
  </si>
  <si>
    <t>01006779618</t>
  </si>
  <si>
    <t>العميل طلب الالغاء</t>
  </si>
  <si>
    <t>بنيامين وديع</t>
  </si>
  <si>
    <t>بنيامين</t>
  </si>
  <si>
    <t>امانى على عبد العظيم عبد المنعم</t>
  </si>
  <si>
    <t>60 * 1284</t>
  </si>
  <si>
    <t>01141179733</t>
  </si>
  <si>
    <t>شهادة تامينات الابنة، اكتوبر</t>
  </si>
  <si>
    <t>ريهام شعبان حسن عبد الباقى</t>
  </si>
  <si>
    <t>24 * 2368</t>
  </si>
  <si>
    <t>01280649994</t>
  </si>
  <si>
    <t>تم تسليم الشيك الخاص بالمقدم</t>
  </si>
  <si>
    <t>عماد يعقوب</t>
  </si>
  <si>
    <t>هشام عبد اللطيف محمد عفيفى</t>
  </si>
  <si>
    <t>01001759903</t>
  </si>
  <si>
    <t>عاوز يدفع كاش</t>
  </si>
  <si>
    <t>U. Bank - 2</t>
  </si>
  <si>
    <t>محمد تهامى عبد العزيز</t>
  </si>
  <si>
    <t>60 * 1030</t>
  </si>
  <si>
    <t>01114322752</t>
  </si>
  <si>
    <t>امير زخارى</t>
  </si>
  <si>
    <t>عصام محمد حسين عبد الغنى</t>
  </si>
  <si>
    <t>12 * 3600</t>
  </si>
  <si>
    <t>01009999055</t>
  </si>
  <si>
    <t>تم ارسال العقد والابلكشن الى فرع اكتوبر</t>
  </si>
  <si>
    <t>كل الاوراق + المقابلة</t>
  </si>
  <si>
    <t>ماريان فرج</t>
  </si>
  <si>
    <t>Apr 17, 2012</t>
  </si>
  <si>
    <t>ايمن نبيل فتحى محمد</t>
  </si>
  <si>
    <t>01224134111</t>
  </si>
  <si>
    <t>QNB, باركليز</t>
  </si>
  <si>
    <t>هاله عبد الباسط السعيد ابراهيم شتا</t>
  </si>
  <si>
    <t>S</t>
  </si>
  <si>
    <t>01118597948</t>
  </si>
  <si>
    <t>توقيع غ. مطابق</t>
  </si>
  <si>
    <t>Mar 21, 2012</t>
  </si>
  <si>
    <t>مها عبد الهادى مصطفى</t>
  </si>
  <si>
    <t>01005093163</t>
  </si>
  <si>
    <t>مارى مختار</t>
  </si>
  <si>
    <t>عبد العظيم حسنى حسين محمد قنديل</t>
  </si>
  <si>
    <t>36 * 1617</t>
  </si>
  <si>
    <t>01111156734</t>
  </si>
  <si>
    <t>ماجد مجدى</t>
  </si>
  <si>
    <t>حنان محمد عبد الفتاح</t>
  </si>
  <si>
    <t>01000517172</t>
  </si>
  <si>
    <t>باركليز، العميل يريد الالغاء</t>
  </si>
  <si>
    <t>تامر عياد</t>
  </si>
  <si>
    <t>مها نصيفى على محمد</t>
  </si>
  <si>
    <t>30 * 1688</t>
  </si>
  <si>
    <t>01282770045</t>
  </si>
  <si>
    <t>غير موجود بمكان العمل</t>
  </si>
  <si>
    <t>بيشوى كامل</t>
  </si>
  <si>
    <t>امل عبد الحميد احمد حسن</t>
  </si>
  <si>
    <t>01223176608</t>
  </si>
  <si>
    <t>صورة البطاقة واضحة</t>
  </si>
  <si>
    <t>اغابى كامل</t>
  </si>
  <si>
    <t>لبنى السعيد عبد الغفار الحلوجى</t>
  </si>
  <si>
    <t>60 * 1260</t>
  </si>
  <si>
    <t>01011459900</t>
  </si>
  <si>
    <t>الابلكشن مكتوب بخطين</t>
  </si>
  <si>
    <t>احمد محمد محمد الوقاد</t>
  </si>
  <si>
    <t>01227997669</t>
  </si>
  <si>
    <t>Over DPR</t>
  </si>
  <si>
    <t>اشرف مجدى</t>
  </si>
  <si>
    <t>ايمان حسن مصطفى</t>
  </si>
  <si>
    <t>60 * 1029</t>
  </si>
  <si>
    <t>01007255227</t>
  </si>
  <si>
    <t>ا/ ابراهيم شلبى، عاوز الشيكات</t>
  </si>
  <si>
    <t>ا/ شريف رمزى</t>
  </si>
  <si>
    <t>سماح عمر عبد المنعم بهنسى</t>
  </si>
  <si>
    <t>24 * 1208</t>
  </si>
  <si>
    <t>01226441335</t>
  </si>
  <si>
    <t>L. Action QNB</t>
  </si>
  <si>
    <t>محمد سامى محمود عمارة</t>
  </si>
  <si>
    <t>60 * 1192</t>
  </si>
  <si>
    <t>01282665240</t>
  </si>
  <si>
    <t>وسيم وجيه</t>
  </si>
  <si>
    <t>معتز عبد الرحيم صبرى المرعشلى</t>
  </si>
  <si>
    <t>01092337748</t>
  </si>
  <si>
    <t>تقسيط نادى</t>
  </si>
  <si>
    <t>Apr 04, 2012</t>
  </si>
  <si>
    <t>عصام فتحى راغب الشالاتى</t>
  </si>
  <si>
    <t>T</t>
  </si>
  <si>
    <t>01222350814</t>
  </si>
  <si>
    <t>Mar 08, 2012</t>
  </si>
  <si>
    <t>اميره عبد المنعم عباس عبد السميع</t>
  </si>
  <si>
    <t>60 * 462</t>
  </si>
  <si>
    <t>01003830010</t>
  </si>
  <si>
    <t>غير منتظم لدى عودة واخرين</t>
  </si>
  <si>
    <t>مها محمود ابراهيم القصيفى</t>
  </si>
  <si>
    <t>60 *1295</t>
  </si>
  <si>
    <t>01112244270</t>
  </si>
  <si>
    <t>L. Action Citibank</t>
  </si>
  <si>
    <t>رد عضويه 15825</t>
  </si>
  <si>
    <t>ريم شوقى</t>
  </si>
  <si>
    <t>Apr 18, 2012</t>
  </si>
  <si>
    <t>منى على محمد عبد العال</t>
  </si>
  <si>
    <t>60 * 1333</t>
  </si>
  <si>
    <t>01223605961</t>
  </si>
  <si>
    <t>26224637</t>
  </si>
  <si>
    <t>Apr 21, 2012</t>
  </si>
  <si>
    <t>احمد كمال ابراهيم احمد</t>
  </si>
  <si>
    <t>60* 933</t>
  </si>
  <si>
    <t>01203996664</t>
  </si>
  <si>
    <t>اسكندرية، QNB</t>
  </si>
  <si>
    <t>ناقص مقابلة الزوجة، واورقها</t>
  </si>
  <si>
    <t>مجدى جرجس</t>
  </si>
  <si>
    <t>مجدى حسن سيد حسن</t>
  </si>
  <si>
    <t>60 * 1205</t>
  </si>
  <si>
    <t>01225640793</t>
  </si>
  <si>
    <t>الزوجة مضت مشرق</t>
  </si>
  <si>
    <t>تونى</t>
  </si>
  <si>
    <t>Apr 28, 2012</t>
  </si>
  <si>
    <t>لمياء حافظ زكى عثمان</t>
  </si>
  <si>
    <t>48 * 1409</t>
  </si>
  <si>
    <t>01068361920</t>
  </si>
  <si>
    <t>24313595</t>
  </si>
  <si>
    <t>تم رد المقدم من المعادى</t>
  </si>
  <si>
    <t>ايهاب نعيم</t>
  </si>
  <si>
    <t>مجدى عبد النبى غازى عامر</t>
  </si>
  <si>
    <t>01111726636</t>
  </si>
  <si>
    <t>26926990</t>
  </si>
  <si>
    <t>العميل غير منتظم فى تسهيلات اسلامية</t>
  </si>
  <si>
    <t>Apr 02, 2012</t>
  </si>
  <si>
    <t>سهيله احمد محمد محمود على</t>
  </si>
  <si>
    <t>36 * 1378</t>
  </si>
  <si>
    <t>01000091963</t>
  </si>
  <si>
    <t>بنك مصر</t>
  </si>
  <si>
    <t>May 05, 2012</t>
  </si>
  <si>
    <t>رضوان عبد الخالق رضوان جمعه</t>
  </si>
  <si>
    <t>01066933229</t>
  </si>
  <si>
    <t>ايمان عبد الكريم حسن على</t>
  </si>
  <si>
    <t>48 * 1351</t>
  </si>
  <si>
    <t>01001087323</t>
  </si>
  <si>
    <t>24575210</t>
  </si>
  <si>
    <t>modification</t>
  </si>
  <si>
    <t>هانى فتحى جورجى عبد الملك</t>
  </si>
  <si>
    <t>P</t>
  </si>
  <si>
    <t>01001450033</t>
  </si>
  <si>
    <t>بدل عقد عودة 9.5% بنفس الاسم</t>
  </si>
  <si>
    <t>May 11. 2012</t>
  </si>
  <si>
    <t>محمد احمد ابو المجد غنيم</t>
  </si>
  <si>
    <t>24 * 1983</t>
  </si>
  <si>
    <t>01001599885</t>
  </si>
  <si>
    <t>رانيا محمود بكر الطوخى</t>
  </si>
  <si>
    <t>60 * 983</t>
  </si>
  <si>
    <t>01001079206</t>
  </si>
  <si>
    <t>شريف اسحاق</t>
  </si>
  <si>
    <t>May 01, 2012</t>
  </si>
  <si>
    <t>هيدى هشام احمد النمر</t>
  </si>
  <si>
    <t>24 * 967</t>
  </si>
  <si>
    <t>01001114476</t>
  </si>
  <si>
    <t>CIB, المصرف المتحد, المصرى المتحد</t>
  </si>
  <si>
    <t>رد عضوية 00200400</t>
  </si>
  <si>
    <t>Mar 14, 2012</t>
  </si>
  <si>
    <t>عبد الرحمن محمد محمد شحاته بكر</t>
  </si>
  <si>
    <t>60 * 1350</t>
  </si>
  <si>
    <t>01116855551</t>
  </si>
  <si>
    <t>Rej.</t>
  </si>
  <si>
    <t>نهاد محمود صبرى محجوب</t>
  </si>
  <si>
    <t>12 * 4781</t>
  </si>
  <si>
    <t>01223102598</t>
  </si>
  <si>
    <t>مطلوب سحب الغقد من البنك</t>
  </si>
  <si>
    <t>عماد</t>
  </si>
  <si>
    <t>الشيك موجود</t>
  </si>
  <si>
    <t>عادل ابو العلا محمد امام</t>
  </si>
  <si>
    <t>60 * 1202</t>
  </si>
  <si>
    <t>01223163771</t>
  </si>
  <si>
    <t>سيتى بنك، هيمضى سوسيتيه فى المعادى</t>
  </si>
  <si>
    <t>عبد المنعم فتحى عبد المنعم ابو العطا</t>
  </si>
  <si>
    <t>01223999458</t>
  </si>
  <si>
    <t>باركليز</t>
  </si>
  <si>
    <t>علاء عبد الله على محمد متولى</t>
  </si>
  <si>
    <t>24 * 1524</t>
  </si>
  <si>
    <t>01223160160</t>
  </si>
  <si>
    <t>22696677</t>
  </si>
  <si>
    <t>البنك الاهلى المصرى</t>
  </si>
  <si>
    <t>وسيم</t>
  </si>
  <si>
    <t>رانيا حسن بهجت محمد</t>
  </si>
  <si>
    <t>01002196262</t>
  </si>
  <si>
    <t>35833499</t>
  </si>
  <si>
    <t>QNB</t>
  </si>
  <si>
    <t>محمد عبد المحسن محمد شرف</t>
  </si>
  <si>
    <t>60 * 1255</t>
  </si>
  <si>
    <t>01005750280</t>
  </si>
  <si>
    <t>سيقوم العميل بالغاء الاجراءات</t>
  </si>
  <si>
    <t>عمرو محمد عبد الحليم حاتم</t>
  </si>
  <si>
    <t>60 * 950</t>
  </si>
  <si>
    <t>01222245559</t>
  </si>
  <si>
    <t>كريدى اجريكول، الثلاثاء</t>
  </si>
  <si>
    <t>ماركو طلعت</t>
  </si>
  <si>
    <t>هشام محمد ابراهيم مرسى</t>
  </si>
  <si>
    <t>01274447714</t>
  </si>
  <si>
    <t>الشيك فى المعادى</t>
  </si>
  <si>
    <t>ياسر محمد حسنين موسى</t>
  </si>
  <si>
    <t>48 * 1466</t>
  </si>
  <si>
    <t>01015058113</t>
  </si>
  <si>
    <t>بدون مقدم</t>
  </si>
  <si>
    <t>يحيى فاروق حسين خلف</t>
  </si>
  <si>
    <t>60 * 1254</t>
  </si>
  <si>
    <t>01000100840</t>
  </si>
  <si>
    <t>مقابلة، الجمعه</t>
  </si>
  <si>
    <t>اسلام</t>
  </si>
  <si>
    <t>محمد محمد عبد الله حسين</t>
  </si>
  <si>
    <t>01140055578</t>
  </si>
  <si>
    <t>تليفون العمل لا يعمل، يوجد مشكلة بالمؤهل</t>
  </si>
  <si>
    <t>الابلكيش فى الفيلا</t>
  </si>
  <si>
    <t>عادل محمد ناصر محمد</t>
  </si>
  <si>
    <t>01228006871</t>
  </si>
  <si>
    <t>بيتر رمزى</t>
  </si>
  <si>
    <t>احمد فهمى مصطفى فردان</t>
  </si>
  <si>
    <t>36 * 1799</t>
  </si>
  <si>
    <t>01001382626</t>
  </si>
  <si>
    <t>Failed CPV</t>
  </si>
  <si>
    <t xml:space="preserve">امل روبرت كيرلس ميخائيل </t>
  </si>
  <si>
    <t>01223344616</t>
  </si>
  <si>
    <t>L. Action Audi</t>
  </si>
  <si>
    <t>نجوى صبحى محمود الفخرانى</t>
  </si>
  <si>
    <t>01062008426</t>
  </si>
  <si>
    <t>تم الغاء الطلب بناء على طلب العميل</t>
  </si>
  <si>
    <t>هيثم عباس قطب سلطان</t>
  </si>
  <si>
    <t>01006967550</t>
  </si>
  <si>
    <t>التعمير والاسكان، مش عاوز يمضى اى عقد</t>
  </si>
  <si>
    <t>بولا ملاك</t>
  </si>
  <si>
    <t>شريف عبد المنعم ابراهيم عبد الله</t>
  </si>
  <si>
    <t>01000087024</t>
  </si>
  <si>
    <t>العمل والموبايل، خارج البلاد</t>
  </si>
  <si>
    <t>رشا محمد يوسف حسين</t>
  </si>
  <si>
    <t>01113450786</t>
  </si>
  <si>
    <t>مريم صبرى</t>
  </si>
  <si>
    <t>اروى محمد ربيع محمد دياب</t>
  </si>
  <si>
    <t>12 * 4269</t>
  </si>
  <si>
    <t>01009696848</t>
  </si>
  <si>
    <t>شادى مجدى</t>
  </si>
  <si>
    <t>امانى محمد ربيع محمد دياب</t>
  </si>
  <si>
    <t>01064122220</t>
  </si>
  <si>
    <t>اسماء محمد ربيع محمد دياب</t>
  </si>
  <si>
    <t>01005203108</t>
  </si>
  <si>
    <t xml:space="preserve">ايمن اسامه كامل حسن </t>
  </si>
  <si>
    <t>01066656622</t>
  </si>
  <si>
    <t>تم تسطير الشيكات</t>
  </si>
  <si>
    <t>خالد بدر محمد حرب</t>
  </si>
  <si>
    <t>01111600296</t>
  </si>
  <si>
    <t>جميع التليفونات</t>
  </si>
  <si>
    <t>Cairo - 2</t>
  </si>
  <si>
    <t>عصام ابراهيم فضل صبره</t>
  </si>
  <si>
    <t>60 * 1152</t>
  </si>
  <si>
    <t>01119362578</t>
  </si>
  <si>
    <t>مطلوب سحب العقد من البنك</t>
  </si>
  <si>
    <t>طارق ابراهيم عبد الحميد ابراهيم</t>
  </si>
  <si>
    <t>01223235312</t>
  </si>
  <si>
    <t>الاربعاء، ناقص مؤهل</t>
  </si>
  <si>
    <t>محمد حسن محمد عبد الله</t>
  </si>
  <si>
    <t>01116661822</t>
  </si>
  <si>
    <t>باقى المقدم 7000</t>
  </si>
  <si>
    <t>ادمون مجدى</t>
  </si>
  <si>
    <t>مجدى ابراهيم سعد عصفور</t>
  </si>
  <si>
    <t>01113168162</t>
  </si>
  <si>
    <t>باقى المقدم 6200، تم الغاء التعاقد</t>
  </si>
  <si>
    <t>بيتر جميل</t>
  </si>
  <si>
    <t>ماهر صبحى مترى شكر</t>
  </si>
  <si>
    <t>24 * 2281</t>
  </si>
  <si>
    <t>01221008833</t>
  </si>
  <si>
    <t>تليفون المنزل، مش عاوز تفويض بالاستعلام</t>
  </si>
  <si>
    <t>Wild</t>
  </si>
  <si>
    <t>داليا حسن محمود زكى</t>
  </si>
  <si>
    <t>01001142029</t>
  </si>
  <si>
    <t>باقى المقدم 7200، البنك العربى</t>
  </si>
  <si>
    <t>ريم</t>
  </si>
  <si>
    <t>روحيه عربى سيد</t>
  </si>
  <si>
    <t>60 * 1131</t>
  </si>
  <si>
    <t>01116536100</t>
  </si>
  <si>
    <t>L. Action كريدى اجريكول</t>
  </si>
  <si>
    <t>طارق سيف الدين عبد العزيز حسين</t>
  </si>
  <si>
    <t>01001976245</t>
  </si>
  <si>
    <t>عودة</t>
  </si>
  <si>
    <t>كرستين موريس</t>
  </si>
  <si>
    <t>رامز</t>
  </si>
  <si>
    <t>خالد امام محمود عبد الرحمن</t>
  </si>
  <si>
    <t>01060000219</t>
  </si>
  <si>
    <t>01111164616</t>
  </si>
  <si>
    <t>نبيل فوزى جرجس داود</t>
  </si>
  <si>
    <t>36 * 1831</t>
  </si>
  <si>
    <t>01007470031</t>
  </si>
  <si>
    <t>الاهلى المصرى - NBD</t>
  </si>
  <si>
    <t>محمد ابراهيم حبيب عوض</t>
  </si>
  <si>
    <t>48 * 1020</t>
  </si>
  <si>
    <t>01006617126</t>
  </si>
  <si>
    <t>الاهلى المصرى، العميل سحب المقدم</t>
  </si>
  <si>
    <t>سيلفيا سامح</t>
  </si>
  <si>
    <t xml:space="preserve">احمد محمد احمد موسى </t>
  </si>
  <si>
    <t>01222133357</t>
  </si>
  <si>
    <t>المقدم مع شادى مجدى</t>
  </si>
  <si>
    <t>ناقص 4800</t>
  </si>
  <si>
    <t xml:space="preserve">محمد فاروق محمد قاسم </t>
  </si>
  <si>
    <t>01001241620</t>
  </si>
  <si>
    <t>تامينات البنات + مؤهل الزوج، لغى العضوية</t>
  </si>
  <si>
    <t>محمد محمد حسن الشريف</t>
  </si>
  <si>
    <t>60 * 1463</t>
  </si>
  <si>
    <t>01112478200</t>
  </si>
  <si>
    <t>المقابله + المقدم ناقص 100 جنيه، هيلغى</t>
  </si>
  <si>
    <t>احمد الله صدقى ابراهيم خير الله</t>
  </si>
  <si>
    <t>12 * 4660</t>
  </si>
  <si>
    <t>01001486797</t>
  </si>
  <si>
    <t>تم تسليم العقد+الابلكشن+الايصالات فى المعادى</t>
  </si>
  <si>
    <t>محمد محى</t>
  </si>
  <si>
    <t>معادى</t>
  </si>
  <si>
    <t>محمد عبد الفتاح عبد المجيد سلامة</t>
  </si>
  <si>
    <t>36 * 2150</t>
  </si>
  <si>
    <t>01006500364</t>
  </si>
  <si>
    <t>المقدم 7200، اخد فرق المقدم هولد مع ايهاب</t>
  </si>
  <si>
    <t>مصطفى عبده مصطفى احمد حسين</t>
  </si>
  <si>
    <t>01000600264</t>
  </si>
  <si>
    <t>بنك فيصل</t>
  </si>
  <si>
    <t>بيتر شفيق</t>
  </si>
  <si>
    <t>اسامة فايق بطرس</t>
  </si>
  <si>
    <t>01223040333</t>
  </si>
  <si>
    <t>01001617087  انسة فيوليت</t>
  </si>
  <si>
    <t>سعيد سيد احمد سعيد</t>
  </si>
  <si>
    <t>01001363030</t>
  </si>
  <si>
    <t>تم الغاء التعاقد بناءا على طلب العميل</t>
  </si>
  <si>
    <t>امل محمد صابر سيد</t>
  </si>
  <si>
    <t>01009264189</t>
  </si>
  <si>
    <t>مطلوب مذكرة استرداد</t>
  </si>
  <si>
    <t>محمد اكرم فائق العشى</t>
  </si>
  <si>
    <t>24 * 2430</t>
  </si>
  <si>
    <t>01111436666</t>
  </si>
  <si>
    <t>مؤهلات الزوج والزوجة، الاحد</t>
  </si>
  <si>
    <t>اسلام محمد</t>
  </si>
  <si>
    <t>شيك</t>
  </si>
  <si>
    <t>ABC - 2</t>
  </si>
  <si>
    <t>سحر عيد عبد النعيم احمد</t>
  </si>
  <si>
    <t>60 * 1305</t>
  </si>
  <si>
    <t>01001474949</t>
  </si>
  <si>
    <t>العميل لغى</t>
  </si>
  <si>
    <t>بيتر سامى</t>
  </si>
  <si>
    <t>عماد لطفى مسعد عبد الهادى</t>
  </si>
  <si>
    <t>60 * 1252</t>
  </si>
  <si>
    <t>01020905858</t>
  </si>
  <si>
    <t>بدل عقد ABC بنفس الاسم، هيلغى</t>
  </si>
  <si>
    <t>رضوى سامى عبد الرحمن محمد</t>
  </si>
  <si>
    <t>01115521388</t>
  </si>
  <si>
    <t>NBD</t>
  </si>
  <si>
    <t>محمد هشام محمد محمود نصر</t>
  </si>
  <si>
    <t>01118164089</t>
  </si>
  <si>
    <t>وليد كمال عبد الوهاب عبد اللطيف</t>
  </si>
  <si>
    <t>01008153602</t>
  </si>
  <si>
    <t>تم الغاء الشيكات لعدم احضار المؤهل</t>
  </si>
  <si>
    <t xml:space="preserve">جمال محمود محمد مصطفى </t>
  </si>
  <si>
    <t>48 * 1408</t>
  </si>
  <si>
    <t>01069182154</t>
  </si>
  <si>
    <t>بيشوى سمير</t>
  </si>
  <si>
    <t>مها علاء الدين عبد الفتاح عسكر</t>
  </si>
  <si>
    <t>60 * 1204</t>
  </si>
  <si>
    <t>01067557653</t>
  </si>
  <si>
    <t>22624965</t>
  </si>
  <si>
    <t>هتدفع كاش</t>
  </si>
  <si>
    <t>سهى عبد الغنى محمد سليمان</t>
  </si>
  <si>
    <t>60 * 1481</t>
  </si>
  <si>
    <t>01115154104</t>
  </si>
  <si>
    <t>227359960</t>
  </si>
  <si>
    <t>باقى 8200 L. Action</t>
  </si>
  <si>
    <t>احمد حسن محمد عبد الجليل</t>
  </si>
  <si>
    <t>01004578342</t>
  </si>
  <si>
    <t>هيثم احمد</t>
  </si>
  <si>
    <t>امين فاروق امين عليوه</t>
  </si>
  <si>
    <t>36 * 1658</t>
  </si>
  <si>
    <t>01155555019</t>
  </si>
  <si>
    <t>26077727</t>
  </si>
  <si>
    <t>بنك القاهرة، سامح استلم المقدم</t>
  </si>
  <si>
    <t>سامح نبيل</t>
  </si>
  <si>
    <t>ماجى سمير رشدى مجلى</t>
  </si>
  <si>
    <t>01222243607</t>
  </si>
  <si>
    <t>فادى</t>
  </si>
  <si>
    <t>ريهام نامق عبد الله احمد</t>
  </si>
  <si>
    <t>60 * 1083</t>
  </si>
  <si>
    <t>01005666650</t>
  </si>
  <si>
    <t>مصر ايران - الاهلى المصرى - Citibank</t>
  </si>
  <si>
    <t>ا/ رامى حلمى</t>
  </si>
  <si>
    <t>محمد الهادى ابراهيم محمد الهادى</t>
  </si>
  <si>
    <t>60 * 1233</t>
  </si>
  <si>
    <t>01005313134</t>
  </si>
  <si>
    <t>33837525</t>
  </si>
  <si>
    <t>العميل لغى القرض، بدون عقد بنك</t>
  </si>
  <si>
    <t>QNB - 4</t>
  </si>
  <si>
    <t>ايمن على سالم حسن</t>
  </si>
  <si>
    <t>36 * 1748</t>
  </si>
  <si>
    <t>W</t>
  </si>
  <si>
    <t>01008811536</t>
  </si>
  <si>
    <t>سحب المقدم من المعادى، الابلكشن فى الفيللا</t>
  </si>
  <si>
    <t>هاله محمد محمد عبد الرؤوف</t>
  </si>
  <si>
    <t>01118607400</t>
  </si>
  <si>
    <t>26207546</t>
  </si>
  <si>
    <t>سعيد محمد محمد سليم</t>
  </si>
  <si>
    <t>01228433972</t>
  </si>
  <si>
    <t>مقدم مع بيشوى لبيب</t>
  </si>
  <si>
    <t>محمد احمد عبد الفتاح احمد</t>
  </si>
  <si>
    <t>60 * 1155</t>
  </si>
  <si>
    <t>01000329934</t>
  </si>
  <si>
    <t>احمد محمود عبد العزيز محمد حسن</t>
  </si>
  <si>
    <t>01006264143</t>
  </si>
  <si>
    <t>المقابله + المقدم ناقص 6200، Cancel</t>
  </si>
  <si>
    <t>هانى طه محمود عبد الواحد شاهين</t>
  </si>
  <si>
    <t>01001747470</t>
  </si>
  <si>
    <t>حسن محمد حسن كامل</t>
  </si>
  <si>
    <t>01001684074</t>
  </si>
  <si>
    <r>
      <t xml:space="preserve">مضى سوسيتيه فى الفيللا، الابلكشن فى الفيللا، </t>
    </r>
    <r>
      <rPr>
        <b/>
        <sz val="10"/>
        <color indexed="10"/>
        <rFont val="Arial"/>
        <family val="2"/>
      </rPr>
      <t>ناقص 5000 ج</t>
    </r>
  </si>
  <si>
    <t>بيتر مدحت</t>
  </si>
  <si>
    <t>لمياء عبد الطيف احمد محمد</t>
  </si>
  <si>
    <t>01271191200</t>
  </si>
  <si>
    <t>تامينات الابنه روان، ت المنزل خ الخدمة (مازن بكير)</t>
  </si>
  <si>
    <t>ريمون لبيب</t>
  </si>
  <si>
    <t>كرم</t>
  </si>
  <si>
    <t>شريف سمير باهى رياض</t>
  </si>
  <si>
    <t>48 * 1518</t>
  </si>
  <si>
    <t>01000090456</t>
  </si>
  <si>
    <t>لم ياتى لتوقيع الشيكات</t>
  </si>
  <si>
    <t>مهاب جمعه احمد الزينى</t>
  </si>
  <si>
    <t>01121202974</t>
  </si>
  <si>
    <t>اشرف محمد سمير سعيد</t>
  </si>
  <si>
    <t>24 * 1895</t>
  </si>
  <si>
    <t>01151055566</t>
  </si>
  <si>
    <t>اندرو صفوت</t>
  </si>
  <si>
    <t>احمد مصطفى مصطفى عبد الوهاب</t>
  </si>
  <si>
    <t>01001809791</t>
  </si>
  <si>
    <t>كل التليفونات</t>
  </si>
  <si>
    <t>اسماء محمد نجيب احمد محمد امين</t>
  </si>
  <si>
    <t>60 * 957</t>
  </si>
  <si>
    <t>01003333188</t>
  </si>
  <si>
    <t>01115121000</t>
  </si>
  <si>
    <t>باقى 7000، L. Action، كان ماضى NBD</t>
  </si>
  <si>
    <t>عماد عزت محمد جعيتم</t>
  </si>
  <si>
    <t>60 * 1055</t>
  </si>
  <si>
    <t>01020287744</t>
  </si>
  <si>
    <t>الزوجة مضت مشرق (العقد مع ماركو)</t>
  </si>
  <si>
    <t>خالد محمود</t>
  </si>
  <si>
    <t>فاتن احمد على سعيد عثمان</t>
  </si>
  <si>
    <t>01005420449</t>
  </si>
  <si>
    <t>تم الغاء الطلب بناء على رغبة العميل</t>
  </si>
  <si>
    <t>شيك فى المعادى</t>
  </si>
  <si>
    <t>تامر احمد عز الدين اسماعيل</t>
  </si>
  <si>
    <t>01068001717</t>
  </si>
  <si>
    <t>المقابله + 6200، بنك بلوم</t>
  </si>
  <si>
    <t>ايرينى يوسف وليم يوسف</t>
  </si>
  <si>
    <t>01006282339</t>
  </si>
  <si>
    <t>العميله غير معروفه فى العمل، غير مقيمه بالمنزل</t>
  </si>
  <si>
    <t>سوزان على محمد الجافى</t>
  </si>
  <si>
    <t>60 * 880</t>
  </si>
  <si>
    <t>01226491415</t>
  </si>
  <si>
    <t>العميل ليس لديه تليفون فى العمل</t>
  </si>
  <si>
    <t>وليد محمد</t>
  </si>
  <si>
    <t>احمد محمد محسن محمد احمد زهران</t>
  </si>
  <si>
    <t>01006667314</t>
  </si>
  <si>
    <t>33300140</t>
  </si>
  <si>
    <t>تم الغاء التعاقد بناءا على رغبة العميل</t>
  </si>
  <si>
    <t>رافت رزق</t>
  </si>
  <si>
    <t>رافت</t>
  </si>
  <si>
    <t>شيك فى المعادى 16-8</t>
  </si>
  <si>
    <t>محمود صالح محمود سيد</t>
  </si>
  <si>
    <t>60 * 967</t>
  </si>
  <si>
    <t>01000300776</t>
  </si>
  <si>
    <t>high risk</t>
  </si>
  <si>
    <t>حنان السيد عبد العزيز السيد</t>
  </si>
  <si>
    <t>60 * 1392</t>
  </si>
  <si>
    <t>01222119342</t>
  </si>
  <si>
    <t>المقدم 1000 + المقابلة</t>
  </si>
  <si>
    <t>نهال عمر جلال النمر</t>
  </si>
  <si>
    <t>01141441463</t>
  </si>
  <si>
    <t>22414534</t>
  </si>
  <si>
    <t>لا يوجد تليفون ارضى</t>
  </si>
  <si>
    <t>مينا نظير</t>
  </si>
  <si>
    <t>شريف مجدى انور توماس</t>
  </si>
  <si>
    <t>01005125747</t>
  </si>
  <si>
    <t>ت العمل</t>
  </si>
  <si>
    <t>شيك فى المعادى 2-9</t>
  </si>
  <si>
    <t>هبه محمد الحجازى حسين احمد</t>
  </si>
  <si>
    <t>01223665003</t>
  </si>
  <si>
    <t>نادر جبران ليان حبيب</t>
  </si>
  <si>
    <t>12 * 3267</t>
  </si>
  <si>
    <t>01223443351</t>
  </si>
  <si>
    <t>بنك ابو ظبى الوطنى، هيقسط نادى</t>
  </si>
  <si>
    <t>كيرلس نبيل</t>
  </si>
  <si>
    <t>كيرلس</t>
  </si>
  <si>
    <t>عمرو عزت عبد التواب محمد</t>
  </si>
  <si>
    <t>24 * 1587</t>
  </si>
  <si>
    <t>01006844972</t>
  </si>
  <si>
    <t>26839139</t>
  </si>
  <si>
    <t>باقى 20700، بنك عودة</t>
  </si>
  <si>
    <t>شيك فى المعادى 4-9</t>
  </si>
  <si>
    <t>محمد مصطفى محمد الحفناوى</t>
  </si>
  <si>
    <t>01224400024</t>
  </si>
  <si>
    <t>26713109</t>
  </si>
  <si>
    <t>الابلكيشن مع عماد يعقوب، Cancel</t>
  </si>
  <si>
    <t>عزه سعد احمد عثمان</t>
  </si>
  <si>
    <t>01006928900</t>
  </si>
  <si>
    <t>26246855</t>
  </si>
  <si>
    <t>تم الغاء الشيكات، تقسيط نادى بعد العيد</t>
  </si>
  <si>
    <t>N. Audi - 4</t>
  </si>
  <si>
    <t>نورا عبد الرحمن محمد رشاد</t>
  </si>
  <si>
    <t>24 * 1735</t>
  </si>
  <si>
    <t>01005020422</t>
  </si>
  <si>
    <t>مضت سوسيتيه، العقد مع الابلكشن، هتدفع كاش</t>
  </si>
  <si>
    <t>شيك فى المعادى 9-9</t>
  </si>
  <si>
    <t>غادة ابراهيم عبد العال ابراهيم</t>
  </si>
  <si>
    <t>48 * 1136</t>
  </si>
  <si>
    <t>01223789623</t>
  </si>
  <si>
    <t>24173671</t>
  </si>
  <si>
    <t>الشيك بالمعادى من 19 /9 / 2012</t>
  </si>
  <si>
    <t>mashreq - 4</t>
  </si>
  <si>
    <t>سماح اياد الدين شمعون رزق الله</t>
  </si>
  <si>
    <t>01141031781</t>
  </si>
  <si>
    <t>الشيك بالمعادى 19 / 9 / 2012</t>
  </si>
  <si>
    <t>ABC - 4</t>
  </si>
  <si>
    <t>عبير محمد كمال حسن</t>
  </si>
  <si>
    <t>60 * 1241</t>
  </si>
  <si>
    <t>01062248834</t>
  </si>
  <si>
    <t>24995742</t>
  </si>
  <si>
    <t>محمود مخلف صالح ابراهيم</t>
  </si>
  <si>
    <t>60 *1163</t>
  </si>
  <si>
    <t>01000082263</t>
  </si>
  <si>
    <t>تم امضاء عبير جابر محمود ابراهيم بديلا عنه</t>
  </si>
  <si>
    <t>28 / 8 2012</t>
  </si>
  <si>
    <t>ايهاب محمد عبد الوهاب عبد الله</t>
  </si>
  <si>
    <t>36 * 1774</t>
  </si>
  <si>
    <t>01110118859</t>
  </si>
  <si>
    <t>27580245</t>
  </si>
  <si>
    <t>مطلوب سحب العقد من البنك، الشيك مع ايهاب</t>
  </si>
  <si>
    <t>عزمى ماهر</t>
  </si>
  <si>
    <t>سها محمد عبد المنعم محمد</t>
  </si>
  <si>
    <t>01008882210</t>
  </si>
  <si>
    <t>26367404</t>
  </si>
  <si>
    <t>ابلكيشن فى الفيلا، ت المنزل غ موجود بالخدمة</t>
  </si>
  <si>
    <t>اسلام مصطفى</t>
  </si>
  <si>
    <t>هيثم محمد عمار عفيفى دويدار</t>
  </si>
  <si>
    <t>36 * 1749</t>
  </si>
  <si>
    <t>01007829683</t>
  </si>
  <si>
    <t>38519582</t>
  </si>
  <si>
    <t>الابلكيشن بالفيلا، الشيك فى الفيللا العميل لغى</t>
  </si>
  <si>
    <t>شيماء عبد العزيز رضوان عبد العزيز</t>
  </si>
  <si>
    <t>01001094249</t>
  </si>
  <si>
    <t>الشيك بالمعادى من 20 / 9 / 2012</t>
  </si>
  <si>
    <t>هانى احمد محمد صالح</t>
  </si>
  <si>
    <t>01112162504</t>
  </si>
  <si>
    <t>24141082</t>
  </si>
  <si>
    <t>كل التليفونات، هيلغى</t>
  </si>
  <si>
    <t>اميره ابراهيم احمد ابو هرجه</t>
  </si>
  <si>
    <t>01114476661</t>
  </si>
  <si>
    <t>24013594</t>
  </si>
  <si>
    <t>ابلكيشن فى الفيلا، الخميس فى الفيللا</t>
  </si>
  <si>
    <t>شادى شكرى</t>
  </si>
  <si>
    <t>احمد ماجد عبد النبى احمد عسكر</t>
  </si>
  <si>
    <t>01144677747</t>
  </si>
  <si>
    <t>تم تسليم المقدم 7200من خزينة بيشوى كامل يوم 19 / 9 / 2012</t>
  </si>
  <si>
    <t>كريم محمد</t>
  </si>
  <si>
    <t>عادل ناشد حنا بشاى</t>
  </si>
  <si>
    <t>01001613538</t>
  </si>
  <si>
    <t>العميل استلم المقدم يوم 19 \ 9 \ 2012</t>
  </si>
  <si>
    <t>مايكل عادل يوسف سلامة</t>
  </si>
  <si>
    <t>60 * 1237</t>
  </si>
  <si>
    <t>01064240008</t>
  </si>
  <si>
    <t>تم تسليمهم للحسابات يوم 30 - 9 - 2012</t>
  </si>
  <si>
    <t>محمد عزت</t>
  </si>
  <si>
    <t>سيد عبد الرؤوف ازهرى</t>
  </si>
  <si>
    <t>01001786634</t>
  </si>
  <si>
    <t>ايمن محمد مأمون عبد اللطيف</t>
  </si>
  <si>
    <t>01005401216</t>
  </si>
  <si>
    <t>جلال</t>
  </si>
  <si>
    <t>سعد عبد الجليل محمد يوسف</t>
  </si>
  <si>
    <t>01202557883</t>
  </si>
  <si>
    <t>24038956</t>
  </si>
  <si>
    <t>24 / 9 / 2012 من فرع المعادى</t>
  </si>
  <si>
    <t>نها زينهم مصطفى معوض</t>
  </si>
  <si>
    <t>01272222446</t>
  </si>
  <si>
    <t>24704998</t>
  </si>
  <si>
    <t>تم عمل استرداد و المقدم بخزينة يوسف تادرس</t>
  </si>
  <si>
    <t>هامى عبد المنعم على على جرانه</t>
  </si>
  <si>
    <t>01007987985</t>
  </si>
  <si>
    <t>22912414</t>
  </si>
  <si>
    <t>استلم فلوسة من رامى عريان و رامى اخد ايصاله بديلا للفلوس</t>
  </si>
  <si>
    <t>رنا مصطفى محمد ابو عمره</t>
  </si>
  <si>
    <t>36 * 1678</t>
  </si>
  <si>
    <t>01001150517</t>
  </si>
  <si>
    <t>26902883</t>
  </si>
  <si>
    <t>الشيك بالمعادى من 1 - 10 - 2012</t>
  </si>
  <si>
    <t>NBD - 4</t>
  </si>
  <si>
    <t>شريف احمد محمد عبد القادر</t>
  </si>
  <si>
    <t>60*1131</t>
  </si>
  <si>
    <t>01142222418</t>
  </si>
  <si>
    <t>من فرع المعادى 16 10 2012</t>
  </si>
  <si>
    <t>ماجد صبري</t>
  </si>
  <si>
    <t>وائل سمير عبد العزيز ابراهيم</t>
  </si>
  <si>
    <t>01223682303</t>
  </si>
  <si>
    <t>27585019</t>
  </si>
  <si>
    <t>من المعادى 16 10 2012</t>
  </si>
  <si>
    <t>كرستى سمير</t>
  </si>
  <si>
    <t>مصطفى علاء عزيز على محمد</t>
  </si>
  <si>
    <t>60 * 1328</t>
  </si>
  <si>
    <t>01110444901</t>
  </si>
  <si>
    <t>27586626</t>
  </si>
  <si>
    <t>الشيك بالمعادى 4   10   2012</t>
  </si>
  <si>
    <t>ابو بكر عبد الرحمن السيد دهب</t>
  </si>
  <si>
    <t>60 * 1373</t>
  </si>
  <si>
    <t>01006500024</t>
  </si>
  <si>
    <t>38363587</t>
  </si>
  <si>
    <t>الشيك بالمعادى 17  10  2012</t>
  </si>
  <si>
    <t xml:space="preserve"> Audi - 4</t>
  </si>
  <si>
    <t>هناء عبد السلام اسماعيل ربيع</t>
  </si>
  <si>
    <t>01147648573</t>
  </si>
  <si>
    <t>24034710</t>
  </si>
  <si>
    <t>نقدا فى خزينة تادرس</t>
  </si>
  <si>
    <t>منال محمد مصطفى حلاوه</t>
  </si>
  <si>
    <t>60 * 878</t>
  </si>
  <si>
    <t>01223976742</t>
  </si>
  <si>
    <t>24931557</t>
  </si>
  <si>
    <t>الشيك بالمعادى 21  10  2012</t>
  </si>
  <si>
    <t>طارق علم الدين شحاته</t>
  </si>
  <si>
    <t>النادى</t>
  </si>
  <si>
    <t>مع</t>
  </si>
  <si>
    <t>كان عايز يقسط</t>
  </si>
  <si>
    <t>صفاء صلاح يوسف</t>
  </si>
  <si>
    <t>01006663569</t>
  </si>
  <si>
    <t>22631747</t>
  </si>
  <si>
    <t>تم تسليم المقدم كاش من الفيلا القديمة بنفسى</t>
  </si>
  <si>
    <t>Cairo - 4</t>
  </si>
  <si>
    <t>مها سمير انيس الشامى</t>
  </si>
  <si>
    <t>01023005603</t>
  </si>
  <si>
    <t>الشيك بالمعادى 4 11 2012</t>
  </si>
  <si>
    <t>ايمان عبد المنعم سليمان الخولى</t>
  </si>
  <si>
    <t>01002535365</t>
  </si>
  <si>
    <t>الشيك بالمعادى 6  11  2012</t>
  </si>
  <si>
    <t>عبد الرحمن</t>
  </si>
  <si>
    <t>يعقوب</t>
  </si>
  <si>
    <t>احمد محمد عباس عبد العزيز</t>
  </si>
  <si>
    <t>01005053534</t>
  </si>
  <si>
    <t>مرقص عازر جبرائيل سدراك</t>
  </si>
  <si>
    <t>01227206147</t>
  </si>
  <si>
    <t>26079396</t>
  </si>
  <si>
    <t>تم سحب الايصال و تم دفعه مقدم لاخيه بديلا عنه</t>
  </si>
  <si>
    <t>محمود على حامد على</t>
  </si>
  <si>
    <t>01001314060</t>
  </si>
  <si>
    <t>تم استلام مقدمة نقدا يوم 9 - 11 - 2012</t>
  </si>
  <si>
    <t>عنتر محمد محمد حسين</t>
  </si>
  <si>
    <t>c</t>
  </si>
  <si>
    <t>01223608910</t>
  </si>
  <si>
    <t>25054681</t>
  </si>
  <si>
    <t>تم استلام المقدم من المعادى و صرف الشيك و ذلك بعد الرجوع للحسابات</t>
  </si>
  <si>
    <t>ايمن اسماعيل محمود النحاس</t>
  </si>
  <si>
    <t>01211181181</t>
  </si>
  <si>
    <t>33473416</t>
  </si>
  <si>
    <t>الشيك بالمعادى 22  11  2012</t>
  </si>
  <si>
    <t>احمد محمود محمد توفيق</t>
  </si>
  <si>
    <t>01227371829</t>
  </si>
  <si>
    <t>ليلى فوزى ابراهيم كليله</t>
  </si>
  <si>
    <t>01222105902</t>
  </si>
  <si>
    <t>رندا فوليب انور برتله</t>
  </si>
  <si>
    <t>60 * 1206</t>
  </si>
  <si>
    <t>01283140081</t>
  </si>
  <si>
    <t>24949597</t>
  </si>
  <si>
    <t>علاء الرومانى صليب حزين</t>
  </si>
  <si>
    <t>36 * 1270</t>
  </si>
  <si>
    <t>01221979594</t>
  </si>
  <si>
    <t>24532793</t>
  </si>
  <si>
    <t>هبه عبد المنعم ابراهيم عبد الله</t>
  </si>
  <si>
    <t>01157194292</t>
  </si>
  <si>
    <t>33844601</t>
  </si>
  <si>
    <t>شريف كمال</t>
  </si>
  <si>
    <t>يسرى رزق مرسى رزق</t>
  </si>
  <si>
    <t>فادى عهدى فوزى مرقص</t>
  </si>
  <si>
    <t>60 * 1184</t>
  </si>
  <si>
    <t>01222105597</t>
  </si>
  <si>
    <t>الشيك بالمعادى 26  11  2013</t>
  </si>
  <si>
    <t>-</t>
  </si>
  <si>
    <t>راجى عهدى فوزى مرقص</t>
  </si>
  <si>
    <t>01222180543</t>
  </si>
  <si>
    <t>نصر محمود حسن درويش</t>
  </si>
  <si>
    <t>01112818315</t>
  </si>
  <si>
    <t>الشيك بالمعادى 28  11  2013</t>
  </si>
  <si>
    <t>كارم مصطفى السيد فرغلى</t>
  </si>
  <si>
    <t>48 * 1179</t>
  </si>
  <si>
    <t>01221059894</t>
  </si>
  <si>
    <t>22669035</t>
  </si>
  <si>
    <t>الشيك بالمعادى 3  12  2013</t>
  </si>
  <si>
    <t>عماد سعيد</t>
  </si>
  <si>
    <t>عبده</t>
  </si>
  <si>
    <t>سالى محمد كامل مصطفى عيسى</t>
  </si>
  <si>
    <t>01002641624</t>
  </si>
  <si>
    <t>23515066</t>
  </si>
  <si>
    <t>احمد فؤاد اسماعيل العباسى</t>
  </si>
  <si>
    <t>01111249100</t>
  </si>
  <si>
    <t>26988288</t>
  </si>
  <si>
    <t>الشيك بالمعادى 4  12  2013</t>
  </si>
  <si>
    <t>مايكل مدحت</t>
  </si>
  <si>
    <t>سامية سيد ابو بكر حسانين / هشام محمد السيد</t>
  </si>
  <si>
    <t>36 * 1281</t>
  </si>
  <si>
    <t>01228012303</t>
  </si>
  <si>
    <t>الشيك تم رفضة و سيتم تسليم شيك العميل للعميل من فرع المعادى</t>
  </si>
  <si>
    <t xml:space="preserve">شريف محمد صبرى محمد ابراهيم </t>
  </si>
  <si>
    <t>01005270380</t>
  </si>
  <si>
    <t>24318664</t>
  </si>
  <si>
    <t>الشيك بالمعادى 6  12  2013</t>
  </si>
  <si>
    <t>شيرين محمود اسامه محمد عبد الله</t>
  </si>
  <si>
    <t>24 * 957</t>
  </si>
  <si>
    <t>01223934848</t>
  </si>
  <si>
    <t>الشيك بالمعادى 12  12  2013</t>
  </si>
  <si>
    <t>محمد سعيد عبد الحليم محمد الكدش</t>
  </si>
  <si>
    <t>01000272088</t>
  </si>
  <si>
    <t>تم عمل مذكرة و الشيك بالمعادى يوم 3 - 1 - 2012</t>
  </si>
  <si>
    <t>سحر السعيد على محمود</t>
  </si>
  <si>
    <t>01001616926</t>
  </si>
  <si>
    <t>27007971</t>
  </si>
  <si>
    <t>الشيك بالمعادى 24 - 1 - 2013</t>
  </si>
  <si>
    <t>حسين عبد الرحمن درويش محمد</t>
  </si>
  <si>
    <t>60 * 1194</t>
  </si>
  <si>
    <t>01006019024</t>
  </si>
  <si>
    <t>الشيك بالمعادى 1 - 2 - 2013</t>
  </si>
  <si>
    <t>ارسانى</t>
  </si>
  <si>
    <t>ديانا محارب سليمان / مايكل جورج عزت</t>
  </si>
  <si>
    <t>01228088891</t>
  </si>
  <si>
    <t>اسلام عبد الهادى عبد البارى</t>
  </si>
  <si>
    <t>60 * 1186</t>
  </si>
  <si>
    <t>01009997585</t>
  </si>
  <si>
    <t>38164558</t>
  </si>
  <si>
    <t>الشيك بالمعادى 5 - 2 - 2013</t>
  </si>
  <si>
    <t>مايكل سمير</t>
  </si>
  <si>
    <t>عادل امام عبد المنعم امام</t>
  </si>
  <si>
    <t>60 * 1046</t>
  </si>
  <si>
    <t>01116863346</t>
  </si>
  <si>
    <t>27564837</t>
  </si>
  <si>
    <t>الشيك بالمعادى 10 - 2 - 2013</t>
  </si>
  <si>
    <t>رشا حلمى زكى الشنوانى</t>
  </si>
  <si>
    <t>60 * 1088</t>
  </si>
  <si>
    <t>01110182222</t>
  </si>
  <si>
    <t>26162022</t>
  </si>
  <si>
    <t>تم تسليم المقدم للاستاذه يوم 4 - 2 - 2013</t>
  </si>
  <si>
    <t>احسان عبد الوهاب محمد السباعى</t>
  </si>
  <si>
    <t>01223138924</t>
  </si>
  <si>
    <t>22874037</t>
  </si>
  <si>
    <t>تم تسليم المذكورة المقدم من يد طارق محمد مدير فيلا الجلاء</t>
  </si>
  <si>
    <t>طارق</t>
  </si>
  <si>
    <t>عطيات السيد حسنين الامبابى</t>
  </si>
  <si>
    <t>48 * 1388</t>
  </si>
  <si>
    <t>01223537376</t>
  </si>
  <si>
    <t>2234017</t>
  </si>
  <si>
    <t>الشيك بالمعادى 18 - 2 - 2013</t>
  </si>
  <si>
    <t>اكرم السيد</t>
  </si>
  <si>
    <t>حنان سلطان عبد الحميد محمد</t>
  </si>
  <si>
    <t>12 * 4451</t>
  </si>
  <si>
    <t>01003530060</t>
  </si>
  <si>
    <t>22687038</t>
  </si>
  <si>
    <t>الشيك بالمعادى 19 - 2 - 2013</t>
  </si>
  <si>
    <t>عمرو حنفى</t>
  </si>
  <si>
    <t>PIRAEUS - 4</t>
  </si>
  <si>
    <t>منى ابو زيد درويش سيد</t>
  </si>
  <si>
    <t>60 *1305</t>
  </si>
  <si>
    <t>01112232700</t>
  </si>
  <si>
    <t>26705635</t>
  </si>
  <si>
    <t>مذكرة</t>
  </si>
  <si>
    <t>رمضان محمد</t>
  </si>
  <si>
    <t>جمال الدين محمد عبد الخالق</t>
  </si>
  <si>
    <t>01122371198</t>
  </si>
  <si>
    <t>سيقوم باستلام المقدم من فرع المعادى عناية السيد رامى عريان</t>
  </si>
  <si>
    <t>اسامه محمد عبد الخالق محمد</t>
  </si>
  <si>
    <t>01227362639</t>
  </si>
  <si>
    <t>مريم محى الدين عبد الحميد</t>
  </si>
  <si>
    <t>01098597003</t>
  </si>
  <si>
    <t>المذكورة استلمت شيكها نفسه يوم 24-2-2013 لن مقدمها كان بشيك</t>
  </si>
  <si>
    <t>24 * 2409</t>
  </si>
  <si>
    <t>الشيك بالمعادى 3 - 3 - 2013</t>
  </si>
  <si>
    <t>رهام حمد بدر الحيدري</t>
  </si>
  <si>
    <t>01000955591</t>
  </si>
  <si>
    <t>تم تسليم المقدم يوم 27-2-2013 للزوج</t>
  </si>
  <si>
    <t>هانى جرجس</t>
  </si>
  <si>
    <t>هند محمد البدرى عوض يوسف</t>
  </si>
  <si>
    <t>01003810100</t>
  </si>
  <si>
    <t>الشيك بالمعادى 13 - 3 - 2013</t>
  </si>
  <si>
    <t>جمال انور محمود عيسوى</t>
  </si>
  <si>
    <t>01146694355</t>
  </si>
  <si>
    <t>26365069</t>
  </si>
  <si>
    <t>تم تسليم المقدم للمذكور يوم 30 - 12 - 2012 بنفسى فى الشيراتون</t>
  </si>
  <si>
    <t>عبد المغنى محمد منتصر عبد المغنى</t>
  </si>
  <si>
    <t>01278113331</t>
  </si>
  <si>
    <t>26983208</t>
  </si>
  <si>
    <t xml:space="preserve">تم تسليمة المبلغ نقدا من الفيلا الجديدة ميشيل </t>
  </si>
  <si>
    <t>مختار محمد حسن العسيلى</t>
  </si>
  <si>
    <t>01001547812</t>
  </si>
  <si>
    <t>26364882</t>
  </si>
  <si>
    <t>تم تسليمة المبلغ نقدا يوم 27 - 12 - 2012 من يد طارق للعميل</t>
  </si>
  <si>
    <t>عفاف زكى بشاره سلامه</t>
  </si>
  <si>
    <t>01007171132</t>
  </si>
  <si>
    <t>تم الدفع نقدا</t>
  </si>
  <si>
    <t>احمد خالد محمد احمد نعينع</t>
  </si>
  <si>
    <t>01005111053</t>
  </si>
  <si>
    <t>تم الغاء العقد و مقدم العميل بحسابه بالبنك</t>
  </si>
  <si>
    <r>
      <t xml:space="preserve">December </t>
    </r>
    <r>
      <rPr>
        <b/>
        <sz val="11"/>
        <color indexed="8"/>
        <rFont val="Arial"/>
        <family val="2"/>
      </rPr>
      <t>9</t>
    </r>
    <r>
      <rPr>
        <b/>
        <sz val="11"/>
        <rFont val="Arial"/>
        <family val="2"/>
      </rPr>
      <t>, 2012</t>
    </r>
    <r>
      <rPr>
        <sz val="10"/>
        <rFont val="Arial"/>
        <family val="2"/>
      </rPr>
      <t/>
    </r>
  </si>
  <si>
    <t>دليا احمد محمد حسانين</t>
  </si>
  <si>
    <t>01202750082</t>
  </si>
  <si>
    <t>22964466</t>
  </si>
  <si>
    <t>ماجد</t>
  </si>
  <si>
    <t>اشرف جمال الدين عبد المجيد</t>
  </si>
  <si>
    <t>36 * 1288</t>
  </si>
  <si>
    <t>01001469014</t>
  </si>
  <si>
    <t>24012593</t>
  </si>
  <si>
    <t>محمد كمال احمد محمود</t>
  </si>
  <si>
    <t>01005077087</t>
  </si>
  <si>
    <t>الشيك بالمعادى 18 - 3 - 2013</t>
  </si>
  <si>
    <t>ماجد صبرى</t>
  </si>
  <si>
    <t>رضا نعاس عبد المسيح عبده</t>
  </si>
  <si>
    <t>01223926564</t>
  </si>
  <si>
    <t>كريم حكيم</t>
  </si>
  <si>
    <t>محمد احمد محمد السيد مشهور</t>
  </si>
  <si>
    <t>24 * 2813</t>
  </si>
  <si>
    <t>01140004900</t>
  </si>
  <si>
    <t>المقدم بخزينة طارق</t>
  </si>
  <si>
    <t>ايه الجرايحى غريب عبد الرحمن</t>
  </si>
  <si>
    <t>01095678720</t>
  </si>
  <si>
    <t>الشيك بالمعادى 26 - 3 - 2013</t>
  </si>
  <si>
    <t>بنحاول نخلى ممتها تبقا الواصى عليها علشان تمضى هى مكان بنتها</t>
  </si>
  <si>
    <t>وائل سمير</t>
  </si>
  <si>
    <t>مجدى</t>
  </si>
  <si>
    <t>ايناس حامد محمد الشطورى</t>
  </si>
  <si>
    <t>24 * 2653</t>
  </si>
  <si>
    <t>01006052146</t>
  </si>
  <si>
    <t>الشيك بالمعادى29 - 3 - 2013</t>
  </si>
  <si>
    <t>حسام على احمد على</t>
  </si>
  <si>
    <t>60 * 1349</t>
  </si>
  <si>
    <t>01144433351</t>
  </si>
  <si>
    <t>الدايم</t>
  </si>
  <si>
    <t>01112232800</t>
  </si>
  <si>
    <t>الشيك بالمعادى15 - 4 - 2013</t>
  </si>
  <si>
    <t>محمود فرحات محمود على</t>
  </si>
  <si>
    <t>60 * 1234</t>
  </si>
  <si>
    <t>01007544556</t>
  </si>
  <si>
    <t>الشيك بالمعادى20 - 4 - 2013</t>
  </si>
  <si>
    <t>مصطفى فوزى عبد العزيز دنيا</t>
  </si>
  <si>
    <t>01001655936</t>
  </si>
  <si>
    <t>26365304</t>
  </si>
  <si>
    <t>الشيك بالمعادى30 - 4 - 2013</t>
  </si>
  <si>
    <t>هدى سليمان احمد سليمان / احمد محمد على عبد الدايم</t>
  </si>
  <si>
    <t>01116005087</t>
  </si>
  <si>
    <t>23684732</t>
  </si>
  <si>
    <t>بطرس اديب</t>
  </si>
  <si>
    <t>روحيه احمد السيد على</t>
  </si>
  <si>
    <t>01005625662</t>
  </si>
  <si>
    <t>محمد امين على الصباغ</t>
  </si>
  <si>
    <t>36 * 2057</t>
  </si>
  <si>
    <t>01006642177</t>
  </si>
  <si>
    <t>الشيك بالمعادى16 - 5 - 2013</t>
  </si>
  <si>
    <t>محروس حسن محروس محمد</t>
  </si>
  <si>
    <t>60 * 1407</t>
  </si>
  <si>
    <t>01001050665</t>
  </si>
  <si>
    <t>احمد محمد عبد الحميد محمد</t>
  </si>
  <si>
    <t>60 * 1409</t>
  </si>
  <si>
    <t>01114102200</t>
  </si>
  <si>
    <t>22539213</t>
  </si>
  <si>
    <t>سيتم تسليم المقدم نقدا من يد يوسف ميخائيل</t>
  </si>
  <si>
    <t>مجدى وجيه</t>
  </si>
  <si>
    <t>غاده نبيل زايد محمود</t>
  </si>
  <si>
    <t>60 * 1188</t>
  </si>
  <si>
    <t>01005671920</t>
  </si>
  <si>
    <t>33869532</t>
  </si>
  <si>
    <t>الشيك بالمعادى23 - 5 - 2013</t>
  </si>
  <si>
    <t>احمد يحيى</t>
  </si>
  <si>
    <t>مها عبد الوهاب محمود احمد</t>
  </si>
  <si>
    <t>24 * 1967</t>
  </si>
  <si>
    <t>01223790521</t>
  </si>
  <si>
    <t>الشيك بالمعادى28 - 5 - 2013</t>
  </si>
  <si>
    <t>خالد السيد عبد الحافظ حسان</t>
  </si>
  <si>
    <t>60 * 1406</t>
  </si>
  <si>
    <t>01227357344</t>
  </si>
  <si>
    <t>الشيك بالمعادى30 - 5 - 2013</t>
  </si>
  <si>
    <t>محمد عبد الرحمن ابراهيم عوده</t>
  </si>
  <si>
    <t>60 * 1588</t>
  </si>
  <si>
    <t>01113177775</t>
  </si>
  <si>
    <t>24835504</t>
  </si>
  <si>
    <t>انجى حسام سيد حسنى موسى</t>
  </si>
  <si>
    <t>60 * 1299</t>
  </si>
  <si>
    <t>01150755733</t>
  </si>
  <si>
    <t>الشيك بالمعادى20 - 6 - 2013</t>
  </si>
  <si>
    <t>اكرم حسين</t>
  </si>
  <si>
    <t>محمد جلال الدين محمود السباعى</t>
  </si>
  <si>
    <t>60 * 1450</t>
  </si>
  <si>
    <t>01220888040</t>
  </si>
  <si>
    <t>24019822</t>
  </si>
  <si>
    <t>مينا عزت</t>
  </si>
  <si>
    <t>محمد صالح حسين عبد الوهاب</t>
  </si>
  <si>
    <t>01005807838</t>
  </si>
  <si>
    <t>الشيك بالمعادى11 - 6 - 2013</t>
  </si>
  <si>
    <t>هناء السيد بغدادى فريد</t>
  </si>
  <si>
    <t>01008444458</t>
  </si>
  <si>
    <t>تم رد المبلغ للعميلة نقدا من يد السيد بيتر شفيق يوم 13 - 6 - 2013</t>
  </si>
  <si>
    <t>رضا عبد العاطى الطنطاوى ابراهيم</t>
  </si>
  <si>
    <t>36*1658</t>
  </si>
  <si>
    <t>01116344095</t>
  </si>
  <si>
    <t>تم الغاء التعاقد صاحب مشكلة اكتوبر</t>
  </si>
  <si>
    <t>ارسانى اميل</t>
  </si>
  <si>
    <t>ايمن محمد ابراهيم منصور</t>
  </si>
  <si>
    <t>01001020124</t>
  </si>
  <si>
    <t>23636721</t>
  </si>
  <si>
    <t>الشيك بالمعادى23 - 6 - 2013</t>
  </si>
  <si>
    <t>حسام عزيز عبد الغنى اسماعيل</t>
  </si>
  <si>
    <t>48 * 1262</t>
  </si>
  <si>
    <t>01066657800</t>
  </si>
  <si>
    <t>هيروح شارع شهاب السبت 23-2-2013 /</t>
  </si>
  <si>
    <t>احمد</t>
  </si>
  <si>
    <t>ثريا عيد عبد الفضيل حسن</t>
  </si>
  <si>
    <t>60 * 1330</t>
  </si>
  <si>
    <t>01227430376</t>
  </si>
  <si>
    <t xml:space="preserve"> عاطف عوض احمد محمود الشيك بالمعادى23 - 6 - 2013</t>
  </si>
  <si>
    <t>محمد سعد الدين السباعى سعد الدين</t>
  </si>
  <si>
    <t>01113366625</t>
  </si>
  <si>
    <t>حسام الدين خليل محمد عبد الجيد</t>
  </si>
  <si>
    <t>01113366624</t>
  </si>
  <si>
    <t>محمود احمد محمود سند حسانين</t>
  </si>
  <si>
    <t>60 * 1452</t>
  </si>
  <si>
    <t>01006059502</t>
  </si>
  <si>
    <t>مها كامل محمود عبد الغنى</t>
  </si>
  <si>
    <t>60 * 1545</t>
  </si>
  <si>
    <t>01003470707</t>
  </si>
  <si>
    <t>المذكورة الغيت عقد البنك و تم اعطائها المقدم نقدا من يد السيد يوسف ميخائيل</t>
  </si>
  <si>
    <t>شرين مجدى محمد محمود</t>
  </si>
  <si>
    <t>60 * 1164</t>
  </si>
  <si>
    <t>01141111025</t>
  </si>
  <si>
    <t>تم رد المقدم للعميلة من فرع المعادى يوم 2 - 7 - 2013</t>
  </si>
  <si>
    <t>خالده محمد سليمان عطوه</t>
  </si>
  <si>
    <t>01093681681</t>
  </si>
  <si>
    <t>الشيك بالمعادى15 - 7 - 2013</t>
  </si>
  <si>
    <t>منال رمزى حسنى فهيم</t>
  </si>
  <si>
    <t>24 * 2975</t>
  </si>
  <si>
    <t>01223742800</t>
  </si>
  <si>
    <t>الشيك بالمعادى29 - 7 - 2013</t>
  </si>
  <si>
    <t>انور يسن محمد يسن</t>
  </si>
  <si>
    <t>12 * 6383</t>
  </si>
  <si>
    <t>01282907039</t>
  </si>
  <si>
    <t>الشيك بالمعادى28 - 8 - 2013</t>
  </si>
  <si>
    <t>احمد طارق عبد المنعم محمد المرسى</t>
  </si>
  <si>
    <t>60 * 1060</t>
  </si>
  <si>
    <t>01005774710</t>
  </si>
  <si>
    <t>تم تسليم والد العميل المبلغ نقدا بفرع الشيراتون من يدى يوم 26 - 8 - 2013</t>
  </si>
  <si>
    <t>ندا مجدى</t>
  </si>
  <si>
    <t>شاديه زكى عبد اللطيف طولان</t>
  </si>
  <si>
    <t>60 * 1074</t>
  </si>
  <si>
    <t>01144144770</t>
  </si>
  <si>
    <t>24039639</t>
  </si>
  <si>
    <t>الشيك بالمعادى يوم 22 - 9 - 2013</t>
  </si>
  <si>
    <t>محمد احمد محمد الشيخ</t>
  </si>
  <si>
    <t>36 * 1860</t>
  </si>
  <si>
    <t>01110108585</t>
  </si>
  <si>
    <t>تم تسليم المقدم من فرع المعادى كاش من يد رامى عريان</t>
  </si>
  <si>
    <t>مقدم</t>
  </si>
  <si>
    <t>N S G B - 2</t>
  </si>
  <si>
    <t>محمد محمد سعد عبد الخالق</t>
  </si>
  <si>
    <t>60 * 1144</t>
  </si>
  <si>
    <t>01000065043</t>
  </si>
  <si>
    <t>قديم</t>
  </si>
  <si>
    <t>دعاء محمد محمد حسن</t>
  </si>
  <si>
    <t>تم تحويلة</t>
  </si>
  <si>
    <t>رامى عريان</t>
  </si>
  <si>
    <t>ايمان محمد رشاد عبد الحميد محمد</t>
  </si>
  <si>
    <t>36 * 2243</t>
  </si>
  <si>
    <t>01148683878</t>
  </si>
  <si>
    <t>26709643</t>
  </si>
  <si>
    <t>الشيك بالمعادى يوم 29 - 9 - 2013</t>
  </si>
  <si>
    <t>عمرو عماد الدين سعد مصطفى</t>
  </si>
  <si>
    <t>01006611322</t>
  </si>
  <si>
    <t>24039752</t>
  </si>
  <si>
    <t xml:space="preserve">تم تسليم المقدم لاخيه / محمد عماد الدين سعد مصطفى يوم 23 / 9 / 2013 </t>
  </si>
  <si>
    <t>تم تحويلة من عقود الثلاجة من محمد عماد الدين لاخيه عمر</t>
  </si>
  <si>
    <t>خليل شحات عبد الله الخولى</t>
  </si>
  <si>
    <t>36 * 1597</t>
  </si>
  <si>
    <t>01226700020</t>
  </si>
  <si>
    <t>تم تسليم المذكور المقدم من يد ماجد فاروق يوم 14 - 10 - 2013</t>
  </si>
  <si>
    <t>ياسر محمود احمد سليمان</t>
  </si>
  <si>
    <t>60 * 1500</t>
  </si>
  <si>
    <t>01221781445</t>
  </si>
  <si>
    <t>الشيك بالمعادى 3-11-2013</t>
  </si>
  <si>
    <t>خالد مصطفى سيد احمد</t>
  </si>
  <si>
    <t>24 * 2417</t>
  </si>
  <si>
    <t>01001602230</t>
  </si>
  <si>
    <t>تم تسليمه لماركو طلعت للسحب و تم ارسال ميل رامى عريان بذلك يوم 23 - 10 - 2013</t>
  </si>
  <si>
    <t xml:space="preserve">عبير غالى عايش والى </t>
  </si>
  <si>
    <t>01229225117</t>
  </si>
  <si>
    <t>24514562</t>
  </si>
  <si>
    <t>رانيا رياض مصطفى عيد</t>
  </si>
  <si>
    <t>60 * 1657</t>
  </si>
  <si>
    <t>01008100920</t>
  </si>
  <si>
    <t>تم تسليم المذكورة المبلغ نقدا يوم 2 - 11 - 2013 و السبب اجراءات قضائية</t>
  </si>
  <si>
    <t>مصطفى حامد عبد العزيز الشال</t>
  </si>
  <si>
    <t>60 * 1057</t>
  </si>
  <si>
    <t>01227900606</t>
  </si>
  <si>
    <t>تم تسليم العميل المقدم نقدا يوم 3 - 11 - 2013 كان راجع هاى ريسك</t>
  </si>
  <si>
    <t>معتز نور الدين</t>
  </si>
  <si>
    <t>وسام محمد رشدى محمد محمد الحرانى</t>
  </si>
  <si>
    <t>60 * 1482</t>
  </si>
  <si>
    <t>01005833909</t>
  </si>
  <si>
    <t>37814794</t>
  </si>
  <si>
    <t>تم تسليم العميله المقدم نقدا يوم 2 - 11 - 2013 و كانت هتدفه كاش و لغيت خالص</t>
  </si>
  <si>
    <t>مارينا ناجى</t>
  </si>
  <si>
    <t>على صبرى حسين محمد مخلوف</t>
  </si>
  <si>
    <t>01018999320</t>
  </si>
  <si>
    <t>25266616</t>
  </si>
  <si>
    <t>تم تسليم المقدم من فرع المعادى كاش عناية فريد نبيل او رامى عريان</t>
  </si>
  <si>
    <t>سامح ابو مندور ابو شعيشع</t>
  </si>
  <si>
    <t>36 * 1981</t>
  </si>
  <si>
    <t>01001170559</t>
  </si>
  <si>
    <t>تم تسليم المقدم للمذكور نقدا يوم 12 - 11 - 2013 من يدى ايهاب نعيم</t>
  </si>
  <si>
    <t>مانويل اسكندر</t>
  </si>
  <si>
    <t>36 * 1742</t>
  </si>
  <si>
    <t>عادل سعد يوسف سعد</t>
  </si>
  <si>
    <t>01000032459</t>
  </si>
  <si>
    <t>24303208</t>
  </si>
  <si>
    <t xml:space="preserve">اخد فلوسه نقدا من يد لبيب عادل </t>
  </si>
  <si>
    <t>ياسمينا ماجد محمد نور الدين</t>
  </si>
  <si>
    <t>01028381149</t>
  </si>
  <si>
    <t>تم الالغاء بناء ع رغبة العميل-مذكره استرداد بتاريخ 18/11/2014</t>
  </si>
  <si>
    <t>ميل بإسم البائع</t>
  </si>
  <si>
    <t>ماجد محمد نور الدين عباس على البغدادى</t>
  </si>
  <si>
    <t>60 * 1633</t>
  </si>
  <si>
    <t>01023455547</t>
  </si>
  <si>
    <t>ايمان رفعت عبد العزيز عبد الحميد</t>
  </si>
  <si>
    <t>60 * 1507</t>
  </si>
  <si>
    <t>01004852030</t>
  </si>
  <si>
    <t>شهاده انتظام مديونية قرض غاز و سيارة-مذكره استرداد بتاريخ 18/11/2014</t>
  </si>
  <si>
    <t>احمد عبد السلام63085</t>
  </si>
  <si>
    <t>ن المهندسين</t>
  </si>
  <si>
    <t>نرمين فايز</t>
  </si>
  <si>
    <t>احمد صلاح سيد زغلوله</t>
  </si>
  <si>
    <t>60 * 1523</t>
  </si>
  <si>
    <t>01113517777</t>
  </si>
  <si>
    <t>cpv bad history-مذكره استرداد بتاريخ 20/11/2014</t>
  </si>
  <si>
    <t>سيد صلاح سيد حسانين</t>
  </si>
  <si>
    <t>ميل</t>
  </si>
  <si>
    <t>اخوه</t>
  </si>
  <si>
    <t>عبد الله احمد محمد على</t>
  </si>
  <si>
    <t>60 * 1559</t>
  </si>
  <si>
    <t>01006523912</t>
  </si>
  <si>
    <t>التوقيع غير مطابق-مذكره استرداد بتاريخ 27/11/2014</t>
  </si>
  <si>
    <t>A077476</t>
  </si>
  <si>
    <t>فيصل مختار محمود81599</t>
  </si>
  <si>
    <t>BAG</t>
  </si>
  <si>
    <t>تاج نصحى خميس بخيت</t>
  </si>
  <si>
    <t>01206666858</t>
  </si>
  <si>
    <t>Rejected-مذكره استرداد بتاريخ 02/12/2014</t>
  </si>
  <si>
    <t>A086491</t>
  </si>
  <si>
    <t>بدل</t>
  </si>
  <si>
    <t>Bag</t>
  </si>
  <si>
    <t>ابانوب فايز</t>
  </si>
  <si>
    <t>محمد عبد الرحمن احمد حسين ابو عليو</t>
  </si>
  <si>
    <t>24 * 3144</t>
  </si>
  <si>
    <t>01224509090</t>
  </si>
  <si>
    <t>مذكره استرداد بتاريخ 02/12/2014الغاء بواسطة العميل</t>
  </si>
  <si>
    <t>؟</t>
  </si>
  <si>
    <t>بيشوى</t>
  </si>
  <si>
    <t>شريف ناصر عبد المنعم الشريف</t>
  </si>
  <si>
    <t>01282288111</t>
  </si>
  <si>
    <t>تم الغاء العقد من خلال العميل-مذكره استرداد بتاريخ15/12/2014</t>
  </si>
  <si>
    <t>احمد الرفاعى</t>
  </si>
  <si>
    <t>ضابط بالخدمه</t>
  </si>
  <si>
    <t>ايهاب ميشيل فوزى اسعد</t>
  </si>
  <si>
    <t>60 * 1382</t>
  </si>
  <si>
    <t>01001214161</t>
  </si>
  <si>
    <t>العميل هيلغى</t>
  </si>
  <si>
    <t>بدون نقاط دجلاوى</t>
  </si>
  <si>
    <t>م/سامح صليب</t>
  </si>
  <si>
    <t>NBD - C4</t>
  </si>
  <si>
    <t>محمد احمد محمد السيد</t>
  </si>
  <si>
    <t>84 * 619</t>
  </si>
  <si>
    <t>01221026337</t>
  </si>
  <si>
    <t>CPV failed-مذكره استرداد بتاريخ5/1/2015</t>
  </si>
  <si>
    <t>QNB - C4</t>
  </si>
  <si>
    <t>محمد محمد زايد محمد عبد الواحد</t>
  </si>
  <si>
    <t>60 * 1259</t>
  </si>
  <si>
    <t>01273900020</t>
  </si>
  <si>
    <t>مخالصة انتظام مديونية من الأهلى المصرى-مذكره استرداد بتاريخ12/1/2015</t>
  </si>
  <si>
    <t>ياسمين علاء الدين عبد الله محمد</t>
  </si>
  <si>
    <t>60 * 1091</t>
  </si>
  <si>
    <t>01004868662</t>
  </si>
  <si>
    <t>اجراءات قضائية-مذكره استرداد بتاريخ26/1/2015</t>
  </si>
  <si>
    <t>شرف الدين تغيان محمد احمد</t>
  </si>
  <si>
    <t>36 * 1308</t>
  </si>
  <si>
    <t>01225723343</t>
  </si>
  <si>
    <t>مطلوب اصل شهاده حديثة من بنك المؤسسه العربيه المصرفيه بانتظام العميل فى سداد القرض شخصى لا تتعدى 15 يوم -مذكره استرداد بتاريخ26/1/2015</t>
  </si>
  <si>
    <t>رد عضويه 2014</t>
  </si>
  <si>
    <t>رد عضويه2014</t>
  </si>
  <si>
    <t>عاطف نظمى توفيق شحات</t>
  </si>
  <si>
    <t>60 * 970</t>
  </si>
  <si>
    <t>01274636428</t>
  </si>
  <si>
    <t>Reject-مذكره استرداد بتاريخ26/1/2015</t>
  </si>
  <si>
    <t>رد عضويه2012</t>
  </si>
  <si>
    <t>ملاك رسمى يعقوب فهمى يوسف</t>
  </si>
  <si>
    <t>01289811340</t>
  </si>
  <si>
    <t>التوقيع غير مطابق-مذكره استرداد بتاريخ26/1/2015</t>
  </si>
  <si>
    <t>A043398</t>
  </si>
  <si>
    <t>ريموندا رضا</t>
  </si>
  <si>
    <t>سامى احمد عبد النبى ابراهيم</t>
  </si>
  <si>
    <t>01222109090</t>
  </si>
  <si>
    <t>مطلوب التوقيع فى فرع وادى دجلة-مذكره استرداد بتاريخ26/1/2015</t>
  </si>
  <si>
    <t>ن الصيادله</t>
  </si>
  <si>
    <t>محمد على احمد عنتر</t>
  </si>
  <si>
    <t>48 * 1806</t>
  </si>
  <si>
    <t>01224682444</t>
  </si>
  <si>
    <t>التوقيع غ مطابق-مذكره استرداد بتاريخ26/1/2015</t>
  </si>
  <si>
    <t xml:space="preserve">احمد سمير سعد اسماعيل </t>
  </si>
  <si>
    <t>36 * 1770</t>
  </si>
  <si>
    <t>01119393093</t>
  </si>
  <si>
    <t>تعديل ف الI.score سيئ بنك-مذكره استرداد 8/2/2015</t>
  </si>
  <si>
    <t>من الكانسل</t>
  </si>
  <si>
    <t>لم يتم استلام العقد</t>
  </si>
  <si>
    <t>السيد عبد المنعم بسيونى الجداوى</t>
  </si>
  <si>
    <t>48 * 1035</t>
  </si>
  <si>
    <t>01114554411</t>
  </si>
  <si>
    <t>دفع كاش فى المعادى مع جون عريان</t>
  </si>
  <si>
    <t>مروه عبده محمد محمود</t>
  </si>
  <si>
    <t>60 * 961</t>
  </si>
  <si>
    <t>01005621434</t>
  </si>
  <si>
    <t>تم تسليم المقدم للعميل يوم 4 / 10 / 2012 من المعادى</t>
  </si>
  <si>
    <t>احمد صالح</t>
  </si>
  <si>
    <t>خالد حسنين احمد سليمان</t>
  </si>
  <si>
    <t>12 * 2453</t>
  </si>
  <si>
    <t>01227737012</t>
  </si>
  <si>
    <t>24183202</t>
  </si>
  <si>
    <t>تم الدفع كاش 12/2012</t>
  </si>
  <si>
    <t>وليد عبد العظيم سيد احمد</t>
  </si>
  <si>
    <t>01001526948</t>
  </si>
  <si>
    <t>اتحول مشرق تبع التجمع</t>
  </si>
  <si>
    <t>عمرو احمد زكى عبد الرحمن</t>
  </si>
  <si>
    <t>36 * 1757</t>
  </si>
  <si>
    <t>01062956478</t>
  </si>
  <si>
    <t>سيتى بنك - بيريوس</t>
  </si>
  <si>
    <t>رامى فوزى مراد محمد عبد العال</t>
  </si>
  <si>
    <t>36 * 1426</t>
  </si>
  <si>
    <t>01006063476</t>
  </si>
  <si>
    <t>كارت توقيع + فتح حساب</t>
  </si>
  <si>
    <t>رد عضوية 15608</t>
  </si>
  <si>
    <t>محمد سيد صادق أحمد عمر</t>
  </si>
  <si>
    <t>01146646614</t>
  </si>
  <si>
    <t>تم سحب العضوية</t>
  </si>
  <si>
    <t>مسحوبات</t>
  </si>
  <si>
    <t>طلعت سيد ابراهيم ابو طالب</t>
  </si>
  <si>
    <t>01275555449</t>
  </si>
  <si>
    <t>منزل + عمل، الاثنين 9:30</t>
  </si>
  <si>
    <t xml:space="preserve">احمد حسن احمد حسن </t>
  </si>
  <si>
    <t>01222172171</t>
  </si>
  <si>
    <t>22707030</t>
  </si>
  <si>
    <r>
      <t xml:space="preserve">مرفق مخالصة بيريوس - Citibank - </t>
    </r>
    <r>
      <rPr>
        <b/>
        <sz val="10"/>
        <color indexed="10"/>
        <rFont val="Arial"/>
        <family val="2"/>
      </rPr>
      <t>الاهلى المصرى</t>
    </r>
  </si>
  <si>
    <t>احمد سعد الدين محمد مراد</t>
  </si>
  <si>
    <t>01003300245</t>
  </si>
  <si>
    <t>تم سحب العقد، هيلغى</t>
  </si>
  <si>
    <t>طارق سيد يوسف على</t>
  </si>
  <si>
    <t>60 * 907</t>
  </si>
  <si>
    <t>01222103028</t>
  </si>
  <si>
    <t>سعيد عواد دسوقى بدر</t>
  </si>
  <si>
    <t>01225716230</t>
  </si>
  <si>
    <t>مطلوب مخالصة لقرض الغاز البنك الاهلى  (تم تسليم المقد كاش بيد يوسف ميخائيل للعميل )</t>
  </si>
  <si>
    <t>رشا فتحى عبد العزيز القزعه</t>
  </si>
  <si>
    <t>60 * 1593</t>
  </si>
  <si>
    <t>01005210733</t>
  </si>
  <si>
    <t>Legal Actoin(تم تسليم المقدم كاش للعميل  16-6-2014)</t>
  </si>
  <si>
    <t>طارق محمد فتحى محمود البساطى</t>
  </si>
  <si>
    <t>84 * 1137</t>
  </si>
  <si>
    <t>01288856563</t>
  </si>
  <si>
    <t>التوقيع غ مطابق</t>
  </si>
  <si>
    <t>بترول</t>
  </si>
  <si>
    <t>مهاب الدين مجدى سليمان صفوت</t>
  </si>
  <si>
    <t>24 * 1083</t>
  </si>
  <si>
    <t>01002009252</t>
  </si>
  <si>
    <t>تم تسليم المقدم و العقد للبائع (24-8-2014) لعدم استكمال الاجراءات</t>
  </si>
  <si>
    <t>فصل و ضم</t>
  </si>
  <si>
    <t>فصل</t>
  </si>
  <si>
    <t>ايمان محمد</t>
  </si>
  <si>
    <t>ايمان نصر الدين احمد محمد</t>
  </si>
  <si>
    <t>72 * 1397</t>
  </si>
  <si>
    <t>01000930451</t>
  </si>
  <si>
    <t>اجراءات قضائية(مذكره نهائيه 11-9-2014)</t>
  </si>
  <si>
    <t>امانى ياسين السيد ياسين84853</t>
  </si>
  <si>
    <t>محمد عبد الفتاح احمد السيد قشطه</t>
  </si>
  <si>
    <t>60 * 1431</t>
  </si>
  <si>
    <t>01006650968</t>
  </si>
  <si>
    <t>لرفض البنك</t>
  </si>
  <si>
    <t>احمد عبد الفتاح احمد السيد</t>
  </si>
  <si>
    <t>2 اخوات نفس اليوم</t>
  </si>
  <si>
    <t>01000970046</t>
  </si>
  <si>
    <t>Walk In(و كان متابع مع ماريانا)</t>
  </si>
  <si>
    <t>احمد محمد الحسينى</t>
  </si>
  <si>
    <t>36*1688</t>
  </si>
  <si>
    <t>01227807722</t>
  </si>
  <si>
    <t>عيد شعبان عبد العال وسطاوى</t>
  </si>
  <si>
    <t>01228181658</t>
  </si>
  <si>
    <t>27036168</t>
  </si>
  <si>
    <t>تم تسليم المقدم كاش للاستاذ فريد نبيل بالمعادى لتسليمه للعميل</t>
  </si>
  <si>
    <t>اشرف انيس فام مرقص</t>
  </si>
  <si>
    <t>60 * 1380</t>
  </si>
  <si>
    <t>01110883777</t>
  </si>
  <si>
    <t>38382485</t>
  </si>
  <si>
    <t>legal action ( تم عمل مذكره نهائيه )</t>
  </si>
  <si>
    <t>محمد عباس محمد حلمى احمد</t>
  </si>
  <si>
    <t>01146559977</t>
  </si>
  <si>
    <t>مذكره نهائيه الشيك بالمعادى يوم 29/12/2013</t>
  </si>
  <si>
    <t>ايمن زكى اسماعيل مصطفى</t>
  </si>
  <si>
    <t>24 * 2073</t>
  </si>
  <si>
    <t>01223100092</t>
  </si>
  <si>
    <t>تم تسليم المقدم للعميل من يد يوسف ميخائيل</t>
  </si>
  <si>
    <t>شيرين احمد محمود غنيم</t>
  </si>
  <si>
    <t>60 * 1549</t>
  </si>
  <si>
    <t>01004142779</t>
  </si>
  <si>
    <t>29703970</t>
  </si>
  <si>
    <t>تم عمل مذكره نهائيه(الشيك بالمعادى يوم 27/1/2014)</t>
  </si>
  <si>
    <t>حماده احمد ابراهيم محمد</t>
  </si>
  <si>
    <t>12 * 6899</t>
  </si>
  <si>
    <t>01227901133</t>
  </si>
  <si>
    <t>legal action (الشيك بالمعادى 17-3-2014)</t>
  </si>
  <si>
    <t>رضا احمد ابراهيم محمد</t>
  </si>
  <si>
    <t>01223157660</t>
  </si>
  <si>
    <t>رمضان سيد محمود عبد الجواد</t>
  </si>
  <si>
    <t>01115198011</t>
  </si>
  <si>
    <t>العميل مدرج بالقوائم القضائية رفع جنحة من سيتى بنك(مذكره نهائيه 12/2/2014) (الشيك بالمعادى 13-2-2014)</t>
  </si>
  <si>
    <t>ميشيل خلف</t>
  </si>
  <si>
    <t>مصطفى يحيى احمد عبد الله</t>
  </si>
  <si>
    <t>01281001182</t>
  </si>
  <si>
    <t>العميل طلب الغاء القرض (العميل استلم المقدم كاش من يد يوسف ميخائيل )</t>
  </si>
  <si>
    <t>عرفات جلال بكرى محمد امام</t>
  </si>
  <si>
    <t>48 * 1941</t>
  </si>
  <si>
    <t>01001625572</t>
  </si>
  <si>
    <t>بمعرفه يوسف ميخائيل(المقدم كان مدفوع بطلب تحويل اموال )</t>
  </si>
  <si>
    <t xml:space="preserve">هشام عادل السيد البيومى </t>
  </si>
  <si>
    <t>01006074288</t>
  </si>
  <si>
    <t>منى حسن حسن السيد</t>
  </si>
  <si>
    <t>01145160193</t>
  </si>
  <si>
    <t>اجراءات قضائية(مذكره نهائيه بالمعادى 19/3/2014)</t>
  </si>
  <si>
    <t>ايمن محمد محمد يوسف وهدان</t>
  </si>
  <si>
    <t>36 * 2238</t>
  </si>
  <si>
    <t>01007003161</t>
  </si>
  <si>
    <t>اجراءات قضائية (مذكره نهائيه يوم 1/4/2014)</t>
  </si>
  <si>
    <t>كوبون</t>
  </si>
  <si>
    <t>محمد شعبان محمد مرسى</t>
  </si>
  <si>
    <t>60 * 1483</t>
  </si>
  <si>
    <t>01111011115</t>
  </si>
  <si>
    <t>اجراءات القضائية (مذكره نهائيه 1/4/2014)</t>
  </si>
  <si>
    <t>داليا شوقى رشوان احمد</t>
  </si>
  <si>
    <t>60 * 637</t>
  </si>
  <si>
    <t>01140800008</t>
  </si>
  <si>
    <t>38371338</t>
  </si>
  <si>
    <t>العمبلة مدرجة بالقوائم السلبية لقرض الشخصى بنك التعمير والاسكان عملاء متوقفون عن السداد كما انة مدرج بالايسكور  سيئ اكثر من 120 يوم/ مطلوب مخالصة / مطلوب تعديل موقف العميلة بالايسكور والقوائم السلبية ( مذكره نهائيه 1/4/2014)</t>
  </si>
  <si>
    <t>دينا محمد فتوح محمد الملا</t>
  </si>
  <si>
    <t>84 * 1173</t>
  </si>
  <si>
    <t>01003434221</t>
  </si>
  <si>
    <t>مذكره نهائيه 11/4/2014</t>
  </si>
  <si>
    <t>ميشيل وجيه</t>
  </si>
  <si>
    <t>محمد سعيد عبد اللطيف عبد السلام</t>
  </si>
  <si>
    <t>01005074680</t>
  </si>
  <si>
    <t>العميل لا يرد علي التليفونات (المقدم مدفوع بشيك مع يوسف ميخائيل)</t>
  </si>
  <si>
    <t>وائل محمود احمد عطيه</t>
  </si>
  <si>
    <t>12 * 5702</t>
  </si>
  <si>
    <t>01006417804</t>
  </si>
  <si>
    <r>
      <t>Rejected  </t>
    </r>
    <r>
      <rPr>
        <b/>
        <sz val="11"/>
        <color rgb="FF1F497D"/>
        <rFont val="Times New Roman"/>
        <family val="1"/>
      </rPr>
      <t xml:space="preserve"> </t>
    </r>
    <r>
      <rPr>
        <b/>
        <sz val="11"/>
        <color rgb="FF000000"/>
        <rFont val="Arial"/>
        <family val="2"/>
      </rPr>
      <t>مطلوب شهاده حديثة لاتعدى 15 يوم فى قرض السياره بنك فيصل الاسلامى (تم تسليم العميل المقدم و الاوراق بالكامل و يتبقى اوراق البنك 3/7/2014))</t>
    </r>
  </si>
  <si>
    <t>ناقص سبب السعر</t>
  </si>
  <si>
    <t>منى فرحات جبر ابراهيم</t>
  </si>
  <si>
    <t>60 * 1571</t>
  </si>
  <si>
    <t>01001010342</t>
  </si>
  <si>
    <t>Rejected I Score (مذكره استرداد 25-5-2014)</t>
  </si>
  <si>
    <t>منى فوزى عبد الغنى عطا</t>
  </si>
  <si>
    <t>01063200012</t>
  </si>
  <si>
    <t>ليجال اكشن فى بنكين(تم تسليم المقدم للعميل كاش بيد يوسف ميخائيل)</t>
  </si>
  <si>
    <t>mashreq - C4</t>
  </si>
  <si>
    <t>هيثم سلامه سليمان سلامه</t>
  </si>
  <si>
    <t>60 * 868</t>
  </si>
  <si>
    <t>01225195578</t>
  </si>
  <si>
    <t>تم الغاء القرض بناء على طلب العميل(مذكره نهائيه بتاريخ 1-6-2014)</t>
  </si>
  <si>
    <t>نيابه</t>
  </si>
  <si>
    <t>ياسر عبد الفتاح محمد على</t>
  </si>
  <si>
    <t>60 * 1528</t>
  </si>
  <si>
    <t>01116821392</t>
  </si>
  <si>
    <t>Legal Action(مذكره انهائيه3/7/2014)</t>
  </si>
  <si>
    <t>وائل السعيد احمد محمد</t>
  </si>
  <si>
    <t>01008882084</t>
  </si>
  <si>
    <t>بناءا علي طلب العميل(مذكره انهائيه3/7/2014)</t>
  </si>
  <si>
    <t>عرض مول العرب(317)</t>
  </si>
  <si>
    <t>زينب الدرديرى محمد السيد</t>
  </si>
  <si>
    <t>48 * 1777</t>
  </si>
  <si>
    <t>01229888898</t>
  </si>
  <si>
    <t>بدل عقد Cairo باسم/محمد عبده توفيق اجراءت قضائية(مذكره انهائيه3/7/2014)</t>
  </si>
  <si>
    <t>مارينا انور</t>
  </si>
  <si>
    <t>نهال طلعت حرب عزيز سرجيوس</t>
  </si>
  <si>
    <t>01003005005</t>
  </si>
  <si>
    <r>
      <t>Rejected  </t>
    </r>
    <r>
      <rPr>
        <b/>
        <sz val="12"/>
        <color rgb="FF000000"/>
        <rFont val="Times New Roman"/>
        <family val="1"/>
      </rPr>
      <t> اجراءات قضائية</t>
    </r>
  </si>
  <si>
    <t>محمد رمضان ابراهيم مصطفى</t>
  </si>
  <si>
    <t>01121222214</t>
  </si>
  <si>
    <t>العميل لايوجد لديه نشاط في العمل(تم التقسيط مع النادى يوم 3/8/2014)</t>
  </si>
  <si>
    <t>حمدى جمعه احمد محمد نصار</t>
  </si>
  <si>
    <t>60 * 1515</t>
  </si>
  <si>
    <t>01005370848</t>
  </si>
  <si>
    <t>تم ايقاف العقد(مذكره استرداد 7/8/2014)</t>
  </si>
  <si>
    <t>بنك القاهره</t>
  </si>
  <si>
    <t>عبد الله يوسف محمد يوسف عثمان</t>
  </si>
  <si>
    <t>01004478910</t>
  </si>
  <si>
    <t>تم الالغاء من العميل(تم تسليم المقدم كاش للعميل من شيراتون)</t>
  </si>
  <si>
    <t>نرمين فايز يعقوب / سبب السعر</t>
  </si>
  <si>
    <t>سميه صادق عبد الفتاح قطب</t>
  </si>
  <si>
    <t>12 * 5105</t>
  </si>
  <si>
    <t>01001088022</t>
  </si>
  <si>
    <t>لم يتم الوصول للعميلة نهائياً ( مذكره نهائيه 19/10/2014 )</t>
  </si>
  <si>
    <t>نرمين فايز يعقوب</t>
  </si>
  <si>
    <t>محمد بهجت مصطفى الجزار</t>
  </si>
  <si>
    <t>01225198044</t>
  </si>
  <si>
    <t>( مذكره نهائيه 18/10/2014 )</t>
  </si>
  <si>
    <t>احمد محمد ابو زيد محمد</t>
  </si>
  <si>
    <t>60 * 1312</t>
  </si>
  <si>
    <t>01090094447</t>
  </si>
  <si>
    <t>مرفوض ( مذكره نهائيه 18/10/2014 )</t>
  </si>
  <si>
    <t>ابراهيم ابو زيد</t>
  </si>
  <si>
    <t>نشوى عبد السلام رمضان محمود الدبيكى</t>
  </si>
  <si>
    <t>60 * 1511</t>
  </si>
  <si>
    <t>01116776668</t>
  </si>
  <si>
    <t>بدل عقد قاهرة / ايهاب عبد العاطى عبد الخالق مطلوب تعديل موقف العميلة بالايسكور العميل اجراءات قضائية  بنك التنميه و الائتمان الزراعى و اصل المخالصة ( مذكره نهائيه 18/9/2014 )</t>
  </si>
  <si>
    <t>ن اطباء</t>
  </si>
  <si>
    <t>01001042954</t>
  </si>
  <si>
    <t>يوسف رفعت يوسف عطا الله</t>
  </si>
  <si>
    <t>01000080126</t>
  </si>
  <si>
    <t>اجراءات قضائية ( مذكره نهائيه 18/10/2014 )</t>
  </si>
  <si>
    <t>اميل محروس</t>
  </si>
  <si>
    <t>وائل محمد على يوسف عمران</t>
  </si>
  <si>
    <t>36 * 1273</t>
  </si>
  <si>
    <t>01222181016</t>
  </si>
  <si>
    <t>اجراءات قضائيه ( مذكره نهائيه 12/10/2014 )</t>
  </si>
  <si>
    <t>ناقص الجواب</t>
  </si>
  <si>
    <t>قضاه</t>
  </si>
  <si>
    <t>دعاء احمد حسن احمد الحديدى</t>
  </si>
  <si>
    <t>60 * 1116</t>
  </si>
  <si>
    <t>01020030027</t>
  </si>
  <si>
    <t>بدل عقد QNB باسم/على عبد العال سلطان على(لتوقف البنك)(مذكره استرداد22/10/2014)</t>
  </si>
  <si>
    <t>نهله عبد المنعم ابراهيم رضوان</t>
  </si>
  <si>
    <t>01141050911</t>
  </si>
  <si>
    <t>تم الالغاء بناء على رغبة العميل (مذكره استرداد27/10/2014)</t>
  </si>
  <si>
    <t>ن الاطباء</t>
  </si>
  <si>
    <t>محمد مصطفى عبد السميع الهراوى</t>
  </si>
  <si>
    <t>01000227842</t>
  </si>
  <si>
    <t>اجراءات قضائية- تم نقلها الى الجلاء ا/شادى شكرى31/10/2014</t>
  </si>
  <si>
    <t>خالد محمد محمد سويلم عمرو</t>
  </si>
  <si>
    <t>60 * 1575</t>
  </si>
  <si>
    <t>01001748348</t>
  </si>
  <si>
    <t>شهاده انتظام مديونيه credit card- تم نقلها الى الجلاء ا/شادى شكرى31/10/2014</t>
  </si>
  <si>
    <t>ايصال بتاريخ 7/8/2014</t>
  </si>
  <si>
    <t>احمد محمد شرف الدين شبل خليفه</t>
  </si>
  <si>
    <t>60 * 1537</t>
  </si>
  <si>
    <t>01149935384</t>
  </si>
  <si>
    <t>تم نقلها الى الجلاء ا/شادى شكرى 31/10/2014(لتوقف البنك)</t>
  </si>
  <si>
    <t>مادلين ناجى</t>
  </si>
  <si>
    <t>محمد محمود الحسينى محمد محمد</t>
  </si>
  <si>
    <t>60 * 1400</t>
  </si>
  <si>
    <t>01220002649</t>
  </si>
  <si>
    <t>انتظام مديونية قرض شخصى- تم نقلها الى الجلاء ا/شادى شكرى31/10/2014</t>
  </si>
  <si>
    <t>جورجينا سمير</t>
  </si>
  <si>
    <t>محمد امين محمد عبد الرازق</t>
  </si>
  <si>
    <t>72 * 1374</t>
  </si>
  <si>
    <t>01220001372</t>
  </si>
  <si>
    <t xml:space="preserve"> تم نقلها الى الجلاء ا/شادى شكرى31/10/2014- Rejected, bad credit history</t>
  </si>
  <si>
    <t>A086497</t>
  </si>
  <si>
    <t>مارتينا رؤوف</t>
  </si>
  <si>
    <t>مى حسن محمد مصطفى حبيب</t>
  </si>
  <si>
    <t>01117565511</t>
  </si>
  <si>
    <t>انتظام مديونية بطاقة ائتمان- تم نقلها الى الجلاء ا/شادى شكرى31/10/2014</t>
  </si>
  <si>
    <t>A043334</t>
  </si>
  <si>
    <t>د.صمويل سند43334</t>
  </si>
  <si>
    <t>ربيع عبد الحميد عبد السميع عثمان</t>
  </si>
  <si>
    <t>01223902123</t>
  </si>
  <si>
    <t>مذكره استرداد6/11/2014-Reject Interview</t>
  </si>
  <si>
    <t>اكرم حسين / الكوبون</t>
  </si>
  <si>
    <t>فادى فايز فهيم عبد الملك</t>
  </si>
  <si>
    <t>60 * 1684</t>
  </si>
  <si>
    <t>01111115328</t>
  </si>
  <si>
    <t>بناء على طلب العميل-مذكره استرداد6/11/2014</t>
  </si>
  <si>
    <t>A042620</t>
  </si>
  <si>
    <t>تامر سيد فرحات محمد على</t>
  </si>
  <si>
    <t>36 * 1153</t>
  </si>
  <si>
    <t>01001026270</t>
  </si>
  <si>
    <t>مطلوب شهاده حديثه بانتظام العميل ببطاقه ائتمان بنك كريدى اجريكول- تم نقلها الى الجلاء ا/شادى شكرى31/10/2014</t>
  </si>
  <si>
    <t>رد عضويه</t>
  </si>
  <si>
    <t>رد</t>
  </si>
  <si>
    <t>تامر على على البيلى حسن</t>
  </si>
  <si>
    <t>36 * 1767</t>
  </si>
  <si>
    <t>01005027456</t>
  </si>
  <si>
    <t>التوقيع غ مطابق- تم نقلها الى الجلاء ا/شادى شكرى31/10/2014</t>
  </si>
  <si>
    <t>QNB-4</t>
  </si>
  <si>
    <t>نيفين محمد حسام الدين حمدى محمود</t>
  </si>
  <si>
    <t>36 * 1280</t>
  </si>
  <si>
    <t>01115511554</t>
  </si>
  <si>
    <t>10025056301-71</t>
  </si>
  <si>
    <t>من البندنج* تم نقلها الى الجلاء ا/شادى شكرى31/10/2014</t>
  </si>
  <si>
    <t>Cancel 2014</t>
  </si>
  <si>
    <t>عقود و متعلقات بنيامين التى تم تسليمها لماركو طلعت يوم 2 - 12 - 2012</t>
  </si>
  <si>
    <t>عقود بالبنك</t>
  </si>
  <si>
    <t>عبد الوهاب فوزى عبد الوهاب عويس</t>
  </si>
  <si>
    <t>01222423501</t>
  </si>
  <si>
    <t>22756227</t>
  </si>
  <si>
    <t>ريهام محمود عبد المنعم عمران</t>
  </si>
  <si>
    <t>01223004266</t>
  </si>
  <si>
    <t>26331030</t>
  </si>
  <si>
    <t>بدل احمد محمد عبد الحليم</t>
  </si>
  <si>
    <t>ايمان امين سلامه حامد</t>
  </si>
  <si>
    <t>01003127451</t>
  </si>
  <si>
    <t>22841813</t>
  </si>
  <si>
    <t>تم تسليمة لبنيامين بالكامل</t>
  </si>
  <si>
    <t>U. Bank - 4</t>
  </si>
  <si>
    <t>اسلام سامى محمد ابو اليزيد</t>
  </si>
  <si>
    <t>01004376964</t>
  </si>
  <si>
    <t>وائل محمد عرفه ابو السعود</t>
  </si>
  <si>
    <t>01001597435</t>
  </si>
  <si>
    <t>49210429</t>
  </si>
  <si>
    <t>متعلقات</t>
  </si>
  <si>
    <t>ناهد عثمان مصطفى امان</t>
  </si>
  <si>
    <t>Pn</t>
  </si>
  <si>
    <t>01001109332</t>
  </si>
  <si>
    <t>22683469</t>
  </si>
  <si>
    <t>بدل عودة نفس الاسم</t>
  </si>
  <si>
    <t>ايناس ابراهيم عبد الغنى ابراهيم</t>
  </si>
  <si>
    <t>01090772776</t>
  </si>
  <si>
    <t>22877701</t>
  </si>
  <si>
    <t>كريدى اجريكول</t>
  </si>
  <si>
    <t>احمد محمد احمد عز الدين</t>
  </si>
  <si>
    <t>01003284040</t>
  </si>
  <si>
    <t xml:space="preserve">دنيا محمد سعيد </t>
  </si>
  <si>
    <t>01090300019</t>
  </si>
  <si>
    <t>22708619</t>
  </si>
  <si>
    <t>البنك العربى الافريقى و التعمير و الاسكان</t>
  </si>
  <si>
    <t>هدى حمدى السيد حسن</t>
  </si>
  <si>
    <t>60 * 1318</t>
  </si>
  <si>
    <t>01000246666</t>
  </si>
  <si>
    <t>24054515</t>
  </si>
  <si>
    <t>برجاء الرجوع لفرع الثورة لوجود مشكلة بالحساب</t>
  </si>
  <si>
    <t>رانيا سامى عبد الرحمن محمد الليثى</t>
  </si>
  <si>
    <t>36 * 1820</t>
  </si>
  <si>
    <t>01069093855</t>
  </si>
  <si>
    <t>22730279</t>
  </si>
  <si>
    <t>الابلكيشن بالايصال مع شريف رمزى</t>
  </si>
  <si>
    <t>Audi - 4</t>
  </si>
  <si>
    <t>حسام الدين حسن حسنى عباس الطوبجى</t>
  </si>
  <si>
    <t>12 * 2820</t>
  </si>
  <si>
    <t>01222501153</t>
  </si>
  <si>
    <t>فى انتظار دفتر الشيكات للتقسيط مع النادى-تم تسليمهم الى ا/شادى شكرى 25/2/2015</t>
  </si>
  <si>
    <t>لمياء عاصم حسن على</t>
  </si>
  <si>
    <t>36 * 1306</t>
  </si>
  <si>
    <t>01001274495</t>
  </si>
  <si>
    <t>المؤسسة العربية - سيتى بنك - HSBC-تم تسليمهم الى ا/شادى شكرى 25/2/2015</t>
  </si>
  <si>
    <t>منى حسين طلعت محمود احمد</t>
  </si>
  <si>
    <t>24 * 585</t>
  </si>
  <si>
    <t>01002323571</t>
  </si>
  <si>
    <t>حساب توكيل-تم تسليمهم الى ا/شادى شكرى 25/2/2015</t>
  </si>
  <si>
    <t>هيثم عبد العال عبد العال شعبان</t>
  </si>
  <si>
    <t>60*1702</t>
  </si>
  <si>
    <t>01002499444</t>
  </si>
  <si>
    <t>تم الالغاء</t>
  </si>
  <si>
    <t>A088383</t>
  </si>
  <si>
    <t>اسلام محمد على106388</t>
  </si>
  <si>
    <t>75000+ابن رابع و خامس</t>
  </si>
  <si>
    <t>جهاد محمد مصطفى محمود</t>
  </si>
  <si>
    <t>60*1558</t>
  </si>
  <si>
    <t>01114197348</t>
  </si>
  <si>
    <t>مذكره استرداد 11/3/2015</t>
  </si>
  <si>
    <t>طبيب</t>
  </si>
  <si>
    <t>اوليفيا منسى</t>
  </si>
  <si>
    <t>WDF-4</t>
  </si>
  <si>
    <t>منى على السيد جوده</t>
  </si>
  <si>
    <t>60*1722.45</t>
  </si>
  <si>
    <t>01206761603</t>
  </si>
  <si>
    <t>مذكره استرداد 19/3/2015(يتم تعديل العقد حتى لا يزيد القسط عن 1,000 ج)</t>
  </si>
  <si>
    <t>ابراهيم حافظ</t>
  </si>
  <si>
    <t>هشام عبد الحكيم السيد عوض</t>
  </si>
  <si>
    <t>48*2045</t>
  </si>
  <si>
    <t>01222141701</t>
  </si>
  <si>
    <t>مذكره استرداد 19/3/2015-I-Score</t>
  </si>
  <si>
    <t>ميل +ابن رابع</t>
  </si>
  <si>
    <t>مصطفى محمد امام محمد</t>
  </si>
  <si>
    <t>01004148633</t>
  </si>
  <si>
    <t>24679738</t>
  </si>
  <si>
    <t>مذكره استرداد بتاريخ 20/4/2015</t>
  </si>
  <si>
    <t>New Hold</t>
  </si>
  <si>
    <t>عادل فؤاد السيد فوده</t>
  </si>
  <si>
    <t>مذكره استرداد بتاريخ 30/4/2015</t>
  </si>
  <si>
    <t>هولد 75000</t>
  </si>
  <si>
    <t>هبه الله حافظ عبد الوارث</t>
  </si>
  <si>
    <t>01064640888</t>
  </si>
  <si>
    <t>باكينام ماهر</t>
  </si>
  <si>
    <t>سمير قصد الله زكريا ابو اليمين</t>
  </si>
  <si>
    <t>01222848259</t>
  </si>
  <si>
    <t>مذكره استرداد بتاريخ 5/5/2015</t>
  </si>
  <si>
    <t>Distrect 2</t>
  </si>
  <si>
    <t>اسامه محمد كامل محمد كامل عتمان</t>
  </si>
  <si>
    <t>01274889110</t>
  </si>
  <si>
    <t>تم النقل من الهولد الى ا/عادل ناجى فيلا الجلاء يوم 2/5/2015</t>
  </si>
  <si>
    <t>مايسه محمود فؤاد فهيم</t>
  </si>
  <si>
    <t xml:space="preserve">بيتر مجدى </t>
  </si>
  <si>
    <t>حامد على الموافى عطيه</t>
  </si>
  <si>
    <t>01000310919</t>
  </si>
  <si>
    <t>14857/14860</t>
  </si>
  <si>
    <t>22&amp;23/3/2015</t>
  </si>
  <si>
    <t>دينا نبيل عثمان</t>
  </si>
  <si>
    <t>01274611162</t>
  </si>
  <si>
    <t>01270782567</t>
  </si>
  <si>
    <t>محمد احمد عبد ربه</t>
  </si>
  <si>
    <t>01002498368</t>
  </si>
  <si>
    <t>اشرف صبحى حكيم ميخائيل</t>
  </si>
  <si>
    <t>60*1559</t>
  </si>
  <si>
    <t>01222392462</t>
  </si>
  <si>
    <t>معتز محمود-الكوبون</t>
  </si>
  <si>
    <t>ايرينى رافت صادق ناشد</t>
  </si>
  <si>
    <t>01211170120</t>
  </si>
  <si>
    <t>مذكره استرداد بتاريخ 10/5/2015</t>
  </si>
  <si>
    <t>زينب على محمد على القماطى</t>
  </si>
  <si>
    <t>60*1190</t>
  </si>
  <si>
    <t>مذكره استرداد من المتعلقات بتاريخ 25/5/2015</t>
  </si>
  <si>
    <t>Audi-4</t>
  </si>
  <si>
    <t>عبير فؤاد محمد محمد الصقار</t>
  </si>
  <si>
    <t>60*1255</t>
  </si>
  <si>
    <t>01142222027</t>
  </si>
  <si>
    <t>اميره رشاد حرب رياض</t>
  </si>
  <si>
    <t>24*954</t>
  </si>
  <si>
    <t>01005743390</t>
  </si>
  <si>
    <t>عبد الرحمن مجاهد محمود خليفه</t>
  </si>
  <si>
    <t>60*1143</t>
  </si>
  <si>
    <t>01204452613</t>
  </si>
  <si>
    <t>بدل (BNP) بنفس الاسم - مذكره استرداد من المتعلقات بتاريخ 25/5/2015</t>
  </si>
  <si>
    <t>عبير عزت احمد محمود</t>
  </si>
  <si>
    <t>60*1452</t>
  </si>
  <si>
    <t>01114800977</t>
  </si>
  <si>
    <t>بدل عقد ايه بى سى بنفس الاسم - مذكره استرداد من المتعلقات بتاريخ 25/5/2015</t>
  </si>
  <si>
    <t>عبد الرحمن محمد محمد فهمى</t>
  </si>
  <si>
    <t>60*1549</t>
  </si>
  <si>
    <t>01224213140</t>
  </si>
  <si>
    <t>العميل يسكن في السويس  - مذكره استرداد من المتعلقات بتاريخ 25/5/2015</t>
  </si>
  <si>
    <t>mashreq-4</t>
  </si>
  <si>
    <t>سهاد محمد عرفه بدوى</t>
  </si>
  <si>
    <t>60*1438</t>
  </si>
  <si>
    <t>01005703797</t>
  </si>
  <si>
    <t>مذكره استرداد من المتعلقات بتاريخ 25/5/2015 -  Rejected Legal Action</t>
  </si>
  <si>
    <t>مارك عادل</t>
  </si>
  <si>
    <t>شيك 7200</t>
  </si>
  <si>
    <t>محمد احمد دندراوى</t>
  </si>
  <si>
    <t>يوجد شيك فقط لم يتم صرفه / تم ارسال الشيك الى المعادى يوم 25/5/2015</t>
  </si>
  <si>
    <t>صالح محمد عيسى</t>
  </si>
  <si>
    <t>01015001446</t>
  </si>
  <si>
    <t>خفاجه محمد احمد خفاجى</t>
  </si>
  <si>
    <t>الابلكيشن مع احمد سمير22/4/2015 * مذكره استرداد بتاريخ 8/6/2015</t>
  </si>
  <si>
    <t>احمد عبد المنعم مصطفى</t>
  </si>
  <si>
    <t>01222920206</t>
  </si>
  <si>
    <t xml:space="preserve">النخيل (تم تسليمه للوجيستيك يوم الخميس) </t>
  </si>
  <si>
    <t>تم ارساله الى ا/ايهاب نعيم لرد المبلغ للعميل نقدا من التجمع 8/6/2015</t>
  </si>
  <si>
    <t>امير شاكر فخرى اقلاديوس</t>
  </si>
  <si>
    <t>01223918340</t>
  </si>
  <si>
    <t>مذكره استرداد 9/6/2015</t>
  </si>
  <si>
    <t>بهجت مصطفى ادريس</t>
  </si>
  <si>
    <t>01001024685</t>
  </si>
  <si>
    <t>مذكره استرداد 10/6/2015</t>
  </si>
  <si>
    <t>15629/15631</t>
  </si>
  <si>
    <t>محمد عمر محمد محمود حسنين</t>
  </si>
  <si>
    <t>60*2655</t>
  </si>
  <si>
    <t>01202989850</t>
  </si>
  <si>
    <t>22687085</t>
  </si>
  <si>
    <t>مرفوض تامين (قوات خاصة) مذكره استرداد 17/6/2015</t>
  </si>
  <si>
    <t>حسام احمد 39450</t>
  </si>
  <si>
    <t>ضابط شرطه مع اضافه 2 منتسبين</t>
  </si>
  <si>
    <t>كل الانديه</t>
  </si>
  <si>
    <t>شيراتون</t>
  </si>
  <si>
    <t>15214/15213/15303</t>
  </si>
  <si>
    <t>23&amp;30/4/2015</t>
  </si>
  <si>
    <t>نوال محمد محمد حسن</t>
  </si>
  <si>
    <t>60*2335</t>
  </si>
  <si>
    <t>01001723550</t>
  </si>
  <si>
    <t>ضابط</t>
  </si>
  <si>
    <t xml:space="preserve">بطاقه مروان واقرار 21 </t>
  </si>
  <si>
    <t>امال محمود محمد جلبانه</t>
  </si>
  <si>
    <t>48*1553</t>
  </si>
  <si>
    <t>01007892595</t>
  </si>
  <si>
    <t>22724513</t>
  </si>
  <si>
    <t>Cancel Loan From Pendingتاريخ الالغاء 8-10-2013</t>
  </si>
  <si>
    <t>طلب الغاء</t>
  </si>
  <si>
    <t>ناديه عبد الفتاح عبد المجيد بدر</t>
  </si>
  <si>
    <t>48*1993</t>
  </si>
  <si>
    <t>01005073230</t>
  </si>
  <si>
    <t>24727189</t>
  </si>
  <si>
    <t>Cancel Loan From Pendingتاريخ الالغاء 29-1-2014</t>
  </si>
  <si>
    <t>هشام عبد الغفار درويش ادريس</t>
  </si>
  <si>
    <t>60*1689</t>
  </si>
  <si>
    <t>01005076764</t>
  </si>
  <si>
    <t>Cancel Loan From Pendingتاريخ الالغاء 3-2-2014</t>
  </si>
  <si>
    <t>Cairo-4</t>
  </si>
  <si>
    <t>هيثم محمود الكردى امين يوسف</t>
  </si>
  <si>
    <t>60*1112</t>
  </si>
  <si>
    <t>01001024605</t>
  </si>
  <si>
    <t>Cancel Loan From Pendingتاريخ الالغاء 30-4-2014</t>
  </si>
  <si>
    <t>محمد حسين محمد محمد الطوخى</t>
  </si>
  <si>
    <t>60*743</t>
  </si>
  <si>
    <t>01001650903</t>
  </si>
  <si>
    <t>احمد محمد محمد طوخى</t>
  </si>
  <si>
    <t>ابتسام محمد مجلى مصطفى</t>
  </si>
  <si>
    <t>60*1419</t>
  </si>
  <si>
    <t>01001780226</t>
  </si>
  <si>
    <t>Cancel Loan From Pendingتاريخ الالغاء 24-7-2014</t>
  </si>
  <si>
    <t>مصر للطيران</t>
  </si>
  <si>
    <t>خالد مصلح سيد سيد</t>
  </si>
  <si>
    <t>60*1516</t>
  </si>
  <si>
    <t>01001745816</t>
  </si>
  <si>
    <t>Cancel Loan From Pendingتاريخ الالغاء 4-9-2014</t>
  </si>
  <si>
    <t>ن مهندسين</t>
  </si>
  <si>
    <t>محمد عصمت</t>
  </si>
  <si>
    <t>Distrect 1</t>
  </si>
  <si>
    <t>ايمن سعد كمال احمد حسن</t>
  </si>
  <si>
    <t>60*1571</t>
  </si>
  <si>
    <t>01223733012</t>
  </si>
  <si>
    <t>Cancel Loan From Pendingتاريخ الالغاء 1-10-2014</t>
  </si>
  <si>
    <t>A076962</t>
  </si>
  <si>
    <t>محمد بيومى محمود حسن</t>
  </si>
  <si>
    <t>60*1433</t>
  </si>
  <si>
    <t>01285327333</t>
  </si>
  <si>
    <t>Cancel Loan From Pendingتاريخ الالغاء 6-11-2014</t>
  </si>
  <si>
    <t>شيماء ربيع محمد عبد الفتاح</t>
  </si>
  <si>
    <t>36 * 2192</t>
  </si>
  <si>
    <t>01000714924</t>
  </si>
  <si>
    <t>Cancel Loan From Pendingتاريخ الالغاء 3-3-2015</t>
  </si>
  <si>
    <t>Bag with exp. mail</t>
  </si>
  <si>
    <t>منى رفعت مصطفى صبرى</t>
  </si>
  <si>
    <t>01280224026</t>
  </si>
  <si>
    <t>Cancel Loan From Pendingتاريخ الالغاء 11-2-2015</t>
  </si>
  <si>
    <t>ميل ضابط</t>
  </si>
  <si>
    <t>ضابط الكارنيه2003</t>
  </si>
  <si>
    <t>اسامه محمد حسام عثمان محمد العسال</t>
  </si>
  <si>
    <t>60*1723</t>
  </si>
  <si>
    <t>01018865530</t>
  </si>
  <si>
    <t>24471723</t>
  </si>
  <si>
    <t>احمد محمد حسام 52131</t>
  </si>
  <si>
    <t>السعر الطبيعى</t>
  </si>
  <si>
    <t>نانسى محمد</t>
  </si>
  <si>
    <t>I</t>
  </si>
  <si>
    <t>التجمع1</t>
  </si>
  <si>
    <t>عواطف حسين حسانين خلاف</t>
  </si>
  <si>
    <t>60*2201</t>
  </si>
  <si>
    <t>01158300084</t>
  </si>
  <si>
    <t>مذكره استرداد 30/7/2015</t>
  </si>
  <si>
    <t>الانترنت</t>
  </si>
  <si>
    <t>التجمع الاول+شيراتون</t>
  </si>
  <si>
    <t>16256/16291</t>
  </si>
  <si>
    <t>7&amp;8/8/2015</t>
  </si>
  <si>
    <t>ايهاب عطا الله وصفى عطا الله</t>
  </si>
  <si>
    <t>60*1633</t>
  </si>
  <si>
    <t>01227772950</t>
  </si>
  <si>
    <t>26633881</t>
  </si>
  <si>
    <t>مذكره استرداد 11/8/2015</t>
  </si>
  <si>
    <t>ياسر ابراهيم فتوح 91475</t>
  </si>
  <si>
    <t>هليوبوليس</t>
  </si>
  <si>
    <t xml:space="preserve">(افتاح قناة السويس) 1000نقطة للعقد القديم و5000للجديد </t>
  </si>
  <si>
    <t>محمد ابو الفتوح على موجى</t>
  </si>
  <si>
    <t>مذكره استرداد 16/8/2015</t>
  </si>
  <si>
    <t>هولد 90000</t>
  </si>
  <si>
    <t>مذكره12/3/2015</t>
  </si>
  <si>
    <t>ايمن لطفى بنيامين مرجان</t>
  </si>
  <si>
    <t>جرجس زكى شوقى جبره</t>
  </si>
  <si>
    <t>60*1634</t>
  </si>
  <si>
    <t>01286947646</t>
  </si>
  <si>
    <t>ابونا القس فام 78511</t>
  </si>
  <si>
    <t>نادى هليوبوليس</t>
  </si>
  <si>
    <t xml:space="preserve">1000نقطة للعقد القديم و5000للجديد </t>
  </si>
  <si>
    <t>اشرف انور على احمد</t>
  </si>
  <si>
    <t>خالد عصام محمد نور الدين</t>
  </si>
  <si>
    <t>مذكره استرداد 20/8/2015</t>
  </si>
  <si>
    <t>سمير نادر عبيد بقطر</t>
  </si>
  <si>
    <t>36*1330</t>
  </si>
  <si>
    <t>01203838888</t>
  </si>
  <si>
    <t>22953940</t>
  </si>
  <si>
    <t>حسب رغبه العميل مذكره استرداد 23/8/2015</t>
  </si>
  <si>
    <t>Upgrade from 1 club to all clubs</t>
  </si>
  <si>
    <t>طلعت عبد العال احمد السمنودى</t>
  </si>
  <si>
    <t>مذكره استرداد 23/8/2015</t>
  </si>
  <si>
    <t>16403/16394</t>
  </si>
  <si>
    <t>ابراهيم عرفه ابراهيم خليل</t>
  </si>
  <si>
    <t>60*1148</t>
  </si>
  <si>
    <t>01068844559</t>
  </si>
  <si>
    <t>قام العميل بالغاء القرض وسوف يقوم بدفع المبلغ نقدا / مذكره استرداد 25/8/2015</t>
  </si>
  <si>
    <t>المستشار/ عادل جوده 01117795252</t>
  </si>
  <si>
    <t>1000 نقطه للعضو القديم + العضو الجديد</t>
  </si>
  <si>
    <t>شيماء عبد المنعم اسماعيل خالد</t>
  </si>
  <si>
    <t>60*1544</t>
  </si>
  <si>
    <t>01120886666</t>
  </si>
  <si>
    <t>38944205</t>
  </si>
  <si>
    <t>تم الالغاء بعد التحويل البنكى</t>
  </si>
  <si>
    <t>ايمن نصر محمد يوسف</t>
  </si>
  <si>
    <t>36*2279</t>
  </si>
  <si>
    <t>01004500789</t>
  </si>
  <si>
    <t>22550008</t>
  </si>
  <si>
    <t>مذكره استرداد 16/9/2015 City bank</t>
  </si>
  <si>
    <t>اسحاق اوجين اسحاق 103532</t>
  </si>
  <si>
    <t>1000 points+bags for old and new member</t>
  </si>
  <si>
    <t>احمد زعتر محرم عمار</t>
  </si>
  <si>
    <t>01010344415</t>
  </si>
  <si>
    <t>01226818057</t>
  </si>
  <si>
    <t>مذكره استرداد 17/9/2015 من الهولد</t>
  </si>
  <si>
    <t>محمد محمد احمد عبد المؤمن</t>
  </si>
  <si>
    <t>60*1563</t>
  </si>
  <si>
    <t>01114022616</t>
  </si>
  <si>
    <t>22457055</t>
  </si>
  <si>
    <t>مذكره استرداد 5/10/2015&amp;Rejected   لم يستدل على العميل والشركه مغلقه والعميل لايرد تاريخ الصرف
15-Oct-15</t>
  </si>
  <si>
    <t xml:space="preserve">اشرف فتحى محمود محجوب </t>
  </si>
  <si>
    <t>1000 نقطه للعضو القديم+شنطتين دجلاوى</t>
  </si>
  <si>
    <t>هاجر احمد عبد الفتاح احمد</t>
  </si>
  <si>
    <t>24*5719</t>
  </si>
  <si>
    <t>01000066022</t>
  </si>
  <si>
    <t>33881770</t>
  </si>
  <si>
    <t>محمد احمد على 72956</t>
  </si>
  <si>
    <t>السعر الطبيعى (عضويه مقسومه+2 منتسبين)</t>
  </si>
  <si>
    <t>ابراهيم محمود عبد الهادى فوده</t>
  </si>
  <si>
    <t>01011810888</t>
  </si>
  <si>
    <t>3000 points&amp;bags for new member+1000 points&amp;bags for old member+Carma</t>
  </si>
  <si>
    <t>فاطمه مصطفى احمد</t>
  </si>
  <si>
    <t>مذكره استرداد 22/10/2015</t>
  </si>
  <si>
    <t>13916/4446/4447/4453</t>
  </si>
  <si>
    <t>26/1/2015*25/5/2015*26/5/2015</t>
  </si>
  <si>
    <t>نادى مصر الجديده/العروبه</t>
  </si>
  <si>
    <t>مجدى رمضان على محجوب</t>
  </si>
  <si>
    <t>60 * 1760</t>
  </si>
  <si>
    <t>01207786377</t>
  </si>
  <si>
    <t>اقرار مقابله زوجه</t>
  </si>
  <si>
    <t>جيهان عبد الفضيل 107424</t>
  </si>
  <si>
    <t>ميل هولد</t>
  </si>
  <si>
    <t>تم ارسالها الى السيد الاستاذ ماجد رياض لعدم انتظام العميل فى السداد</t>
  </si>
  <si>
    <t>15508/15509</t>
  </si>
  <si>
    <t>رانا احمد عبد المعز عبد المقصود</t>
  </si>
  <si>
    <t>60*1396</t>
  </si>
  <si>
    <t>01000742349</t>
  </si>
  <si>
    <t>رد ععضويه 2012+اضافه ابن رابع</t>
  </si>
  <si>
    <t>العدوى شحاته العدوى</t>
  </si>
  <si>
    <t>مذكره استرداد بتاريخ 3/11/2015</t>
  </si>
  <si>
    <t>لوسى فوزى</t>
  </si>
  <si>
    <t>مسلم محمد مسلم محمد حميده</t>
  </si>
  <si>
    <t>60*2801</t>
  </si>
  <si>
    <t>01111106770</t>
  </si>
  <si>
    <t>مذكره استرداد 24/11/2015</t>
  </si>
  <si>
    <t>سند كمال عليوه85093</t>
  </si>
  <si>
    <t>احمد سمير</t>
  </si>
  <si>
    <t>ALL</t>
  </si>
  <si>
    <t>سلمى شوقى شحاته حسن</t>
  </si>
  <si>
    <t>العضو القديم 1000 بوينت+2شنطة دجلاوى+الكرمة&amp;العضو الجديد5000 بوينت+2شنطة دجلاوى+الكرمة</t>
  </si>
  <si>
    <t>16865/17177</t>
  </si>
  <si>
    <t>17/9/2015*9/10/2015</t>
  </si>
  <si>
    <t>اميمه حسن عبد الرحمن الخولى</t>
  </si>
  <si>
    <t>24*3120</t>
  </si>
  <si>
    <t>01223305200</t>
  </si>
  <si>
    <t>24505222</t>
  </si>
  <si>
    <t>منى حسن عبد الرحمن الخولى 116406</t>
  </si>
  <si>
    <t>كل الاندية الحالية و المستقبلية علمأ بانها ارملة العميد ابراهيم جمال ابراهيم</t>
  </si>
  <si>
    <t>لم يتم تحديد هدايا بالاستثناء</t>
  </si>
  <si>
    <t>ميل بإٍسم البائع</t>
  </si>
  <si>
    <t>شادى كمال محمد عبد الفتاح</t>
  </si>
  <si>
    <t>01060697474</t>
  </si>
  <si>
    <t>0226630539</t>
  </si>
  <si>
    <t>مذكره استرداد 25/11/2015</t>
  </si>
  <si>
    <t>ادمون نبيل</t>
  </si>
  <si>
    <t>رامى فوكيه رمزى</t>
  </si>
  <si>
    <t>Hold</t>
  </si>
  <si>
    <t>تم النقل الى الجلاء ا.جورج سليمان 29/11/2015</t>
  </si>
  <si>
    <t>ابلكيشن ناقص و توقيع عقد</t>
  </si>
  <si>
    <t>ايمان صلاح محمد</t>
  </si>
  <si>
    <t>01004813223</t>
  </si>
  <si>
    <t>حذف من الهولد للاسترداد بتاريخ 13/12/2015</t>
  </si>
  <si>
    <t>القمص جرجس و بالميلاد عزمى عدلى</t>
  </si>
  <si>
    <t>01228708788</t>
  </si>
  <si>
    <t>حسين احمد عبد الرسول احمد</t>
  </si>
  <si>
    <t>01111128191</t>
  </si>
  <si>
    <t>كيرلس عبد المسيح</t>
  </si>
  <si>
    <t>سلمى محمد على حسن اسماعيل</t>
  </si>
  <si>
    <t>01112698360</t>
  </si>
  <si>
    <t>غاده محمد الحسينى عبد الحميد</t>
  </si>
  <si>
    <t>01009917199</t>
  </si>
  <si>
    <t>امير جرجس كامل</t>
  </si>
  <si>
    <t>01009502330</t>
  </si>
  <si>
    <t>احمد عيد سيد حسن</t>
  </si>
  <si>
    <t>01066621024</t>
  </si>
  <si>
    <t>26079869</t>
  </si>
  <si>
    <t>ابانوب ملاك</t>
  </si>
  <si>
    <t>صالح محمد عبد الظاهر</t>
  </si>
  <si>
    <t>01000730357</t>
  </si>
  <si>
    <t>حذف من الهولد للاسترداد بتاريخ 14/12/2015</t>
  </si>
  <si>
    <t>ايناس محمد اسماعيل عثمان</t>
  </si>
  <si>
    <t>01223774075</t>
  </si>
  <si>
    <t>تم النقل من الهولد الى شيراتون 2 ا.جورج سليمان 14/12/2015</t>
  </si>
  <si>
    <t>عماد ابراهيم عبد العزيز</t>
  </si>
  <si>
    <t>تامر احمد مجدى عبد الرازق</t>
  </si>
  <si>
    <t>01228900756</t>
  </si>
  <si>
    <t>محمد فوزى السيد</t>
  </si>
  <si>
    <t>01006032121</t>
  </si>
  <si>
    <t>سامح على احمد هلال</t>
  </si>
  <si>
    <t>01222203338</t>
  </si>
  <si>
    <t>هناء عبد الصمد الدسوقى</t>
  </si>
  <si>
    <t>سامى عبد الحليم مجاهد عفيفى البرعى</t>
  </si>
  <si>
    <t>01227810685</t>
  </si>
  <si>
    <t>فايز ثابت اسعد عبد الشهيد</t>
  </si>
  <si>
    <t>01225428409</t>
  </si>
  <si>
    <t>26217145</t>
  </si>
  <si>
    <t>عمرو على عبد الحميد السحترى</t>
  </si>
  <si>
    <t>01224329923</t>
  </si>
  <si>
    <t>44850427</t>
  </si>
  <si>
    <t>عمرو ابراهيم محمد مكى</t>
  </si>
  <si>
    <t>60*2790</t>
  </si>
  <si>
    <t>01023748184</t>
  </si>
  <si>
    <t>Single</t>
  </si>
  <si>
    <t>5000نقطه للعضو الجديد و القديم</t>
  </si>
  <si>
    <t>اسامه صلاح احمد محمد</t>
  </si>
  <si>
    <t>01143700008</t>
  </si>
  <si>
    <t>24938589</t>
  </si>
  <si>
    <t>اشرف مصطفى</t>
  </si>
  <si>
    <t>اسماء محمود قاسم على عبد الرحمن</t>
  </si>
  <si>
    <t>01149994004</t>
  </si>
  <si>
    <t>15412/17178</t>
  </si>
  <si>
    <t>9/5/2015*9/10/2015</t>
  </si>
  <si>
    <t>شريف عاطف شوكت جمال الدين</t>
  </si>
  <si>
    <t>17545/17454</t>
  </si>
  <si>
    <t>28/10/2015*5/11/2015</t>
  </si>
  <si>
    <t>صالح محمد صالح محمد</t>
  </si>
  <si>
    <t>01228007206</t>
  </si>
  <si>
    <t>01024920020</t>
  </si>
  <si>
    <t>اشرف جمعه مرزيق سالم</t>
  </si>
  <si>
    <t>60*2449</t>
  </si>
  <si>
    <t>01061933314</t>
  </si>
  <si>
    <t>تم النقل من البنك الى شيراتون 2 ا.جورج سليمان 14/12/2015</t>
  </si>
  <si>
    <t>محمد نصر فاضل 116341</t>
  </si>
  <si>
    <t>دينا محسن محمد</t>
  </si>
  <si>
    <t>01013309902</t>
  </si>
  <si>
    <t>5000 نقطه للعضو القديم و الجديد</t>
  </si>
  <si>
    <t>36816/17532</t>
  </si>
  <si>
    <t>3/11/2015&amp;15/11/2015</t>
  </si>
  <si>
    <t>نادى مصر الجديده/المعادى</t>
  </si>
  <si>
    <t>نيفين جبر سالم جير</t>
  </si>
  <si>
    <t>60*1721</t>
  </si>
  <si>
    <t>01001469231</t>
  </si>
  <si>
    <t>27029728</t>
  </si>
  <si>
    <t>رحاب جبر سالم جبر 43518</t>
  </si>
  <si>
    <t>استثناء نادى واحد (ايصال قديم)</t>
  </si>
  <si>
    <t>معتمد على معتمد بيومى</t>
  </si>
  <si>
    <t>01001410706</t>
  </si>
  <si>
    <t>1000نقطه للعضو القديم و الجديد</t>
  </si>
  <si>
    <t>سحر مراد كامل داود</t>
  </si>
  <si>
    <t>12*4283</t>
  </si>
  <si>
    <t>01229871718</t>
  </si>
  <si>
    <t>22042043</t>
  </si>
  <si>
    <t>ميلاد ظريف 61979</t>
  </si>
  <si>
    <t>السعر الطبيعى لنادى واحد</t>
  </si>
  <si>
    <t>وائل يوسف عازر</t>
  </si>
  <si>
    <t>01221104145</t>
  </si>
  <si>
    <t>30826/15481</t>
  </si>
  <si>
    <t>5/4/2015&amp;15/5/2015</t>
  </si>
  <si>
    <t>مصر الجديده/المعادى</t>
  </si>
  <si>
    <t>عصام عبد الحميد عبد العزيز عبد الرحمن</t>
  </si>
  <si>
    <t>60*1591</t>
  </si>
  <si>
    <t>01228364400</t>
  </si>
  <si>
    <t>اجراءات قضائيه/تم النقل من المتعلقات الى شيراتون 2 ا.جورج سليمان 14/12/2015</t>
  </si>
  <si>
    <t>د/مصطفى الوكيل</t>
  </si>
  <si>
    <t>استثناء ايصال بتاريخ قديم لاشتراك نادى واحد</t>
  </si>
  <si>
    <t>اكتوبر 2</t>
  </si>
  <si>
    <t>Cash-4</t>
  </si>
  <si>
    <t>نجلاء صابر على عثمان</t>
  </si>
  <si>
    <t>01142312227</t>
  </si>
  <si>
    <t>تم التسليم كرقم عضويه محوله شهر 12/2015 الى شيراتون2 ا.جورج سليمان</t>
  </si>
  <si>
    <t>احمد عادل عصر 107939</t>
  </si>
  <si>
    <t>السيد محمد السيد خليل</t>
  </si>
  <si>
    <t>5000نقطه للعضو القديم و الجديد</t>
  </si>
  <si>
    <t>17758/17773</t>
  </si>
  <si>
    <t>30/11/2015 &amp; 1/12/2015</t>
  </si>
  <si>
    <t>شيرين بسيونى محمد شعبان</t>
  </si>
  <si>
    <t>60*1928</t>
  </si>
  <si>
    <t>01227124458</t>
  </si>
  <si>
    <t>22845456</t>
  </si>
  <si>
    <t>نهى شوقى عبد السلام 90619</t>
  </si>
  <si>
    <t>السعر الطبيعى باضافه ابن رابع</t>
  </si>
  <si>
    <t>لا ترغب فى ضم الزوج</t>
  </si>
  <si>
    <t>17790/17805</t>
  </si>
  <si>
    <t>4&amp;6/12/2015</t>
  </si>
  <si>
    <t>سمير عبد الموجود عبد الله الشحات</t>
  </si>
  <si>
    <t>60*1666</t>
  </si>
  <si>
    <t>01005640881</t>
  </si>
  <si>
    <t>29292035</t>
  </si>
  <si>
    <t>مبروك حاتم مبروك سلام 94963</t>
  </si>
  <si>
    <t>عزه نصر محمود بكر</t>
  </si>
  <si>
    <t>01063794001</t>
  </si>
  <si>
    <r>
      <t xml:space="preserve">5000نقطه للعضو القديم و </t>
    </r>
    <r>
      <rPr>
        <b/>
        <sz val="12"/>
        <color rgb="FF92D050"/>
        <rFont val="Times New Roman"/>
        <family val="1"/>
      </rPr>
      <t>الجدي</t>
    </r>
    <r>
      <rPr>
        <b/>
        <sz val="12"/>
        <color theme="1"/>
        <rFont val="Times New Roman"/>
        <family val="1"/>
      </rPr>
      <t>د</t>
    </r>
  </si>
  <si>
    <t>7983/7982</t>
  </si>
  <si>
    <t>6أكتوبر</t>
  </si>
  <si>
    <t>سهام محمد عوض جمعه</t>
  </si>
  <si>
    <t>12*9990</t>
  </si>
  <si>
    <t>01020317645</t>
  </si>
  <si>
    <t>35638293</t>
  </si>
  <si>
    <t>رامى لطيف عربان 106873</t>
  </si>
  <si>
    <t>اكتوبر2</t>
  </si>
  <si>
    <t>_</t>
  </si>
  <si>
    <t>فتحى احمد تغيان حسونه</t>
  </si>
  <si>
    <t>لبيب عادل لبيب ميخائيل</t>
  </si>
  <si>
    <t>36*2969</t>
  </si>
  <si>
    <t>01226116050</t>
  </si>
  <si>
    <t>امل نجيب مكاريوس 93072</t>
  </si>
  <si>
    <t>ماريانا نجيب مكاريوس عبيد</t>
  </si>
  <si>
    <t>5000للعضو القديم و الجديد</t>
  </si>
  <si>
    <t>سمير نعمان غالى عبد المسيح</t>
  </si>
  <si>
    <t>60*2441</t>
  </si>
  <si>
    <t>01282847676</t>
  </si>
  <si>
    <t>26435412</t>
  </si>
  <si>
    <t>ايمن عابد 10510</t>
  </si>
  <si>
    <t>مريم صفوت شكرى ميخائيل</t>
  </si>
  <si>
    <t>01225262978</t>
  </si>
  <si>
    <t>بهاء طلعت لويس مقار</t>
  </si>
  <si>
    <t>01001105155</t>
  </si>
  <si>
    <t>عرض المستشاريين ايصال بتاريخ 30/6/2014</t>
  </si>
  <si>
    <t>تغريد موريس جبره</t>
  </si>
  <si>
    <t>01223993312</t>
  </si>
  <si>
    <t>بدون اى هدايا</t>
  </si>
  <si>
    <t>اسلام عبد الرحمن السيد قرمان</t>
  </si>
  <si>
    <t>محمد سيد محمد منصور</t>
  </si>
  <si>
    <t>محمد موسى عبد العزيز على</t>
  </si>
  <si>
    <t>01222634030</t>
  </si>
  <si>
    <t>جمال مصطفى عبده القليوبى</t>
  </si>
  <si>
    <t>01012722688</t>
  </si>
  <si>
    <t>ماهر محمد كامل عبد العظيم</t>
  </si>
  <si>
    <t>01001957104</t>
  </si>
  <si>
    <t>هانى محمد زكى الشيخ</t>
  </si>
  <si>
    <t>احمد نديم عمرو نديم</t>
  </si>
  <si>
    <t>01100310151</t>
  </si>
  <si>
    <t>ناديه يوسف محمد يوسف</t>
  </si>
  <si>
    <t>ممدوح لطفى فهيم</t>
  </si>
  <si>
    <t>01228836466</t>
  </si>
  <si>
    <t>طلال حسنى رجب</t>
  </si>
  <si>
    <t>هاله محمد حسين احمد عبد الحميد</t>
  </si>
  <si>
    <t>01096333093</t>
  </si>
  <si>
    <t>22584268</t>
  </si>
  <si>
    <t>تم الحذف من الهولد للاسترداد بتاريخ 20/12/2015</t>
  </si>
  <si>
    <t>حاتم حسنى</t>
  </si>
  <si>
    <t>17812/17830/17860</t>
  </si>
  <si>
    <t>7&amp;10&amp;14/12/2015</t>
  </si>
  <si>
    <t>محمود مصطفى عبد الفتاح طعيمه</t>
  </si>
  <si>
    <t>60*2308</t>
  </si>
  <si>
    <t>01099253225</t>
  </si>
  <si>
    <t>تم الحذف من البنك للاسترداد بتاريخ 22/12/2015</t>
  </si>
  <si>
    <t>ممدوح عبد العظيم محمد نجم 98461</t>
  </si>
  <si>
    <t>عرض الكريسمس</t>
  </si>
  <si>
    <t>دينا محمد احمد سيد محمد</t>
  </si>
  <si>
    <t>5000نقطه للعضو القديم مع خصم نقاط العميل الجديد من قيمه العضويه</t>
  </si>
  <si>
    <t>اشرف محمد امين الشلقانى</t>
  </si>
  <si>
    <t>01128811353</t>
  </si>
  <si>
    <t>تم الحذف من الهولد للاسترداد بتاريخ 3/1/2016</t>
  </si>
  <si>
    <t>عبد العزيز محمد عبد العزيز</t>
  </si>
  <si>
    <t>اشرف بطرس مقاريوس</t>
  </si>
  <si>
    <t>هانى منير فهمى</t>
  </si>
  <si>
    <t>مع احمد سمير</t>
  </si>
  <si>
    <t>14636\14634</t>
  </si>
  <si>
    <t>احمد خالد عبد المنعم</t>
  </si>
  <si>
    <t>01008585587</t>
  </si>
  <si>
    <t>وليد صابر محمد يس</t>
  </si>
  <si>
    <t>01222651165</t>
  </si>
  <si>
    <t>مراد جلال حسنى</t>
  </si>
  <si>
    <t>العروبه</t>
  </si>
  <si>
    <t>محمد محمود محمد شراب</t>
  </si>
  <si>
    <t>حسام الدين سيد احمد</t>
  </si>
  <si>
    <t>الهام طلعت عقل خليل</t>
  </si>
  <si>
    <t>شيك10000</t>
  </si>
  <si>
    <t>احمد سعد ابراهيم</t>
  </si>
  <si>
    <t>01119991220</t>
  </si>
  <si>
    <t>تم الحذف من الهولد الى حافظه ا.ماجد رياض بتاريخ 3/1/2016</t>
  </si>
  <si>
    <t>18045/18142/18121</t>
  </si>
  <si>
    <t>28/12/2015/3&amp;5/1/2016</t>
  </si>
  <si>
    <t>Mashreq-4</t>
  </si>
  <si>
    <t>مصطفى محمد مصطفى عبد الباسط</t>
  </si>
  <si>
    <t>36*2826</t>
  </si>
  <si>
    <t>01226300689</t>
  </si>
  <si>
    <t>تم النقل من البنك الى هليوبوليس 3 ا.ميشيل وجيه 9/1/2016</t>
  </si>
  <si>
    <t>سامح محمد مصطفى 65162</t>
  </si>
  <si>
    <t>عرض الكريسماس</t>
  </si>
  <si>
    <t>مدحت اسحاق السيد</t>
  </si>
  <si>
    <t>01229600177</t>
  </si>
  <si>
    <t>تم النقل من الهولد الى هليوبوليس 3 ا.ميشيل وجيه 9/1/2016</t>
  </si>
  <si>
    <t>عيد مفتاح يوسف رزق الله</t>
  </si>
  <si>
    <t>01287303032</t>
  </si>
  <si>
    <t>01200911614</t>
  </si>
  <si>
    <t>نسيم حنا امين حنا</t>
  </si>
  <si>
    <t>01229546015</t>
  </si>
  <si>
    <t>عماد موسى حزقيال</t>
  </si>
  <si>
    <t>01222349841</t>
  </si>
  <si>
    <t>17065/17075</t>
  </si>
  <si>
    <t>1&amp;2/10/2015</t>
  </si>
  <si>
    <t>عصام عبد الشكور السيد عنب</t>
  </si>
  <si>
    <t>01227629505</t>
  </si>
  <si>
    <t>01283352027</t>
  </si>
  <si>
    <t>كريمه شعبان على خليل</t>
  </si>
  <si>
    <t>01111359861</t>
  </si>
  <si>
    <t>شريف نصحى سليمان عوض</t>
  </si>
  <si>
    <t>01000021227</t>
  </si>
  <si>
    <t>24502518</t>
  </si>
  <si>
    <t>اشرف وديع 7594</t>
  </si>
  <si>
    <t>ماريان نجيب نعيم نجيب</t>
  </si>
  <si>
    <t>شريف عوض نصر عوض</t>
  </si>
  <si>
    <t>01223653224</t>
  </si>
  <si>
    <t>تم الحذف من الهولد للاسترداد بتاريخ 11/1/2016</t>
  </si>
  <si>
    <t>محمد السيد عبد الرازق زياده</t>
  </si>
  <si>
    <t>01141966610</t>
  </si>
  <si>
    <t>تم الحذف من الهولد للاسترداد بتاريخ 24/1/2016</t>
  </si>
  <si>
    <t>صفيناز محمد حلمى جبر</t>
  </si>
  <si>
    <t>01110480380</t>
  </si>
  <si>
    <t>اشرف سلامه السيد شتان</t>
  </si>
  <si>
    <t>01001644556</t>
  </si>
  <si>
    <t>4459443</t>
  </si>
  <si>
    <t>تم الحذف من الهولد للاسترداد بتاريخ 2/2/2016</t>
  </si>
  <si>
    <t>فيليب صفوت</t>
  </si>
  <si>
    <t>تقوى بدر يونس بدر</t>
  </si>
  <si>
    <t>36*2254</t>
  </si>
  <si>
    <t>01118616886</t>
  </si>
  <si>
    <t>10025268792-01</t>
  </si>
  <si>
    <t>تم الارسال من البندبنج القديم الى ا.ماجد رياض بالمعادى 6/2/2016</t>
  </si>
  <si>
    <t>اطباء</t>
  </si>
  <si>
    <t>طلب الغاء مع أ/ شريف رمزى (لم يتم استلام ابلكيشن من العروبه)</t>
  </si>
  <si>
    <t>تم الالغاء بعد التحويل البنكى/يرجى التأكيد من الالغاء</t>
  </si>
  <si>
    <t>شريف كمال الدين الباز الباز عبد العال</t>
  </si>
  <si>
    <t>24*1672</t>
  </si>
  <si>
    <t>01008861752</t>
  </si>
  <si>
    <t>رد عضويه 2013 رقم 37690</t>
  </si>
  <si>
    <t>تجديدات</t>
  </si>
  <si>
    <t>مصطفى محمد فرج محمد احمد</t>
  </si>
  <si>
    <t>24*1004</t>
  </si>
  <si>
    <t>01001831887</t>
  </si>
  <si>
    <t>رد عضويه ملغاه2014</t>
  </si>
  <si>
    <t>التجديدات و الغرامات</t>
  </si>
  <si>
    <t>هانى محمد كامل محمد متولى</t>
  </si>
  <si>
    <t>60*1545</t>
  </si>
  <si>
    <t>01110077610</t>
  </si>
  <si>
    <t xml:space="preserve"> كل حاجه</t>
  </si>
  <si>
    <t>ريهام عباس محمود عويس</t>
  </si>
  <si>
    <t>60*1578</t>
  </si>
  <si>
    <t>01001013699</t>
  </si>
  <si>
    <t>هانى سمير</t>
  </si>
  <si>
    <t>تغيير الابلكيشن+ش.ميلاد الابناء+مؤهل الزوجه+توقيع الاوراق+ميل سعر</t>
  </si>
  <si>
    <t>احمد زكى يحيى محمد</t>
  </si>
  <si>
    <t>12*5777</t>
  </si>
  <si>
    <t>01008385555</t>
  </si>
  <si>
    <t>10025138161-74</t>
  </si>
  <si>
    <t>نور الدين</t>
  </si>
  <si>
    <t>Bag To School</t>
  </si>
  <si>
    <t>مقابله+مؤهل زوج+تغيير الابلكيشن+توقيع الاوراق+صور</t>
  </si>
  <si>
    <t>Hold-4</t>
  </si>
  <si>
    <t>محمد جمال محمد بدر</t>
  </si>
  <si>
    <t>01011113327</t>
  </si>
  <si>
    <t>تم التسليم الى ا.جورج سليمان من الهولد 6/2/2016</t>
  </si>
  <si>
    <t>دينا محسن</t>
  </si>
  <si>
    <t>مقابله+بطاقة ومؤهل الزوجه+عقد زواج+اقرار ترشيح+باقى المقدم</t>
  </si>
  <si>
    <t>احمد صلاح الدين عبد الاحد عبد الباقى</t>
  </si>
  <si>
    <t>تم الحذف من الهولد للاسترداد بتاريخ 16/2/2016</t>
  </si>
  <si>
    <t>محمد محمود محمد ابو النجا</t>
  </si>
  <si>
    <t>01141050337</t>
  </si>
  <si>
    <t>طارق محمود محمد ابو النجا</t>
  </si>
  <si>
    <t>01002789737</t>
  </si>
  <si>
    <t>عبد الله حسن حسن محمد عابد</t>
  </si>
  <si>
    <t>72*2103</t>
  </si>
  <si>
    <t>01006500789</t>
  </si>
  <si>
    <t>24740109</t>
  </si>
  <si>
    <t>تم الحذف من المتعلقات للاسترداد بتاريخ 17/2/2016</t>
  </si>
  <si>
    <t>محمد حسن حسن 85433</t>
  </si>
  <si>
    <t>عرض فبراير</t>
  </si>
  <si>
    <t>Hilopolis</t>
  </si>
  <si>
    <t>محمد وسام الدين صلاح عبد ربه احمد سليم</t>
  </si>
  <si>
    <t>72*1883</t>
  </si>
  <si>
    <t>01111455400</t>
  </si>
  <si>
    <t>38956831</t>
  </si>
  <si>
    <t>تم التسليم من البنك الى هليوبوليس3 ا/ميشيل وجيه 20/2/2016</t>
  </si>
  <si>
    <t>ريهام صلاح عبد ربه</t>
  </si>
  <si>
    <t>نورهان سعيد موسى ابراهيم على</t>
  </si>
  <si>
    <t>01100061226</t>
  </si>
  <si>
    <t>1000نقطه للعضو القديم</t>
  </si>
  <si>
    <t>ريهام صلاح عبد ربه احمد</t>
  </si>
  <si>
    <t>72*2104</t>
  </si>
  <si>
    <t>01003008403</t>
  </si>
  <si>
    <t>1000نقطه للعضو القديم مع خصم نقاط العميل الجديد من قيمه العضويه</t>
  </si>
  <si>
    <t>18702/18667</t>
  </si>
  <si>
    <t>12&amp;15/2/2016</t>
  </si>
  <si>
    <t>طارق يوسف جرجس يوسف</t>
  </si>
  <si>
    <t>60*2085</t>
  </si>
  <si>
    <t>01223484976</t>
  </si>
  <si>
    <t>26430524</t>
  </si>
  <si>
    <t>تم التسليم من المتعلقات الى هليوبوليس3 ا/ميشيل وجيه 20/2/2016</t>
  </si>
  <si>
    <t>سعيد حنا خليل 123642</t>
  </si>
  <si>
    <t>نرمين مجدى عدلى خليل</t>
  </si>
  <si>
    <t>01227835221</t>
  </si>
  <si>
    <t>بطاقه فلورانس</t>
  </si>
  <si>
    <t>محمود سعيد يوسف سعيد</t>
  </si>
  <si>
    <t>72*1559</t>
  </si>
  <si>
    <t>01110118373</t>
  </si>
  <si>
    <t>احمد سعيد عبد الفتاح الجوهرى</t>
  </si>
  <si>
    <t>ولاء احمد شعبان على</t>
  </si>
  <si>
    <t>امال فوزى محمود عصر</t>
  </si>
  <si>
    <t>01011497802</t>
  </si>
  <si>
    <t>22988660</t>
  </si>
  <si>
    <t>تم التسليم من التحويلات الى هليوبوليس3 ا/ميشيل وجيه 20/2/2016</t>
  </si>
  <si>
    <t>محمد عبد الرحمن 103265</t>
  </si>
  <si>
    <t>فريد عبد الشافى السيد زايد</t>
  </si>
  <si>
    <t>ماجده فهمى خليل لطف الله</t>
  </si>
  <si>
    <t>48*2700</t>
  </si>
  <si>
    <t>01201725171</t>
  </si>
  <si>
    <t>23045067</t>
  </si>
  <si>
    <t>عزت عيد 123641</t>
  </si>
  <si>
    <t>صموئيل سامى ثابت جرجس</t>
  </si>
  <si>
    <t>01278299990</t>
  </si>
  <si>
    <t>مؤهل الزوج</t>
  </si>
  <si>
    <t>18408/18421</t>
  </si>
  <si>
    <t>24&amp;26/1/2016</t>
  </si>
  <si>
    <t>هبه خالد محمد حسن</t>
  </si>
  <si>
    <t>24*2087</t>
  </si>
  <si>
    <t>01115311766</t>
  </si>
  <si>
    <t>سامح كريم عريان 98786</t>
  </si>
  <si>
    <t>رفعت ابراهيم مصطفى عمار</t>
  </si>
  <si>
    <t>01113710875</t>
  </si>
  <si>
    <t>عقد الزواج+مؤهل الزوجه</t>
  </si>
  <si>
    <t>محمد غريب محمد محمود</t>
  </si>
  <si>
    <t>01226888906</t>
  </si>
  <si>
    <t>هانى غريب محمد 85676</t>
  </si>
  <si>
    <t>زينب عبد الحميد على حسن</t>
  </si>
  <si>
    <t>سامح احمد شعبان</t>
  </si>
  <si>
    <t>48*2691</t>
  </si>
  <si>
    <t>01145500661</t>
  </si>
  <si>
    <t>01118080340</t>
  </si>
  <si>
    <t>محمد احمد شهاب 74244</t>
  </si>
  <si>
    <t>بسمه زايد فرحات احمد</t>
  </si>
  <si>
    <t>حنان فكرى هلال سيفين</t>
  </si>
  <si>
    <t>01224008427</t>
  </si>
  <si>
    <t>01064649108</t>
  </si>
  <si>
    <t>محب فؤاد فلسطينى 93881</t>
  </si>
  <si>
    <t>عرض فبراير باضافه ابن رابع</t>
  </si>
  <si>
    <t>سامح فؤاد فلسطين ابسخرون</t>
  </si>
  <si>
    <t>هشام محمد رفعت محمد زكى</t>
  </si>
  <si>
    <t>60*2334</t>
  </si>
  <si>
    <t>01024331830</t>
  </si>
  <si>
    <t>د/عبد الهادى</t>
  </si>
  <si>
    <t>ايات اسماعيل اسماعيل حسن</t>
  </si>
  <si>
    <t>18493/18467</t>
  </si>
  <si>
    <t>30&amp;31/1/2016</t>
  </si>
  <si>
    <t>بولين رأفت فهمى جندى</t>
  </si>
  <si>
    <t>01225336386</t>
  </si>
  <si>
    <t>22033231</t>
  </si>
  <si>
    <t>عاطف كاروس</t>
  </si>
  <si>
    <t>امين ابراهيم جرجس عوض</t>
  </si>
  <si>
    <t>01225333819</t>
  </si>
  <si>
    <t>وائل نجيب محمد صالح</t>
  </si>
  <si>
    <t>01024243977</t>
  </si>
  <si>
    <t>33159221</t>
  </si>
  <si>
    <t>هشام محمد رفعت</t>
  </si>
  <si>
    <t>علا محمد سعيد عبد العليم سليم</t>
  </si>
  <si>
    <t>محمد ثابت محروس حسن</t>
  </si>
  <si>
    <t>60*1985</t>
  </si>
  <si>
    <t>01144440406</t>
  </si>
  <si>
    <t>22387773</t>
  </si>
  <si>
    <t>وليد محمد زكريا 96400</t>
  </si>
  <si>
    <t>عزه حسن حسن السيد</t>
  </si>
  <si>
    <t>18596/18681/18682</t>
  </si>
  <si>
    <t>7&amp;14/2/2016</t>
  </si>
  <si>
    <t>هانى داود عوض الله سناده</t>
  </si>
  <si>
    <t>60*2325</t>
  </si>
  <si>
    <t>01222467227</t>
  </si>
  <si>
    <t>ايمن سعد 102979</t>
  </si>
  <si>
    <t>18151/18152</t>
  </si>
  <si>
    <t>مصطفى كامل محمد</t>
  </si>
  <si>
    <t>01009000023</t>
  </si>
  <si>
    <t>26056201</t>
  </si>
  <si>
    <t>تم التسليم من الهولد الى هليوبوليس3 ا/ميشيل وجيه 20/2/2016</t>
  </si>
  <si>
    <t>محمد سيد ابراهيم الشوره</t>
  </si>
  <si>
    <t>01221420920</t>
  </si>
  <si>
    <t>شرين عبد الرؤف محمد عبد الله</t>
  </si>
  <si>
    <t>01154201438</t>
  </si>
  <si>
    <t>24375301</t>
  </si>
  <si>
    <t>د/احمد الخضراوى</t>
  </si>
  <si>
    <t>محمد عصام سالم محمد عبده</t>
  </si>
  <si>
    <t>01002865063</t>
  </si>
  <si>
    <t>27009929</t>
  </si>
  <si>
    <t>تم الحذف من المتعلقات للاسترداد 21/2/2016</t>
  </si>
  <si>
    <t>مرقص فؤاد لطف الله 123837</t>
  </si>
  <si>
    <t>رضوى المتولى عبده مصطفى</t>
  </si>
  <si>
    <t>كريم بدر الدين عطيه حسنين</t>
  </si>
  <si>
    <t>60*2685</t>
  </si>
  <si>
    <t>01001411462</t>
  </si>
  <si>
    <t>22919245</t>
  </si>
  <si>
    <t>عضويات ملغية من شركةWDF 16/2/2016 تم احتسابها فى العمولات/تم الحذف من المتعلقات للاسترداد 21/2/2016</t>
  </si>
  <si>
    <t>المهندس/حازم محمد فاضل 48594</t>
  </si>
  <si>
    <t>نجلاء راشد خلف عبد الحافظ</t>
  </si>
  <si>
    <t>اوراق الزوجه اصل او What`s up+توقيع الشيكات</t>
  </si>
  <si>
    <t>احمد سيد عبد الرحمن</t>
  </si>
  <si>
    <t>تم الحذف من الهولد للاسترداد 8/3/2016</t>
  </si>
  <si>
    <t>اشرف صبرى عبد المجيد على</t>
  </si>
  <si>
    <t>01001414518</t>
  </si>
  <si>
    <t>21922372</t>
  </si>
  <si>
    <t>احمد امين محمد مصطفى حسن</t>
  </si>
  <si>
    <t>01005611168</t>
  </si>
  <si>
    <t>تم الحذف من الهولد للاسترداد 13/3/2016</t>
  </si>
  <si>
    <t>وجيده على محمد حسن شرف</t>
  </si>
  <si>
    <t>01022227367</t>
  </si>
  <si>
    <t>26205676</t>
  </si>
  <si>
    <t>تم الحذف من الهولد للاسترداد 15/3/2016</t>
  </si>
  <si>
    <t>اشرف عبد الله محمد حجازى</t>
  </si>
  <si>
    <t>01003459579</t>
  </si>
  <si>
    <t>19015/19169</t>
  </si>
  <si>
    <t>5&amp;14/3/2016</t>
  </si>
  <si>
    <t>امير جورج بطرس شحاته</t>
  </si>
  <si>
    <t>36*3135</t>
  </si>
  <si>
    <t>01288515116</t>
  </si>
  <si>
    <t>تم الحذف من المتعلقات للاسترداد 5/4/2016</t>
  </si>
  <si>
    <t>ايهاب جورج بطرس شحاته</t>
  </si>
  <si>
    <t>استثناء (عرض عيد الام و لعدم امكانية العميل بدفع مبلغ 5000 جنيه كاش وتحميلهم على التحويله البنكيه لعملUpgrade)</t>
  </si>
  <si>
    <t>انجى بخيت شحاته برسوم</t>
  </si>
  <si>
    <t>10000نقطه (عضويات) للعضو الجديد+5000نقطه (عضويات) للعضو القديم</t>
  </si>
  <si>
    <t>19569/19570</t>
  </si>
  <si>
    <t>محمد محمد محلاوى الراوى</t>
  </si>
  <si>
    <t>60*2207</t>
  </si>
  <si>
    <t>01006401950</t>
  </si>
  <si>
    <t>تم الحذف من الهولد للاسترداد 11/4/2016</t>
  </si>
  <si>
    <t>رجب ابراهيم محمد زرع</t>
  </si>
  <si>
    <t>01000160463</t>
  </si>
  <si>
    <t>01095741407</t>
  </si>
  <si>
    <t>تم الحذف من الهولد للاسترداد 19/4/2016</t>
  </si>
  <si>
    <t>عليه حامد عامر عبد الجواد</t>
  </si>
  <si>
    <t>احمد سامى ابراهيم حواس</t>
  </si>
  <si>
    <t>01278528087</t>
  </si>
  <si>
    <t>44784659</t>
  </si>
  <si>
    <t>تم الحذف من الهولد للاسترداد 21/4/2016</t>
  </si>
  <si>
    <t>على مسعد محمد صيام</t>
  </si>
  <si>
    <t>01224254783</t>
  </si>
  <si>
    <t>01007740558</t>
  </si>
  <si>
    <t>تم الحذف من الهولد للاسترداد 17/5/2016</t>
  </si>
  <si>
    <t>عبد الرحمن محمود محمد</t>
  </si>
  <si>
    <t>تم الحذف من الهولد للاسترداد 18/5/2016</t>
  </si>
  <si>
    <t>طه على محمد يوسف</t>
  </si>
  <si>
    <t>خالد زخارى عطا الله جاد الله</t>
  </si>
  <si>
    <t>01210810073</t>
  </si>
  <si>
    <t>01223739221</t>
  </si>
  <si>
    <t>جميع الاوراق</t>
  </si>
  <si>
    <t>تم اعدام العقد</t>
  </si>
  <si>
    <t>محمود سيد احمد</t>
  </si>
  <si>
    <t>01228906520</t>
  </si>
  <si>
    <t>تم الحذف من الهولد للاسترداد 23/5/2016</t>
  </si>
  <si>
    <t>ايمان سامى عبيد الله نخنوخ</t>
  </si>
  <si>
    <t>01006970561</t>
  </si>
  <si>
    <t>22668717</t>
  </si>
  <si>
    <t>تم الحذف من الهولد للاسترداد 30/5/2016</t>
  </si>
  <si>
    <t>ماتلدا نصيف عبده بقطر</t>
  </si>
  <si>
    <t>تم الحذف من الهولد للاسترداد 5/6/2016</t>
  </si>
  <si>
    <t>محمد يحيى محمد عبد الله طبل</t>
  </si>
  <si>
    <t>01007334648</t>
  </si>
  <si>
    <t>26439617</t>
  </si>
  <si>
    <t>تم الحذف من الهولد للاسترداد 11/7/2016</t>
  </si>
  <si>
    <t>محمود عبد الفتاح محمد ابو بيه</t>
  </si>
  <si>
    <t>01022694695</t>
  </si>
  <si>
    <t>26381555</t>
  </si>
  <si>
    <t>اسماء احمد محمود</t>
  </si>
  <si>
    <t>01111667881</t>
  </si>
  <si>
    <t>01002337373</t>
  </si>
  <si>
    <t>تم الحذف من الهولد للاسترداد 14/7/2016</t>
  </si>
  <si>
    <t>محمود محمد سيد سويلم</t>
  </si>
  <si>
    <t>36*3105</t>
  </si>
  <si>
    <t>01006317105</t>
  </si>
  <si>
    <t>تم الحذف من المتعلقات للاسترداد 19/7/2016</t>
  </si>
  <si>
    <t>على محمد على احمد</t>
  </si>
  <si>
    <t>عرض عيد الام+5000لعملUpgradeتنضم على مبلغ الاشتراك كاستثناء</t>
  </si>
  <si>
    <t>نهال السيد احمد عوض</t>
  </si>
  <si>
    <t>10000نقطه (عضويات) للعضو الجديد+1000نقطه (مشتريات) للعضو القديم</t>
  </si>
  <si>
    <t>عمرو محمد محمد محمد خضر</t>
  </si>
  <si>
    <t>60*1986</t>
  </si>
  <si>
    <t>01065530001</t>
  </si>
  <si>
    <t>عمرو محمد عبد الجواد 114641</t>
  </si>
  <si>
    <t>هبه سيد محمد عيد محمد</t>
  </si>
  <si>
    <t>01111133443</t>
  </si>
  <si>
    <t>5000نقطه للعضو القديم+1000نقطه دجلاوى فقط للعضو الجديد</t>
  </si>
  <si>
    <t>6890/21036</t>
  </si>
  <si>
    <t>10&amp;12/7/2016</t>
  </si>
  <si>
    <t>نادى مصر الجديده/6أكتوبر الجهاز</t>
  </si>
  <si>
    <t>رشا حامد عبد الناصر</t>
  </si>
  <si>
    <t>تم الحذف من الهولد للاسترداد 19/7/2016</t>
  </si>
  <si>
    <t>مصطفى سعد عبد المنعم محمد</t>
  </si>
  <si>
    <t>60*1589</t>
  </si>
  <si>
    <t>01143079909</t>
  </si>
  <si>
    <t>تم الحذف من البندنج القديم للاسترداد 7/8/2016</t>
  </si>
  <si>
    <t>عرض رمضان(بترول)</t>
  </si>
  <si>
    <t>ايمان محمد عبد الجواد محمد</t>
  </si>
  <si>
    <t>01145706866</t>
  </si>
  <si>
    <t>لم يتم توقيع الشيكات</t>
  </si>
  <si>
    <t>1000نقطه للعضو القديم+1000نقطه دجلاوى فقط للعضو الجديد</t>
  </si>
  <si>
    <t>قوت القلوب محمود محمد مبارك</t>
  </si>
  <si>
    <t>36*1736</t>
  </si>
  <si>
    <t>01006231528</t>
  </si>
  <si>
    <t>01019299903</t>
  </si>
  <si>
    <t>تم الحذف من المتعلقات للاسترداد 8/8/2016</t>
  </si>
  <si>
    <t>رد عضويه بمبلغ 47520+10%غرامه</t>
  </si>
  <si>
    <t>رد عضويه 2012</t>
  </si>
  <si>
    <t>بدون هدايا</t>
  </si>
  <si>
    <t>داليا احمد بدر الدين مصطفى محمود</t>
  </si>
  <si>
    <t>تم الحذف من الهولد للاسترداد 8/8/2016</t>
  </si>
  <si>
    <t>محمد صبرى السيد سعيد</t>
  </si>
  <si>
    <t>01005567556</t>
  </si>
  <si>
    <t>تم الحذف من الهولد للاسترداد 10/8/2016</t>
  </si>
  <si>
    <t>اسلام شحته عبد القادر شحاته</t>
  </si>
  <si>
    <t>60*1963</t>
  </si>
  <si>
    <t>01008566780</t>
  </si>
  <si>
    <t>بدل عقد القاهره بنفس الاسم</t>
  </si>
  <si>
    <t>محمد شحته عبد القادر55968</t>
  </si>
  <si>
    <t>عرض رمضان+اخ عضو بالنادى</t>
  </si>
  <si>
    <t>راويه محمد سيد احمد السيد الدرج</t>
  </si>
  <si>
    <t>01068859583</t>
  </si>
  <si>
    <t>العضو القديم 5000 بوينت العضو الجديد 1000 بوينت دجلاوى فقط</t>
  </si>
  <si>
    <t>حنان صموئيل نصر الله الصيفى</t>
  </si>
  <si>
    <t>01011966575</t>
  </si>
  <si>
    <t>تم الحذف من الهولد للاسترداد 23/8/2016</t>
  </si>
  <si>
    <t>مينا اليشع</t>
  </si>
  <si>
    <t>هشام توفيق محمد الرحمانى</t>
  </si>
  <si>
    <t>60*1893</t>
  </si>
  <si>
    <t>01000063456</t>
  </si>
  <si>
    <t>تم الحذف من المتعلقات للاسترداد 23/8/2016</t>
  </si>
  <si>
    <t>ايمان عبد المنعم محمد على</t>
  </si>
  <si>
    <t>عرض رمضان+اخت الزوجه عضوه بالنادى</t>
  </si>
  <si>
    <t>شيماء عبد المنعم محمد على</t>
  </si>
  <si>
    <t>سيد حسين اسماعيل محمد</t>
  </si>
  <si>
    <t>60*1976</t>
  </si>
  <si>
    <t>01068325088</t>
  </si>
  <si>
    <t>تم الحذف من المتعلقات للاسترداد 28/8/2016</t>
  </si>
  <si>
    <t>شعبان يوسف شعبان 74285</t>
  </si>
  <si>
    <t>عرض رمضان+اخ عضوه بالنادى (منى حسين اسماعيل8220)</t>
  </si>
  <si>
    <t>ايهاب توفيق عبد النور بشاره</t>
  </si>
  <si>
    <t>60*2384</t>
  </si>
  <si>
    <t>01225933720</t>
  </si>
  <si>
    <t>28510307</t>
  </si>
  <si>
    <t>تم الحذف من المتعلقات للاسترداد 3/9/2016</t>
  </si>
  <si>
    <t>مجدى عزت يعقوب 123675</t>
  </si>
  <si>
    <t>عرض سبتمبر</t>
  </si>
  <si>
    <t>صقاء بسيط ناشد نخيل</t>
  </si>
  <si>
    <t>01284182020</t>
  </si>
  <si>
    <t>العضو القديم 5000 بوينت+شنطتين والعضو الجديد 1000 بوينت دجلاوى فقط+شنطتنين</t>
  </si>
  <si>
    <t>خالد نور الدين سيد لاشين</t>
  </si>
  <si>
    <t>60*1761</t>
  </si>
  <si>
    <t>01005302622</t>
  </si>
  <si>
    <t>25247943</t>
  </si>
  <si>
    <t>لم يتم توقيع الشيكات/تم توقيع فتح حساب عوده28/8/2016</t>
  </si>
  <si>
    <t>نوران حسين احمد 111193</t>
  </si>
  <si>
    <t>عرض رمضان+اخ عضو بالنادى(احمد نور الدين 103089)</t>
  </si>
  <si>
    <t>8290/8291</t>
  </si>
  <si>
    <t>مريم اسامه سيد مرسى</t>
  </si>
  <si>
    <t>01001299534</t>
  </si>
  <si>
    <t>33941314</t>
  </si>
  <si>
    <t>مطلوب اعادة الشيكات لوجود خطأ بها (العميله سافرت السعوديه)/تم الحذف من المتعلقات للاسترداد 7/9/2016</t>
  </si>
  <si>
    <t>امير السيد يوسف 108472</t>
  </si>
  <si>
    <t>محمد احمد طه محمد الشعراوى</t>
  </si>
  <si>
    <t>توقيع الزوجه على الابلكيشن</t>
  </si>
  <si>
    <t>ايهاب جمال بولس ضوماضيوس</t>
  </si>
  <si>
    <t>24*1061</t>
  </si>
  <si>
    <t>01201988716</t>
  </si>
  <si>
    <t>3771330</t>
  </si>
  <si>
    <t>تم توقيع الشيكات و يوجد خطأ بالشيكات و العميل سافر/مطلوب عقد جديد بالكامل/تم الحذف من المتعلقات للاسترداد 7/9/2016</t>
  </si>
  <si>
    <t>رد عضويه 2011 رقم 14970</t>
  </si>
  <si>
    <t>20713/21261</t>
  </si>
  <si>
    <t>28-06-2016&amp;22/7/2016</t>
  </si>
  <si>
    <t>عمرو رضا عبده الرفاعى</t>
  </si>
  <si>
    <t>60*2787</t>
  </si>
  <si>
    <t>01006660540</t>
  </si>
  <si>
    <t>0572352667</t>
  </si>
  <si>
    <t>لم يتم توقيع الشيكات العميل مسافر/تم الحذف من المتعلقات للاسترداد 7/9/2016</t>
  </si>
  <si>
    <t>عرض رمضان باضافه ابن رابع</t>
  </si>
  <si>
    <t>امل فكرى حامد راضى</t>
  </si>
  <si>
    <t>01006125500</t>
  </si>
  <si>
    <t>شهاده ميلاد رقم قومى واضحه للابن محمد</t>
  </si>
  <si>
    <t>رانيا طه علام عبد الله</t>
  </si>
  <si>
    <t>تم الحذف من الهولد للاسترداد 20/9/2016</t>
  </si>
  <si>
    <t>ايهاب علاء الدين شوقى</t>
  </si>
  <si>
    <t>تم الحذف من الهولد للاسترداد 21/9/2016</t>
  </si>
  <si>
    <t>6أكتوبر الجهاز</t>
  </si>
  <si>
    <t>ممدوح مشيل عجيب صهيون</t>
  </si>
  <si>
    <t>01227085738</t>
  </si>
  <si>
    <t>كريم محمد مصطقى محمد</t>
  </si>
  <si>
    <t>01114000740</t>
  </si>
  <si>
    <t>تم الحذف من الهولد للاسترداد 4/10/2016</t>
  </si>
  <si>
    <t>هانى عبد العزيز محمود فرج عز</t>
  </si>
  <si>
    <t>01000445463</t>
  </si>
  <si>
    <t>اسحق مرزوق شحات بخيت</t>
  </si>
  <si>
    <t>تم الحذف من الهولد للاسترداد 25/10/2016</t>
  </si>
  <si>
    <t>12&amp;24/8/2016</t>
  </si>
  <si>
    <t>مصطفى رضوان محمد احمد</t>
  </si>
  <si>
    <t>60*1531</t>
  </si>
  <si>
    <t>01227395199</t>
  </si>
  <si>
    <t>01069241355</t>
  </si>
  <si>
    <t>تم الحذف من المتعلقات للاسترداد 6/11/2016</t>
  </si>
  <si>
    <t>عزه رضوان محمد احمد</t>
  </si>
  <si>
    <t>عرض سبتمبر+اخ عضوه بالنادى</t>
  </si>
  <si>
    <t>دعاء حسينى عبد الرحمن محمد</t>
  </si>
  <si>
    <t>01004106688</t>
  </si>
  <si>
    <t>15175/15176</t>
  </si>
  <si>
    <t>بيشوى نسيم انور وجدى</t>
  </si>
  <si>
    <t>تم الحذف من الهولد للاسترداد 6/11/2016</t>
  </si>
  <si>
    <t>نهله جمال ابيب جندى</t>
  </si>
  <si>
    <t>بطاقة الزوجه+شهادات ميلاد + مقابلة الزوج+اقرار ترشيح+باقى المقدم</t>
  </si>
  <si>
    <t>ابتسام محمد كمال عبده عبد العزيز</t>
  </si>
  <si>
    <t>01090311811</t>
  </si>
  <si>
    <t>015366725</t>
  </si>
  <si>
    <t>تم الحذف من الهولد للاسترداد 8/11/2016</t>
  </si>
  <si>
    <t>خيريه محمد محمد محمد عوف</t>
  </si>
  <si>
    <t>تم الحذف من الهولد للاسترداد 12/11/2016</t>
  </si>
  <si>
    <t>اسماء على محمد حسين</t>
  </si>
  <si>
    <t>01096001102</t>
  </si>
  <si>
    <t>سامح محمود كامل احمد</t>
  </si>
  <si>
    <t>01012559323</t>
  </si>
  <si>
    <t>مجدى وديع بطرس سلامه</t>
  </si>
  <si>
    <t>01287033335</t>
  </si>
  <si>
    <t>01004845699</t>
  </si>
  <si>
    <t>مصطفى محمود سيد محمد صقر</t>
  </si>
  <si>
    <t>01111661585</t>
  </si>
  <si>
    <t>0222023345</t>
  </si>
  <si>
    <t>ندى مجدى محمود صالح</t>
  </si>
  <si>
    <t>01015133554</t>
  </si>
  <si>
    <t>23300135</t>
  </si>
  <si>
    <t>هناء احمد فؤاد السمان</t>
  </si>
  <si>
    <t>01001385850</t>
  </si>
  <si>
    <t>حسام محمود طلعت على فهمى</t>
  </si>
  <si>
    <t>01001060018</t>
  </si>
  <si>
    <t>37796410</t>
  </si>
  <si>
    <t>تم الحذف من الهولد للاسترداد 13/11/2016</t>
  </si>
  <si>
    <t>نصر حنفى محمود النخيلى</t>
  </si>
  <si>
    <t>20237/20318</t>
  </si>
  <si>
    <t>25&amp;30/5/2016</t>
  </si>
  <si>
    <t>ماجد عاطف نصيف حنين</t>
  </si>
  <si>
    <t>01221000754</t>
  </si>
  <si>
    <t>محمد سيد حسن احمد وهبه</t>
  </si>
  <si>
    <t>01127827482</t>
  </si>
  <si>
    <t>ماجد شحاته يوسف ابراهيم</t>
  </si>
  <si>
    <t>01002762555</t>
  </si>
  <si>
    <t>24692403</t>
  </si>
  <si>
    <t>مجدى جرجس جبره جرجس</t>
  </si>
  <si>
    <t>01221891723</t>
  </si>
  <si>
    <t>24939536</t>
  </si>
  <si>
    <t>امل صفوت محمد عبد المجيد</t>
  </si>
  <si>
    <t>48*1695</t>
  </si>
  <si>
    <t>01007667954</t>
  </si>
  <si>
    <t>01065843330</t>
  </si>
  <si>
    <t>تم الحذف من المتعلقات للاسترداد 14/11/2016</t>
  </si>
  <si>
    <t>سحر احمد عبد الحكيم5600</t>
  </si>
  <si>
    <t>رامى حامد سلامه شاهين</t>
  </si>
  <si>
    <t>01003446103</t>
  </si>
  <si>
    <t>انجى احمد السيد محمد الصفوانى</t>
  </si>
  <si>
    <t>60*2638</t>
  </si>
  <si>
    <t>01205896128</t>
  </si>
  <si>
    <t>Alex  ads</t>
  </si>
  <si>
    <t>اقرار مقابله العضو التابع</t>
  </si>
  <si>
    <t>لا يوجد مرشح&amp;العضو الجديد يستحق 1000 دجلاوى+شنطتنين</t>
  </si>
  <si>
    <t>22873/22909</t>
  </si>
  <si>
    <t>4&amp;5/11/2016</t>
  </si>
  <si>
    <t>على كمال محمد عبد الصمد</t>
  </si>
  <si>
    <t>48*1554</t>
  </si>
  <si>
    <t>01006779486</t>
  </si>
  <si>
    <t>تم الالغاء من فاينانشيال 17/11/2016و عمل مذكرة استرداد للمقدم 16/10/2016</t>
  </si>
  <si>
    <t>محمد عنتر 93684</t>
  </si>
  <si>
    <t>عرض بطولة الاسكواش</t>
  </si>
  <si>
    <t>غاده عبد الوهاب صابر معوض</t>
  </si>
  <si>
    <t>01094163443</t>
  </si>
  <si>
    <t>هدايا العميل الجديد 5000 خصمت من الاشتراك و العميل القديم 2000 نقطه</t>
  </si>
  <si>
    <t>22788/22787</t>
  </si>
  <si>
    <t>شاهين عنتر جمعه شاهين</t>
  </si>
  <si>
    <t>60*2266</t>
  </si>
  <si>
    <t>01275168884</t>
  </si>
  <si>
    <t>22675150</t>
  </si>
  <si>
    <t>تم الحذف من المتعلقات للاسترداد 19/11/2016</t>
  </si>
  <si>
    <t>مروه احمد البيومى 90343</t>
  </si>
  <si>
    <t>عرض بطوله الاسكواش+اخت الزوجه عضوه بالنادى</t>
  </si>
  <si>
    <t>شيماء احمد البيومى منصور</t>
  </si>
  <si>
    <t>01010444563</t>
  </si>
  <si>
    <t>العميل القديم 2000 نقطه</t>
  </si>
  <si>
    <t>حسام صلاح الدين مصطفى نيازى</t>
  </si>
  <si>
    <t>36*3034</t>
  </si>
  <si>
    <t>01011177136</t>
  </si>
  <si>
    <t>0226358520</t>
  </si>
  <si>
    <t>تم الحذف من المتعلقات للاسترداد 23/11/2016</t>
  </si>
  <si>
    <t>نيرمين محمود محمد 128144</t>
  </si>
  <si>
    <t>عرض بطولة الاسكواش+اخت الزوجه عضوه بالنادى</t>
  </si>
  <si>
    <t>دينا محمود محمد محمود على</t>
  </si>
  <si>
    <t>01006739039</t>
  </si>
  <si>
    <t>مروه رضا جمال زكى</t>
  </si>
  <si>
    <t>60*2254</t>
  </si>
  <si>
    <t>01098513666</t>
  </si>
  <si>
    <t>تم الحذف من المتعلقات للاسترداد 28/11/2016</t>
  </si>
  <si>
    <t>صفا رضا جمال 42965</t>
  </si>
  <si>
    <t>عرض بطولة الاسكواش+اخت عضوه بالنادى باضافة منتسب اول</t>
  </si>
  <si>
    <t>منفصله</t>
  </si>
  <si>
    <t>دوريس اجوب جان صولومون</t>
  </si>
  <si>
    <t>01006038306</t>
  </si>
  <si>
    <t>تم الحذف من الهولد للاسترداد 30/11/2016</t>
  </si>
  <si>
    <t>ايمن محمد اسماعيل حسان</t>
  </si>
  <si>
    <t>01277441101</t>
  </si>
  <si>
    <t>01116700331</t>
  </si>
  <si>
    <t>6اكتوبر</t>
  </si>
  <si>
    <t>شرين جلال عبد الله معوض</t>
  </si>
  <si>
    <t>60*2771</t>
  </si>
  <si>
    <t>01068057467</t>
  </si>
  <si>
    <t>تم الحذف من المتعلقات للاسترداد 12/12/2016</t>
  </si>
  <si>
    <t xml:space="preserve">اقرار عدم ضم/ محمد احمد محمد كساب </t>
  </si>
  <si>
    <t>محمد جابر محمد المعداوى</t>
  </si>
  <si>
    <t>36*2939</t>
  </si>
  <si>
    <t>01006009959</t>
  </si>
  <si>
    <t>01112502139</t>
  </si>
  <si>
    <t>تم الحذف من المتعلقات للاسترداد 28/12/2016</t>
  </si>
  <si>
    <t>محمد فاروق حسين 126957</t>
  </si>
  <si>
    <t>السعر الطبيعى باضافة منتسب أول(115000+10210)</t>
  </si>
  <si>
    <t>منه الله محمد شعبان عبد الله</t>
  </si>
  <si>
    <t>01026141414</t>
  </si>
  <si>
    <t>رأفت السيد محمد رمضان</t>
  </si>
  <si>
    <t>01000929999</t>
  </si>
  <si>
    <t>حذف من الهولد للاسترداد2/1/2016</t>
  </si>
  <si>
    <t>23411-23497</t>
  </si>
  <si>
    <t>29-12-2016-2/1/2017</t>
  </si>
  <si>
    <t>روبير جورج فايق جرجس</t>
  </si>
  <si>
    <t>01229143336</t>
  </si>
  <si>
    <t>0224096727</t>
  </si>
  <si>
    <t>حذف من الهولد للاسترداد11/1/2016</t>
  </si>
  <si>
    <t>احمد محمد احمد احمد عبد الرحيم</t>
  </si>
  <si>
    <t>01229797054</t>
  </si>
  <si>
    <t>21842268</t>
  </si>
  <si>
    <t>تم الحذف من المتعلقات للاسترداد 15/1/2017</t>
  </si>
  <si>
    <t>انديه شرق القاهره/اسعار 2016</t>
  </si>
  <si>
    <t>اسراء حسن يوسف على</t>
  </si>
  <si>
    <t>01150763907</t>
  </si>
  <si>
    <t>محمد جاد الرب طه 126755</t>
  </si>
  <si>
    <t>23476/23537</t>
  </si>
  <si>
    <t>31/12/2016*5/1/2017</t>
  </si>
  <si>
    <t>سماح محمد احمد احمد</t>
  </si>
  <si>
    <t>01002299182</t>
  </si>
  <si>
    <t>تم الحذف من الهولد للاسترداد 15/1/2017</t>
  </si>
  <si>
    <t>اقرار مقابله</t>
  </si>
  <si>
    <t>احمد محمد احمد</t>
  </si>
  <si>
    <t>23447-23535</t>
  </si>
  <si>
    <t>31/12/2016-5/1/2017</t>
  </si>
  <si>
    <t>نيفين فليب نصيف زخارى</t>
  </si>
  <si>
    <t>01278349897</t>
  </si>
  <si>
    <t>تم الحذف من المتعلقات للاسترداد 16/1/2017</t>
  </si>
  <si>
    <t>كل الانديه/اسعار 2016</t>
  </si>
  <si>
    <t>فادى فايق لطيف 93007</t>
  </si>
  <si>
    <t>تحويله بنكيه زياده 800 جنيه استثناء سعر  ليصبح مبلغ القرض 90700</t>
  </si>
  <si>
    <t>60 * 2438</t>
  </si>
  <si>
    <t>هانى موريس القس تادرس جرجس</t>
  </si>
  <si>
    <t>01001798491</t>
  </si>
  <si>
    <t>22577123</t>
  </si>
  <si>
    <t>تم الحذف من الهولد للاسترداد 17/1/2017</t>
  </si>
  <si>
    <t>لينا خالد محمد عبد النبى حسنين</t>
  </si>
  <si>
    <t>01019650352</t>
  </si>
  <si>
    <t>تم الحذف من الهولد للاسترداد 18/1/2017</t>
  </si>
  <si>
    <t>كل الانديه 70/6 اسعار يناير 2017</t>
  </si>
  <si>
    <t>محمود عبد الرازق محمد عبد الرازق</t>
  </si>
  <si>
    <t>محمد فتحى احمد شلتوت 43714</t>
  </si>
  <si>
    <t>وائل عبد الله بيومى محمد</t>
  </si>
  <si>
    <t>01111010117</t>
  </si>
  <si>
    <t>01004920067</t>
  </si>
  <si>
    <t>اوراق النادى+باقى المقدم</t>
  </si>
  <si>
    <t>Abk-4</t>
  </si>
  <si>
    <t>01003072004</t>
  </si>
  <si>
    <t>تم الحذف من المتعلقات للاسترداد 15/2/2017</t>
  </si>
  <si>
    <t>أنديه القاهره الكبرى/عرض بطولة الاسكواش2016</t>
  </si>
  <si>
    <t>01009290091</t>
  </si>
  <si>
    <t>2000 بوينت – Segment E</t>
  </si>
  <si>
    <t>وليد ابو بكر على حسين</t>
  </si>
  <si>
    <t>01006036187</t>
  </si>
  <si>
    <t>تم الحذف من الهولد للاسترداد 16/2/2017</t>
  </si>
  <si>
    <t>عمرو علاء محمد عبد الحميد الخياط</t>
  </si>
  <si>
    <t>01001407954</t>
  </si>
  <si>
    <t>اوراق النادى+باقى المقدم+عقد البنك</t>
  </si>
  <si>
    <t>23911/24033</t>
  </si>
  <si>
    <t>1&amp;9/2/2017</t>
  </si>
  <si>
    <t>منى احمد عبد الحميد منصور</t>
  </si>
  <si>
    <t>01000193949</t>
  </si>
  <si>
    <t>25635114</t>
  </si>
  <si>
    <t>تم الحذف من المتعلقات للاسترداد 28/2/2017</t>
  </si>
  <si>
    <t>كل الانديه 70/6 اسعار فبراير 2017</t>
  </si>
  <si>
    <t>اقرار مقابله/ محمد قدرى محمد عبد الحميد</t>
  </si>
  <si>
    <t>اقرار مقابه زوج</t>
  </si>
  <si>
    <t>اسامه كمال / 6822</t>
  </si>
  <si>
    <t>هليوبوليس 2</t>
  </si>
  <si>
    <t>طارق صلاح سالم صالح</t>
  </si>
  <si>
    <t>01000182028</t>
  </si>
  <si>
    <t>28009200101173</t>
  </si>
  <si>
    <t>نسرين سيد جوده السيد</t>
  </si>
  <si>
    <t>01060885454</t>
  </si>
  <si>
    <t>هيثم وجيه محمد احمد سراج</t>
  </si>
  <si>
    <t>01227019606</t>
  </si>
  <si>
    <t>زينب عرفه محمود</t>
  </si>
  <si>
    <t>كارولين ماهر عزيز حنين</t>
  </si>
  <si>
    <t>اسماء محمد فؤاد</t>
  </si>
  <si>
    <t>مها صلاح الدين</t>
  </si>
  <si>
    <t>خالد منصور محمد السيد</t>
  </si>
  <si>
    <t>جرجس مسعود كامل</t>
  </si>
  <si>
    <t>مريم</t>
  </si>
  <si>
    <t>شادى احمد محمد</t>
  </si>
  <si>
    <t>01001415412</t>
  </si>
  <si>
    <t>مادلين</t>
  </si>
  <si>
    <t>ساره فتوح سليم عبد الله</t>
  </si>
  <si>
    <t>01117748147</t>
  </si>
  <si>
    <t>خالد احمد صديق محمد</t>
  </si>
  <si>
    <t>01273095451</t>
  </si>
  <si>
    <t>امير سامى اسكندر</t>
  </si>
  <si>
    <t>مينا مدحت</t>
  </si>
  <si>
    <t>احمد شوقى جلال</t>
  </si>
  <si>
    <t>بيتر نبيل</t>
  </si>
  <si>
    <t>محمد ماهر احمد</t>
  </si>
  <si>
    <t>انجى</t>
  </si>
  <si>
    <t>امال محمد ابراهيم</t>
  </si>
  <si>
    <t>01004348300</t>
  </si>
  <si>
    <t>رمضان</t>
  </si>
  <si>
    <t>احمد توفيق محمد الحضرى</t>
  </si>
  <si>
    <t>01015121266</t>
  </si>
  <si>
    <t>26440615</t>
  </si>
  <si>
    <t>هيام محمد رفعت احمد عبد الوهاب</t>
  </si>
  <si>
    <t>رشا محمد صلاح بركات</t>
  </si>
  <si>
    <t>01000419049</t>
  </si>
  <si>
    <t>37089658</t>
  </si>
  <si>
    <t>محمد احمد ابراهيم عاشور</t>
  </si>
  <si>
    <t>01009060208</t>
  </si>
  <si>
    <t>عبد الوهاب عفيفى نوح عفيفى نوح</t>
  </si>
  <si>
    <t>01009127191</t>
  </si>
  <si>
    <t>22324284</t>
  </si>
  <si>
    <t>عبير صبرى محمد مصطفى</t>
  </si>
  <si>
    <t>طارق عبد الكريم على الفقى</t>
  </si>
  <si>
    <t>01100024397</t>
  </si>
  <si>
    <t>مراد مينا فرج الله جرجس</t>
  </si>
  <si>
    <t>01115731441</t>
  </si>
  <si>
    <t>24303017</t>
  </si>
  <si>
    <t>فينوس بديع فرنسيس عوض الله</t>
  </si>
  <si>
    <t>01205800156</t>
  </si>
  <si>
    <t>حسين احمد حسانين دحروج</t>
  </si>
  <si>
    <t>01061116661</t>
  </si>
  <si>
    <t>26308120100338</t>
  </si>
  <si>
    <t>حنان فرج محمد جوده</t>
  </si>
  <si>
    <t>01227519797</t>
  </si>
  <si>
    <t>24513322</t>
  </si>
  <si>
    <t>بيتر شقيق</t>
  </si>
  <si>
    <t>حسام الدين سيد عبد العزيز</t>
  </si>
  <si>
    <t>01208800018</t>
  </si>
  <si>
    <t>01003611255</t>
  </si>
  <si>
    <t>هبه عبد الوهاب</t>
  </si>
  <si>
    <t>01006797298</t>
  </si>
  <si>
    <t>15628-15731</t>
  </si>
  <si>
    <t>30/5-8/6/2015</t>
  </si>
  <si>
    <t>احمد مختار مسعد عبد المنعم</t>
  </si>
  <si>
    <t>01144085946</t>
  </si>
  <si>
    <t>سميه محمود عمر السيسى</t>
  </si>
  <si>
    <t>احمد ابراهيم محمد ابراهيم</t>
  </si>
  <si>
    <t>01005237945</t>
  </si>
  <si>
    <t>رشا حمد العزب احمد العزب</t>
  </si>
  <si>
    <t>16082-15966</t>
  </si>
  <si>
    <t>14&amp;28/7/2015</t>
  </si>
  <si>
    <t>ايمن مصطفى احمد حسن</t>
  </si>
  <si>
    <t>01010122271</t>
  </si>
  <si>
    <t>ولاء ناصف اسماعيل المرسى</t>
  </si>
  <si>
    <t>01004180744</t>
  </si>
  <si>
    <t>االنخيل</t>
  </si>
  <si>
    <t>محمد مصطفى محمد مهدى</t>
  </si>
  <si>
    <t>مروه محمود ماجد محمد زكى</t>
  </si>
  <si>
    <t>ايرينى انسى صبحى نجيب</t>
  </si>
  <si>
    <t>01005025751</t>
  </si>
  <si>
    <t>ابانوب موريس</t>
  </si>
  <si>
    <t>رفيق شوقى سيفين عبد المسيح</t>
  </si>
  <si>
    <t>01224359299</t>
  </si>
  <si>
    <t>عماد السيد كامل الكراف</t>
  </si>
  <si>
    <t>همسات هشام عطيه محمد</t>
  </si>
  <si>
    <t>عمر عباس طه اسماعيل</t>
  </si>
  <si>
    <t>01270666894</t>
  </si>
  <si>
    <t>01024237750</t>
  </si>
  <si>
    <t>رشا عبد العظيم تهامى حسن</t>
  </si>
  <si>
    <t>01010215026</t>
  </si>
  <si>
    <t>16676-16677</t>
  </si>
  <si>
    <t>سماح السيد احمد محسن</t>
  </si>
  <si>
    <t>01093555597</t>
  </si>
  <si>
    <t>3716245</t>
  </si>
  <si>
    <t>ماهر ابراهيم عشرى غنيه</t>
  </si>
  <si>
    <t>01114823998</t>
  </si>
  <si>
    <t>نهاد فهمى السيد محمد على</t>
  </si>
  <si>
    <t>01111120820</t>
  </si>
  <si>
    <t>حسام مصباح حلمى موسى</t>
  </si>
  <si>
    <t>01141781600</t>
  </si>
  <si>
    <t>سماح زينهم عثمان عبد الرازق</t>
  </si>
  <si>
    <t>01061642161</t>
  </si>
  <si>
    <t>صافيناز السيد محمد ابراهيم</t>
  </si>
  <si>
    <t>01094462255</t>
  </si>
  <si>
    <t>مصطفى ابراهيم وهبه ابراهيم</t>
  </si>
  <si>
    <t>01111101445</t>
  </si>
  <si>
    <t>عصام عزت محمد محمد</t>
  </si>
  <si>
    <t>01228053333</t>
  </si>
  <si>
    <t>0122612612</t>
  </si>
  <si>
    <t>اميره محمود شلتوت</t>
  </si>
  <si>
    <t>01272999072</t>
  </si>
  <si>
    <t>17499-17598</t>
  </si>
  <si>
    <t>31/10-10/11/2015</t>
  </si>
  <si>
    <t>يسرى فاروق عبد الرحمن سليمان</t>
  </si>
  <si>
    <t>01287325786</t>
  </si>
  <si>
    <t>زينب على حسن محمد</t>
  </si>
  <si>
    <t>01116528115</t>
  </si>
  <si>
    <t>عبد السلام بشندى عبد السلام</t>
  </si>
  <si>
    <t>عبد الحليم ابراهيم عبد الحليم</t>
  </si>
  <si>
    <t>01003109190</t>
  </si>
  <si>
    <t>01005833473</t>
  </si>
  <si>
    <t>علاء الدين محمد محمد</t>
  </si>
  <si>
    <t>وليد جمعه محمود</t>
  </si>
  <si>
    <t>01006074181</t>
  </si>
  <si>
    <t>ساهر عباس محمد محمد</t>
  </si>
  <si>
    <t>00000000000</t>
  </si>
  <si>
    <t>مدحت ممدوح مبروك السيد</t>
  </si>
  <si>
    <t>01205830056</t>
  </si>
  <si>
    <t>01007644441</t>
  </si>
  <si>
    <t>يوسف شعبان عبد الرحيم</t>
  </si>
  <si>
    <t>01002098892</t>
  </si>
  <si>
    <t>منى احمد بيومى</t>
  </si>
  <si>
    <t>01119933883</t>
  </si>
  <si>
    <t>محمد نعيم عبد الظاهر</t>
  </si>
  <si>
    <t>01006694096</t>
  </si>
  <si>
    <t>تغريد احمد اسماعيل</t>
  </si>
  <si>
    <t>محمد حامد محمد</t>
  </si>
  <si>
    <t>01115501822</t>
  </si>
  <si>
    <t>22742778</t>
  </si>
  <si>
    <t>مروه محمد الامام عبد العاطى</t>
  </si>
  <si>
    <t>01115501866</t>
  </si>
  <si>
    <t>على مصطفى الحاتى</t>
  </si>
  <si>
    <t>01020633320</t>
  </si>
  <si>
    <t>0096569996265</t>
  </si>
  <si>
    <t>ريهام عزوز محمد عثمان</t>
  </si>
  <si>
    <t>جمال رمضان محمد سمان</t>
  </si>
  <si>
    <t>01068484192</t>
  </si>
  <si>
    <t>26978046</t>
  </si>
  <si>
    <t>اسلام سليمان محمد</t>
  </si>
  <si>
    <t>01069907036</t>
  </si>
  <si>
    <t>خالد محمد رشاد</t>
  </si>
  <si>
    <t>01007510520</t>
  </si>
  <si>
    <t>02695960</t>
  </si>
  <si>
    <t>ماجده عادل محمد عبده</t>
  </si>
  <si>
    <t>01008702026</t>
  </si>
  <si>
    <t>مايا خالد محمد رشاد</t>
  </si>
  <si>
    <t>01004740532</t>
  </si>
  <si>
    <t>محمد خالد محمد رشاد</t>
  </si>
  <si>
    <t>01003224826</t>
  </si>
  <si>
    <t>ابو الموهاب جابر سليمان</t>
  </si>
  <si>
    <t>رامز فوكيه رمزى سلامه</t>
  </si>
  <si>
    <t>01000511616</t>
  </si>
  <si>
    <t>17569-17702-17782</t>
  </si>
  <si>
    <t>7/11-22/11-3/12/2015</t>
  </si>
  <si>
    <t>محمد محمود سامى عبد اللطيف حماد</t>
  </si>
  <si>
    <t>01001426472</t>
  </si>
  <si>
    <t>24910443</t>
  </si>
  <si>
    <t>داليا محمد منصور عزب</t>
  </si>
  <si>
    <t>01099245100</t>
  </si>
  <si>
    <t>اشرف محمد عبد العزيز حسين</t>
  </si>
  <si>
    <t>01063383387</t>
  </si>
  <si>
    <t>44346199</t>
  </si>
  <si>
    <t>مروه رضا محمود محمد</t>
  </si>
  <si>
    <t>01016939700</t>
  </si>
  <si>
    <t>نهى فتحى محمد سراج</t>
  </si>
  <si>
    <t>01227777600</t>
  </si>
  <si>
    <t>محمد صلاح عبد الحليم حلمى</t>
  </si>
  <si>
    <t>01110009139</t>
  </si>
  <si>
    <t>سوزان سمير محمد عبد السلام</t>
  </si>
  <si>
    <t>01229978344</t>
  </si>
  <si>
    <t>نورهان خالد محمد محمد سويلم</t>
  </si>
  <si>
    <t>01026775952</t>
  </si>
  <si>
    <t>كريم علم حافظ توفيق</t>
  </si>
  <si>
    <t>01003667702</t>
  </si>
  <si>
    <t>احمد نبيل عبد الفتاح احمد</t>
  </si>
  <si>
    <t>طارق عبد العاطى حلمى جيد</t>
  </si>
  <si>
    <t>محمد سيف النصر احمد</t>
  </si>
  <si>
    <t>01001751339</t>
  </si>
  <si>
    <t>18976-18984</t>
  </si>
  <si>
    <t>24-26/12/2015</t>
  </si>
  <si>
    <t>محمود عدلى احمد محمد شرف</t>
  </si>
  <si>
    <t>01117488881</t>
  </si>
  <si>
    <t>علا احمد محمود محمد</t>
  </si>
  <si>
    <t>01110411166</t>
  </si>
  <si>
    <t>طارق الحاج محمد الجعلى</t>
  </si>
  <si>
    <t>01021075026</t>
  </si>
  <si>
    <t>هند فهد على مراد</t>
  </si>
  <si>
    <t>سمر عادل عاطف فراج</t>
  </si>
  <si>
    <t>01028847666</t>
  </si>
  <si>
    <t>ايهاب محمود رافت</t>
  </si>
  <si>
    <t>اميل اسعد نصر جريو</t>
  </si>
  <si>
    <t>01227977845</t>
  </si>
  <si>
    <t>مريم صفوت غالى زخارى</t>
  </si>
  <si>
    <t>01228437008</t>
  </si>
  <si>
    <t>عمرو السيد مسعد السيد سعد</t>
  </si>
  <si>
    <t>01006961533</t>
  </si>
  <si>
    <t>عبير على احمد ابو الدهب</t>
  </si>
  <si>
    <t>01028677783</t>
  </si>
  <si>
    <t>انطوان سمير لبيب بولس</t>
  </si>
  <si>
    <t>01281903311</t>
  </si>
  <si>
    <t>انطوان عازر</t>
  </si>
  <si>
    <t>ناردين نادر وزى يوسف</t>
  </si>
  <si>
    <t>01285734582</t>
  </si>
  <si>
    <t>عبدالله محمد شاذلى حسين</t>
  </si>
  <si>
    <t>01001451718</t>
  </si>
  <si>
    <t>اسماء طارق حسن جابر</t>
  </si>
  <si>
    <t>01005629095</t>
  </si>
  <si>
    <t>احمد ابراهيم السيد ابراهيم</t>
  </si>
  <si>
    <t>01116669495</t>
  </si>
  <si>
    <t>عبير محمد حنفى عبد الفتاح</t>
  </si>
  <si>
    <t>محمد احمد على فهمى</t>
  </si>
  <si>
    <t>حسن عزت احمد حسن</t>
  </si>
  <si>
    <t>01224387200</t>
  </si>
  <si>
    <t>رشا عبدالله عبد الرازق سالم</t>
  </si>
  <si>
    <t>01123920230</t>
  </si>
  <si>
    <t>عماد عزت احمد حسن</t>
  </si>
  <si>
    <t>01110407229</t>
  </si>
  <si>
    <t>دعاء بدر بدر على</t>
  </si>
  <si>
    <t>01140460088</t>
  </si>
  <si>
    <t>امانى محمد مسلم امين</t>
  </si>
  <si>
    <t>01273510113</t>
  </si>
  <si>
    <t>ممدوح محسن حسن</t>
  </si>
  <si>
    <t>احمد رفعت معوض معوض</t>
  </si>
  <si>
    <t>01093409993</t>
  </si>
  <si>
    <t>وليد طارق احمد</t>
  </si>
  <si>
    <t>01093363362</t>
  </si>
  <si>
    <t>ندى محمد عبد النبى</t>
  </si>
  <si>
    <t>محمد احمد ابراهيم عاقول</t>
  </si>
  <si>
    <t>طارق عيسى محمد امين</t>
  </si>
  <si>
    <t>ممدوح محمد محمود سته</t>
  </si>
  <si>
    <t>01113428622</t>
  </si>
  <si>
    <t>محمد على عبد اللاه بخيت</t>
  </si>
  <si>
    <t>01007555537</t>
  </si>
  <si>
    <t>ساهر خالد احمد عبد الحميد</t>
  </si>
  <si>
    <t>01014880233</t>
  </si>
  <si>
    <t>عاطف عوض احمد محمود</t>
  </si>
  <si>
    <t>ناصر السيد على الشربينى</t>
  </si>
  <si>
    <t>هبه محمد مكى حسن</t>
  </si>
  <si>
    <t>عاطف اسماعيل عاطف اسماعيل</t>
  </si>
  <si>
    <t>01000429875</t>
  </si>
  <si>
    <t>سوسن محمد نصر الدين الخولى</t>
  </si>
  <si>
    <t>27/5/2016</t>
  </si>
  <si>
    <t>ايمان ميخائيل سمعان اسكندر</t>
  </si>
  <si>
    <t>01222260465</t>
  </si>
  <si>
    <t>نصر الدين محمد نصر الدين</t>
  </si>
  <si>
    <t>رحاب احمد منوفى اسماعيل</t>
  </si>
  <si>
    <t>محمد صلاح الدين مرزوق</t>
  </si>
  <si>
    <t>01144229922</t>
  </si>
  <si>
    <t>هانى عبده زكى عطيه</t>
  </si>
  <si>
    <t>01222448094</t>
  </si>
  <si>
    <t>ايمن محمد انور حسان محمد</t>
  </si>
  <si>
    <t>01025534424</t>
  </si>
  <si>
    <t>سماح راضى محمد صابر البيدق</t>
  </si>
  <si>
    <t>01006969341</t>
  </si>
  <si>
    <t>تامر محمد السيد خضر</t>
  </si>
  <si>
    <t>نبيل نجيب شفيق تاوفيلس</t>
  </si>
  <si>
    <t>01224774779</t>
  </si>
  <si>
    <t>امير سمير الهادى محمد</t>
  </si>
  <si>
    <t>01065501914</t>
  </si>
  <si>
    <t>ايهاب مجدى محمد عبد المجيد</t>
  </si>
  <si>
    <t>محمود حامد على محمد ندا</t>
  </si>
  <si>
    <t>01093203041</t>
  </si>
  <si>
    <t>محمد فتح الله حسن شوقى</t>
  </si>
  <si>
    <t>01227333038</t>
  </si>
  <si>
    <t>مينا امير عطيه يوسف</t>
  </si>
  <si>
    <t>01221870144</t>
  </si>
  <si>
    <t>جورج جميل عطيه يوسف</t>
  </si>
  <si>
    <t>01224142336</t>
  </si>
  <si>
    <t>20958-21264</t>
  </si>
  <si>
    <t>9-22/7/2016</t>
  </si>
  <si>
    <t>سمير رزق فرج جاد الله</t>
  </si>
  <si>
    <t>وفاء عشماوى صادق عشماوى</t>
  </si>
  <si>
    <t>01005002909</t>
  </si>
  <si>
    <t>منة الله مجدى</t>
  </si>
  <si>
    <t>غاده المغازى السيد على</t>
  </si>
  <si>
    <t>01003003077</t>
  </si>
  <si>
    <t>اسلام مصطفى محمد احمد</t>
  </si>
  <si>
    <t>21404-21419</t>
  </si>
  <si>
    <t>29-30/7/2016</t>
  </si>
  <si>
    <t>محمد حسنى محمد احمد سمك</t>
  </si>
  <si>
    <t>01002883084</t>
  </si>
  <si>
    <t>مصطفى محمود عبد الرحمن محمد</t>
  </si>
  <si>
    <t>محمد المتولى عوض زارع</t>
  </si>
  <si>
    <t>01005126284</t>
  </si>
  <si>
    <t>22710331</t>
  </si>
  <si>
    <t>شيرين على على محمد</t>
  </si>
  <si>
    <t>01012031590</t>
  </si>
  <si>
    <t>21703-21705</t>
  </si>
  <si>
    <t>15/8/2016</t>
  </si>
  <si>
    <t>وليد طارق احمد مصلحى</t>
  </si>
  <si>
    <t>محمد علاء</t>
  </si>
  <si>
    <t>ايمن شعبان محمد احمد</t>
  </si>
  <si>
    <t>20568-20695</t>
  </si>
  <si>
    <t>20-27/6/2016</t>
  </si>
  <si>
    <t>رفعت لمعى رزق جرجس</t>
  </si>
  <si>
    <t>01223215618</t>
  </si>
  <si>
    <t>مريم عبده زكى</t>
  </si>
  <si>
    <t>01222275039</t>
  </si>
  <si>
    <t>18240-18290-18834</t>
  </si>
  <si>
    <t>13-15/1-22/2/2016</t>
  </si>
  <si>
    <t>ايمان على احمد على قناوى</t>
  </si>
  <si>
    <t>01064032950</t>
  </si>
  <si>
    <t>محمد فؤاد محمد يدوى</t>
  </si>
  <si>
    <t>01227014550</t>
  </si>
  <si>
    <t>ياسمين احمد محمود محمود</t>
  </si>
  <si>
    <t>40119-40214</t>
  </si>
  <si>
    <t>23-28/4/2016</t>
  </si>
  <si>
    <t>السيد عبد الستار عبد القادر</t>
  </si>
  <si>
    <t>01119999245</t>
  </si>
  <si>
    <t>احمد محمد على سيد احمد</t>
  </si>
  <si>
    <t>01006510127</t>
  </si>
  <si>
    <t>منار محمد ابراهيم محمد</t>
  </si>
  <si>
    <t>مدحت مسعد توفيق يوسف</t>
  </si>
  <si>
    <t>01200800683</t>
  </si>
  <si>
    <t>نرفانا جرجس سعد الله غبريال</t>
  </si>
  <si>
    <t>01201687806</t>
  </si>
  <si>
    <t>صلاح جاد محمد صالح</t>
  </si>
  <si>
    <t>زيزيت مصطفى عبده نوفل</t>
  </si>
  <si>
    <t>01005155278</t>
  </si>
  <si>
    <t>نهله عبد الحميد حسن عبد الحميد</t>
  </si>
  <si>
    <t>محمد الزنباعى عباس زنباعى</t>
  </si>
  <si>
    <t>6429-19784</t>
  </si>
  <si>
    <t>اكتوبر الجهاز-نادى مصر الجديده</t>
  </si>
  <si>
    <t>امام حسن امام شنن</t>
  </si>
  <si>
    <t>01150009435</t>
  </si>
  <si>
    <t>ايناس محمد منير شنن</t>
  </si>
  <si>
    <t>عماد عايد جاد شنوده</t>
  </si>
  <si>
    <t>01097202084</t>
  </si>
  <si>
    <t>ياسر رزق ميخائيل فرج</t>
  </si>
  <si>
    <t>01005206203</t>
  </si>
  <si>
    <t>محمد عبد الرحيم سيد محمود</t>
  </si>
  <si>
    <t>01122220658</t>
  </si>
  <si>
    <t>محسن محى الدين محمد محمد</t>
  </si>
  <si>
    <t>01097593555</t>
  </si>
  <si>
    <t>20559-20632</t>
  </si>
  <si>
    <t>19-23/6/2016</t>
  </si>
  <si>
    <t>ريم حسين نظير حسين</t>
  </si>
  <si>
    <t>01021211399</t>
  </si>
  <si>
    <t>عبدالله موسى درويش الجاروشه</t>
  </si>
  <si>
    <t>01111118337</t>
  </si>
  <si>
    <t>حازم سعيد رياض ميخائيل</t>
  </si>
  <si>
    <t>01220561268</t>
  </si>
  <si>
    <t>القس بيشوى بالميلاد بيشوى اكرم</t>
  </si>
  <si>
    <t>01229895039</t>
  </si>
  <si>
    <t>اكرم فوزى مساك جونى</t>
  </si>
  <si>
    <t>01093330221</t>
  </si>
  <si>
    <t>شريف فايز رزق جرجس</t>
  </si>
  <si>
    <t>01224402083</t>
  </si>
  <si>
    <t>عبد الفتاح حسنى عبد الفتاح سليمان</t>
  </si>
  <si>
    <t>01069494294</t>
  </si>
  <si>
    <t>بهاء فتحى فتح الله محمد احمد</t>
  </si>
  <si>
    <t>01022115623</t>
  </si>
  <si>
    <t>محمد امام مصيلحى امام</t>
  </si>
  <si>
    <t>01099414439</t>
  </si>
  <si>
    <t>كريستينا شحاته بسيونى جريس</t>
  </si>
  <si>
    <t>01200228437</t>
  </si>
  <si>
    <t>ايزيس منير فايز عطيه</t>
  </si>
  <si>
    <t>01200452283</t>
  </si>
  <si>
    <t>احمد ابراهيم مبروك السيسى</t>
  </si>
  <si>
    <t>01006566662</t>
  </si>
  <si>
    <t>21766-21767</t>
  </si>
  <si>
    <t>هشام عمر على حسن</t>
  </si>
  <si>
    <t>ابراهيم عبد الحى ابراهيم محمد</t>
  </si>
  <si>
    <t>01015353606</t>
  </si>
  <si>
    <t>22707-22708</t>
  </si>
  <si>
    <t>مصطفى عبد المحسن محمد محمد</t>
  </si>
  <si>
    <t>01111000118</t>
  </si>
  <si>
    <t>22017/22244</t>
  </si>
  <si>
    <t>3&amp;19/9/2016</t>
  </si>
  <si>
    <t>عبد الله عبد اللطيف بكرى محمد</t>
  </si>
  <si>
    <t>01223566949</t>
  </si>
  <si>
    <t>دعاء سيد على محمود</t>
  </si>
  <si>
    <t>هشام عبد القادر السيد غباره</t>
  </si>
  <si>
    <t>01288818315</t>
  </si>
  <si>
    <t>23031-23148</t>
  </si>
  <si>
    <t>15-28/11/2016</t>
  </si>
  <si>
    <t>طه جاد الرب طه عبد الرحمن</t>
  </si>
  <si>
    <t>01200085668</t>
  </si>
  <si>
    <t>امل رسمى فاوى ابراهيم</t>
  </si>
  <si>
    <t>حسن ابراهيم الدسوقى حسن ابراهيم</t>
  </si>
  <si>
    <t>وئام احمد</t>
  </si>
  <si>
    <t>روبرت هانى</t>
  </si>
  <si>
    <t>22224/22281</t>
  </si>
  <si>
    <t>18&amp;21/9/2016</t>
  </si>
  <si>
    <t>ثروت بريص قلد بريص</t>
  </si>
  <si>
    <t>01224000457</t>
  </si>
  <si>
    <t>ايفون وجيه مسعود جرجس</t>
  </si>
  <si>
    <t>محمد وجدى عباس سلام</t>
  </si>
  <si>
    <t>01110802422</t>
  </si>
  <si>
    <t>26388038</t>
  </si>
  <si>
    <t>هند عبد الباقى محمد ماضى</t>
  </si>
  <si>
    <t>01004843373</t>
  </si>
  <si>
    <t>42710-42967</t>
  </si>
  <si>
    <t>31/10-21/11/2016</t>
  </si>
  <si>
    <t>01007939722</t>
  </si>
  <si>
    <t>خلود محمد فاضل احمد</t>
  </si>
  <si>
    <t>22800-22949-23083</t>
  </si>
  <si>
    <t>31/10-8-20/11/2016</t>
  </si>
  <si>
    <t>رامى السيد محمد السيد جاد</t>
  </si>
  <si>
    <t>01112222468</t>
  </si>
  <si>
    <t>0222694895</t>
  </si>
  <si>
    <t>دينا كمال محمد مصطفى</t>
  </si>
  <si>
    <t>01006766768</t>
  </si>
  <si>
    <t>Mashreq-11</t>
  </si>
  <si>
    <t>صفوت رؤوف نزهى مينا</t>
  </si>
  <si>
    <t>01069452199</t>
  </si>
  <si>
    <t>من الهولد / مش بيرد على الائتمان</t>
  </si>
  <si>
    <t>عرض القاهره الكبرى ديسمبر 2016</t>
  </si>
  <si>
    <t>ماريان يوسف ابراهيم منصور</t>
  </si>
  <si>
    <t>مريم رمزى فهيم 19202</t>
  </si>
  <si>
    <t>لا يوجد هدايا للعضو الجديد</t>
  </si>
  <si>
    <t>مش بيرد</t>
  </si>
  <si>
    <t>23109-23131</t>
  </si>
  <si>
    <t>23-26/11/2016</t>
  </si>
  <si>
    <t>خالد محمد العشماوى عوض</t>
  </si>
  <si>
    <t>01004940408</t>
  </si>
  <si>
    <t>عرض شرق القاهره ديسمبر 2016</t>
  </si>
  <si>
    <t>ابانوب عريان</t>
  </si>
  <si>
    <t>غاده جمال محمود السيد</t>
  </si>
  <si>
    <t>هانى محمد العشماوى</t>
  </si>
  <si>
    <t>رفض</t>
  </si>
  <si>
    <t>عاطف حبيب غبريال ميخائيل</t>
  </si>
  <si>
    <t>01200779943</t>
  </si>
  <si>
    <t>نهله مصطفى عبد الحليم محمد</t>
  </si>
  <si>
    <t>01122299929</t>
  </si>
  <si>
    <t>ناقص كل الاوراق + المقابله + باقى المقدم</t>
  </si>
  <si>
    <t>23239-23360</t>
  </si>
  <si>
    <t>10-25/12/2016</t>
  </si>
  <si>
    <t>WDF-11</t>
  </si>
  <si>
    <t>ايمن عبد الرازق مصطفى الكردى</t>
  </si>
  <si>
    <t>01221510105</t>
  </si>
  <si>
    <t>بدل عقد متعلقات WDF بنفس الاسم</t>
  </si>
  <si>
    <t>عرض القاهره الكبرى ديسمبر 2016+ابن رابع</t>
  </si>
  <si>
    <t>هنا ابراهيم حماد على</t>
  </si>
  <si>
    <t>01154439795</t>
  </si>
  <si>
    <t>تغيير الابلكيشن</t>
  </si>
  <si>
    <t>وليد سيد بركات</t>
  </si>
  <si>
    <t>الرد الساعه 7 الحل دفع 50%و الباقى على 6 شهور</t>
  </si>
  <si>
    <t>تامر مصطفى عبد الرحمن امين</t>
  </si>
  <si>
    <t>01124554401</t>
  </si>
  <si>
    <t>01223640083</t>
  </si>
  <si>
    <t>22541882</t>
  </si>
  <si>
    <t>شيماء احمد محمد نصير صالح</t>
  </si>
  <si>
    <t>01223530055</t>
  </si>
  <si>
    <t xml:space="preserve">احمد محمود حسن فرج </t>
  </si>
  <si>
    <t>01111177191</t>
  </si>
  <si>
    <t>01000333162</t>
  </si>
  <si>
    <t>2319943</t>
  </si>
  <si>
    <t>رندا ابراهيم امين ابراهيم</t>
  </si>
  <si>
    <t>01111903143</t>
  </si>
  <si>
    <t>باقى المقدم + باقى اوراق الابليكيشن + عقد البنك</t>
  </si>
  <si>
    <t>30/12/2016</t>
  </si>
  <si>
    <t>سعد على بدوى السيد</t>
  </si>
  <si>
    <t>منير جرجس رزق حنا</t>
  </si>
  <si>
    <t>01277990999</t>
  </si>
  <si>
    <t>كل الاوراق + باقى المقدم</t>
  </si>
  <si>
    <t>لمياء عبد الودود عبد الفتاح</t>
  </si>
  <si>
    <t>01117708840</t>
  </si>
  <si>
    <t>23263-23258-23257</t>
  </si>
  <si>
    <t>12-13/12/2016</t>
  </si>
  <si>
    <t>عمرو محمد محمد صلاح الدين محمد رزق</t>
  </si>
  <si>
    <t>01149295807</t>
  </si>
  <si>
    <t>سعر الاشتراك على انديه القاهره الكبرى</t>
  </si>
  <si>
    <t>بدون ترشبح</t>
  </si>
  <si>
    <t>سيتم السداد نقدا 10/2</t>
  </si>
  <si>
    <t>23594-23794</t>
  </si>
  <si>
    <t>1-22/1/2017</t>
  </si>
  <si>
    <t>حسين عادل اسماعيل فريد</t>
  </si>
  <si>
    <t>01004343260</t>
  </si>
  <si>
    <t>عرض كل الانديه 70/6</t>
  </si>
  <si>
    <t>هدير احمد توفيق احمد كلش</t>
  </si>
  <si>
    <t>هبه حسن</t>
  </si>
  <si>
    <t>تم التواصل مع موظف بنك المشرق و سيتم محاولة حل المشكله مع البنك</t>
  </si>
  <si>
    <t xml:space="preserve">عبد المنعم محمد عبد المنعم </t>
  </si>
  <si>
    <t>01009666680</t>
  </si>
  <si>
    <t>احمد صلاح</t>
  </si>
  <si>
    <t>عصام جلال عبد الحفيظ سليمان</t>
  </si>
  <si>
    <t>01220850462</t>
  </si>
  <si>
    <t>20906-22931</t>
  </si>
  <si>
    <t>5/7-7/11/2016</t>
  </si>
  <si>
    <t>خالد هاشم محمد الموجى</t>
  </si>
  <si>
    <t>دينا ابراهيم عبد المعطى حامد</t>
  </si>
  <si>
    <t>احمد محمد صبرى محمد احمد</t>
  </si>
  <si>
    <t>مها عبد المنعم زكى على</t>
  </si>
  <si>
    <t>01097091888</t>
  </si>
  <si>
    <t>كل الاوراق + باقى المقدم + مؤهلات</t>
  </si>
  <si>
    <t>ماريان امير روفائيل عازر</t>
  </si>
  <si>
    <t>01224104078</t>
  </si>
  <si>
    <t>عرض كل الانديه الجمهوريه ديسمبر 2016</t>
  </si>
  <si>
    <t>ماريان امبر روفائيل عازر</t>
  </si>
  <si>
    <t>ابلكيشن 3 نسخ</t>
  </si>
  <si>
    <t>منى مينا عبد الملك / 6180</t>
  </si>
  <si>
    <t>ابتهال مصطفى شعبان محمد</t>
  </si>
  <si>
    <t>01121179727</t>
  </si>
  <si>
    <t>رد عضويه بمبلغ  41100  ملغاه بتاريخ 31/7/2016</t>
  </si>
  <si>
    <t>احمد عبد النبى نجدى ضاهى</t>
  </si>
  <si>
    <t>01112935888</t>
  </si>
  <si>
    <t>لا يوجد هدايا هدايا للعضو القديم</t>
  </si>
  <si>
    <t>هند عصمت عبد اللطيف على</t>
  </si>
  <si>
    <t>01116236938</t>
  </si>
  <si>
    <t>01143343276</t>
  </si>
  <si>
    <t>0224708794</t>
  </si>
  <si>
    <t>محمد عطيه عبد الحميد على</t>
  </si>
  <si>
    <t>23406-23761</t>
  </si>
  <si>
    <t>9/12/2016-20/1/2017</t>
  </si>
  <si>
    <t>نجوى اسماعيل حسين اسماعيل</t>
  </si>
  <si>
    <t>01016224556</t>
  </si>
  <si>
    <t>25743112</t>
  </si>
  <si>
    <t>محمد احمد عبد الحكيم 123509</t>
  </si>
  <si>
    <t>جارى المتابعه مع العميل للسداد نقدا او توقيع الزوجه و فى انتظار الرد</t>
  </si>
  <si>
    <t>محمد محمود محمد حسن علوان</t>
  </si>
  <si>
    <t>01288292514</t>
  </si>
  <si>
    <t>23045107</t>
  </si>
  <si>
    <t>هاله فتحى عبد الحميد نصير</t>
  </si>
  <si>
    <t>01003124018</t>
  </si>
  <si>
    <t>0223045107</t>
  </si>
  <si>
    <t>23601-23613</t>
  </si>
  <si>
    <t>9-10/1/2016</t>
  </si>
  <si>
    <t>هيثم هلال ابراهيم هلال</t>
  </si>
  <si>
    <t>01006788218</t>
  </si>
  <si>
    <t>ناقص اوراق البنك + HR + ايصال + اقرار ترشيح</t>
  </si>
  <si>
    <t>هليوبوليس 3</t>
  </si>
  <si>
    <t>بيشوى دمارس زخارى سعيد</t>
  </si>
  <si>
    <t>01200870003</t>
  </si>
  <si>
    <t>محمد سمير غريب حامد</t>
  </si>
  <si>
    <t>01222909854</t>
  </si>
  <si>
    <t>احمد زاهر</t>
  </si>
  <si>
    <t>18458-18513</t>
  </si>
  <si>
    <t>29/01-2/2/2016</t>
  </si>
  <si>
    <t>سحر على محمد على</t>
  </si>
  <si>
    <t>ساميه على محمد 80322</t>
  </si>
  <si>
    <t>18359-18480-18516-18536</t>
  </si>
  <si>
    <t>21-31/01---2-4/2/2016</t>
  </si>
  <si>
    <t>محمد فوزى عبد الله الرفاعى</t>
  </si>
  <si>
    <t>01113078040</t>
  </si>
  <si>
    <t>عرض البترول</t>
  </si>
  <si>
    <t>احمد عبد السلام فهمى 117063</t>
  </si>
  <si>
    <t>5997-6002</t>
  </si>
  <si>
    <t>08-10/02/2016</t>
  </si>
  <si>
    <t>6 اكتوبر الجهاز</t>
  </si>
  <si>
    <t>عماد الدين لبيب سيد</t>
  </si>
  <si>
    <t>01227441570</t>
  </si>
  <si>
    <t>علياء حسين</t>
  </si>
  <si>
    <t>متولى عبد الفتاح متولى</t>
  </si>
  <si>
    <t>شريف محمد اسماعيل</t>
  </si>
  <si>
    <t>01001340288</t>
  </si>
  <si>
    <t>عبد المنعم العدوى 56375</t>
  </si>
  <si>
    <t>ايهاب عبد الرحيم احمد اسماعيل</t>
  </si>
  <si>
    <t>01000388462</t>
  </si>
  <si>
    <t>قوات مسلحه</t>
  </si>
  <si>
    <t>محمد فاروق سيد 74485</t>
  </si>
  <si>
    <t>ريهام عبد الفتاح معبد منصور</t>
  </si>
  <si>
    <t>01068280262</t>
  </si>
  <si>
    <t>عرض عيد الام</t>
  </si>
  <si>
    <t>مينا يوسف</t>
  </si>
  <si>
    <t>ايمان حسين حسن مصطفى</t>
  </si>
  <si>
    <t>شيرين يونان صادق جرجس</t>
  </si>
  <si>
    <t>01277663196</t>
  </si>
  <si>
    <t>استثناء من م/ ماجد حلمى + ابن رابع</t>
  </si>
  <si>
    <t>ناصف نجيب جرجس 48008</t>
  </si>
  <si>
    <t>19555-19588</t>
  </si>
  <si>
    <t>05-07/04/2016</t>
  </si>
  <si>
    <t>محمد فاروق مصطفى كمال</t>
  </si>
  <si>
    <t>01020743777</t>
  </si>
  <si>
    <t>صامويل صابر</t>
  </si>
  <si>
    <t>وليد حافظ على 90046</t>
  </si>
  <si>
    <t>عمرو محمد صلاح الدين الدمرداش</t>
  </si>
  <si>
    <t>01093373356</t>
  </si>
  <si>
    <t>رئيس محكمه</t>
  </si>
  <si>
    <t>محمد عبد العليم ابراهيم 68189</t>
  </si>
  <si>
    <t>امجد ايوب شفيق جندى</t>
  </si>
  <si>
    <t>01005575551</t>
  </si>
  <si>
    <t>صاموئيل صابر</t>
  </si>
  <si>
    <t>عبد العظيم صالح عبد العظيم عبد العليم</t>
  </si>
  <si>
    <t>01222447023</t>
  </si>
  <si>
    <t>مارى جميل بشاى عطيه</t>
  </si>
  <si>
    <t>مصطفى عبد الفتاح احمد مرشد</t>
  </si>
  <si>
    <t>01272454524</t>
  </si>
  <si>
    <t>ياسر كامل ابو المعاطى بدراوى</t>
  </si>
  <si>
    <t>01112211123</t>
  </si>
  <si>
    <t>6839-6862</t>
  </si>
  <si>
    <t>02-04/07/2016</t>
  </si>
  <si>
    <t>محمد ممدوح محمود مرسى</t>
  </si>
  <si>
    <t>01013737125</t>
  </si>
  <si>
    <t>كريم حسن</t>
  </si>
  <si>
    <t>ياسر محمد 118347</t>
  </si>
  <si>
    <t>حماده محمد محمدين</t>
  </si>
  <si>
    <t>01002276452</t>
  </si>
  <si>
    <t>منى بكرى محمد حسن</t>
  </si>
  <si>
    <t>01110626465</t>
  </si>
  <si>
    <t>ايناس احمد محمود سويدان</t>
  </si>
  <si>
    <t>01223471816</t>
  </si>
  <si>
    <t>نبيل عبد الله محمد ابو الحسن</t>
  </si>
  <si>
    <t>0115166601</t>
  </si>
  <si>
    <t>21327-21343</t>
  </si>
  <si>
    <t>24-25/7/2016</t>
  </si>
  <si>
    <t>سميره صبرى جاد السيد جويد</t>
  </si>
  <si>
    <t>01227037153</t>
  </si>
  <si>
    <t>السعر الطبيعى (عرض شهر رمضان مع خصم قيمه النقاط من الاشتراك)</t>
  </si>
  <si>
    <t>ابراهيم حليم امين</t>
  </si>
  <si>
    <t>20916-21040-21209</t>
  </si>
  <si>
    <t>7-13-20/7/2016</t>
  </si>
  <si>
    <t>ياسر عبد العال محمد عبد العزيز</t>
  </si>
  <si>
    <t>01000539616</t>
  </si>
  <si>
    <t>كريم محمد جاد</t>
  </si>
  <si>
    <t>رمضان السيد محمد موسى</t>
  </si>
  <si>
    <t>01224348060</t>
  </si>
  <si>
    <t>عرض اعياد الربيع + اخ عضو+ابن 4</t>
  </si>
  <si>
    <t>ايمن محمد ابراهيم 34987</t>
  </si>
  <si>
    <t>ماركو القس سوريال يونان جبرائيل</t>
  </si>
  <si>
    <t>01221523127</t>
  </si>
  <si>
    <t>ابن عضو ( القمص سوريال )</t>
  </si>
  <si>
    <t xml:space="preserve">القمص سوريال </t>
  </si>
  <si>
    <t>38876-38990</t>
  </si>
  <si>
    <t>10-13/04/2016</t>
  </si>
  <si>
    <t>ايمن ابراهيم امين عبد الواحد</t>
  </si>
  <si>
    <t>01006104499</t>
  </si>
  <si>
    <t>عرض سيتى سكيب + عيد الام + زوجه ثانيه</t>
  </si>
  <si>
    <t>محمد السيد محمد يحيى</t>
  </si>
  <si>
    <t>احمد نصر محمد الذبيدى</t>
  </si>
  <si>
    <t>01013952127</t>
  </si>
  <si>
    <t>باسم جورج عزمى عبد الملك</t>
  </si>
  <si>
    <t>21096-21172</t>
  </si>
  <si>
    <t>15-18/07/2016</t>
  </si>
  <si>
    <t>فايزه عبد الرازق سيد محمد المهدى</t>
  </si>
  <si>
    <t>01152144281</t>
  </si>
  <si>
    <t>عرض رمضان + اخ عضو</t>
  </si>
  <si>
    <t>كيرلس نزهى</t>
  </si>
  <si>
    <t>شادى بدر الدين محمد 98723</t>
  </si>
  <si>
    <t>هانى مصطفى اميه احمد مصطفى</t>
  </si>
  <si>
    <t>01023456647</t>
  </si>
  <si>
    <t xml:space="preserve">محمد طلال </t>
  </si>
  <si>
    <t>محمد على عبد الحميد عبد الجواد</t>
  </si>
  <si>
    <t>01001002877</t>
  </si>
  <si>
    <t>Indiviual</t>
  </si>
  <si>
    <t>نادر محمد ابراهيم احمد البربرى</t>
  </si>
  <si>
    <t>01118306014</t>
  </si>
  <si>
    <t>مجدى سعد منصور يوسف</t>
  </si>
  <si>
    <t>01025206722</t>
  </si>
  <si>
    <t>جورج رزق 33079</t>
  </si>
  <si>
    <t>علاء يوسف ميخائيل برسوم</t>
  </si>
  <si>
    <t>01227497475</t>
  </si>
  <si>
    <t>ايمن محمد وهبى عبد المعطى</t>
  </si>
  <si>
    <t>01221516051</t>
  </si>
  <si>
    <t>وائل محمد شحاته حسين</t>
  </si>
  <si>
    <t>01100009099</t>
  </si>
  <si>
    <t>حسام السيد احمد الفرارجى</t>
  </si>
  <si>
    <t>01151556666</t>
  </si>
  <si>
    <t>وليد عطيه عبد اللطيف محمد</t>
  </si>
  <si>
    <t>01007739977</t>
  </si>
  <si>
    <t>دعاء محمود عبد الوهاب عليوه</t>
  </si>
  <si>
    <t>01006663278</t>
  </si>
  <si>
    <t>احمد مصطفى محمد محمد الشاذلى</t>
  </si>
  <si>
    <t>01274634171</t>
  </si>
  <si>
    <t>محمود عبد الله محمود محمد</t>
  </si>
  <si>
    <t>01000688288</t>
  </si>
  <si>
    <t>عرض شهر سبتمبر</t>
  </si>
  <si>
    <t>اسامه عفيفى عبد العظيم 108404</t>
  </si>
  <si>
    <t>ايناس سيد مرسى عبد الرحمن</t>
  </si>
  <si>
    <t>01150180261</t>
  </si>
  <si>
    <t>نعمه الله مصطفى محمد على</t>
  </si>
  <si>
    <t>01005274602</t>
  </si>
  <si>
    <t>عرض شهر سبتمبر + اخ عضو</t>
  </si>
  <si>
    <t>الفت مصطفى محمد 110424</t>
  </si>
  <si>
    <t>محمود حسن احمد حنفى</t>
  </si>
  <si>
    <t>محمود احمد محمد مصطفى</t>
  </si>
  <si>
    <t>01001069117</t>
  </si>
  <si>
    <t>نورهان شلبى عبد المنعم شلبى</t>
  </si>
  <si>
    <t>محمود السيد عمرو محمد</t>
  </si>
  <si>
    <t>01025932852</t>
  </si>
  <si>
    <t>محمد السيد عمر 71469</t>
  </si>
  <si>
    <t>20772-22259</t>
  </si>
  <si>
    <t>29/06-20/9/2016</t>
  </si>
  <si>
    <t>حاتم احمد رؤوف حسام الدين</t>
  </si>
  <si>
    <t>01005221566</t>
  </si>
  <si>
    <t>رشا جمال عبد الوهاب 51443</t>
  </si>
  <si>
    <t>22055-22134</t>
  </si>
  <si>
    <t>05-09/09/2016</t>
  </si>
  <si>
    <t>احمد محمد عبد الحفيظ محمود</t>
  </si>
  <si>
    <t>01144404164</t>
  </si>
  <si>
    <t>امل احمد محمد 51987</t>
  </si>
  <si>
    <t>ايمن مصطفى محمود احمد</t>
  </si>
  <si>
    <t>01007667334</t>
  </si>
  <si>
    <t>جوزيف جرجس زكى خليل</t>
  </si>
  <si>
    <t>01066632155</t>
  </si>
  <si>
    <t>22020-42227-42228</t>
  </si>
  <si>
    <t>03-25/09/2016</t>
  </si>
  <si>
    <t>اسامه رافت عثمان اسماعيل</t>
  </si>
  <si>
    <t>01004546633</t>
  </si>
  <si>
    <t>عرض شهر سبتمبر + اخ عضو + CRM</t>
  </si>
  <si>
    <t>دينا رافت عثمان</t>
  </si>
  <si>
    <t>محمد عاشور عبد الحليم الجندى</t>
  </si>
  <si>
    <t>شريف محمد حسن يوسف</t>
  </si>
  <si>
    <t>01096666612</t>
  </si>
  <si>
    <t>محمود احمد محمد احمد عبد المقصود</t>
  </si>
  <si>
    <t>01111171362</t>
  </si>
  <si>
    <t>صاموئل صابر</t>
  </si>
  <si>
    <t>عونى عايد جاد</t>
  </si>
  <si>
    <t>احمد محمد عبد العال محمد</t>
  </si>
  <si>
    <t>جاكلين يسرى</t>
  </si>
  <si>
    <t>يسرا محمود السيد السيد</t>
  </si>
  <si>
    <t>01120608956</t>
  </si>
  <si>
    <t>جرجر رزق</t>
  </si>
  <si>
    <t>ريموند عدلى نظمى فرج</t>
  </si>
  <si>
    <t>سامح عيسى حسن على</t>
  </si>
  <si>
    <t>01011673029</t>
  </si>
  <si>
    <t>اسلام سامح عيسى حسن على</t>
  </si>
  <si>
    <t>22102-22306</t>
  </si>
  <si>
    <t>07-22/09/2016</t>
  </si>
  <si>
    <t>صلاح الدين رضوان يوسف شلتوت</t>
  </si>
  <si>
    <t>01223710099 </t>
  </si>
  <si>
    <t>عرض شهر سبتمبر + CRM</t>
  </si>
  <si>
    <t>جيهان موسى سيد</t>
  </si>
  <si>
    <t>22848-22871-22872</t>
  </si>
  <si>
    <t>3-4/11/2016</t>
  </si>
  <si>
    <t>عبد العظيم محمد محمد عبد العظيم</t>
  </si>
  <si>
    <t>01001412902</t>
  </si>
  <si>
    <t>عرض بطوله الاسكواش + ابن عضو</t>
  </si>
  <si>
    <t>ايمان عبد العظيم محمد</t>
  </si>
  <si>
    <t>22683-23027</t>
  </si>
  <si>
    <t>25/10-15/11/2016</t>
  </si>
  <si>
    <t>امل عبد الملاك جيد عبد الملاك</t>
  </si>
  <si>
    <t>01222635525</t>
  </si>
  <si>
    <t>عرض بطوله الاسكواش</t>
  </si>
  <si>
    <t>صموئيل صابر</t>
  </si>
  <si>
    <t>عماد ذكى 31238</t>
  </si>
  <si>
    <t>22858-22974</t>
  </si>
  <si>
    <t>04-10/11/2016</t>
  </si>
  <si>
    <t>محمد السيد محمد 101617</t>
  </si>
  <si>
    <t>22409-22410</t>
  </si>
  <si>
    <t>هشام نصر احمد عبد ربه</t>
  </si>
  <si>
    <t>01060223355</t>
  </si>
  <si>
    <t>سامح على محمد 126570</t>
  </si>
  <si>
    <t>23047-23060-23073</t>
  </si>
  <si>
    <t>16-18-19/11/2016</t>
  </si>
  <si>
    <t>هشام محمد مجدى الشربينى طه</t>
  </si>
  <si>
    <t>01020197777</t>
  </si>
  <si>
    <t>حسام فوزى</t>
  </si>
  <si>
    <t>امل فتحى على الشاذلى</t>
  </si>
  <si>
    <t>01001009727</t>
  </si>
  <si>
    <t>مصطفى محمد مصطفى احمد</t>
  </si>
  <si>
    <t>01001905843</t>
  </si>
  <si>
    <t>نهاد رشدى مهدى محمد</t>
  </si>
  <si>
    <t>01006462079</t>
  </si>
  <si>
    <t>مهدى رشدى مهدى 85415</t>
  </si>
  <si>
    <t>Mashreq-8</t>
  </si>
  <si>
    <t>احمد محمد عبد الفتاح على</t>
  </si>
  <si>
    <t>01226707293</t>
  </si>
  <si>
    <t>اندايه شرق القاهره ديسمبر 2016</t>
  </si>
  <si>
    <t>رشا محمد جمعه ابراهيم</t>
  </si>
  <si>
    <t>01277369861</t>
  </si>
  <si>
    <t>احمد جلال عبد السميح 78838</t>
  </si>
  <si>
    <t>رانيه سليمان عبد الرازق فرج</t>
  </si>
  <si>
    <t>01146053331</t>
  </si>
  <si>
    <t>احمد على عبد المقصود حسين</t>
  </si>
  <si>
    <t>01142330259</t>
  </si>
  <si>
    <t>ابتهال محمد صلاح الدين حسين</t>
  </si>
  <si>
    <t>01002940170</t>
  </si>
  <si>
    <t>مذكره استرداد</t>
  </si>
  <si>
    <t>سامح عبد السلام محمد على</t>
  </si>
  <si>
    <t>01221461870</t>
  </si>
  <si>
    <t>23695755</t>
  </si>
  <si>
    <t>احمد سامح عبد السلام محمد</t>
  </si>
  <si>
    <t>01122233748</t>
  </si>
  <si>
    <t>23743083</t>
  </si>
  <si>
    <t>23289-23296</t>
  </si>
  <si>
    <t>WDF-8</t>
  </si>
  <si>
    <t>نسرين علاء الدين محمد محمد</t>
  </si>
  <si>
    <t>01147188813</t>
  </si>
  <si>
    <t>ش ميلاد نسرين + برنت</t>
  </si>
  <si>
    <t>شرق القاهره + منتسب اول</t>
  </si>
  <si>
    <t>العضو القديم 2000 بوينت</t>
  </si>
  <si>
    <t>تم الموافقه من طرف الشركه فى اتتظار  اعاده التحويل مره اخرى</t>
  </si>
  <si>
    <t>23171-23212</t>
  </si>
  <si>
    <t>01-08/12/2016</t>
  </si>
  <si>
    <t>حسن ابراهيم على حسن</t>
  </si>
  <si>
    <t>01098113888</t>
  </si>
  <si>
    <t>السعر الطبيعى + ابن رابع</t>
  </si>
  <si>
    <t>ش ميلاد على + عمر</t>
  </si>
  <si>
    <t>وسام سعيد سليمان السيد</t>
  </si>
  <si>
    <t>ايهاب على حسين</t>
  </si>
  <si>
    <t>فتح حساب عوده</t>
  </si>
  <si>
    <t>العميل رافض التعامل مع اى حد المتابعه مع ا/يوسف ميخائيل وسيتم الحل خلال الاسبوع القادم</t>
  </si>
  <si>
    <t>اندرو عصمت توفيق جندى</t>
  </si>
  <si>
    <t>01276075918</t>
  </si>
  <si>
    <t>226528064</t>
  </si>
  <si>
    <t>نانسى نصحى رياض ميخائيل</t>
  </si>
  <si>
    <t>01275480210</t>
  </si>
  <si>
    <t>جون عصمت توفيق جندى</t>
  </si>
  <si>
    <t>01225656591</t>
  </si>
  <si>
    <t>26528063</t>
  </si>
  <si>
    <t>نهى نصحى رياض ميخائيل</t>
  </si>
  <si>
    <t>01224785648</t>
  </si>
  <si>
    <t>طلحه عبد الحافظ احمد عبد الحافظ</t>
  </si>
  <si>
    <t>01115963777</t>
  </si>
  <si>
    <t>مقابله الزوجه</t>
  </si>
  <si>
    <t>23940-24114</t>
  </si>
  <si>
    <t>سماح سمير محمد محمد السيد</t>
  </si>
  <si>
    <t>01000059539</t>
  </si>
  <si>
    <t>legal action barclayes</t>
  </si>
  <si>
    <t>كل اندايه القاهره الكبرى فبراير 2017</t>
  </si>
  <si>
    <t>ولاء الدين محمود عبد اللطيف نوفل</t>
  </si>
  <si>
    <t>01000434028</t>
  </si>
  <si>
    <t>احمد سمير عبد السميع - 54968</t>
  </si>
  <si>
    <t>على محمد عبد الحميد سلطان</t>
  </si>
  <si>
    <t>01011541414</t>
  </si>
  <si>
    <t>27909012601093</t>
  </si>
  <si>
    <t>مهتاب عادل محمد رفعت</t>
  </si>
  <si>
    <t>01016051554</t>
  </si>
  <si>
    <t>ابو الحجاج قابيل سليمان 74587</t>
  </si>
  <si>
    <t>هيدفع كاش 20/2/2017</t>
  </si>
  <si>
    <t>مصطفى فاروق محمد هندى</t>
  </si>
  <si>
    <t>كل اندايه القاهره الكبرى ديسمبر 2016</t>
  </si>
  <si>
    <t>مالك احمد محمود عبد العال</t>
  </si>
  <si>
    <t>01000955854</t>
  </si>
  <si>
    <t>01115644222</t>
  </si>
  <si>
    <t>23817-23814</t>
  </si>
  <si>
    <t>محمد السيد محمد السيد مهنى</t>
  </si>
  <si>
    <t>01005155050</t>
  </si>
  <si>
    <t>01000784378</t>
  </si>
  <si>
    <t>حاله لم يتم الرد عليهامن البنك</t>
  </si>
  <si>
    <t>كل اندايه القاهره الكبرى يناير 2017 طرف ا/شريف رمزى</t>
  </si>
  <si>
    <t>عزه محمد ابراهيم احمد</t>
  </si>
  <si>
    <t>01094605055</t>
  </si>
  <si>
    <t>الزوجه هتوقع عقد مشرق بعد احضار HR يوم 27/2/2017</t>
  </si>
  <si>
    <t>مارلين ميلاد عبد الشهيد عازر</t>
  </si>
  <si>
    <t>01229087848</t>
  </si>
  <si>
    <t>مدحت سيف لمعى صادق</t>
  </si>
  <si>
    <t>01204455378</t>
  </si>
  <si>
    <t>جوزيف فواز</t>
  </si>
  <si>
    <t>تم النقل من الهولد الى النخيل ا.هانى يسرى1/3/2017</t>
  </si>
  <si>
    <t>24261/24292</t>
  </si>
  <si>
    <t>26/2/2017*1/3/2017</t>
  </si>
  <si>
    <t>ايناس نبوى على الخولى</t>
  </si>
  <si>
    <t>01200774438</t>
  </si>
  <si>
    <t>باقى المقدم + عقد بنك</t>
  </si>
  <si>
    <t>تم النقل من المتعلقات الى النخيل ا.هانى يسرى1/3/2017</t>
  </si>
  <si>
    <t>رامى محمد يسرى حسن عبد الحميد</t>
  </si>
  <si>
    <t>01223602675</t>
  </si>
  <si>
    <t>01009597000</t>
  </si>
  <si>
    <t>حذف من الهولد للاسترداد 1/3/2017</t>
  </si>
  <si>
    <t>منى ممدوح محمد احمد</t>
  </si>
  <si>
    <t>01003593235</t>
  </si>
  <si>
    <t>24928702</t>
  </si>
  <si>
    <t>حذف من الهولد للاسترداد 5/3/2017</t>
  </si>
  <si>
    <t>عقد + باقى المقدم</t>
  </si>
  <si>
    <t>22431-23767-22529</t>
  </si>
  <si>
    <t>06-20-28/01/2017</t>
  </si>
  <si>
    <t>6 نادى مصر الجديده - اكتوبر - الروضه</t>
  </si>
  <si>
    <t>جمال عبد الناصر محمد فاضل مرسى</t>
  </si>
  <si>
    <t>01001800206</t>
  </si>
  <si>
    <t>تم النقل من المتعلقات الى النخيل ا.هانى يسرى5/3/2017</t>
  </si>
  <si>
    <t>منى ابراهيم حامد ابراهيم عفيفى</t>
  </si>
  <si>
    <t>احمد عبد الهادى عبد العزيز</t>
  </si>
  <si>
    <t>هيدفع كاش 25/2/2017 تم احضار الشيكات من بنك المشرق</t>
  </si>
  <si>
    <t>هيدفع كاش 28/2</t>
  </si>
  <si>
    <t>23932-24000</t>
  </si>
  <si>
    <t>3-7/2/2017</t>
  </si>
  <si>
    <t>عبد الحكيم كمال عزب احمد</t>
  </si>
  <si>
    <t>01025260760</t>
  </si>
  <si>
    <t>كل اندايه الجمهوريه فبراير 2017 + ابن 4+5</t>
  </si>
  <si>
    <t>جيهان محمود احمد عبد المجيد</t>
  </si>
  <si>
    <t>01097955527</t>
  </si>
  <si>
    <t xml:space="preserve">بطاقه محمد </t>
  </si>
  <si>
    <t>محمد على عزب - 108890</t>
  </si>
  <si>
    <t>كاش يوم 5/3</t>
  </si>
  <si>
    <t>تم النقل من الهولد الى النخيل ا.هانى يسرى5/3/2017</t>
  </si>
  <si>
    <t>H R \ مقابله الزوجه والاولاد</t>
  </si>
  <si>
    <t>السجيل التجاري و البطاقه الضريبيه \HR </t>
  </si>
  <si>
    <t>هانى محمد محى الدين محمد حسنين</t>
  </si>
  <si>
    <t>01158813304</t>
  </si>
  <si>
    <t>وسام حسب الله فهمى حسب الله</t>
  </si>
  <si>
    <t>باقى المقدم + HR</t>
  </si>
  <si>
    <t>هبه عبد الله رفاعى احمد - 109015</t>
  </si>
  <si>
    <t>تامر سلام محمد محمد سلام</t>
  </si>
  <si>
    <t>01114661137</t>
  </si>
  <si>
    <t>24938135</t>
  </si>
  <si>
    <t>كل اندايه الجمهوريه فبراير 2017</t>
  </si>
  <si>
    <t>رانيا ابراهيم سليم احمد</t>
  </si>
  <si>
    <t>توقيع ظهر الابلكيشن</t>
  </si>
  <si>
    <t>منى ابراهيم سليم</t>
  </si>
  <si>
    <t>الزوجه هتوقع عقد مشرق بعد احضار HR</t>
  </si>
  <si>
    <t>23880-23885</t>
  </si>
  <si>
    <t>محمد عبد الوهاب محمد عبد الفتاح</t>
  </si>
  <si>
    <t>01111101415</t>
  </si>
  <si>
    <t>بدل عقد متعلقات بنك المشرق بنفس الاسم (يوجد فرق فى المقدم 75 جنيه يتم سدادهم قبل توقيع الشيكات)</t>
  </si>
  <si>
    <t>امنيه حامد محمد احمد الخواجه</t>
  </si>
  <si>
    <t>01119771185</t>
  </si>
  <si>
    <t>23908/23920</t>
  </si>
  <si>
    <t>1&amp;2/2/2017</t>
  </si>
  <si>
    <t>عماد محمد احمد يوسف</t>
  </si>
  <si>
    <t>01119022202</t>
  </si>
  <si>
    <t>01001680105</t>
  </si>
  <si>
    <t>0224742330</t>
  </si>
  <si>
    <t>مطلوب كشف حساب يوضح دخل العميل</t>
  </si>
  <si>
    <t>انديه القاهره الكبرى/اسعارفبراير 2017</t>
  </si>
  <si>
    <t>هويدا محمود حسن محمد البيه</t>
  </si>
  <si>
    <t>01119022201</t>
  </si>
  <si>
    <t>هشام محمد حلمى حسن / 01013538467</t>
  </si>
  <si>
    <t>تم توقيع عقد ABK و متبقى اصل كشف الحساب سيتم حضور العميل غدا 21/2/2017(مسافر و تم التواصول مع الزوجه و فى انتظار ردها غدا 8/3/2017)</t>
  </si>
  <si>
    <t>محمود سعيد احمد خليل</t>
  </si>
  <si>
    <t>01009055597</t>
  </si>
  <si>
    <t>38954640</t>
  </si>
  <si>
    <t>مطلق</t>
  </si>
  <si>
    <t>احمد سعيد خليل</t>
  </si>
  <si>
    <t>استرداد غدا 8/3/2017</t>
  </si>
  <si>
    <t>احمد حمدى محمد جابر</t>
  </si>
  <si>
    <t>01001005666</t>
  </si>
  <si>
    <t>0221006814</t>
  </si>
  <si>
    <t>نانسى سليمان شحتى سالم ابوحماد</t>
  </si>
  <si>
    <t>هشام مصطفى</t>
  </si>
  <si>
    <t>محمود محمد عبد العزيز قطب الديب</t>
  </si>
  <si>
    <t>01002509142</t>
  </si>
  <si>
    <t>كل الانديه70/6 اسعار فبراير 2017</t>
  </si>
  <si>
    <t>مروه محمد حسين محمد الديب</t>
  </si>
  <si>
    <t>01003652930</t>
  </si>
  <si>
    <t>مى محمد الديب / 57928</t>
  </si>
  <si>
    <t>سيتم توقيع عقد ABK 8/3/2017</t>
  </si>
  <si>
    <t>ياسر محمد عبد الحميد على زايد</t>
  </si>
  <si>
    <t>01122504464</t>
  </si>
  <si>
    <t>0222759897</t>
  </si>
  <si>
    <t>Refused</t>
  </si>
  <si>
    <t>عرض القاهره الكبرى فبراير 2017</t>
  </si>
  <si>
    <t>منى محمود سالم عبد المعطى</t>
  </si>
  <si>
    <t>01149973899</t>
  </si>
  <si>
    <t>دعاء محمد عبد الحميد 102112</t>
  </si>
  <si>
    <t>تقسيط نادى نهايه الاسبوع 11/3/2017</t>
  </si>
  <si>
    <t>24181-24185</t>
  </si>
  <si>
    <t>شروق عبد الهادى عبد المعبود بدر</t>
  </si>
  <si>
    <t>01006535521</t>
  </si>
  <si>
    <t>01020089996</t>
  </si>
  <si>
    <t>845714307</t>
  </si>
  <si>
    <t>عرض كل الانديه فبراير 2017</t>
  </si>
  <si>
    <t>اقرار / XIAOFEI LI</t>
  </si>
  <si>
    <t>تامر على عبد الحميد 90370</t>
  </si>
  <si>
    <t>سيتم الدفع نقدا او الاسترداد خلال ايام(العميله مسافره و هيجلنا الرد من حد قريبهم11/3/2017)</t>
  </si>
  <si>
    <t>23631/23727</t>
  </si>
  <si>
    <t>11&amp;17/1/2017</t>
  </si>
  <si>
    <t>فاطمه حمدى طه على حمزه</t>
  </si>
  <si>
    <t>01096969002</t>
  </si>
  <si>
    <t>كل الانديه70/6 اسعار يناير 2017</t>
  </si>
  <si>
    <t>باسم محمد محمد محمود بيومى</t>
  </si>
  <si>
    <t>01002857868</t>
  </si>
  <si>
    <t>عمار عبد الفتاح / 134722</t>
  </si>
  <si>
    <t>سيتم حضور الزوجه 9/3/2017بكشف حساب للعرض على موظف بنك ABK</t>
  </si>
  <si>
    <t>عادل احمد محمد على</t>
  </si>
  <si>
    <t>01095295991</t>
  </si>
  <si>
    <t>اسماء مصطفى السيد محمد</t>
  </si>
  <si>
    <t>01001701125</t>
  </si>
  <si>
    <t>26074485</t>
  </si>
  <si>
    <t>شريف محمد سيد احمد</t>
  </si>
  <si>
    <t>01010156140</t>
  </si>
  <si>
    <t>سحر سمير</t>
  </si>
  <si>
    <t>23874-24177</t>
  </si>
  <si>
    <t>30/1-20/2/2017</t>
  </si>
  <si>
    <t>ايمن محمد الهادى احمد محمد</t>
  </si>
  <si>
    <t>01003928506</t>
  </si>
  <si>
    <t>مقابلة الزوجه + ايصال مرافق</t>
  </si>
  <si>
    <t>رضا سيد عبد العال</t>
  </si>
  <si>
    <t>محمد محمود سامى عبد الرشيد</t>
  </si>
  <si>
    <t>01227444122</t>
  </si>
  <si>
    <t>Reject L.A</t>
  </si>
  <si>
    <t>روفيده جمال صالح على</t>
  </si>
  <si>
    <t>01114152229</t>
  </si>
  <si>
    <t>كريم يحيى قاسم - 69928</t>
  </si>
  <si>
    <t>الزوجه هتوقع عقد مشرق بعد احضار HR و سيتم الرد غدا 8/3/2017 لم يتم الرد</t>
  </si>
  <si>
    <t>مروه صايل عبد الله السيسى</t>
  </si>
  <si>
    <t>01003484067</t>
  </si>
  <si>
    <r>
      <t xml:space="preserve">ناقص 250ج.م </t>
    </r>
    <r>
      <rPr>
        <b/>
        <sz val="12"/>
        <color rgb="FFFF0000"/>
        <rFont val="Times New Roman"/>
        <family val="1"/>
      </rPr>
      <t xml:space="preserve"> Fraud Business</t>
    </r>
    <r>
      <rPr>
        <b/>
        <sz val="12"/>
        <color theme="1"/>
        <rFont val="Times New Roman"/>
        <family val="1"/>
      </rPr>
      <t xml:space="preserve"> </t>
    </r>
  </si>
  <si>
    <t>اقرار مقابله / احمد مجدى لطفى صابر</t>
  </si>
  <si>
    <t>محمود صايل عبد الله السيسى</t>
  </si>
  <si>
    <t>محمد شفيق عبد الحكيم الوكيل</t>
  </si>
  <si>
    <t>01002998950</t>
  </si>
  <si>
    <t>هيثم شفيق عبد الحكيم الوكيل</t>
  </si>
  <si>
    <t>01007862636</t>
  </si>
  <si>
    <t>رانيا احمد محمد منصور</t>
  </si>
  <si>
    <t>01282863866</t>
  </si>
  <si>
    <t>24595270</t>
  </si>
  <si>
    <t>عرض عيد الام / 2017 (70/6)</t>
  </si>
  <si>
    <t>عمرو احمد محمد منصور حجاج</t>
  </si>
  <si>
    <t>خصم اضافى 25 % على المنتسب</t>
  </si>
  <si>
    <t>23209-23755</t>
  </si>
  <si>
    <t>7/12/2016-19/1/2017</t>
  </si>
  <si>
    <t>على جمال سالم شعبان</t>
  </si>
  <si>
    <t>01006984470</t>
  </si>
  <si>
    <t>فى انتظار ايصال المرافق</t>
  </si>
  <si>
    <t>سعر الاشتراك على كل اندايه القاهره الكبرى / ديسمبر 2016</t>
  </si>
  <si>
    <t>ساره محمود عبد الغنى احمد</t>
  </si>
  <si>
    <t>01094222050</t>
  </si>
  <si>
    <t>سيد فرج احمد</t>
  </si>
  <si>
    <t>تقسيط نادى السبت11/3/2017 او الاسترداد/مبيردش</t>
  </si>
  <si>
    <t>23346-23502</t>
  </si>
  <si>
    <t>24/12/2016-2/1/2017</t>
  </si>
  <si>
    <t>بسمه على عبد المقصود حسين</t>
  </si>
  <si>
    <t>01007999630</t>
  </si>
  <si>
    <t>243114134</t>
  </si>
  <si>
    <t>CPV FAILD</t>
  </si>
  <si>
    <t>محمد عبد الغنى عطيه مرسى</t>
  </si>
  <si>
    <t>01009232180</t>
  </si>
  <si>
    <t>كريم على عبد المقصود</t>
  </si>
  <si>
    <t>سيتم توقيع عقد ABK نهايه الشهر لسفر العميله</t>
  </si>
  <si>
    <t>ABK-4</t>
  </si>
  <si>
    <t>شيرين جمال محمد المجيرى</t>
  </si>
  <si>
    <t>01223968220</t>
  </si>
  <si>
    <t>33834627</t>
  </si>
  <si>
    <t>لم يتم تسليم العقد الى موظف البنك</t>
  </si>
  <si>
    <t>كل الاندية/عرض عيد الام 2017</t>
  </si>
  <si>
    <t>محمد سعد سيد موسى</t>
  </si>
  <si>
    <t>01221723489</t>
  </si>
  <si>
    <t>ش ميلاد</t>
  </si>
  <si>
    <t>مجدى جبره - 131375</t>
  </si>
  <si>
    <t>تم النقل التجمع 2/4/2017</t>
  </si>
  <si>
    <t>24156-24228-44813</t>
  </si>
  <si>
    <t>17-24/2-27/3/2017</t>
  </si>
  <si>
    <t>نادى مصر الجديده-المعادى</t>
  </si>
  <si>
    <t>محمد اشرف محمد احمد</t>
  </si>
  <si>
    <t>01011339890</t>
  </si>
  <si>
    <t>022315001</t>
  </si>
  <si>
    <t>مينا سمير كامل</t>
  </si>
  <si>
    <t>اية الله محمد محمود عبده مجاهد</t>
  </si>
  <si>
    <t>01069693217</t>
  </si>
  <si>
    <t>فادى فكرى سامى</t>
  </si>
  <si>
    <t>44105-44529</t>
  </si>
  <si>
    <t>23/1-27/2/2017</t>
  </si>
  <si>
    <t>محمد عبد السميع خليل عبد السميع</t>
  </si>
  <si>
    <t>01145708111</t>
  </si>
  <si>
    <t>0239753371</t>
  </si>
  <si>
    <t>عرض القاهره الكبرى يناير 2017</t>
  </si>
  <si>
    <t>نجلاء مصطفى عثمان جمعه</t>
  </si>
  <si>
    <t>01289928991</t>
  </si>
  <si>
    <t>ريهام عبد الحميد</t>
  </si>
  <si>
    <t>تم ابلاغ العميل بالدفع نقدى او التقسيط مع النادى و سيتم الرد غدا بالقرار 9/3/2017</t>
  </si>
  <si>
    <t>ماجد ماهر ملاك عبد الملاك</t>
  </si>
  <si>
    <t>01222311876</t>
  </si>
  <si>
    <t>عقد بنك</t>
  </si>
  <si>
    <t>ربيع قطب عبد الجيد قناوى</t>
  </si>
  <si>
    <t>01155443839</t>
  </si>
  <si>
    <t>24951280</t>
  </si>
  <si>
    <t>نادى مصر الجديد</t>
  </si>
  <si>
    <t>حنان السيد يوسف عبد الكريم</t>
  </si>
  <si>
    <t>01221519558</t>
  </si>
  <si>
    <t>كل الاوراق + باقى المقدم + عقد</t>
  </si>
  <si>
    <t>وائل محمد محروس عبد الرحمن</t>
  </si>
  <si>
    <t>01111189343</t>
  </si>
  <si>
    <t>تم النقل من الهولد الى اكتوبر2 ا.كيرلس مرجان1/3/2017</t>
  </si>
  <si>
    <t>ساره محمد متولى</t>
  </si>
  <si>
    <t>ظريف رؤوف ثابت</t>
  </si>
  <si>
    <t>مارى شكرى وديع لطفى</t>
  </si>
  <si>
    <t>01005354040</t>
  </si>
  <si>
    <t>26246039</t>
  </si>
  <si>
    <t>رشا محمد محمد عسكر</t>
  </si>
  <si>
    <t>01141704144</t>
  </si>
  <si>
    <t>اسلام خالد عبد الغنى على</t>
  </si>
  <si>
    <t>01211112348</t>
  </si>
  <si>
    <t>01116407186</t>
  </si>
  <si>
    <t>خالد عبد الغنى على احمد</t>
  </si>
  <si>
    <t>01124436042</t>
  </si>
  <si>
    <t>سامى مختار يوسف محمد</t>
  </si>
  <si>
    <t>01147063928</t>
  </si>
  <si>
    <t>01005313506</t>
  </si>
  <si>
    <t>27208127</t>
  </si>
  <si>
    <t>كل الاوراق+المقابله+باقى المبلغ</t>
  </si>
  <si>
    <t>22890-9185-22995-23046</t>
  </si>
  <si>
    <t>05-06-12-19/11/2016</t>
  </si>
  <si>
    <t xml:space="preserve"> 6اكتوبر-نادى مصر الجديده</t>
  </si>
  <si>
    <t>ابراهيم عثمان محمد عبيد</t>
  </si>
  <si>
    <t>01003631582</t>
  </si>
  <si>
    <t>rejected استعلام</t>
  </si>
  <si>
    <t>منال حسن على صالح</t>
  </si>
  <si>
    <t>01140368601</t>
  </si>
  <si>
    <t>حسين قاسم عبد الحميد</t>
  </si>
  <si>
    <t>العميل لديه موافقه مسبقه من شركة وادى دجله فاينانشيال(سيتم احضار دفتر شيكات و التوقيع بعد 10 أيام 18/3/2017</t>
  </si>
  <si>
    <t>24687-24688</t>
  </si>
  <si>
    <t>ياسر صلاح على احمد</t>
  </si>
  <si>
    <t>01000009851</t>
  </si>
  <si>
    <t>28447010</t>
  </si>
  <si>
    <t>عرض ابريل 2017 (70/6)</t>
  </si>
  <si>
    <t>ولاء السيد سيد يس</t>
  </si>
  <si>
    <t>01090000558</t>
  </si>
  <si>
    <t>محسن وديع فهمى</t>
  </si>
  <si>
    <t xml:space="preserve"> Segment F--بوينت 1000 2 شنطه</t>
  </si>
  <si>
    <t>24222-24413</t>
  </si>
  <si>
    <t>24/02-11/3/2017</t>
  </si>
  <si>
    <t>هانى محسن محمود ابو ريه</t>
  </si>
  <si>
    <t>01006005114</t>
  </si>
  <si>
    <t>ولاء محسن - 37383</t>
  </si>
  <si>
    <t>بالصور</t>
  </si>
  <si>
    <t>سليمان جورج سليمان رزق</t>
  </si>
  <si>
    <t>01000253800</t>
  </si>
  <si>
    <t>24522243</t>
  </si>
  <si>
    <t>باقى المقدم + مقابله + عقد بنك</t>
  </si>
  <si>
    <t>ساره سليمان جورج سليمان</t>
  </si>
  <si>
    <t>01223568307</t>
  </si>
  <si>
    <t>9092/9085/9093</t>
  </si>
  <si>
    <t>22-23/3/2017</t>
  </si>
  <si>
    <t>محمد عبد الرؤوف عبد المقصود</t>
  </si>
  <si>
    <t>01142214748</t>
  </si>
  <si>
    <t>01004413114</t>
  </si>
  <si>
    <t>39125689</t>
  </si>
  <si>
    <t>القرض المسموح 47500</t>
  </si>
  <si>
    <t>هايدى محمد المحمدى على البسيونى</t>
  </si>
  <si>
    <t>طلبات انضمام للابناء</t>
  </si>
  <si>
    <t>خالد عبد الرؤوف</t>
  </si>
  <si>
    <t>25%خصم اضافى على اضافة المنتسب</t>
  </si>
  <si>
    <t>24530-24734</t>
  </si>
  <si>
    <t>21/03-6/4/2017</t>
  </si>
  <si>
    <t>سوميه صلاح عبد الكريم متولى</t>
  </si>
  <si>
    <t>01001239495</t>
  </si>
  <si>
    <t>22985424</t>
  </si>
  <si>
    <t>REJECTED FISHING HR LETTER</t>
  </si>
  <si>
    <t>اندية القاهره الكبرى/عرض عيد الام 2017 + عرض الاخوات</t>
  </si>
  <si>
    <t>ماهر فوزى محمد على</t>
  </si>
  <si>
    <t>01022115133</t>
  </si>
  <si>
    <t>تكمله التقيم من ا/ رافت نبيل + ش ميلاد</t>
  </si>
  <si>
    <t>نجوى فوزى محمد - 78767</t>
  </si>
  <si>
    <t>9086-9094</t>
  </si>
  <si>
    <t>هشام محمود احمد محمد</t>
  </si>
  <si>
    <t>01014400012</t>
  </si>
  <si>
    <t>صافيناز حسنى محمد بخيت</t>
  </si>
  <si>
    <t>01154849782</t>
  </si>
  <si>
    <t>سيتم احضار اقرار الترشيح غدا</t>
  </si>
  <si>
    <t>ادراه لان لا يوجد اقرار ترشيح العضويه خاصه بالبائع ديفيد فؤاد</t>
  </si>
  <si>
    <t>اسامه منصور ناشد عبد المسيح</t>
  </si>
  <si>
    <t>01111141370</t>
  </si>
  <si>
    <t>44794626</t>
  </si>
  <si>
    <t>نرمين عبد المسيح وديع عبادى</t>
  </si>
  <si>
    <t xml:space="preserve"> باقى المقدم</t>
  </si>
  <si>
    <t>ايمن محمد حمدى محمود الكاتب</t>
  </si>
  <si>
    <t>01061994451</t>
  </si>
  <si>
    <t>تغير ابلكيشن + باقى المقدم + عقد بنك</t>
  </si>
  <si>
    <t>24510/24607</t>
  </si>
  <si>
    <t>20&amp;27/3/2017</t>
  </si>
  <si>
    <t>محمد فرحات محمد حافظ عثمان</t>
  </si>
  <si>
    <t>01023666244</t>
  </si>
  <si>
    <t>0226228816</t>
  </si>
  <si>
    <r>
      <t xml:space="preserve">بدل عقد بنك ABK بأسم </t>
    </r>
    <r>
      <rPr>
        <b/>
        <sz val="12"/>
        <color rgb="FFFF0000"/>
        <rFont val="Times New Roman"/>
        <family val="1"/>
      </rPr>
      <t>داليا محمد عصمت</t>
    </r>
  </si>
  <si>
    <t>كل اندية الجمهوريه مارس 2017</t>
  </si>
  <si>
    <t>داليا محمد عصمت على عبد الله</t>
  </si>
  <si>
    <t>01000608666</t>
  </si>
  <si>
    <t>تغيير ابلكيشن</t>
  </si>
  <si>
    <t>احمد جابر الشرقاوى / 83212</t>
  </si>
  <si>
    <t>سمر جمال محمد احمد حسن</t>
  </si>
  <si>
    <t>01065102104</t>
  </si>
  <si>
    <t>باقى المقدم + عقد + كل الاوراق</t>
  </si>
  <si>
    <t>محمد احمد زكى البحيرى</t>
  </si>
  <si>
    <t>01149933077</t>
  </si>
  <si>
    <t>22022074</t>
  </si>
  <si>
    <t>البطاقه+باقى المبلغ</t>
  </si>
  <si>
    <t>حسام احمد زكى البحيرى</t>
  </si>
  <si>
    <t>01116555787</t>
  </si>
  <si>
    <t>0222022074</t>
  </si>
  <si>
    <t>المؤهل+باقى المبلغ</t>
  </si>
  <si>
    <t>2شنطه</t>
  </si>
  <si>
    <t>24574-24705</t>
  </si>
  <si>
    <t>24/03-3/4/2017</t>
  </si>
  <si>
    <t>محمد حسان حسين المالكى</t>
  </si>
  <si>
    <t>01001468782</t>
  </si>
  <si>
    <t>24700958</t>
  </si>
  <si>
    <t>REJECTED N.HOME INVESTGATION</t>
  </si>
  <si>
    <t>01005268661</t>
  </si>
  <si>
    <t>توقيع الاسم ثلاثى على الابلكيشن</t>
  </si>
  <si>
    <t>عصام احمد عبد النبى 134981</t>
  </si>
  <si>
    <t>45014/45046</t>
  </si>
  <si>
    <t>11&amp;14/4/2017</t>
  </si>
  <si>
    <t>داليا محمد البسيونى محمد</t>
  </si>
  <si>
    <t>01067037069</t>
  </si>
  <si>
    <t>27174559</t>
  </si>
  <si>
    <t>min incom</t>
  </si>
  <si>
    <t>عازبه</t>
  </si>
  <si>
    <t>شيرين نبيل</t>
  </si>
  <si>
    <t>مدحت عبده عبد الرحيم على</t>
  </si>
  <si>
    <t>01000447735</t>
  </si>
  <si>
    <t>باقى المقدم+اثبات دخل الزوج+الابلكيشن بالكامل</t>
  </si>
  <si>
    <t>على احمد صباح شلبى</t>
  </si>
  <si>
    <t>01005272577</t>
  </si>
  <si>
    <t>وائل طلعت عبد الحميد منصور</t>
  </si>
  <si>
    <t>01004892893</t>
  </si>
  <si>
    <t>احمد رشاد محمد شعبان</t>
  </si>
  <si>
    <t>01025554177</t>
  </si>
  <si>
    <t>شيماء سعيد محمد رضوان</t>
  </si>
  <si>
    <t>باقى المقدم + العقد</t>
  </si>
  <si>
    <t>23996-24272-24341</t>
  </si>
  <si>
    <t>6-27/2-6/3/2017</t>
  </si>
  <si>
    <t>احمد سامح محمد حسين</t>
  </si>
  <si>
    <t>01272757285</t>
  </si>
  <si>
    <t>01020110807</t>
  </si>
  <si>
    <t>22694402</t>
  </si>
  <si>
    <t xml:space="preserve">LEGAL ACTION </t>
  </si>
  <si>
    <t>عرض عيد الام / 2017 (70/6) + ابن رابع</t>
  </si>
  <si>
    <t>هدى كمال محمد</t>
  </si>
  <si>
    <t>01277474407</t>
  </si>
  <si>
    <t>سيتم توقيع عقد بإسم الزوج مشرق 10/3/2017</t>
  </si>
  <si>
    <t>محمد عبد المحسن مراد احمد</t>
  </si>
  <si>
    <t>01006650284</t>
  </si>
  <si>
    <t>اصل المؤهل+باقى المبلغ</t>
  </si>
  <si>
    <t>24706-44853</t>
  </si>
  <si>
    <t>01-03/04/2017</t>
  </si>
  <si>
    <t>نادى مصر الجديده - المعادى</t>
  </si>
  <si>
    <t>اشرف عبد الرحيم على احمد</t>
  </si>
  <si>
    <t>01146440000</t>
  </si>
  <si>
    <t>0242209848</t>
  </si>
  <si>
    <t>وائل احمد محمد ابو سريع</t>
  </si>
  <si>
    <t>01111919119</t>
  </si>
  <si>
    <t>عقد + كل الاوراق</t>
  </si>
  <si>
    <t>اشرف شوقى كامل حنا</t>
  </si>
  <si>
    <t>01001743779</t>
  </si>
  <si>
    <t>24142434</t>
  </si>
  <si>
    <t>اندية القاهره الكبرى/عرض الربيع 2017 + عرض الاخوات</t>
  </si>
  <si>
    <t>اشرف شوفى كامل حنا</t>
  </si>
  <si>
    <t>سمر ممدوح شكرى فهيم</t>
  </si>
  <si>
    <t>01005836932</t>
  </si>
  <si>
    <t>نيفين شوقى كامل - 26002</t>
  </si>
  <si>
    <t xml:space="preserve"> 2شنطه/Segment F-1000بوينت </t>
  </si>
  <si>
    <t>الحسين محمد محمود مرزوق</t>
  </si>
  <si>
    <t>01121378888</t>
  </si>
  <si>
    <t>كل الاوراق+المقابله+اثبات الدخل+ايصال مرافق</t>
  </si>
  <si>
    <t>محمد محمود مرزوق ابراهيم</t>
  </si>
  <si>
    <t>01007216666</t>
  </si>
  <si>
    <t>عادل عبد الرحيم على احمد</t>
  </si>
  <si>
    <t>01000554777</t>
  </si>
  <si>
    <t>محمد محمود غنام زياد احمد</t>
  </si>
  <si>
    <t>ايصالات سيتى سكيب</t>
  </si>
  <si>
    <t>24814/24999/25000</t>
  </si>
  <si>
    <t>13/4/2017*4/5/2017</t>
  </si>
  <si>
    <t>اسراء حسين عادل عبد الوهاب حسين</t>
  </si>
  <si>
    <t>01115673000</t>
  </si>
  <si>
    <t>ش.م أدم+باقى المبلغ+كارنيه الاخت</t>
  </si>
  <si>
    <t>عبد الحكيم طه عبد الحكيم على</t>
  </si>
  <si>
    <t>01114144446</t>
  </si>
  <si>
    <t>26363670</t>
  </si>
  <si>
    <t xml:space="preserve">LEGAL ACTION AAIB </t>
  </si>
  <si>
    <t>اندية القاهره الكبرى/عرض ابريل 2017 + عرض الاخوات</t>
  </si>
  <si>
    <t>شيماء محمود الشبراوى عبد الحميد فتح الباب</t>
  </si>
  <si>
    <t>01118642300</t>
  </si>
  <si>
    <t>خالد طه عبد الحكيم / 131120</t>
  </si>
  <si>
    <t>نيره السعيد الشربينى متولى</t>
  </si>
  <si>
    <t>01222847244</t>
  </si>
  <si>
    <t>26935736</t>
  </si>
  <si>
    <t>عرض الربيع 2017 (70/6)</t>
  </si>
  <si>
    <t>نصر السيد محمد - 116796</t>
  </si>
  <si>
    <t>9220-9221</t>
  </si>
  <si>
    <t>سلماس مجدى حسن عبد الوهاب</t>
  </si>
  <si>
    <t>01066555432</t>
  </si>
  <si>
    <t>33045778</t>
  </si>
  <si>
    <t>Expired Approval</t>
  </si>
  <si>
    <t>وائل محمد هشام ضبان</t>
  </si>
  <si>
    <t>01096333365</t>
  </si>
  <si>
    <t>هانى احمد الحسينى</t>
  </si>
  <si>
    <t>2شنطه مدرسيه</t>
  </si>
  <si>
    <t>سعيد احمد محمد ابراهيم</t>
  </si>
  <si>
    <t>01094669999</t>
  </si>
  <si>
    <t>انديه القاهره الكبرى بإضافه ابن رابع/اسعار فبراير 2017</t>
  </si>
  <si>
    <t>عصمت فوزى محمد ابراهيم</t>
  </si>
  <si>
    <t>01017181999</t>
  </si>
  <si>
    <t>عبد الرؤوف انور / 94293</t>
  </si>
  <si>
    <t>سيتم احضار سجل تجارى و بطاقه ضريبيه اصدار حديث و كشف حساب  للعرض على موظف بنك المشرق الاحد 12/3/2017</t>
  </si>
  <si>
    <t>24731-24772</t>
  </si>
  <si>
    <t>06-09/04/2017</t>
  </si>
  <si>
    <t>علا ابراهيم عبد العزيز محمد</t>
  </si>
  <si>
    <t>01111116092</t>
  </si>
  <si>
    <t>ممدوح عبد الرحيم محمود احمد</t>
  </si>
  <si>
    <t>01119000291</t>
  </si>
  <si>
    <t>محمد عباس</t>
  </si>
  <si>
    <t>ماجده احمد قاسم احمد</t>
  </si>
  <si>
    <t>01095112558</t>
  </si>
  <si>
    <t>2697777</t>
  </si>
  <si>
    <t>اندية القاهره الكبرى/عرض مايو 2017</t>
  </si>
  <si>
    <t>ايمن فهمى سيد حسن</t>
  </si>
  <si>
    <t>01099366832</t>
  </si>
  <si>
    <t>اسراء حسن</t>
  </si>
  <si>
    <t>ايهاب نبيل راتب عبد الله</t>
  </si>
  <si>
    <t>01223194766</t>
  </si>
  <si>
    <t>سلمى محمد عبد النبى محمد</t>
  </si>
  <si>
    <t>01026909692</t>
  </si>
  <si>
    <t>2038483</t>
  </si>
  <si>
    <t>مكتب الوجيستك</t>
  </si>
  <si>
    <t>ايمان على اسماعيل على</t>
  </si>
  <si>
    <t>01144111132</t>
  </si>
  <si>
    <t>35651552</t>
  </si>
  <si>
    <t>Fraud APP</t>
  </si>
  <si>
    <t>ياسر كمال سيد متولى</t>
  </si>
  <si>
    <t>01228410267</t>
  </si>
  <si>
    <t>سليمان التركى - 48316</t>
  </si>
  <si>
    <t>احمد محمد على عبد الله</t>
  </si>
  <si>
    <t>01001448142</t>
  </si>
  <si>
    <t>محمد الشربينى محمد خليل</t>
  </si>
  <si>
    <t>01277772717</t>
  </si>
  <si>
    <t>عبد الله طاهر احمد عبد الغنى شوارب</t>
  </si>
  <si>
    <t>01289888054</t>
  </si>
  <si>
    <t>0223083389</t>
  </si>
  <si>
    <t>رغبه العميل فى عدم استكمال الاجراءات</t>
  </si>
  <si>
    <t>نورهان رضا احمد حسن ابراهيم</t>
  </si>
  <si>
    <t>ريم زغلول سيد احمد سالم</t>
  </si>
  <si>
    <t>شريهان سعيد عبد الله محمد</t>
  </si>
  <si>
    <t>01091521666</t>
  </si>
  <si>
    <t>ادوار صمويل سيف جبرائيل</t>
  </si>
  <si>
    <t>01206266102</t>
  </si>
  <si>
    <t>25907919</t>
  </si>
  <si>
    <t>اشرف سعيد على عبد الله</t>
  </si>
  <si>
    <t>01206312054</t>
  </si>
  <si>
    <t>24553-25207-25228</t>
  </si>
  <si>
    <t>23/03-23-24/5/2017</t>
  </si>
  <si>
    <t>محمد عطيه ابراهيم التهامى</t>
  </si>
  <si>
    <t>01224057244</t>
  </si>
  <si>
    <t>تم الحذف من المتعلقات للاسترداد 17/6/2017</t>
  </si>
  <si>
    <t xml:space="preserve">كل الانديه(70/6) / اسعار يونيو 2017 </t>
  </si>
  <si>
    <t>رشا محمود زكى السيد</t>
  </si>
  <si>
    <t>خالد - 30635</t>
  </si>
  <si>
    <t>ايمان حسنى عبد الجليل محمد</t>
  </si>
  <si>
    <t>01122258777</t>
  </si>
  <si>
    <t>رغبه العميل فى عدم استكمال الاجراءات20/6/2017</t>
  </si>
  <si>
    <t>اسماء احمد الحسينى سليم</t>
  </si>
  <si>
    <t>01098887238</t>
  </si>
  <si>
    <t>تم الحذف من المتعلقات للاسترداد 22/6/2017</t>
  </si>
  <si>
    <t xml:space="preserve">كل الانديه(70/6) / عرض مايو 2017 </t>
  </si>
  <si>
    <t>عاطف حسن جابر شحاته</t>
  </si>
  <si>
    <t>سعد كمال سعد سليمان</t>
  </si>
  <si>
    <t>01005617430</t>
  </si>
  <si>
    <t>29248099</t>
  </si>
  <si>
    <t>نهله فواد جاد اندراوس</t>
  </si>
  <si>
    <t>01222236191</t>
  </si>
  <si>
    <t>مها بكر الشيخ محى الدين سليمان</t>
  </si>
  <si>
    <t>01065554433</t>
  </si>
  <si>
    <t>24483062</t>
  </si>
  <si>
    <t>احمد نبيل عباس جعفر</t>
  </si>
  <si>
    <t>01000256172</t>
  </si>
  <si>
    <t>انيس فوزى شفيق اسحق</t>
  </si>
  <si>
    <t>01019233914</t>
  </si>
  <si>
    <t>0133196055</t>
  </si>
  <si>
    <t>25556-25706</t>
  </si>
  <si>
    <t>21/06-04/07/2017</t>
  </si>
  <si>
    <t>حسام حلمى صموئيل المنقبادى</t>
  </si>
  <si>
    <t>01224174535</t>
  </si>
  <si>
    <t>25939178</t>
  </si>
  <si>
    <t>سيتم الاسترداد بحسب رغبة العميل بعد التأكيد غدا 10/7</t>
  </si>
  <si>
    <t>اندية القاهره الكبرى/ عرض عيد الفطر 2017</t>
  </si>
  <si>
    <t>نانسى ابراهيم ميخائيل موسى</t>
  </si>
  <si>
    <t>01222316964</t>
  </si>
  <si>
    <t>ايرينى ناجى رشدى</t>
  </si>
  <si>
    <t xml:space="preserve">2شنطه/Segment F-1000بوينت </t>
  </si>
  <si>
    <t>حسام الدين حسن السيد عبد الكريم</t>
  </si>
  <si>
    <t>01003613012</t>
  </si>
  <si>
    <t>25648-25697</t>
  </si>
  <si>
    <t>01-04/07/2017</t>
  </si>
  <si>
    <t>مروه سيد محمد عفيفى</t>
  </si>
  <si>
    <t>01200227783</t>
  </si>
  <si>
    <t>21910103</t>
  </si>
  <si>
    <t xml:space="preserve">كل الانديه(70/6) / عرض عيد الفطر 2017 </t>
  </si>
  <si>
    <t>حسام الدين صالح عبد الرحمن - 7380</t>
  </si>
  <si>
    <t>احمد محمد احمد نصير</t>
  </si>
  <si>
    <t>01001760523</t>
  </si>
  <si>
    <t>24095088</t>
  </si>
  <si>
    <t>أوراق + مقابلة+إجراءات بنكية</t>
  </si>
  <si>
    <t>دعاء احمد فريد شمس الدين</t>
  </si>
  <si>
    <t>01090016699</t>
  </si>
  <si>
    <t>25157-25172-25173</t>
  </si>
  <si>
    <t>20-21/05/2017</t>
  </si>
  <si>
    <t>احمد محمود محمد عبد الحميد</t>
  </si>
  <si>
    <t>01129175996</t>
  </si>
  <si>
    <t>28700392</t>
  </si>
  <si>
    <t>بدل عقد بإسم الزوج / احمد محمود محمد عبد الحميد</t>
  </si>
  <si>
    <t>اندية القاهره الكبرى/عرض مايو 2017 + عرض الاخوات</t>
  </si>
  <si>
    <t>اخ عضو فى البنك</t>
  </si>
  <si>
    <t>شيماء جلال امين كردى محمود</t>
  </si>
  <si>
    <t>01145966015</t>
  </si>
  <si>
    <t>باسم ارنست دانيال</t>
  </si>
  <si>
    <t>محمد صلاح الدين على عمر</t>
  </si>
  <si>
    <t>01110129085</t>
  </si>
  <si>
    <t>محمد عبد الاه حسن</t>
  </si>
  <si>
    <t>01223457806</t>
  </si>
  <si>
    <t>طارق محمود قمر الدوله عبد المتعال</t>
  </si>
  <si>
    <t>01207034134</t>
  </si>
  <si>
    <t>اندية القاهره الكبرى/ اسعار عيد الفطر 2017 + اخ عضو</t>
  </si>
  <si>
    <t>نرمين احمد محمد صميده</t>
  </si>
  <si>
    <t>نهى محمود قمر الدوله - 46834</t>
  </si>
  <si>
    <t>ايمن فانه سيحه سليمان</t>
  </si>
  <si>
    <t>01282481704</t>
  </si>
  <si>
    <t>24929856</t>
  </si>
  <si>
    <t>cpv failed</t>
  </si>
  <si>
    <t>اندية القاهره الكبرى/ عرض عيد الفطر 2017 + اخ عضو</t>
  </si>
  <si>
    <t>رشا سامح ماهر دانيال</t>
  </si>
  <si>
    <t>طلعت سعد لبيب - 72418</t>
  </si>
  <si>
    <t>ايمن عبد الغنى على عبد الغنى</t>
  </si>
  <si>
    <t>01146000239</t>
  </si>
  <si>
    <t>N/L NSGB</t>
  </si>
  <si>
    <t>اندية القاهره الكبرى/ اسعار يوليو 2017</t>
  </si>
  <si>
    <t xml:space="preserve">دلال حسن سعيد </t>
  </si>
  <si>
    <t>محمد محمود عبد اللطيف احمد</t>
  </si>
  <si>
    <t>01090108688</t>
  </si>
  <si>
    <t>22317364</t>
  </si>
  <si>
    <t>امل فاروق محمد محمد</t>
  </si>
  <si>
    <t>حازم عبد العزيز محمد - 92089</t>
  </si>
  <si>
    <t>جاد الله عطا الكريم احمد جاد الله</t>
  </si>
  <si>
    <t>01226178666</t>
  </si>
  <si>
    <t>44719963</t>
  </si>
  <si>
    <t>LIABILITY LETTER FROM ARAB BANK FOR ALL LOANS</t>
  </si>
  <si>
    <t>اندية القاهره الكبرى/ اسعار يوليو 2017 + اخ عضو</t>
  </si>
  <si>
    <t>محمد عطا - 79803</t>
  </si>
  <si>
    <t>رضا رياض حداد ابراهيم</t>
  </si>
  <si>
    <t>01111222763</t>
  </si>
  <si>
    <t>محمد عبده حسين حنفى الحامولى</t>
  </si>
  <si>
    <t>01117385588</t>
  </si>
  <si>
    <t>فاديه بسالى استابوس بسالى</t>
  </si>
  <si>
    <t>01271468671</t>
  </si>
  <si>
    <t>20700201</t>
  </si>
  <si>
    <t>عبد الحميد محمود عبد الله جاد</t>
  </si>
  <si>
    <t>01005449530</t>
  </si>
  <si>
    <t>25735/25737</t>
  </si>
  <si>
    <t>نجوان عبد الرحمن على عبد الرحمن</t>
  </si>
  <si>
    <t>01141300566</t>
  </si>
  <si>
    <t>تم توقيع الشيكات25/7 / مطلوب ايصال مرافق حديث</t>
  </si>
  <si>
    <t>كل الاندية70/6 / اسعار يوليو 2017</t>
  </si>
  <si>
    <t>كمال حسن كمال حسن</t>
  </si>
  <si>
    <t>حسن احمد مرسى</t>
  </si>
  <si>
    <t>تامر اسماعيل صالح احمد عيسى</t>
  </si>
  <si>
    <t>01141470905</t>
  </si>
  <si>
    <t>24905647</t>
  </si>
  <si>
    <t>مروه عبد التواب عبد اللطيف عبد الباقى</t>
  </si>
  <si>
    <t>01001809015</t>
  </si>
  <si>
    <t>وليد خلف الله عبد الحكيم / 56341</t>
  </si>
  <si>
    <t>ايمن احمد على شعبان</t>
  </si>
  <si>
    <t>01098040019</t>
  </si>
  <si>
    <t>وائل محمد يوسف السيد</t>
  </si>
  <si>
    <t>01117214127</t>
  </si>
  <si>
    <t>احمد محمد محمود العبد</t>
  </si>
  <si>
    <t>01276003003</t>
  </si>
  <si>
    <t>23454482</t>
  </si>
  <si>
    <t>باقى المبلغ + مقابله</t>
  </si>
  <si>
    <t>خالد السيد السيد خضير</t>
  </si>
  <si>
    <t>01110124253</t>
  </si>
  <si>
    <t>21927127</t>
  </si>
  <si>
    <t>سماح حلمى عطيه حرحش</t>
  </si>
  <si>
    <t>01012247943</t>
  </si>
  <si>
    <t>أوراق + مقابلة+باقى المبلغ+إجراءات بنكية</t>
  </si>
  <si>
    <t>نهيل فاروق محمد قاسم فرج</t>
  </si>
  <si>
    <t>01156472347</t>
  </si>
  <si>
    <t>أوراق + مقابلة + إجراءات بنكية</t>
  </si>
  <si>
    <t>حنان محمد حسين البيلى</t>
  </si>
  <si>
    <t>01022805277</t>
  </si>
  <si>
    <t>01012305527</t>
  </si>
  <si>
    <t>0244686867</t>
  </si>
  <si>
    <t>كريم مجدى شعبان احمد جمعه</t>
  </si>
  <si>
    <t>01125121613</t>
  </si>
  <si>
    <t>توقيع العقد</t>
  </si>
  <si>
    <t>مجدى شعبان احمد / 136001</t>
  </si>
  <si>
    <t>عريان غطاس بطرس عبد السيد</t>
  </si>
  <si>
    <t>01287086747</t>
  </si>
  <si>
    <t>اجراءات بنكية</t>
  </si>
  <si>
    <t>علاء عبد المجيد حسن الليثى</t>
  </si>
  <si>
    <t>01060831109</t>
  </si>
  <si>
    <t>01123534679</t>
  </si>
  <si>
    <t>28900508</t>
  </si>
  <si>
    <t>محمد احمد محجوب ابراهيم</t>
  </si>
  <si>
    <t>01144471693</t>
  </si>
  <si>
    <t>تم الحذف من المتعلقات للاسترداد20/8/2017</t>
  </si>
  <si>
    <t>امانى عبد العزيز احمد الدسوقى</t>
  </si>
  <si>
    <t>ايمان احمد محجوب - 62882</t>
  </si>
  <si>
    <t>Blank</t>
  </si>
  <si>
    <t>45835 - 46195</t>
  </si>
  <si>
    <t>26/06-22/7/2017</t>
  </si>
  <si>
    <t>اميره محمود محمد سيد عبد الرحمن</t>
  </si>
  <si>
    <t>01019396390</t>
  </si>
  <si>
    <t>محمد فتح الله بدوى عبد المعطى</t>
  </si>
  <si>
    <t>اميره محمد محمد سيد عبد الرحمن</t>
  </si>
  <si>
    <t>عضويات التجمع</t>
  </si>
  <si>
    <t>محمد محمود محمد / 25242</t>
  </si>
  <si>
    <t>يتم صرف 1000 نقطه للعميل الجديد اذا تم استخراج رقم عضويه قبل تاريخ 8/7/2017</t>
  </si>
  <si>
    <t>تم الحذف من الهولد للاسترداد20/8/2017</t>
  </si>
  <si>
    <t>احمد سعيد محمد سعد</t>
  </si>
  <si>
    <t>01221071720</t>
  </si>
  <si>
    <t>24037609</t>
  </si>
  <si>
    <t>خالد عبد المنعم مرسى</t>
  </si>
  <si>
    <t>01006560060</t>
  </si>
  <si>
    <t>كل اندايه القاهره الكبرى يناير 2017</t>
  </si>
  <si>
    <t>23718-24513-24514</t>
  </si>
  <si>
    <t>16/01-20/3/2017</t>
  </si>
  <si>
    <t>حسام السيد الصديق السيد العيسوى</t>
  </si>
  <si>
    <t>01005751557</t>
  </si>
  <si>
    <t>0402231131</t>
  </si>
  <si>
    <t>السيد امين السيد نوير</t>
  </si>
  <si>
    <t>01001615903</t>
  </si>
  <si>
    <t>ابراهيم السعيد سيد عبد الغنى</t>
  </si>
  <si>
    <t>حنان حاتم حافظ يسن</t>
  </si>
  <si>
    <t>جعفر عبد الرحيم محمد على عبد الجليل</t>
  </si>
  <si>
    <t>01000765425</t>
  </si>
  <si>
    <t>0226029916</t>
  </si>
  <si>
    <t>طاهره احمد عبد الهادى الصفتى</t>
  </si>
  <si>
    <t>شيماء عبد العظيم عبد اللطيف عبد العليم</t>
  </si>
  <si>
    <t>01005627231</t>
  </si>
  <si>
    <t>22708931</t>
  </si>
  <si>
    <t>عمرو حسنى محمد محمد العنانى</t>
  </si>
  <si>
    <t>01221456470</t>
  </si>
  <si>
    <t>ممدوح شحات باغر عبد الله</t>
  </si>
  <si>
    <t>01003370534</t>
  </si>
  <si>
    <t>خالد حامد السيد عمار</t>
  </si>
  <si>
    <t>تم الحذف من الهولد للاسترداد20/8/2017 من المعادى</t>
  </si>
  <si>
    <t>اسماء حسن محمد خضر</t>
  </si>
  <si>
    <t>01003875856</t>
  </si>
  <si>
    <t>22682320</t>
  </si>
  <si>
    <t>هناء عباس عبد السلام محمد</t>
  </si>
  <si>
    <t>01141228832</t>
  </si>
  <si>
    <t>تم الحذف من المتعلقات للاسترداد16/8/2017</t>
  </si>
  <si>
    <t>اندية القاهره الكبرى/ اسعار اغسطس 2017 + ابن رابع</t>
  </si>
  <si>
    <t>محمود عبد الحميد محمود الجمال</t>
  </si>
  <si>
    <t>01141222827</t>
  </si>
  <si>
    <t>ايهاب فريد</t>
  </si>
  <si>
    <t>زينب السيد احمد حسن</t>
  </si>
  <si>
    <t>01028129210</t>
  </si>
  <si>
    <t>01018862491</t>
  </si>
  <si>
    <t>بسمه حمدى بدوى عيد قاسم</t>
  </si>
  <si>
    <t>01145291113</t>
  </si>
  <si>
    <t>FRAUD FEED BACK</t>
  </si>
  <si>
    <t>اندية القاهره الكبرى/ اسعار اغسطس 2017 / عرض اخوات الاعضاء</t>
  </si>
  <si>
    <t>احمد حمدى بدوى عيد</t>
  </si>
  <si>
    <t>وفاء محفوظ كامل حسين</t>
  </si>
  <si>
    <t>01061300246</t>
  </si>
  <si>
    <t>LEGAL ACTION PBDAC</t>
  </si>
  <si>
    <t>كل الاندية / عرض مانويل جوزيه 2017 + اب عضو (89083)</t>
  </si>
  <si>
    <t>محمد محمود كامل حسين</t>
  </si>
  <si>
    <t>01061302686</t>
  </si>
  <si>
    <t>امير عاطف عبد الحكيم ابراهيم</t>
  </si>
  <si>
    <t>01022253503</t>
  </si>
  <si>
    <t>44850280</t>
  </si>
  <si>
    <t>عمرو كمال مجاهد مجاهد</t>
  </si>
  <si>
    <t>01023530408</t>
  </si>
  <si>
    <t>HR LETTER NOT ACCEPT</t>
  </si>
  <si>
    <t>كل الاندية / اسعار اغسطس 2017</t>
  </si>
  <si>
    <t>دهب فارس محمد عبد الباقى</t>
  </si>
  <si>
    <t>01111172899</t>
  </si>
  <si>
    <t>رامى محمد فارس</t>
  </si>
  <si>
    <t>كاش يوم 20/9</t>
  </si>
  <si>
    <t>عماد رفعت عطيه حبيب</t>
  </si>
  <si>
    <t>01003561961</t>
  </si>
  <si>
    <t>ألنخيل</t>
  </si>
  <si>
    <t>فادى السيد حسين الزواوى</t>
  </si>
  <si>
    <t>01018252000</t>
  </si>
  <si>
    <t>مروه محمود جعفر محمد زيد</t>
  </si>
  <si>
    <t>01028900444</t>
  </si>
  <si>
    <t>26270-26282</t>
  </si>
  <si>
    <t>19-20/08/2017</t>
  </si>
  <si>
    <t>جاكلين ماهر عزيز جورجى</t>
  </si>
  <si>
    <t>01226050541</t>
  </si>
  <si>
    <t>هبه ابراهيم امام ابراهيم</t>
  </si>
  <si>
    <t>01144688188</t>
  </si>
  <si>
    <t>احمد السيد محمد السيد برعى</t>
  </si>
  <si>
    <t>01011714989</t>
  </si>
  <si>
    <t>22677992</t>
  </si>
  <si>
    <t>باقى المبلغ+اجراءات بنكيه</t>
  </si>
  <si>
    <t>احمد السيد محمد  موسى قناوى</t>
  </si>
  <si>
    <t>01282149948</t>
  </si>
  <si>
    <t>حسين محمد حسين السنديونى</t>
  </si>
  <si>
    <t>01002500551</t>
  </si>
  <si>
    <t>0224521229</t>
  </si>
  <si>
    <t>LAST 3 MONTHS B/S</t>
  </si>
  <si>
    <t>بوسى مجدى صدقى عبد الله</t>
  </si>
  <si>
    <t>احمد فاضل</t>
  </si>
  <si>
    <t>سيتم التحويل الى تقسيط مع النادى 24/9/2017</t>
  </si>
  <si>
    <t>محمد احمد محمد احمد الجندى</t>
  </si>
  <si>
    <t>01144337256</t>
  </si>
  <si>
    <t>matched legal action</t>
  </si>
  <si>
    <t>اندية القاهره الكبرى/اسعار سبتمبر 2017 + ابن عضو</t>
  </si>
  <si>
    <t>ايه ناجح عبد المنعم محمد</t>
  </si>
  <si>
    <t>عمار محمد زبادى - 138499</t>
  </si>
  <si>
    <t>ممدوح احمد محمد احمد الجندى</t>
  </si>
  <si>
    <t>01141022415</t>
  </si>
  <si>
    <t>سيتم التوقيع بعد حل عقد فى المتعلقات</t>
  </si>
  <si>
    <t>مروه احمد محمود حسن</t>
  </si>
  <si>
    <t>01100691002</t>
  </si>
  <si>
    <t>26317-26318</t>
  </si>
  <si>
    <t>ريم حسين احمد حسين القهوجى</t>
  </si>
  <si>
    <t>01090292992</t>
  </si>
  <si>
    <t>كل الاندية / عرض مانويل جوزيه 2017 + اخ عضو</t>
  </si>
  <si>
    <t>محمد عادل عبد الهادى عبد الكريم</t>
  </si>
  <si>
    <t>01287399911</t>
  </si>
  <si>
    <t>ناريمان حسين احمد - 59983</t>
  </si>
  <si>
    <r>
      <t xml:space="preserve">1000 بوينت – </t>
    </r>
    <r>
      <rPr>
        <b/>
        <sz val="11"/>
        <color rgb="FF000000"/>
        <rFont val="Calibri"/>
        <family val="2"/>
      </rPr>
      <t>Segment F</t>
    </r>
    <r>
      <rPr>
        <b/>
        <sz val="11"/>
        <color rgb="FF000000"/>
        <rFont val="Times New Roman"/>
        <family val="1"/>
      </rPr>
      <t xml:space="preserve"> + عدد 2 شنطة دجلاوى حتى نفاذ الكمية</t>
    </r>
  </si>
  <si>
    <t>نهله مفيد ابراهيم حسن</t>
  </si>
  <si>
    <t>01001990082</t>
  </si>
  <si>
    <t>22697368</t>
  </si>
  <si>
    <t>محمود احمد عبد القادر احمد</t>
  </si>
  <si>
    <t>01007228872</t>
  </si>
  <si>
    <t>احمد محمد احمد الجندى</t>
  </si>
  <si>
    <t>01115471537</t>
  </si>
  <si>
    <t xml:space="preserve">كل الاندية 70/6 عرض المونديال 2017 </t>
  </si>
  <si>
    <t>شيكات</t>
  </si>
  <si>
    <t>احمد سلامه عبد العليم ابراهيم</t>
  </si>
  <si>
    <t>01120886662</t>
  </si>
  <si>
    <t>01003441326</t>
  </si>
  <si>
    <t>ايمن سلامه عبد العليم ابراهيم</t>
  </si>
  <si>
    <t>01001584494</t>
  </si>
  <si>
    <t>01221071966</t>
  </si>
  <si>
    <t>فاطمه السيد محمود عماره</t>
  </si>
  <si>
    <t>01140602703</t>
  </si>
  <si>
    <t>حازم محمد جمال محمد</t>
  </si>
  <si>
    <t>01223676778</t>
  </si>
  <si>
    <t>01006125616</t>
  </si>
  <si>
    <t>هاجر جمال</t>
  </si>
  <si>
    <t>LEGAL ACTION ALEX BANK</t>
  </si>
  <si>
    <t>سيتم دفع المبلع نقدا يوم 28</t>
  </si>
  <si>
    <t>سيتم توقيع 26/10/2017 فى اكتوبر 1 عقد ABK</t>
  </si>
  <si>
    <t>كل الاندية /عرض المونديال 2017 + عرض ااخوات</t>
  </si>
  <si>
    <t>27058-27101</t>
  </si>
  <si>
    <t>21-25/10/2017</t>
  </si>
  <si>
    <t>حنان مصطفى محمد ابراهيم</t>
  </si>
  <si>
    <t>احمد سمير محمد</t>
  </si>
  <si>
    <t>27057-27100</t>
  </si>
  <si>
    <t>كل الاندية /عرض المونديال 2017 + عرض ااخوات + ابن رابع</t>
  </si>
  <si>
    <t>مروه صلاح احمد عيسى عدس</t>
  </si>
  <si>
    <t>ميريت نبيل ناشد روفائيل</t>
  </si>
  <si>
    <t>01221747077</t>
  </si>
  <si>
    <t>عاطف فرج عوض رشوان</t>
  </si>
  <si>
    <t>01113408686</t>
  </si>
  <si>
    <t>01067620022</t>
  </si>
  <si>
    <t xml:space="preserve">سيتم عمل مذكره </t>
  </si>
  <si>
    <t>جارى تنسيق مع العميله</t>
  </si>
  <si>
    <t>فيلا المهندسين</t>
  </si>
  <si>
    <t>خفاجه على عبد الله السعدنى</t>
  </si>
  <si>
    <t>01226417171</t>
  </si>
  <si>
    <t>35613621</t>
  </si>
  <si>
    <t>مقابله - باقى المبلغ</t>
  </si>
  <si>
    <t>سعد الدين عبد الغنى فرغلى ابو زيد</t>
  </si>
  <si>
    <t>01008887887</t>
  </si>
  <si>
    <t>24841728</t>
  </si>
  <si>
    <t>Start &amp; End of Month</t>
  </si>
  <si>
    <t>سامح سمير محمد على</t>
  </si>
  <si>
    <t>01003333091</t>
  </si>
  <si>
    <t>باقى المبلع + مقابله</t>
  </si>
  <si>
    <t>هانى سعيد امين حجاب</t>
  </si>
  <si>
    <t>01001654951</t>
  </si>
  <si>
    <t>مى ممدوح كمال القلاوى</t>
  </si>
  <si>
    <t>01229918141</t>
  </si>
  <si>
    <t>24701216</t>
  </si>
  <si>
    <t>مقابله + باقى المبلغ</t>
  </si>
  <si>
    <t>محمد حلمى محمد عبد الهادى</t>
  </si>
  <si>
    <t>01061987686</t>
  </si>
  <si>
    <t>عمرو مصطفى جمعه السيد</t>
  </si>
  <si>
    <t>01021221044</t>
  </si>
  <si>
    <t>2شنطه دجلاوى حتى نفاذ الكميه</t>
  </si>
  <si>
    <t>شيرهان اشرف صالح عبد الحميد صالح</t>
  </si>
  <si>
    <t>01004884143</t>
  </si>
  <si>
    <t>26211948</t>
  </si>
  <si>
    <t>تم الحذف من الهولد للاسترداد 12/11/2017</t>
  </si>
  <si>
    <t>كل الانديه 70/6 / اسعار نوفمبر 2017</t>
  </si>
  <si>
    <t>كل الانديه (بنك)</t>
  </si>
  <si>
    <t>باقى الاوراق والمقدم والمقابله</t>
  </si>
  <si>
    <t>01110124185</t>
  </si>
  <si>
    <t>01005405167</t>
  </si>
  <si>
    <t>احمد سلامه عبد الفتاح محمد ضوه</t>
  </si>
  <si>
    <t>محمود محمد عبد الحليم محمد الشيخ</t>
  </si>
  <si>
    <t>01001046442</t>
  </si>
  <si>
    <t>27444/27443/27452</t>
  </si>
  <si>
    <t>محمود سيد جوده اسماعيل</t>
  </si>
  <si>
    <t>01018606066</t>
  </si>
  <si>
    <t>0221532193</t>
  </si>
  <si>
    <t>اقلاديوس صبحى بطرس بدراوى</t>
  </si>
  <si>
    <t>01280305607</t>
  </si>
  <si>
    <t>رامى عزت</t>
  </si>
  <si>
    <t>شيريهان اشرف صالح عبد الحميد صالح</t>
  </si>
  <si>
    <t>كل الانديه70/6 / اسعار نوفمبر 2017</t>
  </si>
  <si>
    <t>عرض نقابه الصيادله</t>
  </si>
  <si>
    <t>احمد عبد العزيز محمد عبد الصمد عون</t>
  </si>
  <si>
    <t>01200557766</t>
  </si>
  <si>
    <t>اسكندريه</t>
  </si>
  <si>
    <t>نانسى فاروق اديب ارمانيوس</t>
  </si>
  <si>
    <t>01223338266</t>
  </si>
  <si>
    <t>اجراءات بنكيه</t>
  </si>
  <si>
    <t>محب جرجس لبيب</t>
  </si>
  <si>
    <t>HDSR</t>
  </si>
  <si>
    <t>27378/27486</t>
  </si>
  <si>
    <t>البائع/ معتز محمود (العضويه اداره لحين احضار بطاقه رقم قومى)</t>
  </si>
  <si>
    <t>01010888327</t>
  </si>
  <si>
    <t>معتز فاروق سيد شلقامى</t>
  </si>
  <si>
    <t>تم الحذف من الهولد للاسترداد 20/11/2017</t>
  </si>
  <si>
    <t>كل الاندية 70/6 / اسعار نوفمبر 2017</t>
  </si>
  <si>
    <t xml:space="preserve">عدد 2 شنطة دجلاوى حتى نفاذ الكمية </t>
  </si>
  <si>
    <t>14-20/11/2017</t>
  </si>
  <si>
    <t>استثناء اداره</t>
  </si>
  <si>
    <t>01001717774</t>
  </si>
  <si>
    <t>عصام محمد العزب مصطفى</t>
  </si>
  <si>
    <t>لبنى توفيق</t>
  </si>
  <si>
    <t>01009222964</t>
  </si>
  <si>
    <t>24531554</t>
  </si>
  <si>
    <t>مريم ماهر مونس نخله</t>
  </si>
  <si>
    <t>14-21/11/2017</t>
  </si>
  <si>
    <t>27464/27560</t>
  </si>
  <si>
    <t>اقلاديوس صبحى</t>
  </si>
  <si>
    <t>24919798</t>
  </si>
  <si>
    <t>01009688611</t>
  </si>
  <si>
    <t>حنان خليل فرح عوض الله</t>
  </si>
  <si>
    <t>27463/27549</t>
  </si>
  <si>
    <t>نقابه الصيادله</t>
  </si>
  <si>
    <t>NEGATIVE HOME EXTERNAL</t>
  </si>
  <si>
    <t>الغاء بناءً على طلب العميل</t>
  </si>
  <si>
    <t>27446/27548</t>
  </si>
  <si>
    <t>منى محمود محمد احمد على</t>
  </si>
  <si>
    <t>01066184041</t>
  </si>
  <si>
    <t>محمود محمد عبد الحليم الشيخ</t>
  </si>
  <si>
    <t>LIABILITY LETTER FROM Housing Loan</t>
  </si>
  <si>
    <t>عبد الله عوض عبد الحفيظ عوض</t>
  </si>
  <si>
    <t>01000022446</t>
  </si>
  <si>
    <t>هند فاروق النادى محمد</t>
  </si>
  <si>
    <t>01000441983</t>
  </si>
  <si>
    <t>محمد سيد</t>
  </si>
  <si>
    <t>27631/27628</t>
  </si>
  <si>
    <t>هبه احمد صالح صالح شكرى</t>
  </si>
  <si>
    <t>01211849497</t>
  </si>
  <si>
    <t>أنديه القاهره الكبرى /  اسعار نوفمبر 2017</t>
  </si>
  <si>
    <t>محمد عصام محمد حسين</t>
  </si>
  <si>
    <t>27269/27370</t>
  </si>
  <si>
    <t>4-9/11/2017</t>
  </si>
  <si>
    <t>اشرف يعقوب ذكى زخارى</t>
  </si>
  <si>
    <t>01226058812</t>
  </si>
  <si>
    <t>24922395</t>
  </si>
  <si>
    <t>أنديه القاهره الكبرى / أخ الزوج عضو بالنادى128082 / عرض المونديال 2017</t>
  </si>
  <si>
    <t>نارمين نادى لوقا حنا</t>
  </si>
  <si>
    <t>01223706665</t>
  </si>
  <si>
    <t>هانى يعقوب ذكى زخارى / 128082</t>
  </si>
  <si>
    <t>محمد سعيد مصطفى امين</t>
  </si>
  <si>
    <t>01001011163</t>
  </si>
  <si>
    <t>سكان اسكندريه</t>
  </si>
  <si>
    <t>جورج عاطف وهبه خليل</t>
  </si>
  <si>
    <t>01224290195</t>
  </si>
  <si>
    <t>ايمن عز الدين فهمى نور الدين محمود</t>
  </si>
  <si>
    <t>01278188100</t>
  </si>
  <si>
    <t>01001715528</t>
  </si>
  <si>
    <t>27710545</t>
  </si>
  <si>
    <t>إجراءات بنكيه</t>
  </si>
  <si>
    <t>محمد ممدوح محسن حسن</t>
  </si>
  <si>
    <t>01227480450</t>
  </si>
  <si>
    <t>22471329</t>
  </si>
  <si>
    <t>عزه سليمان عبد الفتاح سليمان</t>
  </si>
  <si>
    <t>كيرلس مرقص ثابت جابر</t>
  </si>
  <si>
    <t>01224104062</t>
  </si>
  <si>
    <t>01096473030</t>
  </si>
  <si>
    <t>باقى البلغ+اجرائات بنكيه</t>
  </si>
  <si>
    <t>01092707777</t>
  </si>
  <si>
    <t>01204499993</t>
  </si>
  <si>
    <t>حسن محمود رمضان شاهين</t>
  </si>
  <si>
    <t>01289925994</t>
  </si>
  <si>
    <t>جون انسيمس شوقى حنا</t>
  </si>
  <si>
    <t>01005360004</t>
  </si>
  <si>
    <t>وليد حماد رضوان رضوان</t>
  </si>
  <si>
    <t>تم توقيع الشيكات27/11/2017</t>
  </si>
  <si>
    <t>عمر فتحى سعد</t>
  </si>
  <si>
    <t>رنا فتحى سعد الشربينى</t>
  </si>
  <si>
    <t>كل الانديه / اسعار نوفمبر 2017 / عرض اخوات الاعضاء (اخت عضو)</t>
  </si>
  <si>
    <t>26202126</t>
  </si>
  <si>
    <t>01094517110</t>
  </si>
  <si>
    <t>البائع / محمد طارق</t>
  </si>
  <si>
    <t>22692598</t>
  </si>
  <si>
    <t>01091789666</t>
  </si>
  <si>
    <t>احمد عزت عبد العليم محمد</t>
  </si>
  <si>
    <t>01025832370</t>
  </si>
  <si>
    <t>عمر فتحى سعد محمد الشربينى</t>
  </si>
  <si>
    <t>رانيا فهمى يوسف خليل</t>
  </si>
  <si>
    <t>01006537025</t>
  </si>
  <si>
    <t>01277914186</t>
  </si>
  <si>
    <t>022243716</t>
  </si>
  <si>
    <t>CASE WILL BE APPROVED WITH 57000 EGP FOR 60 MONTHS (high risk) 260181</t>
  </si>
  <si>
    <t>خالد يوسف عبد الله محمد</t>
  </si>
  <si>
    <t>01000120709</t>
  </si>
  <si>
    <t>01155558088</t>
  </si>
  <si>
    <t>مايكل منير مكسيموس بنيامين</t>
  </si>
  <si>
    <t>01090049932</t>
  </si>
  <si>
    <t>نبيل سليمان غالى جاد الله ابراهيم</t>
  </si>
  <si>
    <t>01227621102</t>
  </si>
  <si>
    <t>وائل عبد العزيز حسنين شحاته</t>
  </si>
  <si>
    <t>01002919707</t>
  </si>
  <si>
    <t>رأفت بهلول السيد عبد السيد</t>
  </si>
  <si>
    <t>01223088754</t>
  </si>
  <si>
    <t>0233516331</t>
  </si>
  <si>
    <t>مارك جورج سمير ابراهيم</t>
  </si>
  <si>
    <t>01221778360</t>
  </si>
  <si>
    <t>24973949</t>
  </si>
  <si>
    <t>هانى اميل فهمى قلدس</t>
  </si>
  <si>
    <t>01271032505</t>
  </si>
  <si>
    <t>مايكل ماهر شفيق غالى</t>
  </si>
  <si>
    <t>01210863104</t>
  </si>
  <si>
    <t>شوكت نشأت رمزى زكى</t>
  </si>
  <si>
    <t>01007086852</t>
  </si>
  <si>
    <t>عضويات</t>
  </si>
  <si>
    <t>اسراء محمد ممدوح محمود المليجى</t>
  </si>
  <si>
    <t>01003457489</t>
  </si>
  <si>
    <t>كل الانديه / اسعار نوفمبر 2017</t>
  </si>
  <si>
    <t>عماد نوربرت منير فواد جرجس</t>
  </si>
  <si>
    <t>01222462859</t>
  </si>
  <si>
    <t>سيلفيا سعد حنا - 98613</t>
  </si>
  <si>
    <t>خالد محمود محمد محمود</t>
  </si>
  <si>
    <t>01144872200</t>
  </si>
  <si>
    <t>44826280</t>
  </si>
  <si>
    <t>انديه القاهره الكبرى / اسعار نوفمبر 2017 + عرض الكاش</t>
  </si>
  <si>
    <t>دعاء احمد محمد محمود</t>
  </si>
  <si>
    <t>01141220828</t>
  </si>
  <si>
    <t>27636-27986</t>
  </si>
  <si>
    <t>25/11-2/12/2017</t>
  </si>
  <si>
    <t>01030227656</t>
  </si>
  <si>
    <t>انديه القاهره الكبرى / اسعار ديسمبر 2017 + عرض الاخوات + عرض الاطباء</t>
  </si>
  <si>
    <t>ياسر عبد الله عبد اللطيف نصر</t>
  </si>
  <si>
    <t>01094526159</t>
  </si>
  <si>
    <t>حنان سليمان عبد الفتاح - 82458</t>
  </si>
  <si>
    <t>محمد حسين عباس السيد</t>
  </si>
  <si>
    <t>01025473660</t>
  </si>
  <si>
    <t>كل الانديه 70/6 اسعار ديسمبر 2017</t>
  </si>
  <si>
    <t>هندسيد بشير عيسى</t>
  </si>
  <si>
    <t>01007355485</t>
  </si>
  <si>
    <t>محمد سيد بشير</t>
  </si>
  <si>
    <t>كل الانديه / اسعار نوفمبر 2017 + عرض الاخوات</t>
  </si>
  <si>
    <t>مارتينا منير كامل ناروز</t>
  </si>
  <si>
    <t>01090049930</t>
  </si>
  <si>
    <t>يسرى فوزى - 143140</t>
  </si>
  <si>
    <t>27956-27955</t>
  </si>
  <si>
    <t>هبه سعيد زينهم صالح</t>
  </si>
  <si>
    <t>01141828239</t>
  </si>
  <si>
    <t>24706613</t>
  </si>
  <si>
    <t>انديه القاهره الكبرى / اسعار نوفمبر 2017</t>
  </si>
  <si>
    <t>عمرو فتح الله محمد عبد الغنى</t>
  </si>
  <si>
    <t>احمد خليل - 95367</t>
  </si>
  <si>
    <t>كريستين مكرم عدلى جاد الكريم</t>
  </si>
  <si>
    <t>01201826389</t>
  </si>
  <si>
    <t>كل الانديه 70/6 اسعار ديسمبر 2017 نقابه الصيادله</t>
  </si>
  <si>
    <t>محمد صابر حسن</t>
  </si>
  <si>
    <t>احمد سيد محمد كمال على ابو الخير</t>
  </si>
  <si>
    <t>01226571118</t>
  </si>
  <si>
    <t>26396165</t>
  </si>
  <si>
    <t>هناء على يوسف على</t>
  </si>
  <si>
    <t>01007879997</t>
  </si>
  <si>
    <t>نورهان حسن غزال عواد</t>
  </si>
  <si>
    <t>01012286476</t>
  </si>
  <si>
    <t>محمد محمود عبد الرحمن جباره</t>
  </si>
  <si>
    <t>01000108587</t>
  </si>
  <si>
    <t>هبه عبد القادر على محمد</t>
  </si>
  <si>
    <t>01016908084</t>
  </si>
  <si>
    <t>احمد ابراهيم احمد ابراهيم ابو العز</t>
  </si>
  <si>
    <t>01110455554</t>
  </si>
  <si>
    <t>22915150</t>
  </si>
  <si>
    <t>عصام محمد فريد عماره</t>
  </si>
  <si>
    <t>01148829934</t>
  </si>
  <si>
    <t>مجدى حجاج شحاته محمد</t>
  </si>
  <si>
    <t>01223337405</t>
  </si>
  <si>
    <t>26971104</t>
  </si>
  <si>
    <t>حسن عبد الرحيم حسن احمد</t>
  </si>
  <si>
    <t>01000029492</t>
  </si>
  <si>
    <t>26557043</t>
  </si>
  <si>
    <t>هبه عبد المعطى عبد الباقى طلحه</t>
  </si>
  <si>
    <t>01004191793</t>
  </si>
  <si>
    <t>26376254</t>
  </si>
  <si>
    <t>ريم احمد احمد السيد السقيلى</t>
  </si>
  <si>
    <t>01222149176</t>
  </si>
  <si>
    <t>22638968</t>
  </si>
  <si>
    <t>شنوده مجدى حسنى فام</t>
  </si>
  <si>
    <t>01206554473</t>
  </si>
  <si>
    <t>عادل فرح حبيب جندى حبيب</t>
  </si>
  <si>
    <t>01222852807</t>
  </si>
  <si>
    <t>ريمون مجدى شاكر حبيب</t>
  </si>
  <si>
    <t>حنان فكرى محمدين احمد</t>
  </si>
  <si>
    <t>27945/27952</t>
  </si>
  <si>
    <t>30/11/2017-1/12/2017</t>
  </si>
  <si>
    <t>رامى قدرى سادات محمود راجح</t>
  </si>
  <si>
    <t>حنا فرج حنا غالى</t>
  </si>
  <si>
    <t>محمد احمد سعيد محمد</t>
  </si>
  <si>
    <t>خالد ابو بكر صديق موسى</t>
  </si>
  <si>
    <t>01222233308</t>
  </si>
  <si>
    <t>انديه القاهره الكبرى / اسعار ديسمبر 2017 + عرض QNB</t>
  </si>
  <si>
    <t>صفاء سعيد يوسف محمود</t>
  </si>
  <si>
    <t>01222233309</t>
  </si>
  <si>
    <t xml:space="preserve">سيد كمال </t>
  </si>
  <si>
    <t>01147141489</t>
  </si>
  <si>
    <t>انديه القاهره الكبرى / اسعار ديسمبر 2017 + عرض الكاش</t>
  </si>
  <si>
    <t>رانيا جمال عبد المنعم على</t>
  </si>
  <si>
    <t>طنطاوى حامد حسن</t>
  </si>
  <si>
    <t>محمد صبرى محمد امام درويش</t>
  </si>
  <si>
    <t>01286658115</t>
  </si>
  <si>
    <t>2bags</t>
  </si>
  <si>
    <t>27998/28035</t>
  </si>
  <si>
    <t>02-04/12/2017</t>
  </si>
  <si>
    <t>تم توقيع الشيكات 04/12/2017</t>
  </si>
  <si>
    <t>رامى كمال صبرى قسطنطين مرقس</t>
  </si>
  <si>
    <t>01227936385</t>
  </si>
  <si>
    <t>26364346</t>
  </si>
  <si>
    <t>انديه القاهره الكبرى / اسعار ديسمبر 2017</t>
  </si>
  <si>
    <t>راندا عزت كامل ميخائيل</t>
  </si>
  <si>
    <t>01203084570</t>
  </si>
  <si>
    <t>عماد محروس سعد - 128764</t>
  </si>
  <si>
    <t>27632-27782-28027</t>
  </si>
  <si>
    <t>24-28/11-4/12/2017</t>
  </si>
  <si>
    <t>ايه فؤاد فوزى احمد شعبان</t>
  </si>
  <si>
    <t>01000516657</t>
  </si>
  <si>
    <t>انديه القاهره الكبرى / اسعار ديسمبر 2017 + عرض الاخوات</t>
  </si>
  <si>
    <t>هبه ممدوح محسن حسن</t>
  </si>
  <si>
    <t>27680-28036</t>
  </si>
  <si>
    <t>26/11-4/12/2017</t>
  </si>
  <si>
    <t>كل الانديه 70/6 اسعار ديسمبر 2017 + عرض الصيادله</t>
  </si>
  <si>
    <t>اسراء فتحى محمد سالمان</t>
  </si>
  <si>
    <t>01009346437</t>
  </si>
  <si>
    <t>سامح طارق - 78437</t>
  </si>
  <si>
    <t>راشا محمد عبد الجواد رمضان</t>
  </si>
  <si>
    <t>01060691506</t>
  </si>
  <si>
    <t>خاصه ب سامى فكيه متبقى احضار بطاقه العميله</t>
  </si>
  <si>
    <t>رضا عوض خفاجه حسنين</t>
  </si>
  <si>
    <t>01001531732</t>
  </si>
  <si>
    <t>شنط</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</si>
</sst>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d\ mmm\ yyyy"/>
    <numFmt numFmtId="165" formatCode="mmmm\ d"/>
    <numFmt numFmtId="166" formatCode="[$-409]d\-mmm\-yyyy;@"/>
    <numFmt numFmtId="167" formatCode="#,##0.0"/>
    <numFmt numFmtId="168" formatCode="mmmm\ d\,\ yyyy"/>
    <numFmt numFmtId="169" formatCode="0;[Red]0"/>
  </numFmts>
  <fonts count="42">
    <font>
      <sz val="11"/>
      <color theme="1"/>
      <name val="Calibri"/>
      <family val="2"/>
      <scheme val="minor"/>
    </font>
    <font>
      <b/>
      <sz val="12"/>
      <color theme="1"/>
      <name val="Times New Roman"/>
      <family val="1"/>
    </font>
    <font>
      <b/>
      <sz val="12"/>
      <color rgb="FFFF0000"/>
      <name val="Times New Roman"/>
      <family val="1"/>
    </font>
    <font>
      <b/>
      <sz val="12"/>
      <color rgb="FF0000FF"/>
      <name val="Times New Roman"/>
      <family val="1"/>
    </font>
    <font>
      <b/>
      <sz val="12"/>
      <color rgb="FF800080"/>
      <name val="Times New Roman"/>
      <family val="1"/>
    </font>
    <font>
      <b/>
      <sz val="12"/>
      <color rgb="FF993300"/>
      <name val="Times New Roman"/>
      <family val="1"/>
    </font>
    <font>
      <b/>
      <u/>
      <sz val="12"/>
      <color rgb="FFFF0000"/>
      <name val="Times New Roman"/>
      <family val="1"/>
    </font>
    <font>
      <sz val="11"/>
      <color theme="1"/>
      <name val="Calibri"/>
      <family val="2"/>
      <scheme val="minor"/>
    </font>
    <font>
      <b/>
      <sz val="12"/>
      <color indexed="10"/>
      <name val="Times New Roman"/>
      <family val="1"/>
    </font>
    <font>
      <b/>
      <sz val="12"/>
      <name val="Times New Roman"/>
      <family val="1"/>
    </font>
    <font>
      <b/>
      <sz val="12"/>
      <color indexed="20"/>
      <name val="Times New Roman"/>
      <family val="1"/>
    </font>
    <font>
      <b/>
      <sz val="12"/>
      <color rgb="FF000000"/>
      <name val="Times New Roman"/>
      <family val="1"/>
    </font>
    <font>
      <b/>
      <sz val="14"/>
      <color rgb="FF000000"/>
      <name val="Times New Roman"/>
      <family val="1"/>
    </font>
    <font>
      <sz val="12"/>
      <color theme="1"/>
      <name val="Calibri"/>
      <family val="2"/>
    </font>
    <font>
      <sz val="11"/>
      <color theme="0"/>
      <name val="Calibri"/>
      <family val="2"/>
      <scheme val="minor"/>
    </font>
    <font>
      <sz val="12"/>
      <color theme="1"/>
      <name val="Times New Roman"/>
      <family val="1"/>
    </font>
    <font>
      <b/>
      <sz val="10"/>
      <color theme="0"/>
      <name val="Calibri"/>
      <family val="2"/>
    </font>
    <font>
      <b/>
      <sz val="10"/>
      <color theme="1"/>
      <name val="Times New Roman"/>
      <family val="1"/>
    </font>
    <font>
      <sz val="10"/>
      <color theme="0"/>
      <name val="Calibri"/>
      <family val="2"/>
    </font>
    <font>
      <b/>
      <i/>
      <sz val="11"/>
      <color theme="0"/>
      <name val="Calibri"/>
      <family val="2"/>
      <scheme val="minor"/>
    </font>
    <font>
      <i/>
      <sz val="11"/>
      <color theme="0"/>
      <name val="Calibri"/>
      <family val="2"/>
      <scheme val="minor"/>
    </font>
    <font>
      <b/>
      <sz val="12"/>
      <color theme="0"/>
      <name val="Times New Roman"/>
      <family val="1"/>
    </font>
    <font>
      <sz val="12"/>
      <color theme="0"/>
      <name val="Times New Roman"/>
      <family val="1"/>
    </font>
    <font>
      <sz val="11"/>
      <color rgb="FFFF0000"/>
      <name val="Calibri"/>
      <family val="2"/>
      <scheme val="minor"/>
    </font>
    <font>
      <b/>
      <sz val="9"/>
      <color indexed="81"/>
      <name val="Tahoma"/>
      <family val="2"/>
    </font>
    <font>
      <sz val="9"/>
      <color indexed="81"/>
      <name val="Tahoma"/>
      <family val="2"/>
    </font>
    <font>
      <b/>
      <sz val="10"/>
      <color indexed="10"/>
      <name val="Arial"/>
      <family val="2"/>
    </font>
    <font>
      <b/>
      <sz val="11"/>
      <color indexed="8"/>
      <name val="Arial"/>
      <family val="2"/>
    </font>
    <font>
      <b/>
      <sz val="11"/>
      <name val="Arial"/>
      <family val="2"/>
    </font>
    <font>
      <sz val="10"/>
      <name val="Arial"/>
      <family val="2"/>
    </font>
    <font>
      <b/>
      <sz val="11"/>
      <color rgb="FF1F497D"/>
      <name val="Times New Roman"/>
      <family val="1"/>
    </font>
    <font>
      <b/>
      <sz val="11"/>
      <color rgb="FF000000"/>
      <name val="Arial"/>
      <family val="2"/>
    </font>
    <font>
      <sz val="16"/>
      <name val="Arial"/>
      <family val="2"/>
    </font>
    <font>
      <b/>
      <sz val="12"/>
      <color rgb="FF92D050"/>
      <name val="Times New Roman"/>
      <family val="1"/>
    </font>
    <font>
      <b/>
      <sz val="12"/>
      <color indexed="12"/>
      <name val="Times New Roman"/>
      <family val="1"/>
    </font>
    <font>
      <sz val="11"/>
      <color theme="1"/>
      <name val="Calibri"/>
      <family val="2"/>
      <charset val="178"/>
      <scheme val="minor"/>
    </font>
    <font>
      <b/>
      <sz val="18"/>
      <color rgb="FF0000FF"/>
      <name val="Times New Roman"/>
      <family val="1"/>
    </font>
    <font>
      <b/>
      <sz val="10"/>
      <color rgb="FF000000"/>
      <name val="Times New Roman"/>
      <family val="1"/>
    </font>
    <font>
      <b/>
      <sz val="11"/>
      <color rgb="FF000000"/>
      <name val="Calibri"/>
      <family val="2"/>
    </font>
    <font>
      <b/>
      <sz val="11"/>
      <color rgb="FF000000"/>
      <name val="Times New Roman"/>
      <family val="1"/>
    </font>
    <font>
      <b/>
      <sz val="8"/>
      <color indexed="81"/>
      <name val="Tahoma"/>
      <family val="2"/>
    </font>
    <font>
      <sz val="8"/>
      <color indexed="81"/>
      <name val="Tahoma"/>
      <family val="2"/>
    </font>
  </fonts>
  <fills count="20">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FF0000"/>
        <bgColor indexed="64"/>
      </patternFill>
    </fill>
    <fill>
      <patternFill patternType="solid">
        <fgColor rgb="FFFFFFFF"/>
        <bgColor indexed="64"/>
      </patternFill>
    </fill>
    <fill>
      <patternFill patternType="solid">
        <fgColor rgb="FFFFC0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00B050"/>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9" tint="0.59999389629810485"/>
        <bgColor indexed="64"/>
      </patternFill>
    </fill>
  </fills>
  <borders count="36">
    <border>
      <left/>
      <right/>
      <top/>
      <bottom/>
      <diagonal/>
    </border>
    <border>
      <left style="double">
        <color auto="1"/>
      </left>
      <right style="double">
        <color auto="1"/>
      </right>
      <top style="double">
        <color auto="1"/>
      </top>
      <bottom style="double">
        <color auto="1"/>
      </bottom>
      <diagonal/>
    </border>
    <border>
      <left style="thin">
        <color indexed="64"/>
      </left>
      <right style="thin">
        <color indexed="64"/>
      </right>
      <top style="thin">
        <color indexed="64"/>
      </top>
      <bottom style="thin">
        <color indexed="64"/>
      </bottom>
      <diagonal/>
    </border>
    <border>
      <left/>
      <right style="double">
        <color indexed="64"/>
      </right>
      <top/>
      <bottom style="double">
        <color indexed="64"/>
      </bottom>
      <diagonal/>
    </border>
    <border>
      <left style="thin">
        <color theme="0"/>
      </left>
      <right style="thin">
        <color theme="0"/>
      </right>
      <top style="thin">
        <color theme="0"/>
      </top>
      <bottom style="thin">
        <color theme="0"/>
      </bottom>
      <diagonal/>
    </border>
    <border>
      <left/>
      <right/>
      <top/>
      <bottom style="thin">
        <color theme="0"/>
      </bottom>
      <diagonal/>
    </border>
    <border>
      <left/>
      <right/>
      <top style="thin">
        <color theme="0"/>
      </top>
      <bottom style="thin">
        <color theme="0"/>
      </bottom>
      <diagonal/>
    </border>
    <border>
      <left/>
      <right/>
      <top style="thin">
        <color theme="0"/>
      </top>
      <bottom/>
      <diagonal/>
    </border>
    <border>
      <left style="double">
        <color theme="1"/>
      </left>
      <right style="double">
        <color theme="1"/>
      </right>
      <top style="double">
        <color theme="1"/>
      </top>
      <bottom style="double">
        <color theme="1"/>
      </bottom>
      <diagonal/>
    </border>
    <border>
      <left style="medium">
        <color theme="1"/>
      </left>
      <right style="thin">
        <color theme="1"/>
      </right>
      <top style="thin">
        <color theme="1"/>
      </top>
      <bottom style="thin">
        <color theme="1"/>
      </bottom>
      <diagonal/>
    </border>
    <border>
      <left style="thin">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right style="thick">
        <color indexed="64"/>
      </right>
      <top/>
      <bottom style="thick">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theme="1"/>
      </left>
      <right/>
      <top style="thin">
        <color theme="1"/>
      </top>
      <bottom style="thin">
        <color theme="1"/>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thin">
        <color theme="1"/>
      </left>
      <right style="thin">
        <color theme="1"/>
      </right>
      <top style="thin">
        <color theme="1"/>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right style="double">
        <color indexed="64"/>
      </right>
      <top style="double">
        <color indexed="64"/>
      </top>
      <bottom style="double">
        <color indexed="64"/>
      </bottom>
      <diagonal/>
    </border>
    <border>
      <left style="double">
        <color auto="1"/>
      </left>
      <right style="double">
        <color auto="1"/>
      </right>
      <top style="double">
        <color auto="1"/>
      </top>
      <bottom/>
      <diagonal/>
    </border>
    <border>
      <left style="double">
        <color auto="1"/>
      </left>
      <right/>
      <top style="double">
        <color auto="1"/>
      </top>
      <bottom style="double">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uble">
        <color auto="1"/>
      </left>
      <right style="double">
        <color auto="1"/>
      </right>
      <top/>
      <bottom style="double">
        <color auto="1"/>
      </bottom>
      <diagonal/>
    </border>
  </borders>
  <cellStyleXfs count="20">
    <xf numFmtId="0" fontId="0"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3" fillId="0" borderId="0"/>
    <xf numFmtId="9" fontId="7" fillId="0" borderId="0" applyFont="0" applyFill="0" applyBorder="0" applyAlignment="0" applyProtection="0"/>
    <xf numFmtId="0" fontId="13" fillId="0" borderId="0"/>
    <xf numFmtId="0" fontId="29" fillId="0" borderId="0"/>
    <xf numFmtId="0" fontId="35" fillId="0" borderId="0"/>
    <xf numFmtId="0" fontId="35" fillId="0" borderId="0"/>
  </cellStyleXfs>
  <cellXfs count="420">
    <xf numFmtId="0" fontId="0" fillId="0" borderId="0" xfId="0"/>
    <xf numFmtId="3" fontId="1" fillId="0" borderId="1" xfId="0" applyNumberFormat="1"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 fillId="0" borderId="1" xfId="0" applyFont="1" applyBorder="1" applyAlignment="1" applyProtection="1">
      <alignment horizontal="center" vertical="center"/>
      <protection locked="0"/>
    </xf>
    <xf numFmtId="3" fontId="2" fillId="5" borderId="1" xfId="0" applyNumberFormat="1" applyFont="1" applyFill="1" applyBorder="1" applyAlignment="1" applyProtection="1">
      <alignment horizontal="center" vertical="center"/>
      <protection locked="0"/>
    </xf>
    <xf numFmtId="3" fontId="15" fillId="0" borderId="0" xfId="0" applyNumberFormat="1" applyFont="1" applyAlignment="1" applyProtection="1">
      <alignment horizontal="center" vertical="center"/>
      <protection locked="0"/>
    </xf>
    <xf numFmtId="0" fontId="15" fillId="0" borderId="0" xfId="0" applyFont="1" applyBorder="1" applyAlignment="1" applyProtection="1">
      <alignment horizontal="center" vertical="center"/>
      <protection locked="0"/>
    </xf>
    <xf numFmtId="0" fontId="14" fillId="0" borderId="4" xfId="0" applyFont="1" applyBorder="1"/>
    <xf numFmtId="0" fontId="0" fillId="0" borderId="4" xfId="0" applyBorder="1" applyProtection="1">
      <protection locked="0"/>
    </xf>
    <xf numFmtId="0" fontId="14" fillId="10" borderId="5" xfId="0" applyFont="1" applyFill="1" applyBorder="1" applyProtection="1">
      <protection locked="0"/>
    </xf>
    <xf numFmtId="0" fontId="14" fillId="10" borderId="6" xfId="0" applyFont="1" applyFill="1" applyBorder="1" applyProtection="1">
      <protection locked="0"/>
    </xf>
    <xf numFmtId="0" fontId="17" fillId="10" borderId="0" xfId="0" applyFont="1" applyFill="1" applyAlignment="1" applyProtection="1">
      <alignment horizontal="center" vertical="center"/>
      <protection locked="0"/>
    </xf>
    <xf numFmtId="0" fontId="19" fillId="10" borderId="6" xfId="0" applyFont="1" applyFill="1" applyBorder="1" applyProtection="1">
      <protection locked="0"/>
    </xf>
    <xf numFmtId="0" fontId="20" fillId="10" borderId="6" xfId="0" applyFont="1" applyFill="1" applyBorder="1" applyProtection="1">
      <protection locked="0"/>
    </xf>
    <xf numFmtId="0" fontId="20" fillId="10" borderId="6" xfId="16" applyFont="1" applyFill="1" applyBorder="1" applyAlignment="1" applyProtection="1">
      <alignment horizontal="left"/>
      <protection locked="0"/>
    </xf>
    <xf numFmtId="0" fontId="14" fillId="10" borderId="7" xfId="0" applyFont="1" applyFill="1" applyBorder="1" applyProtection="1">
      <protection locked="0"/>
    </xf>
    <xf numFmtId="3" fontId="1" fillId="0" borderId="0" xfId="0" applyNumberFormat="1" applyFont="1" applyAlignment="1" applyProtection="1">
      <alignment horizontal="center" vertical="center"/>
      <protection locked="0"/>
    </xf>
    <xf numFmtId="3" fontId="2" fillId="0" borderId="0" xfId="0" applyNumberFormat="1" applyFont="1" applyAlignment="1" applyProtection="1">
      <alignment horizontal="center" vertical="center"/>
      <protection locked="0"/>
    </xf>
    <xf numFmtId="0" fontId="16" fillId="10" borderId="4" xfId="0" applyFont="1" applyFill="1" applyBorder="1" applyAlignment="1" applyProtection="1">
      <alignment horizontal="center"/>
    </xf>
    <xf numFmtId="0" fontId="16" fillId="10" borderId="4" xfId="0" applyFont="1" applyFill="1" applyBorder="1" applyProtection="1"/>
    <xf numFmtId="0" fontId="14" fillId="10" borderId="4" xfId="0" applyNumberFormat="1" applyFont="1" applyFill="1" applyBorder="1" applyProtection="1"/>
    <xf numFmtId="0" fontId="14" fillId="10" borderId="4" xfId="0" applyFont="1" applyFill="1" applyBorder="1" applyProtection="1"/>
    <xf numFmtId="0" fontId="18" fillId="10" borderId="4" xfId="0" applyFont="1" applyFill="1" applyBorder="1" applyAlignment="1" applyProtection="1">
      <alignment horizontal="center"/>
    </xf>
    <xf numFmtId="167" fontId="14" fillId="10" borderId="4" xfId="0" applyNumberFormat="1" applyFont="1" applyFill="1" applyBorder="1" applyProtection="1"/>
    <xf numFmtId="9" fontId="18" fillId="10" borderId="4" xfId="15" applyFont="1" applyFill="1" applyBorder="1" applyProtection="1"/>
    <xf numFmtId="1" fontId="14" fillId="10" borderId="4" xfId="0" applyNumberFormat="1" applyFont="1" applyFill="1" applyBorder="1" applyProtection="1"/>
    <xf numFmtId="4" fontId="16" fillId="10" borderId="4" xfId="0" applyNumberFormat="1" applyFont="1" applyFill="1" applyBorder="1" applyProtection="1"/>
    <xf numFmtId="9" fontId="14" fillId="10" borderId="4" xfId="0" applyNumberFormat="1" applyFont="1" applyFill="1" applyBorder="1" applyProtection="1"/>
    <xf numFmtId="2" fontId="14" fillId="10" borderId="4" xfId="0" applyNumberFormat="1" applyFont="1" applyFill="1" applyBorder="1" applyProtection="1"/>
    <xf numFmtId="0" fontId="14" fillId="10" borderId="4" xfId="0" applyFont="1" applyFill="1" applyBorder="1" applyProtection="1">
      <protection locked="0"/>
    </xf>
    <xf numFmtId="3" fontId="21" fillId="10" borderId="4" xfId="0" applyNumberFormat="1" applyFont="1" applyFill="1" applyBorder="1" applyAlignment="1" applyProtection="1">
      <alignment horizontal="center" vertical="center"/>
    </xf>
    <xf numFmtId="0" fontId="22" fillId="10" borderId="4" xfId="0" applyFont="1" applyFill="1" applyBorder="1" applyAlignment="1" applyProtection="1">
      <alignment horizontal="center" vertical="center"/>
    </xf>
    <xf numFmtId="0" fontId="21" fillId="10" borderId="4" xfId="0" applyFont="1" applyFill="1" applyBorder="1" applyProtection="1"/>
    <xf numFmtId="0" fontId="22" fillId="10" borderId="4" xfId="0" applyFont="1" applyFill="1" applyBorder="1" applyAlignment="1" applyProtection="1">
      <alignment horizontal="center" vertical="center"/>
      <protection locked="0"/>
    </xf>
    <xf numFmtId="0" fontId="21" fillId="10" borderId="4" xfId="0" applyFont="1" applyFill="1" applyBorder="1" applyAlignment="1" applyProtection="1">
      <alignment horizontal="center" vertical="center"/>
    </xf>
    <xf numFmtId="3" fontId="22" fillId="10" borderId="4" xfId="0" applyNumberFormat="1" applyFont="1" applyFill="1" applyBorder="1" applyAlignment="1" applyProtection="1">
      <alignment horizontal="center" vertical="center"/>
    </xf>
    <xf numFmtId="3" fontId="1" fillId="2" borderId="1" xfId="0" applyNumberFormat="1" applyFont="1" applyFill="1" applyBorder="1" applyAlignment="1" applyProtection="1">
      <alignment horizontal="center" vertical="center" wrapText="1"/>
      <protection locked="0"/>
    </xf>
    <xf numFmtId="3" fontId="2" fillId="2" borderId="1" xfId="0" applyNumberFormat="1" applyFont="1" applyFill="1" applyBorder="1" applyAlignment="1" applyProtection="1">
      <alignment horizontal="center" vertical="center" wrapText="1"/>
      <protection locked="0"/>
    </xf>
    <xf numFmtId="3" fontId="1" fillId="0" borderId="0" xfId="0" applyNumberFormat="1" applyFont="1" applyAlignment="1" applyProtection="1">
      <alignment horizontal="center" vertical="center" wrapText="1"/>
      <protection locked="0"/>
    </xf>
    <xf numFmtId="3" fontId="2" fillId="0" borderId="1" xfId="0" applyNumberFormat="1" applyFont="1" applyBorder="1" applyAlignment="1" applyProtection="1">
      <alignment horizontal="center" vertical="center"/>
      <protection locked="0"/>
    </xf>
    <xf numFmtId="9" fontId="1" fillId="0" borderId="1" xfId="0" applyNumberFormat="1" applyFont="1" applyBorder="1" applyAlignment="1" applyProtection="1">
      <alignment horizontal="center" vertical="center"/>
      <protection locked="0"/>
    </xf>
    <xf numFmtId="3" fontId="1" fillId="4" borderId="1" xfId="0" applyNumberFormat="1" applyFont="1" applyFill="1" applyBorder="1" applyAlignment="1" applyProtection="1">
      <alignment horizontal="center" vertical="center"/>
      <protection locked="0"/>
    </xf>
    <xf numFmtId="3" fontId="2" fillId="4" borderId="1" xfId="0" applyNumberFormat="1" applyFont="1" applyFill="1" applyBorder="1" applyAlignment="1" applyProtection="1">
      <alignment horizontal="center" vertical="center"/>
      <protection locked="0"/>
    </xf>
    <xf numFmtId="9" fontId="1" fillId="0" borderId="0" xfId="0" applyNumberFormat="1" applyFont="1" applyAlignment="1" applyProtection="1">
      <alignment horizontal="center" vertical="center"/>
      <protection locked="0"/>
    </xf>
    <xf numFmtId="9" fontId="1" fillId="0" borderId="0" xfId="0" applyNumberFormat="1" applyFont="1" applyAlignment="1" applyProtection="1">
      <alignment horizontal="center" vertical="center" wrapText="1"/>
      <protection locked="0"/>
    </xf>
    <xf numFmtId="3" fontId="3" fillId="0" borderId="1" xfId="0" applyNumberFormat="1" applyFont="1" applyBorder="1" applyAlignment="1" applyProtection="1">
      <alignment horizontal="center" vertical="center"/>
      <protection locked="0"/>
    </xf>
    <xf numFmtId="9" fontId="3" fillId="0" borderId="0" xfId="0" applyNumberFormat="1" applyFont="1" applyAlignment="1" applyProtection="1">
      <alignment horizontal="center" vertical="center"/>
      <protection locked="0"/>
    </xf>
    <xf numFmtId="3" fontId="3" fillId="0" borderId="0" xfId="0" applyNumberFormat="1" applyFont="1" applyAlignment="1" applyProtection="1">
      <alignment horizontal="center" vertical="center"/>
      <protection locked="0"/>
    </xf>
    <xf numFmtId="3" fontId="3" fillId="3" borderId="1" xfId="0" applyNumberFormat="1" applyFont="1" applyFill="1" applyBorder="1" applyAlignment="1" applyProtection="1">
      <alignment horizontal="center" vertical="center"/>
      <protection locked="0"/>
    </xf>
    <xf numFmtId="3" fontId="2" fillId="3" borderId="1" xfId="0" applyNumberFormat="1" applyFont="1" applyFill="1" applyBorder="1" applyAlignment="1" applyProtection="1">
      <alignment horizontal="center" vertical="center"/>
      <protection locked="0"/>
    </xf>
    <xf numFmtId="3" fontId="1" fillId="3" borderId="1" xfId="0" applyNumberFormat="1" applyFont="1" applyFill="1" applyBorder="1" applyAlignment="1" applyProtection="1">
      <alignment horizontal="center" vertical="center"/>
      <protection locked="0"/>
    </xf>
    <xf numFmtId="3" fontId="9" fillId="0" borderId="1" xfId="0" applyNumberFormat="1" applyFont="1" applyBorder="1" applyAlignment="1" applyProtection="1">
      <alignment horizontal="center" vertical="center"/>
      <protection locked="0"/>
    </xf>
    <xf numFmtId="3" fontId="1" fillId="6" borderId="1" xfId="0" applyNumberFormat="1" applyFont="1" applyFill="1" applyBorder="1" applyAlignment="1" applyProtection="1">
      <alignment horizontal="center" vertical="center"/>
      <protection locked="0"/>
    </xf>
    <xf numFmtId="3" fontId="1" fillId="0" borderId="1" xfId="0" applyNumberFormat="1" applyFont="1" applyFill="1" applyBorder="1" applyAlignment="1" applyProtection="1">
      <alignment horizontal="center" vertical="center"/>
      <protection locked="0"/>
    </xf>
    <xf numFmtId="3" fontId="1" fillId="7" borderId="1" xfId="0" applyNumberFormat="1" applyFont="1" applyFill="1" applyBorder="1" applyAlignment="1" applyProtection="1">
      <alignment horizontal="center" vertical="center"/>
      <protection locked="0"/>
    </xf>
    <xf numFmtId="3" fontId="1" fillId="8" borderId="1" xfId="0" applyNumberFormat="1" applyFont="1" applyFill="1" applyBorder="1" applyAlignment="1" applyProtection="1">
      <alignment horizontal="center" vertical="center"/>
      <protection locked="0"/>
    </xf>
    <xf numFmtId="49" fontId="1" fillId="3" borderId="1" xfId="0" applyNumberFormat="1" applyFont="1" applyFill="1" applyBorder="1" applyAlignment="1" applyProtection="1">
      <alignment horizontal="center" vertical="center"/>
      <protection locked="0"/>
    </xf>
    <xf numFmtId="3" fontId="1" fillId="9" borderId="1" xfId="0" applyNumberFormat="1" applyFont="1" applyFill="1" applyBorder="1" applyAlignment="1" applyProtection="1">
      <alignment horizontal="center" vertical="center"/>
      <protection locked="0"/>
    </xf>
    <xf numFmtId="3" fontId="21" fillId="0" borderId="0" xfId="0" applyNumberFormat="1" applyFont="1" applyAlignment="1" applyProtection="1">
      <alignment horizontal="center" vertical="center"/>
      <protection locked="0"/>
    </xf>
    <xf numFmtId="0" fontId="2" fillId="2" borderId="1" xfId="0" applyFont="1" applyFill="1" applyBorder="1" applyAlignment="1" applyProtection="1">
      <alignment horizontal="center" vertical="center" wrapText="1"/>
      <protection locked="0"/>
    </xf>
    <xf numFmtId="0" fontId="1" fillId="2" borderId="1" xfId="0" applyFont="1" applyFill="1" applyBorder="1" applyAlignment="1" applyProtection="1">
      <alignment horizontal="center" vertical="center" wrapText="1"/>
      <protection locked="0"/>
    </xf>
    <xf numFmtId="3" fontId="3" fillId="2" borderId="1" xfId="0" applyNumberFormat="1" applyFont="1" applyFill="1" applyBorder="1" applyAlignment="1" applyProtection="1">
      <alignment horizontal="center" vertical="center" wrapText="1"/>
      <protection locked="0"/>
    </xf>
    <xf numFmtId="9" fontId="3" fillId="2" borderId="1" xfId="0" applyNumberFormat="1" applyFont="1" applyFill="1" applyBorder="1" applyAlignment="1" applyProtection="1">
      <alignment horizontal="center" vertical="center" wrapText="1"/>
      <protection locked="0"/>
    </xf>
    <xf numFmtId="3" fontId="4" fillId="2" borderId="1" xfId="0" applyNumberFormat="1" applyFont="1" applyFill="1" applyBorder="1" applyAlignment="1" applyProtection="1">
      <alignment horizontal="center" vertical="center" wrapText="1"/>
      <protection locked="0"/>
    </xf>
    <xf numFmtId="0" fontId="4" fillId="2" borderId="1" xfId="0" applyFont="1" applyFill="1" applyBorder="1" applyAlignment="1" applyProtection="1">
      <alignment horizontal="center" vertical="center" wrapText="1"/>
      <protection locked="0"/>
    </xf>
    <xf numFmtId="0" fontId="5" fillId="2" borderId="1" xfId="0" applyFont="1" applyFill="1" applyBorder="1" applyAlignment="1" applyProtection="1">
      <alignment horizontal="center" vertical="center" wrapText="1"/>
      <protection locked="0"/>
    </xf>
    <xf numFmtId="1" fontId="3" fillId="2" borderId="1" xfId="0" applyNumberFormat="1" applyFont="1" applyFill="1" applyBorder="1" applyAlignment="1" applyProtection="1">
      <alignment horizontal="center" vertical="center" wrapText="1"/>
      <protection locked="0"/>
    </xf>
    <xf numFmtId="0" fontId="3" fillId="2" borderId="1" xfId="0" applyFont="1" applyFill="1" applyBorder="1" applyAlignment="1" applyProtection="1">
      <alignment horizontal="center" vertical="center" wrapText="1"/>
      <protection locked="0"/>
    </xf>
    <xf numFmtId="165" fontId="1" fillId="2" borderId="1" xfId="0" applyNumberFormat="1" applyFont="1" applyFill="1" applyBorder="1" applyAlignment="1" applyProtection="1">
      <alignment horizontal="center" vertical="center" wrapText="1"/>
      <protection locked="0"/>
    </xf>
    <xf numFmtId="0" fontId="1" fillId="0" borderId="0" xfId="0" applyFont="1" applyAlignment="1" applyProtection="1">
      <alignment horizontal="center" vertical="center" wrapText="1"/>
      <protection locked="0"/>
    </xf>
    <xf numFmtId="0" fontId="2" fillId="0" borderId="1" xfId="0" applyFont="1" applyBorder="1" applyAlignment="1" applyProtection="1">
      <alignment horizontal="center" vertical="center"/>
      <protection locked="0"/>
    </xf>
    <xf numFmtId="164" fontId="1" fillId="0" borderId="1" xfId="0" applyNumberFormat="1" applyFont="1" applyBorder="1" applyAlignment="1" applyProtection="1">
      <alignment horizontal="center" vertical="center"/>
      <protection locked="0"/>
    </xf>
    <xf numFmtId="3" fontId="4" fillId="0" borderId="1" xfId="0" applyNumberFormat="1" applyFont="1" applyBorder="1" applyAlignment="1" applyProtection="1">
      <alignment horizontal="center" vertical="center"/>
      <protection locked="0"/>
    </xf>
    <xf numFmtId="0" fontId="4" fillId="0" borderId="1" xfId="0" applyFont="1" applyBorder="1" applyAlignment="1" applyProtection="1">
      <alignment horizontal="center" vertical="center"/>
      <protection locked="0"/>
    </xf>
    <xf numFmtId="49" fontId="2" fillId="0" borderId="1" xfId="0" applyNumberFormat="1" applyFont="1" applyBorder="1" applyAlignment="1" applyProtection="1">
      <alignment horizontal="center" vertical="center"/>
      <protection locked="0"/>
    </xf>
    <xf numFmtId="49" fontId="5" fillId="0" borderId="1" xfId="0" applyNumberFormat="1" applyFont="1" applyBorder="1" applyAlignment="1" applyProtection="1">
      <alignment horizontal="center" vertical="center"/>
      <protection locked="0"/>
    </xf>
    <xf numFmtId="1" fontId="3" fillId="0" borderId="1" xfId="0" applyNumberFormat="1" applyFont="1" applyBorder="1" applyAlignment="1" applyProtection="1">
      <alignment horizontal="center" vertical="center"/>
      <protection locked="0"/>
    </xf>
    <xf numFmtId="0" fontId="1" fillId="10" borderId="1" xfId="0" applyFont="1" applyFill="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165" fontId="1" fillId="0" borderId="1" xfId="0" applyNumberFormat="1" applyFont="1" applyBorder="1" applyAlignment="1" applyProtection="1">
      <alignment horizontal="center" vertical="center"/>
      <protection locked="0"/>
    </xf>
    <xf numFmtId="10" fontId="1" fillId="0" borderId="0" xfId="0" applyNumberFormat="1" applyFont="1" applyAlignment="1" applyProtection="1">
      <alignment horizontal="center" vertical="center"/>
      <protection locked="0"/>
    </xf>
    <xf numFmtId="0" fontId="1" fillId="0" borderId="0" xfId="0" applyFont="1" applyAlignment="1" applyProtection="1">
      <alignment horizontal="center" vertical="center"/>
      <protection locked="0"/>
    </xf>
    <xf numFmtId="0" fontId="2" fillId="0" borderId="0" xfId="0" applyFont="1" applyAlignment="1" applyProtection="1">
      <alignment horizontal="center" vertical="center"/>
      <protection locked="0"/>
    </xf>
    <xf numFmtId="3" fontId="4" fillId="0" borderId="0" xfId="0" applyNumberFormat="1" applyFont="1" applyAlignment="1" applyProtection="1">
      <alignment horizontal="center" vertical="center"/>
      <protection locked="0"/>
    </xf>
    <xf numFmtId="0" fontId="4" fillId="0" borderId="0" xfId="0" applyFont="1" applyAlignment="1" applyProtection="1">
      <alignment horizontal="center" vertical="center"/>
      <protection locked="0"/>
    </xf>
    <xf numFmtId="0" fontId="5" fillId="0" borderId="0" xfId="0" applyFont="1" applyAlignment="1" applyProtection="1">
      <alignment horizontal="center" vertical="center"/>
      <protection locked="0"/>
    </xf>
    <xf numFmtId="1" fontId="3" fillId="0" borderId="0" xfId="0" applyNumberFormat="1" applyFont="1" applyAlignment="1" applyProtection="1">
      <alignment horizontal="center" vertical="center"/>
      <protection locked="0"/>
    </xf>
    <xf numFmtId="0" fontId="3" fillId="0" borderId="0" xfId="0" applyFont="1" applyAlignment="1" applyProtection="1">
      <alignment horizontal="center" vertical="center"/>
      <protection locked="0"/>
    </xf>
    <xf numFmtId="165" fontId="1" fillId="0" borderId="0" xfId="0" applyNumberFormat="1" applyFont="1" applyAlignment="1" applyProtection="1">
      <alignment horizontal="center" vertical="center"/>
      <protection locked="0"/>
    </xf>
    <xf numFmtId="3" fontId="3" fillId="2" borderId="1" xfId="0" applyNumberFormat="1" applyFont="1" applyFill="1" applyBorder="1" applyAlignment="1" applyProtection="1">
      <alignment horizontal="center" vertical="center" wrapText="1"/>
    </xf>
    <xf numFmtId="38" fontId="1" fillId="2" borderId="1" xfId="0" applyNumberFormat="1" applyFont="1" applyFill="1" applyBorder="1" applyAlignment="1" applyProtection="1">
      <alignment horizontal="center" vertical="center" wrapText="1"/>
    </xf>
    <xf numFmtId="3" fontId="3" fillId="0" borderId="1" xfId="0" applyNumberFormat="1" applyFont="1" applyBorder="1" applyAlignment="1" applyProtection="1">
      <alignment horizontal="center" vertical="center"/>
    </xf>
    <xf numFmtId="38" fontId="1" fillId="0" borderId="1" xfId="0" applyNumberFormat="1" applyFont="1" applyBorder="1" applyAlignment="1" applyProtection="1">
      <alignment horizontal="center" vertical="center"/>
    </xf>
    <xf numFmtId="3" fontId="3" fillId="0" borderId="0" xfId="0" applyNumberFormat="1" applyFont="1" applyAlignment="1" applyProtection="1">
      <alignment horizontal="center" vertical="center"/>
    </xf>
    <xf numFmtId="38" fontId="1" fillId="0" borderId="0" xfId="0" applyNumberFormat="1" applyFont="1" applyAlignment="1" applyProtection="1">
      <alignment horizontal="center" vertical="center"/>
    </xf>
    <xf numFmtId="10" fontId="1" fillId="0" borderId="0" xfId="0" applyNumberFormat="1" applyFont="1" applyAlignment="1" applyProtection="1">
      <alignment horizontal="center" vertical="center" wrapText="1"/>
      <protection locked="0"/>
    </xf>
    <xf numFmtId="0" fontId="1" fillId="0" borderId="0" xfId="0" applyFont="1" applyAlignment="1" applyProtection="1">
      <alignment horizontal="center" vertical="center"/>
    </xf>
    <xf numFmtId="0" fontId="1" fillId="10" borderId="0" xfId="0" applyFont="1" applyFill="1" applyAlignment="1" applyProtection="1">
      <alignment horizontal="center" vertical="center"/>
      <protection locked="0"/>
    </xf>
    <xf numFmtId="0" fontId="12" fillId="0" borderId="3" xfId="0" applyFont="1" applyBorder="1" applyAlignment="1" applyProtection="1">
      <alignment horizontal="center" vertical="center" readingOrder="2"/>
      <protection locked="0"/>
    </xf>
    <xf numFmtId="0" fontId="1" fillId="10" borderId="3" xfId="0" applyFont="1" applyFill="1" applyBorder="1" applyAlignment="1" applyProtection="1">
      <alignment horizontal="center" vertical="center"/>
      <protection locked="0"/>
    </xf>
    <xf numFmtId="0" fontId="11" fillId="10" borderId="3" xfId="0" applyFont="1" applyFill="1" applyBorder="1" applyAlignment="1" applyProtection="1">
      <alignment horizontal="center" vertical="center"/>
      <protection locked="0"/>
    </xf>
    <xf numFmtId="0" fontId="1" fillId="10" borderId="3" xfId="0" applyFont="1" applyFill="1" applyBorder="1" applyAlignment="1" applyProtection="1">
      <alignment horizontal="center" vertical="center" readingOrder="2"/>
      <protection locked="0"/>
    </xf>
    <xf numFmtId="0" fontId="10" fillId="10" borderId="2" xfId="13" applyFont="1" applyFill="1" applyBorder="1" applyAlignment="1" applyProtection="1">
      <alignment horizontal="center" vertical="center" readingOrder="1"/>
      <protection locked="0"/>
    </xf>
    <xf numFmtId="166" fontId="1" fillId="0" borderId="2" xfId="10" applyNumberFormat="1" applyFont="1" applyBorder="1" applyAlignment="1" applyProtection="1">
      <alignment horizontal="center" vertical="center"/>
      <protection locked="0"/>
    </xf>
    <xf numFmtId="49" fontId="8" fillId="0" borderId="2" xfId="3" applyNumberFormat="1" applyFont="1" applyFill="1" applyBorder="1" applyAlignment="1" applyProtection="1">
      <alignment horizontal="center" vertical="center" readingOrder="1"/>
      <protection locked="0"/>
    </xf>
    <xf numFmtId="0" fontId="1" fillId="10" borderId="2" xfId="3" applyFont="1" applyFill="1" applyBorder="1" applyAlignment="1" applyProtection="1">
      <alignment horizontal="center" vertical="center"/>
      <protection locked="0"/>
    </xf>
    <xf numFmtId="0" fontId="2" fillId="0" borderId="3" xfId="0" applyFont="1" applyBorder="1" applyAlignment="1" applyProtection="1">
      <alignment horizontal="center" vertical="center" readingOrder="2"/>
      <protection locked="0"/>
    </xf>
    <xf numFmtId="0" fontId="10" fillId="0" borderId="2" xfId="0" applyFont="1" applyFill="1" applyBorder="1" applyAlignment="1" applyProtection="1">
      <alignment horizontal="center" vertical="center" readingOrder="1"/>
      <protection locked="0"/>
    </xf>
    <xf numFmtId="166" fontId="1" fillId="0" borderId="2" xfId="1" applyNumberFormat="1" applyFont="1" applyBorder="1" applyAlignment="1" applyProtection="1">
      <alignment horizontal="center" vertical="center"/>
      <protection locked="0"/>
    </xf>
    <xf numFmtId="49" fontId="8" fillId="0" borderId="2" xfId="1" applyNumberFormat="1" applyFont="1" applyFill="1" applyBorder="1" applyAlignment="1" applyProtection="1">
      <alignment horizontal="center" vertical="center" readingOrder="1"/>
      <protection locked="0"/>
    </xf>
    <xf numFmtId="0" fontId="9" fillId="10" borderId="2" xfId="1" applyFont="1" applyFill="1" applyBorder="1" applyAlignment="1" applyProtection="1">
      <alignment horizontal="center" vertical="center" readingOrder="2"/>
      <protection locked="0"/>
    </xf>
    <xf numFmtId="3" fontId="3" fillId="10" borderId="1" xfId="0" applyNumberFormat="1" applyFont="1" applyFill="1" applyBorder="1" applyAlignment="1" applyProtection="1">
      <alignment horizontal="center" vertical="center" wrapText="1"/>
      <protection locked="0"/>
    </xf>
    <xf numFmtId="0" fontId="23" fillId="0" borderId="4" xfId="0" applyFont="1" applyBorder="1" applyProtection="1">
      <protection locked="0"/>
    </xf>
    <xf numFmtId="0" fontId="23" fillId="10" borderId="4" xfId="0" applyFont="1" applyFill="1" applyBorder="1" applyProtection="1"/>
    <xf numFmtId="0" fontId="23" fillId="10" borderId="4" xfId="0" applyFont="1" applyFill="1" applyBorder="1" applyProtection="1">
      <protection locked="0"/>
    </xf>
    <xf numFmtId="3" fontId="2" fillId="10" borderId="4" xfId="0" applyNumberFormat="1" applyFont="1" applyFill="1" applyBorder="1" applyAlignment="1" applyProtection="1">
      <alignment horizontal="center" vertical="center"/>
    </xf>
    <xf numFmtId="0" fontId="2" fillId="10" borderId="4" xfId="0" applyFont="1" applyFill="1" applyBorder="1" applyAlignment="1" applyProtection="1">
      <alignment horizontal="center" vertical="center"/>
    </xf>
    <xf numFmtId="0" fontId="14" fillId="0" borderId="4" xfId="0" applyFont="1" applyBorder="1" applyProtection="1">
      <protection locked="0"/>
    </xf>
    <xf numFmtId="0" fontId="14" fillId="10" borderId="0" xfId="0" applyFont="1" applyFill="1" applyProtection="1">
      <protection locked="0"/>
    </xf>
    <xf numFmtId="0" fontId="14" fillId="10" borderId="0" xfId="0" applyFont="1" applyFill="1" applyProtection="1"/>
    <xf numFmtId="0" fontId="9" fillId="2" borderId="1" xfId="0" applyFont="1" applyFill="1" applyBorder="1" applyAlignment="1" applyProtection="1">
      <alignment horizontal="center" vertical="center"/>
      <protection locked="0"/>
    </xf>
    <xf numFmtId="0" fontId="9" fillId="2" borderId="1" xfId="0" applyFont="1" applyFill="1" applyBorder="1" applyAlignment="1" applyProtection="1">
      <alignment horizontal="center" vertical="center" wrapText="1"/>
      <protection locked="0"/>
    </xf>
    <xf numFmtId="0" fontId="9" fillId="2" borderId="8" xfId="0" applyFont="1" applyFill="1" applyBorder="1" applyAlignment="1" applyProtection="1">
      <alignment horizontal="center" vertical="center" wrapText="1"/>
      <protection locked="0"/>
    </xf>
    <xf numFmtId="0" fontId="9" fillId="0" borderId="1" xfId="0" applyFont="1" applyBorder="1" applyAlignment="1" applyProtection="1">
      <alignment horizontal="center" vertical="center"/>
      <protection locked="0"/>
    </xf>
    <xf numFmtId="3" fontId="9" fillId="0" borderId="1" xfId="0" applyNumberFormat="1" applyFont="1" applyFill="1" applyBorder="1" applyAlignment="1" applyProtection="1">
      <alignment horizontal="center" vertical="center"/>
      <protection locked="0"/>
    </xf>
    <xf numFmtId="9" fontId="9" fillId="0" borderId="1" xfId="0" applyNumberFormat="1" applyFont="1" applyFill="1" applyBorder="1" applyAlignment="1" applyProtection="1">
      <alignment horizontal="center" vertical="center"/>
      <protection locked="0"/>
    </xf>
    <xf numFmtId="38" fontId="9" fillId="0" borderId="1" xfId="0" applyNumberFormat="1" applyFont="1" applyFill="1" applyBorder="1" applyAlignment="1" applyProtection="1">
      <alignment horizontal="center" vertical="center"/>
      <protection locked="0"/>
    </xf>
    <xf numFmtId="3" fontId="9" fillId="0" borderId="8" xfId="0" applyNumberFormat="1" applyFont="1" applyFill="1" applyBorder="1" applyAlignment="1" applyProtection="1">
      <alignment horizontal="center" vertical="center"/>
      <protection locked="0"/>
    </xf>
    <xf numFmtId="165" fontId="9" fillId="5" borderId="1" xfId="0" applyNumberFormat="1" applyFont="1" applyFill="1" applyBorder="1" applyAlignment="1" applyProtection="1">
      <alignment horizontal="center" vertical="center"/>
      <protection locked="0"/>
    </xf>
    <xf numFmtId="3" fontId="9" fillId="5" borderId="1" xfId="0" applyNumberFormat="1" applyFont="1" applyFill="1" applyBorder="1" applyAlignment="1" applyProtection="1">
      <alignment horizontal="center" vertical="center"/>
      <protection locked="0"/>
    </xf>
    <xf numFmtId="9" fontId="9" fillId="5" borderId="1" xfId="0" applyNumberFormat="1" applyFont="1" applyFill="1" applyBorder="1" applyAlignment="1" applyProtection="1">
      <alignment horizontal="center" vertical="center"/>
      <protection locked="0"/>
    </xf>
    <xf numFmtId="38" fontId="9" fillId="5" borderId="1" xfId="0" applyNumberFormat="1" applyFont="1" applyFill="1" applyBorder="1" applyAlignment="1" applyProtection="1">
      <alignment horizontal="center" vertical="center"/>
      <protection locked="0"/>
    </xf>
    <xf numFmtId="3" fontId="9" fillId="5" borderId="8" xfId="0" applyNumberFormat="1" applyFont="1" applyFill="1" applyBorder="1" applyAlignment="1" applyProtection="1">
      <alignment horizontal="center" vertical="center"/>
      <protection locked="0"/>
    </xf>
    <xf numFmtId="0" fontId="9" fillId="5" borderId="1" xfId="0" applyFont="1" applyFill="1" applyBorder="1" applyAlignment="1" applyProtection="1">
      <alignment horizontal="center" vertical="center"/>
      <protection locked="0"/>
    </xf>
    <xf numFmtId="165" fontId="9" fillId="0" borderId="1" xfId="0" applyNumberFormat="1" applyFont="1" applyFill="1" applyBorder="1" applyAlignment="1" applyProtection="1">
      <alignment horizontal="center" vertical="center"/>
      <protection locked="0"/>
    </xf>
    <xf numFmtId="3" fontId="2" fillId="2" borderId="1" xfId="0" applyNumberFormat="1" applyFont="1" applyFill="1" applyBorder="1" applyAlignment="1" applyProtection="1">
      <alignment horizontal="center" vertical="center"/>
    </xf>
    <xf numFmtId="9" fontId="2" fillId="2" borderId="1" xfId="0" applyNumberFormat="1" applyFont="1" applyFill="1" applyBorder="1" applyAlignment="1" applyProtection="1">
      <alignment horizontal="center" vertical="center"/>
    </xf>
    <xf numFmtId="38" fontId="2" fillId="2" borderId="1" xfId="0" applyNumberFormat="1" applyFont="1" applyFill="1" applyBorder="1" applyAlignment="1" applyProtection="1">
      <alignment horizontal="center" vertical="center"/>
    </xf>
    <xf numFmtId="3" fontId="2" fillId="2" borderId="8" xfId="0" applyNumberFormat="1" applyFont="1" applyFill="1" applyBorder="1" applyAlignment="1" applyProtection="1">
      <alignment horizontal="center" vertical="center"/>
    </xf>
    <xf numFmtId="0" fontId="2" fillId="5" borderId="0" xfId="0" applyFont="1" applyFill="1" applyAlignment="1" applyProtection="1">
      <alignment horizontal="center" vertical="center"/>
      <protection locked="0"/>
    </xf>
    <xf numFmtId="3" fontId="1" fillId="2" borderId="1" xfId="0" applyNumberFormat="1" applyFont="1" applyFill="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168" fontId="1" fillId="0" borderId="0" xfId="0" applyNumberFormat="1" applyFont="1" applyBorder="1" applyAlignment="1" applyProtection="1">
      <alignment horizontal="center" vertical="center"/>
      <protection locked="0"/>
    </xf>
    <xf numFmtId="1" fontId="1" fillId="0" borderId="0" xfId="0" applyNumberFormat="1" applyFont="1" applyBorder="1" applyAlignment="1" applyProtection="1">
      <alignment horizontal="center" vertical="center"/>
      <protection locked="0"/>
    </xf>
    <xf numFmtId="0" fontId="2" fillId="0" borderId="9" xfId="0" applyFont="1" applyFill="1" applyBorder="1" applyAlignment="1">
      <alignment horizontal="center" vertical="center"/>
    </xf>
    <xf numFmtId="164" fontId="1" fillId="0" borderId="10" xfId="0" applyNumberFormat="1" applyFont="1" applyFill="1" applyBorder="1" applyAlignment="1">
      <alignment horizontal="center" vertical="center"/>
    </xf>
    <xf numFmtId="0" fontId="1" fillId="0" borderId="10" xfId="0" applyFont="1" applyFill="1" applyBorder="1" applyAlignment="1">
      <alignment horizontal="center" vertical="center"/>
    </xf>
    <xf numFmtId="3" fontId="3" fillId="0" borderId="10" xfId="0" applyNumberFormat="1" applyFont="1" applyFill="1" applyBorder="1" applyAlignment="1">
      <alignment horizontal="center" vertical="center"/>
    </xf>
    <xf numFmtId="3" fontId="2" fillId="0" borderId="10" xfId="0" applyNumberFormat="1" applyFont="1" applyFill="1" applyBorder="1" applyAlignment="1">
      <alignment horizontal="center" vertical="center"/>
    </xf>
    <xf numFmtId="0" fontId="1" fillId="0" borderId="1" xfId="0" applyFont="1" applyBorder="1" applyAlignment="1">
      <alignment horizontal="center" vertical="center"/>
    </xf>
    <xf numFmtId="3" fontId="2" fillId="0" borderId="1" xfId="0" applyNumberFormat="1" applyFont="1" applyBorder="1" applyAlignment="1">
      <alignment horizontal="center" vertical="center"/>
    </xf>
    <xf numFmtId="3" fontId="3" fillId="0" borderId="1" xfId="0" applyNumberFormat="1" applyFont="1" applyBorder="1" applyAlignment="1">
      <alignment horizontal="center" vertical="center"/>
    </xf>
    <xf numFmtId="0" fontId="4" fillId="0" borderId="10" xfId="0" applyFont="1" applyFill="1" applyBorder="1" applyAlignment="1">
      <alignment horizontal="center" vertical="center"/>
    </xf>
    <xf numFmtId="49" fontId="2" fillId="0" borderId="10" xfId="0" applyNumberFormat="1" applyFont="1" applyFill="1" applyBorder="1" applyAlignment="1">
      <alignment horizontal="center" vertical="center"/>
    </xf>
    <xf numFmtId="49" fontId="5" fillId="0" borderId="10" xfId="0" applyNumberFormat="1" applyFont="1" applyFill="1" applyBorder="1" applyAlignment="1">
      <alignment horizontal="center" vertical="center"/>
    </xf>
    <xf numFmtId="1" fontId="3" fillId="0" borderId="10" xfId="0" applyNumberFormat="1" applyFont="1" applyFill="1" applyBorder="1" applyAlignment="1">
      <alignment horizontal="center" vertical="center"/>
    </xf>
    <xf numFmtId="0" fontId="2" fillId="0" borderId="10" xfId="0" applyFont="1" applyFill="1" applyBorder="1" applyAlignment="1">
      <alignment horizontal="center" vertical="center"/>
    </xf>
    <xf numFmtId="0" fontId="3" fillId="0" borderId="10" xfId="0" applyFont="1" applyFill="1" applyBorder="1" applyAlignment="1">
      <alignment horizontal="center" vertical="center"/>
    </xf>
    <xf numFmtId="0" fontId="1" fillId="0" borderId="11" xfId="0" applyFont="1" applyFill="1" applyBorder="1" applyAlignment="1">
      <alignment horizontal="center" vertical="center"/>
    </xf>
    <xf numFmtId="0" fontId="1" fillId="0" borderId="0" xfId="0" applyFont="1" applyAlignment="1">
      <alignment horizontal="center" vertical="center"/>
    </xf>
    <xf numFmtId="10" fontId="1" fillId="0" borderId="0" xfId="0" applyNumberFormat="1" applyFont="1" applyAlignment="1">
      <alignment horizontal="center" vertical="center"/>
    </xf>
    <xf numFmtId="0" fontId="32" fillId="2" borderId="0" xfId="0" applyFont="1" applyFill="1" applyAlignment="1">
      <alignment horizontal="center"/>
    </xf>
    <xf numFmtId="0" fontId="11" fillId="12" borderId="12" xfId="0" applyFont="1" applyFill="1" applyBorder="1" applyAlignment="1">
      <alignment horizontal="center" vertical="center" readingOrder="2"/>
    </xf>
    <xf numFmtId="17" fontId="1" fillId="0" borderId="10" xfId="0" applyNumberFormat="1" applyFont="1" applyFill="1" applyBorder="1" applyAlignment="1">
      <alignment horizontal="center" vertical="center"/>
    </xf>
    <xf numFmtId="1" fontId="9" fillId="0" borderId="13" xfId="0" applyNumberFormat="1" applyFont="1" applyFill="1" applyBorder="1" applyAlignment="1">
      <alignment horizontal="center" vertical="center"/>
    </xf>
    <xf numFmtId="1" fontId="9" fillId="0" borderId="0" xfId="0" applyNumberFormat="1" applyFont="1" applyFill="1" applyBorder="1" applyAlignment="1">
      <alignment horizontal="center" vertical="center"/>
    </xf>
    <xf numFmtId="0" fontId="1" fillId="11" borderId="10" xfId="0" applyFont="1" applyFill="1" applyBorder="1" applyAlignment="1">
      <alignment horizontal="center" vertical="center"/>
    </xf>
    <xf numFmtId="0" fontId="1" fillId="13" borderId="10" xfId="0" applyFont="1" applyFill="1" applyBorder="1" applyAlignment="1">
      <alignment horizontal="center" vertical="center"/>
    </xf>
    <xf numFmtId="1" fontId="9" fillId="0" borderId="2" xfId="0" applyNumberFormat="1" applyFont="1" applyFill="1" applyBorder="1" applyAlignment="1">
      <alignment horizontal="center" vertical="center"/>
    </xf>
    <xf numFmtId="0" fontId="2" fillId="10" borderId="13" xfId="0" applyFont="1" applyFill="1" applyBorder="1" applyAlignment="1">
      <alignment horizontal="center" vertical="center"/>
    </xf>
    <xf numFmtId="164" fontId="1" fillId="0" borderId="2" xfId="0" applyNumberFormat="1" applyFont="1" applyFill="1" applyBorder="1" applyAlignment="1">
      <alignment horizontal="center" vertical="center"/>
    </xf>
    <xf numFmtId="0" fontId="1" fillId="10" borderId="2" xfId="0" applyFont="1" applyFill="1" applyBorder="1" applyAlignment="1">
      <alignment horizontal="center" vertical="center"/>
    </xf>
    <xf numFmtId="3" fontId="3" fillId="10" borderId="2" xfId="0" applyNumberFormat="1" applyFont="1" applyFill="1" applyBorder="1" applyAlignment="1">
      <alignment horizontal="center" vertical="center"/>
    </xf>
    <xf numFmtId="3" fontId="2" fillId="10" borderId="2" xfId="0" applyNumberFormat="1" applyFont="1" applyFill="1" applyBorder="1" applyAlignment="1">
      <alignment horizontal="center" vertical="center"/>
    </xf>
    <xf numFmtId="0" fontId="4" fillId="10" borderId="2" xfId="0" applyFont="1" applyFill="1" applyBorder="1" applyAlignment="1">
      <alignment horizontal="center" vertical="center"/>
    </xf>
    <xf numFmtId="3" fontId="3" fillId="10" borderId="2" xfId="16" applyNumberFormat="1" applyFont="1" applyFill="1" applyBorder="1" applyAlignment="1">
      <alignment horizontal="center" vertical="center"/>
    </xf>
    <xf numFmtId="164" fontId="1" fillId="10" borderId="2" xfId="0" applyNumberFormat="1" applyFont="1" applyFill="1" applyBorder="1" applyAlignment="1">
      <alignment horizontal="center" vertical="center"/>
    </xf>
    <xf numFmtId="49" fontId="2" fillId="10" borderId="2" xfId="0" applyNumberFormat="1" applyFont="1" applyFill="1" applyBorder="1" applyAlignment="1">
      <alignment horizontal="center" vertical="center"/>
    </xf>
    <xf numFmtId="49" fontId="5" fillId="10" borderId="2" xfId="0" applyNumberFormat="1" applyFont="1" applyFill="1" applyBorder="1" applyAlignment="1">
      <alignment horizontal="center" vertical="center"/>
    </xf>
    <xf numFmtId="1" fontId="3" fillId="10" borderId="2" xfId="0" applyNumberFormat="1" applyFont="1" applyFill="1" applyBorder="1" applyAlignment="1">
      <alignment horizontal="center" vertical="center"/>
    </xf>
    <xf numFmtId="169" fontId="2" fillId="10" borderId="2" xfId="0" applyNumberFormat="1" applyFont="1" applyFill="1" applyBorder="1" applyAlignment="1">
      <alignment horizontal="center" vertical="center"/>
    </xf>
    <xf numFmtId="0" fontId="2" fillId="10" borderId="2" xfId="0" applyFont="1" applyFill="1" applyBorder="1" applyAlignment="1">
      <alignment horizontal="center" vertical="center"/>
    </xf>
    <xf numFmtId="0" fontId="3" fillId="10" borderId="2" xfId="0" applyFont="1" applyFill="1" applyBorder="1" applyAlignment="1">
      <alignment horizontal="center" vertical="center"/>
    </xf>
    <xf numFmtId="0" fontId="3" fillId="0" borderId="2" xfId="0" applyFont="1" applyBorder="1" applyAlignment="1">
      <alignment horizontal="center" vertical="center" readingOrder="2"/>
    </xf>
    <xf numFmtId="164" fontId="3" fillId="0" borderId="2" xfId="0" applyNumberFormat="1" applyFont="1" applyFill="1" applyBorder="1" applyAlignment="1">
      <alignment horizontal="center" vertical="center"/>
    </xf>
    <xf numFmtId="3" fontId="2" fillId="10" borderId="14" xfId="0" applyNumberFormat="1" applyFont="1" applyFill="1" applyBorder="1" applyAlignment="1">
      <alignment horizontal="center" vertical="center"/>
    </xf>
    <xf numFmtId="0" fontId="1" fillId="10" borderId="15" xfId="0" applyFont="1" applyFill="1" applyBorder="1" applyAlignment="1">
      <alignment horizontal="center" vertical="center"/>
    </xf>
    <xf numFmtId="3" fontId="9" fillId="10" borderId="14" xfId="0" applyNumberFormat="1" applyFont="1" applyFill="1" applyBorder="1" applyAlignment="1">
      <alignment horizontal="center" vertical="center"/>
    </xf>
    <xf numFmtId="3" fontId="3" fillId="10" borderId="2" xfId="17" applyNumberFormat="1" applyFont="1" applyFill="1" applyBorder="1" applyAlignment="1">
      <alignment horizontal="center" vertical="center"/>
    </xf>
    <xf numFmtId="0" fontId="1" fillId="10" borderId="16" xfId="0" applyFont="1" applyFill="1" applyBorder="1" applyAlignment="1">
      <alignment horizontal="center" vertical="center"/>
    </xf>
    <xf numFmtId="169" fontId="3" fillId="0" borderId="2" xfId="0" applyNumberFormat="1" applyFont="1" applyFill="1" applyBorder="1" applyAlignment="1">
      <alignment horizontal="center" vertical="center"/>
    </xf>
    <xf numFmtId="1" fontId="9" fillId="14" borderId="17" xfId="0" applyNumberFormat="1" applyFont="1" applyFill="1" applyBorder="1" applyAlignment="1">
      <alignment horizontal="center" vertical="center"/>
    </xf>
    <xf numFmtId="0" fontId="3" fillId="0" borderId="16" xfId="0" applyFont="1" applyBorder="1" applyAlignment="1">
      <alignment horizontal="center" vertical="center" readingOrder="2"/>
    </xf>
    <xf numFmtId="165" fontId="1" fillId="0" borderId="10" xfId="0" applyNumberFormat="1" applyFont="1" applyFill="1" applyBorder="1" applyAlignment="1">
      <alignment horizontal="center" vertical="center"/>
    </xf>
    <xf numFmtId="38" fontId="1" fillId="0" borderId="10" xfId="0" applyNumberFormat="1" applyFont="1" applyFill="1" applyBorder="1" applyAlignment="1">
      <alignment horizontal="center" vertical="center"/>
    </xf>
    <xf numFmtId="0" fontId="1" fillId="0" borderId="18" xfId="0" applyFont="1" applyFill="1" applyBorder="1" applyAlignment="1">
      <alignment horizontal="center" vertical="center"/>
    </xf>
    <xf numFmtId="0" fontId="1" fillId="0" borderId="0" xfId="0" applyFont="1" applyFill="1" applyAlignment="1">
      <alignment horizontal="center" vertical="center"/>
    </xf>
    <xf numFmtId="164" fontId="1" fillId="15" borderId="2" xfId="0" applyNumberFormat="1" applyFont="1" applyFill="1" applyBorder="1" applyAlignment="1">
      <alignment horizontal="center" vertical="center"/>
    </xf>
    <xf numFmtId="17" fontId="2" fillId="10" borderId="2" xfId="0" applyNumberFormat="1" applyFont="1" applyFill="1" applyBorder="1" applyAlignment="1">
      <alignment horizontal="center" vertical="center"/>
    </xf>
    <xf numFmtId="164" fontId="1" fillId="7" borderId="2" xfId="0" applyNumberFormat="1" applyFont="1" applyFill="1" applyBorder="1" applyAlignment="1">
      <alignment horizontal="center" vertical="center"/>
    </xf>
    <xf numFmtId="0" fontId="1" fillId="15" borderId="2" xfId="0" applyFont="1" applyFill="1" applyBorder="1" applyAlignment="1">
      <alignment horizontal="center" vertical="center"/>
    </xf>
    <xf numFmtId="0" fontId="2" fillId="10" borderId="19" xfId="0" applyFont="1" applyFill="1" applyBorder="1" applyAlignment="1">
      <alignment horizontal="center" vertical="center"/>
    </xf>
    <xf numFmtId="164" fontId="1" fillId="0" borderId="16" xfId="0" applyNumberFormat="1" applyFont="1" applyFill="1" applyBorder="1" applyAlignment="1">
      <alignment horizontal="center" vertical="center"/>
    </xf>
    <xf numFmtId="3" fontId="3" fillId="10" borderId="16" xfId="0" applyNumberFormat="1" applyFont="1" applyFill="1" applyBorder="1" applyAlignment="1">
      <alignment horizontal="center" vertical="center"/>
    </xf>
    <xf numFmtId="1" fontId="9" fillId="0" borderId="16" xfId="0" applyNumberFormat="1" applyFont="1" applyFill="1" applyBorder="1" applyAlignment="1">
      <alignment horizontal="center" vertical="center"/>
    </xf>
    <xf numFmtId="3" fontId="2" fillId="10" borderId="16" xfId="0" applyNumberFormat="1" applyFont="1" applyFill="1" applyBorder="1" applyAlignment="1">
      <alignment horizontal="center" vertical="center"/>
    </xf>
    <xf numFmtId="0" fontId="1" fillId="15" borderId="16" xfId="0" applyFont="1" applyFill="1" applyBorder="1" applyAlignment="1">
      <alignment horizontal="center" vertical="center"/>
    </xf>
    <xf numFmtId="0" fontId="4" fillId="10" borderId="16" xfId="0" applyFont="1" applyFill="1" applyBorder="1" applyAlignment="1">
      <alignment horizontal="center" vertical="center"/>
    </xf>
    <xf numFmtId="3" fontId="3" fillId="10" borderId="16" xfId="17" applyNumberFormat="1" applyFont="1" applyFill="1" applyBorder="1" applyAlignment="1">
      <alignment horizontal="center" vertical="center"/>
    </xf>
    <xf numFmtId="49" fontId="2" fillId="10" borderId="16" xfId="0" applyNumberFormat="1" applyFont="1" applyFill="1" applyBorder="1" applyAlignment="1">
      <alignment horizontal="center" vertical="center"/>
    </xf>
    <xf numFmtId="49" fontId="5" fillId="10" borderId="16" xfId="0" applyNumberFormat="1" applyFont="1" applyFill="1" applyBorder="1" applyAlignment="1">
      <alignment horizontal="center" vertical="center"/>
    </xf>
    <xf numFmtId="1" fontId="3" fillId="10" borderId="16" xfId="0" applyNumberFormat="1" applyFont="1" applyFill="1" applyBorder="1" applyAlignment="1">
      <alignment horizontal="center" vertical="center"/>
    </xf>
    <xf numFmtId="169" fontId="2" fillId="10" borderId="16" xfId="0" applyNumberFormat="1" applyFont="1" applyFill="1" applyBorder="1" applyAlignment="1">
      <alignment horizontal="center" vertical="center"/>
    </xf>
    <xf numFmtId="164" fontId="1" fillId="10" borderId="16" xfId="0" applyNumberFormat="1" applyFont="1" applyFill="1" applyBorder="1" applyAlignment="1">
      <alignment horizontal="center" vertical="center"/>
    </xf>
    <xf numFmtId="0" fontId="2" fillId="10" borderId="16" xfId="0" applyFont="1" applyFill="1" applyBorder="1" applyAlignment="1">
      <alignment horizontal="center" vertical="center"/>
    </xf>
    <xf numFmtId="0" fontId="3" fillId="10" borderId="16" xfId="0" applyFont="1" applyFill="1" applyBorder="1" applyAlignment="1">
      <alignment horizontal="center" vertical="center"/>
    </xf>
    <xf numFmtId="169" fontId="3" fillId="0" borderId="16" xfId="0" applyNumberFormat="1" applyFont="1" applyFill="1" applyBorder="1" applyAlignment="1">
      <alignment horizontal="center" vertical="center"/>
    </xf>
    <xf numFmtId="3" fontId="2" fillId="10" borderId="20" xfId="0" applyNumberFormat="1" applyFont="1" applyFill="1" applyBorder="1" applyAlignment="1">
      <alignment horizontal="center" vertical="center"/>
    </xf>
    <xf numFmtId="0" fontId="1" fillId="13" borderId="2" xfId="0" applyFont="1" applyFill="1" applyBorder="1" applyAlignment="1">
      <alignment horizontal="center" vertical="center"/>
    </xf>
    <xf numFmtId="0" fontId="1" fillId="13" borderId="16" xfId="0" applyFont="1" applyFill="1" applyBorder="1" applyAlignment="1">
      <alignment horizontal="center" vertical="center"/>
    </xf>
    <xf numFmtId="0" fontId="1" fillId="11" borderId="2" xfId="0" applyFont="1" applyFill="1" applyBorder="1" applyAlignment="1">
      <alignment horizontal="center" vertical="center"/>
    </xf>
    <xf numFmtId="0" fontId="1" fillId="16" borderId="16" xfId="0" applyFont="1" applyFill="1" applyBorder="1" applyAlignment="1">
      <alignment horizontal="center" vertical="center"/>
    </xf>
    <xf numFmtId="0" fontId="2" fillId="0" borderId="21" xfId="0" applyFont="1" applyFill="1" applyBorder="1" applyAlignment="1">
      <alignment horizontal="center" vertical="center"/>
    </xf>
    <xf numFmtId="1" fontId="9" fillId="0" borderId="17" xfId="0" applyNumberFormat="1" applyFont="1" applyFill="1" applyBorder="1" applyAlignment="1">
      <alignment horizontal="center" vertical="center"/>
    </xf>
    <xf numFmtId="14" fontId="2" fillId="10" borderId="16" xfId="0" applyNumberFormat="1" applyFont="1" applyFill="1" applyBorder="1" applyAlignment="1">
      <alignment horizontal="center" vertical="center"/>
    </xf>
    <xf numFmtId="0" fontId="2" fillId="0" borderId="13" xfId="0" applyFont="1" applyFill="1" applyBorder="1" applyAlignment="1">
      <alignment horizontal="center" vertical="center"/>
    </xf>
    <xf numFmtId="0" fontId="1" fillId="0" borderId="2" xfId="0" applyFont="1" applyFill="1" applyBorder="1" applyAlignment="1">
      <alignment horizontal="center" vertical="center"/>
    </xf>
    <xf numFmtId="3" fontId="3" fillId="0" borderId="2" xfId="0" applyNumberFormat="1" applyFont="1" applyFill="1" applyBorder="1" applyAlignment="1">
      <alignment horizontal="center" vertical="center"/>
    </xf>
    <xf numFmtId="0" fontId="4" fillId="0" borderId="2" xfId="0" applyFont="1" applyFill="1" applyBorder="1" applyAlignment="1">
      <alignment horizontal="center" vertical="center"/>
    </xf>
    <xf numFmtId="49" fontId="2" fillId="0" borderId="2" xfId="0" applyNumberFormat="1" applyFont="1" applyFill="1" applyBorder="1" applyAlignment="1">
      <alignment horizontal="center" vertical="center"/>
    </xf>
    <xf numFmtId="49" fontId="5" fillId="0" borderId="2" xfId="0" applyNumberFormat="1" applyFont="1" applyFill="1" applyBorder="1" applyAlignment="1">
      <alignment horizontal="center" vertical="center"/>
    </xf>
    <xf numFmtId="1" fontId="3" fillId="0" borderId="2" xfId="0" applyNumberFormat="1" applyFont="1" applyFill="1" applyBorder="1" applyAlignment="1">
      <alignment horizontal="center" vertical="center"/>
    </xf>
    <xf numFmtId="0" fontId="2" fillId="0" borderId="2" xfId="0" applyFont="1" applyFill="1" applyBorder="1" applyAlignment="1">
      <alignment horizontal="center" vertical="center"/>
    </xf>
    <xf numFmtId="0" fontId="34" fillId="10" borderId="2" xfId="0" applyFont="1" applyFill="1" applyBorder="1" applyAlignment="1">
      <alignment horizontal="center" vertical="center"/>
    </xf>
    <xf numFmtId="165" fontId="1" fillId="0" borderId="2" xfId="0" applyNumberFormat="1" applyFont="1" applyFill="1" applyBorder="1" applyAlignment="1">
      <alignment horizontal="center" vertical="center"/>
    </xf>
    <xf numFmtId="0" fontId="3" fillId="0" borderId="2" xfId="0" applyFont="1" applyFill="1" applyBorder="1" applyAlignment="1">
      <alignment horizontal="center" vertical="center"/>
    </xf>
    <xf numFmtId="3" fontId="3" fillId="2" borderId="2" xfId="0" applyNumberFormat="1" applyFont="1" applyFill="1" applyBorder="1" applyAlignment="1">
      <alignment horizontal="center" vertical="center"/>
    </xf>
    <xf numFmtId="0" fontId="2" fillId="0" borderId="13" xfId="18" applyFont="1" applyFill="1" applyBorder="1" applyAlignment="1">
      <alignment horizontal="center" vertical="center"/>
    </xf>
    <xf numFmtId="164" fontId="1" fillId="0" borderId="2" xfId="18" applyNumberFormat="1" applyFont="1" applyFill="1" applyBorder="1" applyAlignment="1">
      <alignment horizontal="center" vertical="center"/>
    </xf>
    <xf numFmtId="0" fontId="1" fillId="0" borderId="2" xfId="18" applyFont="1" applyFill="1" applyBorder="1" applyAlignment="1">
      <alignment horizontal="center" vertical="center"/>
    </xf>
    <xf numFmtId="3" fontId="3" fillId="0" borderId="2" xfId="18" applyNumberFormat="1" applyFont="1" applyFill="1" applyBorder="1" applyAlignment="1">
      <alignment horizontal="center" vertical="center"/>
    </xf>
    <xf numFmtId="0" fontId="4" fillId="0" borderId="2" xfId="18" applyFont="1" applyFill="1" applyBorder="1" applyAlignment="1">
      <alignment horizontal="center" vertical="center"/>
    </xf>
    <xf numFmtId="49" fontId="2" fillId="0" borderId="2" xfId="18" applyNumberFormat="1" applyFont="1" applyFill="1" applyBorder="1" applyAlignment="1">
      <alignment horizontal="center" vertical="center"/>
    </xf>
    <xf numFmtId="49" fontId="5" fillId="0" borderId="2" xfId="18" applyNumberFormat="1" applyFont="1" applyFill="1" applyBorder="1" applyAlignment="1">
      <alignment horizontal="center" vertical="center"/>
    </xf>
    <xf numFmtId="1" fontId="3" fillId="0" borderId="2" xfId="18" applyNumberFormat="1" applyFont="1" applyFill="1" applyBorder="1" applyAlignment="1">
      <alignment horizontal="center" vertical="center"/>
    </xf>
    <xf numFmtId="0" fontId="2" fillId="0" borderId="2" xfId="18" applyFont="1" applyFill="1" applyBorder="1" applyAlignment="1">
      <alignment horizontal="center" vertical="center"/>
    </xf>
    <xf numFmtId="164" fontId="1" fillId="10" borderId="2" xfId="18" applyNumberFormat="1" applyFont="1" applyFill="1" applyBorder="1" applyAlignment="1">
      <alignment horizontal="center" vertical="center"/>
    </xf>
    <xf numFmtId="0" fontId="34" fillId="10" borderId="2" xfId="18" applyFont="1" applyFill="1" applyBorder="1" applyAlignment="1">
      <alignment horizontal="center" vertical="center"/>
    </xf>
    <xf numFmtId="165" fontId="1" fillId="0" borderId="2" xfId="18" applyNumberFormat="1" applyFont="1" applyFill="1" applyBorder="1" applyAlignment="1">
      <alignment horizontal="center" vertical="center"/>
    </xf>
    <xf numFmtId="0" fontId="3" fillId="0" borderId="2" xfId="18" applyFont="1" applyFill="1" applyBorder="1" applyAlignment="1">
      <alignment horizontal="center" vertical="center"/>
    </xf>
    <xf numFmtId="164" fontId="3" fillId="0" borderId="2" xfId="18" applyNumberFormat="1" applyFont="1" applyFill="1" applyBorder="1" applyAlignment="1">
      <alignment horizontal="center" vertical="center"/>
    </xf>
    <xf numFmtId="49" fontId="2" fillId="10" borderId="2" xfId="18" applyNumberFormat="1" applyFont="1" applyFill="1" applyBorder="1" applyAlignment="1">
      <alignment horizontal="center" vertical="center"/>
    </xf>
    <xf numFmtId="3" fontId="2" fillId="10" borderId="2" xfId="18" applyNumberFormat="1" applyFont="1" applyFill="1" applyBorder="1" applyAlignment="1">
      <alignment horizontal="center" vertical="center"/>
    </xf>
    <xf numFmtId="0" fontId="1" fillId="10" borderId="15" xfId="18" applyFont="1" applyFill="1" applyBorder="1" applyAlignment="1">
      <alignment horizontal="center" vertical="center"/>
    </xf>
    <xf numFmtId="0" fontId="1" fillId="0" borderId="0" xfId="18" applyFont="1" applyAlignment="1">
      <alignment horizontal="center" vertical="center"/>
    </xf>
    <xf numFmtId="0" fontId="2" fillId="0" borderId="22" xfId="18" applyFont="1" applyFill="1" applyBorder="1" applyAlignment="1">
      <alignment horizontal="center" vertical="center"/>
    </xf>
    <xf numFmtId="164" fontId="1" fillId="0" borderId="23" xfId="18" applyNumberFormat="1" applyFont="1" applyFill="1" applyBorder="1" applyAlignment="1">
      <alignment horizontal="center" vertical="center"/>
    </xf>
    <xf numFmtId="0" fontId="4" fillId="0" borderId="23" xfId="18" applyFont="1" applyFill="1" applyBorder="1" applyAlignment="1">
      <alignment horizontal="center" vertical="center"/>
    </xf>
    <xf numFmtId="49" fontId="2" fillId="0" borderId="23" xfId="18" applyNumberFormat="1" applyFont="1" applyFill="1" applyBorder="1" applyAlignment="1">
      <alignment horizontal="center" vertical="center"/>
    </xf>
    <xf numFmtId="49" fontId="5" fillId="0" borderId="23" xfId="18" applyNumberFormat="1" applyFont="1" applyFill="1" applyBorder="1" applyAlignment="1">
      <alignment horizontal="center" vertical="center"/>
    </xf>
    <xf numFmtId="1" fontId="3" fillId="0" borderId="23" xfId="18" applyNumberFormat="1" applyFont="1" applyFill="1" applyBorder="1" applyAlignment="1">
      <alignment horizontal="center" vertical="center"/>
    </xf>
    <xf numFmtId="0" fontId="2" fillId="0" borderId="23" xfId="18" applyFont="1" applyFill="1" applyBorder="1" applyAlignment="1">
      <alignment horizontal="center" vertical="center"/>
    </xf>
    <xf numFmtId="0" fontId="1" fillId="0" borderId="23" xfId="18" applyFont="1" applyFill="1" applyBorder="1" applyAlignment="1">
      <alignment horizontal="center" vertical="center"/>
    </xf>
    <xf numFmtId="164" fontId="1" fillId="10" borderId="23" xfId="18" applyNumberFormat="1" applyFont="1" applyFill="1" applyBorder="1" applyAlignment="1">
      <alignment horizontal="center" vertical="center"/>
    </xf>
    <xf numFmtId="0" fontId="34" fillId="10" borderId="23" xfId="18" applyFont="1" applyFill="1" applyBorder="1" applyAlignment="1">
      <alignment horizontal="center" vertical="center"/>
    </xf>
    <xf numFmtId="0" fontId="3" fillId="0" borderId="23" xfId="18" applyFont="1" applyFill="1" applyBorder="1" applyAlignment="1">
      <alignment horizontal="center" vertical="center"/>
    </xf>
    <xf numFmtId="164" fontId="3" fillId="0" borderId="23" xfId="18" applyNumberFormat="1" applyFont="1" applyFill="1" applyBorder="1" applyAlignment="1">
      <alignment horizontal="center" vertical="center"/>
    </xf>
    <xf numFmtId="49" fontId="2" fillId="10" borderId="23" xfId="18" applyNumberFormat="1" applyFont="1" applyFill="1" applyBorder="1" applyAlignment="1">
      <alignment horizontal="center" vertical="center"/>
    </xf>
    <xf numFmtId="3" fontId="2" fillId="10" borderId="23" xfId="18" applyNumberFormat="1" applyFont="1" applyFill="1" applyBorder="1" applyAlignment="1">
      <alignment horizontal="center" vertical="center"/>
    </xf>
    <xf numFmtId="0" fontId="1" fillId="10" borderId="24" xfId="18" applyFont="1" applyFill="1" applyBorder="1" applyAlignment="1">
      <alignment horizontal="center" vertical="center"/>
    </xf>
    <xf numFmtId="14" fontId="1" fillId="0" borderId="2" xfId="18" applyNumberFormat="1" applyFont="1" applyFill="1" applyBorder="1" applyAlignment="1">
      <alignment horizontal="center" vertical="center"/>
    </xf>
    <xf numFmtId="3" fontId="3" fillId="0" borderId="23" xfId="18" applyNumberFormat="1" applyFont="1" applyFill="1" applyBorder="1" applyAlignment="1">
      <alignment horizontal="center" vertical="center"/>
    </xf>
    <xf numFmtId="0" fontId="2" fillId="0" borderId="22" xfId="0" applyFont="1" applyFill="1" applyBorder="1" applyAlignment="1">
      <alignment horizontal="center" vertical="center"/>
    </xf>
    <xf numFmtId="164" fontId="1" fillId="0" borderId="23" xfId="0" applyNumberFormat="1" applyFont="1" applyFill="1" applyBorder="1" applyAlignment="1">
      <alignment horizontal="center" vertical="center"/>
    </xf>
    <xf numFmtId="3" fontId="3" fillId="0" borderId="23" xfId="0" applyNumberFormat="1" applyFont="1" applyFill="1" applyBorder="1" applyAlignment="1">
      <alignment horizontal="center" vertical="center"/>
    </xf>
    <xf numFmtId="1" fontId="9" fillId="0" borderId="25" xfId="0" applyNumberFormat="1" applyFont="1" applyFill="1" applyBorder="1" applyAlignment="1">
      <alignment horizontal="center" vertical="center"/>
    </xf>
    <xf numFmtId="1" fontId="9" fillId="0" borderId="26" xfId="0" applyNumberFormat="1" applyFont="1" applyFill="1" applyBorder="1" applyAlignment="1">
      <alignment horizontal="center" vertical="center"/>
    </xf>
    <xf numFmtId="0" fontId="1" fillId="0" borderId="23" xfId="0" applyFont="1" applyFill="1" applyBorder="1" applyAlignment="1">
      <alignment horizontal="center" vertical="center"/>
    </xf>
    <xf numFmtId="0" fontId="4" fillId="0" borderId="23" xfId="0" applyFont="1" applyFill="1" applyBorder="1" applyAlignment="1">
      <alignment horizontal="center" vertical="center"/>
    </xf>
    <xf numFmtId="49" fontId="2" fillId="0" borderId="23" xfId="0" applyNumberFormat="1" applyFont="1" applyFill="1" applyBorder="1" applyAlignment="1">
      <alignment horizontal="center" vertical="center"/>
    </xf>
    <xf numFmtId="49" fontId="5" fillId="0" borderId="23" xfId="0" applyNumberFormat="1" applyFont="1" applyFill="1" applyBorder="1" applyAlignment="1">
      <alignment horizontal="center" vertical="center"/>
    </xf>
    <xf numFmtId="1" fontId="3" fillId="0" borderId="23" xfId="0" applyNumberFormat="1" applyFont="1" applyFill="1" applyBorder="1" applyAlignment="1">
      <alignment horizontal="center" vertical="center"/>
    </xf>
    <xf numFmtId="0" fontId="2" fillId="0" borderId="23" xfId="0" applyFont="1" applyFill="1" applyBorder="1" applyAlignment="1">
      <alignment horizontal="center" vertical="center"/>
    </xf>
    <xf numFmtId="164" fontId="1" fillId="10" borderId="23" xfId="0" applyNumberFormat="1" applyFont="1" applyFill="1" applyBorder="1" applyAlignment="1">
      <alignment horizontal="center" vertical="center"/>
    </xf>
    <xf numFmtId="0" fontId="34" fillId="10" borderId="23" xfId="0" applyFont="1" applyFill="1" applyBorder="1" applyAlignment="1">
      <alignment horizontal="center" vertical="center"/>
    </xf>
    <xf numFmtId="165" fontId="1" fillId="0" borderId="23" xfId="0" applyNumberFormat="1" applyFont="1" applyFill="1" applyBorder="1" applyAlignment="1">
      <alignment horizontal="center" vertical="center"/>
    </xf>
    <xf numFmtId="0" fontId="3" fillId="0" borderId="23" xfId="0" applyFont="1" applyFill="1" applyBorder="1" applyAlignment="1">
      <alignment horizontal="center" vertical="center"/>
    </xf>
    <xf numFmtId="164" fontId="3" fillId="0" borderId="23" xfId="0" applyNumberFormat="1" applyFont="1" applyFill="1" applyBorder="1" applyAlignment="1">
      <alignment horizontal="center" vertical="center"/>
    </xf>
    <xf numFmtId="49" fontId="2" fillId="10" borderId="23" xfId="0" applyNumberFormat="1" applyFont="1" applyFill="1" applyBorder="1" applyAlignment="1">
      <alignment horizontal="center" vertical="center"/>
    </xf>
    <xf numFmtId="3" fontId="2" fillId="10" borderId="23" xfId="0" applyNumberFormat="1" applyFont="1" applyFill="1" applyBorder="1" applyAlignment="1">
      <alignment horizontal="center" vertical="center"/>
    </xf>
    <xf numFmtId="0" fontId="1" fillId="10" borderId="24" xfId="0" applyFont="1" applyFill="1" applyBorder="1" applyAlignment="1">
      <alignment horizontal="center" vertical="center"/>
    </xf>
    <xf numFmtId="0" fontId="2" fillId="0" borderId="19" xfId="18" applyFont="1" applyFill="1" applyBorder="1" applyAlignment="1">
      <alignment horizontal="center" vertical="center"/>
    </xf>
    <xf numFmtId="164" fontId="1" fillId="0" borderId="16" xfId="18" applyNumberFormat="1" applyFont="1" applyFill="1" applyBorder="1" applyAlignment="1">
      <alignment horizontal="center" vertical="center"/>
    </xf>
    <xf numFmtId="0" fontId="1" fillId="0" borderId="16" xfId="18" applyFont="1" applyFill="1" applyBorder="1" applyAlignment="1">
      <alignment horizontal="center" vertical="center"/>
    </xf>
    <xf numFmtId="3" fontId="3" fillId="0" borderId="16" xfId="18" applyNumberFormat="1" applyFont="1" applyFill="1" applyBorder="1" applyAlignment="1">
      <alignment horizontal="center" vertical="center"/>
    </xf>
    <xf numFmtId="0" fontId="1" fillId="0" borderId="27" xfId="18" applyFont="1" applyFill="1" applyBorder="1" applyAlignment="1">
      <alignment horizontal="center" vertical="center"/>
    </xf>
    <xf numFmtId="0" fontId="1" fillId="0" borderId="16" xfId="0" applyFont="1" applyFill="1" applyBorder="1" applyAlignment="1">
      <alignment horizontal="center" vertical="center"/>
    </xf>
    <xf numFmtId="0" fontId="4" fillId="0" borderId="27" xfId="18" applyFont="1" applyFill="1" applyBorder="1" applyAlignment="1">
      <alignment horizontal="center" vertical="center"/>
    </xf>
    <xf numFmtId="49" fontId="2" fillId="0" borderId="16" xfId="18" applyNumberFormat="1" applyFont="1" applyFill="1" applyBorder="1" applyAlignment="1">
      <alignment horizontal="center" vertical="center"/>
    </xf>
    <xf numFmtId="49" fontId="5" fillId="0" borderId="16" xfId="18" applyNumberFormat="1" applyFont="1" applyFill="1" applyBorder="1" applyAlignment="1">
      <alignment horizontal="center" vertical="center"/>
    </xf>
    <xf numFmtId="1" fontId="3" fillId="0" borderId="16" xfId="18" applyNumberFormat="1" applyFont="1" applyFill="1" applyBorder="1" applyAlignment="1">
      <alignment horizontal="center" vertical="center"/>
    </xf>
    <xf numFmtId="0" fontId="2" fillId="0" borderId="16" xfId="18" applyFont="1" applyFill="1" applyBorder="1" applyAlignment="1">
      <alignment horizontal="center" vertical="center"/>
    </xf>
    <xf numFmtId="164" fontId="1" fillId="10" borderId="16" xfId="18" applyNumberFormat="1" applyFont="1" applyFill="1" applyBorder="1" applyAlignment="1">
      <alignment horizontal="center" vertical="center"/>
    </xf>
    <xf numFmtId="0" fontId="34" fillId="10" borderId="16" xfId="18" applyFont="1" applyFill="1" applyBorder="1" applyAlignment="1">
      <alignment horizontal="center" vertical="center"/>
    </xf>
    <xf numFmtId="165" fontId="1" fillId="0" borderId="16" xfId="18" applyNumberFormat="1" applyFont="1" applyFill="1" applyBorder="1" applyAlignment="1">
      <alignment horizontal="center" vertical="center"/>
    </xf>
    <xf numFmtId="0" fontId="3" fillId="0" borderId="16" xfId="18" applyFont="1" applyFill="1" applyBorder="1" applyAlignment="1">
      <alignment horizontal="center" vertical="center"/>
    </xf>
    <xf numFmtId="164" fontId="3" fillId="0" borderId="16" xfId="18" applyNumberFormat="1" applyFont="1" applyFill="1" applyBorder="1" applyAlignment="1">
      <alignment horizontal="center" vertical="center"/>
    </xf>
    <xf numFmtId="49" fontId="2" fillId="10" borderId="16" xfId="18" applyNumberFormat="1" applyFont="1" applyFill="1" applyBorder="1" applyAlignment="1">
      <alignment horizontal="center" vertical="center"/>
    </xf>
    <xf numFmtId="3" fontId="2" fillId="10" borderId="16" xfId="18" applyNumberFormat="1" applyFont="1" applyFill="1" applyBorder="1" applyAlignment="1">
      <alignment horizontal="center" vertical="center"/>
    </xf>
    <xf numFmtId="164" fontId="3" fillId="0" borderId="16" xfId="0" applyNumberFormat="1" applyFont="1" applyFill="1" applyBorder="1" applyAlignment="1">
      <alignment horizontal="center" vertical="center"/>
    </xf>
    <xf numFmtId="0" fontId="1" fillId="10" borderId="28" xfId="18" applyFont="1" applyFill="1" applyBorder="1" applyAlignment="1">
      <alignment horizontal="center" vertical="center"/>
    </xf>
    <xf numFmtId="165" fontId="1" fillId="0" borderId="23" xfId="18" applyNumberFormat="1" applyFont="1" applyFill="1" applyBorder="1" applyAlignment="1">
      <alignment horizontal="center" vertical="center"/>
    </xf>
    <xf numFmtId="164" fontId="3" fillId="0" borderId="2" xfId="19" applyNumberFormat="1" applyFont="1" applyFill="1" applyBorder="1" applyAlignment="1">
      <alignment horizontal="center" vertical="center"/>
    </xf>
    <xf numFmtId="1" fontId="9" fillId="0" borderId="25" xfId="18" applyNumberFormat="1" applyFont="1" applyFill="1" applyBorder="1" applyAlignment="1">
      <alignment horizontal="center" vertical="center"/>
    </xf>
    <xf numFmtId="1" fontId="9" fillId="0" borderId="26" xfId="18" applyNumberFormat="1" applyFont="1" applyFill="1" applyBorder="1" applyAlignment="1">
      <alignment horizontal="center" vertical="center"/>
    </xf>
    <xf numFmtId="0" fontId="1" fillId="0" borderId="2" xfId="19" applyFont="1" applyFill="1" applyBorder="1" applyAlignment="1">
      <alignment horizontal="center" vertical="center"/>
    </xf>
    <xf numFmtId="0" fontId="1" fillId="0" borderId="23" xfId="19" applyFont="1" applyFill="1" applyBorder="1" applyAlignment="1">
      <alignment horizontal="center" vertical="center"/>
    </xf>
    <xf numFmtId="164" fontId="1" fillId="10" borderId="23" xfId="19" applyNumberFormat="1" applyFont="1" applyFill="1" applyBorder="1" applyAlignment="1">
      <alignment horizontal="center" vertical="center"/>
    </xf>
    <xf numFmtId="165" fontId="1" fillId="0" borderId="2" xfId="19" applyNumberFormat="1" applyFont="1" applyFill="1" applyBorder="1" applyAlignment="1">
      <alignment horizontal="center" vertical="center"/>
    </xf>
    <xf numFmtId="0" fontId="1" fillId="11" borderId="2" xfId="18" applyFont="1" applyFill="1" applyBorder="1" applyAlignment="1">
      <alignment horizontal="center" vertical="center"/>
    </xf>
    <xf numFmtId="0" fontId="1" fillId="11" borderId="23" xfId="18" applyFont="1" applyFill="1" applyBorder="1" applyAlignment="1">
      <alignment horizontal="center" vertical="center"/>
    </xf>
    <xf numFmtId="164" fontId="1" fillId="0" borderId="2" xfId="19" applyNumberFormat="1" applyFont="1" applyFill="1" applyBorder="1" applyAlignment="1">
      <alignment horizontal="center" vertical="center"/>
    </xf>
    <xf numFmtId="0" fontId="34" fillId="10" borderId="2" xfId="19" applyFont="1" applyFill="1" applyBorder="1" applyAlignment="1">
      <alignment horizontal="center" vertical="center"/>
    </xf>
    <xf numFmtId="0" fontId="2" fillId="0" borderId="23" xfId="19" applyFont="1" applyFill="1" applyBorder="1" applyAlignment="1">
      <alignment horizontal="center" vertical="center"/>
    </xf>
    <xf numFmtId="0" fontId="2" fillId="0" borderId="10" xfId="19" applyFont="1" applyFill="1" applyBorder="1" applyAlignment="1">
      <alignment horizontal="center" vertical="center"/>
    </xf>
    <xf numFmtId="164" fontId="1" fillId="0" borderId="23" xfId="19" applyNumberFormat="1" applyFont="1" applyFill="1" applyBorder="1" applyAlignment="1">
      <alignment horizontal="center" vertical="center"/>
    </xf>
    <xf numFmtId="0" fontId="2" fillId="0" borderId="1" xfId="0" applyFont="1" applyBorder="1" applyAlignment="1">
      <alignment horizontal="center" vertical="center"/>
    </xf>
    <xf numFmtId="164" fontId="1" fillId="0" borderId="1" xfId="0" applyNumberFormat="1" applyFont="1" applyBorder="1" applyAlignment="1">
      <alignment horizontal="center" vertical="center"/>
    </xf>
    <xf numFmtId="3" fontId="4" fillId="0" borderId="1" xfId="0" applyNumberFormat="1" applyFont="1" applyBorder="1" applyAlignment="1">
      <alignment horizontal="center" vertical="center"/>
    </xf>
    <xf numFmtId="0" fontId="4" fillId="0" borderId="1" xfId="0" applyFont="1" applyBorder="1" applyAlignment="1">
      <alignment horizontal="center" vertical="center"/>
    </xf>
    <xf numFmtId="49" fontId="2" fillId="0" borderId="1" xfId="0" applyNumberFormat="1" applyFont="1" applyBorder="1" applyAlignment="1">
      <alignment horizontal="center" vertical="center"/>
    </xf>
    <xf numFmtId="49" fontId="5" fillId="0" borderId="1" xfId="0" applyNumberFormat="1" applyFont="1" applyBorder="1" applyAlignment="1">
      <alignment horizontal="center" vertical="center"/>
    </xf>
    <xf numFmtId="1" fontId="3" fillId="0" borderId="1" xfId="0" applyNumberFormat="1" applyFont="1" applyBorder="1" applyAlignment="1">
      <alignment horizontal="center" vertical="center"/>
    </xf>
    <xf numFmtId="38" fontId="1" fillId="0" borderId="1" xfId="0" applyNumberFormat="1" applyFont="1" applyBorder="1" applyAlignment="1">
      <alignment horizontal="center" vertical="center"/>
    </xf>
    <xf numFmtId="0" fontId="3" fillId="0" borderId="1" xfId="0" applyFont="1" applyBorder="1" applyAlignment="1">
      <alignment horizontal="center" vertical="center"/>
    </xf>
    <xf numFmtId="165" fontId="1" fillId="0" borderId="1" xfId="0" applyNumberFormat="1" applyFont="1" applyBorder="1" applyAlignment="1">
      <alignment horizontal="center" vertical="center"/>
    </xf>
    <xf numFmtId="3" fontId="1" fillId="0" borderId="1" xfId="0" applyNumberFormat="1" applyFont="1" applyBorder="1" applyAlignment="1">
      <alignment horizontal="center" vertical="center"/>
    </xf>
    <xf numFmtId="14" fontId="1" fillId="0" borderId="1" xfId="0" applyNumberFormat="1" applyFont="1" applyBorder="1" applyAlignment="1">
      <alignment horizontal="center" vertical="center"/>
    </xf>
    <xf numFmtId="15" fontId="11" fillId="0" borderId="29" xfId="0" applyNumberFormat="1" applyFont="1" applyBorder="1" applyAlignment="1">
      <alignment horizontal="center" vertical="center"/>
    </xf>
    <xf numFmtId="0" fontId="11" fillId="0" borderId="29" xfId="0" applyFont="1" applyBorder="1" applyAlignment="1">
      <alignment horizontal="center" vertical="center" readingOrder="2"/>
    </xf>
    <xf numFmtId="3" fontId="3" fillId="0" borderId="29" xfId="0" applyNumberFormat="1" applyFont="1" applyBorder="1" applyAlignment="1">
      <alignment horizontal="center" vertical="center"/>
    </xf>
    <xf numFmtId="0" fontId="1" fillId="0" borderId="29" xfId="0" applyFont="1" applyBorder="1" applyAlignment="1">
      <alignment horizontal="center" vertical="center"/>
    </xf>
    <xf numFmtId="3" fontId="2" fillId="0" borderId="29" xfId="0" applyNumberFormat="1" applyFont="1" applyBorder="1" applyAlignment="1">
      <alignment horizontal="center" vertical="center"/>
    </xf>
    <xf numFmtId="3" fontId="4" fillId="0" borderId="29" xfId="0" applyNumberFormat="1" applyFont="1" applyBorder="1" applyAlignment="1">
      <alignment horizontal="center" vertical="center"/>
    </xf>
    <xf numFmtId="0" fontId="4" fillId="0" borderId="29" xfId="0" applyFont="1" applyBorder="1" applyAlignment="1">
      <alignment horizontal="center" vertical="center"/>
    </xf>
    <xf numFmtId="0" fontId="2" fillId="0" borderId="29" xfId="0" applyFont="1" applyBorder="1" applyAlignment="1">
      <alignment horizontal="center" vertical="center"/>
    </xf>
    <xf numFmtId="0" fontId="5" fillId="0" borderId="29" xfId="0" applyFont="1" applyBorder="1" applyAlignment="1">
      <alignment horizontal="center" vertical="center"/>
    </xf>
    <xf numFmtId="0" fontId="11" fillId="0" borderId="29" xfId="0" applyFont="1" applyBorder="1" applyAlignment="1">
      <alignment horizontal="center" vertical="center"/>
    </xf>
    <xf numFmtId="0" fontId="3" fillId="0" borderId="29" xfId="0" applyFont="1" applyBorder="1" applyAlignment="1">
      <alignment horizontal="center" vertical="center"/>
    </xf>
    <xf numFmtId="3" fontId="11" fillId="0" borderId="29" xfId="0" applyNumberFormat="1" applyFont="1" applyBorder="1" applyAlignment="1">
      <alignment horizontal="center" vertical="center"/>
    </xf>
    <xf numFmtId="0" fontId="1" fillId="0" borderId="30" xfId="0" applyFont="1" applyBorder="1" applyAlignment="1">
      <alignment horizontal="center" vertical="center"/>
    </xf>
    <xf numFmtId="3" fontId="2" fillId="0" borderId="30" xfId="0" applyNumberFormat="1" applyFont="1" applyBorder="1" applyAlignment="1">
      <alignment horizontal="center" vertical="center"/>
    </xf>
    <xf numFmtId="3" fontId="3" fillId="0" borderId="30" xfId="0" applyNumberFormat="1" applyFont="1" applyBorder="1" applyAlignment="1">
      <alignment horizontal="center" vertical="center"/>
    </xf>
    <xf numFmtId="3" fontId="4" fillId="0" borderId="30" xfId="0" applyNumberFormat="1" applyFont="1" applyBorder="1" applyAlignment="1">
      <alignment horizontal="center" vertical="center"/>
    </xf>
    <xf numFmtId="0" fontId="4" fillId="0" borderId="30" xfId="0" applyFont="1" applyBorder="1" applyAlignment="1">
      <alignment horizontal="center" vertical="center"/>
    </xf>
    <xf numFmtId="164" fontId="1" fillId="0" borderId="30" xfId="0" applyNumberFormat="1" applyFont="1" applyBorder="1" applyAlignment="1">
      <alignment horizontal="center" vertical="center"/>
    </xf>
    <xf numFmtId="49" fontId="2" fillId="0" borderId="30" xfId="0" applyNumberFormat="1" applyFont="1" applyBorder="1" applyAlignment="1">
      <alignment horizontal="center" vertical="center"/>
    </xf>
    <xf numFmtId="3" fontId="3" fillId="0" borderId="31" xfId="0" applyNumberFormat="1" applyFont="1" applyBorder="1" applyAlignment="1">
      <alignment horizontal="center" vertical="center"/>
    </xf>
    <xf numFmtId="49" fontId="2" fillId="0" borderId="29" xfId="0" applyNumberFormat="1" applyFont="1" applyBorder="1" applyAlignment="1">
      <alignment horizontal="center" vertical="center"/>
    </xf>
    <xf numFmtId="0" fontId="1" fillId="0" borderId="35" xfId="0" applyFont="1" applyBorder="1" applyAlignment="1">
      <alignment horizontal="center" vertical="center"/>
    </xf>
    <xf numFmtId="3" fontId="2" fillId="0" borderId="35" xfId="0" applyNumberFormat="1" applyFont="1" applyBorder="1" applyAlignment="1">
      <alignment horizontal="center" vertical="center"/>
    </xf>
    <xf numFmtId="3" fontId="3" fillId="0" borderId="35" xfId="0" applyNumberFormat="1" applyFont="1" applyBorder="1" applyAlignment="1">
      <alignment horizontal="center" vertical="center"/>
    </xf>
    <xf numFmtId="3" fontId="4" fillId="0" borderId="35" xfId="0" applyNumberFormat="1" applyFont="1" applyBorder="1" applyAlignment="1">
      <alignment horizontal="center" vertical="center"/>
    </xf>
    <xf numFmtId="0" fontId="4" fillId="0" borderId="35" xfId="0" applyFont="1" applyBorder="1" applyAlignment="1">
      <alignment horizontal="center" vertical="center"/>
    </xf>
    <xf numFmtId="164" fontId="1" fillId="0" borderId="35" xfId="0" applyNumberFormat="1" applyFont="1" applyBorder="1" applyAlignment="1">
      <alignment horizontal="center" vertical="center"/>
    </xf>
    <xf numFmtId="49" fontId="2" fillId="0" borderId="35" xfId="0" applyNumberFormat="1" applyFont="1" applyBorder="1" applyAlignment="1">
      <alignment horizontal="center" vertical="center"/>
    </xf>
    <xf numFmtId="9" fontId="1" fillId="0" borderId="0" xfId="0" applyNumberFormat="1" applyFont="1" applyAlignment="1">
      <alignment horizontal="center" vertical="center"/>
    </xf>
    <xf numFmtId="0" fontId="1" fillId="2" borderId="1" xfId="0" applyFont="1" applyFill="1" applyBorder="1" applyAlignment="1">
      <alignment horizontal="center" vertical="center"/>
    </xf>
    <xf numFmtId="0" fontId="1" fillId="17" borderId="1" xfId="0" applyFont="1" applyFill="1" applyBorder="1" applyAlignment="1">
      <alignment horizontal="center" vertical="center"/>
    </xf>
    <xf numFmtId="0" fontId="1" fillId="11" borderId="1" xfId="0" applyFont="1" applyFill="1" applyBorder="1" applyAlignment="1">
      <alignment horizontal="center" vertical="center"/>
    </xf>
    <xf numFmtId="0" fontId="1" fillId="7" borderId="1" xfId="0" applyFont="1" applyFill="1" applyBorder="1" applyAlignment="1">
      <alignment horizontal="center" vertical="center"/>
    </xf>
    <xf numFmtId="3" fontId="3" fillId="10" borderId="1" xfId="0" applyNumberFormat="1" applyFont="1" applyFill="1" applyBorder="1" applyAlignment="1">
      <alignment horizontal="center" vertical="center"/>
    </xf>
    <xf numFmtId="0" fontId="11" fillId="0" borderId="0" xfId="0" applyFont="1"/>
    <xf numFmtId="0" fontId="1" fillId="14" borderId="1" xfId="0" applyFont="1" applyFill="1" applyBorder="1" applyAlignment="1">
      <alignment horizontal="center" vertical="center"/>
    </xf>
    <xf numFmtId="0" fontId="1" fillId="18" borderId="1" xfId="0" applyFont="1" applyFill="1" applyBorder="1" applyAlignment="1">
      <alignment horizontal="center" vertical="center"/>
    </xf>
    <xf numFmtId="3" fontId="3" fillId="11" borderId="1" xfId="0" applyNumberFormat="1" applyFont="1" applyFill="1" applyBorder="1" applyAlignment="1">
      <alignment horizontal="center" vertical="center"/>
    </xf>
    <xf numFmtId="0" fontId="1" fillId="10" borderId="1" xfId="0" applyFont="1" applyFill="1" applyBorder="1" applyAlignment="1">
      <alignment horizontal="center" vertical="center"/>
    </xf>
    <xf numFmtId="3" fontId="1" fillId="6" borderId="1" xfId="0" applyNumberFormat="1" applyFont="1" applyFill="1" applyBorder="1" applyAlignment="1">
      <alignment horizontal="center" vertical="center"/>
    </xf>
    <xf numFmtId="164" fontId="1" fillId="11" borderId="1" xfId="0" applyNumberFormat="1" applyFont="1" applyFill="1" applyBorder="1" applyAlignment="1">
      <alignment horizontal="center" vertical="center"/>
    </xf>
    <xf numFmtId="0" fontId="1" fillId="6" borderId="1" xfId="0" applyFont="1" applyFill="1" applyBorder="1" applyAlignment="1">
      <alignment horizontal="center" vertical="center"/>
    </xf>
    <xf numFmtId="3" fontId="2" fillId="2" borderId="1" xfId="0" applyNumberFormat="1" applyFont="1" applyFill="1" applyBorder="1" applyAlignment="1">
      <alignment horizontal="center" vertical="center"/>
    </xf>
    <xf numFmtId="0" fontId="9" fillId="11" borderId="1" xfId="0" applyFont="1" applyFill="1" applyBorder="1" applyAlignment="1">
      <alignment horizontal="center" vertical="center"/>
    </xf>
    <xf numFmtId="164" fontId="1" fillId="10" borderId="1" xfId="0" applyNumberFormat="1" applyFont="1" applyFill="1" applyBorder="1" applyAlignment="1">
      <alignment horizontal="center" vertical="center"/>
    </xf>
    <xf numFmtId="3" fontId="2" fillId="10" borderId="1" xfId="0" applyNumberFormat="1" applyFont="1" applyFill="1" applyBorder="1" applyAlignment="1">
      <alignment horizontal="center" vertical="center"/>
    </xf>
    <xf numFmtId="164" fontId="1" fillId="2" borderId="1" xfId="0" applyNumberFormat="1" applyFont="1" applyFill="1" applyBorder="1" applyAlignment="1">
      <alignment horizontal="center" vertical="center"/>
    </xf>
    <xf numFmtId="0" fontId="17" fillId="0" borderId="1" xfId="0" applyFont="1" applyBorder="1" applyAlignment="1">
      <alignment horizontal="center" vertical="center"/>
    </xf>
    <xf numFmtId="0" fontId="37" fillId="11" borderId="3" xfId="0" applyFont="1" applyFill="1" applyBorder="1" applyAlignment="1">
      <alignment horizontal="center" vertical="center"/>
    </xf>
    <xf numFmtId="0" fontId="1" fillId="17" borderId="1" xfId="0" applyFont="1" applyFill="1" applyBorder="1" applyAlignment="1" applyProtection="1">
      <alignment horizontal="center" vertical="center"/>
      <protection locked="0"/>
    </xf>
    <xf numFmtId="0" fontId="1" fillId="6" borderId="1" xfId="0" applyFont="1" applyFill="1" applyBorder="1" applyAlignment="1" applyProtection="1">
      <alignment horizontal="center" vertical="center"/>
      <protection locked="0"/>
    </xf>
    <xf numFmtId="3" fontId="1" fillId="0" borderId="1" xfId="0" applyNumberFormat="1" applyFont="1" applyBorder="1" applyAlignment="1" applyProtection="1">
      <alignment horizontal="center" vertical="center"/>
      <protection locked="0"/>
    </xf>
    <xf numFmtId="0" fontId="1" fillId="0" borderId="1" xfId="0" applyFont="1" applyBorder="1" applyAlignment="1" applyProtection="1">
      <alignment horizontal="center" vertical="center"/>
      <protection locked="0"/>
    </xf>
    <xf numFmtId="3" fontId="2" fillId="0" borderId="1" xfId="0" applyNumberFormat="1" applyFont="1" applyBorder="1" applyAlignment="1" applyProtection="1">
      <alignment horizontal="center" vertical="center"/>
      <protection locked="0"/>
    </xf>
    <xf numFmtId="3" fontId="3" fillId="0" borderId="1" xfId="0" applyNumberFormat="1" applyFont="1" applyBorder="1" applyAlignment="1" applyProtection="1">
      <alignment horizontal="center" vertical="center"/>
      <protection locked="0"/>
    </xf>
    <xf numFmtId="0" fontId="2" fillId="0" borderId="1" xfId="0" applyFont="1" applyBorder="1" applyAlignment="1" applyProtection="1">
      <alignment horizontal="center" vertical="center"/>
      <protection locked="0"/>
    </xf>
    <xf numFmtId="164" fontId="1" fillId="0" borderId="1" xfId="0" applyNumberFormat="1" applyFont="1" applyBorder="1" applyAlignment="1" applyProtection="1">
      <alignment horizontal="center" vertical="center"/>
      <protection locked="0"/>
    </xf>
    <xf numFmtId="3" fontId="4" fillId="0" borderId="1" xfId="0" applyNumberFormat="1" applyFont="1" applyBorder="1" applyAlignment="1" applyProtection="1">
      <alignment horizontal="center" vertical="center"/>
      <protection locked="0"/>
    </xf>
    <xf numFmtId="0" fontId="4" fillId="0" borderId="1" xfId="0" applyFont="1" applyBorder="1" applyAlignment="1" applyProtection="1">
      <alignment horizontal="center" vertical="center"/>
      <protection locked="0"/>
    </xf>
    <xf numFmtId="49" fontId="2" fillId="0" borderId="1" xfId="0" applyNumberFormat="1" applyFont="1" applyBorder="1" applyAlignment="1" applyProtection="1">
      <alignment horizontal="center" vertical="center"/>
      <protection locked="0"/>
    </xf>
    <xf numFmtId="49" fontId="5" fillId="0" borderId="1" xfId="0" applyNumberFormat="1" applyFont="1" applyBorder="1" applyAlignment="1" applyProtection="1">
      <alignment horizontal="center" vertical="center"/>
      <protection locked="0"/>
    </xf>
    <xf numFmtId="1" fontId="3" fillId="0" borderId="1" xfId="0" applyNumberFormat="1" applyFont="1" applyBorder="1" applyAlignment="1" applyProtection="1">
      <alignment horizontal="center" vertical="center"/>
      <protection locked="0"/>
    </xf>
    <xf numFmtId="0" fontId="1" fillId="10" borderId="1" xfId="0" applyFont="1" applyFill="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165" fontId="1" fillId="0" borderId="1" xfId="0" applyNumberFormat="1" applyFont="1" applyBorder="1" applyAlignment="1" applyProtection="1">
      <alignment horizontal="center" vertical="center"/>
      <protection locked="0"/>
    </xf>
    <xf numFmtId="10" fontId="1" fillId="0" borderId="0" xfId="0" applyNumberFormat="1" applyFont="1" applyAlignment="1" applyProtection="1">
      <alignment horizontal="center" vertical="center"/>
      <protection locked="0"/>
    </xf>
    <xf numFmtId="0" fontId="1" fillId="0" borderId="0" xfId="0" applyFont="1" applyAlignment="1" applyProtection="1">
      <alignment horizontal="center" vertical="center"/>
      <protection locked="0"/>
    </xf>
    <xf numFmtId="3" fontId="3" fillId="0" borderId="1" xfId="0" applyNumberFormat="1" applyFont="1" applyBorder="1" applyAlignment="1" applyProtection="1">
      <alignment horizontal="center" vertical="center"/>
    </xf>
    <xf numFmtId="38" fontId="1" fillId="0" borderId="1" xfId="0" applyNumberFormat="1" applyFont="1" applyBorder="1" applyAlignment="1" applyProtection="1">
      <alignment horizontal="center" vertical="center"/>
    </xf>
    <xf numFmtId="0" fontId="1" fillId="17" borderId="1" xfId="0" applyFont="1" applyFill="1" applyBorder="1" applyAlignment="1" applyProtection="1">
      <alignment horizontal="center" vertical="center"/>
      <protection locked="0"/>
    </xf>
    <xf numFmtId="0" fontId="11" fillId="15" borderId="3" xfId="0" applyFont="1" applyFill="1" applyBorder="1" applyAlignment="1">
      <alignment horizontal="center" vertical="center" readingOrder="2"/>
    </xf>
    <xf numFmtId="0" fontId="1" fillId="11" borderId="1" xfId="0" applyFont="1" applyFill="1" applyBorder="1" applyAlignment="1" applyProtection="1">
      <alignment horizontal="center" vertical="center"/>
      <protection locked="0"/>
    </xf>
    <xf numFmtId="164" fontId="1" fillId="11" borderId="1" xfId="0" applyNumberFormat="1" applyFont="1" applyFill="1" applyBorder="1" applyAlignment="1" applyProtection="1">
      <alignment horizontal="center" vertical="center"/>
      <protection locked="0"/>
    </xf>
    <xf numFmtId="0" fontId="1" fillId="19" borderId="1" xfId="0" applyFont="1" applyFill="1" applyBorder="1" applyAlignment="1" applyProtection="1">
      <alignment horizontal="center" vertical="center"/>
      <protection locked="0"/>
    </xf>
    <xf numFmtId="3" fontId="2" fillId="10" borderId="1" xfId="0" applyNumberFormat="1" applyFont="1" applyFill="1" applyBorder="1" applyAlignment="1" applyProtection="1">
      <alignment horizontal="center" vertical="center"/>
      <protection locked="0"/>
    </xf>
    <xf numFmtId="0" fontId="1" fillId="15" borderId="1" xfId="0" applyFont="1" applyFill="1" applyBorder="1" applyAlignment="1" applyProtection="1">
      <alignment horizontal="center" vertical="center"/>
      <protection locked="0"/>
    </xf>
    <xf numFmtId="3" fontId="36" fillId="2" borderId="32" xfId="0" applyNumberFormat="1" applyFont="1" applyFill="1" applyBorder="1" applyAlignment="1">
      <alignment horizontal="center" vertical="center"/>
    </xf>
    <xf numFmtId="3" fontId="36" fillId="2" borderId="33" xfId="0" applyNumberFormat="1" applyFont="1" applyFill="1" applyBorder="1" applyAlignment="1">
      <alignment horizontal="center" vertical="center"/>
    </xf>
    <xf numFmtId="3" fontId="36" fillId="2" borderId="34" xfId="0" applyNumberFormat="1" applyFont="1" applyFill="1" applyBorder="1" applyAlignment="1">
      <alignment horizontal="center" vertical="center"/>
    </xf>
    <xf numFmtId="0" fontId="16" fillId="10" borderId="4" xfId="0" applyFont="1" applyFill="1" applyBorder="1" applyAlignment="1" applyProtection="1">
      <alignment horizontal="center"/>
    </xf>
    <xf numFmtId="0" fontId="18" fillId="10" borderId="4" xfId="0" applyFont="1" applyFill="1" applyBorder="1" applyAlignment="1" applyProtection="1">
      <alignment horizontal="center"/>
    </xf>
    <xf numFmtId="0" fontId="17" fillId="10" borderId="0" xfId="0" applyFont="1" applyFill="1" applyAlignment="1" applyProtection="1">
      <alignment horizontal="center" vertical="center" wrapText="1"/>
      <protection locked="0"/>
    </xf>
  </cellXfs>
  <cellStyles count="20">
    <cellStyle name="Normal" xfId="0" builtinId="0"/>
    <cellStyle name="Normal 10 4" xfId="3"/>
    <cellStyle name="Normal 11 2 5" xfId="1"/>
    <cellStyle name="Normal 11 2 5 10" xfId="8"/>
    <cellStyle name="Normal 11 2 5 10 2" xfId="9"/>
    <cellStyle name="Normal 11 2 5 10 3" xfId="10"/>
    <cellStyle name="Normal 2" xfId="16"/>
    <cellStyle name="Normal 2 2" xfId="17"/>
    <cellStyle name="Normal 2 5" xfId="19"/>
    <cellStyle name="Normal 26" xfId="4"/>
    <cellStyle name="Normal 26 2" xfId="6"/>
    <cellStyle name="Normal 3 2" xfId="18"/>
    <cellStyle name="Normal 5 10 4" xfId="11"/>
    <cellStyle name="Normal 5 11 3" xfId="2"/>
    <cellStyle name="Normal 5 11 3 12" xfId="13"/>
    <cellStyle name="Normal 5 22" xfId="5"/>
    <cellStyle name="Normal 5 22 2" xfId="7"/>
    <cellStyle name="Normal 5 4 3" xfId="12"/>
    <cellStyle name="Normal 6" xfId="14"/>
    <cellStyle name="Percent" xfId="15" builtinId="5"/>
  </cellStyles>
  <dxfs count="535">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theme="9" tint="-0.499984740745262"/>
        </patternFill>
      </fill>
    </dxf>
    <dxf>
      <fill>
        <patternFill>
          <bgColor theme="4" tint="-0.24994659260841701"/>
        </patternFill>
      </fill>
    </dxf>
    <dxf>
      <fill>
        <patternFill>
          <bgColor theme="9" tint="-0.499984740745262"/>
        </patternFill>
      </fill>
    </dxf>
    <dxf>
      <fill>
        <patternFill>
          <bgColor theme="9" tint="-0.499984740745262"/>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color rgb="FFFFFF00"/>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color rgb="FFFFFF00"/>
      </font>
      <fill>
        <patternFill>
          <bgColor rgb="FFFF0000"/>
        </patternFill>
      </fill>
    </dxf>
    <dxf>
      <font>
        <b/>
        <i/>
        <color rgb="FFFFFF00"/>
      </font>
      <fill>
        <patternFill>
          <bgColor rgb="FFFF0000"/>
        </patternFill>
      </fill>
    </dxf>
    <dxf>
      <font>
        <b/>
        <i/>
        <color rgb="FFFFFF0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00B0F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0070C0"/>
        </patternFill>
      </fill>
    </dxf>
    <dxf>
      <fill>
        <patternFill>
          <bgColor rgb="FFFF0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openxmlformats.org/officeDocument/2006/relationships/externalLink" Target="externalLinks/externalLink1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externalLink" Target="externalLinks/externalLink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externalLink" Target="externalLinks/externalLink15.xml"/><Relationship Id="rId35"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5.xml"/><Relationship Id="rId1" Type="http://schemas.microsoft.com/office/2011/relationships/chartStyle" Target="style15.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6.xml"/><Relationship Id="rId1" Type="http://schemas.microsoft.com/office/2011/relationships/chartStyle" Target="style16.xml"/></Relationships>
</file>

<file path=xl/charts/_rels/chart3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3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3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4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4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4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49.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50.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5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28.xml"/><Relationship Id="rId1" Type="http://schemas.microsoft.com/office/2011/relationships/chartStyle" Target="style28.xml"/></Relationships>
</file>

<file path=xl/charts/_rels/chart5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29.xml"/><Relationship Id="rId1" Type="http://schemas.microsoft.com/office/2011/relationships/chartStyle" Target="style29.xml"/></Relationships>
</file>

<file path=xl/charts/_rels/chart5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5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5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5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5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6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6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6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7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72.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41.xml"/><Relationship Id="rId1" Type="http://schemas.microsoft.com/office/2011/relationships/chartStyle" Target="style41.xml"/></Relationships>
</file>

<file path=xl/charts/_rels/chart73.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2.xml"/><Relationship Id="rId1" Type="http://schemas.microsoft.com/office/2011/relationships/chartStyle" Target="style42.xml"/></Relationships>
</file>

<file path=xl/charts/_rels/chart7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8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87.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88.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89.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90.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92.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54.xml"/><Relationship Id="rId1" Type="http://schemas.microsoft.com/office/2011/relationships/chartStyle" Target="style54.xml"/></Relationships>
</file>

<file path=xl/charts/_rels/chart93.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55.xml"/><Relationship Id="rId1" Type="http://schemas.microsoft.com/office/2011/relationships/chartStyle" Target="style55.xml"/></Relationships>
</file>

<file path=xl/charts/_rels/chart9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9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9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9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9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9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10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107.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108.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109.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110.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1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67.xml"/><Relationship Id="rId1" Type="http://schemas.microsoft.com/office/2011/relationships/chartStyle" Target="style67.xml"/></Relationships>
</file>

<file path=xl/charts/_rels/chart1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68.xml"/><Relationship Id="rId1" Type="http://schemas.microsoft.com/office/2011/relationships/chartStyle" Target="style68.xml"/></Relationships>
</file>

<file path=xl/charts/_rels/chart114.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11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116.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117.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118.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119.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120.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127.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128.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129.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130.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Sameh George</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Reports!$F$145</c:f>
              <c:strCache>
                <c:ptCount val="1"/>
                <c:pt idx="0">
                  <c:v>سامح جورج</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919F-4AA4-A6F7-88FAF465BD4D}"/>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919F-4AA4-A6F7-88FAF465BD4D}"/>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919F-4AA4-A6F7-88FAF465BD4D}"/>
              </c:ext>
            </c:extLst>
          </c:dPt>
          <c:dPt>
            <c:idx val="4"/>
            <c:bubble3D val="0"/>
            <c:spPr>
              <a:noFill/>
            </c:spPr>
            <c:extLst xmlns:c16r2="http://schemas.microsoft.com/office/drawing/2015/06/chart">
              <c:ext xmlns:c16="http://schemas.microsoft.com/office/drawing/2014/chart" uri="{C3380CC4-5D6E-409C-BE32-E72D297353CC}">
                <c16:uniqueId val="{00000007-919F-4AA4-A6F7-88FAF465BD4D}"/>
              </c:ext>
            </c:extLst>
          </c:dPt>
          <c:val>
            <c:numRef>
              <c:f>Reports!$G$146:$G$150</c:f>
              <c:numCache>
                <c:formatCode>#,##0</c:formatCode>
                <c:ptCount val="5"/>
                <c:pt idx="0">
                  <c:v>0</c:v>
                </c:pt>
                <c:pt idx="1">
                  <c:v>1416666.6666666667</c:v>
                </c:pt>
                <c:pt idx="2">
                  <c:v>1416666.6666666667</c:v>
                </c:pt>
                <c:pt idx="3">
                  <c:v>1416666.6666666667</c:v>
                </c:pt>
                <c:pt idx="4">
                  <c:v>4250000</c:v>
                </c:pt>
              </c:numCache>
            </c:numRef>
          </c:val>
          <c:extLst xmlns:c16r2="http://schemas.microsoft.com/office/drawing/2015/06/chart">
            <c:ext xmlns:c16="http://schemas.microsoft.com/office/drawing/2014/chart" uri="{C3380CC4-5D6E-409C-BE32-E72D297353CC}">
              <c16:uniqueId val="{00000008-919F-4AA4-A6F7-88FAF465BD4D}"/>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Reports!$H$145</c:f>
              <c:strCache>
                <c:ptCount val="1"/>
                <c:pt idx="0">
                  <c:v>سامح جورج</c:v>
                </c:pt>
              </c:strCache>
            </c:strRef>
          </c:tx>
          <c:dPt>
            <c:idx val="0"/>
            <c:bubble3D val="0"/>
            <c:spPr>
              <a:noFill/>
            </c:spPr>
            <c:extLst xmlns:c16r2="http://schemas.microsoft.com/office/drawing/2015/06/chart">
              <c:ext xmlns:c16="http://schemas.microsoft.com/office/drawing/2014/chart" uri="{C3380CC4-5D6E-409C-BE32-E72D297353CC}">
                <c16:uniqueId val="{0000000A-919F-4AA4-A6F7-88FAF465BD4D}"/>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919F-4AA4-A6F7-88FAF465BD4D}"/>
              </c:ext>
            </c:extLst>
          </c:dPt>
          <c:dPt>
            <c:idx val="2"/>
            <c:bubble3D val="0"/>
            <c:spPr>
              <a:noFill/>
            </c:spPr>
            <c:extLst xmlns:c16r2="http://schemas.microsoft.com/office/drawing/2015/06/chart">
              <c:ext xmlns:c16="http://schemas.microsoft.com/office/drawing/2014/chart" uri="{C3380CC4-5D6E-409C-BE32-E72D297353CC}">
                <c16:uniqueId val="{0000000E-919F-4AA4-A6F7-88FAF465BD4D}"/>
              </c:ext>
            </c:extLst>
          </c:dPt>
          <c:val>
            <c:numRef>
              <c:f>Reports!$I$146:$I$148</c:f>
              <c:numCache>
                <c:formatCode>#,##0</c:formatCode>
                <c:ptCount val="3"/>
                <c:pt idx="0">
                  <c:v>180000</c:v>
                </c:pt>
                <c:pt idx="1">
                  <c:v>70833.333333333328</c:v>
                </c:pt>
                <c:pt idx="2">
                  <c:v>8249166.666666667</c:v>
                </c:pt>
              </c:numCache>
            </c:numRef>
          </c:val>
          <c:extLst xmlns:c16r2="http://schemas.microsoft.com/office/drawing/2015/06/chart">
            <c:ext xmlns:c16="http://schemas.microsoft.com/office/drawing/2014/chart" uri="{C3380CC4-5D6E-409C-BE32-E72D297353CC}">
              <c16:uniqueId val="{0000000F-919F-4AA4-A6F7-88FAF465BD4D}"/>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r>
              <a:rPr lang="en-US" sz="1200" u="sng"/>
              <a:t>Revenue / Team Leader</a:t>
            </a:r>
          </a:p>
        </c:rich>
      </c:tx>
      <c:overlay val="0"/>
      <c:spPr>
        <a:noFill/>
        <a:ln>
          <a:noFill/>
        </a:ln>
        <a:effectLst/>
      </c:spPr>
      <c:txPr>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446568546239224E-2"/>
          <c:y val="0.11332274597071226"/>
          <c:w val="0.82310686290752155"/>
          <c:h val="0.78899236484720614"/>
        </c:manualLayout>
      </c:layout>
      <c:pie3DChart>
        <c:varyColors val="1"/>
        <c:ser>
          <c:idx val="0"/>
          <c:order val="0"/>
          <c:tx>
            <c:strRef>
              <c:f>Reports!$H$29</c:f>
              <c:strCache>
                <c:ptCount val="1"/>
                <c:pt idx="0">
                  <c:v>Revenue</c:v>
                </c:pt>
              </c:strCache>
            </c:strRef>
          </c:tx>
          <c:explosion val="12"/>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xmlns:c16r2="http://schemas.microsoft.com/office/drawing/2015/06/chart">
              <c:ext xmlns:c16="http://schemas.microsoft.com/office/drawing/2014/chart" uri="{C3380CC4-5D6E-409C-BE32-E72D297353CC}">
                <c16:uniqueId val="{00000001-3BF3-485A-BE92-769067C5058F}"/>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xmlns:c16r2="http://schemas.microsoft.com/office/drawing/2015/06/chart">
              <c:ext xmlns:c16="http://schemas.microsoft.com/office/drawing/2014/chart" uri="{C3380CC4-5D6E-409C-BE32-E72D297353CC}">
                <c16:uniqueId val="{00000003-3BF3-485A-BE92-769067C5058F}"/>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xmlns:c16r2="http://schemas.microsoft.com/office/drawing/2015/06/chart">
              <c:ext xmlns:c16="http://schemas.microsoft.com/office/drawing/2014/chart" uri="{C3380CC4-5D6E-409C-BE32-E72D297353CC}">
                <c16:uniqueId val="{00000005-3BF3-485A-BE92-769067C5058F}"/>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xmlns:c16r2="http://schemas.microsoft.com/office/drawing/2015/06/chart">
              <c:ext xmlns:c16="http://schemas.microsoft.com/office/drawing/2014/chart" uri="{C3380CC4-5D6E-409C-BE32-E72D297353CC}">
                <c16:uniqueId val="{00000007-3BF3-485A-BE92-769067C5058F}"/>
              </c:ext>
            </c:extLst>
          </c:dPt>
          <c:dLbls>
            <c:dLbl>
              <c:idx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3BF3-485A-BE92-769067C5058F}"/>
                </c:ext>
                <c:ext xmlns:c15="http://schemas.microsoft.com/office/drawing/2012/chart" uri="{CE6537A1-D6FC-4f65-9D91-7224C49458BB}"/>
              </c:extLst>
            </c:dLbl>
            <c:dLbl>
              <c:idx val="1"/>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3BF3-485A-BE92-769067C5058F}"/>
                </c:ext>
                <c:ext xmlns:c15="http://schemas.microsoft.com/office/drawing/2012/chart" uri="{CE6537A1-D6FC-4f65-9D91-7224C49458BB}"/>
              </c:extLst>
            </c:dLbl>
            <c:dLbl>
              <c:idx val="2"/>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3BF3-485A-BE92-769067C5058F}"/>
                </c:ext>
                <c:ext xmlns:c15="http://schemas.microsoft.com/office/drawing/2012/chart" uri="{CE6537A1-D6FC-4f65-9D91-7224C49458BB}"/>
              </c:extLst>
            </c:dLbl>
            <c:dLbl>
              <c:idx val="3"/>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7-3BF3-485A-BE92-769067C5058F}"/>
                </c:ex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extLst>
                <c:ext xmlns:c15="http://schemas.microsoft.com/office/drawing/2012/chart" uri="{02D57815-91ED-43cb-92C2-25804820EDAC}">
                  <c15:fullRef>
                    <c15:sqref>Reports!$A$30:$A$36</c15:sqref>
                  </c15:fullRef>
                </c:ext>
              </c:extLst>
              <c:f>Reports!$A$30:$A$33</c:f>
              <c:strCache>
                <c:ptCount val="4"/>
                <c:pt idx="0">
                  <c:v>جورج سليمان</c:v>
                </c:pt>
                <c:pt idx="1">
                  <c:v>سامح جورج</c:v>
                </c:pt>
                <c:pt idx="2">
                  <c:v>طارق محمد</c:v>
                </c:pt>
                <c:pt idx="3">
                  <c:v>كيرلس هانى</c:v>
                </c:pt>
              </c:strCache>
            </c:strRef>
          </c:cat>
          <c:val>
            <c:numRef>
              <c:extLst>
                <c:ext xmlns:c15="http://schemas.microsoft.com/office/drawing/2012/chart" uri="{02D57815-91ED-43cb-92C2-25804820EDAC}">
                  <c15:fullRef>
                    <c15:sqref>Reports!$H$30:$H$36</c15:sqref>
                  </c15:fullRef>
                </c:ext>
              </c:extLst>
              <c:f>Reports!$H$30:$H$33</c:f>
              <c:numCache>
                <c:formatCode>#,##0</c:formatCode>
                <c:ptCount val="4"/>
                <c:pt idx="0">
                  <c:v>130000</c:v>
                </c:pt>
                <c:pt idx="1">
                  <c:v>180000</c:v>
                </c:pt>
                <c:pt idx="2">
                  <c:v>375000</c:v>
                </c:pt>
                <c:pt idx="3">
                  <c:v>0</c:v>
                </c:pt>
              </c:numCache>
            </c:numRef>
          </c:val>
          <c:extLst xmlns:c16r2="http://schemas.microsoft.com/office/drawing/2015/06/chart">
            <c:ext xmlns:c16="http://schemas.microsoft.com/office/drawing/2014/chart" uri="{C3380CC4-5D6E-409C-BE32-E72D297353CC}">
              <c16:uniqueId val="{00000008-3BF3-485A-BE92-769067C5058F}"/>
            </c:ext>
            <c:ext xmlns:c15="http://schemas.microsoft.com/office/drawing/2012/chart" uri="{02D57815-91ED-43cb-92C2-25804820EDAC}">
              <c15:categoryFilterExceptions>
                <c15:categoryFilterException>
                  <c15:sqref>Reports!$H$34</c15:sqref>
                  <c15:spPr xmlns:c15="http://schemas.microsoft.com/office/drawing/2012/chart">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15:spPr>
                  <c15:bubble3D val="0"/>
                  <c15:dLbl>
                    <c:idx val="3"/>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xmlns:c16="http://schemas.microsoft.com/office/drawing/2014/chart">
                      <c:ext xmlns:c16="http://schemas.microsoft.com/office/drawing/2014/chart" uri="{C3380CC4-5D6E-409C-BE32-E72D297353CC}">
                        <c16:uniqueId val="{00000009-BB6B-4ECC-AF9C-CC40D5C2D0F6}"/>
                      </c:ext>
                      <c:ext uri="{CE6537A1-D6FC-4f65-9D91-7224C49458BB}"/>
                    </c:extLst>
                  </c15:dLbl>
                </c15:categoryFilterException>
              </c15:categoryFilterExceptions>
            </c:ext>
          </c:extLst>
        </c:ser>
        <c:dLbls>
          <c:dLblPos val="outEnd"/>
          <c:showLegendKey val="0"/>
          <c:showVal val="0"/>
          <c:showCatName val="1"/>
          <c:showSerName val="0"/>
          <c:showPercent val="0"/>
          <c:showBubbleSize val="0"/>
          <c:showLeaderLines val="1"/>
        </c:dLbls>
        <c:extLst xmlns:c16r2="http://schemas.microsoft.com/office/drawing/2015/06/chart"/>
      </c:pie3DChart>
      <c:spPr>
        <a:noFill/>
        <a:ln>
          <a:noFill/>
        </a:ln>
        <a:effectLst/>
      </c:spPr>
    </c:plotArea>
    <c:plotVisOnly val="1"/>
    <c:dispBlanksAs val="gap"/>
    <c:showDLblsOverMax val="0"/>
  </c:chart>
  <c:spPr>
    <a:noFill/>
    <a:ln w="9525" cap="flat" cmpd="sng" algn="ctr">
      <a:noFill/>
      <a:round/>
    </a:ln>
    <a:effectLst/>
  </c:spPr>
  <c:txPr>
    <a:bodyPr/>
    <a:lstStyle/>
    <a:p>
      <a:pPr>
        <a:defRPr sz="18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r>
              <a:rPr lang="en-US" sz="1200" u="sng"/>
              <a:t>Memb. No.</a:t>
            </a:r>
            <a:r>
              <a:rPr lang="en-US" sz="1200" u="sng" baseline="0"/>
              <a:t> </a:t>
            </a:r>
            <a:r>
              <a:rPr lang="en-US" sz="1200" u="sng"/>
              <a:t>/ Team Leader</a:t>
            </a:r>
          </a:p>
        </c:rich>
      </c:tx>
      <c:overlay val="0"/>
      <c:spPr>
        <a:noFill/>
        <a:ln>
          <a:noFill/>
        </a:ln>
        <a:effectLst/>
      </c:spPr>
      <c:txPr>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446568546239224E-2"/>
          <c:y val="0.11332274597071226"/>
          <c:w val="0.82310686290752155"/>
          <c:h val="0.78899236484720614"/>
        </c:manualLayout>
      </c:layout>
      <c:pie3DChart>
        <c:varyColors val="1"/>
        <c:ser>
          <c:idx val="0"/>
          <c:order val="0"/>
          <c:tx>
            <c:strRef>
              <c:f>Reports!$L$29</c:f>
              <c:strCache>
                <c:ptCount val="1"/>
                <c:pt idx="0">
                  <c:v>Memberships Amount</c:v>
                </c:pt>
              </c:strCache>
            </c:strRef>
          </c:tx>
          <c:explosion val="12"/>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xmlns:c16r2="http://schemas.microsoft.com/office/drawing/2015/06/chart">
              <c:ext xmlns:c16="http://schemas.microsoft.com/office/drawing/2014/chart" uri="{C3380CC4-5D6E-409C-BE32-E72D297353CC}">
                <c16:uniqueId val="{00000001-994D-406F-8395-C67F6E8F48D9}"/>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xmlns:c16r2="http://schemas.microsoft.com/office/drawing/2015/06/chart">
              <c:ext xmlns:c16="http://schemas.microsoft.com/office/drawing/2014/chart" uri="{C3380CC4-5D6E-409C-BE32-E72D297353CC}">
                <c16:uniqueId val="{00000003-994D-406F-8395-C67F6E8F48D9}"/>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xmlns:c16r2="http://schemas.microsoft.com/office/drawing/2015/06/chart">
              <c:ext xmlns:c16="http://schemas.microsoft.com/office/drawing/2014/chart" uri="{C3380CC4-5D6E-409C-BE32-E72D297353CC}">
                <c16:uniqueId val="{00000005-994D-406F-8395-C67F6E8F48D9}"/>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xmlns:c16r2="http://schemas.microsoft.com/office/drawing/2015/06/chart">
              <c:ext xmlns:c16="http://schemas.microsoft.com/office/drawing/2014/chart" uri="{C3380CC4-5D6E-409C-BE32-E72D297353CC}">
                <c16:uniqueId val="{00000007-994D-406F-8395-C67F6E8F48D9}"/>
              </c:ext>
            </c:extLst>
          </c:dPt>
          <c:dLbls>
            <c:dLbl>
              <c:idx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994D-406F-8395-C67F6E8F48D9}"/>
                </c:ext>
                <c:ext xmlns:c15="http://schemas.microsoft.com/office/drawing/2012/chart" uri="{CE6537A1-D6FC-4f65-9D91-7224C49458BB}"/>
              </c:extLst>
            </c:dLbl>
            <c:dLbl>
              <c:idx val="1"/>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994D-406F-8395-C67F6E8F48D9}"/>
                </c:ext>
                <c:ext xmlns:c15="http://schemas.microsoft.com/office/drawing/2012/chart" uri="{CE6537A1-D6FC-4f65-9D91-7224C49458BB}"/>
              </c:extLst>
            </c:dLbl>
            <c:dLbl>
              <c:idx val="2"/>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994D-406F-8395-C67F6E8F48D9}"/>
                </c:ext>
                <c:ext xmlns:c15="http://schemas.microsoft.com/office/drawing/2012/chart" uri="{CE6537A1-D6FC-4f65-9D91-7224C49458BB}"/>
              </c:extLst>
            </c:dLbl>
            <c:dLbl>
              <c:idx val="3"/>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7-994D-406F-8395-C67F6E8F48D9}"/>
                </c:ex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extLst>
                <c:ext xmlns:c15="http://schemas.microsoft.com/office/drawing/2012/chart" uri="{02D57815-91ED-43cb-92C2-25804820EDAC}">
                  <c15:fullRef>
                    <c15:sqref>Reports!$A$30:$A$36</c15:sqref>
                  </c15:fullRef>
                </c:ext>
              </c:extLst>
              <c:f>Reports!$A$30:$A$33</c:f>
              <c:strCache>
                <c:ptCount val="4"/>
                <c:pt idx="0">
                  <c:v>جورج سليمان</c:v>
                </c:pt>
                <c:pt idx="1">
                  <c:v>سامح جورج</c:v>
                </c:pt>
                <c:pt idx="2">
                  <c:v>طارق محمد</c:v>
                </c:pt>
                <c:pt idx="3">
                  <c:v>كيرلس هانى</c:v>
                </c:pt>
              </c:strCache>
            </c:strRef>
          </c:cat>
          <c:val>
            <c:numRef>
              <c:extLst>
                <c:ext xmlns:c15="http://schemas.microsoft.com/office/drawing/2012/chart" uri="{02D57815-91ED-43cb-92C2-25804820EDAC}">
                  <c15:fullRef>
                    <c15:sqref>Reports!$L$30:$L$36</c15:sqref>
                  </c15:fullRef>
                </c:ext>
              </c:extLst>
              <c:f>Reports!$L$30:$L$33</c:f>
              <c:numCache>
                <c:formatCode>#,##0</c:formatCode>
                <c:ptCount val="4"/>
                <c:pt idx="0">
                  <c:v>130000</c:v>
                </c:pt>
                <c:pt idx="1">
                  <c:v>180000</c:v>
                </c:pt>
                <c:pt idx="2">
                  <c:v>375000</c:v>
                </c:pt>
                <c:pt idx="3">
                  <c:v>0</c:v>
                </c:pt>
              </c:numCache>
            </c:numRef>
          </c:val>
          <c:extLst xmlns:c16r2="http://schemas.microsoft.com/office/drawing/2015/06/chart">
            <c:ext xmlns:c16="http://schemas.microsoft.com/office/drawing/2014/chart" uri="{C3380CC4-5D6E-409C-BE32-E72D297353CC}">
              <c16:uniqueId val="{00000008-994D-406F-8395-C67F6E8F48D9}"/>
            </c:ext>
            <c:ext xmlns:c15="http://schemas.microsoft.com/office/drawing/2012/chart" uri="{02D57815-91ED-43cb-92C2-25804820EDAC}">
              <c15:categoryFilterExceptions>
                <c15:categoryFilterException>
                  <c15:sqref>Reports!$L$34</c15:sqref>
                  <c15:spPr xmlns:c15="http://schemas.microsoft.com/office/drawing/2012/chart">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15:spPr>
                  <c15:bubble3D val="0"/>
                  <c15:dLbl>
                    <c:idx val="3"/>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xmlns:c16="http://schemas.microsoft.com/office/drawing/2014/chart">
                      <c:ext xmlns:c16="http://schemas.microsoft.com/office/drawing/2014/chart" uri="{C3380CC4-5D6E-409C-BE32-E72D297353CC}">
                        <c16:uniqueId val="{00000009-E6E2-4728-A562-C18F71B20D2F}"/>
                      </c:ext>
                      <c:ext uri="{CE6537A1-D6FC-4f65-9D91-7224C49458BB}"/>
                    </c:extLst>
                  </c15:dLbl>
                </c15:categoryFilterException>
              </c15:categoryFilterExceptions>
            </c:ext>
          </c:extLst>
        </c:ser>
        <c:dLbls>
          <c:dLblPos val="outEnd"/>
          <c:showLegendKey val="0"/>
          <c:showVal val="0"/>
          <c:showCatName val="1"/>
          <c:showSerName val="0"/>
          <c:showPercent val="0"/>
          <c:showBubbleSize val="0"/>
          <c:showLeaderLines val="1"/>
        </c:dLbls>
        <c:extLst xmlns:c16r2="http://schemas.microsoft.com/office/drawing/2015/06/chart"/>
      </c:pie3DChart>
      <c:spPr>
        <a:noFill/>
        <a:ln>
          <a:noFill/>
        </a:ln>
        <a:effectLst/>
      </c:spPr>
    </c:plotArea>
    <c:plotVisOnly val="1"/>
    <c:dispBlanksAs val="gap"/>
    <c:showDLblsOverMax val="0"/>
  </c:chart>
  <c:spPr>
    <a:noFill/>
    <a:ln w="9525" cap="flat" cmpd="sng" algn="ctr">
      <a:noFill/>
      <a:round/>
    </a:ln>
    <a:effectLst/>
  </c:spPr>
  <c:txPr>
    <a:bodyPr/>
    <a:lstStyle/>
    <a:p>
      <a:pPr>
        <a:defRPr sz="18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Bank &amp; Reject Balance </a:t>
            </a:r>
            <a:r>
              <a:rPr lang="en-US" u="sng"/>
              <a:t>(Amount-EGP)</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v>Revenue</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Reports!$A$30:$A$36</c15:sqref>
                  </c15:fullRef>
                </c:ext>
              </c:extLst>
              <c:f>Reports!$A$30:$A$33</c:f>
              <c:strCache>
                <c:ptCount val="4"/>
                <c:pt idx="0">
                  <c:v>جورج سليمان</c:v>
                </c:pt>
                <c:pt idx="1">
                  <c:v>سامح جورج</c:v>
                </c:pt>
                <c:pt idx="2">
                  <c:v>طارق محمد</c:v>
                </c:pt>
                <c:pt idx="3">
                  <c:v>كيرلس هانى</c:v>
                </c:pt>
              </c:strCache>
            </c:strRef>
          </c:cat>
          <c:val>
            <c:numRef>
              <c:extLst>
                <c:ext xmlns:c15="http://schemas.microsoft.com/office/drawing/2012/chart" uri="{02D57815-91ED-43cb-92C2-25804820EDAC}">
                  <c15:fullRef>
                    <c15:sqref>Reports!$H$30:$H$36</c15:sqref>
                  </c15:fullRef>
                </c:ext>
              </c:extLst>
              <c:f>Reports!$H$30:$H$33</c:f>
              <c:numCache>
                <c:formatCode>#,##0</c:formatCode>
                <c:ptCount val="4"/>
                <c:pt idx="0">
                  <c:v>130000</c:v>
                </c:pt>
                <c:pt idx="1">
                  <c:v>180000</c:v>
                </c:pt>
                <c:pt idx="2">
                  <c:v>375000</c:v>
                </c:pt>
                <c:pt idx="3">
                  <c:v>0</c:v>
                </c:pt>
              </c:numCache>
            </c:numRef>
          </c:val>
          <c:extLst xmlns:c16r2="http://schemas.microsoft.com/office/drawing/2015/06/chart">
            <c:ext xmlns:c16="http://schemas.microsoft.com/office/drawing/2014/chart" uri="{C3380CC4-5D6E-409C-BE32-E72D297353CC}">
              <c16:uniqueId val="{00000000-172E-4063-8631-4F347D84BDE5}"/>
            </c:ext>
          </c:extLst>
        </c:ser>
        <c:ser>
          <c:idx val="2"/>
          <c:order val="1"/>
          <c:tx>
            <c:v>Bank Contracts</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Reports!$A$30:$A$36</c15:sqref>
                  </c15:fullRef>
                </c:ext>
              </c:extLst>
              <c:f>Reports!$A$30:$A$33</c:f>
              <c:strCache>
                <c:ptCount val="4"/>
                <c:pt idx="0">
                  <c:v>جورج سليمان</c:v>
                </c:pt>
                <c:pt idx="1">
                  <c:v>سامح جورج</c:v>
                </c:pt>
                <c:pt idx="2">
                  <c:v>طارق محمد</c:v>
                </c:pt>
                <c:pt idx="3">
                  <c:v>كيرلس هانى</c:v>
                </c:pt>
              </c:strCache>
            </c:strRef>
          </c:cat>
          <c:val>
            <c:numRef>
              <c:extLst>
                <c:ext xmlns:c15="http://schemas.microsoft.com/office/drawing/2012/chart" uri="{02D57815-91ED-43cb-92C2-25804820EDAC}">
                  <c15:fullRef>
                    <c15:sqref>Reports!$D$30:$D$36</c15:sqref>
                  </c15:fullRef>
                </c:ext>
              </c:extLst>
              <c:f>Reports!$D$30:$D$33</c:f>
              <c:numCache>
                <c:formatCode>#,##0</c:formatCode>
                <c:ptCount val="4"/>
                <c:pt idx="0">
                  <c:v>626000</c:v>
                </c:pt>
                <c:pt idx="1">
                  <c:v>130000</c:v>
                </c:pt>
                <c:pt idx="2">
                  <c:v>0</c:v>
                </c:pt>
                <c:pt idx="3">
                  <c:v>248750</c:v>
                </c:pt>
              </c:numCache>
            </c:numRef>
          </c:val>
          <c:extLst xmlns:c16r2="http://schemas.microsoft.com/office/drawing/2015/06/chart">
            <c:ext xmlns:c16="http://schemas.microsoft.com/office/drawing/2014/chart" uri="{C3380CC4-5D6E-409C-BE32-E72D297353CC}">
              <c16:uniqueId val="{00000001-172E-4063-8631-4F347D84BDE5}"/>
            </c:ext>
          </c:extLst>
        </c:ser>
        <c:ser>
          <c:idx val="3"/>
          <c:order val="2"/>
          <c:tx>
            <c:v>Bank Reject</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Reports!$A$30:$A$36</c15:sqref>
                  </c15:fullRef>
                </c:ext>
              </c:extLst>
              <c:f>Reports!$A$30:$A$33</c:f>
              <c:strCache>
                <c:ptCount val="4"/>
                <c:pt idx="0">
                  <c:v>جورج سليمان</c:v>
                </c:pt>
                <c:pt idx="1">
                  <c:v>سامح جورج</c:v>
                </c:pt>
                <c:pt idx="2">
                  <c:v>طارق محمد</c:v>
                </c:pt>
                <c:pt idx="3">
                  <c:v>كيرلس هانى</c:v>
                </c:pt>
              </c:strCache>
            </c:strRef>
          </c:cat>
          <c:val>
            <c:numRef>
              <c:extLst>
                <c:ext xmlns:c15="http://schemas.microsoft.com/office/drawing/2012/chart" uri="{02D57815-91ED-43cb-92C2-25804820EDAC}">
                  <c15:fullRef>
                    <c15:sqref>Reports!$F$30:$F$36</c15:sqref>
                  </c15:fullRef>
                </c:ext>
              </c:extLst>
              <c:f>Reports!$F$30:$F$33</c:f>
              <c:numCache>
                <c:formatCode>#,##0</c:formatCode>
                <c:ptCount val="4"/>
                <c:pt idx="0">
                  <c:v>0</c:v>
                </c:pt>
                <c:pt idx="1">
                  <c:v>0</c:v>
                </c:pt>
                <c:pt idx="2">
                  <c:v>0</c:v>
                </c:pt>
                <c:pt idx="3">
                  <c:v>140000</c:v>
                </c:pt>
              </c:numCache>
            </c:numRef>
          </c:val>
          <c:extLst xmlns:c16r2="http://schemas.microsoft.com/office/drawing/2015/06/chart">
            <c:ext xmlns:c16="http://schemas.microsoft.com/office/drawing/2014/chart" uri="{C3380CC4-5D6E-409C-BE32-E72D297353CC}">
              <c16:uniqueId val="{00000002-172E-4063-8631-4F347D84BDE5}"/>
            </c:ext>
          </c:extLst>
        </c:ser>
        <c:ser>
          <c:idx val="0"/>
          <c:order val="3"/>
          <c:tx>
            <c:v>Hold Cases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Reports!$A$30:$A$36</c15:sqref>
                  </c15:fullRef>
                </c:ext>
              </c:extLst>
              <c:f>Reports!$A$30:$A$33</c:f>
              <c:strCache>
                <c:ptCount val="4"/>
                <c:pt idx="0">
                  <c:v>جورج سليمان</c:v>
                </c:pt>
                <c:pt idx="1">
                  <c:v>سامح جورج</c:v>
                </c:pt>
                <c:pt idx="2">
                  <c:v>طارق محمد</c:v>
                </c:pt>
                <c:pt idx="3">
                  <c:v>كيرلس هانى</c:v>
                </c:pt>
              </c:strCache>
            </c:strRef>
          </c:cat>
          <c:val>
            <c:numRef>
              <c:extLst>
                <c:ext xmlns:c15="http://schemas.microsoft.com/office/drawing/2012/chart" uri="{02D57815-91ED-43cb-92C2-25804820EDAC}">
                  <c15:fullRef>
                    <c15:sqref>Reports!$N$30:$N$36</c15:sqref>
                  </c15:fullRef>
                </c:ext>
              </c:extLst>
              <c:f>Reports!$N$30:$N$33</c:f>
              <c:numCache>
                <c:formatCode>#,##0</c:formatCode>
                <c:ptCount val="4"/>
                <c:pt idx="0">
                  <c:v>2377500</c:v>
                </c:pt>
                <c:pt idx="1">
                  <c:v>1735500</c:v>
                </c:pt>
                <c:pt idx="2">
                  <c:v>1383500</c:v>
                </c:pt>
                <c:pt idx="3">
                  <c:v>1060000</c:v>
                </c:pt>
              </c:numCache>
            </c:numRef>
          </c:val>
          <c:extLst xmlns:c16r2="http://schemas.microsoft.com/office/drawing/2015/06/chart">
            <c:ext xmlns:c16="http://schemas.microsoft.com/office/drawing/2014/chart" uri="{C3380CC4-5D6E-409C-BE32-E72D297353CC}">
              <c16:uniqueId val="{00000003-172E-4063-8631-4F347D84BDE5}"/>
            </c:ext>
          </c:extLst>
        </c:ser>
        <c:dLbls>
          <c:showLegendKey val="0"/>
          <c:showVal val="0"/>
          <c:showCatName val="0"/>
          <c:showSerName val="0"/>
          <c:showPercent val="0"/>
          <c:showBubbleSize val="0"/>
        </c:dLbls>
        <c:gapWidth val="150"/>
        <c:shape val="cylinder"/>
        <c:axId val="509776400"/>
        <c:axId val="509776792"/>
        <c:axId val="0"/>
        <c:extLst xmlns:c16r2="http://schemas.microsoft.com/office/drawing/2015/06/chart"/>
      </c:bar3DChart>
      <c:catAx>
        <c:axId val="509776400"/>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09776792"/>
        <c:crosses val="autoZero"/>
        <c:auto val="1"/>
        <c:lblAlgn val="ctr"/>
        <c:lblOffset val="100"/>
        <c:noMultiLvlLbl val="0"/>
      </c:catAx>
      <c:valAx>
        <c:axId val="5097767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09776400"/>
        <c:crosses val="autoZero"/>
        <c:crossBetween val="between"/>
        <c:dispUnits>
          <c:builtInUnit val="millions"/>
          <c:dispUnitsLbl>
            <c:spPr>
              <a:noFill/>
              <a:ln>
                <a:noFill/>
              </a:ln>
              <a:effectLst/>
            </c:spPr>
            <c:txPr>
              <a:bodyPr rot="-54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1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Bank &amp; Reject Balance </a:t>
            </a:r>
            <a:r>
              <a:rPr lang="en-US" u="sng"/>
              <a:t>(No.)</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v>Revenue</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Reports!$A$30:$A$36</c15:sqref>
                  </c15:fullRef>
                </c:ext>
              </c:extLst>
              <c:f>Reports!$A$30:$A$33</c:f>
              <c:strCache>
                <c:ptCount val="4"/>
                <c:pt idx="0">
                  <c:v>جورج سليمان</c:v>
                </c:pt>
                <c:pt idx="1">
                  <c:v>سامح جورج</c:v>
                </c:pt>
                <c:pt idx="2">
                  <c:v>طارق محمد</c:v>
                </c:pt>
                <c:pt idx="3">
                  <c:v>كيرلس هانى</c:v>
                </c:pt>
              </c:strCache>
            </c:strRef>
          </c:cat>
          <c:val>
            <c:numRef>
              <c:extLst>
                <c:ext xmlns:c15="http://schemas.microsoft.com/office/drawing/2012/chart" uri="{02D57815-91ED-43cb-92C2-25804820EDAC}">
                  <c15:fullRef>
                    <c15:sqref>Reports!$G$30:$G$36</c15:sqref>
                  </c15:fullRef>
                </c:ext>
              </c:extLst>
              <c:f>Reports!$G$30:$G$33</c:f>
              <c:numCache>
                <c:formatCode>#,##0</c:formatCode>
                <c:ptCount val="4"/>
                <c:pt idx="0">
                  <c:v>1</c:v>
                </c:pt>
                <c:pt idx="1">
                  <c:v>2</c:v>
                </c:pt>
                <c:pt idx="2">
                  <c:v>3</c:v>
                </c:pt>
                <c:pt idx="3">
                  <c:v>0</c:v>
                </c:pt>
              </c:numCache>
            </c:numRef>
          </c:val>
          <c:extLst xmlns:c16r2="http://schemas.microsoft.com/office/drawing/2015/06/chart">
            <c:ext xmlns:c16="http://schemas.microsoft.com/office/drawing/2014/chart" uri="{C3380CC4-5D6E-409C-BE32-E72D297353CC}">
              <c16:uniqueId val="{00000000-18BC-4FF4-8511-833F94268327}"/>
            </c:ext>
          </c:extLst>
        </c:ser>
        <c:ser>
          <c:idx val="2"/>
          <c:order val="1"/>
          <c:tx>
            <c:v>Bank Contracts</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Reports!$A$30:$A$36</c15:sqref>
                  </c15:fullRef>
                </c:ext>
              </c:extLst>
              <c:f>Reports!$A$30:$A$33</c:f>
              <c:strCache>
                <c:ptCount val="4"/>
                <c:pt idx="0">
                  <c:v>جورج سليمان</c:v>
                </c:pt>
                <c:pt idx="1">
                  <c:v>سامح جورج</c:v>
                </c:pt>
                <c:pt idx="2">
                  <c:v>طارق محمد</c:v>
                </c:pt>
                <c:pt idx="3">
                  <c:v>كيرلس هانى</c:v>
                </c:pt>
              </c:strCache>
            </c:strRef>
          </c:cat>
          <c:val>
            <c:numRef>
              <c:extLst>
                <c:ext xmlns:c15="http://schemas.microsoft.com/office/drawing/2012/chart" uri="{02D57815-91ED-43cb-92C2-25804820EDAC}">
                  <c15:fullRef>
                    <c15:sqref>Reports!$C$30:$C$36</c15:sqref>
                  </c15:fullRef>
                </c:ext>
              </c:extLst>
              <c:f>Reports!$C$30:$C$33</c:f>
              <c:numCache>
                <c:formatCode>#,##0</c:formatCode>
                <c:ptCount val="4"/>
                <c:pt idx="0">
                  <c:v>6</c:v>
                </c:pt>
                <c:pt idx="1">
                  <c:v>2</c:v>
                </c:pt>
                <c:pt idx="2">
                  <c:v>0</c:v>
                </c:pt>
                <c:pt idx="3">
                  <c:v>2</c:v>
                </c:pt>
              </c:numCache>
            </c:numRef>
          </c:val>
          <c:extLst xmlns:c16r2="http://schemas.microsoft.com/office/drawing/2015/06/chart">
            <c:ext xmlns:c16="http://schemas.microsoft.com/office/drawing/2014/chart" uri="{C3380CC4-5D6E-409C-BE32-E72D297353CC}">
              <c16:uniqueId val="{00000001-18BC-4FF4-8511-833F94268327}"/>
            </c:ext>
          </c:extLst>
        </c:ser>
        <c:ser>
          <c:idx val="3"/>
          <c:order val="2"/>
          <c:tx>
            <c:v>Bank Reject</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Reports!$A$30:$A$36</c15:sqref>
                  </c15:fullRef>
                </c:ext>
              </c:extLst>
              <c:f>Reports!$A$30:$A$33</c:f>
              <c:strCache>
                <c:ptCount val="4"/>
                <c:pt idx="0">
                  <c:v>جورج سليمان</c:v>
                </c:pt>
                <c:pt idx="1">
                  <c:v>سامح جورج</c:v>
                </c:pt>
                <c:pt idx="2">
                  <c:v>طارق محمد</c:v>
                </c:pt>
                <c:pt idx="3">
                  <c:v>كيرلس هانى</c:v>
                </c:pt>
              </c:strCache>
            </c:strRef>
          </c:cat>
          <c:val>
            <c:numRef>
              <c:extLst>
                <c:ext xmlns:c15="http://schemas.microsoft.com/office/drawing/2012/chart" uri="{02D57815-91ED-43cb-92C2-25804820EDAC}">
                  <c15:fullRef>
                    <c15:sqref>Reports!$E$30:$E$36</c15:sqref>
                  </c15:fullRef>
                </c:ext>
              </c:extLst>
              <c:f>Reports!$E$30:$E$33</c:f>
              <c:numCache>
                <c:formatCode>#,##0</c:formatCode>
                <c:ptCount val="4"/>
                <c:pt idx="0">
                  <c:v>0</c:v>
                </c:pt>
                <c:pt idx="1">
                  <c:v>0</c:v>
                </c:pt>
                <c:pt idx="2">
                  <c:v>0</c:v>
                </c:pt>
                <c:pt idx="3">
                  <c:v>2</c:v>
                </c:pt>
              </c:numCache>
            </c:numRef>
          </c:val>
          <c:extLst xmlns:c16r2="http://schemas.microsoft.com/office/drawing/2015/06/chart">
            <c:ext xmlns:c16="http://schemas.microsoft.com/office/drawing/2014/chart" uri="{C3380CC4-5D6E-409C-BE32-E72D297353CC}">
              <c16:uniqueId val="{00000002-18BC-4FF4-8511-833F94268327}"/>
            </c:ext>
          </c:extLst>
        </c:ser>
        <c:ser>
          <c:idx val="0"/>
          <c:order val="3"/>
          <c:tx>
            <c:v>Hold Cases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Reports!$A$30:$A$36</c15:sqref>
                  </c15:fullRef>
                </c:ext>
              </c:extLst>
              <c:f>Reports!$A$30:$A$33</c:f>
              <c:strCache>
                <c:ptCount val="4"/>
                <c:pt idx="0">
                  <c:v>جورج سليمان</c:v>
                </c:pt>
                <c:pt idx="1">
                  <c:v>سامح جورج</c:v>
                </c:pt>
                <c:pt idx="2">
                  <c:v>طارق محمد</c:v>
                </c:pt>
                <c:pt idx="3">
                  <c:v>كيرلس هانى</c:v>
                </c:pt>
              </c:strCache>
            </c:strRef>
          </c:cat>
          <c:val>
            <c:numRef>
              <c:extLst>
                <c:ext xmlns:c15="http://schemas.microsoft.com/office/drawing/2012/chart" uri="{02D57815-91ED-43cb-92C2-25804820EDAC}">
                  <c15:fullRef>
                    <c15:sqref>Reports!$M$30:$M$36</c15:sqref>
                  </c15:fullRef>
                </c:ext>
              </c:extLst>
              <c:f>Reports!$M$30:$M$33</c:f>
              <c:numCache>
                <c:formatCode>#,##0</c:formatCode>
                <c:ptCount val="4"/>
                <c:pt idx="0">
                  <c:v>21</c:v>
                </c:pt>
                <c:pt idx="1">
                  <c:v>17</c:v>
                </c:pt>
                <c:pt idx="2">
                  <c:v>12</c:v>
                </c:pt>
                <c:pt idx="3">
                  <c:v>9</c:v>
                </c:pt>
              </c:numCache>
            </c:numRef>
          </c:val>
          <c:extLst xmlns:c16r2="http://schemas.microsoft.com/office/drawing/2015/06/chart">
            <c:ext xmlns:c16="http://schemas.microsoft.com/office/drawing/2014/chart" uri="{C3380CC4-5D6E-409C-BE32-E72D297353CC}">
              <c16:uniqueId val="{00000003-18BC-4FF4-8511-833F94268327}"/>
            </c:ext>
          </c:extLst>
        </c:ser>
        <c:dLbls>
          <c:showLegendKey val="0"/>
          <c:showVal val="0"/>
          <c:showCatName val="0"/>
          <c:showSerName val="0"/>
          <c:showPercent val="0"/>
          <c:showBubbleSize val="0"/>
        </c:dLbls>
        <c:gapWidth val="150"/>
        <c:shape val="cylinder"/>
        <c:axId val="308908080"/>
        <c:axId val="308910432"/>
        <c:axId val="0"/>
        <c:extLst xmlns:c16r2="http://schemas.microsoft.com/office/drawing/2015/06/chart"/>
      </c:bar3DChart>
      <c:catAx>
        <c:axId val="308908080"/>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08910432"/>
        <c:crosses val="autoZero"/>
        <c:auto val="1"/>
        <c:lblAlgn val="ctr"/>
        <c:lblOffset val="100"/>
        <c:noMultiLvlLbl val="0"/>
      </c:catAx>
      <c:valAx>
        <c:axId val="3089104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08908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1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200"/>
              <a:t>Target</a:t>
            </a:r>
            <a:r>
              <a:rPr lang="en-US" sz="1200" baseline="0"/>
              <a:t> / Team Leader</a:t>
            </a:r>
            <a:endParaRPr lang="en-US" sz="1200"/>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stacked"/>
        <c:varyColors val="0"/>
        <c:ser>
          <c:idx val="0"/>
          <c:order val="0"/>
          <c:tx>
            <c:strRef>
              <c:f>Reports!$A$179</c:f>
              <c:strCache>
                <c:ptCount val="1"/>
                <c:pt idx="0">
                  <c:v>Under Achieve</c:v>
                </c:pt>
              </c:strCache>
            </c:strRef>
          </c:tx>
          <c:spPr>
            <a:solidFill>
              <a:srgbClr val="FF0000"/>
            </a:solidFill>
            <a:ln>
              <a:noFill/>
            </a:ln>
            <a:effectLst/>
          </c:spPr>
          <c:invertIfNegative val="0"/>
          <c:cat>
            <c:strRef>
              <c:extLst>
                <c:ext xmlns:c15="http://schemas.microsoft.com/office/drawing/2012/chart" uri="{02D57815-91ED-43cb-92C2-25804820EDAC}">
                  <c15:fullRef>
                    <c15:sqref>Reports!$B$178:$H$178</c15:sqref>
                  </c15:fullRef>
                </c:ext>
              </c:extLst>
              <c:f>Reports!$B$178:$E$178</c:f>
              <c:strCache>
                <c:ptCount val="4"/>
                <c:pt idx="0">
                  <c:v>جورج سليمان</c:v>
                </c:pt>
                <c:pt idx="1">
                  <c:v>سامح جورج</c:v>
                </c:pt>
                <c:pt idx="2">
                  <c:v>طارق محمد</c:v>
                </c:pt>
                <c:pt idx="3">
                  <c:v>كيرلس هانى</c:v>
                </c:pt>
              </c:strCache>
            </c:strRef>
          </c:cat>
          <c:val>
            <c:numRef>
              <c:extLst>
                <c:ext xmlns:c15="http://schemas.microsoft.com/office/drawing/2012/chart" uri="{02D57815-91ED-43cb-92C2-25804820EDAC}">
                  <c15:fullRef>
                    <c15:sqref>Reports!$B$179:$H$179</c15:sqref>
                  </c15:fullRef>
                </c:ext>
              </c:extLst>
              <c:f>Reports!$B$179:$E$179</c:f>
              <c:numCache>
                <c:formatCode>#,##0</c:formatCode>
                <c:ptCount val="4"/>
                <c:pt idx="0">
                  <c:v>1168750</c:v>
                </c:pt>
                <c:pt idx="1">
                  <c:v>1168750</c:v>
                </c:pt>
                <c:pt idx="2">
                  <c:v>1017500.0000000001</c:v>
                </c:pt>
                <c:pt idx="3">
                  <c:v>701250</c:v>
                </c:pt>
              </c:numCache>
            </c:numRef>
          </c:val>
          <c:extLst xmlns:c16r2="http://schemas.microsoft.com/office/drawing/2015/06/chart">
            <c:ext xmlns:c16="http://schemas.microsoft.com/office/drawing/2014/chart" uri="{C3380CC4-5D6E-409C-BE32-E72D297353CC}">
              <c16:uniqueId val="{00000000-4C30-411C-BB36-A173F4357765}"/>
            </c:ext>
          </c:extLst>
        </c:ser>
        <c:ser>
          <c:idx val="1"/>
          <c:order val="1"/>
          <c:tx>
            <c:strRef>
              <c:f>Reports!$A$180</c:f>
              <c:strCache>
                <c:ptCount val="1"/>
                <c:pt idx="0">
                  <c:v>Below Target</c:v>
                </c:pt>
              </c:strCache>
            </c:strRef>
          </c:tx>
          <c:spPr>
            <a:solidFill>
              <a:srgbClr val="FFFF00"/>
            </a:solidFill>
            <a:ln>
              <a:noFill/>
            </a:ln>
            <a:effectLst/>
          </c:spPr>
          <c:invertIfNegative val="0"/>
          <c:cat>
            <c:strRef>
              <c:extLst>
                <c:ext xmlns:c15="http://schemas.microsoft.com/office/drawing/2012/chart" uri="{02D57815-91ED-43cb-92C2-25804820EDAC}">
                  <c15:fullRef>
                    <c15:sqref>Reports!$B$178:$H$178</c15:sqref>
                  </c15:fullRef>
                </c:ext>
              </c:extLst>
              <c:f>Reports!$B$178:$E$178</c:f>
              <c:strCache>
                <c:ptCount val="4"/>
                <c:pt idx="0">
                  <c:v>جورج سليمان</c:v>
                </c:pt>
                <c:pt idx="1">
                  <c:v>سامح جورج</c:v>
                </c:pt>
                <c:pt idx="2">
                  <c:v>طارق محمد</c:v>
                </c:pt>
                <c:pt idx="3">
                  <c:v>كيرلس هانى</c:v>
                </c:pt>
              </c:strCache>
            </c:strRef>
          </c:cat>
          <c:val>
            <c:numRef>
              <c:extLst>
                <c:ext xmlns:c15="http://schemas.microsoft.com/office/drawing/2012/chart" uri="{02D57815-91ED-43cb-92C2-25804820EDAC}">
                  <c15:fullRef>
                    <c15:sqref>Reports!$B$180:$H$180</c15:sqref>
                  </c15:fullRef>
                </c:ext>
              </c:extLst>
              <c:f>Reports!$B$180:$E$180</c:f>
              <c:numCache>
                <c:formatCode>#,##0</c:formatCode>
                <c:ptCount val="4"/>
                <c:pt idx="0">
                  <c:v>1636250</c:v>
                </c:pt>
                <c:pt idx="1">
                  <c:v>1636250</c:v>
                </c:pt>
                <c:pt idx="2">
                  <c:v>1424500</c:v>
                </c:pt>
                <c:pt idx="3">
                  <c:v>981749.99999999988</c:v>
                </c:pt>
              </c:numCache>
            </c:numRef>
          </c:val>
          <c:extLst xmlns:c16r2="http://schemas.microsoft.com/office/drawing/2015/06/chart">
            <c:ext xmlns:c16="http://schemas.microsoft.com/office/drawing/2014/chart" uri="{C3380CC4-5D6E-409C-BE32-E72D297353CC}">
              <c16:uniqueId val="{00000001-4C30-411C-BB36-A173F4357765}"/>
            </c:ext>
          </c:extLst>
        </c:ser>
        <c:ser>
          <c:idx val="2"/>
          <c:order val="2"/>
          <c:tx>
            <c:strRef>
              <c:f>Reports!$A$181</c:f>
              <c:strCache>
                <c:ptCount val="1"/>
                <c:pt idx="0">
                  <c:v>On Target</c:v>
                </c:pt>
              </c:strCache>
            </c:strRef>
          </c:tx>
          <c:spPr>
            <a:solidFill>
              <a:srgbClr val="92D050"/>
            </a:solidFill>
            <a:ln>
              <a:noFill/>
            </a:ln>
            <a:effectLst/>
          </c:spPr>
          <c:invertIfNegative val="0"/>
          <c:cat>
            <c:strRef>
              <c:extLst>
                <c:ext xmlns:c15="http://schemas.microsoft.com/office/drawing/2012/chart" uri="{02D57815-91ED-43cb-92C2-25804820EDAC}">
                  <c15:fullRef>
                    <c15:sqref>Reports!$B$178:$H$178</c15:sqref>
                  </c15:fullRef>
                </c:ext>
              </c:extLst>
              <c:f>Reports!$B$178:$E$178</c:f>
              <c:strCache>
                <c:ptCount val="4"/>
                <c:pt idx="0">
                  <c:v>جورج سليمان</c:v>
                </c:pt>
                <c:pt idx="1">
                  <c:v>سامح جورج</c:v>
                </c:pt>
                <c:pt idx="2">
                  <c:v>طارق محمد</c:v>
                </c:pt>
                <c:pt idx="3">
                  <c:v>كيرلس هانى</c:v>
                </c:pt>
              </c:strCache>
            </c:strRef>
          </c:cat>
          <c:val>
            <c:numRef>
              <c:extLst>
                <c:ext xmlns:c15="http://schemas.microsoft.com/office/drawing/2012/chart" uri="{02D57815-91ED-43cb-92C2-25804820EDAC}">
                  <c15:fullRef>
                    <c15:sqref>Reports!$B$181:$H$181</c15:sqref>
                  </c15:fullRef>
                </c:ext>
              </c:extLst>
              <c:f>Reports!$B$181:$E$181</c:f>
              <c:numCache>
                <c:formatCode>#,##0</c:formatCode>
                <c:ptCount val="4"/>
                <c:pt idx="0">
                  <c:v>2125000</c:v>
                </c:pt>
                <c:pt idx="1">
                  <c:v>2125000</c:v>
                </c:pt>
                <c:pt idx="2">
                  <c:v>1850000</c:v>
                </c:pt>
                <c:pt idx="3">
                  <c:v>1275000</c:v>
                </c:pt>
              </c:numCache>
            </c:numRef>
          </c:val>
          <c:extLst xmlns:c16r2="http://schemas.microsoft.com/office/drawing/2015/06/chart">
            <c:ext xmlns:c16="http://schemas.microsoft.com/office/drawing/2014/chart" uri="{C3380CC4-5D6E-409C-BE32-E72D297353CC}">
              <c16:uniqueId val="{00000002-4C30-411C-BB36-A173F4357765}"/>
            </c:ext>
          </c:extLst>
        </c:ser>
        <c:dLbls>
          <c:showLegendKey val="0"/>
          <c:showVal val="0"/>
          <c:showCatName val="0"/>
          <c:showSerName val="0"/>
          <c:showPercent val="0"/>
          <c:showBubbleSize val="0"/>
        </c:dLbls>
        <c:gapWidth val="150"/>
        <c:overlap val="100"/>
        <c:axId val="308911216"/>
        <c:axId val="308911608"/>
      </c:barChart>
      <c:barChart>
        <c:barDir val="col"/>
        <c:grouping val="stacked"/>
        <c:varyColors val="0"/>
        <c:ser>
          <c:idx val="4"/>
          <c:order val="4"/>
          <c:tx>
            <c:strRef>
              <c:f>Reports!$A$183</c:f>
              <c:strCache>
                <c:ptCount val="1"/>
                <c:pt idx="0">
                  <c:v>Revenue</c:v>
                </c:pt>
              </c:strCache>
            </c:strRef>
          </c:tx>
          <c:spPr>
            <a:solidFill>
              <a:schemeClr val="accent5"/>
            </a:solidFill>
            <a:ln>
              <a:noFill/>
            </a:ln>
            <a:effectLst/>
          </c:spPr>
          <c:invertIfNegative val="0"/>
          <c:cat>
            <c:strRef>
              <c:extLst>
                <c:ext xmlns:c15="http://schemas.microsoft.com/office/drawing/2012/chart" uri="{02D57815-91ED-43cb-92C2-25804820EDAC}">
                  <c15:fullRef>
                    <c15:sqref>Reports!$B$178:$H$178</c15:sqref>
                  </c15:fullRef>
                </c:ext>
              </c:extLst>
              <c:f>Reports!$B$178:$E$178</c:f>
              <c:strCache>
                <c:ptCount val="4"/>
                <c:pt idx="0">
                  <c:v>جورج سليمان</c:v>
                </c:pt>
                <c:pt idx="1">
                  <c:v>سامح جورج</c:v>
                </c:pt>
                <c:pt idx="2">
                  <c:v>طارق محمد</c:v>
                </c:pt>
                <c:pt idx="3">
                  <c:v>كيرلس هانى</c:v>
                </c:pt>
              </c:strCache>
            </c:strRef>
          </c:cat>
          <c:val>
            <c:numRef>
              <c:extLst>
                <c:ext xmlns:c15="http://schemas.microsoft.com/office/drawing/2012/chart" uri="{02D57815-91ED-43cb-92C2-25804820EDAC}">
                  <c15:fullRef>
                    <c15:sqref>Reports!$B$183:$H$183</c15:sqref>
                  </c15:fullRef>
                </c:ext>
              </c:extLst>
              <c:f>Reports!$B$183:$E$183</c:f>
              <c:numCache>
                <c:formatCode>#,##0</c:formatCode>
                <c:ptCount val="4"/>
                <c:pt idx="0">
                  <c:v>130000</c:v>
                </c:pt>
                <c:pt idx="1">
                  <c:v>180000</c:v>
                </c:pt>
                <c:pt idx="2">
                  <c:v>375000</c:v>
                </c:pt>
                <c:pt idx="3">
                  <c:v>0</c:v>
                </c:pt>
              </c:numCache>
            </c:numRef>
          </c:val>
          <c:extLst xmlns:c16r2="http://schemas.microsoft.com/office/drawing/2015/06/chart">
            <c:ext xmlns:c16="http://schemas.microsoft.com/office/drawing/2014/chart" uri="{C3380CC4-5D6E-409C-BE32-E72D297353CC}">
              <c16:uniqueId val="{00000003-4C30-411C-BB36-A173F4357765}"/>
            </c:ext>
          </c:extLst>
        </c:ser>
        <c:dLbls>
          <c:showLegendKey val="0"/>
          <c:showVal val="0"/>
          <c:showCatName val="0"/>
          <c:showSerName val="0"/>
          <c:showPercent val="0"/>
          <c:showBubbleSize val="0"/>
        </c:dLbls>
        <c:gapWidth val="500"/>
        <c:overlap val="100"/>
        <c:axId val="308908472"/>
        <c:axId val="308910040"/>
      </c:barChart>
      <c:lineChart>
        <c:grouping val="standard"/>
        <c:varyColors val="0"/>
        <c:ser>
          <c:idx val="3"/>
          <c:order val="3"/>
          <c:tx>
            <c:strRef>
              <c:f>Reports!$A$182</c:f>
              <c:strCache>
                <c:ptCount val="1"/>
                <c:pt idx="0">
                  <c:v>Target</c:v>
                </c:pt>
              </c:strCache>
            </c:strRef>
          </c:tx>
          <c:spPr>
            <a:ln w="25400" cap="rnd">
              <a:noFill/>
              <a:round/>
            </a:ln>
            <a:effectLst/>
          </c:spPr>
          <c:marker>
            <c:symbol val="dash"/>
            <c:size val="17"/>
            <c:spPr>
              <a:solidFill>
                <a:schemeClr val="tx1"/>
              </a:solidFill>
              <a:ln w="9525">
                <a:noFill/>
              </a:ln>
              <a:effectLst/>
            </c:spPr>
          </c:marker>
          <c:cat>
            <c:strRef>
              <c:extLst>
                <c:ext xmlns:c15="http://schemas.microsoft.com/office/drawing/2012/chart" uri="{02D57815-91ED-43cb-92C2-25804820EDAC}">
                  <c15:fullRef>
                    <c15:sqref>[16]Tables!$B$105:$H$105</c15:sqref>
                  </c15:fullRef>
                </c:ext>
              </c:extLst>
              <c:f>[16]Tables!$B$105:$E$105</c:f>
              <c:strCache>
                <c:ptCount val="4"/>
                <c:pt idx="0">
                  <c:v>Maadi</c:v>
                </c:pt>
                <c:pt idx="1">
                  <c:v>El-Nakheel</c:v>
                </c:pt>
                <c:pt idx="2">
                  <c:v>October</c:v>
                </c:pt>
                <c:pt idx="3">
                  <c:v>Heliopolis</c:v>
                </c:pt>
              </c:strCache>
            </c:strRef>
          </c:cat>
          <c:val>
            <c:numRef>
              <c:extLst>
                <c:ext xmlns:c15="http://schemas.microsoft.com/office/drawing/2012/chart" uri="{02D57815-91ED-43cb-92C2-25804820EDAC}">
                  <c15:fullRef>
                    <c15:sqref>Reports!$B$182:$H$182</c15:sqref>
                  </c15:fullRef>
                </c:ext>
              </c:extLst>
              <c:f>Reports!$B$182:$E$182</c:f>
              <c:numCache>
                <c:formatCode>#,##0</c:formatCode>
                <c:ptCount val="4"/>
                <c:pt idx="0">
                  <c:v>4250000</c:v>
                </c:pt>
                <c:pt idx="1">
                  <c:v>4250000</c:v>
                </c:pt>
                <c:pt idx="2">
                  <c:v>3700000</c:v>
                </c:pt>
                <c:pt idx="3">
                  <c:v>2550000</c:v>
                </c:pt>
              </c:numCache>
            </c:numRef>
          </c:val>
          <c:smooth val="0"/>
          <c:extLst xmlns:c16r2="http://schemas.microsoft.com/office/drawing/2015/06/chart">
            <c:ext xmlns:c16="http://schemas.microsoft.com/office/drawing/2014/chart" uri="{C3380CC4-5D6E-409C-BE32-E72D297353CC}">
              <c16:uniqueId val="{00000004-4C30-411C-BB36-A173F4357765}"/>
            </c:ext>
          </c:extLst>
        </c:ser>
        <c:dLbls>
          <c:showLegendKey val="0"/>
          <c:showVal val="0"/>
          <c:showCatName val="0"/>
          <c:showSerName val="0"/>
          <c:showPercent val="0"/>
          <c:showBubbleSize val="0"/>
        </c:dLbls>
        <c:marker val="1"/>
        <c:smooth val="0"/>
        <c:axId val="308911216"/>
        <c:axId val="308911608"/>
      </c:lineChart>
      <c:catAx>
        <c:axId val="3089112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08911608"/>
        <c:crosses val="autoZero"/>
        <c:auto val="1"/>
        <c:lblAlgn val="ctr"/>
        <c:lblOffset val="100"/>
        <c:noMultiLvlLbl val="0"/>
      </c:catAx>
      <c:valAx>
        <c:axId val="3089116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08911216"/>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valAx>
        <c:axId val="308910040"/>
        <c:scaling>
          <c:orientation val="minMax"/>
        </c:scaling>
        <c:delete val="1"/>
        <c:axPos val="r"/>
        <c:numFmt formatCode="#,##0" sourceLinked="1"/>
        <c:majorTickMark val="out"/>
        <c:minorTickMark val="none"/>
        <c:tickLblPos val="nextTo"/>
        <c:crossAx val="308908472"/>
        <c:crosses val="max"/>
        <c:crossBetween val="between"/>
      </c:valAx>
      <c:catAx>
        <c:axId val="308908472"/>
        <c:scaling>
          <c:orientation val="minMax"/>
        </c:scaling>
        <c:delete val="1"/>
        <c:axPos val="b"/>
        <c:numFmt formatCode="General" sourceLinked="1"/>
        <c:majorTickMark val="out"/>
        <c:minorTickMark val="none"/>
        <c:tickLblPos val="nextTo"/>
        <c:crossAx val="3089100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George Soliman</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Reports!$H$29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Reports!$A$30</c:f>
              <c:strCache>
                <c:ptCount val="1"/>
                <c:pt idx="0">
                  <c:v>جورج سليمان</c:v>
                </c:pt>
              </c:strCache>
            </c:strRef>
          </c:cat>
          <c:val>
            <c:numRef>
              <c:f>Reports!$H$30</c:f>
              <c:numCache>
                <c:formatCode>#,##0</c:formatCode>
                <c:ptCount val="1"/>
                <c:pt idx="0">
                  <c:v>130000</c:v>
                </c:pt>
              </c:numCache>
            </c:numRef>
          </c:val>
          <c:extLst xmlns:c16r2="http://schemas.microsoft.com/office/drawing/2015/06/chart">
            <c:ext xmlns:c16="http://schemas.microsoft.com/office/drawing/2014/chart" uri="{C3380CC4-5D6E-409C-BE32-E72D297353CC}">
              <c16:uniqueId val="{00000000-7551-4B8B-8F1C-E72B9BC6A2BA}"/>
            </c:ext>
          </c:extLst>
        </c:ser>
        <c:ser>
          <c:idx val="2"/>
          <c:order val="1"/>
          <c:tx>
            <c:strRef>
              <c:f>Reports!$D$29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Reports!$A$30</c:f>
              <c:strCache>
                <c:ptCount val="1"/>
                <c:pt idx="0">
                  <c:v>جورج سليمان</c:v>
                </c:pt>
              </c:strCache>
            </c:strRef>
          </c:cat>
          <c:val>
            <c:numRef>
              <c:f>Reports!$D$30</c:f>
              <c:numCache>
                <c:formatCode>#,##0</c:formatCode>
                <c:ptCount val="1"/>
                <c:pt idx="0">
                  <c:v>626000</c:v>
                </c:pt>
              </c:numCache>
            </c:numRef>
          </c:val>
          <c:extLst xmlns:c16r2="http://schemas.microsoft.com/office/drawing/2015/06/chart">
            <c:ext xmlns:c16="http://schemas.microsoft.com/office/drawing/2014/chart" uri="{C3380CC4-5D6E-409C-BE32-E72D297353CC}">
              <c16:uniqueId val="{00000001-7551-4B8B-8F1C-E72B9BC6A2BA}"/>
            </c:ext>
          </c:extLst>
        </c:ser>
        <c:ser>
          <c:idx val="3"/>
          <c:order val="2"/>
          <c:tx>
            <c:strRef>
              <c:f>Reports!$F$29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Reports!$A$30</c:f>
              <c:strCache>
                <c:ptCount val="1"/>
                <c:pt idx="0">
                  <c:v>جورج سليمان</c:v>
                </c:pt>
              </c:strCache>
            </c:strRef>
          </c:cat>
          <c:val>
            <c:numRef>
              <c:f>Reports!$F$30</c:f>
              <c:numCache>
                <c:formatCode>#,##0</c:formatCode>
                <c:ptCount val="1"/>
                <c:pt idx="0">
                  <c:v>0</c:v>
                </c:pt>
              </c:numCache>
            </c:numRef>
          </c:val>
          <c:extLst xmlns:c16r2="http://schemas.microsoft.com/office/drawing/2015/06/chart">
            <c:ext xmlns:c16="http://schemas.microsoft.com/office/drawing/2014/chart" uri="{C3380CC4-5D6E-409C-BE32-E72D297353CC}">
              <c16:uniqueId val="{00000002-7551-4B8B-8F1C-E72B9BC6A2BA}"/>
            </c:ext>
          </c:extLst>
        </c:ser>
        <c:ser>
          <c:idx val="0"/>
          <c:order val="3"/>
          <c:tx>
            <c:strRef>
              <c:f>Reports!$N$29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Reports!$A$30</c:f>
              <c:strCache>
                <c:ptCount val="1"/>
                <c:pt idx="0">
                  <c:v>جورج سليمان</c:v>
                </c:pt>
              </c:strCache>
            </c:strRef>
          </c:cat>
          <c:val>
            <c:numRef>
              <c:f>Reports!$N$30</c:f>
              <c:numCache>
                <c:formatCode>#,##0</c:formatCode>
                <c:ptCount val="1"/>
                <c:pt idx="0">
                  <c:v>2377500</c:v>
                </c:pt>
              </c:numCache>
            </c:numRef>
          </c:val>
          <c:extLst xmlns:c16r2="http://schemas.microsoft.com/office/drawing/2015/06/chart">
            <c:ext xmlns:c16="http://schemas.microsoft.com/office/drawing/2014/chart" uri="{C3380CC4-5D6E-409C-BE32-E72D297353CC}">
              <c16:uniqueId val="{00000003-7551-4B8B-8F1C-E72B9BC6A2BA}"/>
            </c:ext>
          </c:extLst>
        </c:ser>
        <c:dLbls>
          <c:showLegendKey val="0"/>
          <c:showVal val="0"/>
          <c:showCatName val="0"/>
          <c:showSerName val="0"/>
          <c:showPercent val="0"/>
          <c:showBubbleSize val="0"/>
        </c:dLbls>
        <c:gapWidth val="150"/>
        <c:shape val="cylinder"/>
        <c:axId val="308909256"/>
        <c:axId val="520506480"/>
        <c:axId val="0"/>
      </c:bar3DChart>
      <c:catAx>
        <c:axId val="308909256"/>
        <c:scaling>
          <c:orientation val="minMax"/>
        </c:scaling>
        <c:delete val="1"/>
        <c:axPos val="b"/>
        <c:numFmt formatCode="General" sourceLinked="0"/>
        <c:majorTickMark val="none"/>
        <c:minorTickMark val="none"/>
        <c:tickLblPos val="nextTo"/>
        <c:crossAx val="520506480"/>
        <c:crosses val="autoZero"/>
        <c:auto val="1"/>
        <c:lblAlgn val="ctr"/>
        <c:lblOffset val="100"/>
        <c:noMultiLvlLbl val="0"/>
      </c:catAx>
      <c:valAx>
        <c:axId val="52050648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089092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Sameh George</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Reports!$H$29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Reports!$A$31</c:f>
              <c:strCache>
                <c:ptCount val="1"/>
                <c:pt idx="0">
                  <c:v>سامح جورج</c:v>
                </c:pt>
              </c:strCache>
            </c:strRef>
          </c:cat>
          <c:val>
            <c:numRef>
              <c:f>Reports!$H$31</c:f>
              <c:numCache>
                <c:formatCode>#,##0</c:formatCode>
                <c:ptCount val="1"/>
                <c:pt idx="0">
                  <c:v>180000</c:v>
                </c:pt>
              </c:numCache>
            </c:numRef>
          </c:val>
          <c:extLst xmlns:c16r2="http://schemas.microsoft.com/office/drawing/2015/06/chart">
            <c:ext xmlns:c16="http://schemas.microsoft.com/office/drawing/2014/chart" uri="{C3380CC4-5D6E-409C-BE32-E72D297353CC}">
              <c16:uniqueId val="{00000000-EF87-4C36-B545-57E52824C0C1}"/>
            </c:ext>
          </c:extLst>
        </c:ser>
        <c:ser>
          <c:idx val="2"/>
          <c:order val="1"/>
          <c:tx>
            <c:strRef>
              <c:f>Reports!$D$29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Reports!$A$31</c:f>
              <c:strCache>
                <c:ptCount val="1"/>
                <c:pt idx="0">
                  <c:v>سامح جورج</c:v>
                </c:pt>
              </c:strCache>
            </c:strRef>
          </c:cat>
          <c:val>
            <c:numRef>
              <c:f>Reports!$D$31</c:f>
              <c:numCache>
                <c:formatCode>#,##0</c:formatCode>
                <c:ptCount val="1"/>
                <c:pt idx="0">
                  <c:v>130000</c:v>
                </c:pt>
              </c:numCache>
            </c:numRef>
          </c:val>
          <c:extLst xmlns:c16r2="http://schemas.microsoft.com/office/drawing/2015/06/chart">
            <c:ext xmlns:c16="http://schemas.microsoft.com/office/drawing/2014/chart" uri="{C3380CC4-5D6E-409C-BE32-E72D297353CC}">
              <c16:uniqueId val="{00000001-EF87-4C36-B545-57E52824C0C1}"/>
            </c:ext>
          </c:extLst>
        </c:ser>
        <c:ser>
          <c:idx val="3"/>
          <c:order val="2"/>
          <c:tx>
            <c:strRef>
              <c:f>Reports!$F$29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Reports!$A$31</c:f>
              <c:strCache>
                <c:ptCount val="1"/>
                <c:pt idx="0">
                  <c:v>سامح جورج</c:v>
                </c:pt>
              </c:strCache>
            </c:strRef>
          </c:cat>
          <c:val>
            <c:numRef>
              <c:f>Reports!$F$31</c:f>
              <c:numCache>
                <c:formatCode>#,##0</c:formatCode>
                <c:ptCount val="1"/>
                <c:pt idx="0">
                  <c:v>0</c:v>
                </c:pt>
              </c:numCache>
            </c:numRef>
          </c:val>
          <c:extLst xmlns:c16r2="http://schemas.microsoft.com/office/drawing/2015/06/chart">
            <c:ext xmlns:c16="http://schemas.microsoft.com/office/drawing/2014/chart" uri="{C3380CC4-5D6E-409C-BE32-E72D297353CC}">
              <c16:uniqueId val="{00000002-EF87-4C36-B545-57E52824C0C1}"/>
            </c:ext>
          </c:extLst>
        </c:ser>
        <c:ser>
          <c:idx val="0"/>
          <c:order val="3"/>
          <c:tx>
            <c:strRef>
              <c:f>Reports!$N$29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Reports!$A$31</c:f>
              <c:strCache>
                <c:ptCount val="1"/>
                <c:pt idx="0">
                  <c:v>سامح جورج</c:v>
                </c:pt>
              </c:strCache>
            </c:strRef>
          </c:cat>
          <c:val>
            <c:numRef>
              <c:f>Reports!$N$31</c:f>
              <c:numCache>
                <c:formatCode>#,##0</c:formatCode>
                <c:ptCount val="1"/>
                <c:pt idx="0">
                  <c:v>1735500</c:v>
                </c:pt>
              </c:numCache>
            </c:numRef>
          </c:val>
          <c:extLst xmlns:c16r2="http://schemas.microsoft.com/office/drawing/2015/06/chart">
            <c:ext xmlns:c16="http://schemas.microsoft.com/office/drawing/2014/chart" uri="{C3380CC4-5D6E-409C-BE32-E72D297353CC}">
              <c16:uniqueId val="{00000003-EF87-4C36-B545-57E52824C0C1}"/>
            </c:ext>
          </c:extLst>
        </c:ser>
        <c:dLbls>
          <c:showLegendKey val="0"/>
          <c:showVal val="0"/>
          <c:showCatName val="0"/>
          <c:showSerName val="0"/>
          <c:showPercent val="0"/>
          <c:showBubbleSize val="0"/>
        </c:dLbls>
        <c:gapWidth val="150"/>
        <c:shape val="cylinder"/>
        <c:axId val="520505696"/>
        <c:axId val="520503344"/>
        <c:axId val="0"/>
      </c:bar3DChart>
      <c:catAx>
        <c:axId val="520505696"/>
        <c:scaling>
          <c:orientation val="minMax"/>
        </c:scaling>
        <c:delete val="1"/>
        <c:axPos val="b"/>
        <c:numFmt formatCode="General" sourceLinked="0"/>
        <c:majorTickMark val="none"/>
        <c:minorTickMark val="none"/>
        <c:tickLblPos val="nextTo"/>
        <c:crossAx val="520503344"/>
        <c:crosses val="autoZero"/>
        <c:auto val="1"/>
        <c:lblAlgn val="ctr"/>
        <c:lblOffset val="100"/>
        <c:noMultiLvlLbl val="0"/>
      </c:catAx>
      <c:valAx>
        <c:axId val="5205033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20505696"/>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Tarek Mohamed</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Reports!$H$29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Reports!$A$32</c:f>
              <c:strCache>
                <c:ptCount val="1"/>
                <c:pt idx="0">
                  <c:v>طارق محمد</c:v>
                </c:pt>
              </c:strCache>
            </c:strRef>
          </c:cat>
          <c:val>
            <c:numRef>
              <c:f>Reports!$H$32</c:f>
              <c:numCache>
                <c:formatCode>#,##0</c:formatCode>
                <c:ptCount val="1"/>
                <c:pt idx="0">
                  <c:v>375000</c:v>
                </c:pt>
              </c:numCache>
            </c:numRef>
          </c:val>
          <c:extLst xmlns:c16r2="http://schemas.microsoft.com/office/drawing/2015/06/chart">
            <c:ext xmlns:c16="http://schemas.microsoft.com/office/drawing/2014/chart" uri="{C3380CC4-5D6E-409C-BE32-E72D297353CC}">
              <c16:uniqueId val="{00000000-BC2B-45FA-980F-BA195369B14A}"/>
            </c:ext>
          </c:extLst>
        </c:ser>
        <c:ser>
          <c:idx val="2"/>
          <c:order val="1"/>
          <c:tx>
            <c:strRef>
              <c:f>Reports!$D$29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Reports!$A$32</c:f>
              <c:strCache>
                <c:ptCount val="1"/>
                <c:pt idx="0">
                  <c:v>طارق محمد</c:v>
                </c:pt>
              </c:strCache>
            </c:strRef>
          </c:cat>
          <c:val>
            <c:numRef>
              <c:f>Reports!$D$32</c:f>
              <c:numCache>
                <c:formatCode>#,##0</c:formatCode>
                <c:ptCount val="1"/>
                <c:pt idx="0">
                  <c:v>0</c:v>
                </c:pt>
              </c:numCache>
            </c:numRef>
          </c:val>
          <c:extLst xmlns:c16r2="http://schemas.microsoft.com/office/drawing/2015/06/chart">
            <c:ext xmlns:c16="http://schemas.microsoft.com/office/drawing/2014/chart" uri="{C3380CC4-5D6E-409C-BE32-E72D297353CC}">
              <c16:uniqueId val="{00000001-BC2B-45FA-980F-BA195369B14A}"/>
            </c:ext>
          </c:extLst>
        </c:ser>
        <c:ser>
          <c:idx val="3"/>
          <c:order val="2"/>
          <c:tx>
            <c:strRef>
              <c:f>Reports!$F$29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Reports!$A$32</c:f>
              <c:strCache>
                <c:ptCount val="1"/>
                <c:pt idx="0">
                  <c:v>طارق محمد</c:v>
                </c:pt>
              </c:strCache>
            </c:strRef>
          </c:cat>
          <c:val>
            <c:numRef>
              <c:f>Reports!$F$32</c:f>
              <c:numCache>
                <c:formatCode>#,##0</c:formatCode>
                <c:ptCount val="1"/>
                <c:pt idx="0">
                  <c:v>0</c:v>
                </c:pt>
              </c:numCache>
            </c:numRef>
          </c:val>
          <c:extLst xmlns:c16r2="http://schemas.microsoft.com/office/drawing/2015/06/chart">
            <c:ext xmlns:c16="http://schemas.microsoft.com/office/drawing/2014/chart" uri="{C3380CC4-5D6E-409C-BE32-E72D297353CC}">
              <c16:uniqueId val="{00000002-BC2B-45FA-980F-BA195369B14A}"/>
            </c:ext>
          </c:extLst>
        </c:ser>
        <c:ser>
          <c:idx val="0"/>
          <c:order val="3"/>
          <c:tx>
            <c:strRef>
              <c:f>Reports!$N$29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Reports!$A$32</c:f>
              <c:strCache>
                <c:ptCount val="1"/>
                <c:pt idx="0">
                  <c:v>طارق محمد</c:v>
                </c:pt>
              </c:strCache>
            </c:strRef>
          </c:cat>
          <c:val>
            <c:numRef>
              <c:f>Reports!$N$32</c:f>
              <c:numCache>
                <c:formatCode>#,##0</c:formatCode>
                <c:ptCount val="1"/>
                <c:pt idx="0">
                  <c:v>1383500</c:v>
                </c:pt>
              </c:numCache>
            </c:numRef>
          </c:val>
          <c:extLst xmlns:c16r2="http://schemas.microsoft.com/office/drawing/2015/06/chart">
            <c:ext xmlns:c16="http://schemas.microsoft.com/office/drawing/2014/chart" uri="{C3380CC4-5D6E-409C-BE32-E72D297353CC}">
              <c16:uniqueId val="{00000003-BC2B-45FA-980F-BA195369B14A}"/>
            </c:ext>
          </c:extLst>
        </c:ser>
        <c:dLbls>
          <c:showLegendKey val="0"/>
          <c:showVal val="0"/>
          <c:showCatName val="0"/>
          <c:showSerName val="0"/>
          <c:showPercent val="0"/>
          <c:showBubbleSize val="0"/>
        </c:dLbls>
        <c:gapWidth val="150"/>
        <c:shape val="cylinder"/>
        <c:axId val="520504128"/>
        <c:axId val="520503736"/>
        <c:axId val="0"/>
      </c:bar3DChart>
      <c:catAx>
        <c:axId val="520504128"/>
        <c:scaling>
          <c:orientation val="minMax"/>
        </c:scaling>
        <c:delete val="1"/>
        <c:axPos val="b"/>
        <c:numFmt formatCode="General" sourceLinked="0"/>
        <c:majorTickMark val="none"/>
        <c:minorTickMark val="none"/>
        <c:tickLblPos val="nextTo"/>
        <c:crossAx val="520503736"/>
        <c:crosses val="autoZero"/>
        <c:auto val="1"/>
        <c:lblAlgn val="ctr"/>
        <c:lblOffset val="100"/>
        <c:noMultiLvlLbl val="0"/>
      </c:catAx>
      <c:valAx>
        <c:axId val="5205037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20504128"/>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Kirellos</a:t>
            </a:r>
            <a:r>
              <a:rPr lang="en-US" baseline="0"/>
              <a:t> Hany</a:t>
            </a:r>
            <a:endParaRPr lang="en-US"/>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Reports!$H$29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Reports!$A$33</c:f>
              <c:strCache>
                <c:ptCount val="1"/>
                <c:pt idx="0">
                  <c:v>كيرلس هانى</c:v>
                </c:pt>
              </c:strCache>
            </c:strRef>
          </c:cat>
          <c:val>
            <c:numRef>
              <c:f>Reports!$H$33</c:f>
              <c:numCache>
                <c:formatCode>#,##0</c:formatCode>
                <c:ptCount val="1"/>
                <c:pt idx="0">
                  <c:v>0</c:v>
                </c:pt>
              </c:numCache>
            </c:numRef>
          </c:val>
          <c:extLst xmlns:c16r2="http://schemas.microsoft.com/office/drawing/2015/06/chart">
            <c:ext xmlns:c16="http://schemas.microsoft.com/office/drawing/2014/chart" uri="{C3380CC4-5D6E-409C-BE32-E72D297353CC}">
              <c16:uniqueId val="{00000000-EEA7-4CAE-91E6-2A6CC7CEFA6A}"/>
            </c:ext>
          </c:extLst>
        </c:ser>
        <c:ser>
          <c:idx val="2"/>
          <c:order val="1"/>
          <c:tx>
            <c:strRef>
              <c:f>Reports!$D$29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Reports!$A$33</c:f>
              <c:strCache>
                <c:ptCount val="1"/>
                <c:pt idx="0">
                  <c:v>كيرلس هانى</c:v>
                </c:pt>
              </c:strCache>
            </c:strRef>
          </c:cat>
          <c:val>
            <c:numRef>
              <c:f>Reports!$D$33</c:f>
              <c:numCache>
                <c:formatCode>#,##0</c:formatCode>
                <c:ptCount val="1"/>
                <c:pt idx="0">
                  <c:v>248750</c:v>
                </c:pt>
              </c:numCache>
            </c:numRef>
          </c:val>
          <c:extLst xmlns:c16r2="http://schemas.microsoft.com/office/drawing/2015/06/chart">
            <c:ext xmlns:c16="http://schemas.microsoft.com/office/drawing/2014/chart" uri="{C3380CC4-5D6E-409C-BE32-E72D297353CC}">
              <c16:uniqueId val="{00000001-EEA7-4CAE-91E6-2A6CC7CEFA6A}"/>
            </c:ext>
          </c:extLst>
        </c:ser>
        <c:ser>
          <c:idx val="3"/>
          <c:order val="2"/>
          <c:tx>
            <c:strRef>
              <c:f>Reports!$F$29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Reports!$A$33</c:f>
              <c:strCache>
                <c:ptCount val="1"/>
                <c:pt idx="0">
                  <c:v>كيرلس هانى</c:v>
                </c:pt>
              </c:strCache>
            </c:strRef>
          </c:cat>
          <c:val>
            <c:numRef>
              <c:f>Reports!$F$33</c:f>
              <c:numCache>
                <c:formatCode>#,##0</c:formatCode>
                <c:ptCount val="1"/>
                <c:pt idx="0">
                  <c:v>140000</c:v>
                </c:pt>
              </c:numCache>
            </c:numRef>
          </c:val>
          <c:extLst xmlns:c16r2="http://schemas.microsoft.com/office/drawing/2015/06/chart">
            <c:ext xmlns:c16="http://schemas.microsoft.com/office/drawing/2014/chart" uri="{C3380CC4-5D6E-409C-BE32-E72D297353CC}">
              <c16:uniqueId val="{00000002-EEA7-4CAE-91E6-2A6CC7CEFA6A}"/>
            </c:ext>
          </c:extLst>
        </c:ser>
        <c:ser>
          <c:idx val="0"/>
          <c:order val="3"/>
          <c:tx>
            <c:strRef>
              <c:f>Reports!$N$29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Reports!$A$33</c:f>
              <c:strCache>
                <c:ptCount val="1"/>
                <c:pt idx="0">
                  <c:v>كيرلس هانى</c:v>
                </c:pt>
              </c:strCache>
            </c:strRef>
          </c:cat>
          <c:val>
            <c:numRef>
              <c:f>Reports!$N$33</c:f>
              <c:numCache>
                <c:formatCode>#,##0</c:formatCode>
                <c:ptCount val="1"/>
                <c:pt idx="0">
                  <c:v>1060000</c:v>
                </c:pt>
              </c:numCache>
            </c:numRef>
          </c:val>
          <c:extLst xmlns:c16r2="http://schemas.microsoft.com/office/drawing/2015/06/chart">
            <c:ext xmlns:c16="http://schemas.microsoft.com/office/drawing/2014/chart" uri="{C3380CC4-5D6E-409C-BE32-E72D297353CC}">
              <c16:uniqueId val="{00000003-EEA7-4CAE-91E6-2A6CC7CEFA6A}"/>
            </c:ext>
          </c:extLst>
        </c:ser>
        <c:dLbls>
          <c:showLegendKey val="0"/>
          <c:showVal val="0"/>
          <c:showCatName val="0"/>
          <c:showSerName val="0"/>
          <c:showPercent val="0"/>
          <c:showBubbleSize val="0"/>
        </c:dLbls>
        <c:gapWidth val="150"/>
        <c:shape val="cylinder"/>
        <c:axId val="520504520"/>
        <c:axId val="520504912"/>
        <c:axId val="0"/>
      </c:bar3DChart>
      <c:catAx>
        <c:axId val="520504520"/>
        <c:scaling>
          <c:orientation val="minMax"/>
        </c:scaling>
        <c:delete val="1"/>
        <c:axPos val="b"/>
        <c:numFmt formatCode="General" sourceLinked="0"/>
        <c:majorTickMark val="none"/>
        <c:minorTickMark val="none"/>
        <c:tickLblPos val="nextTo"/>
        <c:crossAx val="520504912"/>
        <c:crosses val="autoZero"/>
        <c:auto val="1"/>
        <c:lblAlgn val="ctr"/>
        <c:lblOffset val="100"/>
        <c:noMultiLvlLbl val="0"/>
      </c:catAx>
      <c:valAx>
        <c:axId val="5205049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20504520"/>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Youssef Mikhael</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Reports!$H$29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Reports!$A$34</c:f>
              <c:strCache>
                <c:ptCount val="1"/>
                <c:pt idx="0">
                  <c:v>يوسف ميخائيل</c:v>
                </c:pt>
              </c:strCache>
            </c:strRef>
          </c:cat>
          <c:val>
            <c:numRef>
              <c:f>Reports!$H$34</c:f>
              <c:numCache>
                <c:formatCode>#,##0</c:formatCode>
                <c:ptCount val="1"/>
                <c:pt idx="0">
                  <c:v>0</c:v>
                </c:pt>
              </c:numCache>
            </c:numRef>
          </c:val>
          <c:extLst xmlns:c16r2="http://schemas.microsoft.com/office/drawing/2015/06/chart">
            <c:ext xmlns:c16="http://schemas.microsoft.com/office/drawing/2014/chart" uri="{C3380CC4-5D6E-409C-BE32-E72D297353CC}">
              <c16:uniqueId val="{00000000-BA73-4689-93E0-B333449CDEA9}"/>
            </c:ext>
          </c:extLst>
        </c:ser>
        <c:ser>
          <c:idx val="2"/>
          <c:order val="1"/>
          <c:tx>
            <c:strRef>
              <c:f>Reports!$D$29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Reports!$A$34</c:f>
              <c:strCache>
                <c:ptCount val="1"/>
                <c:pt idx="0">
                  <c:v>يوسف ميخائيل</c:v>
                </c:pt>
              </c:strCache>
            </c:strRef>
          </c:cat>
          <c:val>
            <c:numRef>
              <c:f>Reports!$D$34</c:f>
              <c:numCache>
                <c:formatCode>#,##0</c:formatCode>
                <c:ptCount val="1"/>
                <c:pt idx="0">
                  <c:v>0</c:v>
                </c:pt>
              </c:numCache>
            </c:numRef>
          </c:val>
          <c:extLst xmlns:c16r2="http://schemas.microsoft.com/office/drawing/2015/06/chart">
            <c:ext xmlns:c16="http://schemas.microsoft.com/office/drawing/2014/chart" uri="{C3380CC4-5D6E-409C-BE32-E72D297353CC}">
              <c16:uniqueId val="{00000001-BA73-4689-93E0-B333449CDEA9}"/>
            </c:ext>
          </c:extLst>
        </c:ser>
        <c:ser>
          <c:idx val="3"/>
          <c:order val="2"/>
          <c:tx>
            <c:strRef>
              <c:f>Reports!$F$29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Reports!$A$34</c:f>
              <c:strCache>
                <c:ptCount val="1"/>
                <c:pt idx="0">
                  <c:v>يوسف ميخائيل</c:v>
                </c:pt>
              </c:strCache>
            </c:strRef>
          </c:cat>
          <c:val>
            <c:numRef>
              <c:f>Reports!$F$34</c:f>
              <c:numCache>
                <c:formatCode>#,##0</c:formatCode>
                <c:ptCount val="1"/>
                <c:pt idx="0">
                  <c:v>0</c:v>
                </c:pt>
              </c:numCache>
            </c:numRef>
          </c:val>
          <c:extLst xmlns:c16r2="http://schemas.microsoft.com/office/drawing/2015/06/chart">
            <c:ext xmlns:c16="http://schemas.microsoft.com/office/drawing/2014/chart" uri="{C3380CC4-5D6E-409C-BE32-E72D297353CC}">
              <c16:uniqueId val="{00000002-BA73-4689-93E0-B333449CDEA9}"/>
            </c:ext>
          </c:extLst>
        </c:ser>
        <c:ser>
          <c:idx val="0"/>
          <c:order val="3"/>
          <c:tx>
            <c:strRef>
              <c:f>Reports!$N$29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Reports!$A$34</c:f>
              <c:strCache>
                <c:ptCount val="1"/>
                <c:pt idx="0">
                  <c:v>يوسف ميخائيل</c:v>
                </c:pt>
              </c:strCache>
            </c:strRef>
          </c:cat>
          <c:val>
            <c:numRef>
              <c:f>Reports!$N$34</c:f>
              <c:numCache>
                <c:formatCode>#,##0</c:formatCode>
                <c:ptCount val="1"/>
                <c:pt idx="0">
                  <c:v>195000</c:v>
                </c:pt>
              </c:numCache>
            </c:numRef>
          </c:val>
          <c:extLst xmlns:c16r2="http://schemas.microsoft.com/office/drawing/2015/06/chart">
            <c:ext xmlns:c16="http://schemas.microsoft.com/office/drawing/2014/chart" uri="{C3380CC4-5D6E-409C-BE32-E72D297353CC}">
              <c16:uniqueId val="{00000003-BA73-4689-93E0-B333449CDEA9}"/>
            </c:ext>
          </c:extLst>
        </c:ser>
        <c:dLbls>
          <c:showLegendKey val="0"/>
          <c:showVal val="0"/>
          <c:showCatName val="0"/>
          <c:showSerName val="0"/>
          <c:showPercent val="0"/>
          <c:showBubbleSize val="0"/>
        </c:dLbls>
        <c:gapWidth val="150"/>
        <c:shape val="cylinder"/>
        <c:axId val="289688736"/>
        <c:axId val="289689912"/>
        <c:axId val="0"/>
      </c:bar3DChart>
      <c:catAx>
        <c:axId val="289688736"/>
        <c:scaling>
          <c:orientation val="minMax"/>
        </c:scaling>
        <c:delete val="1"/>
        <c:axPos val="b"/>
        <c:numFmt formatCode="General" sourceLinked="0"/>
        <c:majorTickMark val="none"/>
        <c:minorTickMark val="none"/>
        <c:tickLblPos val="nextTo"/>
        <c:crossAx val="289689912"/>
        <c:crosses val="autoZero"/>
        <c:auto val="1"/>
        <c:lblAlgn val="ctr"/>
        <c:lblOffset val="100"/>
        <c:noMultiLvlLbl val="0"/>
      </c:catAx>
      <c:valAx>
        <c:axId val="2896899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9688736"/>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W.Card</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Reports!$H$29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Reports!$A$35</c:f>
              <c:strCache>
                <c:ptCount val="1"/>
                <c:pt idx="0">
                  <c:v>W. Card</c:v>
                </c:pt>
              </c:strCache>
            </c:strRef>
          </c:cat>
          <c:val>
            <c:numRef>
              <c:f>Reports!$H$35</c:f>
              <c:numCache>
                <c:formatCode>#,##0</c:formatCode>
                <c:ptCount val="1"/>
                <c:pt idx="0">
                  <c:v>0</c:v>
                </c:pt>
              </c:numCache>
            </c:numRef>
          </c:val>
          <c:extLst xmlns:c16r2="http://schemas.microsoft.com/office/drawing/2015/06/chart">
            <c:ext xmlns:c16="http://schemas.microsoft.com/office/drawing/2014/chart" uri="{C3380CC4-5D6E-409C-BE32-E72D297353CC}">
              <c16:uniqueId val="{00000000-E10C-49F6-ABCA-65327F0FBCEB}"/>
            </c:ext>
          </c:extLst>
        </c:ser>
        <c:ser>
          <c:idx val="2"/>
          <c:order val="1"/>
          <c:tx>
            <c:strRef>
              <c:f>Reports!$D$29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Reports!$A$35</c:f>
              <c:strCache>
                <c:ptCount val="1"/>
                <c:pt idx="0">
                  <c:v>W. Card</c:v>
                </c:pt>
              </c:strCache>
            </c:strRef>
          </c:cat>
          <c:val>
            <c:numRef>
              <c:f>Reports!$D$35</c:f>
              <c:numCache>
                <c:formatCode>#,##0</c:formatCode>
                <c:ptCount val="1"/>
                <c:pt idx="0">
                  <c:v>0</c:v>
                </c:pt>
              </c:numCache>
            </c:numRef>
          </c:val>
          <c:extLst xmlns:c16r2="http://schemas.microsoft.com/office/drawing/2015/06/chart">
            <c:ext xmlns:c16="http://schemas.microsoft.com/office/drawing/2014/chart" uri="{C3380CC4-5D6E-409C-BE32-E72D297353CC}">
              <c16:uniqueId val="{00000001-E10C-49F6-ABCA-65327F0FBCEB}"/>
            </c:ext>
          </c:extLst>
        </c:ser>
        <c:ser>
          <c:idx val="3"/>
          <c:order val="2"/>
          <c:tx>
            <c:strRef>
              <c:f>Reports!$F$29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Reports!$A$35</c:f>
              <c:strCache>
                <c:ptCount val="1"/>
                <c:pt idx="0">
                  <c:v>W. Card</c:v>
                </c:pt>
              </c:strCache>
            </c:strRef>
          </c:cat>
          <c:val>
            <c:numRef>
              <c:f>Reports!$F$35</c:f>
              <c:numCache>
                <c:formatCode>#,##0</c:formatCode>
                <c:ptCount val="1"/>
                <c:pt idx="0">
                  <c:v>0</c:v>
                </c:pt>
              </c:numCache>
            </c:numRef>
          </c:val>
          <c:extLst xmlns:c16r2="http://schemas.microsoft.com/office/drawing/2015/06/chart">
            <c:ext xmlns:c16="http://schemas.microsoft.com/office/drawing/2014/chart" uri="{C3380CC4-5D6E-409C-BE32-E72D297353CC}">
              <c16:uniqueId val="{00000002-E10C-49F6-ABCA-65327F0FBCEB}"/>
            </c:ext>
          </c:extLst>
        </c:ser>
        <c:ser>
          <c:idx val="0"/>
          <c:order val="3"/>
          <c:tx>
            <c:strRef>
              <c:f>Reports!$N$29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Reports!$A$35</c:f>
              <c:strCache>
                <c:ptCount val="1"/>
                <c:pt idx="0">
                  <c:v>W. Card</c:v>
                </c:pt>
              </c:strCache>
            </c:strRef>
          </c:cat>
          <c:val>
            <c:numRef>
              <c:f>Reports!$N$35</c:f>
              <c:numCache>
                <c:formatCode>#,##0</c:formatCode>
                <c:ptCount val="1"/>
                <c:pt idx="0">
                  <c:v>125000</c:v>
                </c:pt>
              </c:numCache>
            </c:numRef>
          </c:val>
          <c:extLst xmlns:c16r2="http://schemas.microsoft.com/office/drawing/2015/06/chart">
            <c:ext xmlns:c16="http://schemas.microsoft.com/office/drawing/2014/chart" uri="{C3380CC4-5D6E-409C-BE32-E72D297353CC}">
              <c16:uniqueId val="{00000003-E10C-49F6-ABCA-65327F0FBCEB}"/>
            </c:ext>
          </c:extLst>
        </c:ser>
        <c:dLbls>
          <c:showLegendKey val="0"/>
          <c:showVal val="0"/>
          <c:showCatName val="0"/>
          <c:showSerName val="0"/>
          <c:showPercent val="0"/>
          <c:showBubbleSize val="0"/>
        </c:dLbls>
        <c:gapWidth val="150"/>
        <c:shape val="cylinder"/>
        <c:axId val="289689520"/>
        <c:axId val="289690304"/>
        <c:axId val="0"/>
      </c:bar3DChart>
      <c:catAx>
        <c:axId val="289689520"/>
        <c:scaling>
          <c:orientation val="minMax"/>
        </c:scaling>
        <c:delete val="1"/>
        <c:axPos val="b"/>
        <c:numFmt formatCode="General" sourceLinked="0"/>
        <c:majorTickMark val="none"/>
        <c:minorTickMark val="none"/>
        <c:tickLblPos val="nextTo"/>
        <c:crossAx val="289690304"/>
        <c:crosses val="autoZero"/>
        <c:auto val="1"/>
        <c:lblAlgn val="ctr"/>
        <c:lblOffset val="100"/>
        <c:noMultiLvlLbl val="0"/>
      </c:catAx>
      <c:valAx>
        <c:axId val="289690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89689520"/>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George Soliman</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Reports!$A$145</c:f>
              <c:strCache>
                <c:ptCount val="1"/>
                <c:pt idx="0">
                  <c:v>جورج سليمان</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305E-468C-9B2D-A16A96EE663A}"/>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305E-468C-9B2D-A16A96EE663A}"/>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305E-468C-9B2D-A16A96EE663A}"/>
              </c:ext>
            </c:extLst>
          </c:dPt>
          <c:dPt>
            <c:idx val="4"/>
            <c:bubble3D val="0"/>
            <c:spPr>
              <a:noFill/>
            </c:spPr>
            <c:extLst xmlns:c16r2="http://schemas.microsoft.com/office/drawing/2015/06/chart">
              <c:ext xmlns:c16="http://schemas.microsoft.com/office/drawing/2014/chart" uri="{C3380CC4-5D6E-409C-BE32-E72D297353CC}">
                <c16:uniqueId val="{00000007-305E-468C-9B2D-A16A96EE663A}"/>
              </c:ext>
            </c:extLst>
          </c:dPt>
          <c:val>
            <c:numRef>
              <c:f>Reports!$B$146:$B$150</c:f>
              <c:numCache>
                <c:formatCode>#,##0</c:formatCode>
                <c:ptCount val="5"/>
                <c:pt idx="0">
                  <c:v>0</c:v>
                </c:pt>
                <c:pt idx="1">
                  <c:v>1416666.6666666667</c:v>
                </c:pt>
                <c:pt idx="2">
                  <c:v>1416666.6666666667</c:v>
                </c:pt>
                <c:pt idx="3">
                  <c:v>1416666.6666666667</c:v>
                </c:pt>
                <c:pt idx="4">
                  <c:v>4250000</c:v>
                </c:pt>
              </c:numCache>
            </c:numRef>
          </c:val>
          <c:extLst xmlns:c16r2="http://schemas.microsoft.com/office/drawing/2015/06/chart">
            <c:ext xmlns:c16="http://schemas.microsoft.com/office/drawing/2014/chart" uri="{C3380CC4-5D6E-409C-BE32-E72D297353CC}">
              <c16:uniqueId val="{00000008-305E-468C-9B2D-A16A96EE663A}"/>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Reports!$C$145</c:f>
              <c:strCache>
                <c:ptCount val="1"/>
                <c:pt idx="0">
                  <c:v>جورج سليمان</c:v>
                </c:pt>
              </c:strCache>
            </c:strRef>
          </c:tx>
          <c:dPt>
            <c:idx val="0"/>
            <c:bubble3D val="0"/>
            <c:spPr>
              <a:noFill/>
            </c:spPr>
            <c:extLst xmlns:c16r2="http://schemas.microsoft.com/office/drawing/2015/06/chart">
              <c:ext xmlns:c16="http://schemas.microsoft.com/office/drawing/2014/chart" uri="{C3380CC4-5D6E-409C-BE32-E72D297353CC}">
                <c16:uniqueId val="{0000000A-305E-468C-9B2D-A16A96EE663A}"/>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305E-468C-9B2D-A16A96EE663A}"/>
              </c:ext>
            </c:extLst>
          </c:dPt>
          <c:dPt>
            <c:idx val="2"/>
            <c:bubble3D val="0"/>
            <c:spPr>
              <a:noFill/>
            </c:spPr>
            <c:extLst xmlns:c16r2="http://schemas.microsoft.com/office/drawing/2015/06/chart">
              <c:ext xmlns:c16="http://schemas.microsoft.com/office/drawing/2014/chart" uri="{C3380CC4-5D6E-409C-BE32-E72D297353CC}">
                <c16:uniqueId val="{0000000E-305E-468C-9B2D-A16A96EE663A}"/>
              </c:ext>
            </c:extLst>
          </c:dPt>
          <c:val>
            <c:numRef>
              <c:f>Reports!$D$146:$D$148</c:f>
              <c:numCache>
                <c:formatCode>#,##0</c:formatCode>
                <c:ptCount val="3"/>
                <c:pt idx="0">
                  <c:v>130000</c:v>
                </c:pt>
                <c:pt idx="1">
                  <c:v>70833.333333333328</c:v>
                </c:pt>
                <c:pt idx="2">
                  <c:v>8299166.666666667</c:v>
                </c:pt>
              </c:numCache>
            </c:numRef>
          </c:val>
          <c:extLst xmlns:c16r2="http://schemas.microsoft.com/office/drawing/2015/06/chart">
            <c:ext xmlns:c16="http://schemas.microsoft.com/office/drawing/2014/chart" uri="{C3380CC4-5D6E-409C-BE32-E72D297353CC}">
              <c16:uniqueId val="{0000000F-305E-468C-9B2D-A16A96EE663A}"/>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Tarek Mahmoud</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Reports!$A$153</c:f>
              <c:strCache>
                <c:ptCount val="1"/>
                <c:pt idx="0">
                  <c:v>طارق محمد</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0C8C-426F-93A1-CC5767D8304F}"/>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0C8C-426F-93A1-CC5767D8304F}"/>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0C8C-426F-93A1-CC5767D8304F}"/>
              </c:ext>
            </c:extLst>
          </c:dPt>
          <c:dPt>
            <c:idx val="4"/>
            <c:bubble3D val="0"/>
            <c:spPr>
              <a:noFill/>
            </c:spPr>
            <c:extLst xmlns:c16r2="http://schemas.microsoft.com/office/drawing/2015/06/chart">
              <c:ext xmlns:c16="http://schemas.microsoft.com/office/drawing/2014/chart" uri="{C3380CC4-5D6E-409C-BE32-E72D297353CC}">
                <c16:uniqueId val="{00000007-0C8C-426F-93A1-CC5767D8304F}"/>
              </c:ext>
            </c:extLst>
          </c:dPt>
          <c:val>
            <c:numRef>
              <c:f>Reports!$B$154:$B$158</c:f>
              <c:numCache>
                <c:formatCode>#,##0</c:formatCode>
                <c:ptCount val="5"/>
                <c:pt idx="0">
                  <c:v>0</c:v>
                </c:pt>
                <c:pt idx="1">
                  <c:v>1233333.3333333333</c:v>
                </c:pt>
                <c:pt idx="2">
                  <c:v>1233333.3333333333</c:v>
                </c:pt>
                <c:pt idx="3">
                  <c:v>1233333.3333333333</c:v>
                </c:pt>
                <c:pt idx="4">
                  <c:v>3700000</c:v>
                </c:pt>
              </c:numCache>
            </c:numRef>
          </c:val>
          <c:extLst xmlns:c16r2="http://schemas.microsoft.com/office/drawing/2015/06/chart">
            <c:ext xmlns:c16="http://schemas.microsoft.com/office/drawing/2014/chart" uri="{C3380CC4-5D6E-409C-BE32-E72D297353CC}">
              <c16:uniqueId val="{00000008-0C8C-426F-93A1-CC5767D8304F}"/>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Reports!$C$153</c:f>
              <c:strCache>
                <c:ptCount val="1"/>
                <c:pt idx="0">
                  <c:v>طارق محمد</c:v>
                </c:pt>
              </c:strCache>
            </c:strRef>
          </c:tx>
          <c:dPt>
            <c:idx val="0"/>
            <c:bubble3D val="0"/>
            <c:spPr>
              <a:noFill/>
            </c:spPr>
            <c:extLst xmlns:c16r2="http://schemas.microsoft.com/office/drawing/2015/06/chart">
              <c:ext xmlns:c16="http://schemas.microsoft.com/office/drawing/2014/chart" uri="{C3380CC4-5D6E-409C-BE32-E72D297353CC}">
                <c16:uniqueId val="{0000000A-0C8C-426F-93A1-CC5767D8304F}"/>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0C8C-426F-93A1-CC5767D8304F}"/>
              </c:ext>
            </c:extLst>
          </c:dPt>
          <c:dPt>
            <c:idx val="2"/>
            <c:bubble3D val="0"/>
            <c:spPr>
              <a:noFill/>
            </c:spPr>
            <c:extLst xmlns:c16r2="http://schemas.microsoft.com/office/drawing/2015/06/chart">
              <c:ext xmlns:c16="http://schemas.microsoft.com/office/drawing/2014/chart" uri="{C3380CC4-5D6E-409C-BE32-E72D297353CC}">
                <c16:uniqueId val="{0000000E-0C8C-426F-93A1-CC5767D8304F}"/>
              </c:ext>
            </c:extLst>
          </c:dPt>
          <c:val>
            <c:numRef>
              <c:f>Reports!$D$154:$D$156</c:f>
              <c:numCache>
                <c:formatCode>#,##0</c:formatCode>
                <c:ptCount val="3"/>
                <c:pt idx="0">
                  <c:v>375000</c:v>
                </c:pt>
                <c:pt idx="1">
                  <c:v>61666.666666666664</c:v>
                </c:pt>
                <c:pt idx="2">
                  <c:v>6963333.333333333</c:v>
                </c:pt>
              </c:numCache>
            </c:numRef>
          </c:val>
          <c:extLst xmlns:c16r2="http://schemas.microsoft.com/office/drawing/2015/06/chart">
            <c:ext xmlns:c16="http://schemas.microsoft.com/office/drawing/2014/chart" uri="{C3380CC4-5D6E-409C-BE32-E72D297353CC}">
              <c16:uniqueId val="{0000000F-0C8C-426F-93A1-CC5767D8304F}"/>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Kirellos Hany</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Reports!$F$153</c:f>
              <c:strCache>
                <c:ptCount val="1"/>
                <c:pt idx="0">
                  <c:v>كيرلس هانى</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EE4F-4B1D-9DD2-B0BFEF7AAFF4}"/>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EE4F-4B1D-9DD2-B0BFEF7AAFF4}"/>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EE4F-4B1D-9DD2-B0BFEF7AAFF4}"/>
              </c:ext>
            </c:extLst>
          </c:dPt>
          <c:dPt>
            <c:idx val="4"/>
            <c:bubble3D val="0"/>
            <c:spPr>
              <a:noFill/>
            </c:spPr>
            <c:extLst xmlns:c16r2="http://schemas.microsoft.com/office/drawing/2015/06/chart">
              <c:ext xmlns:c16="http://schemas.microsoft.com/office/drawing/2014/chart" uri="{C3380CC4-5D6E-409C-BE32-E72D297353CC}">
                <c16:uniqueId val="{00000007-EE4F-4B1D-9DD2-B0BFEF7AAFF4}"/>
              </c:ext>
            </c:extLst>
          </c:dPt>
          <c:val>
            <c:numRef>
              <c:f>Reports!$G$154:$G$158</c:f>
              <c:numCache>
                <c:formatCode>#,##0</c:formatCode>
                <c:ptCount val="5"/>
                <c:pt idx="0">
                  <c:v>0</c:v>
                </c:pt>
                <c:pt idx="1">
                  <c:v>850000</c:v>
                </c:pt>
                <c:pt idx="2">
                  <c:v>850000</c:v>
                </c:pt>
                <c:pt idx="3">
                  <c:v>850000</c:v>
                </c:pt>
                <c:pt idx="4">
                  <c:v>2550000</c:v>
                </c:pt>
              </c:numCache>
            </c:numRef>
          </c:val>
          <c:extLst xmlns:c16r2="http://schemas.microsoft.com/office/drawing/2015/06/chart">
            <c:ext xmlns:c16="http://schemas.microsoft.com/office/drawing/2014/chart" uri="{C3380CC4-5D6E-409C-BE32-E72D297353CC}">
              <c16:uniqueId val="{00000008-EE4F-4B1D-9DD2-B0BFEF7AAFF4}"/>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Reports!$H$153</c:f>
              <c:strCache>
                <c:ptCount val="1"/>
                <c:pt idx="0">
                  <c:v>كيرلس هانى</c:v>
                </c:pt>
              </c:strCache>
            </c:strRef>
          </c:tx>
          <c:dPt>
            <c:idx val="0"/>
            <c:bubble3D val="0"/>
            <c:spPr>
              <a:noFill/>
            </c:spPr>
            <c:extLst xmlns:c16r2="http://schemas.microsoft.com/office/drawing/2015/06/chart">
              <c:ext xmlns:c16="http://schemas.microsoft.com/office/drawing/2014/chart" uri="{C3380CC4-5D6E-409C-BE32-E72D297353CC}">
                <c16:uniqueId val="{0000000A-EE4F-4B1D-9DD2-B0BFEF7AAFF4}"/>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EE4F-4B1D-9DD2-B0BFEF7AAFF4}"/>
              </c:ext>
            </c:extLst>
          </c:dPt>
          <c:dPt>
            <c:idx val="2"/>
            <c:bubble3D val="0"/>
            <c:spPr>
              <a:noFill/>
            </c:spPr>
            <c:extLst xmlns:c16r2="http://schemas.microsoft.com/office/drawing/2015/06/chart">
              <c:ext xmlns:c16="http://schemas.microsoft.com/office/drawing/2014/chart" uri="{C3380CC4-5D6E-409C-BE32-E72D297353CC}">
                <c16:uniqueId val="{0000000E-EE4F-4B1D-9DD2-B0BFEF7AAFF4}"/>
              </c:ext>
            </c:extLst>
          </c:dPt>
          <c:val>
            <c:numRef>
              <c:f>Reports!$I$154:$I$156</c:f>
              <c:numCache>
                <c:formatCode>#,##0</c:formatCode>
                <c:ptCount val="3"/>
                <c:pt idx="0">
                  <c:v>0</c:v>
                </c:pt>
                <c:pt idx="1">
                  <c:v>42500</c:v>
                </c:pt>
                <c:pt idx="2">
                  <c:v>5057500</c:v>
                </c:pt>
              </c:numCache>
            </c:numRef>
          </c:val>
          <c:extLst xmlns:c16r2="http://schemas.microsoft.com/office/drawing/2015/06/chart">
            <c:ext xmlns:c16="http://schemas.microsoft.com/office/drawing/2014/chart" uri="{C3380CC4-5D6E-409C-BE32-E72D297353CC}">
              <c16:uniqueId val="{0000000F-EE4F-4B1D-9DD2-B0BFEF7AAFF4}"/>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Youssef Mikhael</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Reports!$A$161</c:f>
              <c:strCache>
                <c:ptCount val="1"/>
                <c:pt idx="0">
                  <c:v>يوسف ميخائيل</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D801-4D2C-855D-6A2E93AFC959}"/>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D801-4D2C-855D-6A2E93AFC959}"/>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D801-4D2C-855D-6A2E93AFC959}"/>
              </c:ext>
            </c:extLst>
          </c:dPt>
          <c:dPt>
            <c:idx val="4"/>
            <c:bubble3D val="0"/>
            <c:spPr>
              <a:noFill/>
            </c:spPr>
            <c:extLst xmlns:c16r2="http://schemas.microsoft.com/office/drawing/2015/06/chart">
              <c:ext xmlns:c16="http://schemas.microsoft.com/office/drawing/2014/chart" uri="{C3380CC4-5D6E-409C-BE32-E72D297353CC}">
                <c16:uniqueId val="{00000007-D801-4D2C-855D-6A2E93AFC959}"/>
              </c:ext>
            </c:extLst>
          </c:dPt>
          <c:val>
            <c:numRef>
              <c:f>Reports!$B$162:$B$166</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8-D801-4D2C-855D-6A2E93AFC959}"/>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Reports!$C$161</c:f>
              <c:strCache>
                <c:ptCount val="1"/>
                <c:pt idx="0">
                  <c:v>يوسف ميخائيل</c:v>
                </c:pt>
              </c:strCache>
            </c:strRef>
          </c:tx>
          <c:dPt>
            <c:idx val="0"/>
            <c:bubble3D val="0"/>
            <c:spPr>
              <a:noFill/>
            </c:spPr>
            <c:extLst xmlns:c16r2="http://schemas.microsoft.com/office/drawing/2015/06/chart">
              <c:ext xmlns:c16="http://schemas.microsoft.com/office/drawing/2014/chart" uri="{C3380CC4-5D6E-409C-BE32-E72D297353CC}">
                <c16:uniqueId val="{0000000A-D801-4D2C-855D-6A2E93AFC959}"/>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D801-4D2C-855D-6A2E93AFC959}"/>
              </c:ext>
            </c:extLst>
          </c:dPt>
          <c:dPt>
            <c:idx val="2"/>
            <c:bubble3D val="0"/>
            <c:spPr>
              <a:noFill/>
            </c:spPr>
            <c:extLst xmlns:c16r2="http://schemas.microsoft.com/office/drawing/2015/06/chart">
              <c:ext xmlns:c16="http://schemas.microsoft.com/office/drawing/2014/chart" uri="{C3380CC4-5D6E-409C-BE32-E72D297353CC}">
                <c16:uniqueId val="{0000000E-D801-4D2C-855D-6A2E93AFC959}"/>
              </c:ext>
            </c:extLst>
          </c:dPt>
          <c:val>
            <c:numRef>
              <c:f>Reports!$D$162:$D$164</c:f>
              <c:numCache>
                <c:formatCode>#,##0</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F-D801-4D2C-855D-6A2E93AFC959}"/>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  </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Reports!$F$161</c:f>
              <c:strCache>
                <c:ptCount val="1"/>
                <c:pt idx="0">
                  <c:v>W. Card</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3824-45C0-97DE-0D888C8917BC}"/>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3824-45C0-97DE-0D888C8917BC}"/>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3824-45C0-97DE-0D888C8917BC}"/>
              </c:ext>
            </c:extLst>
          </c:dPt>
          <c:dPt>
            <c:idx val="4"/>
            <c:bubble3D val="0"/>
            <c:spPr>
              <a:noFill/>
            </c:spPr>
            <c:extLst xmlns:c16r2="http://schemas.microsoft.com/office/drawing/2015/06/chart">
              <c:ext xmlns:c16="http://schemas.microsoft.com/office/drawing/2014/chart" uri="{C3380CC4-5D6E-409C-BE32-E72D297353CC}">
                <c16:uniqueId val="{00000007-3824-45C0-97DE-0D888C8917BC}"/>
              </c:ext>
            </c:extLst>
          </c:dPt>
          <c:val>
            <c:numRef>
              <c:f>Reports!$G$162:$G$166</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8-3824-45C0-97DE-0D888C8917BC}"/>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Reports!$H$161</c:f>
              <c:strCache>
                <c:ptCount val="1"/>
                <c:pt idx="0">
                  <c:v>W. Card</c:v>
                </c:pt>
              </c:strCache>
            </c:strRef>
          </c:tx>
          <c:dPt>
            <c:idx val="0"/>
            <c:bubble3D val="0"/>
            <c:spPr>
              <a:noFill/>
            </c:spPr>
            <c:extLst xmlns:c16r2="http://schemas.microsoft.com/office/drawing/2015/06/chart">
              <c:ext xmlns:c16="http://schemas.microsoft.com/office/drawing/2014/chart" uri="{C3380CC4-5D6E-409C-BE32-E72D297353CC}">
                <c16:uniqueId val="{0000000A-3824-45C0-97DE-0D888C8917BC}"/>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3824-45C0-97DE-0D888C8917BC}"/>
              </c:ext>
            </c:extLst>
          </c:dPt>
          <c:dPt>
            <c:idx val="2"/>
            <c:bubble3D val="0"/>
            <c:spPr>
              <a:noFill/>
            </c:spPr>
            <c:extLst xmlns:c16r2="http://schemas.microsoft.com/office/drawing/2015/06/chart">
              <c:ext xmlns:c16="http://schemas.microsoft.com/office/drawing/2014/chart" uri="{C3380CC4-5D6E-409C-BE32-E72D297353CC}">
                <c16:uniqueId val="{0000000E-3824-45C0-97DE-0D888C8917BC}"/>
              </c:ext>
            </c:extLst>
          </c:dPt>
          <c:val>
            <c:numRef>
              <c:f>Reports!$I$162:$I$164</c:f>
              <c:numCache>
                <c:formatCode>#,##0</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F-3824-45C0-97DE-0D888C8917BC}"/>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a:t>No. / Package</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doughnutChart>
        <c:varyColors val="1"/>
        <c:ser>
          <c:idx val="0"/>
          <c:order val="0"/>
          <c:tx>
            <c:strRef>
              <c:f>Reports!$A$112</c:f>
              <c:strCache>
                <c:ptCount val="1"/>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442D-44DA-82E0-6290D5F211D5}"/>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442D-44DA-82E0-6290D5F211D5}"/>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442D-44DA-82E0-6290D5F211D5}"/>
              </c:ext>
            </c:extLst>
          </c:dPt>
          <c:dLbls>
            <c:dLbl>
              <c:idx val="0"/>
              <c:layout>
                <c:manualLayout>
                  <c:x val="4.9612400408965911E-2"/>
                  <c:y val="-4.7178668352535758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442D-44DA-82E0-6290D5F211D5}"/>
                </c:ext>
                <c:ext xmlns:c15="http://schemas.microsoft.com/office/drawing/2012/chart" uri="{CE6537A1-D6FC-4f65-9D91-7224C49458BB}"/>
              </c:extLst>
            </c:dLbl>
            <c:dLbl>
              <c:idx val="1"/>
              <c:layout>
                <c:manualLayout>
                  <c:x val="0.24254951311050002"/>
                  <c:y val="1.7155879400922093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442D-44DA-82E0-6290D5F211D5}"/>
                </c:ext>
                <c:ext xmlns:c15="http://schemas.microsoft.com/office/drawing/2012/chart" uri="{CE6537A1-D6FC-4f65-9D91-7224C49458BB}"/>
              </c:extLst>
            </c:dLbl>
            <c:dLbl>
              <c:idx val="2"/>
              <c:layout>
                <c:manualLayout>
                  <c:x val="-3.2730314960629898E-2"/>
                  <c:y val="0.15440291460829894"/>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442D-44DA-82E0-6290D5F211D5}"/>
                </c:ex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Reports!$A$113:$A$121</c15:sqref>
                  </c15:fullRef>
                </c:ext>
              </c:extLst>
              <c:f>Reports!$A$113:$A$115</c:f>
              <c:strCache>
                <c:ptCount val="3"/>
                <c:pt idx="0">
                  <c:v>All</c:v>
                </c:pt>
                <c:pt idx="1">
                  <c:v>All 70/6</c:v>
                </c:pt>
                <c:pt idx="2">
                  <c:v>Cairo</c:v>
                </c:pt>
              </c:strCache>
            </c:strRef>
          </c:cat>
          <c:val>
            <c:numRef>
              <c:extLst>
                <c:ext xmlns:c15="http://schemas.microsoft.com/office/drawing/2012/chart" uri="{02D57815-91ED-43cb-92C2-25804820EDAC}">
                  <c15:fullRef>
                    <c15:sqref>Reports!$G$113:$G$121</c15:sqref>
                  </c15:fullRef>
                </c:ext>
              </c:extLst>
              <c:f>Reports!$G$113:$G$115</c:f>
              <c:numCache>
                <c:formatCode>#,##0</c:formatCode>
                <c:ptCount val="3"/>
                <c:pt idx="0">
                  <c:v>3</c:v>
                </c:pt>
                <c:pt idx="1">
                  <c:v>0</c:v>
                </c:pt>
                <c:pt idx="2">
                  <c:v>3</c:v>
                </c:pt>
              </c:numCache>
            </c:numRef>
          </c:val>
          <c:extLst xmlns:c16r2="http://schemas.microsoft.com/office/drawing/2015/06/chart">
            <c:ext xmlns:c16="http://schemas.microsoft.com/office/drawing/2014/chart" uri="{C3380CC4-5D6E-409C-BE32-E72D297353CC}">
              <c16:uniqueId val="{00000006-442D-44DA-82E0-6290D5F211D5}"/>
            </c:ext>
            <c:ext xmlns:c15="http://schemas.microsoft.com/office/drawing/2012/chart" uri="{02D57815-91ED-43cb-92C2-25804820EDAC}">
              <c15:categoryFilterExceptions/>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4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solidFill>
                  <a:schemeClr val="tx1"/>
                </a:solidFill>
              </a:rPr>
              <a:t>Amount / Package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doughnutChart>
        <c:varyColors val="1"/>
        <c:ser>
          <c:idx val="0"/>
          <c:order val="0"/>
          <c:tx>
            <c:strRef>
              <c:f>Reports!$A$112</c:f>
              <c:strCache>
                <c:ptCount val="1"/>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F3F8-4033-B232-95669E63A2BD}"/>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F3F8-4033-B232-95669E63A2BD}"/>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F3F8-4033-B232-95669E63A2BD}"/>
              </c:ext>
            </c:extLst>
          </c:dPt>
          <c:dLbls>
            <c:dLbl>
              <c:idx val="0"/>
              <c:layout>
                <c:manualLayout>
                  <c:x val="6.3393636502928341E-2"/>
                  <c:y val="-8.5779397004610472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F3F8-4033-B232-95669E63A2BD}"/>
                </c:ext>
                <c:ext xmlns:c15="http://schemas.microsoft.com/office/drawing/2012/chart" uri="{CE6537A1-D6FC-4f65-9D91-7224C49458BB}"/>
              </c:extLst>
            </c:dLbl>
            <c:dLbl>
              <c:idx val="1"/>
              <c:layout>
                <c:manualLayout>
                  <c:x val="6.1111111111111012E-2"/>
                  <c:y val="8.3089503708776921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F3F8-4033-B232-95669E63A2BD}"/>
                </c:ext>
                <c:ext xmlns:c15="http://schemas.microsoft.com/office/drawing/2012/chart" uri="{CE6537A1-D6FC-4f65-9D91-7224C49458BB}"/>
              </c:extLst>
            </c:dLbl>
            <c:dLbl>
              <c:idx val="2"/>
              <c:layout>
                <c:manualLayout>
                  <c:x val="-7.4418616764307194E-2"/>
                  <c:y val="-5.1467638202766286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F3F8-4033-B232-95669E63A2BD}"/>
                </c:ex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Reports!$A$113:$A$121</c15:sqref>
                  </c15:fullRef>
                </c:ext>
              </c:extLst>
              <c:f>Reports!$A$113:$A$115</c:f>
              <c:strCache>
                <c:ptCount val="3"/>
                <c:pt idx="0">
                  <c:v>All</c:v>
                </c:pt>
                <c:pt idx="1">
                  <c:v>All 70/6</c:v>
                </c:pt>
                <c:pt idx="2">
                  <c:v>Cairo</c:v>
                </c:pt>
              </c:strCache>
            </c:strRef>
          </c:cat>
          <c:val>
            <c:numRef>
              <c:extLst>
                <c:ext xmlns:c15="http://schemas.microsoft.com/office/drawing/2012/chart" uri="{02D57815-91ED-43cb-92C2-25804820EDAC}">
                  <c15:fullRef>
                    <c15:sqref>Reports!$H$113:$H$121</c15:sqref>
                  </c15:fullRef>
                </c:ext>
              </c:extLst>
              <c:f>Reports!$H$113:$H$115</c:f>
              <c:numCache>
                <c:formatCode>#,##0</c:formatCode>
                <c:ptCount val="3"/>
                <c:pt idx="0">
                  <c:v>320000</c:v>
                </c:pt>
                <c:pt idx="1">
                  <c:v>0</c:v>
                </c:pt>
                <c:pt idx="2">
                  <c:v>365000</c:v>
                </c:pt>
              </c:numCache>
            </c:numRef>
          </c:val>
          <c:extLst xmlns:c16r2="http://schemas.microsoft.com/office/drawing/2015/06/chart">
            <c:ext xmlns:c16="http://schemas.microsoft.com/office/drawing/2014/chart" uri="{C3380CC4-5D6E-409C-BE32-E72D297353CC}">
              <c16:uniqueId val="{00000006-F3F8-4033-B232-95669E63A2BD}"/>
            </c:ext>
            <c:ext xmlns:c15="http://schemas.microsoft.com/office/drawing/2012/chart" uri="{02D57815-91ED-43cb-92C2-25804820EDAC}">
              <c15:categoryFilterExceptions/>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FF0000"/>
              </a:solidFill>
            </c:spPr>
            <c:extLst xmlns:c16r2="http://schemas.microsoft.com/office/drawing/2015/06/chart">
              <c:ext xmlns:c16="http://schemas.microsoft.com/office/drawing/2014/chart" uri="{C3380CC4-5D6E-409C-BE32-E72D297353CC}">
                <c16:uniqueId val="{00000001-6C40-4B71-9FE8-E27AB1B902E8}"/>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6C40-4B71-9FE8-E27AB1B902E8}"/>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6C40-4B71-9FE8-E27AB1B902E8}"/>
              </c:ext>
            </c:extLst>
          </c:dPt>
          <c:dPt>
            <c:idx val="3"/>
            <c:bubble3D val="0"/>
            <c:spPr>
              <a:noFill/>
            </c:spPr>
            <c:extLst xmlns:c16r2="http://schemas.microsoft.com/office/drawing/2015/06/chart">
              <c:ext xmlns:c16="http://schemas.microsoft.com/office/drawing/2014/chart" uri="{C3380CC4-5D6E-409C-BE32-E72D297353CC}">
                <c16:uniqueId val="{00000007-6C40-4B71-9FE8-E27AB1B902E8}"/>
              </c:ext>
            </c:extLst>
          </c:dPt>
          <c:cat>
            <c:numRef>
              <c:f>[17]Board!$M$3:$M$6</c:f>
              <c:numCache>
                <c:formatCode>General</c:formatCode>
                <c:ptCount val="4"/>
              </c:numCache>
            </c:numRef>
          </c:cat>
          <c:val>
            <c:numRef>
              <c:f>George!$N$139:$N$142</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8-6C40-4B71-9FE8-E27AB1B902E8}"/>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A-6C40-4B71-9FE8-E27AB1B902E8}"/>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C-6C40-4B71-9FE8-E27AB1B902E8}"/>
              </c:ext>
            </c:extLst>
          </c:dPt>
          <c:dPt>
            <c:idx val="2"/>
            <c:bubble3D val="0"/>
            <c:spPr>
              <a:noFill/>
            </c:spPr>
            <c:extLst xmlns:c16r2="http://schemas.microsoft.com/office/drawing/2015/06/chart">
              <c:ext xmlns:c16="http://schemas.microsoft.com/office/drawing/2014/chart" uri="{C3380CC4-5D6E-409C-BE32-E72D297353CC}">
                <c16:uniqueId val="{0000000E-6C40-4B71-9FE8-E27AB1B902E8}"/>
              </c:ext>
            </c:extLst>
          </c:dPt>
          <c:val>
            <c:numRef>
              <c:f>George!$N$146:$N$148</c:f>
              <c:numCache>
                <c:formatCode>General</c:formatCode>
                <c:ptCount val="3"/>
                <c:pt idx="0">
                  <c:v>2.5588235294117649</c:v>
                </c:pt>
                <c:pt idx="1">
                  <c:v>1</c:v>
                </c:pt>
                <c:pt idx="2">
                  <c:v>126.44117647058823</c:v>
                </c:pt>
              </c:numCache>
            </c:numRef>
          </c:val>
          <c:extLst xmlns:c16r2="http://schemas.microsoft.com/office/drawing/2015/06/chart">
            <c:ext xmlns:c16="http://schemas.microsoft.com/office/drawing/2014/chart" uri="{C3380CC4-5D6E-409C-BE32-E72D297353CC}">
              <c16:uniqueId val="{0000000F-6C40-4B71-9FE8-E27AB1B902E8}"/>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noFill/>
          </c:spPr>
          <c:dPt>
            <c:idx val="0"/>
            <c:bubble3D val="0"/>
            <c:spPr>
              <a:solidFill>
                <a:srgbClr val="FF0000"/>
              </a:solidFill>
            </c:spPr>
            <c:extLst xmlns:c16r2="http://schemas.microsoft.com/office/drawing/2015/06/chart">
              <c:ext xmlns:c16="http://schemas.microsoft.com/office/drawing/2014/chart" uri="{C3380CC4-5D6E-409C-BE32-E72D297353CC}">
                <c16:uniqueId val="{00000001-42F7-4FB4-B1AA-09514CF11F65}"/>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42F7-4FB4-B1AA-09514CF11F65}"/>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42F7-4FB4-B1AA-09514CF11F65}"/>
              </c:ext>
            </c:extLst>
          </c:dPt>
          <c:cat>
            <c:numRef>
              <c:f>[17]Board!$M$19:$M$22</c:f>
              <c:numCache>
                <c:formatCode>General</c:formatCode>
                <c:ptCount val="4"/>
              </c:numCache>
            </c:numRef>
          </c:cat>
          <c:val>
            <c:numRef>
              <c:f>George!$N$155:$N$158</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6-42F7-4FB4-B1AA-09514CF11F65}"/>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8-42F7-4FB4-B1AA-09514CF11F65}"/>
              </c:ext>
            </c:extLst>
          </c:dPt>
          <c:dPt>
            <c:idx val="1"/>
            <c:bubble3D val="0"/>
            <c:spPr>
              <a:solidFill>
                <a:srgbClr val="0000FF"/>
              </a:solidFill>
            </c:spPr>
            <c:extLst xmlns:c16r2="http://schemas.microsoft.com/office/drawing/2015/06/chart">
              <c:ext xmlns:c16="http://schemas.microsoft.com/office/drawing/2014/chart" uri="{C3380CC4-5D6E-409C-BE32-E72D297353CC}">
                <c16:uniqueId val="{0000000A-42F7-4FB4-B1AA-09514CF11F65}"/>
              </c:ext>
            </c:extLst>
          </c:dPt>
          <c:dPt>
            <c:idx val="2"/>
            <c:bubble3D val="0"/>
            <c:spPr>
              <a:noFill/>
            </c:spPr>
            <c:extLst xmlns:c16r2="http://schemas.microsoft.com/office/drawing/2015/06/chart">
              <c:ext xmlns:c16="http://schemas.microsoft.com/office/drawing/2014/chart" uri="{C3380CC4-5D6E-409C-BE32-E72D297353CC}">
                <c16:uniqueId val="{0000000C-42F7-4FB4-B1AA-09514CF11F65}"/>
              </c:ext>
            </c:extLst>
          </c:dPt>
          <c:val>
            <c:numRef>
              <c:f>George!$N$162:$N$164</c:f>
              <c:numCache>
                <c:formatCode>General</c:formatCode>
                <c:ptCount val="3"/>
                <c:pt idx="0">
                  <c:v>15.629032258064516</c:v>
                </c:pt>
                <c:pt idx="1">
                  <c:v>1</c:v>
                </c:pt>
                <c:pt idx="2">
                  <c:v>113.37096774193549</c:v>
                </c:pt>
              </c:numCache>
            </c:numRef>
          </c:val>
          <c:extLst xmlns:c16r2="http://schemas.microsoft.com/office/drawing/2015/06/chart">
            <c:ext xmlns:c16="http://schemas.microsoft.com/office/drawing/2014/chart" uri="{C3380CC4-5D6E-409C-BE32-E72D297353CC}">
              <c16:uniqueId val="{0000000D-42F7-4FB4-B1AA-09514CF11F65}"/>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FF0000"/>
              </a:solidFill>
            </c:spPr>
            <c:extLst xmlns:c16r2="http://schemas.microsoft.com/office/drawing/2015/06/chart">
              <c:ext xmlns:c16="http://schemas.microsoft.com/office/drawing/2014/chart" uri="{C3380CC4-5D6E-409C-BE32-E72D297353CC}">
                <c16:uniqueId val="{00000001-BF40-4C61-9CA3-2DC344FF6EF7}"/>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BF40-4C61-9CA3-2DC344FF6EF7}"/>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BF40-4C61-9CA3-2DC344FF6EF7}"/>
              </c:ext>
            </c:extLst>
          </c:dPt>
          <c:dPt>
            <c:idx val="3"/>
            <c:bubble3D val="0"/>
            <c:spPr>
              <a:noFill/>
            </c:spPr>
            <c:extLst xmlns:c16r2="http://schemas.microsoft.com/office/drawing/2015/06/chart">
              <c:ext xmlns:c16="http://schemas.microsoft.com/office/drawing/2014/chart" uri="{C3380CC4-5D6E-409C-BE32-E72D297353CC}">
                <c16:uniqueId val="{00000007-BF40-4C61-9CA3-2DC344FF6EF7}"/>
              </c:ext>
            </c:extLst>
          </c:dPt>
          <c:cat>
            <c:numRef>
              <c:f>[17]Board!$M$3:$M$6</c:f>
              <c:numCache>
                <c:formatCode>General</c:formatCode>
                <c:ptCount val="4"/>
              </c:numCache>
            </c:numRef>
          </c:cat>
          <c:val>
            <c:numRef>
              <c:f>Sameh!$N$139:$N$142</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8-BF40-4C61-9CA3-2DC344FF6EF7}"/>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A-BF40-4C61-9CA3-2DC344FF6EF7}"/>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C-BF40-4C61-9CA3-2DC344FF6EF7}"/>
              </c:ext>
            </c:extLst>
          </c:dPt>
          <c:dPt>
            <c:idx val="2"/>
            <c:bubble3D val="0"/>
            <c:spPr>
              <a:noFill/>
            </c:spPr>
            <c:extLst xmlns:c16r2="http://schemas.microsoft.com/office/drawing/2015/06/chart">
              <c:ext xmlns:c16="http://schemas.microsoft.com/office/drawing/2014/chart" uri="{C3380CC4-5D6E-409C-BE32-E72D297353CC}">
                <c16:uniqueId val="{0000000E-BF40-4C61-9CA3-2DC344FF6EF7}"/>
              </c:ext>
            </c:extLst>
          </c:dPt>
          <c:val>
            <c:numRef>
              <c:f>Sameh!$N$146:$N$148</c:f>
              <c:numCache>
                <c:formatCode>General</c:formatCode>
                <c:ptCount val="3"/>
                <c:pt idx="0">
                  <c:v>3.7352941176470589</c:v>
                </c:pt>
                <c:pt idx="1">
                  <c:v>1</c:v>
                </c:pt>
                <c:pt idx="2">
                  <c:v>125.26470588235294</c:v>
                </c:pt>
              </c:numCache>
            </c:numRef>
          </c:val>
          <c:extLst xmlns:c16r2="http://schemas.microsoft.com/office/drawing/2015/06/chart">
            <c:ext xmlns:c16="http://schemas.microsoft.com/office/drawing/2014/chart" uri="{C3380CC4-5D6E-409C-BE32-E72D297353CC}">
              <c16:uniqueId val="{0000000F-BF40-4C61-9CA3-2DC344FF6EF7}"/>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noFill/>
          </c:spPr>
          <c:dPt>
            <c:idx val="0"/>
            <c:bubble3D val="0"/>
            <c:spPr>
              <a:solidFill>
                <a:srgbClr val="FF0000"/>
              </a:solidFill>
            </c:spPr>
            <c:extLst xmlns:c16r2="http://schemas.microsoft.com/office/drawing/2015/06/chart">
              <c:ext xmlns:c16="http://schemas.microsoft.com/office/drawing/2014/chart" uri="{C3380CC4-5D6E-409C-BE32-E72D297353CC}">
                <c16:uniqueId val="{00000001-46E1-49B3-BDA1-CAF9C08198DE}"/>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46E1-49B3-BDA1-CAF9C08198DE}"/>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46E1-49B3-BDA1-CAF9C08198DE}"/>
              </c:ext>
            </c:extLst>
          </c:dPt>
          <c:cat>
            <c:numRef>
              <c:f>[17]Board!$M$19:$M$22</c:f>
              <c:numCache>
                <c:formatCode>General</c:formatCode>
                <c:ptCount val="4"/>
              </c:numCache>
            </c:numRef>
          </c:cat>
          <c:val>
            <c:numRef>
              <c:f>Sameh!$N$155:$N$158</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6-46E1-49B3-BDA1-CAF9C08198DE}"/>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8-46E1-49B3-BDA1-CAF9C08198DE}"/>
              </c:ext>
            </c:extLst>
          </c:dPt>
          <c:dPt>
            <c:idx val="1"/>
            <c:bubble3D val="0"/>
            <c:spPr>
              <a:solidFill>
                <a:srgbClr val="0000FF"/>
              </a:solidFill>
            </c:spPr>
            <c:extLst xmlns:c16r2="http://schemas.microsoft.com/office/drawing/2015/06/chart">
              <c:ext xmlns:c16="http://schemas.microsoft.com/office/drawing/2014/chart" uri="{C3380CC4-5D6E-409C-BE32-E72D297353CC}">
                <c16:uniqueId val="{0000000A-46E1-49B3-BDA1-CAF9C08198DE}"/>
              </c:ext>
            </c:extLst>
          </c:dPt>
          <c:dPt>
            <c:idx val="2"/>
            <c:bubble3D val="0"/>
            <c:spPr>
              <a:noFill/>
            </c:spPr>
            <c:extLst xmlns:c16r2="http://schemas.microsoft.com/office/drawing/2015/06/chart">
              <c:ext xmlns:c16="http://schemas.microsoft.com/office/drawing/2014/chart" uri="{C3380CC4-5D6E-409C-BE32-E72D297353CC}">
                <c16:uniqueId val="{0000000C-46E1-49B3-BDA1-CAF9C08198DE}"/>
              </c:ext>
            </c:extLst>
          </c:dPt>
          <c:val>
            <c:numRef>
              <c:f>Sameh!$N$162:$N$164</c:f>
              <c:numCache>
                <c:formatCode>General</c:formatCode>
                <c:ptCount val="3"/>
                <c:pt idx="0">
                  <c:v>15.629032258064516</c:v>
                </c:pt>
                <c:pt idx="1">
                  <c:v>1</c:v>
                </c:pt>
                <c:pt idx="2">
                  <c:v>113.37096774193549</c:v>
                </c:pt>
              </c:numCache>
            </c:numRef>
          </c:val>
          <c:extLst xmlns:c16r2="http://schemas.microsoft.com/office/drawing/2015/06/chart">
            <c:ext xmlns:c16="http://schemas.microsoft.com/office/drawing/2014/chart" uri="{C3380CC4-5D6E-409C-BE32-E72D297353CC}">
              <c16:uniqueId val="{0000000D-46E1-49B3-BDA1-CAF9C08198DE}"/>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FF0000"/>
              </a:solidFill>
            </c:spPr>
            <c:extLst xmlns:c16r2="http://schemas.microsoft.com/office/drawing/2015/06/chart">
              <c:ext xmlns:c16="http://schemas.microsoft.com/office/drawing/2014/chart" uri="{C3380CC4-5D6E-409C-BE32-E72D297353CC}">
                <c16:uniqueId val="{00000001-A96A-4DC2-A4EC-E539054E23D5}"/>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A96A-4DC2-A4EC-E539054E23D5}"/>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A96A-4DC2-A4EC-E539054E23D5}"/>
              </c:ext>
            </c:extLst>
          </c:dPt>
          <c:dPt>
            <c:idx val="3"/>
            <c:bubble3D val="0"/>
            <c:spPr>
              <a:noFill/>
            </c:spPr>
            <c:extLst xmlns:c16r2="http://schemas.microsoft.com/office/drawing/2015/06/chart">
              <c:ext xmlns:c16="http://schemas.microsoft.com/office/drawing/2014/chart" uri="{C3380CC4-5D6E-409C-BE32-E72D297353CC}">
                <c16:uniqueId val="{00000007-A96A-4DC2-A4EC-E539054E23D5}"/>
              </c:ext>
            </c:extLst>
          </c:dPt>
          <c:cat>
            <c:numRef>
              <c:f>[17]Board!$M$3:$M$6</c:f>
              <c:numCache>
                <c:formatCode>General</c:formatCode>
                <c:ptCount val="4"/>
              </c:numCache>
            </c:numRef>
          </c:cat>
          <c:val>
            <c:numRef>
              <c:f>Tarek!$N$139:$N$142</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8-A96A-4DC2-A4EC-E539054E23D5}"/>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A-A96A-4DC2-A4EC-E539054E23D5}"/>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C-A96A-4DC2-A4EC-E539054E23D5}"/>
              </c:ext>
            </c:extLst>
          </c:dPt>
          <c:dPt>
            <c:idx val="2"/>
            <c:bubble3D val="0"/>
            <c:spPr>
              <a:noFill/>
            </c:spPr>
            <c:extLst xmlns:c16r2="http://schemas.microsoft.com/office/drawing/2015/06/chart">
              <c:ext xmlns:c16="http://schemas.microsoft.com/office/drawing/2014/chart" uri="{C3380CC4-5D6E-409C-BE32-E72D297353CC}">
                <c16:uniqueId val="{0000000E-A96A-4DC2-A4EC-E539054E23D5}"/>
              </c:ext>
            </c:extLst>
          </c:dPt>
          <c:val>
            <c:numRef>
              <c:f>Tarek!$N$146:$N$148</c:f>
              <c:numCache>
                <c:formatCode>General</c:formatCode>
                <c:ptCount val="3"/>
                <c:pt idx="0">
                  <c:v>9.6351351351351351</c:v>
                </c:pt>
                <c:pt idx="1">
                  <c:v>1</c:v>
                </c:pt>
                <c:pt idx="2">
                  <c:v>119.36486486486487</c:v>
                </c:pt>
              </c:numCache>
            </c:numRef>
          </c:val>
          <c:extLst xmlns:c16r2="http://schemas.microsoft.com/office/drawing/2015/06/chart">
            <c:ext xmlns:c16="http://schemas.microsoft.com/office/drawing/2014/chart" uri="{C3380CC4-5D6E-409C-BE32-E72D297353CC}">
              <c16:uniqueId val="{0000000F-A96A-4DC2-A4EC-E539054E23D5}"/>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noFill/>
          </c:spPr>
          <c:dPt>
            <c:idx val="0"/>
            <c:bubble3D val="0"/>
            <c:spPr>
              <a:solidFill>
                <a:srgbClr val="FF0000"/>
              </a:solidFill>
            </c:spPr>
            <c:extLst xmlns:c16r2="http://schemas.microsoft.com/office/drawing/2015/06/chart">
              <c:ext xmlns:c16="http://schemas.microsoft.com/office/drawing/2014/chart" uri="{C3380CC4-5D6E-409C-BE32-E72D297353CC}">
                <c16:uniqueId val="{00000001-3F49-4494-8433-43D3ABB0F570}"/>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3F49-4494-8433-43D3ABB0F570}"/>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3F49-4494-8433-43D3ABB0F570}"/>
              </c:ext>
            </c:extLst>
          </c:dPt>
          <c:cat>
            <c:numRef>
              <c:f>[17]Board!$M$19:$M$22</c:f>
              <c:numCache>
                <c:formatCode>General</c:formatCode>
                <c:ptCount val="4"/>
              </c:numCache>
            </c:numRef>
          </c:cat>
          <c:val>
            <c:numRef>
              <c:f>Tarek!$N$155:$N$158</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6-3F49-4494-8433-43D3ABB0F570}"/>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8-3F49-4494-8433-43D3ABB0F570}"/>
              </c:ext>
            </c:extLst>
          </c:dPt>
          <c:dPt>
            <c:idx val="1"/>
            <c:bubble3D val="0"/>
            <c:spPr>
              <a:solidFill>
                <a:srgbClr val="0000FF"/>
              </a:solidFill>
            </c:spPr>
            <c:extLst xmlns:c16r2="http://schemas.microsoft.com/office/drawing/2015/06/chart">
              <c:ext xmlns:c16="http://schemas.microsoft.com/office/drawing/2014/chart" uri="{C3380CC4-5D6E-409C-BE32-E72D297353CC}">
                <c16:uniqueId val="{0000000A-3F49-4494-8433-43D3ABB0F570}"/>
              </c:ext>
            </c:extLst>
          </c:dPt>
          <c:dPt>
            <c:idx val="2"/>
            <c:bubble3D val="0"/>
            <c:spPr>
              <a:noFill/>
            </c:spPr>
            <c:extLst xmlns:c16r2="http://schemas.microsoft.com/office/drawing/2015/06/chart">
              <c:ext xmlns:c16="http://schemas.microsoft.com/office/drawing/2014/chart" uri="{C3380CC4-5D6E-409C-BE32-E72D297353CC}">
                <c16:uniqueId val="{0000000C-3F49-4494-8433-43D3ABB0F570}"/>
              </c:ext>
            </c:extLst>
          </c:dPt>
          <c:val>
            <c:numRef>
              <c:f>Tarek!$N$162:$N$164</c:f>
              <c:numCache>
                <c:formatCode>General</c:formatCode>
                <c:ptCount val="3"/>
                <c:pt idx="0">
                  <c:v>15.629032258064516</c:v>
                </c:pt>
                <c:pt idx="1">
                  <c:v>1</c:v>
                </c:pt>
                <c:pt idx="2">
                  <c:v>113.37096774193549</c:v>
                </c:pt>
              </c:numCache>
            </c:numRef>
          </c:val>
          <c:extLst xmlns:c16r2="http://schemas.microsoft.com/office/drawing/2015/06/chart">
            <c:ext xmlns:c16="http://schemas.microsoft.com/office/drawing/2014/chart" uri="{C3380CC4-5D6E-409C-BE32-E72D297353CC}">
              <c16:uniqueId val="{0000000D-3F49-4494-8433-43D3ABB0F570}"/>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FF0000"/>
              </a:solidFill>
            </c:spPr>
            <c:extLst xmlns:c16r2="http://schemas.microsoft.com/office/drawing/2015/06/chart">
              <c:ext xmlns:c16="http://schemas.microsoft.com/office/drawing/2014/chart" uri="{C3380CC4-5D6E-409C-BE32-E72D297353CC}">
                <c16:uniqueId val="{00000001-5732-4DFD-AF0F-6D63A292CCBD}"/>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5732-4DFD-AF0F-6D63A292CCBD}"/>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5732-4DFD-AF0F-6D63A292CCBD}"/>
              </c:ext>
            </c:extLst>
          </c:dPt>
          <c:dPt>
            <c:idx val="3"/>
            <c:bubble3D val="0"/>
            <c:spPr>
              <a:noFill/>
            </c:spPr>
            <c:extLst xmlns:c16r2="http://schemas.microsoft.com/office/drawing/2015/06/chart">
              <c:ext xmlns:c16="http://schemas.microsoft.com/office/drawing/2014/chart" uri="{C3380CC4-5D6E-409C-BE32-E72D297353CC}">
                <c16:uniqueId val="{00000007-5732-4DFD-AF0F-6D63A292CCBD}"/>
              </c:ext>
            </c:extLst>
          </c:dPt>
          <c:cat>
            <c:numRef>
              <c:f>[17]Board!$M$3:$M$6</c:f>
              <c:numCache>
                <c:formatCode>General</c:formatCode>
                <c:ptCount val="4"/>
              </c:numCache>
            </c:numRef>
          </c:cat>
          <c:val>
            <c:numRef>
              <c:f>Kirellos!$N$139:$N$142</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8-5732-4DFD-AF0F-6D63A292CCBD}"/>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A-5732-4DFD-AF0F-6D63A292CCBD}"/>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C-5732-4DFD-AF0F-6D63A292CCBD}"/>
              </c:ext>
            </c:extLst>
          </c:dPt>
          <c:dPt>
            <c:idx val="2"/>
            <c:bubble3D val="0"/>
            <c:spPr>
              <a:noFill/>
            </c:spPr>
            <c:extLst xmlns:c16r2="http://schemas.microsoft.com/office/drawing/2015/06/chart">
              <c:ext xmlns:c16="http://schemas.microsoft.com/office/drawing/2014/chart" uri="{C3380CC4-5D6E-409C-BE32-E72D297353CC}">
                <c16:uniqueId val="{0000000E-5732-4DFD-AF0F-6D63A292CCBD}"/>
              </c:ext>
            </c:extLst>
          </c:dPt>
          <c:val>
            <c:numRef>
              <c:f>Kirellos!$N$146:$N$148</c:f>
              <c:numCache>
                <c:formatCode>General</c:formatCode>
                <c:ptCount val="3"/>
                <c:pt idx="0">
                  <c:v>-0.5</c:v>
                </c:pt>
                <c:pt idx="1">
                  <c:v>1</c:v>
                </c:pt>
                <c:pt idx="2">
                  <c:v>129.5</c:v>
                </c:pt>
              </c:numCache>
            </c:numRef>
          </c:val>
          <c:extLst xmlns:c16r2="http://schemas.microsoft.com/office/drawing/2015/06/chart">
            <c:ext xmlns:c16="http://schemas.microsoft.com/office/drawing/2014/chart" uri="{C3380CC4-5D6E-409C-BE32-E72D297353CC}">
              <c16:uniqueId val="{0000000F-5732-4DFD-AF0F-6D63A292CCBD}"/>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noFill/>
          </c:spPr>
          <c:dPt>
            <c:idx val="0"/>
            <c:bubble3D val="0"/>
            <c:spPr>
              <a:solidFill>
                <a:srgbClr val="FF0000"/>
              </a:solidFill>
            </c:spPr>
            <c:extLst xmlns:c16r2="http://schemas.microsoft.com/office/drawing/2015/06/chart">
              <c:ext xmlns:c16="http://schemas.microsoft.com/office/drawing/2014/chart" uri="{C3380CC4-5D6E-409C-BE32-E72D297353CC}">
                <c16:uniqueId val="{00000001-7F18-4F4A-97A8-9EDECB521C5A}"/>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7F18-4F4A-97A8-9EDECB521C5A}"/>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7F18-4F4A-97A8-9EDECB521C5A}"/>
              </c:ext>
            </c:extLst>
          </c:dPt>
          <c:cat>
            <c:numRef>
              <c:f>[17]Board!$M$19:$M$22</c:f>
              <c:numCache>
                <c:formatCode>General</c:formatCode>
                <c:ptCount val="4"/>
              </c:numCache>
            </c:numRef>
          </c:cat>
          <c:val>
            <c:numRef>
              <c:f>Kirellos!$N$155:$N$158</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6-7F18-4F4A-97A8-9EDECB521C5A}"/>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8-7F18-4F4A-97A8-9EDECB521C5A}"/>
              </c:ext>
            </c:extLst>
          </c:dPt>
          <c:dPt>
            <c:idx val="1"/>
            <c:bubble3D val="0"/>
            <c:spPr>
              <a:solidFill>
                <a:srgbClr val="0000FF"/>
              </a:solidFill>
            </c:spPr>
            <c:extLst xmlns:c16r2="http://schemas.microsoft.com/office/drawing/2015/06/chart">
              <c:ext xmlns:c16="http://schemas.microsoft.com/office/drawing/2014/chart" uri="{C3380CC4-5D6E-409C-BE32-E72D297353CC}">
                <c16:uniqueId val="{0000000A-7F18-4F4A-97A8-9EDECB521C5A}"/>
              </c:ext>
            </c:extLst>
          </c:dPt>
          <c:dPt>
            <c:idx val="2"/>
            <c:bubble3D val="0"/>
            <c:spPr>
              <a:noFill/>
            </c:spPr>
            <c:extLst xmlns:c16r2="http://schemas.microsoft.com/office/drawing/2015/06/chart">
              <c:ext xmlns:c16="http://schemas.microsoft.com/office/drawing/2014/chart" uri="{C3380CC4-5D6E-409C-BE32-E72D297353CC}">
                <c16:uniqueId val="{0000000C-7F18-4F4A-97A8-9EDECB521C5A}"/>
              </c:ext>
            </c:extLst>
          </c:dPt>
          <c:val>
            <c:numRef>
              <c:f>Kirellos!$N$162:$N$164</c:f>
              <c:numCache>
                <c:formatCode>General</c:formatCode>
                <c:ptCount val="3"/>
                <c:pt idx="0">
                  <c:v>15.629032258064516</c:v>
                </c:pt>
                <c:pt idx="1">
                  <c:v>1</c:v>
                </c:pt>
                <c:pt idx="2">
                  <c:v>113.37096774193549</c:v>
                </c:pt>
              </c:numCache>
            </c:numRef>
          </c:val>
          <c:extLst xmlns:c16r2="http://schemas.microsoft.com/office/drawing/2015/06/chart">
            <c:ext xmlns:c16="http://schemas.microsoft.com/office/drawing/2014/chart" uri="{C3380CC4-5D6E-409C-BE32-E72D297353CC}">
              <c16:uniqueId val="{0000000D-7F18-4F4A-97A8-9EDECB521C5A}"/>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FF0000"/>
              </a:solidFill>
            </c:spPr>
            <c:extLst xmlns:c16r2="http://schemas.microsoft.com/office/drawing/2015/06/chart">
              <c:ext xmlns:c16="http://schemas.microsoft.com/office/drawing/2014/chart" uri="{C3380CC4-5D6E-409C-BE32-E72D297353CC}">
                <c16:uniqueId val="{00000001-AD5D-497E-8F4D-C9768146CD16}"/>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AD5D-497E-8F4D-C9768146CD16}"/>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AD5D-497E-8F4D-C9768146CD16}"/>
              </c:ext>
            </c:extLst>
          </c:dPt>
          <c:dPt>
            <c:idx val="3"/>
            <c:bubble3D val="0"/>
            <c:spPr>
              <a:noFill/>
            </c:spPr>
            <c:extLst xmlns:c16r2="http://schemas.microsoft.com/office/drawing/2015/06/chart">
              <c:ext xmlns:c16="http://schemas.microsoft.com/office/drawing/2014/chart" uri="{C3380CC4-5D6E-409C-BE32-E72D297353CC}">
                <c16:uniqueId val="{00000007-AD5D-497E-8F4D-C9768146CD16}"/>
              </c:ext>
            </c:extLst>
          </c:dPt>
          <c:cat>
            <c:numRef>
              <c:f>[17]Board!$M$3:$M$6</c:f>
              <c:numCache>
                <c:formatCode>General</c:formatCode>
                <c:ptCount val="4"/>
              </c:numCache>
            </c:numRef>
          </c:cat>
          <c:val>
            <c:numRef>
              <c:f>Youssef!$N$139:$N$142</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8-AD5D-497E-8F4D-C9768146CD16}"/>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A-AD5D-497E-8F4D-C9768146CD16}"/>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C-AD5D-497E-8F4D-C9768146CD16}"/>
              </c:ext>
            </c:extLst>
          </c:dPt>
          <c:dPt>
            <c:idx val="2"/>
            <c:bubble3D val="0"/>
            <c:spPr>
              <a:noFill/>
            </c:spPr>
            <c:extLst xmlns:c16r2="http://schemas.microsoft.com/office/drawing/2015/06/chart">
              <c:ext xmlns:c16="http://schemas.microsoft.com/office/drawing/2014/chart" uri="{C3380CC4-5D6E-409C-BE32-E72D297353CC}">
                <c16:uniqueId val="{0000000E-AD5D-497E-8F4D-C9768146CD16}"/>
              </c:ext>
            </c:extLst>
          </c:dPt>
          <c:val>
            <c:numRef>
              <c:f>Youssef!$N$146:$N$148</c:f>
              <c:numCache>
                <c:formatCode>General</c:formatCode>
                <c:ptCount val="3"/>
                <c:pt idx="0">
                  <c:v>0</c:v>
                </c:pt>
                <c:pt idx="1">
                  <c:v>1</c:v>
                </c:pt>
                <c:pt idx="2">
                  <c:v>0</c:v>
                </c:pt>
              </c:numCache>
            </c:numRef>
          </c:val>
          <c:extLst xmlns:c16r2="http://schemas.microsoft.com/office/drawing/2015/06/chart">
            <c:ext xmlns:c16="http://schemas.microsoft.com/office/drawing/2014/chart" uri="{C3380CC4-5D6E-409C-BE32-E72D297353CC}">
              <c16:uniqueId val="{0000000F-AD5D-497E-8F4D-C9768146CD16}"/>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noFill/>
          </c:spPr>
          <c:dPt>
            <c:idx val="0"/>
            <c:bubble3D val="0"/>
            <c:spPr>
              <a:solidFill>
                <a:srgbClr val="FF0000"/>
              </a:solidFill>
            </c:spPr>
            <c:extLst xmlns:c16r2="http://schemas.microsoft.com/office/drawing/2015/06/chart">
              <c:ext xmlns:c16="http://schemas.microsoft.com/office/drawing/2014/chart" uri="{C3380CC4-5D6E-409C-BE32-E72D297353CC}">
                <c16:uniqueId val="{00000001-5F2F-4E3D-BE45-F6376B9BF342}"/>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5F2F-4E3D-BE45-F6376B9BF342}"/>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5F2F-4E3D-BE45-F6376B9BF342}"/>
              </c:ext>
            </c:extLst>
          </c:dPt>
          <c:cat>
            <c:numRef>
              <c:f>[17]Board!$M$19:$M$22</c:f>
              <c:numCache>
                <c:formatCode>General</c:formatCode>
                <c:ptCount val="4"/>
              </c:numCache>
            </c:numRef>
          </c:cat>
          <c:val>
            <c:numRef>
              <c:f>Youssef!$N$155:$N$158</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6-5F2F-4E3D-BE45-F6376B9BF342}"/>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8-5F2F-4E3D-BE45-F6376B9BF342}"/>
              </c:ext>
            </c:extLst>
          </c:dPt>
          <c:dPt>
            <c:idx val="1"/>
            <c:bubble3D val="0"/>
            <c:spPr>
              <a:solidFill>
                <a:srgbClr val="0000FF"/>
              </a:solidFill>
            </c:spPr>
            <c:extLst xmlns:c16r2="http://schemas.microsoft.com/office/drawing/2015/06/chart">
              <c:ext xmlns:c16="http://schemas.microsoft.com/office/drawing/2014/chart" uri="{C3380CC4-5D6E-409C-BE32-E72D297353CC}">
                <c16:uniqueId val="{0000000A-5F2F-4E3D-BE45-F6376B9BF342}"/>
              </c:ext>
            </c:extLst>
          </c:dPt>
          <c:dPt>
            <c:idx val="2"/>
            <c:bubble3D val="0"/>
            <c:spPr>
              <a:noFill/>
            </c:spPr>
            <c:extLst xmlns:c16r2="http://schemas.microsoft.com/office/drawing/2015/06/chart">
              <c:ext xmlns:c16="http://schemas.microsoft.com/office/drawing/2014/chart" uri="{C3380CC4-5D6E-409C-BE32-E72D297353CC}">
                <c16:uniqueId val="{0000000C-5F2F-4E3D-BE45-F6376B9BF342}"/>
              </c:ext>
            </c:extLst>
          </c:dPt>
          <c:val>
            <c:numRef>
              <c:f>Youssef!$N$162:$N$164</c:f>
              <c:numCache>
                <c:formatCode>General</c:formatCode>
                <c:ptCount val="3"/>
                <c:pt idx="0">
                  <c:v>0</c:v>
                </c:pt>
                <c:pt idx="1">
                  <c:v>1</c:v>
                </c:pt>
                <c:pt idx="2">
                  <c:v>0</c:v>
                </c:pt>
              </c:numCache>
            </c:numRef>
          </c:val>
          <c:extLst xmlns:c16r2="http://schemas.microsoft.com/office/drawing/2015/06/chart">
            <c:ext xmlns:c16="http://schemas.microsoft.com/office/drawing/2014/chart" uri="{C3380CC4-5D6E-409C-BE32-E72D297353CC}">
              <c16:uniqueId val="{0000000D-5F2F-4E3D-BE45-F6376B9BF342}"/>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Reports!$J$4</c:f>
              <c:strCache>
                <c:ptCount val="1"/>
                <c:pt idx="0">
                  <c:v>Forecast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Reports!$I$5:$I$8</c:f>
              <c:strCache>
                <c:ptCount val="4"/>
                <c:pt idx="0">
                  <c:v>1st week</c:v>
                </c:pt>
                <c:pt idx="1">
                  <c:v>2nd week</c:v>
                </c:pt>
                <c:pt idx="2">
                  <c:v>3rd week</c:v>
                </c:pt>
                <c:pt idx="3">
                  <c:v>4th week</c:v>
                </c:pt>
              </c:strCache>
            </c:strRef>
          </c:cat>
          <c:val>
            <c:numRef>
              <c:f>Reports!$J$5:$J$8</c:f>
              <c:numCache>
                <c:formatCode>#,##0</c:formatCode>
                <c:ptCount val="4"/>
                <c:pt idx="0">
                  <c:v>2800000</c:v>
                </c:pt>
                <c:pt idx="1">
                  <c:v>0</c:v>
                </c:pt>
                <c:pt idx="2">
                  <c:v>0</c:v>
                </c:pt>
                <c:pt idx="3">
                  <c:v>0</c:v>
                </c:pt>
              </c:numCache>
            </c:numRef>
          </c:val>
          <c:extLst xmlns:c16r2="http://schemas.microsoft.com/office/drawing/2015/06/chart">
            <c:ext xmlns:c16="http://schemas.microsoft.com/office/drawing/2014/chart" uri="{C3380CC4-5D6E-409C-BE32-E72D297353CC}">
              <c16:uniqueId val="{00000000-01B2-4D78-A3CA-91F2785409F3}"/>
            </c:ext>
          </c:extLst>
        </c:ser>
        <c:ser>
          <c:idx val="2"/>
          <c:order val="1"/>
          <c:tx>
            <c:strRef>
              <c:f>Reports!$K$4</c:f>
              <c:strCache>
                <c:ptCount val="1"/>
                <c:pt idx="0">
                  <c:v>Actual Revenue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Reports!$I$5:$I$8</c:f>
              <c:strCache>
                <c:ptCount val="4"/>
                <c:pt idx="0">
                  <c:v>1st week</c:v>
                </c:pt>
                <c:pt idx="1">
                  <c:v>2nd week</c:v>
                </c:pt>
                <c:pt idx="2">
                  <c:v>3rd week</c:v>
                </c:pt>
                <c:pt idx="3">
                  <c:v>4th week</c:v>
                </c:pt>
              </c:strCache>
            </c:strRef>
          </c:cat>
          <c:val>
            <c:numRef>
              <c:f>Reports!$K$5:$K$8</c:f>
              <c:numCache>
                <c:formatCode>#,##0</c:formatCode>
                <c:ptCount val="4"/>
              </c:numCache>
            </c:numRef>
          </c:val>
          <c:extLst xmlns:c16r2="http://schemas.microsoft.com/office/drawing/2015/06/chart">
            <c:ext xmlns:c16="http://schemas.microsoft.com/office/drawing/2014/chart" uri="{C3380CC4-5D6E-409C-BE32-E72D297353CC}">
              <c16:uniqueId val="{00000001-01B2-4D78-A3CA-91F2785409F3}"/>
            </c:ext>
          </c:extLst>
        </c:ser>
        <c:dLbls>
          <c:showLegendKey val="0"/>
          <c:showVal val="0"/>
          <c:showCatName val="0"/>
          <c:showSerName val="0"/>
          <c:showPercent val="0"/>
          <c:showBubbleSize val="0"/>
        </c:dLbls>
        <c:gapWidth val="150"/>
        <c:shape val="cylinder"/>
        <c:axId val="322008640"/>
        <c:axId val="322009032"/>
        <c:axId val="0"/>
        <c:extLst xmlns:c16r2="http://schemas.microsoft.com/office/drawing/2015/06/chart"/>
      </c:bar3DChart>
      <c:catAx>
        <c:axId val="322008640"/>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2009032"/>
        <c:crosses val="autoZero"/>
        <c:auto val="1"/>
        <c:lblAlgn val="ctr"/>
        <c:lblOffset val="100"/>
        <c:noMultiLvlLbl val="0"/>
      </c:catAx>
      <c:valAx>
        <c:axId val="322009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2008640"/>
        <c:crosses val="autoZero"/>
        <c:crossBetween val="between"/>
        <c:dispUnits>
          <c:builtInUnit val="millions"/>
          <c:dispUnitsLbl>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4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Mahmoud Osama</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George!$F$172</c:f>
              <c:strCache>
                <c:ptCount val="1"/>
                <c:pt idx="0">
                  <c:v>محمود اسامه</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8D2C-4763-B67B-6BD7ECDFA5A9}"/>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8D2C-4763-B67B-6BD7ECDFA5A9}"/>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8D2C-4763-B67B-6BD7ECDFA5A9}"/>
              </c:ext>
            </c:extLst>
          </c:dPt>
          <c:dPt>
            <c:idx val="4"/>
            <c:bubble3D val="0"/>
            <c:spPr>
              <a:noFill/>
            </c:spPr>
            <c:extLst xmlns:c16r2="http://schemas.microsoft.com/office/drawing/2015/06/chart">
              <c:ext xmlns:c16="http://schemas.microsoft.com/office/drawing/2014/chart" uri="{C3380CC4-5D6E-409C-BE32-E72D297353CC}">
                <c16:uniqueId val="{00000007-8D2C-4763-B67B-6BD7ECDFA5A9}"/>
              </c:ext>
            </c:extLst>
          </c:dPt>
          <c:val>
            <c:numRef>
              <c:f>George!$G$173:$G$177</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8D2C-4763-B67B-6BD7ECDFA5A9}"/>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George!$H$172</c:f>
              <c:strCache>
                <c:ptCount val="1"/>
                <c:pt idx="0">
                  <c:v>محمود اسامه</c:v>
                </c:pt>
              </c:strCache>
            </c:strRef>
          </c:tx>
          <c:dPt>
            <c:idx val="0"/>
            <c:bubble3D val="0"/>
            <c:spPr>
              <a:noFill/>
            </c:spPr>
            <c:extLst xmlns:c16r2="http://schemas.microsoft.com/office/drawing/2015/06/chart">
              <c:ext xmlns:c16="http://schemas.microsoft.com/office/drawing/2014/chart" uri="{C3380CC4-5D6E-409C-BE32-E72D297353CC}">
                <c16:uniqueId val="{0000000A-8D2C-4763-B67B-6BD7ECDFA5A9}"/>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8D2C-4763-B67B-6BD7ECDFA5A9}"/>
              </c:ext>
            </c:extLst>
          </c:dPt>
          <c:dPt>
            <c:idx val="2"/>
            <c:bubble3D val="0"/>
            <c:spPr>
              <a:noFill/>
            </c:spPr>
            <c:extLst xmlns:c16r2="http://schemas.microsoft.com/office/drawing/2015/06/chart">
              <c:ext xmlns:c16="http://schemas.microsoft.com/office/drawing/2014/chart" uri="{C3380CC4-5D6E-409C-BE32-E72D297353CC}">
                <c16:uniqueId val="{0000000E-8D2C-4763-B67B-6BD7ECDFA5A9}"/>
              </c:ext>
            </c:extLst>
          </c:dPt>
          <c:val>
            <c:numRef>
              <c:f>George!$I$173:$I$175</c:f>
              <c:numCache>
                <c:formatCode>#,##0</c:formatCode>
                <c:ptCount val="3"/>
                <c:pt idx="0">
                  <c:v>130000</c:v>
                </c:pt>
                <c:pt idx="1">
                  <c:v>14166.666666666666</c:v>
                </c:pt>
                <c:pt idx="2">
                  <c:v>1555833.3333333333</c:v>
                </c:pt>
              </c:numCache>
            </c:numRef>
          </c:val>
          <c:extLst xmlns:c16r2="http://schemas.microsoft.com/office/drawing/2015/06/chart">
            <c:ext xmlns:c16="http://schemas.microsoft.com/office/drawing/2014/chart" uri="{C3380CC4-5D6E-409C-BE32-E72D297353CC}">
              <c16:uniqueId val="{0000000F-8D2C-4763-B67B-6BD7ECDFA5A9}"/>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r>
              <a:rPr lang="en-US" sz="1200" u="sng"/>
              <a:t>Revenue / Team Leader</a:t>
            </a:r>
          </a:p>
        </c:rich>
      </c:tx>
      <c:overlay val="0"/>
      <c:spPr>
        <a:noFill/>
        <a:ln>
          <a:noFill/>
        </a:ln>
        <a:effectLst/>
      </c:spPr>
      <c:txPr>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446568546239224E-2"/>
          <c:y val="0.11332274597071226"/>
          <c:w val="0.82310686290752155"/>
          <c:h val="0.78899236484720614"/>
        </c:manualLayout>
      </c:layout>
      <c:pie3DChart>
        <c:varyColors val="1"/>
        <c:ser>
          <c:idx val="0"/>
          <c:order val="0"/>
          <c:tx>
            <c:strRef>
              <c:f>Reports!$H$39</c:f>
              <c:strCache>
                <c:ptCount val="1"/>
                <c:pt idx="0">
                  <c:v>Revenue</c:v>
                </c:pt>
              </c:strCache>
            </c:strRef>
          </c:tx>
          <c:explosion val="12"/>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D358-4698-95F1-D7A848C070DE}"/>
                </c:ext>
                <c:ext xmlns:c15="http://schemas.microsoft.com/office/drawing/2012/chart" uri="{CE6537A1-D6FC-4f65-9D91-7224C49458BB}"/>
              </c:extLst>
            </c:dLbl>
            <c:dLbl>
              <c:idx val="1"/>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D358-4698-95F1-D7A848C070DE}"/>
                </c:ext>
                <c:ext xmlns:c15="http://schemas.microsoft.com/office/drawing/2012/chart" uri="{CE6537A1-D6FC-4f65-9D91-7224C49458BB}"/>
              </c:extLst>
            </c:dLbl>
            <c:dLbl>
              <c:idx val="2"/>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D358-4698-95F1-D7A848C070DE}"/>
                </c:ext>
                <c:ext xmlns:c15="http://schemas.microsoft.com/office/drawing/2012/chart" uri="{CE6537A1-D6FC-4f65-9D91-7224C49458BB}"/>
              </c:extLst>
            </c:dLbl>
            <c:dLbl>
              <c:idx val="3"/>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7-D358-4698-95F1-D7A848C070DE}"/>
                </c:ext>
                <c:ext xmlns:c15="http://schemas.microsoft.com/office/drawing/2012/chart" uri="{CE6537A1-D6FC-4f65-9D91-7224C49458BB}"/>
              </c:extLst>
            </c:dLbl>
            <c:dLbl>
              <c:idx val="4"/>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9-D358-4698-95F1-D7A848C070DE}"/>
                </c:ex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extLst>
                <c:ext xmlns:c15="http://schemas.microsoft.com/office/drawing/2012/chart" uri="{02D57815-91ED-43cb-92C2-25804820EDAC}">
                  <c15:fullRef>
                    <c15:sqref>Reports!$A$40:$A$45</c15:sqref>
                  </c15:fullRef>
                </c:ext>
              </c:extLst>
              <c:f>Reports!$A$41:$A$45</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Reports!$H$40:$H$45</c15:sqref>
                  </c15:fullRef>
                </c:ext>
              </c:extLst>
              <c:f>Reports!$H$41:$H$45</c:f>
              <c:numCache>
                <c:formatCode>#,##0</c:formatCode>
                <c:ptCount val="5"/>
                <c:pt idx="0">
                  <c:v>0</c:v>
                </c:pt>
                <c:pt idx="1">
                  <c:v>130000</c:v>
                </c:pt>
                <c:pt idx="2">
                  <c:v>0</c:v>
                </c:pt>
                <c:pt idx="3">
                  <c:v>0</c:v>
                </c:pt>
                <c:pt idx="4">
                  <c:v>0</c:v>
                </c:pt>
              </c:numCache>
            </c:numRef>
          </c:val>
          <c:extLst xmlns:c16r2="http://schemas.microsoft.com/office/drawing/2015/06/chart">
            <c:ext xmlns:c16="http://schemas.microsoft.com/office/drawing/2014/chart" uri="{C3380CC4-5D6E-409C-BE32-E72D297353CC}">
              <c16:uniqueId val="{0000000A-D358-4698-95F1-D7A848C070DE}"/>
            </c:ext>
            <c:ext xmlns:c15="http://schemas.microsoft.com/office/drawing/2012/chart" uri="{02D57815-91ED-43cb-92C2-25804820EDAC}">
              <c15:categoryFilterExceptions/>
            </c:ext>
          </c:extLst>
        </c:ser>
        <c:dLbls>
          <c:dLblPos val="outEnd"/>
          <c:showLegendKey val="0"/>
          <c:showVal val="0"/>
          <c:showCatName val="1"/>
          <c:showSerName val="0"/>
          <c:showPercent val="0"/>
          <c:showBubbleSize val="0"/>
          <c:showLeaderLines val="1"/>
        </c:dLbls>
        <c:extLst xmlns:c16r2="http://schemas.microsoft.com/office/drawing/2015/06/chart"/>
      </c:pie3DChart>
      <c:spPr>
        <a:noFill/>
        <a:ln>
          <a:noFill/>
        </a:ln>
        <a:effectLst/>
      </c:spPr>
    </c:plotArea>
    <c:plotVisOnly val="1"/>
    <c:dispBlanksAs val="gap"/>
    <c:showDLblsOverMax val="0"/>
  </c:chart>
  <c:spPr>
    <a:noFill/>
    <a:ln w="9525" cap="flat" cmpd="sng" algn="ctr">
      <a:noFill/>
      <a:round/>
    </a:ln>
    <a:effectLst/>
  </c:spPr>
  <c:txPr>
    <a:bodyPr/>
    <a:lstStyle/>
    <a:p>
      <a:pPr>
        <a:defRPr sz="18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r>
              <a:rPr lang="en-US" sz="1200" u="sng"/>
              <a:t>Memb. No. / Team Leader</a:t>
            </a:r>
          </a:p>
        </c:rich>
      </c:tx>
      <c:overlay val="0"/>
      <c:spPr>
        <a:noFill/>
        <a:ln>
          <a:noFill/>
        </a:ln>
        <a:effectLst/>
      </c:spPr>
      <c:txPr>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446568546239224E-2"/>
          <c:y val="0.11332274597071226"/>
          <c:w val="0.82310686290752155"/>
          <c:h val="0.78899236484720614"/>
        </c:manualLayout>
      </c:layout>
      <c:pie3DChart>
        <c:varyColors val="1"/>
        <c:ser>
          <c:idx val="0"/>
          <c:order val="0"/>
          <c:tx>
            <c:strRef>
              <c:f>Reports!$L$39</c:f>
              <c:strCache>
                <c:ptCount val="1"/>
                <c:pt idx="0">
                  <c:v>Memberships Amount</c:v>
                </c:pt>
              </c:strCache>
            </c:strRef>
          </c:tx>
          <c:explosion val="12"/>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C9AC-4C5D-BD84-D9FD7346C578}"/>
                </c:ext>
                <c:ext xmlns:c15="http://schemas.microsoft.com/office/drawing/2012/chart" uri="{CE6537A1-D6FC-4f65-9D91-7224C49458BB}"/>
              </c:extLst>
            </c:dLbl>
            <c:dLbl>
              <c:idx val="1"/>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C9AC-4C5D-BD84-D9FD7346C578}"/>
                </c:ext>
                <c:ext xmlns:c15="http://schemas.microsoft.com/office/drawing/2012/chart" uri="{CE6537A1-D6FC-4f65-9D91-7224C49458BB}"/>
              </c:extLst>
            </c:dLbl>
            <c:dLbl>
              <c:idx val="2"/>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C9AC-4C5D-BD84-D9FD7346C578}"/>
                </c:ext>
                <c:ext xmlns:c15="http://schemas.microsoft.com/office/drawing/2012/chart" uri="{CE6537A1-D6FC-4f65-9D91-7224C49458BB}"/>
              </c:extLst>
            </c:dLbl>
            <c:dLbl>
              <c:idx val="3"/>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7-C9AC-4C5D-BD84-D9FD7346C578}"/>
                </c:ext>
                <c:ext xmlns:c15="http://schemas.microsoft.com/office/drawing/2012/chart" uri="{CE6537A1-D6FC-4f65-9D91-7224C49458BB}"/>
              </c:extLst>
            </c:dLbl>
            <c:dLbl>
              <c:idx val="4"/>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9-C9AC-4C5D-BD84-D9FD7346C578}"/>
                </c:ex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extLst>
                <c:ext xmlns:c15="http://schemas.microsoft.com/office/drawing/2012/chart" uri="{02D57815-91ED-43cb-92C2-25804820EDAC}">
                  <c15:fullRef>
                    <c15:sqref>Reports!$A$40:$A$45</c15:sqref>
                  </c15:fullRef>
                </c:ext>
              </c:extLst>
              <c:f>Reports!$A$41:$A$45</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Reports!$L$40:$L$45</c15:sqref>
                  </c15:fullRef>
                </c:ext>
              </c:extLst>
              <c:f>Reports!$L$41:$L$45</c:f>
              <c:numCache>
                <c:formatCode>#,##0</c:formatCode>
                <c:ptCount val="5"/>
                <c:pt idx="0">
                  <c:v>0</c:v>
                </c:pt>
                <c:pt idx="1">
                  <c:v>130000</c:v>
                </c:pt>
                <c:pt idx="2">
                  <c:v>0</c:v>
                </c:pt>
                <c:pt idx="3">
                  <c:v>0</c:v>
                </c:pt>
                <c:pt idx="4">
                  <c:v>0</c:v>
                </c:pt>
              </c:numCache>
            </c:numRef>
          </c:val>
          <c:extLst xmlns:c16r2="http://schemas.microsoft.com/office/drawing/2015/06/chart">
            <c:ext xmlns:c16="http://schemas.microsoft.com/office/drawing/2014/chart" uri="{C3380CC4-5D6E-409C-BE32-E72D297353CC}">
              <c16:uniqueId val="{0000000A-C9AC-4C5D-BD84-D9FD7346C578}"/>
            </c:ext>
            <c:ext xmlns:c15="http://schemas.microsoft.com/office/drawing/2012/chart" uri="{02D57815-91ED-43cb-92C2-25804820EDAC}">
              <c15:categoryFilterExceptions/>
            </c:ext>
          </c:extLst>
        </c:ser>
        <c:dLbls>
          <c:dLblPos val="outEnd"/>
          <c:showLegendKey val="0"/>
          <c:showVal val="0"/>
          <c:showCatName val="1"/>
          <c:showSerName val="0"/>
          <c:showPercent val="0"/>
          <c:showBubbleSize val="0"/>
          <c:showLeaderLines val="1"/>
        </c:dLbls>
        <c:extLst xmlns:c16r2="http://schemas.microsoft.com/office/drawing/2015/06/chart"/>
      </c:pie3DChart>
      <c:spPr>
        <a:noFill/>
        <a:ln>
          <a:noFill/>
        </a:ln>
        <a:effectLst/>
      </c:spPr>
    </c:plotArea>
    <c:plotVisOnly val="1"/>
    <c:dispBlanksAs val="gap"/>
    <c:showDLblsOverMax val="0"/>
  </c:chart>
  <c:spPr>
    <a:noFill/>
    <a:ln w="9525" cap="flat" cmpd="sng" algn="ctr">
      <a:noFill/>
      <a:round/>
    </a:ln>
    <a:effectLst/>
  </c:spPr>
  <c:txPr>
    <a:bodyPr/>
    <a:lstStyle/>
    <a:p>
      <a:pPr>
        <a:defRPr sz="18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Bank &amp; Reject Balance </a:t>
            </a:r>
            <a:r>
              <a:rPr lang="en-US" u="sng"/>
              <a:t>(Amount-EGP)</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extLst xmlns:c16r2="http://schemas.microsoft.com/office/drawing/2015/06/chart" xmlns:c15="http://schemas.microsoft.com/office/drawing/2012/chart"/>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Reports!$A$40:$A$45</c15:sqref>
                  </c15:fullRef>
                </c:ext>
              </c:extLst>
              <c:f>Reports!$A$41:$A$45</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Reports!$H$40:$H$45</c15:sqref>
                  </c15:fullRef>
                </c:ext>
              </c:extLst>
              <c:f>Reports!$H$41:$H$45</c:f>
              <c:numCache>
                <c:formatCode>#,##0</c:formatCode>
                <c:ptCount val="5"/>
                <c:pt idx="0">
                  <c:v>0</c:v>
                </c:pt>
                <c:pt idx="1">
                  <c:v>130000</c:v>
                </c:pt>
                <c:pt idx="2">
                  <c:v>0</c:v>
                </c:pt>
                <c:pt idx="3">
                  <c:v>0</c:v>
                </c:pt>
                <c:pt idx="4">
                  <c:v>0</c:v>
                </c:pt>
              </c:numCache>
            </c:numRef>
          </c:val>
          <c:extLst xmlns:c16r2="http://schemas.microsoft.com/office/drawing/2015/06/chart">
            <c:ext xmlns:c16="http://schemas.microsoft.com/office/drawing/2014/chart" uri="{C3380CC4-5D6E-409C-BE32-E72D297353CC}">
              <c16:uniqueId val="{00000000-B57A-41CA-B668-6053347C9F52}"/>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Reports!$A$40:$A$45</c15:sqref>
                  </c15:fullRef>
                </c:ext>
              </c:extLst>
              <c:f>Reports!$A$41:$A$45</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Reports!$D$40:$D$45</c15:sqref>
                  </c15:fullRef>
                </c:ext>
              </c:extLst>
              <c:f>Reports!$D$41:$D$45</c:f>
              <c:numCache>
                <c:formatCode>#,##0</c:formatCode>
                <c:ptCount val="5"/>
                <c:pt idx="0">
                  <c:v>265000</c:v>
                </c:pt>
                <c:pt idx="1">
                  <c:v>0</c:v>
                </c:pt>
                <c:pt idx="2">
                  <c:v>0</c:v>
                </c:pt>
                <c:pt idx="3">
                  <c:v>247000</c:v>
                </c:pt>
                <c:pt idx="4">
                  <c:v>114000</c:v>
                </c:pt>
              </c:numCache>
            </c:numRef>
          </c:val>
          <c:extLst xmlns:c16r2="http://schemas.microsoft.com/office/drawing/2015/06/chart">
            <c:ext xmlns:c16="http://schemas.microsoft.com/office/drawing/2014/chart" uri="{C3380CC4-5D6E-409C-BE32-E72D297353CC}">
              <c16:uniqueId val="{00000001-B57A-41CA-B668-6053347C9F52}"/>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Reports!$A$40:$A$45</c15:sqref>
                  </c15:fullRef>
                </c:ext>
              </c:extLst>
              <c:f>Reports!$A$41:$A$45</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Reports!$F$40:$F$45</c15:sqref>
                  </c15:fullRef>
                </c:ext>
              </c:extLst>
              <c:f>Reports!$F$41:$F$45</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2-B57A-41CA-B668-6053347C9F52}"/>
            </c:ext>
          </c:extLst>
        </c:ser>
        <c:ser>
          <c:idx val="0"/>
          <c:order val="3"/>
          <c:tx>
            <c:strRef>
              <c:f>Reports!$N$39</c:f>
              <c:strCache>
                <c:ptCount val="1"/>
                <c:pt idx="0">
                  <c:v>Hold Amount</c:v>
                </c:pt>
              </c:strCache>
              <c:extLst xmlns:c16r2="http://schemas.microsoft.com/office/drawing/2015/06/chart" xmlns:c15="http://schemas.microsoft.com/office/drawing/2012/chart"/>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Reports!$A$40:$A$45</c15:sqref>
                  </c15:fullRef>
                </c:ext>
              </c:extLst>
              <c:f>Reports!$A$41:$A$45</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Reports!$N$40:$N$45</c15:sqref>
                  </c15:fullRef>
                </c:ext>
              </c:extLst>
              <c:f>Reports!$N$41:$N$45</c:f>
              <c:numCache>
                <c:formatCode>#,##0</c:formatCode>
                <c:ptCount val="5"/>
                <c:pt idx="0">
                  <c:v>959250</c:v>
                </c:pt>
                <c:pt idx="1">
                  <c:v>118750</c:v>
                </c:pt>
                <c:pt idx="2">
                  <c:v>250000</c:v>
                </c:pt>
                <c:pt idx="3">
                  <c:v>353500</c:v>
                </c:pt>
                <c:pt idx="4">
                  <c:v>696000</c:v>
                </c:pt>
              </c:numCache>
            </c:numRef>
          </c:val>
          <c:extLst xmlns:c16r2="http://schemas.microsoft.com/office/drawing/2015/06/chart">
            <c:ext xmlns:c16="http://schemas.microsoft.com/office/drawing/2014/chart" uri="{C3380CC4-5D6E-409C-BE32-E72D297353CC}">
              <c16:uniqueId val="{00000003-B57A-41CA-B668-6053347C9F52}"/>
            </c:ext>
          </c:extLst>
        </c:ser>
        <c:dLbls>
          <c:showLegendKey val="0"/>
          <c:showVal val="0"/>
          <c:showCatName val="0"/>
          <c:showSerName val="0"/>
          <c:showPercent val="0"/>
          <c:showBubbleSize val="0"/>
        </c:dLbls>
        <c:gapWidth val="150"/>
        <c:shape val="cylinder"/>
        <c:axId val="322009816"/>
        <c:axId val="331496920"/>
        <c:axId val="0"/>
        <c:extLst xmlns:c16r2="http://schemas.microsoft.com/office/drawing/2015/06/chart"/>
      </c:bar3DChart>
      <c:catAx>
        <c:axId val="322009816"/>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31496920"/>
        <c:crosses val="autoZero"/>
        <c:auto val="1"/>
        <c:lblAlgn val="ctr"/>
        <c:lblOffset val="100"/>
        <c:noMultiLvlLbl val="0"/>
      </c:catAx>
      <c:valAx>
        <c:axId val="331496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2009816"/>
        <c:crosses val="autoZero"/>
        <c:crossBetween val="between"/>
        <c:dispUnits>
          <c:builtInUnit val="millions"/>
          <c:dispUnitsLbl>
            <c:spPr>
              <a:noFill/>
              <a:ln>
                <a:noFill/>
              </a:ln>
              <a:effectLst/>
            </c:spPr>
            <c:txPr>
              <a:bodyPr rot="-54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1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Bank &amp; Reject Balance </a:t>
            </a:r>
            <a:r>
              <a:rPr lang="en-US" u="sng"/>
              <a:t>(No.)</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extLst xmlns:c16r2="http://schemas.microsoft.com/office/drawing/2015/06/chart" xmlns:c15="http://schemas.microsoft.com/office/drawing/2012/chart"/>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Reports!$A$40:$A$45</c15:sqref>
                  </c15:fullRef>
                </c:ext>
              </c:extLst>
              <c:f>Reports!$A$41:$A$45</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Reports!$G$40:$G$45</c15:sqref>
                  </c15:fullRef>
                </c:ext>
              </c:extLst>
              <c:f>Reports!$G$41:$G$45</c:f>
              <c:numCache>
                <c:formatCode>#,##0</c:formatCode>
                <c:ptCount val="5"/>
                <c:pt idx="0">
                  <c:v>0</c:v>
                </c:pt>
                <c:pt idx="1">
                  <c:v>1</c:v>
                </c:pt>
                <c:pt idx="2">
                  <c:v>0</c:v>
                </c:pt>
                <c:pt idx="3">
                  <c:v>0</c:v>
                </c:pt>
                <c:pt idx="4">
                  <c:v>0</c:v>
                </c:pt>
              </c:numCache>
            </c:numRef>
          </c:val>
          <c:extLst xmlns:c16r2="http://schemas.microsoft.com/office/drawing/2015/06/chart">
            <c:ext xmlns:c16="http://schemas.microsoft.com/office/drawing/2014/chart" uri="{C3380CC4-5D6E-409C-BE32-E72D297353CC}">
              <c16:uniqueId val="{00000000-FBEE-4721-ABCC-67BEB2B2B439}"/>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Reports!$A$40:$A$45</c15:sqref>
                  </c15:fullRef>
                </c:ext>
              </c:extLst>
              <c:f>Reports!$A$41:$A$45</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Reports!$C$40:$C$45</c15:sqref>
                  </c15:fullRef>
                </c:ext>
              </c:extLst>
              <c:f>Reports!$C$41:$C$45</c:f>
              <c:numCache>
                <c:formatCode>#,##0</c:formatCode>
                <c:ptCount val="5"/>
                <c:pt idx="0">
                  <c:v>3</c:v>
                </c:pt>
                <c:pt idx="1">
                  <c:v>0</c:v>
                </c:pt>
                <c:pt idx="2">
                  <c:v>0</c:v>
                </c:pt>
                <c:pt idx="3">
                  <c:v>2</c:v>
                </c:pt>
                <c:pt idx="4">
                  <c:v>1</c:v>
                </c:pt>
              </c:numCache>
            </c:numRef>
          </c:val>
          <c:extLst xmlns:c16r2="http://schemas.microsoft.com/office/drawing/2015/06/chart">
            <c:ext xmlns:c16="http://schemas.microsoft.com/office/drawing/2014/chart" uri="{C3380CC4-5D6E-409C-BE32-E72D297353CC}">
              <c16:uniqueId val="{00000001-FBEE-4721-ABCC-67BEB2B2B439}"/>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Reports!$A$40:$A$45</c15:sqref>
                  </c15:fullRef>
                </c:ext>
              </c:extLst>
              <c:f>Reports!$A$41:$A$45</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Reports!$E$40:$E$45</c15:sqref>
                  </c15:fullRef>
                </c:ext>
              </c:extLst>
              <c:f>Reports!$E$41:$E$45</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2-FBEE-4721-ABCC-67BEB2B2B439}"/>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Reports!$A$40:$A$45</c15:sqref>
                  </c15:fullRef>
                </c:ext>
              </c:extLst>
              <c:f>Reports!$A$41:$A$45</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Reports!$M$40:$M$45</c15:sqref>
                  </c15:fullRef>
                </c:ext>
              </c:extLst>
              <c:f>Reports!$M$41:$M$45</c:f>
              <c:numCache>
                <c:formatCode>#,##0</c:formatCode>
                <c:ptCount val="5"/>
                <c:pt idx="0">
                  <c:v>9</c:v>
                </c:pt>
                <c:pt idx="1">
                  <c:v>1</c:v>
                </c:pt>
                <c:pt idx="2">
                  <c:v>2</c:v>
                </c:pt>
                <c:pt idx="3">
                  <c:v>3</c:v>
                </c:pt>
                <c:pt idx="4">
                  <c:v>6</c:v>
                </c:pt>
              </c:numCache>
            </c:numRef>
          </c:val>
          <c:extLst xmlns:c16r2="http://schemas.microsoft.com/office/drawing/2015/06/chart">
            <c:ext xmlns:c16="http://schemas.microsoft.com/office/drawing/2014/chart" uri="{C3380CC4-5D6E-409C-BE32-E72D297353CC}">
              <c16:uniqueId val="{00000003-FBEE-4721-ABCC-67BEB2B2B439}"/>
            </c:ext>
          </c:extLst>
        </c:ser>
        <c:dLbls>
          <c:showLegendKey val="0"/>
          <c:showVal val="0"/>
          <c:showCatName val="0"/>
          <c:showSerName val="0"/>
          <c:showPercent val="0"/>
          <c:showBubbleSize val="0"/>
        </c:dLbls>
        <c:gapWidth val="150"/>
        <c:shape val="cylinder"/>
        <c:axId val="331498488"/>
        <c:axId val="331499272"/>
        <c:axId val="0"/>
        <c:extLst xmlns:c16r2="http://schemas.microsoft.com/office/drawing/2015/06/chart"/>
      </c:bar3DChart>
      <c:catAx>
        <c:axId val="331498488"/>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31499272"/>
        <c:crosses val="autoZero"/>
        <c:auto val="1"/>
        <c:lblAlgn val="ctr"/>
        <c:lblOffset val="100"/>
        <c:noMultiLvlLbl val="0"/>
      </c:catAx>
      <c:valAx>
        <c:axId val="33149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314984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1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Ahmed Adel</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Reports!$A$41</c:f>
              <c:strCache>
                <c:ptCount val="1"/>
                <c:pt idx="0">
                  <c:v>احمد عادل</c:v>
                </c:pt>
              </c:strCache>
            </c:strRef>
          </c:cat>
          <c:val>
            <c:numRef>
              <c:f>Reports!$H$41</c:f>
              <c:numCache>
                <c:formatCode>#,##0</c:formatCode>
                <c:ptCount val="1"/>
                <c:pt idx="0">
                  <c:v>0</c:v>
                </c:pt>
              </c:numCache>
            </c:numRef>
          </c:val>
          <c:extLst xmlns:c16r2="http://schemas.microsoft.com/office/drawing/2015/06/chart">
            <c:ext xmlns:c16="http://schemas.microsoft.com/office/drawing/2014/chart" uri="{C3380CC4-5D6E-409C-BE32-E72D297353CC}">
              <c16:uniqueId val="{00000000-1C75-434F-9E0E-0E27AA12DB7C}"/>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Reports!$A$41</c:f>
              <c:strCache>
                <c:ptCount val="1"/>
                <c:pt idx="0">
                  <c:v>احمد عادل</c:v>
                </c:pt>
              </c:strCache>
            </c:strRef>
          </c:cat>
          <c:val>
            <c:numRef>
              <c:f>Reports!$D$41</c:f>
              <c:numCache>
                <c:formatCode>#,##0</c:formatCode>
                <c:ptCount val="1"/>
                <c:pt idx="0">
                  <c:v>265000</c:v>
                </c:pt>
              </c:numCache>
            </c:numRef>
          </c:val>
          <c:extLst xmlns:c16r2="http://schemas.microsoft.com/office/drawing/2015/06/chart">
            <c:ext xmlns:c16="http://schemas.microsoft.com/office/drawing/2014/chart" uri="{C3380CC4-5D6E-409C-BE32-E72D297353CC}">
              <c16:uniqueId val="{00000001-1C75-434F-9E0E-0E27AA12DB7C}"/>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Reports!$A$41</c:f>
              <c:strCache>
                <c:ptCount val="1"/>
                <c:pt idx="0">
                  <c:v>احمد عادل</c:v>
                </c:pt>
              </c:strCache>
            </c:strRef>
          </c:cat>
          <c:val>
            <c:numRef>
              <c:f>Reports!$F$41</c:f>
              <c:numCache>
                <c:formatCode>#,##0</c:formatCode>
                <c:ptCount val="1"/>
                <c:pt idx="0">
                  <c:v>0</c:v>
                </c:pt>
              </c:numCache>
            </c:numRef>
          </c:val>
          <c:extLst xmlns:c16r2="http://schemas.microsoft.com/office/drawing/2015/06/chart">
            <c:ext xmlns:c16="http://schemas.microsoft.com/office/drawing/2014/chart" uri="{C3380CC4-5D6E-409C-BE32-E72D297353CC}">
              <c16:uniqueId val="{00000002-1C75-434F-9E0E-0E27AA12DB7C}"/>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Reports!$A$41</c:f>
              <c:strCache>
                <c:ptCount val="1"/>
                <c:pt idx="0">
                  <c:v>احمد عادل</c:v>
                </c:pt>
              </c:strCache>
            </c:strRef>
          </c:cat>
          <c:val>
            <c:numRef>
              <c:f>Reports!$N$41</c:f>
              <c:numCache>
                <c:formatCode>#,##0</c:formatCode>
                <c:ptCount val="1"/>
                <c:pt idx="0">
                  <c:v>959250</c:v>
                </c:pt>
              </c:numCache>
            </c:numRef>
          </c:val>
          <c:extLst xmlns:c16r2="http://schemas.microsoft.com/office/drawing/2015/06/chart">
            <c:ext xmlns:c16="http://schemas.microsoft.com/office/drawing/2014/chart" uri="{C3380CC4-5D6E-409C-BE32-E72D297353CC}">
              <c16:uniqueId val="{00000003-1C75-434F-9E0E-0E27AA12DB7C}"/>
            </c:ext>
          </c:extLst>
        </c:ser>
        <c:dLbls>
          <c:showLegendKey val="0"/>
          <c:showVal val="0"/>
          <c:showCatName val="0"/>
          <c:showSerName val="0"/>
          <c:showPercent val="0"/>
          <c:showBubbleSize val="0"/>
        </c:dLbls>
        <c:gapWidth val="150"/>
        <c:shape val="cylinder"/>
        <c:axId val="331496136"/>
        <c:axId val="331498880"/>
        <c:axId val="0"/>
      </c:bar3DChart>
      <c:catAx>
        <c:axId val="331496136"/>
        <c:scaling>
          <c:orientation val="minMax"/>
        </c:scaling>
        <c:delete val="1"/>
        <c:axPos val="b"/>
        <c:numFmt formatCode="General" sourceLinked="0"/>
        <c:majorTickMark val="none"/>
        <c:minorTickMark val="none"/>
        <c:tickLblPos val="nextTo"/>
        <c:crossAx val="331498880"/>
        <c:crosses val="autoZero"/>
        <c:auto val="1"/>
        <c:lblAlgn val="ctr"/>
        <c:lblOffset val="100"/>
        <c:noMultiLvlLbl val="0"/>
      </c:catAx>
      <c:valAx>
        <c:axId val="33149888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31496136"/>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Mahmoud Osama</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Reports!$A$42</c:f>
              <c:strCache>
                <c:ptCount val="1"/>
                <c:pt idx="0">
                  <c:v>محمود اسامه</c:v>
                </c:pt>
              </c:strCache>
            </c:strRef>
          </c:cat>
          <c:val>
            <c:numRef>
              <c:f>Reports!$H$42</c:f>
              <c:numCache>
                <c:formatCode>#,##0</c:formatCode>
                <c:ptCount val="1"/>
                <c:pt idx="0">
                  <c:v>130000</c:v>
                </c:pt>
              </c:numCache>
            </c:numRef>
          </c:val>
          <c:extLst xmlns:c16r2="http://schemas.microsoft.com/office/drawing/2015/06/chart">
            <c:ext xmlns:c16="http://schemas.microsoft.com/office/drawing/2014/chart" uri="{C3380CC4-5D6E-409C-BE32-E72D297353CC}">
              <c16:uniqueId val="{00000000-C07C-42D5-BD22-FBBD12F1EC05}"/>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Reports!$A$42</c:f>
              <c:strCache>
                <c:ptCount val="1"/>
                <c:pt idx="0">
                  <c:v>محمود اسامه</c:v>
                </c:pt>
              </c:strCache>
            </c:strRef>
          </c:cat>
          <c:val>
            <c:numRef>
              <c:f>Reports!$D$42</c:f>
              <c:numCache>
                <c:formatCode>#,##0</c:formatCode>
                <c:ptCount val="1"/>
                <c:pt idx="0">
                  <c:v>0</c:v>
                </c:pt>
              </c:numCache>
            </c:numRef>
          </c:val>
          <c:extLst xmlns:c16r2="http://schemas.microsoft.com/office/drawing/2015/06/chart">
            <c:ext xmlns:c16="http://schemas.microsoft.com/office/drawing/2014/chart" uri="{C3380CC4-5D6E-409C-BE32-E72D297353CC}">
              <c16:uniqueId val="{00000001-C07C-42D5-BD22-FBBD12F1EC05}"/>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Reports!$A$42</c:f>
              <c:strCache>
                <c:ptCount val="1"/>
                <c:pt idx="0">
                  <c:v>محمود اسامه</c:v>
                </c:pt>
              </c:strCache>
            </c:strRef>
          </c:cat>
          <c:val>
            <c:numRef>
              <c:f>Reports!$F$42</c:f>
              <c:numCache>
                <c:formatCode>#,##0</c:formatCode>
                <c:ptCount val="1"/>
                <c:pt idx="0">
                  <c:v>0</c:v>
                </c:pt>
              </c:numCache>
            </c:numRef>
          </c:val>
          <c:extLst xmlns:c16r2="http://schemas.microsoft.com/office/drawing/2015/06/chart">
            <c:ext xmlns:c16="http://schemas.microsoft.com/office/drawing/2014/chart" uri="{C3380CC4-5D6E-409C-BE32-E72D297353CC}">
              <c16:uniqueId val="{00000002-C07C-42D5-BD22-FBBD12F1EC05}"/>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Reports!$A$42</c:f>
              <c:strCache>
                <c:ptCount val="1"/>
                <c:pt idx="0">
                  <c:v>محمود اسامه</c:v>
                </c:pt>
              </c:strCache>
            </c:strRef>
          </c:cat>
          <c:val>
            <c:numRef>
              <c:f>Reports!$N$42</c:f>
              <c:numCache>
                <c:formatCode>#,##0</c:formatCode>
                <c:ptCount val="1"/>
                <c:pt idx="0">
                  <c:v>118750</c:v>
                </c:pt>
              </c:numCache>
            </c:numRef>
          </c:val>
          <c:extLst xmlns:c16r2="http://schemas.microsoft.com/office/drawing/2015/06/chart">
            <c:ext xmlns:c16="http://schemas.microsoft.com/office/drawing/2014/chart" uri="{C3380CC4-5D6E-409C-BE32-E72D297353CC}">
              <c16:uniqueId val="{00000003-C07C-42D5-BD22-FBBD12F1EC05}"/>
            </c:ext>
          </c:extLst>
        </c:ser>
        <c:dLbls>
          <c:showLegendKey val="0"/>
          <c:showVal val="0"/>
          <c:showCatName val="0"/>
          <c:showSerName val="0"/>
          <c:showPercent val="0"/>
          <c:showBubbleSize val="0"/>
        </c:dLbls>
        <c:gapWidth val="150"/>
        <c:shape val="cylinder"/>
        <c:axId val="331498096"/>
        <c:axId val="331497704"/>
        <c:axId val="0"/>
      </c:bar3DChart>
      <c:catAx>
        <c:axId val="331498096"/>
        <c:scaling>
          <c:orientation val="minMax"/>
        </c:scaling>
        <c:delete val="1"/>
        <c:axPos val="b"/>
        <c:numFmt formatCode="General" sourceLinked="0"/>
        <c:majorTickMark val="none"/>
        <c:minorTickMark val="none"/>
        <c:tickLblPos val="nextTo"/>
        <c:crossAx val="331497704"/>
        <c:crosses val="autoZero"/>
        <c:auto val="1"/>
        <c:lblAlgn val="ctr"/>
        <c:lblOffset val="100"/>
        <c:noMultiLvlLbl val="0"/>
      </c:catAx>
      <c:valAx>
        <c:axId val="331497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31498096"/>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Marian Ayoub</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Reports!$A$43</c:f>
              <c:strCache>
                <c:ptCount val="1"/>
                <c:pt idx="0">
                  <c:v>ماريان ايوب</c:v>
                </c:pt>
              </c:strCache>
            </c:strRef>
          </c:cat>
          <c:val>
            <c:numRef>
              <c:f>Reports!$H$43</c:f>
              <c:numCache>
                <c:formatCode>#,##0</c:formatCode>
                <c:ptCount val="1"/>
                <c:pt idx="0">
                  <c:v>0</c:v>
                </c:pt>
              </c:numCache>
            </c:numRef>
          </c:val>
          <c:extLst xmlns:c16r2="http://schemas.microsoft.com/office/drawing/2015/06/chart">
            <c:ext xmlns:c16="http://schemas.microsoft.com/office/drawing/2014/chart" uri="{C3380CC4-5D6E-409C-BE32-E72D297353CC}">
              <c16:uniqueId val="{00000000-4239-4149-829D-FB18D17F5F19}"/>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Reports!$A$43</c:f>
              <c:strCache>
                <c:ptCount val="1"/>
                <c:pt idx="0">
                  <c:v>ماريان ايوب</c:v>
                </c:pt>
              </c:strCache>
            </c:strRef>
          </c:cat>
          <c:val>
            <c:numRef>
              <c:f>Reports!$D$43</c:f>
              <c:numCache>
                <c:formatCode>#,##0</c:formatCode>
                <c:ptCount val="1"/>
                <c:pt idx="0">
                  <c:v>0</c:v>
                </c:pt>
              </c:numCache>
            </c:numRef>
          </c:val>
          <c:extLst xmlns:c16r2="http://schemas.microsoft.com/office/drawing/2015/06/chart">
            <c:ext xmlns:c16="http://schemas.microsoft.com/office/drawing/2014/chart" uri="{C3380CC4-5D6E-409C-BE32-E72D297353CC}">
              <c16:uniqueId val="{00000001-4239-4149-829D-FB18D17F5F19}"/>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Reports!$A$43</c:f>
              <c:strCache>
                <c:ptCount val="1"/>
                <c:pt idx="0">
                  <c:v>ماريان ايوب</c:v>
                </c:pt>
              </c:strCache>
            </c:strRef>
          </c:cat>
          <c:val>
            <c:numRef>
              <c:f>Reports!$F$43</c:f>
              <c:numCache>
                <c:formatCode>#,##0</c:formatCode>
                <c:ptCount val="1"/>
                <c:pt idx="0">
                  <c:v>0</c:v>
                </c:pt>
              </c:numCache>
            </c:numRef>
          </c:val>
          <c:extLst xmlns:c16r2="http://schemas.microsoft.com/office/drawing/2015/06/chart">
            <c:ext xmlns:c16="http://schemas.microsoft.com/office/drawing/2014/chart" uri="{C3380CC4-5D6E-409C-BE32-E72D297353CC}">
              <c16:uniqueId val="{00000002-4239-4149-829D-FB18D17F5F19}"/>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Reports!$A$43</c:f>
              <c:strCache>
                <c:ptCount val="1"/>
                <c:pt idx="0">
                  <c:v>ماريان ايوب</c:v>
                </c:pt>
              </c:strCache>
            </c:strRef>
          </c:cat>
          <c:val>
            <c:numRef>
              <c:f>Reports!$N$43</c:f>
              <c:numCache>
                <c:formatCode>#,##0</c:formatCode>
                <c:ptCount val="1"/>
                <c:pt idx="0">
                  <c:v>250000</c:v>
                </c:pt>
              </c:numCache>
            </c:numRef>
          </c:val>
          <c:extLst xmlns:c16r2="http://schemas.microsoft.com/office/drawing/2015/06/chart">
            <c:ext xmlns:c16="http://schemas.microsoft.com/office/drawing/2014/chart" uri="{C3380CC4-5D6E-409C-BE32-E72D297353CC}">
              <c16:uniqueId val="{00000003-4239-4149-829D-FB18D17F5F19}"/>
            </c:ext>
          </c:extLst>
        </c:ser>
        <c:dLbls>
          <c:showLegendKey val="0"/>
          <c:showVal val="0"/>
          <c:showCatName val="0"/>
          <c:showSerName val="0"/>
          <c:showPercent val="0"/>
          <c:showBubbleSize val="0"/>
        </c:dLbls>
        <c:gapWidth val="150"/>
        <c:shape val="cylinder"/>
        <c:axId val="326277656"/>
        <c:axId val="326276480"/>
        <c:axId val="0"/>
      </c:bar3DChart>
      <c:catAx>
        <c:axId val="326277656"/>
        <c:scaling>
          <c:orientation val="minMax"/>
        </c:scaling>
        <c:delete val="1"/>
        <c:axPos val="b"/>
        <c:numFmt formatCode="General" sourceLinked="0"/>
        <c:majorTickMark val="none"/>
        <c:minorTickMark val="none"/>
        <c:tickLblPos val="nextTo"/>
        <c:crossAx val="326276480"/>
        <c:crosses val="autoZero"/>
        <c:auto val="1"/>
        <c:lblAlgn val="ctr"/>
        <c:lblOffset val="100"/>
        <c:noMultiLvlLbl val="0"/>
      </c:catAx>
      <c:valAx>
        <c:axId val="32627648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62776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Maradouna Mourice</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Reports!$A$44</c:f>
              <c:strCache>
                <c:ptCount val="1"/>
                <c:pt idx="0">
                  <c:v>ماردونا موريس</c:v>
                </c:pt>
              </c:strCache>
            </c:strRef>
          </c:cat>
          <c:val>
            <c:numRef>
              <c:f>Reports!$H$44</c:f>
              <c:numCache>
                <c:formatCode>#,##0</c:formatCode>
                <c:ptCount val="1"/>
                <c:pt idx="0">
                  <c:v>0</c:v>
                </c:pt>
              </c:numCache>
            </c:numRef>
          </c:val>
          <c:extLst xmlns:c16r2="http://schemas.microsoft.com/office/drawing/2015/06/chart">
            <c:ext xmlns:c16="http://schemas.microsoft.com/office/drawing/2014/chart" uri="{C3380CC4-5D6E-409C-BE32-E72D297353CC}">
              <c16:uniqueId val="{00000000-0BE8-4223-A46A-387A46DD256C}"/>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Reports!$A$44</c:f>
              <c:strCache>
                <c:ptCount val="1"/>
                <c:pt idx="0">
                  <c:v>ماردونا موريس</c:v>
                </c:pt>
              </c:strCache>
            </c:strRef>
          </c:cat>
          <c:val>
            <c:numRef>
              <c:f>Reports!$D$44</c:f>
              <c:numCache>
                <c:formatCode>#,##0</c:formatCode>
                <c:ptCount val="1"/>
                <c:pt idx="0">
                  <c:v>247000</c:v>
                </c:pt>
              </c:numCache>
            </c:numRef>
          </c:val>
          <c:extLst xmlns:c16r2="http://schemas.microsoft.com/office/drawing/2015/06/chart">
            <c:ext xmlns:c16="http://schemas.microsoft.com/office/drawing/2014/chart" uri="{C3380CC4-5D6E-409C-BE32-E72D297353CC}">
              <c16:uniqueId val="{00000001-0BE8-4223-A46A-387A46DD256C}"/>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Reports!$A$44</c:f>
              <c:strCache>
                <c:ptCount val="1"/>
                <c:pt idx="0">
                  <c:v>ماردونا موريس</c:v>
                </c:pt>
              </c:strCache>
            </c:strRef>
          </c:cat>
          <c:val>
            <c:numRef>
              <c:f>Reports!$F$44</c:f>
              <c:numCache>
                <c:formatCode>#,##0</c:formatCode>
                <c:ptCount val="1"/>
                <c:pt idx="0">
                  <c:v>0</c:v>
                </c:pt>
              </c:numCache>
            </c:numRef>
          </c:val>
          <c:extLst xmlns:c16r2="http://schemas.microsoft.com/office/drawing/2015/06/chart">
            <c:ext xmlns:c16="http://schemas.microsoft.com/office/drawing/2014/chart" uri="{C3380CC4-5D6E-409C-BE32-E72D297353CC}">
              <c16:uniqueId val="{00000002-0BE8-4223-A46A-387A46DD256C}"/>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Reports!$A$44</c:f>
              <c:strCache>
                <c:ptCount val="1"/>
                <c:pt idx="0">
                  <c:v>ماردونا موريس</c:v>
                </c:pt>
              </c:strCache>
            </c:strRef>
          </c:cat>
          <c:val>
            <c:numRef>
              <c:f>Reports!$N$44</c:f>
              <c:numCache>
                <c:formatCode>#,##0</c:formatCode>
                <c:ptCount val="1"/>
                <c:pt idx="0">
                  <c:v>353500</c:v>
                </c:pt>
              </c:numCache>
            </c:numRef>
          </c:val>
          <c:extLst xmlns:c16r2="http://schemas.microsoft.com/office/drawing/2015/06/chart">
            <c:ext xmlns:c16="http://schemas.microsoft.com/office/drawing/2014/chart" uri="{C3380CC4-5D6E-409C-BE32-E72D297353CC}">
              <c16:uniqueId val="{00000003-0BE8-4223-A46A-387A46DD256C}"/>
            </c:ext>
          </c:extLst>
        </c:ser>
        <c:dLbls>
          <c:showLegendKey val="0"/>
          <c:showVal val="0"/>
          <c:showCatName val="0"/>
          <c:showSerName val="0"/>
          <c:showPercent val="0"/>
          <c:showBubbleSize val="0"/>
        </c:dLbls>
        <c:gapWidth val="150"/>
        <c:shape val="cylinder"/>
        <c:axId val="326278440"/>
        <c:axId val="326276872"/>
        <c:axId val="0"/>
      </c:bar3DChart>
      <c:catAx>
        <c:axId val="326278440"/>
        <c:scaling>
          <c:orientation val="minMax"/>
        </c:scaling>
        <c:delete val="1"/>
        <c:axPos val="b"/>
        <c:numFmt formatCode="General" sourceLinked="0"/>
        <c:majorTickMark val="none"/>
        <c:minorTickMark val="none"/>
        <c:tickLblPos val="nextTo"/>
        <c:crossAx val="326276872"/>
        <c:crosses val="autoZero"/>
        <c:auto val="1"/>
        <c:lblAlgn val="ctr"/>
        <c:lblOffset val="100"/>
        <c:noMultiLvlLbl val="0"/>
      </c:catAx>
      <c:valAx>
        <c:axId val="32627687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6278440"/>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Weam Wasfy       </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Reports!$A$45</c:f>
              <c:strCache>
                <c:ptCount val="1"/>
                <c:pt idx="0">
                  <c:v>وئام وصفى</c:v>
                </c:pt>
              </c:strCache>
            </c:strRef>
          </c:cat>
          <c:val>
            <c:numRef>
              <c:f>Reports!$H$45</c:f>
              <c:numCache>
                <c:formatCode>#,##0</c:formatCode>
                <c:ptCount val="1"/>
                <c:pt idx="0">
                  <c:v>0</c:v>
                </c:pt>
              </c:numCache>
            </c:numRef>
          </c:val>
          <c:extLst xmlns:c16r2="http://schemas.microsoft.com/office/drawing/2015/06/chart">
            <c:ext xmlns:c16="http://schemas.microsoft.com/office/drawing/2014/chart" uri="{C3380CC4-5D6E-409C-BE32-E72D297353CC}">
              <c16:uniqueId val="{00000000-55AB-407D-B4BA-DA8872582CEA}"/>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Reports!$A$45</c:f>
              <c:strCache>
                <c:ptCount val="1"/>
                <c:pt idx="0">
                  <c:v>وئام وصفى</c:v>
                </c:pt>
              </c:strCache>
            </c:strRef>
          </c:cat>
          <c:val>
            <c:numRef>
              <c:f>Reports!$D$45</c:f>
              <c:numCache>
                <c:formatCode>#,##0</c:formatCode>
                <c:ptCount val="1"/>
                <c:pt idx="0">
                  <c:v>114000</c:v>
                </c:pt>
              </c:numCache>
            </c:numRef>
          </c:val>
          <c:extLst xmlns:c16r2="http://schemas.microsoft.com/office/drawing/2015/06/chart">
            <c:ext xmlns:c16="http://schemas.microsoft.com/office/drawing/2014/chart" uri="{C3380CC4-5D6E-409C-BE32-E72D297353CC}">
              <c16:uniqueId val="{00000001-55AB-407D-B4BA-DA8872582CEA}"/>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Reports!$A$45</c:f>
              <c:strCache>
                <c:ptCount val="1"/>
                <c:pt idx="0">
                  <c:v>وئام وصفى</c:v>
                </c:pt>
              </c:strCache>
            </c:strRef>
          </c:cat>
          <c:val>
            <c:numRef>
              <c:f>Reports!$F$45</c:f>
              <c:numCache>
                <c:formatCode>#,##0</c:formatCode>
                <c:ptCount val="1"/>
                <c:pt idx="0">
                  <c:v>0</c:v>
                </c:pt>
              </c:numCache>
            </c:numRef>
          </c:val>
          <c:extLst xmlns:c16r2="http://schemas.microsoft.com/office/drawing/2015/06/chart">
            <c:ext xmlns:c16="http://schemas.microsoft.com/office/drawing/2014/chart" uri="{C3380CC4-5D6E-409C-BE32-E72D297353CC}">
              <c16:uniqueId val="{00000002-55AB-407D-B4BA-DA8872582CEA}"/>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Reports!$A$45</c:f>
              <c:strCache>
                <c:ptCount val="1"/>
                <c:pt idx="0">
                  <c:v>وئام وصفى</c:v>
                </c:pt>
              </c:strCache>
            </c:strRef>
          </c:cat>
          <c:val>
            <c:numRef>
              <c:f>Reports!$N$45</c:f>
              <c:numCache>
                <c:formatCode>#,##0</c:formatCode>
                <c:ptCount val="1"/>
                <c:pt idx="0">
                  <c:v>696000</c:v>
                </c:pt>
              </c:numCache>
            </c:numRef>
          </c:val>
          <c:extLst xmlns:c16r2="http://schemas.microsoft.com/office/drawing/2015/06/chart">
            <c:ext xmlns:c16="http://schemas.microsoft.com/office/drawing/2014/chart" uri="{C3380CC4-5D6E-409C-BE32-E72D297353CC}">
              <c16:uniqueId val="{00000003-55AB-407D-B4BA-DA8872582CEA}"/>
            </c:ext>
          </c:extLst>
        </c:ser>
        <c:dLbls>
          <c:showLegendKey val="0"/>
          <c:showVal val="0"/>
          <c:showCatName val="0"/>
          <c:showSerName val="0"/>
          <c:showPercent val="0"/>
          <c:showBubbleSize val="0"/>
        </c:dLbls>
        <c:gapWidth val="150"/>
        <c:shape val="cylinder"/>
        <c:axId val="326278832"/>
        <c:axId val="326275304"/>
        <c:axId val="0"/>
      </c:bar3DChart>
      <c:catAx>
        <c:axId val="326278832"/>
        <c:scaling>
          <c:orientation val="minMax"/>
        </c:scaling>
        <c:delete val="1"/>
        <c:axPos val="b"/>
        <c:numFmt formatCode="General" sourceLinked="0"/>
        <c:majorTickMark val="none"/>
        <c:minorTickMark val="none"/>
        <c:tickLblPos val="nextTo"/>
        <c:crossAx val="326275304"/>
        <c:crosses val="autoZero"/>
        <c:auto val="1"/>
        <c:lblAlgn val="ctr"/>
        <c:lblOffset val="100"/>
        <c:noMultiLvlLbl val="0"/>
      </c:catAx>
      <c:valAx>
        <c:axId val="326275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6278832"/>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Ahmed Adel</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George!$A$172</c:f>
              <c:strCache>
                <c:ptCount val="1"/>
                <c:pt idx="0">
                  <c:v>احمد عادل</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8EDA-4D9A-B1C9-1D875AD8C566}"/>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8EDA-4D9A-B1C9-1D875AD8C566}"/>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8EDA-4D9A-B1C9-1D875AD8C566}"/>
              </c:ext>
            </c:extLst>
          </c:dPt>
          <c:dPt>
            <c:idx val="4"/>
            <c:bubble3D val="0"/>
            <c:spPr>
              <a:noFill/>
            </c:spPr>
            <c:extLst xmlns:c16r2="http://schemas.microsoft.com/office/drawing/2015/06/chart">
              <c:ext xmlns:c16="http://schemas.microsoft.com/office/drawing/2014/chart" uri="{C3380CC4-5D6E-409C-BE32-E72D297353CC}">
                <c16:uniqueId val="{00000007-8EDA-4D9A-B1C9-1D875AD8C566}"/>
              </c:ext>
            </c:extLst>
          </c:dPt>
          <c:val>
            <c:numRef>
              <c:f>George!$B$173:$B$177</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8EDA-4D9A-B1C9-1D875AD8C566}"/>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George!$C$172</c:f>
              <c:strCache>
                <c:ptCount val="1"/>
                <c:pt idx="0">
                  <c:v>احمد عادل</c:v>
                </c:pt>
              </c:strCache>
            </c:strRef>
          </c:tx>
          <c:dPt>
            <c:idx val="0"/>
            <c:bubble3D val="0"/>
            <c:spPr>
              <a:noFill/>
            </c:spPr>
            <c:extLst xmlns:c16r2="http://schemas.microsoft.com/office/drawing/2015/06/chart">
              <c:ext xmlns:c16="http://schemas.microsoft.com/office/drawing/2014/chart" uri="{C3380CC4-5D6E-409C-BE32-E72D297353CC}">
                <c16:uniqueId val="{0000000A-8EDA-4D9A-B1C9-1D875AD8C566}"/>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8EDA-4D9A-B1C9-1D875AD8C566}"/>
              </c:ext>
            </c:extLst>
          </c:dPt>
          <c:dPt>
            <c:idx val="2"/>
            <c:bubble3D val="0"/>
            <c:spPr>
              <a:noFill/>
            </c:spPr>
            <c:extLst xmlns:c16r2="http://schemas.microsoft.com/office/drawing/2015/06/chart">
              <c:ext xmlns:c16="http://schemas.microsoft.com/office/drawing/2014/chart" uri="{C3380CC4-5D6E-409C-BE32-E72D297353CC}">
                <c16:uniqueId val="{0000000E-8EDA-4D9A-B1C9-1D875AD8C566}"/>
              </c:ext>
            </c:extLst>
          </c:dPt>
          <c:val>
            <c:numRef>
              <c:f>George!$D$173:$D$175</c:f>
              <c:numCache>
                <c:formatCode>#,##0</c:formatCode>
                <c:ptCount val="3"/>
                <c:pt idx="0">
                  <c:v>0</c:v>
                </c:pt>
                <c:pt idx="1">
                  <c:v>14166.666666666666</c:v>
                </c:pt>
                <c:pt idx="2">
                  <c:v>1685833.3333333333</c:v>
                </c:pt>
              </c:numCache>
            </c:numRef>
          </c:val>
          <c:extLst xmlns:c16r2="http://schemas.microsoft.com/office/drawing/2015/06/chart">
            <c:ext xmlns:c16="http://schemas.microsoft.com/office/drawing/2014/chart" uri="{C3380CC4-5D6E-409C-BE32-E72D297353CC}">
              <c16:uniqueId val="{0000000F-8EDA-4D9A-B1C9-1D875AD8C566}"/>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Marian Ayoub</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George!$A$180</c:f>
              <c:strCache>
                <c:ptCount val="1"/>
                <c:pt idx="0">
                  <c:v>ماريان ايوب</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EF2D-4B94-80E8-459F7B08E17D}"/>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EF2D-4B94-80E8-459F7B08E17D}"/>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EF2D-4B94-80E8-459F7B08E17D}"/>
              </c:ext>
            </c:extLst>
          </c:dPt>
          <c:dPt>
            <c:idx val="4"/>
            <c:bubble3D val="0"/>
            <c:spPr>
              <a:noFill/>
            </c:spPr>
            <c:extLst xmlns:c16r2="http://schemas.microsoft.com/office/drawing/2015/06/chart">
              <c:ext xmlns:c16="http://schemas.microsoft.com/office/drawing/2014/chart" uri="{C3380CC4-5D6E-409C-BE32-E72D297353CC}">
                <c16:uniqueId val="{00000007-EF2D-4B94-80E8-459F7B08E17D}"/>
              </c:ext>
            </c:extLst>
          </c:dPt>
          <c:val>
            <c:numRef>
              <c:f>George!$B$181:$B$185</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EF2D-4B94-80E8-459F7B08E17D}"/>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George!$C$180</c:f>
              <c:strCache>
                <c:ptCount val="1"/>
                <c:pt idx="0">
                  <c:v>ماريان ايوب</c:v>
                </c:pt>
              </c:strCache>
            </c:strRef>
          </c:tx>
          <c:dPt>
            <c:idx val="0"/>
            <c:bubble3D val="0"/>
            <c:spPr>
              <a:noFill/>
            </c:spPr>
            <c:extLst xmlns:c16r2="http://schemas.microsoft.com/office/drawing/2015/06/chart">
              <c:ext xmlns:c16="http://schemas.microsoft.com/office/drawing/2014/chart" uri="{C3380CC4-5D6E-409C-BE32-E72D297353CC}">
                <c16:uniqueId val="{0000000A-EF2D-4B94-80E8-459F7B08E17D}"/>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EF2D-4B94-80E8-459F7B08E17D}"/>
              </c:ext>
            </c:extLst>
          </c:dPt>
          <c:dPt>
            <c:idx val="2"/>
            <c:bubble3D val="0"/>
            <c:spPr>
              <a:noFill/>
            </c:spPr>
            <c:extLst xmlns:c16r2="http://schemas.microsoft.com/office/drawing/2015/06/chart">
              <c:ext xmlns:c16="http://schemas.microsoft.com/office/drawing/2014/chart" uri="{C3380CC4-5D6E-409C-BE32-E72D297353CC}">
                <c16:uniqueId val="{0000000E-EF2D-4B94-80E8-459F7B08E17D}"/>
              </c:ext>
            </c:extLst>
          </c:dPt>
          <c:val>
            <c:numRef>
              <c:f>George!$D$181:$D$183</c:f>
              <c:numCache>
                <c:formatCode>#,##0</c:formatCode>
                <c:ptCount val="3"/>
                <c:pt idx="0">
                  <c:v>0</c:v>
                </c:pt>
                <c:pt idx="1">
                  <c:v>14166.666666666666</c:v>
                </c:pt>
                <c:pt idx="2">
                  <c:v>1685833.3333333333</c:v>
                </c:pt>
              </c:numCache>
            </c:numRef>
          </c:val>
          <c:extLst xmlns:c16r2="http://schemas.microsoft.com/office/drawing/2015/06/chart">
            <c:ext xmlns:c16="http://schemas.microsoft.com/office/drawing/2014/chart" uri="{C3380CC4-5D6E-409C-BE32-E72D297353CC}">
              <c16:uniqueId val="{0000000F-EF2D-4B94-80E8-459F7B08E17D}"/>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Maradouna Mourice</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George!$F$180</c:f>
              <c:strCache>
                <c:ptCount val="1"/>
                <c:pt idx="0">
                  <c:v>ماردونا موريس</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F457-4562-B154-4B936E0E9F94}"/>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F457-4562-B154-4B936E0E9F94}"/>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F457-4562-B154-4B936E0E9F94}"/>
              </c:ext>
            </c:extLst>
          </c:dPt>
          <c:dPt>
            <c:idx val="4"/>
            <c:bubble3D val="0"/>
            <c:spPr>
              <a:noFill/>
            </c:spPr>
            <c:extLst xmlns:c16r2="http://schemas.microsoft.com/office/drawing/2015/06/chart">
              <c:ext xmlns:c16="http://schemas.microsoft.com/office/drawing/2014/chart" uri="{C3380CC4-5D6E-409C-BE32-E72D297353CC}">
                <c16:uniqueId val="{00000007-F457-4562-B154-4B936E0E9F94}"/>
              </c:ext>
            </c:extLst>
          </c:dPt>
          <c:val>
            <c:numRef>
              <c:f>George!$G$181:$G$185</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F457-4562-B154-4B936E0E9F94}"/>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George!$H$180</c:f>
              <c:strCache>
                <c:ptCount val="1"/>
                <c:pt idx="0">
                  <c:v>ماردونا موريس</c:v>
                </c:pt>
              </c:strCache>
            </c:strRef>
          </c:tx>
          <c:dPt>
            <c:idx val="0"/>
            <c:bubble3D val="0"/>
            <c:spPr>
              <a:noFill/>
            </c:spPr>
            <c:extLst xmlns:c16r2="http://schemas.microsoft.com/office/drawing/2015/06/chart">
              <c:ext xmlns:c16="http://schemas.microsoft.com/office/drawing/2014/chart" uri="{C3380CC4-5D6E-409C-BE32-E72D297353CC}">
                <c16:uniqueId val="{0000000A-F457-4562-B154-4B936E0E9F94}"/>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F457-4562-B154-4B936E0E9F94}"/>
              </c:ext>
            </c:extLst>
          </c:dPt>
          <c:dPt>
            <c:idx val="2"/>
            <c:bubble3D val="0"/>
            <c:spPr>
              <a:noFill/>
            </c:spPr>
            <c:extLst xmlns:c16r2="http://schemas.microsoft.com/office/drawing/2015/06/chart">
              <c:ext xmlns:c16="http://schemas.microsoft.com/office/drawing/2014/chart" uri="{C3380CC4-5D6E-409C-BE32-E72D297353CC}">
                <c16:uniqueId val="{0000000E-F457-4562-B154-4B936E0E9F94}"/>
              </c:ext>
            </c:extLst>
          </c:dPt>
          <c:val>
            <c:numRef>
              <c:f>George!$I$181:$I$183</c:f>
              <c:numCache>
                <c:formatCode>#,##0</c:formatCode>
                <c:ptCount val="3"/>
                <c:pt idx="0">
                  <c:v>0</c:v>
                </c:pt>
                <c:pt idx="1">
                  <c:v>14166.666666666666</c:v>
                </c:pt>
                <c:pt idx="2">
                  <c:v>1685833.3333333333</c:v>
                </c:pt>
              </c:numCache>
            </c:numRef>
          </c:val>
          <c:extLst xmlns:c16r2="http://schemas.microsoft.com/office/drawing/2015/06/chart">
            <c:ext xmlns:c16="http://schemas.microsoft.com/office/drawing/2014/chart" uri="{C3380CC4-5D6E-409C-BE32-E72D297353CC}">
              <c16:uniqueId val="{0000000F-F457-4562-B154-4B936E0E9F94}"/>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Weam Wasfy</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George!$A$188</c:f>
              <c:strCache>
                <c:ptCount val="1"/>
                <c:pt idx="0">
                  <c:v>وئام وصفى</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A9A3-4F5F-BDDF-A4F2C0B51694}"/>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A9A3-4F5F-BDDF-A4F2C0B51694}"/>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A9A3-4F5F-BDDF-A4F2C0B51694}"/>
              </c:ext>
            </c:extLst>
          </c:dPt>
          <c:dPt>
            <c:idx val="4"/>
            <c:bubble3D val="0"/>
            <c:spPr>
              <a:noFill/>
            </c:spPr>
            <c:extLst xmlns:c16r2="http://schemas.microsoft.com/office/drawing/2015/06/chart">
              <c:ext xmlns:c16="http://schemas.microsoft.com/office/drawing/2014/chart" uri="{C3380CC4-5D6E-409C-BE32-E72D297353CC}">
                <c16:uniqueId val="{00000007-A9A3-4F5F-BDDF-A4F2C0B51694}"/>
              </c:ext>
            </c:extLst>
          </c:dPt>
          <c:val>
            <c:numRef>
              <c:f>George!$B$189:$B$193</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A9A3-4F5F-BDDF-A4F2C0B51694}"/>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George!$C$188</c:f>
              <c:strCache>
                <c:ptCount val="1"/>
                <c:pt idx="0">
                  <c:v>وئام وصفى</c:v>
                </c:pt>
              </c:strCache>
            </c:strRef>
          </c:tx>
          <c:dPt>
            <c:idx val="1"/>
            <c:bubble3D val="0"/>
            <c:spPr>
              <a:solidFill>
                <a:schemeClr val="tx1"/>
              </a:solidFill>
            </c:spPr>
            <c:extLst xmlns:c16r2="http://schemas.microsoft.com/office/drawing/2015/06/chart">
              <c:ext xmlns:c16="http://schemas.microsoft.com/office/drawing/2014/chart" uri="{C3380CC4-5D6E-409C-BE32-E72D297353CC}">
                <c16:uniqueId val="{0000000A-A9A3-4F5F-BDDF-A4F2C0B51694}"/>
              </c:ext>
            </c:extLst>
          </c:dPt>
          <c:dPt>
            <c:idx val="2"/>
            <c:bubble3D val="0"/>
            <c:spPr>
              <a:noFill/>
            </c:spPr>
            <c:extLst xmlns:c16r2="http://schemas.microsoft.com/office/drawing/2015/06/chart">
              <c:ext xmlns:c16="http://schemas.microsoft.com/office/drawing/2014/chart" uri="{C3380CC4-5D6E-409C-BE32-E72D297353CC}">
                <c16:uniqueId val="{0000000C-A9A3-4F5F-BDDF-A4F2C0B51694}"/>
              </c:ext>
            </c:extLst>
          </c:dPt>
          <c:val>
            <c:numRef>
              <c:f>George!$D$189:$D$191</c:f>
              <c:numCache>
                <c:formatCode>#,##0</c:formatCode>
                <c:ptCount val="3"/>
                <c:pt idx="0">
                  <c:v>0</c:v>
                </c:pt>
                <c:pt idx="1">
                  <c:v>14166.666666666666</c:v>
                </c:pt>
                <c:pt idx="2">
                  <c:v>1685833.3333333333</c:v>
                </c:pt>
              </c:numCache>
            </c:numRef>
          </c:val>
          <c:extLst xmlns:c16r2="http://schemas.microsoft.com/office/drawing/2015/06/chart">
            <c:ext xmlns:c16="http://schemas.microsoft.com/office/drawing/2014/chart" uri="{C3380CC4-5D6E-409C-BE32-E72D297353CC}">
              <c16:uniqueId val="{0000000D-A9A3-4F5F-BDDF-A4F2C0B51694}"/>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FF0000"/>
              </a:solidFill>
            </c:spPr>
            <c:extLst xmlns:c16r2="http://schemas.microsoft.com/office/drawing/2015/06/chart">
              <c:ext xmlns:c16="http://schemas.microsoft.com/office/drawing/2014/chart" uri="{C3380CC4-5D6E-409C-BE32-E72D297353CC}">
                <c16:uniqueId val="{00000001-3F39-44D9-9910-60116A3FF2EB}"/>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3F39-44D9-9910-60116A3FF2EB}"/>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3F39-44D9-9910-60116A3FF2EB}"/>
              </c:ext>
            </c:extLst>
          </c:dPt>
          <c:dPt>
            <c:idx val="3"/>
            <c:bubble3D val="0"/>
            <c:spPr>
              <a:noFill/>
            </c:spPr>
            <c:extLst xmlns:c16r2="http://schemas.microsoft.com/office/drawing/2015/06/chart">
              <c:ext xmlns:c16="http://schemas.microsoft.com/office/drawing/2014/chart" uri="{C3380CC4-5D6E-409C-BE32-E72D297353CC}">
                <c16:uniqueId val="{00000007-3F39-44D9-9910-60116A3FF2EB}"/>
              </c:ext>
            </c:extLst>
          </c:dPt>
          <c:cat>
            <c:numRef>
              <c:f>[17]Board!$M$3:$M$6</c:f>
              <c:numCache>
                <c:formatCode>General</c:formatCode>
                <c:ptCount val="4"/>
              </c:numCache>
            </c:numRef>
          </c:cat>
          <c:val>
            <c:numRef>
              <c:f>George!$N$139:$N$142</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8-3F39-44D9-9910-60116A3FF2EB}"/>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A-3F39-44D9-9910-60116A3FF2EB}"/>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C-3F39-44D9-9910-60116A3FF2EB}"/>
              </c:ext>
            </c:extLst>
          </c:dPt>
          <c:dPt>
            <c:idx val="2"/>
            <c:bubble3D val="0"/>
            <c:spPr>
              <a:noFill/>
            </c:spPr>
            <c:extLst xmlns:c16r2="http://schemas.microsoft.com/office/drawing/2015/06/chart">
              <c:ext xmlns:c16="http://schemas.microsoft.com/office/drawing/2014/chart" uri="{C3380CC4-5D6E-409C-BE32-E72D297353CC}">
                <c16:uniqueId val="{0000000E-3F39-44D9-9910-60116A3FF2EB}"/>
              </c:ext>
            </c:extLst>
          </c:dPt>
          <c:val>
            <c:numRef>
              <c:f>George!$N$146:$N$148</c:f>
              <c:numCache>
                <c:formatCode>General</c:formatCode>
                <c:ptCount val="3"/>
                <c:pt idx="0">
                  <c:v>2.5588235294117649</c:v>
                </c:pt>
                <c:pt idx="1">
                  <c:v>1</c:v>
                </c:pt>
                <c:pt idx="2">
                  <c:v>126.44117647058823</c:v>
                </c:pt>
              </c:numCache>
            </c:numRef>
          </c:val>
          <c:extLst xmlns:c16r2="http://schemas.microsoft.com/office/drawing/2015/06/chart">
            <c:ext xmlns:c16="http://schemas.microsoft.com/office/drawing/2014/chart" uri="{C3380CC4-5D6E-409C-BE32-E72D297353CC}">
              <c16:uniqueId val="{0000000F-3F39-44D9-9910-60116A3FF2EB}"/>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noFill/>
          </c:spPr>
          <c:dPt>
            <c:idx val="0"/>
            <c:bubble3D val="0"/>
            <c:spPr>
              <a:solidFill>
                <a:srgbClr val="FF0000"/>
              </a:solidFill>
            </c:spPr>
            <c:extLst xmlns:c16r2="http://schemas.microsoft.com/office/drawing/2015/06/chart">
              <c:ext xmlns:c16="http://schemas.microsoft.com/office/drawing/2014/chart" uri="{C3380CC4-5D6E-409C-BE32-E72D297353CC}">
                <c16:uniqueId val="{00000001-6104-4AA3-BF08-DCF7B3EAFA72}"/>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6104-4AA3-BF08-DCF7B3EAFA72}"/>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6104-4AA3-BF08-DCF7B3EAFA72}"/>
              </c:ext>
            </c:extLst>
          </c:dPt>
          <c:cat>
            <c:numRef>
              <c:f>[17]Board!$M$19:$M$22</c:f>
              <c:numCache>
                <c:formatCode>General</c:formatCode>
                <c:ptCount val="4"/>
              </c:numCache>
            </c:numRef>
          </c:cat>
          <c:val>
            <c:numRef>
              <c:f>George!$N$155:$N$158</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6-6104-4AA3-BF08-DCF7B3EAFA72}"/>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8-6104-4AA3-BF08-DCF7B3EAFA72}"/>
              </c:ext>
            </c:extLst>
          </c:dPt>
          <c:dPt>
            <c:idx val="1"/>
            <c:bubble3D val="0"/>
            <c:spPr>
              <a:solidFill>
                <a:srgbClr val="0000FF"/>
              </a:solidFill>
            </c:spPr>
            <c:extLst xmlns:c16r2="http://schemas.microsoft.com/office/drawing/2015/06/chart">
              <c:ext xmlns:c16="http://schemas.microsoft.com/office/drawing/2014/chart" uri="{C3380CC4-5D6E-409C-BE32-E72D297353CC}">
                <c16:uniqueId val="{0000000A-6104-4AA3-BF08-DCF7B3EAFA72}"/>
              </c:ext>
            </c:extLst>
          </c:dPt>
          <c:dPt>
            <c:idx val="2"/>
            <c:bubble3D val="0"/>
            <c:spPr>
              <a:noFill/>
            </c:spPr>
            <c:extLst xmlns:c16r2="http://schemas.microsoft.com/office/drawing/2015/06/chart">
              <c:ext xmlns:c16="http://schemas.microsoft.com/office/drawing/2014/chart" uri="{C3380CC4-5D6E-409C-BE32-E72D297353CC}">
                <c16:uniqueId val="{0000000C-6104-4AA3-BF08-DCF7B3EAFA72}"/>
              </c:ext>
            </c:extLst>
          </c:dPt>
          <c:val>
            <c:numRef>
              <c:f>George!$N$162:$N$164</c:f>
              <c:numCache>
                <c:formatCode>General</c:formatCode>
                <c:ptCount val="3"/>
                <c:pt idx="0">
                  <c:v>15.629032258064516</c:v>
                </c:pt>
                <c:pt idx="1">
                  <c:v>1</c:v>
                </c:pt>
                <c:pt idx="2">
                  <c:v>113.37096774193549</c:v>
                </c:pt>
              </c:numCache>
            </c:numRef>
          </c:val>
          <c:extLst xmlns:c16r2="http://schemas.microsoft.com/office/drawing/2015/06/chart">
            <c:ext xmlns:c16="http://schemas.microsoft.com/office/drawing/2014/chart" uri="{C3380CC4-5D6E-409C-BE32-E72D297353CC}">
              <c16:uniqueId val="{0000000D-6104-4AA3-BF08-DCF7B3EAFA72}"/>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200"/>
              <a:t>Target</a:t>
            </a:r>
            <a:r>
              <a:rPr lang="en-US" sz="1200" baseline="0"/>
              <a:t> / Team Leader</a:t>
            </a:r>
            <a:endParaRPr lang="en-US" sz="1200"/>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stacked"/>
        <c:varyColors val="0"/>
        <c:ser>
          <c:idx val="0"/>
          <c:order val="0"/>
          <c:tx>
            <c:strRef>
              <c:f>George!$A$197</c:f>
              <c:strCache>
                <c:ptCount val="1"/>
                <c:pt idx="0">
                  <c:v>Under Achieve</c:v>
                </c:pt>
              </c:strCache>
            </c:strRef>
          </c:tx>
          <c:spPr>
            <a:solidFill>
              <a:srgbClr val="FF0000"/>
            </a:solidFill>
            <a:ln>
              <a:noFill/>
            </a:ln>
            <a:effectLst/>
          </c:spPr>
          <c:invertIfNegative val="0"/>
          <c:cat>
            <c:strRef>
              <c:extLst>
                <c:ext xmlns:c15="http://schemas.microsoft.com/office/drawing/2012/chart" uri="{02D57815-91ED-43cb-92C2-25804820EDAC}">
                  <c15:fullRef>
                    <c15:sqref>George!$B$196:$G$196</c15:sqref>
                  </c15:fullRef>
                </c:ext>
              </c:extLst>
              <c:f>George!$C$196:$G$196</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George!$B$197:$G$197</c15:sqref>
                  </c15:fullRef>
                </c:ext>
              </c:extLst>
              <c:f>George!$C$197:$G$197</c:f>
              <c:numCache>
                <c:formatCode>#,##0</c:formatCode>
                <c:ptCount val="5"/>
                <c:pt idx="0">
                  <c:v>233750.00000000003</c:v>
                </c:pt>
                <c:pt idx="1">
                  <c:v>233750.00000000003</c:v>
                </c:pt>
                <c:pt idx="2">
                  <c:v>233750.00000000003</c:v>
                </c:pt>
                <c:pt idx="3">
                  <c:v>233750.00000000003</c:v>
                </c:pt>
                <c:pt idx="4">
                  <c:v>233750.00000000003</c:v>
                </c:pt>
              </c:numCache>
            </c:numRef>
          </c:val>
          <c:extLst xmlns:c16r2="http://schemas.microsoft.com/office/drawing/2015/06/chart">
            <c:ext xmlns:c16="http://schemas.microsoft.com/office/drawing/2014/chart" uri="{C3380CC4-5D6E-409C-BE32-E72D297353CC}">
              <c16:uniqueId val="{00000000-A02F-466F-AD5E-B1A7241E9396}"/>
            </c:ext>
          </c:extLst>
        </c:ser>
        <c:ser>
          <c:idx val="1"/>
          <c:order val="1"/>
          <c:tx>
            <c:strRef>
              <c:f>George!$A$198</c:f>
              <c:strCache>
                <c:ptCount val="1"/>
                <c:pt idx="0">
                  <c:v>Below Target</c:v>
                </c:pt>
              </c:strCache>
            </c:strRef>
          </c:tx>
          <c:spPr>
            <a:solidFill>
              <a:srgbClr val="FFFF00"/>
            </a:solidFill>
            <a:ln>
              <a:noFill/>
            </a:ln>
            <a:effectLst/>
          </c:spPr>
          <c:invertIfNegative val="0"/>
          <c:cat>
            <c:strRef>
              <c:extLst>
                <c:ext xmlns:c15="http://schemas.microsoft.com/office/drawing/2012/chart" uri="{02D57815-91ED-43cb-92C2-25804820EDAC}">
                  <c15:fullRef>
                    <c15:sqref>George!$B$196:$G$196</c15:sqref>
                  </c15:fullRef>
                </c:ext>
              </c:extLst>
              <c:f>George!$C$196:$G$196</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George!$B$198:$G$198</c15:sqref>
                  </c15:fullRef>
                </c:ext>
              </c:extLst>
              <c:f>George!$C$198:$G$198</c:f>
              <c:numCache>
                <c:formatCode>#,##0</c:formatCode>
                <c:ptCount val="5"/>
                <c:pt idx="0">
                  <c:v>327250</c:v>
                </c:pt>
                <c:pt idx="1">
                  <c:v>327250</c:v>
                </c:pt>
                <c:pt idx="2">
                  <c:v>327250</c:v>
                </c:pt>
                <c:pt idx="3">
                  <c:v>327250</c:v>
                </c:pt>
                <c:pt idx="4">
                  <c:v>327250</c:v>
                </c:pt>
              </c:numCache>
            </c:numRef>
          </c:val>
          <c:extLst xmlns:c16r2="http://schemas.microsoft.com/office/drawing/2015/06/chart">
            <c:ext xmlns:c16="http://schemas.microsoft.com/office/drawing/2014/chart" uri="{C3380CC4-5D6E-409C-BE32-E72D297353CC}">
              <c16:uniqueId val="{00000001-A02F-466F-AD5E-B1A7241E9396}"/>
            </c:ext>
          </c:extLst>
        </c:ser>
        <c:ser>
          <c:idx val="2"/>
          <c:order val="2"/>
          <c:tx>
            <c:strRef>
              <c:f>George!$A$199</c:f>
              <c:strCache>
                <c:ptCount val="1"/>
                <c:pt idx="0">
                  <c:v>On Target</c:v>
                </c:pt>
              </c:strCache>
            </c:strRef>
          </c:tx>
          <c:spPr>
            <a:solidFill>
              <a:srgbClr val="92D050"/>
            </a:solidFill>
            <a:ln>
              <a:noFill/>
            </a:ln>
            <a:effectLst/>
          </c:spPr>
          <c:invertIfNegative val="0"/>
          <c:cat>
            <c:strRef>
              <c:extLst>
                <c:ext xmlns:c15="http://schemas.microsoft.com/office/drawing/2012/chart" uri="{02D57815-91ED-43cb-92C2-25804820EDAC}">
                  <c15:fullRef>
                    <c15:sqref>George!$B$196:$G$196</c15:sqref>
                  </c15:fullRef>
                </c:ext>
              </c:extLst>
              <c:f>George!$C$196:$G$196</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George!$B$199:$G$199</c15:sqref>
                  </c15:fullRef>
                </c:ext>
              </c:extLst>
              <c:f>George!$C$199:$G$199</c:f>
              <c:numCache>
                <c:formatCode>#,##0</c:formatCode>
                <c:ptCount val="5"/>
                <c:pt idx="0">
                  <c:v>425000</c:v>
                </c:pt>
                <c:pt idx="1">
                  <c:v>425000</c:v>
                </c:pt>
                <c:pt idx="2">
                  <c:v>425000</c:v>
                </c:pt>
                <c:pt idx="3">
                  <c:v>425000</c:v>
                </c:pt>
                <c:pt idx="4">
                  <c:v>425000</c:v>
                </c:pt>
              </c:numCache>
            </c:numRef>
          </c:val>
          <c:extLst xmlns:c16r2="http://schemas.microsoft.com/office/drawing/2015/06/chart">
            <c:ext xmlns:c16="http://schemas.microsoft.com/office/drawing/2014/chart" uri="{C3380CC4-5D6E-409C-BE32-E72D297353CC}">
              <c16:uniqueId val="{00000002-A02F-466F-AD5E-B1A7241E9396}"/>
            </c:ext>
          </c:extLst>
        </c:ser>
        <c:dLbls>
          <c:showLegendKey val="0"/>
          <c:showVal val="0"/>
          <c:showCatName val="0"/>
          <c:showSerName val="0"/>
          <c:showPercent val="0"/>
          <c:showBubbleSize val="0"/>
        </c:dLbls>
        <c:gapWidth val="150"/>
        <c:overlap val="100"/>
        <c:axId val="518915400"/>
        <c:axId val="518915008"/>
      </c:barChart>
      <c:barChart>
        <c:barDir val="col"/>
        <c:grouping val="stacked"/>
        <c:varyColors val="0"/>
        <c:ser>
          <c:idx val="4"/>
          <c:order val="4"/>
          <c:tx>
            <c:strRef>
              <c:f>George!$A$201</c:f>
              <c:strCache>
                <c:ptCount val="1"/>
                <c:pt idx="0">
                  <c:v>Revenue</c:v>
                </c:pt>
              </c:strCache>
            </c:strRef>
          </c:tx>
          <c:spPr>
            <a:solidFill>
              <a:schemeClr val="accent5"/>
            </a:solidFill>
            <a:ln>
              <a:noFill/>
            </a:ln>
            <a:effectLst/>
          </c:spPr>
          <c:invertIfNegative val="0"/>
          <c:cat>
            <c:strRef>
              <c:extLst>
                <c:ext xmlns:c15="http://schemas.microsoft.com/office/drawing/2012/chart" uri="{02D57815-91ED-43cb-92C2-25804820EDAC}">
                  <c15:fullRef>
                    <c15:sqref>George!$B$196:$G$196</c15:sqref>
                  </c15:fullRef>
                </c:ext>
              </c:extLst>
              <c:f>George!$C$196:$G$196</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George!$B$201:$G$201</c15:sqref>
                  </c15:fullRef>
                </c:ext>
              </c:extLst>
              <c:f>George!$C$201:$G$201</c:f>
              <c:numCache>
                <c:formatCode>#,##0</c:formatCode>
                <c:ptCount val="5"/>
                <c:pt idx="0">
                  <c:v>0</c:v>
                </c:pt>
                <c:pt idx="1">
                  <c:v>130000</c:v>
                </c:pt>
                <c:pt idx="2">
                  <c:v>0</c:v>
                </c:pt>
                <c:pt idx="3">
                  <c:v>0</c:v>
                </c:pt>
                <c:pt idx="4">
                  <c:v>0</c:v>
                </c:pt>
              </c:numCache>
            </c:numRef>
          </c:val>
          <c:extLst xmlns:c16r2="http://schemas.microsoft.com/office/drawing/2015/06/chart">
            <c:ext xmlns:c16="http://schemas.microsoft.com/office/drawing/2014/chart" uri="{C3380CC4-5D6E-409C-BE32-E72D297353CC}">
              <c16:uniqueId val="{00000003-A02F-466F-AD5E-B1A7241E9396}"/>
            </c:ext>
          </c:extLst>
        </c:ser>
        <c:dLbls>
          <c:showLegendKey val="0"/>
          <c:showVal val="0"/>
          <c:showCatName val="0"/>
          <c:showSerName val="0"/>
          <c:showPercent val="0"/>
          <c:showBubbleSize val="0"/>
        </c:dLbls>
        <c:gapWidth val="500"/>
        <c:overlap val="100"/>
        <c:axId val="518916968"/>
        <c:axId val="518915792"/>
      </c:barChart>
      <c:lineChart>
        <c:grouping val="standard"/>
        <c:varyColors val="0"/>
        <c:ser>
          <c:idx val="3"/>
          <c:order val="3"/>
          <c:tx>
            <c:strRef>
              <c:f>George!$A$200</c:f>
              <c:strCache>
                <c:ptCount val="1"/>
                <c:pt idx="0">
                  <c:v>Target</c:v>
                </c:pt>
              </c:strCache>
            </c:strRef>
          </c:tx>
          <c:spPr>
            <a:ln w="25400" cap="rnd">
              <a:noFill/>
              <a:round/>
            </a:ln>
            <a:effectLst/>
          </c:spPr>
          <c:marker>
            <c:symbol val="dash"/>
            <c:size val="17"/>
            <c:spPr>
              <a:solidFill>
                <a:schemeClr val="tx1"/>
              </a:solidFill>
              <a:ln w="9525">
                <a:noFill/>
              </a:ln>
              <a:effectLst/>
            </c:spPr>
          </c:marker>
          <c:cat>
            <c:strRef>
              <c:extLst>
                <c:ext xmlns:c15="http://schemas.microsoft.com/office/drawing/2012/chart" uri="{02D57815-91ED-43cb-92C2-25804820EDAC}">
                  <c15:fullRef>
                    <c15:sqref>George!$B$196:$G$196</c15:sqref>
                  </c15:fullRef>
                </c:ext>
              </c:extLst>
              <c:f>George!$C$196:$G$196</c:f>
              <c:strCache>
                <c:ptCount val="5"/>
                <c:pt idx="0">
                  <c:v>احمد عادل</c:v>
                </c:pt>
                <c:pt idx="1">
                  <c:v>محمود اسامه</c:v>
                </c:pt>
                <c:pt idx="2">
                  <c:v>ماريان ايوب</c:v>
                </c:pt>
                <c:pt idx="3">
                  <c:v>ماردونا موريس</c:v>
                </c:pt>
                <c:pt idx="4">
                  <c:v>وئام وصفى</c:v>
                </c:pt>
              </c:strCache>
            </c:strRef>
          </c:cat>
          <c:val>
            <c:numRef>
              <c:extLst>
                <c:ext xmlns:c15="http://schemas.microsoft.com/office/drawing/2012/chart" uri="{02D57815-91ED-43cb-92C2-25804820EDAC}">
                  <c15:fullRef>
                    <c15:sqref>George!$B$200:$G$200</c15:sqref>
                  </c15:fullRef>
                </c:ext>
              </c:extLst>
              <c:f>George!$C$200:$G$200</c:f>
              <c:numCache>
                <c:formatCode>#,##0</c:formatCode>
                <c:ptCount val="5"/>
                <c:pt idx="0">
                  <c:v>850000</c:v>
                </c:pt>
                <c:pt idx="1">
                  <c:v>850000</c:v>
                </c:pt>
                <c:pt idx="2">
                  <c:v>850000</c:v>
                </c:pt>
                <c:pt idx="3">
                  <c:v>850000</c:v>
                </c:pt>
                <c:pt idx="4">
                  <c:v>850000</c:v>
                </c:pt>
              </c:numCache>
            </c:numRef>
          </c:val>
          <c:smooth val="0"/>
          <c:extLst xmlns:c16r2="http://schemas.microsoft.com/office/drawing/2015/06/chart">
            <c:ext xmlns:c16="http://schemas.microsoft.com/office/drawing/2014/chart" uri="{C3380CC4-5D6E-409C-BE32-E72D297353CC}">
              <c16:uniqueId val="{00000004-A02F-466F-AD5E-B1A7241E9396}"/>
            </c:ext>
          </c:extLst>
        </c:ser>
        <c:dLbls>
          <c:showLegendKey val="0"/>
          <c:showVal val="0"/>
          <c:showCatName val="0"/>
          <c:showSerName val="0"/>
          <c:showPercent val="0"/>
          <c:showBubbleSize val="0"/>
        </c:dLbls>
        <c:marker val="1"/>
        <c:smooth val="0"/>
        <c:axId val="518915400"/>
        <c:axId val="518915008"/>
      </c:lineChart>
      <c:catAx>
        <c:axId val="51891540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18915008"/>
        <c:crosses val="autoZero"/>
        <c:auto val="1"/>
        <c:lblAlgn val="ctr"/>
        <c:lblOffset val="100"/>
        <c:noMultiLvlLbl val="0"/>
      </c:catAx>
      <c:valAx>
        <c:axId val="5189150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18915400"/>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valAx>
        <c:axId val="518915792"/>
        <c:scaling>
          <c:orientation val="minMax"/>
        </c:scaling>
        <c:delete val="1"/>
        <c:axPos val="r"/>
        <c:numFmt formatCode="#,##0" sourceLinked="1"/>
        <c:majorTickMark val="out"/>
        <c:minorTickMark val="none"/>
        <c:tickLblPos val="nextTo"/>
        <c:crossAx val="518916968"/>
        <c:crosses val="max"/>
        <c:crossBetween val="between"/>
      </c:valAx>
      <c:catAx>
        <c:axId val="518916968"/>
        <c:scaling>
          <c:orientation val="minMax"/>
        </c:scaling>
        <c:delete val="1"/>
        <c:axPos val="b"/>
        <c:numFmt formatCode="General" sourceLinked="1"/>
        <c:majorTickMark val="out"/>
        <c:minorTickMark val="none"/>
        <c:tickLblPos val="nextTo"/>
        <c:crossAx val="5189157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solidFill>
                  <a:schemeClr val="tx1"/>
                </a:solidFill>
              </a:rPr>
              <a:t>No. / Package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doughnutChart>
        <c:varyColors val="1"/>
        <c:ser>
          <c:idx val="0"/>
          <c:order val="0"/>
          <c:tx>
            <c:strRef>
              <c:f>Reports!$A$112</c:f>
              <c:strCache>
                <c:ptCount val="1"/>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B32D-48B6-A6EE-E82E91CDA4DD}"/>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5.5555555555555552E-2"/>
                  <c:y val="-2.1444849251152618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B32D-48B6-A6EE-E82E91CDA4DD}"/>
                </c:ext>
                <c:ext xmlns:c15="http://schemas.microsoft.com/office/drawing/2012/chart" uri="{CE6537A1-D6FC-4f65-9D91-7224C49458BB}"/>
              </c:extLst>
            </c:dLbl>
            <c:dLbl>
              <c:idx val="1"/>
              <c:layout>
                <c:manualLayout>
                  <c:x val="0.28055555555555545"/>
                  <c:y val="8.5779397004608904E-3"/>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B32D-48B6-A6EE-E82E91CDA4DD}"/>
                </c:ext>
                <c:ext xmlns:c15="http://schemas.microsoft.com/office/drawing/2012/chart" uri="{CE6537A1-D6FC-4f65-9D91-7224C49458BB}"/>
              </c:extLst>
            </c:dLbl>
            <c:dLbl>
              <c:idx val="2"/>
              <c:layout>
                <c:manualLayout>
                  <c:x val="-6.3888888888888912E-2"/>
                  <c:y val="0"/>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B32D-48B6-A6EE-E82E91CDA4DD}"/>
                </c:ex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Reports!$P$29:$U$29</c15:sqref>
                  </c15:fullRef>
                </c:ext>
              </c:extLst>
              <c:f>(Reports!$P$29,Reports!$R$29,Reports!$T$29)</c:f>
              <c:strCache>
                <c:ptCount val="3"/>
                <c:pt idx="0">
                  <c:v>All No.</c:v>
                </c:pt>
                <c:pt idx="1">
                  <c:v>All 70/6 No.</c:v>
                </c:pt>
                <c:pt idx="2">
                  <c:v>Cairo No.</c:v>
                </c:pt>
              </c:strCache>
            </c:strRef>
          </c:cat>
          <c:val>
            <c:numRef>
              <c:extLst>
                <c:ext xmlns:c15="http://schemas.microsoft.com/office/drawing/2012/chart" uri="{02D57815-91ED-43cb-92C2-25804820EDAC}">
                  <c15:fullRef>
                    <c15:sqref>Reports!$P$30:$U$30</c15:sqref>
                  </c15:fullRef>
                </c:ext>
              </c:extLst>
              <c:f>(Reports!$P$30,Reports!$R$30,Reports!$T$30)</c:f>
              <c:numCache>
                <c:formatCode>#,##0</c:formatCode>
                <c:ptCount val="3"/>
                <c:pt idx="0">
                  <c:v>1</c:v>
                </c:pt>
                <c:pt idx="1">
                  <c:v>0</c:v>
                </c:pt>
                <c:pt idx="2">
                  <c:v>0</c:v>
                </c:pt>
              </c:numCache>
            </c:numRef>
          </c:val>
          <c:extLst xmlns:c16r2="http://schemas.microsoft.com/office/drawing/2015/06/chart">
            <c:ext xmlns:c16="http://schemas.microsoft.com/office/drawing/2014/chart" uri="{C3380CC4-5D6E-409C-BE32-E72D297353CC}">
              <c16:uniqueId val="{00000006-B32D-48B6-A6EE-E82E91CDA4DD}"/>
            </c:ext>
            <c:ext xmlns:c15="http://schemas.microsoft.com/office/drawing/2012/chart" uri="{02D57815-91ED-43cb-92C2-25804820EDAC}">
              <c15:categoryFilterExceptions/>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solidFill>
                  <a:schemeClr val="tx1"/>
                </a:solidFill>
              </a:rPr>
              <a:t>Amount / Package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doughnutChart>
        <c:varyColors val="1"/>
        <c:ser>
          <c:idx val="0"/>
          <c:order val="0"/>
          <c:tx>
            <c:strRef>
              <c:f>Reports!$A$112</c:f>
              <c:strCache>
                <c:ptCount val="1"/>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5.2777777777777674E-2"/>
                  <c:y val="-4.7178668352535723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6123-423F-AAAF-100CFD8D5D8D}"/>
                </c:ext>
                <c:ext xmlns:c15="http://schemas.microsoft.com/office/drawing/2012/chart" uri="{CE6537A1-D6FC-4f65-9D91-7224C49458BB}"/>
              </c:extLst>
            </c:dLbl>
            <c:dLbl>
              <c:idx val="1"/>
              <c:layout>
                <c:manualLayout>
                  <c:x val="0.16388888888888889"/>
                  <c:y val="0.12628787295463409"/>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6123-423F-AAAF-100CFD8D5D8D}"/>
                </c:ext>
                <c:ext xmlns:c15="http://schemas.microsoft.com/office/drawing/2012/chart" uri="{CE6537A1-D6FC-4f65-9D91-7224C49458BB}"/>
              </c:extLst>
            </c:dLbl>
            <c:dLbl>
              <c:idx val="2"/>
              <c:layout>
                <c:manualLayout>
                  <c:x val="-6.3888888888888884E-2"/>
                  <c:y val="-0.10722424625576309"/>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6123-423F-AAAF-100CFD8D5D8D}"/>
                </c:ex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Reports!$P$29:$U$29</c15:sqref>
                  </c15:fullRef>
                </c:ext>
              </c:extLst>
              <c:f>(Reports!$Q$29,Reports!$S$29,Reports!$U$29)</c:f>
              <c:strCache>
                <c:ptCount val="3"/>
                <c:pt idx="0">
                  <c:v>All amount</c:v>
                </c:pt>
                <c:pt idx="1">
                  <c:v>All 70/6 amount</c:v>
                </c:pt>
                <c:pt idx="2">
                  <c:v>Cairo amount</c:v>
                </c:pt>
              </c:strCache>
            </c:strRef>
          </c:cat>
          <c:val>
            <c:numRef>
              <c:extLst>
                <c:ext xmlns:c15="http://schemas.microsoft.com/office/drawing/2012/chart" uri="{02D57815-91ED-43cb-92C2-25804820EDAC}">
                  <c15:fullRef>
                    <c15:sqref>Reports!$P$30:$U$30</c15:sqref>
                  </c15:fullRef>
                </c:ext>
              </c:extLst>
              <c:f>(Reports!$Q$30,Reports!$S$30,Reports!$U$30)</c:f>
              <c:numCache>
                <c:formatCode>#,##0</c:formatCode>
                <c:ptCount val="3"/>
                <c:pt idx="0">
                  <c:v>130000</c:v>
                </c:pt>
                <c:pt idx="1">
                  <c:v>0</c:v>
                </c:pt>
                <c:pt idx="2">
                  <c:v>0</c:v>
                </c:pt>
              </c:numCache>
            </c:numRef>
          </c:val>
          <c:extLst xmlns:c16r2="http://schemas.microsoft.com/office/drawing/2015/06/chart">
            <c:ext xmlns:c16="http://schemas.microsoft.com/office/drawing/2014/chart" uri="{C3380CC4-5D6E-409C-BE32-E72D297353CC}">
              <c16:uniqueId val="{00000006-6123-423F-AAAF-100CFD8D5D8D}"/>
            </c:ext>
            <c:ext xmlns:c15="http://schemas.microsoft.com/office/drawing/2012/chart" uri="{02D57815-91ED-43cb-92C2-25804820EDAC}">
              <c15:categoryFilterExceptions/>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Reports!$J$4</c:f>
              <c:strCache>
                <c:ptCount val="1"/>
                <c:pt idx="0">
                  <c:v>Forecast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Reports!$I$5:$I$8</c:f>
              <c:strCache>
                <c:ptCount val="4"/>
                <c:pt idx="0">
                  <c:v>1st week</c:v>
                </c:pt>
                <c:pt idx="1">
                  <c:v>2nd week</c:v>
                </c:pt>
                <c:pt idx="2">
                  <c:v>3rd week</c:v>
                </c:pt>
                <c:pt idx="3">
                  <c:v>4th week</c:v>
                </c:pt>
              </c:strCache>
            </c:strRef>
          </c:cat>
          <c:val>
            <c:numRef>
              <c:f>Reports!$B$14:$B$17</c:f>
              <c:numCache>
                <c:formatCode>#,##0</c:formatCode>
                <c:ptCount val="4"/>
                <c:pt idx="0">
                  <c:v>800000</c:v>
                </c:pt>
              </c:numCache>
            </c:numRef>
          </c:val>
          <c:extLst xmlns:c16r2="http://schemas.microsoft.com/office/drawing/2015/06/chart">
            <c:ext xmlns:c16="http://schemas.microsoft.com/office/drawing/2014/chart" uri="{C3380CC4-5D6E-409C-BE32-E72D297353CC}">
              <c16:uniqueId val="{00000000-007E-4A06-A97D-5BDCADF91D30}"/>
            </c:ext>
          </c:extLst>
        </c:ser>
        <c:ser>
          <c:idx val="2"/>
          <c:order val="1"/>
          <c:tx>
            <c:strRef>
              <c:f>Reports!$K$4</c:f>
              <c:strCache>
                <c:ptCount val="1"/>
                <c:pt idx="0">
                  <c:v>Actual Revenue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Reports!$I$5:$I$8</c:f>
              <c:strCache>
                <c:ptCount val="4"/>
                <c:pt idx="0">
                  <c:v>1st week</c:v>
                </c:pt>
                <c:pt idx="1">
                  <c:v>2nd week</c:v>
                </c:pt>
                <c:pt idx="2">
                  <c:v>3rd week</c:v>
                </c:pt>
                <c:pt idx="3">
                  <c:v>4th week</c:v>
                </c:pt>
              </c:strCache>
            </c:strRef>
          </c:cat>
          <c:val>
            <c:numRef>
              <c:f>Reports!$C$14:$C$17</c:f>
              <c:numCache>
                <c:formatCode>#,##0</c:formatCode>
                <c:ptCount val="4"/>
                <c:pt idx="0">
                  <c:v>130000</c:v>
                </c:pt>
              </c:numCache>
            </c:numRef>
          </c:val>
          <c:extLst xmlns:c16r2="http://schemas.microsoft.com/office/drawing/2015/06/chart">
            <c:ext xmlns:c16="http://schemas.microsoft.com/office/drawing/2014/chart" uri="{C3380CC4-5D6E-409C-BE32-E72D297353CC}">
              <c16:uniqueId val="{00000001-007E-4A06-A97D-5BDCADF91D30}"/>
            </c:ext>
          </c:extLst>
        </c:ser>
        <c:dLbls>
          <c:showLegendKey val="0"/>
          <c:showVal val="0"/>
          <c:showCatName val="0"/>
          <c:showSerName val="0"/>
          <c:showPercent val="0"/>
          <c:showBubbleSize val="0"/>
        </c:dLbls>
        <c:gapWidth val="150"/>
        <c:shape val="cylinder"/>
        <c:axId val="162554832"/>
        <c:axId val="162558360"/>
        <c:axId val="0"/>
        <c:extLst xmlns:c16r2="http://schemas.microsoft.com/office/drawing/2015/06/chart"/>
      </c:bar3DChart>
      <c:catAx>
        <c:axId val="162554832"/>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2558360"/>
        <c:crosses val="autoZero"/>
        <c:auto val="1"/>
        <c:lblAlgn val="ctr"/>
        <c:lblOffset val="100"/>
        <c:noMultiLvlLbl val="0"/>
      </c:catAx>
      <c:valAx>
        <c:axId val="1625583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2554832"/>
        <c:crosses val="autoZero"/>
        <c:crossBetween val="between"/>
        <c:dispUnits>
          <c:builtInUnit val="millions"/>
          <c:dispUnitsLbl>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4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Sara Nabeeh</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Sameh!$F$172</c:f>
              <c:strCache>
                <c:ptCount val="1"/>
                <c:pt idx="0">
                  <c:v>ساره نبيه</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0237-4297-87F4-BD794D77389E}"/>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0237-4297-87F4-BD794D77389E}"/>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0237-4297-87F4-BD794D77389E}"/>
              </c:ext>
            </c:extLst>
          </c:dPt>
          <c:dPt>
            <c:idx val="4"/>
            <c:bubble3D val="0"/>
            <c:spPr>
              <a:noFill/>
            </c:spPr>
            <c:extLst xmlns:c16r2="http://schemas.microsoft.com/office/drawing/2015/06/chart">
              <c:ext xmlns:c16="http://schemas.microsoft.com/office/drawing/2014/chart" uri="{C3380CC4-5D6E-409C-BE32-E72D297353CC}">
                <c16:uniqueId val="{00000007-0237-4297-87F4-BD794D77389E}"/>
              </c:ext>
            </c:extLst>
          </c:dPt>
          <c:val>
            <c:numRef>
              <c:f>Sameh!$G$173:$G$177</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0237-4297-87F4-BD794D77389E}"/>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Sameh!$H$172</c:f>
              <c:strCache>
                <c:ptCount val="1"/>
                <c:pt idx="0">
                  <c:v>ساره نبيه</c:v>
                </c:pt>
              </c:strCache>
            </c:strRef>
          </c:tx>
          <c:dPt>
            <c:idx val="0"/>
            <c:bubble3D val="0"/>
            <c:spPr>
              <a:noFill/>
            </c:spPr>
            <c:extLst xmlns:c16r2="http://schemas.microsoft.com/office/drawing/2015/06/chart">
              <c:ext xmlns:c16="http://schemas.microsoft.com/office/drawing/2014/chart" uri="{C3380CC4-5D6E-409C-BE32-E72D297353CC}">
                <c16:uniqueId val="{0000000A-0237-4297-87F4-BD794D77389E}"/>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0237-4297-87F4-BD794D77389E}"/>
              </c:ext>
            </c:extLst>
          </c:dPt>
          <c:dPt>
            <c:idx val="2"/>
            <c:bubble3D val="0"/>
            <c:spPr>
              <a:noFill/>
            </c:spPr>
            <c:extLst xmlns:c16r2="http://schemas.microsoft.com/office/drawing/2015/06/chart">
              <c:ext xmlns:c16="http://schemas.microsoft.com/office/drawing/2014/chart" uri="{C3380CC4-5D6E-409C-BE32-E72D297353CC}">
                <c16:uniqueId val="{0000000E-0237-4297-87F4-BD794D77389E}"/>
              </c:ext>
            </c:extLst>
          </c:dPt>
          <c:val>
            <c:numRef>
              <c:f>Sameh!$I$173:$I$175</c:f>
              <c:numCache>
                <c:formatCode>#,##0</c:formatCode>
                <c:ptCount val="3"/>
                <c:pt idx="0">
                  <c:v>120000</c:v>
                </c:pt>
                <c:pt idx="1">
                  <c:v>14166.666666666666</c:v>
                </c:pt>
                <c:pt idx="2">
                  <c:v>1565833.3333333333</c:v>
                </c:pt>
              </c:numCache>
            </c:numRef>
          </c:val>
          <c:extLst xmlns:c16r2="http://schemas.microsoft.com/office/drawing/2015/06/chart">
            <c:ext xmlns:c16="http://schemas.microsoft.com/office/drawing/2014/chart" uri="{C3380CC4-5D6E-409C-BE32-E72D297353CC}">
              <c16:uniqueId val="{0000000F-0237-4297-87F4-BD794D77389E}"/>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r>
              <a:rPr lang="en-US" sz="1200" u="sng"/>
              <a:t>Revenue / Team Leader</a:t>
            </a:r>
          </a:p>
        </c:rich>
      </c:tx>
      <c:overlay val="0"/>
      <c:spPr>
        <a:noFill/>
        <a:ln>
          <a:noFill/>
        </a:ln>
        <a:effectLst/>
      </c:spPr>
      <c:txPr>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446568546239224E-2"/>
          <c:y val="0.11332274597071226"/>
          <c:w val="0.82310686290752155"/>
          <c:h val="0.78899236484720614"/>
        </c:manualLayout>
      </c:layout>
      <c:pie3DChart>
        <c:varyColors val="1"/>
        <c:ser>
          <c:idx val="0"/>
          <c:order val="0"/>
          <c:tx>
            <c:strRef>
              <c:f>Reports!$H$39</c:f>
              <c:strCache>
                <c:ptCount val="1"/>
                <c:pt idx="0">
                  <c:v>Revenue</c:v>
                </c:pt>
              </c:strCache>
            </c:strRef>
          </c:tx>
          <c:explosion val="12"/>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2690-436B-8AD9-5967A6F680B8}"/>
                </c:ext>
                <c:ext xmlns:c15="http://schemas.microsoft.com/office/drawing/2012/chart" uri="{CE6537A1-D6FC-4f65-9D91-7224C49458BB}"/>
              </c:extLst>
            </c:dLbl>
            <c:dLbl>
              <c:idx val="1"/>
              <c:layout>
                <c:manualLayout>
                  <c:x val="-2.6447023579187733E-2"/>
                  <c:y val="1.7271199693150996E-3"/>
                </c:manualLayout>
              </c:layout>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extLst xmlns:c16r2="http://schemas.microsoft.com/office/drawing/2015/06/chart">
                <c:ext xmlns:c16="http://schemas.microsoft.com/office/drawing/2014/chart" uri="{C3380CC4-5D6E-409C-BE32-E72D297353CC}">
                  <c16:uniqueId val="{00000003-2690-436B-8AD9-5967A6F680B8}"/>
                </c:ext>
                <c:ext xmlns:c15="http://schemas.microsoft.com/office/drawing/2012/chart" uri="{CE6537A1-D6FC-4f65-9D91-7224C49458BB}"/>
              </c:extLst>
            </c:dLbl>
            <c:dLbl>
              <c:idx val="2"/>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2690-436B-8AD9-5967A6F680B8}"/>
                </c:ext>
                <c:ext xmlns:c15="http://schemas.microsoft.com/office/drawing/2012/chart" uri="{CE6537A1-D6FC-4f65-9D91-7224C49458BB}"/>
              </c:extLst>
            </c:dLbl>
            <c:dLbl>
              <c:idx val="3"/>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7-2690-436B-8AD9-5967A6F680B8}"/>
                </c:ext>
                <c:ext xmlns:c15="http://schemas.microsoft.com/office/drawing/2012/chart" uri="{CE6537A1-D6FC-4f65-9D91-7224C49458BB}"/>
              </c:extLst>
            </c:dLbl>
            <c:dLbl>
              <c:idx val="4"/>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9-2690-436B-8AD9-5967A6F680B8}"/>
                </c:ex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extLst>
                <c:ext xmlns:c15="http://schemas.microsoft.com/office/drawing/2012/chart" uri="{02D57815-91ED-43cb-92C2-25804820EDAC}">
                  <c15:fullRef>
                    <c15:sqref>Reports!$A$46:$A$51</c15:sqref>
                  </c15:fullRef>
                </c:ext>
              </c:extLst>
              <c:f>Reports!$A$47:$A$51</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Reports!$H$46:$H$51</c15:sqref>
                  </c15:fullRef>
                </c:ext>
              </c:extLst>
              <c:f>Reports!$H$47:$H$51</c:f>
              <c:numCache>
                <c:formatCode>#,##0</c:formatCode>
                <c:ptCount val="5"/>
                <c:pt idx="0">
                  <c:v>0</c:v>
                </c:pt>
                <c:pt idx="1">
                  <c:v>120000</c:v>
                </c:pt>
                <c:pt idx="2">
                  <c:v>0</c:v>
                </c:pt>
                <c:pt idx="3">
                  <c:v>0</c:v>
                </c:pt>
                <c:pt idx="4">
                  <c:v>60000</c:v>
                </c:pt>
              </c:numCache>
            </c:numRef>
          </c:val>
          <c:extLst xmlns:c16r2="http://schemas.microsoft.com/office/drawing/2015/06/chart">
            <c:ext xmlns:c16="http://schemas.microsoft.com/office/drawing/2014/chart" uri="{C3380CC4-5D6E-409C-BE32-E72D297353CC}">
              <c16:uniqueId val="{0000000A-2690-436B-8AD9-5967A6F680B8}"/>
            </c:ext>
            <c:ext xmlns:c15="http://schemas.microsoft.com/office/drawing/2012/chart" uri="{02D57815-91ED-43cb-92C2-25804820EDAC}">
              <c15:categoryFilterExceptions/>
            </c:ext>
          </c:extLst>
        </c:ser>
        <c:dLbls>
          <c:dLblPos val="outEnd"/>
          <c:showLegendKey val="0"/>
          <c:showVal val="0"/>
          <c:showCatName val="1"/>
          <c:showSerName val="0"/>
          <c:showPercent val="0"/>
          <c:showBubbleSize val="0"/>
          <c:showLeaderLines val="1"/>
        </c:dLbls>
        <c:extLst xmlns:c16r2="http://schemas.microsoft.com/office/drawing/2015/06/chart"/>
      </c:pie3DChart>
      <c:spPr>
        <a:noFill/>
        <a:ln>
          <a:noFill/>
        </a:ln>
        <a:effectLst/>
      </c:spPr>
    </c:plotArea>
    <c:plotVisOnly val="1"/>
    <c:dispBlanksAs val="gap"/>
    <c:showDLblsOverMax val="0"/>
  </c:chart>
  <c:spPr>
    <a:noFill/>
    <a:ln w="9525" cap="flat" cmpd="sng" algn="ctr">
      <a:noFill/>
      <a:round/>
    </a:ln>
    <a:effectLst/>
  </c:spPr>
  <c:txPr>
    <a:bodyPr/>
    <a:lstStyle/>
    <a:p>
      <a:pPr>
        <a:defRPr sz="18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r>
              <a:rPr lang="en-US" sz="1200" u="sng"/>
              <a:t>Memb. No. / Team Leader</a:t>
            </a:r>
          </a:p>
        </c:rich>
      </c:tx>
      <c:overlay val="0"/>
      <c:spPr>
        <a:noFill/>
        <a:ln>
          <a:noFill/>
        </a:ln>
        <a:effectLst/>
      </c:spPr>
      <c:txPr>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446568546239224E-2"/>
          <c:y val="0.11332274597071226"/>
          <c:w val="0.82310686290752155"/>
          <c:h val="0.78899236484720614"/>
        </c:manualLayout>
      </c:layout>
      <c:pie3DChart>
        <c:varyColors val="1"/>
        <c:ser>
          <c:idx val="0"/>
          <c:order val="0"/>
          <c:tx>
            <c:strRef>
              <c:f>Reports!$L$39</c:f>
              <c:strCache>
                <c:ptCount val="1"/>
                <c:pt idx="0">
                  <c:v>Memberships Amount</c:v>
                </c:pt>
              </c:strCache>
            </c:strRef>
          </c:tx>
          <c:explosion val="12"/>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E0A1-4D21-8D55-B50B93553E14}"/>
                </c:ext>
                <c:ext xmlns:c15="http://schemas.microsoft.com/office/drawing/2012/chart" uri="{CE6537A1-D6FC-4f65-9D91-7224C49458BB}"/>
              </c:extLst>
            </c:dLbl>
            <c:dLbl>
              <c:idx val="1"/>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E0A1-4D21-8D55-B50B93553E14}"/>
                </c:ext>
                <c:ext xmlns:c15="http://schemas.microsoft.com/office/drawing/2012/chart" uri="{CE6537A1-D6FC-4f65-9D91-7224C49458BB}"/>
              </c:extLst>
            </c:dLbl>
            <c:dLbl>
              <c:idx val="2"/>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E0A1-4D21-8D55-B50B93553E14}"/>
                </c:ext>
                <c:ext xmlns:c15="http://schemas.microsoft.com/office/drawing/2012/chart" uri="{CE6537A1-D6FC-4f65-9D91-7224C49458BB}"/>
              </c:extLst>
            </c:dLbl>
            <c:dLbl>
              <c:idx val="3"/>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7-E0A1-4D21-8D55-B50B93553E14}"/>
                </c:ext>
                <c:ext xmlns:c15="http://schemas.microsoft.com/office/drawing/2012/chart" uri="{CE6537A1-D6FC-4f65-9D91-7224C49458BB}"/>
              </c:extLst>
            </c:dLbl>
            <c:dLbl>
              <c:idx val="4"/>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9-E0A1-4D21-8D55-B50B93553E14}"/>
                </c:ex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extLst>
                <c:ext xmlns:c15="http://schemas.microsoft.com/office/drawing/2012/chart" uri="{02D57815-91ED-43cb-92C2-25804820EDAC}">
                  <c15:fullRef>
                    <c15:sqref>Reports!$A$46:$A$51</c15:sqref>
                  </c15:fullRef>
                </c:ext>
              </c:extLst>
              <c:f>Reports!$A$47:$A$51</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Reports!$L$46:$L$51</c15:sqref>
                  </c15:fullRef>
                </c:ext>
              </c:extLst>
              <c:f>Reports!$L$47:$L$51</c:f>
              <c:numCache>
                <c:formatCode>#,##0</c:formatCode>
                <c:ptCount val="5"/>
                <c:pt idx="0">
                  <c:v>0</c:v>
                </c:pt>
                <c:pt idx="1">
                  <c:v>120000</c:v>
                </c:pt>
                <c:pt idx="2">
                  <c:v>0</c:v>
                </c:pt>
                <c:pt idx="3">
                  <c:v>0</c:v>
                </c:pt>
                <c:pt idx="4">
                  <c:v>60000</c:v>
                </c:pt>
              </c:numCache>
            </c:numRef>
          </c:val>
          <c:extLst xmlns:c16r2="http://schemas.microsoft.com/office/drawing/2015/06/chart">
            <c:ext xmlns:c16="http://schemas.microsoft.com/office/drawing/2014/chart" uri="{C3380CC4-5D6E-409C-BE32-E72D297353CC}">
              <c16:uniqueId val="{0000000A-E0A1-4D21-8D55-B50B93553E14}"/>
            </c:ext>
            <c:ext xmlns:c15="http://schemas.microsoft.com/office/drawing/2012/chart" uri="{02D57815-91ED-43cb-92C2-25804820EDAC}">
              <c15:categoryFilterExceptions/>
            </c:ext>
          </c:extLst>
        </c:ser>
        <c:dLbls>
          <c:dLblPos val="outEnd"/>
          <c:showLegendKey val="0"/>
          <c:showVal val="0"/>
          <c:showCatName val="1"/>
          <c:showSerName val="0"/>
          <c:showPercent val="0"/>
          <c:showBubbleSize val="0"/>
          <c:showLeaderLines val="1"/>
        </c:dLbls>
        <c:extLst xmlns:c16r2="http://schemas.microsoft.com/office/drawing/2015/06/chart"/>
      </c:pie3DChart>
      <c:spPr>
        <a:noFill/>
        <a:ln>
          <a:noFill/>
        </a:ln>
        <a:effectLst/>
      </c:spPr>
    </c:plotArea>
    <c:plotVisOnly val="1"/>
    <c:dispBlanksAs val="gap"/>
    <c:showDLblsOverMax val="0"/>
  </c:chart>
  <c:spPr>
    <a:noFill/>
    <a:ln w="9525" cap="flat" cmpd="sng" algn="ctr">
      <a:noFill/>
      <a:round/>
    </a:ln>
    <a:effectLst/>
  </c:spPr>
  <c:txPr>
    <a:bodyPr/>
    <a:lstStyle/>
    <a:p>
      <a:pPr>
        <a:defRPr sz="18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Bank &amp; Reject Balance </a:t>
            </a:r>
            <a:r>
              <a:rPr lang="en-US" u="sng"/>
              <a:t>(Amount-EGP)</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extLst xmlns:c16r2="http://schemas.microsoft.com/office/drawing/2015/06/chart" xmlns:c15="http://schemas.microsoft.com/office/drawing/2012/chart"/>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Reports!$A$46:$A$51</c15:sqref>
                  </c15:fullRef>
                </c:ext>
              </c:extLst>
              <c:f>Reports!$A$47:$A$51</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Reports!$H$46:$H$51</c15:sqref>
                  </c15:fullRef>
                </c:ext>
              </c:extLst>
              <c:f>Reports!$H$47:$H$51</c:f>
              <c:numCache>
                <c:formatCode>#,##0</c:formatCode>
                <c:ptCount val="5"/>
                <c:pt idx="0">
                  <c:v>0</c:v>
                </c:pt>
                <c:pt idx="1">
                  <c:v>120000</c:v>
                </c:pt>
                <c:pt idx="2">
                  <c:v>0</c:v>
                </c:pt>
                <c:pt idx="3">
                  <c:v>0</c:v>
                </c:pt>
                <c:pt idx="4">
                  <c:v>60000</c:v>
                </c:pt>
              </c:numCache>
            </c:numRef>
          </c:val>
          <c:extLst xmlns:c16r2="http://schemas.microsoft.com/office/drawing/2015/06/chart">
            <c:ext xmlns:c16="http://schemas.microsoft.com/office/drawing/2014/chart" uri="{C3380CC4-5D6E-409C-BE32-E72D297353CC}">
              <c16:uniqueId val="{00000000-C9AD-4028-9D28-872901E40CF8}"/>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Reports!$A$46:$A$51</c15:sqref>
                  </c15:fullRef>
                </c:ext>
              </c:extLst>
              <c:f>Reports!$A$47:$A$51</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Reports!$D$46:$D$51</c15:sqref>
                  </c15:fullRef>
                </c:ext>
              </c:extLst>
              <c:f>Reports!$D$47:$D$51</c:f>
              <c:numCache>
                <c:formatCode>#,##0</c:formatCode>
                <c:ptCount val="5"/>
                <c:pt idx="0">
                  <c:v>0</c:v>
                </c:pt>
                <c:pt idx="1">
                  <c:v>65000</c:v>
                </c:pt>
                <c:pt idx="2">
                  <c:v>0</c:v>
                </c:pt>
                <c:pt idx="3">
                  <c:v>0</c:v>
                </c:pt>
                <c:pt idx="4">
                  <c:v>65000</c:v>
                </c:pt>
              </c:numCache>
            </c:numRef>
          </c:val>
          <c:extLst xmlns:c16r2="http://schemas.microsoft.com/office/drawing/2015/06/chart">
            <c:ext xmlns:c16="http://schemas.microsoft.com/office/drawing/2014/chart" uri="{C3380CC4-5D6E-409C-BE32-E72D297353CC}">
              <c16:uniqueId val="{00000001-C9AD-4028-9D28-872901E40CF8}"/>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Reports!$A$46:$A$51</c15:sqref>
                  </c15:fullRef>
                </c:ext>
              </c:extLst>
              <c:f>Reports!$A$47:$A$51</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Reports!$F$46:$F$51</c15:sqref>
                  </c15:fullRef>
                </c:ext>
              </c:extLst>
              <c:f>Reports!$F$47:$F$51</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2-C9AD-4028-9D28-872901E40CF8}"/>
            </c:ext>
          </c:extLst>
        </c:ser>
        <c:ser>
          <c:idx val="0"/>
          <c:order val="3"/>
          <c:tx>
            <c:strRef>
              <c:f>Reports!$N$39</c:f>
              <c:strCache>
                <c:ptCount val="1"/>
                <c:pt idx="0">
                  <c:v>Hold Amount</c:v>
                </c:pt>
              </c:strCache>
              <c:extLst xmlns:c16r2="http://schemas.microsoft.com/office/drawing/2015/06/chart" xmlns:c15="http://schemas.microsoft.com/office/drawing/2012/chart"/>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Reports!$A$46:$A$51</c15:sqref>
                  </c15:fullRef>
                </c:ext>
              </c:extLst>
              <c:f>Reports!$A$47:$A$51</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Reports!$N$46:$N$51</c15:sqref>
                  </c15:fullRef>
                </c:ext>
              </c:extLst>
              <c:f>Reports!$N$47:$N$51</c:f>
              <c:numCache>
                <c:formatCode>#,##0</c:formatCode>
                <c:ptCount val="5"/>
                <c:pt idx="0">
                  <c:v>323750</c:v>
                </c:pt>
                <c:pt idx="1">
                  <c:v>635000</c:v>
                </c:pt>
                <c:pt idx="2">
                  <c:v>0</c:v>
                </c:pt>
                <c:pt idx="3">
                  <c:v>118750</c:v>
                </c:pt>
                <c:pt idx="4">
                  <c:v>658000</c:v>
                </c:pt>
              </c:numCache>
            </c:numRef>
          </c:val>
          <c:extLst xmlns:c16r2="http://schemas.microsoft.com/office/drawing/2015/06/chart">
            <c:ext xmlns:c16="http://schemas.microsoft.com/office/drawing/2014/chart" uri="{C3380CC4-5D6E-409C-BE32-E72D297353CC}">
              <c16:uniqueId val="{00000003-C9AD-4028-9D28-872901E40CF8}"/>
            </c:ext>
          </c:extLst>
        </c:ser>
        <c:dLbls>
          <c:showLegendKey val="0"/>
          <c:showVal val="0"/>
          <c:showCatName val="0"/>
          <c:showSerName val="0"/>
          <c:showPercent val="0"/>
          <c:showBubbleSize val="0"/>
        </c:dLbls>
        <c:gapWidth val="150"/>
        <c:shape val="cylinder"/>
        <c:axId val="162559536"/>
        <c:axId val="162555224"/>
        <c:axId val="0"/>
        <c:extLst xmlns:c16r2="http://schemas.microsoft.com/office/drawing/2015/06/chart"/>
      </c:bar3DChart>
      <c:catAx>
        <c:axId val="162559536"/>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2555224"/>
        <c:crosses val="autoZero"/>
        <c:auto val="1"/>
        <c:lblAlgn val="ctr"/>
        <c:lblOffset val="100"/>
        <c:noMultiLvlLbl val="0"/>
      </c:catAx>
      <c:valAx>
        <c:axId val="1625552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2559536"/>
        <c:crosses val="autoZero"/>
        <c:crossBetween val="between"/>
        <c:dispUnits>
          <c:builtInUnit val="millions"/>
          <c:dispUnitsLbl>
            <c:spPr>
              <a:noFill/>
              <a:ln>
                <a:noFill/>
              </a:ln>
              <a:effectLst/>
            </c:spPr>
            <c:txPr>
              <a:bodyPr rot="-54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1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Bank &amp; Reject Balance </a:t>
            </a:r>
            <a:r>
              <a:rPr lang="en-US" u="sng"/>
              <a:t>(No.)</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extLst xmlns:c16r2="http://schemas.microsoft.com/office/drawing/2015/06/chart" xmlns:c15="http://schemas.microsoft.com/office/drawing/2012/chart"/>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Reports!$A$46:$A$51</c15:sqref>
                  </c15:fullRef>
                </c:ext>
              </c:extLst>
              <c:f>Reports!$A$47:$A$51</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Reports!$G$46:$G$51</c15:sqref>
                  </c15:fullRef>
                </c:ext>
              </c:extLst>
              <c:f>Reports!$G$47:$G$51</c:f>
              <c:numCache>
                <c:formatCode>#,##0</c:formatCode>
                <c:ptCount val="5"/>
                <c:pt idx="0">
                  <c:v>0</c:v>
                </c:pt>
                <c:pt idx="1">
                  <c:v>1</c:v>
                </c:pt>
                <c:pt idx="2">
                  <c:v>0</c:v>
                </c:pt>
                <c:pt idx="3">
                  <c:v>0</c:v>
                </c:pt>
                <c:pt idx="4">
                  <c:v>1</c:v>
                </c:pt>
              </c:numCache>
            </c:numRef>
          </c:val>
          <c:extLst xmlns:c16r2="http://schemas.microsoft.com/office/drawing/2015/06/chart">
            <c:ext xmlns:c16="http://schemas.microsoft.com/office/drawing/2014/chart" uri="{C3380CC4-5D6E-409C-BE32-E72D297353CC}">
              <c16:uniqueId val="{00000000-605E-407A-87F3-275AD5C90055}"/>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Reports!$A$46:$A$51</c15:sqref>
                  </c15:fullRef>
                </c:ext>
              </c:extLst>
              <c:f>Reports!$A$47:$A$51</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Reports!$C$46:$C$51</c15:sqref>
                  </c15:fullRef>
                </c:ext>
              </c:extLst>
              <c:f>Reports!$C$47:$C$51</c:f>
              <c:numCache>
                <c:formatCode>#,##0</c:formatCode>
                <c:ptCount val="5"/>
                <c:pt idx="0">
                  <c:v>0</c:v>
                </c:pt>
                <c:pt idx="1">
                  <c:v>1</c:v>
                </c:pt>
                <c:pt idx="2">
                  <c:v>0</c:v>
                </c:pt>
                <c:pt idx="3">
                  <c:v>0</c:v>
                </c:pt>
                <c:pt idx="4">
                  <c:v>1</c:v>
                </c:pt>
              </c:numCache>
            </c:numRef>
          </c:val>
          <c:extLst xmlns:c16r2="http://schemas.microsoft.com/office/drawing/2015/06/chart">
            <c:ext xmlns:c16="http://schemas.microsoft.com/office/drawing/2014/chart" uri="{C3380CC4-5D6E-409C-BE32-E72D297353CC}">
              <c16:uniqueId val="{00000001-605E-407A-87F3-275AD5C90055}"/>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Reports!$A$46:$A$51</c15:sqref>
                  </c15:fullRef>
                </c:ext>
              </c:extLst>
              <c:f>Reports!$A$47:$A$51</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Reports!$E$46:$E$51</c15:sqref>
                  </c15:fullRef>
                </c:ext>
              </c:extLst>
              <c:f>Reports!$E$47:$E$51</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2-605E-407A-87F3-275AD5C90055}"/>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Reports!$A$46:$A$51</c15:sqref>
                  </c15:fullRef>
                </c:ext>
              </c:extLst>
              <c:f>Reports!$A$47:$A$51</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Reports!$M$46:$M$51</c15:sqref>
                  </c15:fullRef>
                </c:ext>
              </c:extLst>
              <c:f>Reports!$M$47:$M$51</c:f>
              <c:numCache>
                <c:formatCode>#,##0</c:formatCode>
                <c:ptCount val="5"/>
                <c:pt idx="0">
                  <c:v>3</c:v>
                </c:pt>
                <c:pt idx="1">
                  <c:v>7</c:v>
                </c:pt>
                <c:pt idx="2">
                  <c:v>0</c:v>
                </c:pt>
                <c:pt idx="3">
                  <c:v>1</c:v>
                </c:pt>
                <c:pt idx="4">
                  <c:v>6</c:v>
                </c:pt>
              </c:numCache>
            </c:numRef>
          </c:val>
          <c:extLst xmlns:c16r2="http://schemas.microsoft.com/office/drawing/2015/06/chart">
            <c:ext xmlns:c16="http://schemas.microsoft.com/office/drawing/2014/chart" uri="{C3380CC4-5D6E-409C-BE32-E72D297353CC}">
              <c16:uniqueId val="{00000003-605E-407A-87F3-275AD5C90055}"/>
            </c:ext>
          </c:extLst>
        </c:ser>
        <c:dLbls>
          <c:showLegendKey val="0"/>
          <c:showVal val="0"/>
          <c:showCatName val="0"/>
          <c:showSerName val="0"/>
          <c:showPercent val="0"/>
          <c:showBubbleSize val="0"/>
        </c:dLbls>
        <c:gapWidth val="150"/>
        <c:shape val="cylinder"/>
        <c:axId val="162554048"/>
        <c:axId val="162559144"/>
        <c:axId val="0"/>
        <c:extLst xmlns:c16r2="http://schemas.microsoft.com/office/drawing/2015/06/chart"/>
      </c:bar3DChart>
      <c:catAx>
        <c:axId val="162554048"/>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2559144"/>
        <c:crosses val="autoZero"/>
        <c:auto val="1"/>
        <c:lblAlgn val="ctr"/>
        <c:lblOffset val="100"/>
        <c:noMultiLvlLbl val="0"/>
      </c:catAx>
      <c:valAx>
        <c:axId val="1625591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25540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1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Dina Adel</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Reports!$A$47</c:f>
              <c:strCache>
                <c:ptCount val="1"/>
                <c:pt idx="0">
                  <c:v>دينا عادل</c:v>
                </c:pt>
              </c:strCache>
            </c:strRef>
          </c:cat>
          <c:val>
            <c:numRef>
              <c:f>Reports!$H$47</c:f>
              <c:numCache>
                <c:formatCode>#,##0</c:formatCode>
                <c:ptCount val="1"/>
                <c:pt idx="0">
                  <c:v>0</c:v>
                </c:pt>
              </c:numCache>
            </c:numRef>
          </c:val>
          <c:extLst xmlns:c16r2="http://schemas.microsoft.com/office/drawing/2015/06/chart">
            <c:ext xmlns:c16="http://schemas.microsoft.com/office/drawing/2014/chart" uri="{C3380CC4-5D6E-409C-BE32-E72D297353CC}">
              <c16:uniqueId val="{00000000-C526-4B28-9801-FE1B62719A20}"/>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Reports!$A$47</c:f>
              <c:strCache>
                <c:ptCount val="1"/>
                <c:pt idx="0">
                  <c:v>دينا عادل</c:v>
                </c:pt>
              </c:strCache>
            </c:strRef>
          </c:cat>
          <c:val>
            <c:numRef>
              <c:f>Reports!$D$47</c:f>
              <c:numCache>
                <c:formatCode>#,##0</c:formatCode>
                <c:ptCount val="1"/>
                <c:pt idx="0">
                  <c:v>0</c:v>
                </c:pt>
              </c:numCache>
            </c:numRef>
          </c:val>
          <c:extLst xmlns:c16r2="http://schemas.microsoft.com/office/drawing/2015/06/chart">
            <c:ext xmlns:c16="http://schemas.microsoft.com/office/drawing/2014/chart" uri="{C3380CC4-5D6E-409C-BE32-E72D297353CC}">
              <c16:uniqueId val="{00000001-C526-4B28-9801-FE1B62719A20}"/>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Reports!$A$47</c:f>
              <c:strCache>
                <c:ptCount val="1"/>
                <c:pt idx="0">
                  <c:v>دينا عادل</c:v>
                </c:pt>
              </c:strCache>
            </c:strRef>
          </c:cat>
          <c:val>
            <c:numRef>
              <c:f>Reports!$F$47</c:f>
              <c:numCache>
                <c:formatCode>#,##0</c:formatCode>
                <c:ptCount val="1"/>
                <c:pt idx="0">
                  <c:v>0</c:v>
                </c:pt>
              </c:numCache>
            </c:numRef>
          </c:val>
          <c:extLst xmlns:c16r2="http://schemas.microsoft.com/office/drawing/2015/06/chart">
            <c:ext xmlns:c16="http://schemas.microsoft.com/office/drawing/2014/chart" uri="{C3380CC4-5D6E-409C-BE32-E72D297353CC}">
              <c16:uniqueId val="{00000002-C526-4B28-9801-FE1B62719A20}"/>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Reports!$A$47</c:f>
              <c:strCache>
                <c:ptCount val="1"/>
                <c:pt idx="0">
                  <c:v>دينا عادل</c:v>
                </c:pt>
              </c:strCache>
            </c:strRef>
          </c:cat>
          <c:val>
            <c:numRef>
              <c:f>Reports!$N$47</c:f>
              <c:numCache>
                <c:formatCode>#,##0</c:formatCode>
                <c:ptCount val="1"/>
                <c:pt idx="0">
                  <c:v>323750</c:v>
                </c:pt>
              </c:numCache>
            </c:numRef>
          </c:val>
          <c:extLst xmlns:c16r2="http://schemas.microsoft.com/office/drawing/2015/06/chart">
            <c:ext xmlns:c16="http://schemas.microsoft.com/office/drawing/2014/chart" uri="{C3380CC4-5D6E-409C-BE32-E72D297353CC}">
              <c16:uniqueId val="{00000003-C526-4B28-9801-FE1B62719A20}"/>
            </c:ext>
          </c:extLst>
        </c:ser>
        <c:dLbls>
          <c:showLegendKey val="0"/>
          <c:showVal val="0"/>
          <c:showCatName val="0"/>
          <c:showSerName val="0"/>
          <c:showPercent val="0"/>
          <c:showBubbleSize val="0"/>
        </c:dLbls>
        <c:gapWidth val="150"/>
        <c:shape val="cylinder"/>
        <c:axId val="162554440"/>
        <c:axId val="162556792"/>
        <c:axId val="0"/>
      </c:bar3DChart>
      <c:catAx>
        <c:axId val="162554440"/>
        <c:scaling>
          <c:orientation val="minMax"/>
        </c:scaling>
        <c:delete val="1"/>
        <c:axPos val="b"/>
        <c:numFmt formatCode="General" sourceLinked="0"/>
        <c:majorTickMark val="none"/>
        <c:minorTickMark val="none"/>
        <c:tickLblPos val="nextTo"/>
        <c:crossAx val="162556792"/>
        <c:crosses val="autoZero"/>
        <c:auto val="1"/>
        <c:lblAlgn val="ctr"/>
        <c:lblOffset val="100"/>
        <c:noMultiLvlLbl val="0"/>
      </c:catAx>
      <c:valAx>
        <c:axId val="1625567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2554440"/>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Sara Nabeeh</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Reports!$A$48</c:f>
              <c:strCache>
                <c:ptCount val="1"/>
                <c:pt idx="0">
                  <c:v>ساره نبيه</c:v>
                </c:pt>
              </c:strCache>
            </c:strRef>
          </c:cat>
          <c:val>
            <c:numRef>
              <c:f>Reports!$H$48</c:f>
              <c:numCache>
                <c:formatCode>#,##0</c:formatCode>
                <c:ptCount val="1"/>
                <c:pt idx="0">
                  <c:v>120000</c:v>
                </c:pt>
              </c:numCache>
            </c:numRef>
          </c:val>
          <c:extLst xmlns:c16r2="http://schemas.microsoft.com/office/drawing/2015/06/chart">
            <c:ext xmlns:c16="http://schemas.microsoft.com/office/drawing/2014/chart" uri="{C3380CC4-5D6E-409C-BE32-E72D297353CC}">
              <c16:uniqueId val="{00000000-DAF1-460E-BD85-2CC3A5B32AED}"/>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Reports!$A$48</c:f>
              <c:strCache>
                <c:ptCount val="1"/>
                <c:pt idx="0">
                  <c:v>ساره نبيه</c:v>
                </c:pt>
              </c:strCache>
            </c:strRef>
          </c:cat>
          <c:val>
            <c:numRef>
              <c:f>Reports!$D$48</c:f>
              <c:numCache>
                <c:formatCode>#,##0</c:formatCode>
                <c:ptCount val="1"/>
                <c:pt idx="0">
                  <c:v>65000</c:v>
                </c:pt>
              </c:numCache>
            </c:numRef>
          </c:val>
          <c:extLst xmlns:c16r2="http://schemas.microsoft.com/office/drawing/2015/06/chart">
            <c:ext xmlns:c16="http://schemas.microsoft.com/office/drawing/2014/chart" uri="{C3380CC4-5D6E-409C-BE32-E72D297353CC}">
              <c16:uniqueId val="{00000001-DAF1-460E-BD85-2CC3A5B32AED}"/>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Reports!$A$48</c:f>
              <c:strCache>
                <c:ptCount val="1"/>
                <c:pt idx="0">
                  <c:v>ساره نبيه</c:v>
                </c:pt>
              </c:strCache>
            </c:strRef>
          </c:cat>
          <c:val>
            <c:numRef>
              <c:f>Reports!$F$48</c:f>
              <c:numCache>
                <c:formatCode>#,##0</c:formatCode>
                <c:ptCount val="1"/>
                <c:pt idx="0">
                  <c:v>0</c:v>
                </c:pt>
              </c:numCache>
            </c:numRef>
          </c:val>
          <c:extLst xmlns:c16r2="http://schemas.microsoft.com/office/drawing/2015/06/chart">
            <c:ext xmlns:c16="http://schemas.microsoft.com/office/drawing/2014/chart" uri="{C3380CC4-5D6E-409C-BE32-E72D297353CC}">
              <c16:uniqueId val="{00000002-DAF1-460E-BD85-2CC3A5B32AED}"/>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Reports!$A$48</c:f>
              <c:strCache>
                <c:ptCount val="1"/>
                <c:pt idx="0">
                  <c:v>ساره نبيه</c:v>
                </c:pt>
              </c:strCache>
            </c:strRef>
          </c:cat>
          <c:val>
            <c:numRef>
              <c:f>Reports!$N$48</c:f>
              <c:numCache>
                <c:formatCode>#,##0</c:formatCode>
                <c:ptCount val="1"/>
                <c:pt idx="0">
                  <c:v>635000</c:v>
                </c:pt>
              </c:numCache>
            </c:numRef>
          </c:val>
          <c:extLst xmlns:c16r2="http://schemas.microsoft.com/office/drawing/2015/06/chart">
            <c:ext xmlns:c16="http://schemas.microsoft.com/office/drawing/2014/chart" uri="{C3380CC4-5D6E-409C-BE32-E72D297353CC}">
              <c16:uniqueId val="{00000003-DAF1-460E-BD85-2CC3A5B32AED}"/>
            </c:ext>
          </c:extLst>
        </c:ser>
        <c:dLbls>
          <c:showLegendKey val="0"/>
          <c:showVal val="0"/>
          <c:showCatName val="0"/>
          <c:showSerName val="0"/>
          <c:showPercent val="0"/>
          <c:showBubbleSize val="0"/>
        </c:dLbls>
        <c:gapWidth val="150"/>
        <c:shape val="cylinder"/>
        <c:axId val="162553264"/>
        <c:axId val="162553656"/>
        <c:axId val="0"/>
      </c:bar3DChart>
      <c:catAx>
        <c:axId val="162553264"/>
        <c:scaling>
          <c:orientation val="minMax"/>
        </c:scaling>
        <c:delete val="1"/>
        <c:axPos val="b"/>
        <c:numFmt formatCode="General" sourceLinked="0"/>
        <c:majorTickMark val="none"/>
        <c:minorTickMark val="none"/>
        <c:tickLblPos val="nextTo"/>
        <c:crossAx val="162553656"/>
        <c:crosses val="autoZero"/>
        <c:auto val="1"/>
        <c:lblAlgn val="ctr"/>
        <c:lblOffset val="100"/>
        <c:noMultiLvlLbl val="0"/>
      </c:catAx>
      <c:valAx>
        <c:axId val="1625536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2553264"/>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Janet Maher</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Reports!$A$49</c:f>
              <c:strCache>
                <c:ptCount val="1"/>
                <c:pt idx="0">
                  <c:v>جانيت ماهر</c:v>
                </c:pt>
              </c:strCache>
            </c:strRef>
          </c:cat>
          <c:val>
            <c:numRef>
              <c:f>Reports!$H$49</c:f>
              <c:numCache>
                <c:formatCode>#,##0</c:formatCode>
                <c:ptCount val="1"/>
                <c:pt idx="0">
                  <c:v>0</c:v>
                </c:pt>
              </c:numCache>
            </c:numRef>
          </c:val>
          <c:extLst xmlns:c16r2="http://schemas.microsoft.com/office/drawing/2015/06/chart">
            <c:ext xmlns:c16="http://schemas.microsoft.com/office/drawing/2014/chart" uri="{C3380CC4-5D6E-409C-BE32-E72D297353CC}">
              <c16:uniqueId val="{00000000-E7D5-4004-AE3E-C0F2322A8EB4}"/>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Reports!$A$49</c:f>
              <c:strCache>
                <c:ptCount val="1"/>
                <c:pt idx="0">
                  <c:v>جانيت ماهر</c:v>
                </c:pt>
              </c:strCache>
            </c:strRef>
          </c:cat>
          <c:val>
            <c:numRef>
              <c:f>Reports!$D$49</c:f>
              <c:numCache>
                <c:formatCode>#,##0</c:formatCode>
                <c:ptCount val="1"/>
                <c:pt idx="0">
                  <c:v>0</c:v>
                </c:pt>
              </c:numCache>
            </c:numRef>
          </c:val>
          <c:extLst xmlns:c16r2="http://schemas.microsoft.com/office/drawing/2015/06/chart">
            <c:ext xmlns:c16="http://schemas.microsoft.com/office/drawing/2014/chart" uri="{C3380CC4-5D6E-409C-BE32-E72D297353CC}">
              <c16:uniqueId val="{00000001-E7D5-4004-AE3E-C0F2322A8EB4}"/>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Reports!$A$49</c:f>
              <c:strCache>
                <c:ptCount val="1"/>
                <c:pt idx="0">
                  <c:v>جانيت ماهر</c:v>
                </c:pt>
              </c:strCache>
            </c:strRef>
          </c:cat>
          <c:val>
            <c:numRef>
              <c:f>Reports!$F$49</c:f>
              <c:numCache>
                <c:formatCode>#,##0</c:formatCode>
                <c:ptCount val="1"/>
                <c:pt idx="0">
                  <c:v>0</c:v>
                </c:pt>
              </c:numCache>
            </c:numRef>
          </c:val>
          <c:extLst xmlns:c16r2="http://schemas.microsoft.com/office/drawing/2015/06/chart">
            <c:ext xmlns:c16="http://schemas.microsoft.com/office/drawing/2014/chart" uri="{C3380CC4-5D6E-409C-BE32-E72D297353CC}">
              <c16:uniqueId val="{00000002-E7D5-4004-AE3E-C0F2322A8EB4}"/>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Reports!$A$49</c:f>
              <c:strCache>
                <c:ptCount val="1"/>
                <c:pt idx="0">
                  <c:v>جانيت ماهر</c:v>
                </c:pt>
              </c:strCache>
            </c:strRef>
          </c:cat>
          <c:val>
            <c:numRef>
              <c:f>Reports!$N$49</c:f>
              <c:numCache>
                <c:formatCode>#,##0</c:formatCode>
                <c:ptCount val="1"/>
                <c:pt idx="0">
                  <c:v>0</c:v>
                </c:pt>
              </c:numCache>
            </c:numRef>
          </c:val>
          <c:extLst xmlns:c16r2="http://schemas.microsoft.com/office/drawing/2015/06/chart">
            <c:ext xmlns:c16="http://schemas.microsoft.com/office/drawing/2014/chart" uri="{C3380CC4-5D6E-409C-BE32-E72D297353CC}">
              <c16:uniqueId val="{00000003-E7D5-4004-AE3E-C0F2322A8EB4}"/>
            </c:ext>
          </c:extLst>
        </c:ser>
        <c:dLbls>
          <c:showLegendKey val="0"/>
          <c:showVal val="0"/>
          <c:showCatName val="0"/>
          <c:showSerName val="0"/>
          <c:showPercent val="0"/>
          <c:showBubbleSize val="0"/>
        </c:dLbls>
        <c:gapWidth val="150"/>
        <c:shape val="cylinder"/>
        <c:axId val="163316640"/>
        <c:axId val="163311544"/>
        <c:axId val="0"/>
      </c:bar3DChart>
      <c:catAx>
        <c:axId val="163316640"/>
        <c:scaling>
          <c:orientation val="minMax"/>
        </c:scaling>
        <c:delete val="1"/>
        <c:axPos val="b"/>
        <c:numFmt formatCode="General" sourceLinked="0"/>
        <c:majorTickMark val="none"/>
        <c:minorTickMark val="none"/>
        <c:tickLblPos val="nextTo"/>
        <c:crossAx val="163311544"/>
        <c:crosses val="autoZero"/>
        <c:auto val="1"/>
        <c:lblAlgn val="ctr"/>
        <c:lblOffset val="100"/>
        <c:noMultiLvlLbl val="0"/>
      </c:catAx>
      <c:valAx>
        <c:axId val="1633115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3316640"/>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Ahmed Fawzy</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Reports!$A$50</c:f>
              <c:strCache>
                <c:ptCount val="1"/>
                <c:pt idx="0">
                  <c:v>احمد فوزى</c:v>
                </c:pt>
              </c:strCache>
            </c:strRef>
          </c:cat>
          <c:val>
            <c:numRef>
              <c:f>Reports!$H$50</c:f>
              <c:numCache>
                <c:formatCode>#,##0</c:formatCode>
                <c:ptCount val="1"/>
                <c:pt idx="0">
                  <c:v>0</c:v>
                </c:pt>
              </c:numCache>
            </c:numRef>
          </c:val>
          <c:extLst xmlns:c16r2="http://schemas.microsoft.com/office/drawing/2015/06/chart">
            <c:ext xmlns:c16="http://schemas.microsoft.com/office/drawing/2014/chart" uri="{C3380CC4-5D6E-409C-BE32-E72D297353CC}">
              <c16:uniqueId val="{00000000-C818-4B1F-A5C8-8476D697688D}"/>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Reports!$A$50</c:f>
              <c:strCache>
                <c:ptCount val="1"/>
                <c:pt idx="0">
                  <c:v>احمد فوزى</c:v>
                </c:pt>
              </c:strCache>
            </c:strRef>
          </c:cat>
          <c:val>
            <c:numRef>
              <c:f>Reports!$D$50</c:f>
              <c:numCache>
                <c:formatCode>#,##0</c:formatCode>
                <c:ptCount val="1"/>
                <c:pt idx="0">
                  <c:v>0</c:v>
                </c:pt>
              </c:numCache>
            </c:numRef>
          </c:val>
          <c:extLst xmlns:c16r2="http://schemas.microsoft.com/office/drawing/2015/06/chart">
            <c:ext xmlns:c16="http://schemas.microsoft.com/office/drawing/2014/chart" uri="{C3380CC4-5D6E-409C-BE32-E72D297353CC}">
              <c16:uniqueId val="{00000001-C818-4B1F-A5C8-8476D697688D}"/>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Reports!$A$50</c:f>
              <c:strCache>
                <c:ptCount val="1"/>
                <c:pt idx="0">
                  <c:v>احمد فوزى</c:v>
                </c:pt>
              </c:strCache>
            </c:strRef>
          </c:cat>
          <c:val>
            <c:numRef>
              <c:f>Reports!$F$50</c:f>
              <c:numCache>
                <c:formatCode>#,##0</c:formatCode>
                <c:ptCount val="1"/>
                <c:pt idx="0">
                  <c:v>0</c:v>
                </c:pt>
              </c:numCache>
            </c:numRef>
          </c:val>
          <c:extLst xmlns:c16r2="http://schemas.microsoft.com/office/drawing/2015/06/chart">
            <c:ext xmlns:c16="http://schemas.microsoft.com/office/drawing/2014/chart" uri="{C3380CC4-5D6E-409C-BE32-E72D297353CC}">
              <c16:uniqueId val="{00000002-C818-4B1F-A5C8-8476D697688D}"/>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Reports!$A$50</c:f>
              <c:strCache>
                <c:ptCount val="1"/>
                <c:pt idx="0">
                  <c:v>احمد فوزى</c:v>
                </c:pt>
              </c:strCache>
            </c:strRef>
          </c:cat>
          <c:val>
            <c:numRef>
              <c:f>Reports!$N$50</c:f>
              <c:numCache>
                <c:formatCode>#,##0</c:formatCode>
                <c:ptCount val="1"/>
                <c:pt idx="0">
                  <c:v>118750</c:v>
                </c:pt>
              </c:numCache>
            </c:numRef>
          </c:val>
          <c:extLst xmlns:c16r2="http://schemas.microsoft.com/office/drawing/2015/06/chart">
            <c:ext xmlns:c16="http://schemas.microsoft.com/office/drawing/2014/chart" uri="{C3380CC4-5D6E-409C-BE32-E72D297353CC}">
              <c16:uniqueId val="{00000003-C818-4B1F-A5C8-8476D697688D}"/>
            </c:ext>
          </c:extLst>
        </c:ser>
        <c:dLbls>
          <c:showLegendKey val="0"/>
          <c:showVal val="0"/>
          <c:showCatName val="0"/>
          <c:showSerName val="0"/>
          <c:showPercent val="0"/>
          <c:showBubbleSize val="0"/>
        </c:dLbls>
        <c:gapWidth val="150"/>
        <c:shape val="cylinder"/>
        <c:axId val="163313112"/>
        <c:axId val="163311152"/>
        <c:axId val="0"/>
      </c:bar3DChart>
      <c:catAx>
        <c:axId val="163313112"/>
        <c:scaling>
          <c:orientation val="minMax"/>
        </c:scaling>
        <c:delete val="1"/>
        <c:axPos val="b"/>
        <c:numFmt formatCode="General" sourceLinked="0"/>
        <c:majorTickMark val="none"/>
        <c:minorTickMark val="none"/>
        <c:tickLblPos val="nextTo"/>
        <c:crossAx val="163311152"/>
        <c:crosses val="autoZero"/>
        <c:auto val="1"/>
        <c:lblAlgn val="ctr"/>
        <c:lblOffset val="100"/>
        <c:noMultiLvlLbl val="0"/>
      </c:catAx>
      <c:valAx>
        <c:axId val="16331115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3313112"/>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Mohamed Tarek </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Reports!$A$51</c:f>
              <c:strCache>
                <c:ptCount val="1"/>
                <c:pt idx="0">
                  <c:v>محمد طارق</c:v>
                </c:pt>
              </c:strCache>
            </c:strRef>
          </c:cat>
          <c:val>
            <c:numRef>
              <c:f>Reports!$H$51</c:f>
              <c:numCache>
                <c:formatCode>#,##0</c:formatCode>
                <c:ptCount val="1"/>
                <c:pt idx="0">
                  <c:v>60000</c:v>
                </c:pt>
              </c:numCache>
            </c:numRef>
          </c:val>
          <c:extLst xmlns:c16r2="http://schemas.microsoft.com/office/drawing/2015/06/chart">
            <c:ext xmlns:c16="http://schemas.microsoft.com/office/drawing/2014/chart" uri="{C3380CC4-5D6E-409C-BE32-E72D297353CC}">
              <c16:uniqueId val="{00000000-DB31-48F4-B007-5CD958B99E1B}"/>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Reports!$A$51</c:f>
              <c:strCache>
                <c:ptCount val="1"/>
                <c:pt idx="0">
                  <c:v>محمد طارق</c:v>
                </c:pt>
              </c:strCache>
            </c:strRef>
          </c:cat>
          <c:val>
            <c:numRef>
              <c:f>Reports!$D$51</c:f>
              <c:numCache>
                <c:formatCode>#,##0</c:formatCode>
                <c:ptCount val="1"/>
                <c:pt idx="0">
                  <c:v>65000</c:v>
                </c:pt>
              </c:numCache>
            </c:numRef>
          </c:val>
          <c:extLst xmlns:c16r2="http://schemas.microsoft.com/office/drawing/2015/06/chart">
            <c:ext xmlns:c16="http://schemas.microsoft.com/office/drawing/2014/chart" uri="{C3380CC4-5D6E-409C-BE32-E72D297353CC}">
              <c16:uniqueId val="{00000001-DB31-48F4-B007-5CD958B99E1B}"/>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Reports!$A$51</c:f>
              <c:strCache>
                <c:ptCount val="1"/>
                <c:pt idx="0">
                  <c:v>محمد طارق</c:v>
                </c:pt>
              </c:strCache>
            </c:strRef>
          </c:cat>
          <c:val>
            <c:numRef>
              <c:f>Reports!$F$51</c:f>
              <c:numCache>
                <c:formatCode>#,##0</c:formatCode>
                <c:ptCount val="1"/>
                <c:pt idx="0">
                  <c:v>0</c:v>
                </c:pt>
              </c:numCache>
            </c:numRef>
          </c:val>
          <c:extLst xmlns:c16r2="http://schemas.microsoft.com/office/drawing/2015/06/chart">
            <c:ext xmlns:c16="http://schemas.microsoft.com/office/drawing/2014/chart" uri="{C3380CC4-5D6E-409C-BE32-E72D297353CC}">
              <c16:uniqueId val="{00000002-DB31-48F4-B007-5CD958B99E1B}"/>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Reports!$A$51</c:f>
              <c:strCache>
                <c:ptCount val="1"/>
                <c:pt idx="0">
                  <c:v>محمد طارق</c:v>
                </c:pt>
              </c:strCache>
            </c:strRef>
          </c:cat>
          <c:val>
            <c:numRef>
              <c:f>Reports!$N$51</c:f>
              <c:numCache>
                <c:formatCode>#,##0</c:formatCode>
                <c:ptCount val="1"/>
                <c:pt idx="0">
                  <c:v>658000</c:v>
                </c:pt>
              </c:numCache>
            </c:numRef>
          </c:val>
          <c:extLst xmlns:c16r2="http://schemas.microsoft.com/office/drawing/2015/06/chart">
            <c:ext xmlns:c16="http://schemas.microsoft.com/office/drawing/2014/chart" uri="{C3380CC4-5D6E-409C-BE32-E72D297353CC}">
              <c16:uniqueId val="{00000003-DB31-48F4-B007-5CD958B99E1B}"/>
            </c:ext>
          </c:extLst>
        </c:ser>
        <c:dLbls>
          <c:showLegendKey val="0"/>
          <c:showVal val="0"/>
          <c:showCatName val="0"/>
          <c:showSerName val="0"/>
          <c:showPercent val="0"/>
          <c:showBubbleSize val="0"/>
        </c:dLbls>
        <c:gapWidth val="150"/>
        <c:shape val="cylinder"/>
        <c:axId val="163310760"/>
        <c:axId val="163315464"/>
        <c:axId val="0"/>
      </c:bar3DChart>
      <c:catAx>
        <c:axId val="163310760"/>
        <c:scaling>
          <c:orientation val="minMax"/>
        </c:scaling>
        <c:delete val="1"/>
        <c:axPos val="b"/>
        <c:numFmt formatCode="General" sourceLinked="0"/>
        <c:majorTickMark val="none"/>
        <c:minorTickMark val="none"/>
        <c:tickLblPos val="nextTo"/>
        <c:crossAx val="163315464"/>
        <c:crosses val="autoZero"/>
        <c:auto val="1"/>
        <c:lblAlgn val="ctr"/>
        <c:lblOffset val="100"/>
        <c:noMultiLvlLbl val="0"/>
      </c:catAx>
      <c:valAx>
        <c:axId val="16331546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3310760"/>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Dina Adel</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Sameh!$A$172</c:f>
              <c:strCache>
                <c:ptCount val="1"/>
                <c:pt idx="0">
                  <c:v>دينا عادل</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0D2C-40EC-A05E-A02D24907673}"/>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0D2C-40EC-A05E-A02D24907673}"/>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0D2C-40EC-A05E-A02D24907673}"/>
              </c:ext>
            </c:extLst>
          </c:dPt>
          <c:dPt>
            <c:idx val="4"/>
            <c:bubble3D val="0"/>
            <c:spPr>
              <a:noFill/>
            </c:spPr>
            <c:extLst xmlns:c16r2="http://schemas.microsoft.com/office/drawing/2015/06/chart">
              <c:ext xmlns:c16="http://schemas.microsoft.com/office/drawing/2014/chart" uri="{C3380CC4-5D6E-409C-BE32-E72D297353CC}">
                <c16:uniqueId val="{00000007-0D2C-40EC-A05E-A02D24907673}"/>
              </c:ext>
            </c:extLst>
          </c:dPt>
          <c:val>
            <c:numRef>
              <c:f>Sameh!$B$173:$B$177</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0D2C-40EC-A05E-A02D24907673}"/>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Sameh!$C$172</c:f>
              <c:strCache>
                <c:ptCount val="1"/>
                <c:pt idx="0">
                  <c:v>دينا عادل</c:v>
                </c:pt>
              </c:strCache>
            </c:strRef>
          </c:tx>
          <c:dPt>
            <c:idx val="0"/>
            <c:bubble3D val="0"/>
            <c:spPr>
              <a:noFill/>
            </c:spPr>
            <c:extLst xmlns:c16r2="http://schemas.microsoft.com/office/drawing/2015/06/chart">
              <c:ext xmlns:c16="http://schemas.microsoft.com/office/drawing/2014/chart" uri="{C3380CC4-5D6E-409C-BE32-E72D297353CC}">
                <c16:uniqueId val="{0000000A-0D2C-40EC-A05E-A02D24907673}"/>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0D2C-40EC-A05E-A02D24907673}"/>
              </c:ext>
            </c:extLst>
          </c:dPt>
          <c:dPt>
            <c:idx val="2"/>
            <c:bubble3D val="0"/>
            <c:spPr>
              <a:noFill/>
            </c:spPr>
            <c:extLst xmlns:c16r2="http://schemas.microsoft.com/office/drawing/2015/06/chart">
              <c:ext xmlns:c16="http://schemas.microsoft.com/office/drawing/2014/chart" uri="{C3380CC4-5D6E-409C-BE32-E72D297353CC}">
                <c16:uniqueId val="{0000000E-0D2C-40EC-A05E-A02D24907673}"/>
              </c:ext>
            </c:extLst>
          </c:dPt>
          <c:val>
            <c:numRef>
              <c:f>Sameh!$D$173:$D$175</c:f>
              <c:numCache>
                <c:formatCode>#,##0</c:formatCode>
                <c:ptCount val="3"/>
                <c:pt idx="0">
                  <c:v>0</c:v>
                </c:pt>
                <c:pt idx="1">
                  <c:v>14166.666666666666</c:v>
                </c:pt>
                <c:pt idx="2">
                  <c:v>1685833.3333333333</c:v>
                </c:pt>
              </c:numCache>
            </c:numRef>
          </c:val>
          <c:extLst xmlns:c16r2="http://schemas.microsoft.com/office/drawing/2015/06/chart">
            <c:ext xmlns:c16="http://schemas.microsoft.com/office/drawing/2014/chart" uri="{C3380CC4-5D6E-409C-BE32-E72D297353CC}">
              <c16:uniqueId val="{0000000F-0D2C-40EC-A05E-A02D24907673}"/>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Janet Maher</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Sameh!$A$180</c:f>
              <c:strCache>
                <c:ptCount val="1"/>
                <c:pt idx="0">
                  <c:v>جانيت ماهر</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7D98-45F4-9A09-0210B7194E9E}"/>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7D98-45F4-9A09-0210B7194E9E}"/>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7D98-45F4-9A09-0210B7194E9E}"/>
              </c:ext>
            </c:extLst>
          </c:dPt>
          <c:dPt>
            <c:idx val="4"/>
            <c:bubble3D val="0"/>
            <c:spPr>
              <a:noFill/>
            </c:spPr>
            <c:extLst xmlns:c16r2="http://schemas.microsoft.com/office/drawing/2015/06/chart">
              <c:ext xmlns:c16="http://schemas.microsoft.com/office/drawing/2014/chart" uri="{C3380CC4-5D6E-409C-BE32-E72D297353CC}">
                <c16:uniqueId val="{00000007-7D98-45F4-9A09-0210B7194E9E}"/>
              </c:ext>
            </c:extLst>
          </c:dPt>
          <c:val>
            <c:numRef>
              <c:f>Sameh!$B$181:$B$185</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7D98-45F4-9A09-0210B7194E9E}"/>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Sameh!$C$180</c:f>
              <c:strCache>
                <c:ptCount val="1"/>
                <c:pt idx="0">
                  <c:v>جانيت ماهر</c:v>
                </c:pt>
              </c:strCache>
            </c:strRef>
          </c:tx>
          <c:dPt>
            <c:idx val="0"/>
            <c:bubble3D val="0"/>
            <c:spPr>
              <a:noFill/>
            </c:spPr>
            <c:extLst xmlns:c16r2="http://schemas.microsoft.com/office/drawing/2015/06/chart">
              <c:ext xmlns:c16="http://schemas.microsoft.com/office/drawing/2014/chart" uri="{C3380CC4-5D6E-409C-BE32-E72D297353CC}">
                <c16:uniqueId val="{0000000A-7D98-45F4-9A09-0210B7194E9E}"/>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7D98-45F4-9A09-0210B7194E9E}"/>
              </c:ext>
            </c:extLst>
          </c:dPt>
          <c:dPt>
            <c:idx val="2"/>
            <c:bubble3D val="0"/>
            <c:spPr>
              <a:noFill/>
            </c:spPr>
            <c:extLst xmlns:c16r2="http://schemas.microsoft.com/office/drawing/2015/06/chart">
              <c:ext xmlns:c16="http://schemas.microsoft.com/office/drawing/2014/chart" uri="{C3380CC4-5D6E-409C-BE32-E72D297353CC}">
                <c16:uniqueId val="{0000000E-7D98-45F4-9A09-0210B7194E9E}"/>
              </c:ext>
            </c:extLst>
          </c:dPt>
          <c:val>
            <c:numRef>
              <c:f>Sameh!$D$181:$D$183</c:f>
              <c:numCache>
                <c:formatCode>#,##0</c:formatCode>
                <c:ptCount val="3"/>
                <c:pt idx="0">
                  <c:v>0</c:v>
                </c:pt>
                <c:pt idx="1">
                  <c:v>14166.666666666666</c:v>
                </c:pt>
                <c:pt idx="2">
                  <c:v>1685833.3333333333</c:v>
                </c:pt>
              </c:numCache>
            </c:numRef>
          </c:val>
          <c:extLst xmlns:c16r2="http://schemas.microsoft.com/office/drawing/2015/06/chart">
            <c:ext xmlns:c16="http://schemas.microsoft.com/office/drawing/2014/chart" uri="{C3380CC4-5D6E-409C-BE32-E72D297353CC}">
              <c16:uniqueId val="{0000000F-7D98-45F4-9A09-0210B7194E9E}"/>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Ahmed Fawzy</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Sameh!$F$180</c:f>
              <c:strCache>
                <c:ptCount val="1"/>
                <c:pt idx="0">
                  <c:v>احمد فوزى</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9243-4F6A-B5B3-ECDA5F790831}"/>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9243-4F6A-B5B3-ECDA5F790831}"/>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9243-4F6A-B5B3-ECDA5F790831}"/>
              </c:ext>
            </c:extLst>
          </c:dPt>
          <c:dPt>
            <c:idx val="4"/>
            <c:bubble3D val="0"/>
            <c:spPr>
              <a:noFill/>
            </c:spPr>
            <c:extLst xmlns:c16r2="http://schemas.microsoft.com/office/drawing/2015/06/chart">
              <c:ext xmlns:c16="http://schemas.microsoft.com/office/drawing/2014/chart" uri="{C3380CC4-5D6E-409C-BE32-E72D297353CC}">
                <c16:uniqueId val="{00000007-9243-4F6A-B5B3-ECDA5F790831}"/>
              </c:ext>
            </c:extLst>
          </c:dPt>
          <c:val>
            <c:numRef>
              <c:f>Sameh!$G$181:$G$185</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9243-4F6A-B5B3-ECDA5F790831}"/>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Sameh!$H$180</c:f>
              <c:strCache>
                <c:ptCount val="1"/>
                <c:pt idx="0">
                  <c:v>احمد فوزى</c:v>
                </c:pt>
              </c:strCache>
            </c:strRef>
          </c:tx>
          <c:dPt>
            <c:idx val="0"/>
            <c:bubble3D val="0"/>
            <c:spPr>
              <a:noFill/>
            </c:spPr>
            <c:extLst xmlns:c16r2="http://schemas.microsoft.com/office/drawing/2015/06/chart">
              <c:ext xmlns:c16="http://schemas.microsoft.com/office/drawing/2014/chart" uri="{C3380CC4-5D6E-409C-BE32-E72D297353CC}">
                <c16:uniqueId val="{0000000A-9243-4F6A-B5B3-ECDA5F790831}"/>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9243-4F6A-B5B3-ECDA5F790831}"/>
              </c:ext>
            </c:extLst>
          </c:dPt>
          <c:dPt>
            <c:idx val="2"/>
            <c:bubble3D val="0"/>
            <c:spPr>
              <a:noFill/>
            </c:spPr>
            <c:extLst xmlns:c16r2="http://schemas.microsoft.com/office/drawing/2015/06/chart">
              <c:ext xmlns:c16="http://schemas.microsoft.com/office/drawing/2014/chart" uri="{C3380CC4-5D6E-409C-BE32-E72D297353CC}">
                <c16:uniqueId val="{0000000E-9243-4F6A-B5B3-ECDA5F790831}"/>
              </c:ext>
            </c:extLst>
          </c:dPt>
          <c:val>
            <c:numRef>
              <c:f>Sameh!$I$181:$I$183</c:f>
              <c:numCache>
                <c:formatCode>#,##0</c:formatCode>
                <c:ptCount val="3"/>
                <c:pt idx="0">
                  <c:v>0</c:v>
                </c:pt>
                <c:pt idx="1">
                  <c:v>14166.666666666666</c:v>
                </c:pt>
                <c:pt idx="2">
                  <c:v>1685833.3333333333</c:v>
                </c:pt>
              </c:numCache>
            </c:numRef>
          </c:val>
          <c:extLst xmlns:c16r2="http://schemas.microsoft.com/office/drawing/2015/06/chart">
            <c:ext xmlns:c16="http://schemas.microsoft.com/office/drawing/2014/chart" uri="{C3380CC4-5D6E-409C-BE32-E72D297353CC}">
              <c16:uniqueId val="{0000000F-9243-4F6A-B5B3-ECDA5F790831}"/>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Mohamed Tarek</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Sameh!$A$188</c:f>
              <c:strCache>
                <c:ptCount val="1"/>
                <c:pt idx="0">
                  <c:v>محمد طارق</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0F88-4F12-82D7-F994C95A236B}"/>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0F88-4F12-82D7-F994C95A236B}"/>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0F88-4F12-82D7-F994C95A236B}"/>
              </c:ext>
            </c:extLst>
          </c:dPt>
          <c:dPt>
            <c:idx val="4"/>
            <c:bubble3D val="0"/>
            <c:spPr>
              <a:noFill/>
            </c:spPr>
            <c:extLst xmlns:c16r2="http://schemas.microsoft.com/office/drawing/2015/06/chart">
              <c:ext xmlns:c16="http://schemas.microsoft.com/office/drawing/2014/chart" uri="{C3380CC4-5D6E-409C-BE32-E72D297353CC}">
                <c16:uniqueId val="{00000007-0F88-4F12-82D7-F994C95A236B}"/>
              </c:ext>
            </c:extLst>
          </c:dPt>
          <c:val>
            <c:numRef>
              <c:f>Sameh!$B$189:$B$193</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0F88-4F12-82D7-F994C95A236B}"/>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Sameh!$C$188</c:f>
              <c:strCache>
                <c:ptCount val="1"/>
                <c:pt idx="0">
                  <c:v>محمد طارق</c:v>
                </c:pt>
              </c:strCache>
            </c:strRef>
          </c:tx>
          <c:dPt>
            <c:idx val="0"/>
            <c:bubble3D val="0"/>
            <c:spPr>
              <a:noFill/>
            </c:spPr>
            <c:extLst xmlns:c16r2="http://schemas.microsoft.com/office/drawing/2015/06/chart">
              <c:ext xmlns:c16="http://schemas.microsoft.com/office/drawing/2014/chart" uri="{C3380CC4-5D6E-409C-BE32-E72D297353CC}">
                <c16:uniqueId val="{0000000A-0F88-4F12-82D7-F994C95A236B}"/>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0F88-4F12-82D7-F994C95A236B}"/>
              </c:ext>
            </c:extLst>
          </c:dPt>
          <c:dPt>
            <c:idx val="2"/>
            <c:bubble3D val="0"/>
            <c:spPr>
              <a:noFill/>
            </c:spPr>
            <c:extLst xmlns:c16r2="http://schemas.microsoft.com/office/drawing/2015/06/chart">
              <c:ext xmlns:c16="http://schemas.microsoft.com/office/drawing/2014/chart" uri="{C3380CC4-5D6E-409C-BE32-E72D297353CC}">
                <c16:uniqueId val="{0000000E-0F88-4F12-82D7-F994C95A236B}"/>
              </c:ext>
            </c:extLst>
          </c:dPt>
          <c:val>
            <c:numRef>
              <c:f>Sameh!$D$189:$D$191</c:f>
              <c:numCache>
                <c:formatCode>#,##0</c:formatCode>
                <c:ptCount val="3"/>
                <c:pt idx="0">
                  <c:v>60000</c:v>
                </c:pt>
                <c:pt idx="1">
                  <c:v>14166.666666666666</c:v>
                </c:pt>
                <c:pt idx="2">
                  <c:v>1625833.3333333333</c:v>
                </c:pt>
              </c:numCache>
            </c:numRef>
          </c:val>
          <c:extLst xmlns:c16r2="http://schemas.microsoft.com/office/drawing/2015/06/chart">
            <c:ext xmlns:c16="http://schemas.microsoft.com/office/drawing/2014/chart" uri="{C3380CC4-5D6E-409C-BE32-E72D297353CC}">
              <c16:uniqueId val="{0000000F-0F88-4F12-82D7-F994C95A236B}"/>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FF0000"/>
              </a:solidFill>
            </c:spPr>
            <c:extLst xmlns:c16r2="http://schemas.microsoft.com/office/drawing/2015/06/chart">
              <c:ext xmlns:c16="http://schemas.microsoft.com/office/drawing/2014/chart" uri="{C3380CC4-5D6E-409C-BE32-E72D297353CC}">
                <c16:uniqueId val="{00000001-0393-463B-9B98-537C785C8283}"/>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0393-463B-9B98-537C785C8283}"/>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0393-463B-9B98-537C785C8283}"/>
              </c:ext>
            </c:extLst>
          </c:dPt>
          <c:dPt>
            <c:idx val="3"/>
            <c:bubble3D val="0"/>
            <c:spPr>
              <a:noFill/>
            </c:spPr>
            <c:extLst xmlns:c16r2="http://schemas.microsoft.com/office/drawing/2015/06/chart">
              <c:ext xmlns:c16="http://schemas.microsoft.com/office/drawing/2014/chart" uri="{C3380CC4-5D6E-409C-BE32-E72D297353CC}">
                <c16:uniqueId val="{00000007-0393-463B-9B98-537C785C8283}"/>
              </c:ext>
            </c:extLst>
          </c:dPt>
          <c:cat>
            <c:numRef>
              <c:f>[17]Board!$M$3:$M$6</c:f>
              <c:numCache>
                <c:formatCode>General</c:formatCode>
                <c:ptCount val="4"/>
              </c:numCache>
            </c:numRef>
          </c:cat>
          <c:val>
            <c:numRef>
              <c:f>Sameh!$N$139:$N$142</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8-0393-463B-9B98-537C785C8283}"/>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A-0393-463B-9B98-537C785C8283}"/>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C-0393-463B-9B98-537C785C8283}"/>
              </c:ext>
            </c:extLst>
          </c:dPt>
          <c:dPt>
            <c:idx val="2"/>
            <c:bubble3D val="0"/>
            <c:spPr>
              <a:noFill/>
            </c:spPr>
            <c:extLst xmlns:c16r2="http://schemas.microsoft.com/office/drawing/2015/06/chart">
              <c:ext xmlns:c16="http://schemas.microsoft.com/office/drawing/2014/chart" uri="{C3380CC4-5D6E-409C-BE32-E72D297353CC}">
                <c16:uniqueId val="{0000000E-0393-463B-9B98-537C785C8283}"/>
              </c:ext>
            </c:extLst>
          </c:dPt>
          <c:val>
            <c:numRef>
              <c:f>Sameh!$N$146:$N$148</c:f>
              <c:numCache>
                <c:formatCode>General</c:formatCode>
                <c:ptCount val="3"/>
                <c:pt idx="0">
                  <c:v>3.7352941176470589</c:v>
                </c:pt>
                <c:pt idx="1">
                  <c:v>1</c:v>
                </c:pt>
                <c:pt idx="2">
                  <c:v>125.26470588235294</c:v>
                </c:pt>
              </c:numCache>
            </c:numRef>
          </c:val>
          <c:extLst xmlns:c16r2="http://schemas.microsoft.com/office/drawing/2015/06/chart">
            <c:ext xmlns:c16="http://schemas.microsoft.com/office/drawing/2014/chart" uri="{C3380CC4-5D6E-409C-BE32-E72D297353CC}">
              <c16:uniqueId val="{0000000F-0393-463B-9B98-537C785C8283}"/>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noFill/>
          </c:spPr>
          <c:dPt>
            <c:idx val="0"/>
            <c:bubble3D val="0"/>
            <c:spPr>
              <a:solidFill>
                <a:srgbClr val="FF0000"/>
              </a:solidFill>
            </c:spPr>
            <c:extLst xmlns:c16r2="http://schemas.microsoft.com/office/drawing/2015/06/chart">
              <c:ext xmlns:c16="http://schemas.microsoft.com/office/drawing/2014/chart" uri="{C3380CC4-5D6E-409C-BE32-E72D297353CC}">
                <c16:uniqueId val="{00000001-A885-485B-BBD9-1E5D96550825}"/>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A885-485B-BBD9-1E5D96550825}"/>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A885-485B-BBD9-1E5D96550825}"/>
              </c:ext>
            </c:extLst>
          </c:dPt>
          <c:cat>
            <c:numRef>
              <c:f>[17]Board!$M$19:$M$22</c:f>
              <c:numCache>
                <c:formatCode>General</c:formatCode>
                <c:ptCount val="4"/>
              </c:numCache>
            </c:numRef>
          </c:cat>
          <c:val>
            <c:numRef>
              <c:f>Sameh!$N$155:$N$158</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6-A885-485B-BBD9-1E5D96550825}"/>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8-A885-485B-BBD9-1E5D96550825}"/>
              </c:ext>
            </c:extLst>
          </c:dPt>
          <c:dPt>
            <c:idx val="1"/>
            <c:bubble3D val="0"/>
            <c:spPr>
              <a:solidFill>
                <a:srgbClr val="0000FF"/>
              </a:solidFill>
            </c:spPr>
            <c:extLst xmlns:c16r2="http://schemas.microsoft.com/office/drawing/2015/06/chart">
              <c:ext xmlns:c16="http://schemas.microsoft.com/office/drawing/2014/chart" uri="{C3380CC4-5D6E-409C-BE32-E72D297353CC}">
                <c16:uniqueId val="{0000000A-A885-485B-BBD9-1E5D96550825}"/>
              </c:ext>
            </c:extLst>
          </c:dPt>
          <c:dPt>
            <c:idx val="2"/>
            <c:bubble3D val="0"/>
            <c:spPr>
              <a:noFill/>
            </c:spPr>
            <c:extLst xmlns:c16r2="http://schemas.microsoft.com/office/drawing/2015/06/chart">
              <c:ext xmlns:c16="http://schemas.microsoft.com/office/drawing/2014/chart" uri="{C3380CC4-5D6E-409C-BE32-E72D297353CC}">
                <c16:uniqueId val="{0000000C-A885-485B-BBD9-1E5D96550825}"/>
              </c:ext>
            </c:extLst>
          </c:dPt>
          <c:val>
            <c:numRef>
              <c:f>Sameh!$N$162:$N$164</c:f>
              <c:numCache>
                <c:formatCode>General</c:formatCode>
                <c:ptCount val="3"/>
                <c:pt idx="0">
                  <c:v>15.629032258064516</c:v>
                </c:pt>
                <c:pt idx="1">
                  <c:v>1</c:v>
                </c:pt>
                <c:pt idx="2">
                  <c:v>113.37096774193549</c:v>
                </c:pt>
              </c:numCache>
            </c:numRef>
          </c:val>
          <c:extLst xmlns:c16r2="http://schemas.microsoft.com/office/drawing/2015/06/chart">
            <c:ext xmlns:c16="http://schemas.microsoft.com/office/drawing/2014/chart" uri="{C3380CC4-5D6E-409C-BE32-E72D297353CC}">
              <c16:uniqueId val="{0000000D-A885-485B-BBD9-1E5D96550825}"/>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200"/>
              <a:t>Target</a:t>
            </a:r>
            <a:r>
              <a:rPr lang="en-US" sz="1200" baseline="0"/>
              <a:t> / Team Leader</a:t>
            </a:r>
            <a:endParaRPr lang="en-US" sz="1200"/>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stacked"/>
        <c:varyColors val="0"/>
        <c:ser>
          <c:idx val="0"/>
          <c:order val="0"/>
          <c:tx>
            <c:strRef>
              <c:f>Sameh!$A$197</c:f>
              <c:strCache>
                <c:ptCount val="1"/>
                <c:pt idx="0">
                  <c:v>Under Achieve</c:v>
                </c:pt>
              </c:strCache>
            </c:strRef>
          </c:tx>
          <c:spPr>
            <a:solidFill>
              <a:srgbClr val="FF0000"/>
            </a:solidFill>
            <a:ln>
              <a:noFill/>
            </a:ln>
            <a:effectLst/>
          </c:spPr>
          <c:invertIfNegative val="0"/>
          <c:cat>
            <c:strRef>
              <c:extLst>
                <c:ext xmlns:c15="http://schemas.microsoft.com/office/drawing/2012/chart" uri="{02D57815-91ED-43cb-92C2-25804820EDAC}">
                  <c15:fullRef>
                    <c15:sqref>Sameh!$B$196:$G$196</c15:sqref>
                  </c15:fullRef>
                </c:ext>
              </c:extLst>
              <c:f>Sameh!$C$196:$G$196</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Sameh!$B$197:$G$197</c15:sqref>
                  </c15:fullRef>
                </c:ext>
              </c:extLst>
              <c:f>Sameh!$C$197:$G$197</c:f>
              <c:numCache>
                <c:formatCode>#,##0</c:formatCode>
                <c:ptCount val="5"/>
                <c:pt idx="0">
                  <c:v>233750.00000000003</c:v>
                </c:pt>
                <c:pt idx="1">
                  <c:v>233750.00000000003</c:v>
                </c:pt>
                <c:pt idx="2">
                  <c:v>233750.00000000003</c:v>
                </c:pt>
                <c:pt idx="3">
                  <c:v>233750.00000000003</c:v>
                </c:pt>
                <c:pt idx="4">
                  <c:v>233750.00000000003</c:v>
                </c:pt>
              </c:numCache>
            </c:numRef>
          </c:val>
          <c:extLst xmlns:c16r2="http://schemas.microsoft.com/office/drawing/2015/06/chart">
            <c:ext xmlns:c16="http://schemas.microsoft.com/office/drawing/2014/chart" uri="{C3380CC4-5D6E-409C-BE32-E72D297353CC}">
              <c16:uniqueId val="{00000000-AC96-4E16-A60A-5A30ABBDD8D2}"/>
            </c:ext>
          </c:extLst>
        </c:ser>
        <c:ser>
          <c:idx val="1"/>
          <c:order val="1"/>
          <c:tx>
            <c:strRef>
              <c:f>Sameh!$A$198</c:f>
              <c:strCache>
                <c:ptCount val="1"/>
                <c:pt idx="0">
                  <c:v>Below Target</c:v>
                </c:pt>
              </c:strCache>
            </c:strRef>
          </c:tx>
          <c:spPr>
            <a:solidFill>
              <a:srgbClr val="FFFF00"/>
            </a:solidFill>
            <a:ln>
              <a:noFill/>
            </a:ln>
            <a:effectLst/>
          </c:spPr>
          <c:invertIfNegative val="0"/>
          <c:cat>
            <c:strRef>
              <c:extLst>
                <c:ext xmlns:c15="http://schemas.microsoft.com/office/drawing/2012/chart" uri="{02D57815-91ED-43cb-92C2-25804820EDAC}">
                  <c15:fullRef>
                    <c15:sqref>Sameh!$B$196:$G$196</c15:sqref>
                  </c15:fullRef>
                </c:ext>
              </c:extLst>
              <c:f>Sameh!$C$196:$G$196</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Sameh!$B$198:$G$198</c15:sqref>
                  </c15:fullRef>
                </c:ext>
              </c:extLst>
              <c:f>Sameh!$C$198:$G$198</c:f>
              <c:numCache>
                <c:formatCode>#,##0</c:formatCode>
                <c:ptCount val="5"/>
                <c:pt idx="0">
                  <c:v>327250</c:v>
                </c:pt>
                <c:pt idx="1">
                  <c:v>327250</c:v>
                </c:pt>
                <c:pt idx="2">
                  <c:v>327250</c:v>
                </c:pt>
                <c:pt idx="3">
                  <c:v>327250</c:v>
                </c:pt>
                <c:pt idx="4">
                  <c:v>327250</c:v>
                </c:pt>
              </c:numCache>
            </c:numRef>
          </c:val>
          <c:extLst xmlns:c16r2="http://schemas.microsoft.com/office/drawing/2015/06/chart">
            <c:ext xmlns:c16="http://schemas.microsoft.com/office/drawing/2014/chart" uri="{C3380CC4-5D6E-409C-BE32-E72D297353CC}">
              <c16:uniqueId val="{00000001-AC96-4E16-A60A-5A30ABBDD8D2}"/>
            </c:ext>
          </c:extLst>
        </c:ser>
        <c:ser>
          <c:idx val="2"/>
          <c:order val="2"/>
          <c:tx>
            <c:strRef>
              <c:f>Sameh!$A$199</c:f>
              <c:strCache>
                <c:ptCount val="1"/>
                <c:pt idx="0">
                  <c:v>On Target</c:v>
                </c:pt>
              </c:strCache>
            </c:strRef>
          </c:tx>
          <c:spPr>
            <a:solidFill>
              <a:srgbClr val="92D050"/>
            </a:solidFill>
            <a:ln>
              <a:noFill/>
            </a:ln>
            <a:effectLst/>
          </c:spPr>
          <c:invertIfNegative val="0"/>
          <c:cat>
            <c:strRef>
              <c:extLst>
                <c:ext xmlns:c15="http://schemas.microsoft.com/office/drawing/2012/chart" uri="{02D57815-91ED-43cb-92C2-25804820EDAC}">
                  <c15:fullRef>
                    <c15:sqref>Sameh!$B$196:$G$196</c15:sqref>
                  </c15:fullRef>
                </c:ext>
              </c:extLst>
              <c:f>Sameh!$C$196:$G$196</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Sameh!$B$199:$G$199</c15:sqref>
                  </c15:fullRef>
                </c:ext>
              </c:extLst>
              <c:f>Sameh!$C$199:$G$199</c:f>
              <c:numCache>
                <c:formatCode>#,##0</c:formatCode>
                <c:ptCount val="5"/>
                <c:pt idx="0">
                  <c:v>425000</c:v>
                </c:pt>
                <c:pt idx="1">
                  <c:v>425000</c:v>
                </c:pt>
                <c:pt idx="2">
                  <c:v>425000</c:v>
                </c:pt>
                <c:pt idx="3">
                  <c:v>425000</c:v>
                </c:pt>
                <c:pt idx="4">
                  <c:v>425000</c:v>
                </c:pt>
              </c:numCache>
            </c:numRef>
          </c:val>
          <c:extLst xmlns:c16r2="http://schemas.microsoft.com/office/drawing/2015/06/chart">
            <c:ext xmlns:c16="http://schemas.microsoft.com/office/drawing/2014/chart" uri="{C3380CC4-5D6E-409C-BE32-E72D297353CC}">
              <c16:uniqueId val="{00000002-AC96-4E16-A60A-5A30ABBDD8D2}"/>
            </c:ext>
          </c:extLst>
        </c:ser>
        <c:dLbls>
          <c:showLegendKey val="0"/>
          <c:showVal val="0"/>
          <c:showCatName val="0"/>
          <c:showSerName val="0"/>
          <c:showPercent val="0"/>
          <c:showBubbleSize val="0"/>
        </c:dLbls>
        <c:gapWidth val="150"/>
        <c:overlap val="100"/>
        <c:axId val="163312720"/>
        <c:axId val="163313504"/>
      </c:barChart>
      <c:barChart>
        <c:barDir val="col"/>
        <c:grouping val="stacked"/>
        <c:varyColors val="0"/>
        <c:ser>
          <c:idx val="4"/>
          <c:order val="4"/>
          <c:tx>
            <c:strRef>
              <c:f>Sameh!$A$201</c:f>
              <c:strCache>
                <c:ptCount val="1"/>
                <c:pt idx="0">
                  <c:v>Revenue</c:v>
                </c:pt>
              </c:strCache>
            </c:strRef>
          </c:tx>
          <c:spPr>
            <a:solidFill>
              <a:schemeClr val="accent5"/>
            </a:solidFill>
            <a:ln>
              <a:noFill/>
            </a:ln>
            <a:effectLst/>
          </c:spPr>
          <c:invertIfNegative val="0"/>
          <c:cat>
            <c:strRef>
              <c:extLst>
                <c:ext xmlns:c15="http://schemas.microsoft.com/office/drawing/2012/chart" uri="{02D57815-91ED-43cb-92C2-25804820EDAC}">
                  <c15:fullRef>
                    <c15:sqref>Sameh!$B$196:$G$196</c15:sqref>
                  </c15:fullRef>
                </c:ext>
              </c:extLst>
              <c:f>Sameh!$C$196:$G$196</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Sameh!$B$201:$G$201</c15:sqref>
                  </c15:fullRef>
                </c:ext>
              </c:extLst>
              <c:f>Sameh!$C$201:$G$201</c:f>
              <c:numCache>
                <c:formatCode>#,##0</c:formatCode>
                <c:ptCount val="5"/>
                <c:pt idx="0">
                  <c:v>0</c:v>
                </c:pt>
                <c:pt idx="1">
                  <c:v>120000</c:v>
                </c:pt>
                <c:pt idx="2">
                  <c:v>0</c:v>
                </c:pt>
                <c:pt idx="3">
                  <c:v>0</c:v>
                </c:pt>
                <c:pt idx="4">
                  <c:v>60000</c:v>
                </c:pt>
              </c:numCache>
            </c:numRef>
          </c:val>
          <c:extLst xmlns:c16r2="http://schemas.microsoft.com/office/drawing/2015/06/chart">
            <c:ext xmlns:c16="http://schemas.microsoft.com/office/drawing/2014/chart" uri="{C3380CC4-5D6E-409C-BE32-E72D297353CC}">
              <c16:uniqueId val="{00000003-AC96-4E16-A60A-5A30ABBDD8D2}"/>
            </c:ext>
          </c:extLst>
        </c:ser>
        <c:dLbls>
          <c:showLegendKey val="0"/>
          <c:showVal val="0"/>
          <c:showCatName val="0"/>
          <c:showSerName val="0"/>
          <c:showPercent val="0"/>
          <c:showBubbleSize val="0"/>
        </c:dLbls>
        <c:gapWidth val="500"/>
        <c:overlap val="100"/>
        <c:axId val="163316248"/>
        <c:axId val="163314680"/>
      </c:barChart>
      <c:lineChart>
        <c:grouping val="standard"/>
        <c:varyColors val="0"/>
        <c:ser>
          <c:idx val="3"/>
          <c:order val="3"/>
          <c:tx>
            <c:strRef>
              <c:f>Sameh!$A$200</c:f>
              <c:strCache>
                <c:ptCount val="1"/>
                <c:pt idx="0">
                  <c:v>Target</c:v>
                </c:pt>
              </c:strCache>
            </c:strRef>
          </c:tx>
          <c:spPr>
            <a:ln w="25400" cap="rnd">
              <a:noFill/>
              <a:round/>
            </a:ln>
            <a:effectLst/>
          </c:spPr>
          <c:marker>
            <c:symbol val="dash"/>
            <c:size val="17"/>
            <c:spPr>
              <a:solidFill>
                <a:schemeClr val="tx1"/>
              </a:solidFill>
              <a:ln w="9525">
                <a:noFill/>
              </a:ln>
              <a:effectLst/>
            </c:spPr>
          </c:marker>
          <c:cat>
            <c:strRef>
              <c:extLst>
                <c:ext xmlns:c15="http://schemas.microsoft.com/office/drawing/2012/chart" uri="{02D57815-91ED-43cb-92C2-25804820EDAC}">
                  <c15:fullRef>
                    <c15:sqref>Sameh!$B$196:$G$196</c15:sqref>
                  </c15:fullRef>
                </c:ext>
              </c:extLst>
              <c:f>Sameh!$C$196:$G$196</c:f>
              <c:strCache>
                <c:ptCount val="5"/>
                <c:pt idx="0">
                  <c:v>دينا عادل</c:v>
                </c:pt>
                <c:pt idx="1">
                  <c:v>ساره نبيه</c:v>
                </c:pt>
                <c:pt idx="2">
                  <c:v>جانيت ماهر</c:v>
                </c:pt>
                <c:pt idx="3">
                  <c:v>احمد فوزى</c:v>
                </c:pt>
                <c:pt idx="4">
                  <c:v>محمد طارق</c:v>
                </c:pt>
              </c:strCache>
            </c:strRef>
          </c:cat>
          <c:val>
            <c:numRef>
              <c:extLst>
                <c:ext xmlns:c15="http://schemas.microsoft.com/office/drawing/2012/chart" uri="{02D57815-91ED-43cb-92C2-25804820EDAC}">
                  <c15:fullRef>
                    <c15:sqref>Sameh!$B$200:$G$200</c15:sqref>
                  </c15:fullRef>
                </c:ext>
              </c:extLst>
              <c:f>Sameh!$C$200:$G$200</c:f>
              <c:numCache>
                <c:formatCode>#,##0</c:formatCode>
                <c:ptCount val="5"/>
                <c:pt idx="0">
                  <c:v>850000</c:v>
                </c:pt>
                <c:pt idx="1">
                  <c:v>850000</c:v>
                </c:pt>
                <c:pt idx="2">
                  <c:v>850000</c:v>
                </c:pt>
                <c:pt idx="3">
                  <c:v>850000</c:v>
                </c:pt>
                <c:pt idx="4">
                  <c:v>850000</c:v>
                </c:pt>
              </c:numCache>
            </c:numRef>
          </c:val>
          <c:smooth val="0"/>
          <c:extLst xmlns:c16r2="http://schemas.microsoft.com/office/drawing/2015/06/chart">
            <c:ext xmlns:c16="http://schemas.microsoft.com/office/drawing/2014/chart" uri="{C3380CC4-5D6E-409C-BE32-E72D297353CC}">
              <c16:uniqueId val="{00000004-AC96-4E16-A60A-5A30ABBDD8D2}"/>
            </c:ext>
          </c:extLst>
        </c:ser>
        <c:dLbls>
          <c:showLegendKey val="0"/>
          <c:showVal val="0"/>
          <c:showCatName val="0"/>
          <c:showSerName val="0"/>
          <c:showPercent val="0"/>
          <c:showBubbleSize val="0"/>
        </c:dLbls>
        <c:marker val="1"/>
        <c:smooth val="0"/>
        <c:axId val="163312720"/>
        <c:axId val="163313504"/>
      </c:lineChart>
      <c:catAx>
        <c:axId val="16331272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3313504"/>
        <c:crosses val="autoZero"/>
        <c:auto val="1"/>
        <c:lblAlgn val="ctr"/>
        <c:lblOffset val="100"/>
        <c:noMultiLvlLbl val="0"/>
      </c:catAx>
      <c:valAx>
        <c:axId val="16331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3312720"/>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valAx>
        <c:axId val="163314680"/>
        <c:scaling>
          <c:orientation val="minMax"/>
        </c:scaling>
        <c:delete val="1"/>
        <c:axPos val="r"/>
        <c:numFmt formatCode="#,##0" sourceLinked="1"/>
        <c:majorTickMark val="out"/>
        <c:minorTickMark val="none"/>
        <c:tickLblPos val="nextTo"/>
        <c:crossAx val="163316248"/>
        <c:crosses val="max"/>
        <c:crossBetween val="between"/>
      </c:valAx>
      <c:catAx>
        <c:axId val="163316248"/>
        <c:scaling>
          <c:orientation val="minMax"/>
        </c:scaling>
        <c:delete val="1"/>
        <c:axPos val="b"/>
        <c:numFmt formatCode="General" sourceLinked="1"/>
        <c:majorTickMark val="out"/>
        <c:minorTickMark val="none"/>
        <c:tickLblPos val="nextTo"/>
        <c:crossAx val="163314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solidFill>
                  <a:schemeClr val="tx1"/>
                </a:solidFill>
              </a:rPr>
              <a:t>No. / Package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doughnutChart>
        <c:varyColors val="1"/>
        <c:ser>
          <c:idx val="0"/>
          <c:order val="0"/>
          <c:tx>
            <c:strRef>
              <c:f>Reports!$A$112</c:f>
              <c:strCache>
                <c:ptCount val="1"/>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5DF1-4CE3-9880-EC18809E9138}"/>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6.9444444444444448E-2"/>
                  <c:y val="-3.4311758801844228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5DF1-4CE3-9880-EC18809E9138}"/>
                </c:ext>
                <c:ext xmlns:c15="http://schemas.microsoft.com/office/drawing/2012/chart" uri="{CE6537A1-D6FC-4f65-9D91-7224C49458BB}"/>
              </c:extLst>
            </c:dLbl>
            <c:dLbl>
              <c:idx val="1"/>
              <c:layout>
                <c:manualLayout>
                  <c:x val="0.24444444444444444"/>
                  <c:y val="2.5733819101383143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5DF1-4CE3-9880-EC18809E9138}"/>
                </c:ext>
                <c:ext xmlns:c15="http://schemas.microsoft.com/office/drawing/2012/chart" uri="{CE6537A1-D6FC-4f65-9D91-7224C49458BB}"/>
              </c:extLst>
            </c:dLbl>
            <c:dLbl>
              <c:idx val="2"/>
              <c:layout>
                <c:manualLayout>
                  <c:x val="-8.3333333333333835E-3"/>
                  <c:y val="-6.4334547753457857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5DF1-4CE3-9880-EC18809E9138}"/>
                </c:ex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Reports!$P$29:$U$29</c15:sqref>
                  </c15:fullRef>
                </c:ext>
              </c:extLst>
              <c:f>(Reports!$P$29,Reports!$R$29,Reports!$T$29)</c:f>
              <c:strCache>
                <c:ptCount val="3"/>
                <c:pt idx="0">
                  <c:v>All No.</c:v>
                </c:pt>
                <c:pt idx="1">
                  <c:v>All 70/6 No.</c:v>
                </c:pt>
                <c:pt idx="2">
                  <c:v>Cairo No.</c:v>
                </c:pt>
              </c:strCache>
            </c:strRef>
          </c:cat>
          <c:val>
            <c:numRef>
              <c:extLst>
                <c:ext xmlns:c15="http://schemas.microsoft.com/office/drawing/2012/chart" uri="{02D57815-91ED-43cb-92C2-25804820EDAC}">
                  <c15:fullRef>
                    <c15:sqref>Reports!$P$31:$U$31</c15:sqref>
                  </c15:fullRef>
                </c:ext>
              </c:extLst>
              <c:f>(Reports!$P$31,Reports!$R$31,Reports!$T$31)</c:f>
              <c:numCache>
                <c:formatCode>#,##0</c:formatCode>
                <c:ptCount val="3"/>
                <c:pt idx="0">
                  <c:v>1</c:v>
                </c:pt>
                <c:pt idx="1">
                  <c:v>0</c:v>
                </c:pt>
                <c:pt idx="2">
                  <c:v>1</c:v>
                </c:pt>
              </c:numCache>
            </c:numRef>
          </c:val>
          <c:extLst xmlns:c16r2="http://schemas.microsoft.com/office/drawing/2015/06/chart">
            <c:ext xmlns:c16="http://schemas.microsoft.com/office/drawing/2014/chart" uri="{C3380CC4-5D6E-409C-BE32-E72D297353CC}">
              <c16:uniqueId val="{00000006-5DF1-4CE3-9880-EC18809E9138}"/>
            </c:ext>
            <c:ext xmlns:c15="http://schemas.microsoft.com/office/drawing/2012/chart" uri="{02D57815-91ED-43cb-92C2-25804820EDAC}">
              <c15:categoryFilterExceptions/>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solidFill>
                  <a:schemeClr val="tx1"/>
                </a:solidFill>
              </a:rPr>
              <a:t>Amount / Package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doughnutChart>
        <c:varyColors val="1"/>
        <c:ser>
          <c:idx val="0"/>
          <c:order val="0"/>
          <c:tx>
            <c:strRef>
              <c:f>Reports!$A$112</c:f>
              <c:strCache>
                <c:ptCount val="1"/>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5.2777777777777778E-2"/>
                  <c:y val="-6.4334547753457857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5DB8-438D-9BCE-50266E6407E8}"/>
                </c:ext>
                <c:ext xmlns:c15="http://schemas.microsoft.com/office/drawing/2012/chart" uri="{CE6537A1-D6FC-4f65-9D91-7224C49458BB}"/>
              </c:extLst>
            </c:dLbl>
            <c:dLbl>
              <c:idx val="1"/>
              <c:layout>
                <c:manualLayout>
                  <c:x val="0.30416666666666664"/>
                  <c:y val="0"/>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5DB8-438D-9BCE-50266E6407E8}"/>
                </c:ext>
                <c:ext xmlns:c15="http://schemas.microsoft.com/office/drawing/2012/chart" uri="{CE6537A1-D6FC-4f65-9D91-7224C49458BB}">
                  <c15:layout>
                    <c:manualLayout>
                      <c:w val="0.19703040244969378"/>
                      <c:h val="0.2918995205809764"/>
                    </c:manualLayout>
                  </c15:layout>
                </c:ext>
              </c:extLst>
            </c:dLbl>
            <c:dLbl>
              <c:idx val="2"/>
              <c:layout>
                <c:manualLayout>
                  <c:x val="-5.2777777777777778E-2"/>
                  <c:y val="-4.7178668352535758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5DB8-438D-9BCE-50266E6407E8}"/>
                </c:ex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Reports!$P$29:$U$29</c15:sqref>
                  </c15:fullRef>
                </c:ext>
              </c:extLst>
              <c:f>(Reports!$Q$29,Reports!$S$29,Reports!$U$29)</c:f>
              <c:strCache>
                <c:ptCount val="3"/>
                <c:pt idx="0">
                  <c:v>All amount</c:v>
                </c:pt>
                <c:pt idx="1">
                  <c:v>All 70/6 amount</c:v>
                </c:pt>
                <c:pt idx="2">
                  <c:v>Cairo amount</c:v>
                </c:pt>
              </c:strCache>
            </c:strRef>
          </c:cat>
          <c:val>
            <c:numRef>
              <c:extLst>
                <c:ext xmlns:c15="http://schemas.microsoft.com/office/drawing/2012/chart" uri="{02D57815-91ED-43cb-92C2-25804820EDAC}">
                  <c15:fullRef>
                    <c15:sqref>Reports!$P$31:$U$31</c15:sqref>
                  </c15:fullRef>
                </c:ext>
              </c:extLst>
              <c:f>(Reports!$Q$31,Reports!$S$31,Reports!$U$31)</c:f>
              <c:numCache>
                <c:formatCode>#,##0</c:formatCode>
                <c:ptCount val="3"/>
                <c:pt idx="0">
                  <c:v>60000</c:v>
                </c:pt>
                <c:pt idx="1">
                  <c:v>0</c:v>
                </c:pt>
                <c:pt idx="2">
                  <c:v>120000</c:v>
                </c:pt>
              </c:numCache>
            </c:numRef>
          </c:val>
          <c:extLst xmlns:c16r2="http://schemas.microsoft.com/office/drawing/2015/06/chart">
            <c:ext xmlns:c16="http://schemas.microsoft.com/office/drawing/2014/chart" uri="{C3380CC4-5D6E-409C-BE32-E72D297353CC}">
              <c16:uniqueId val="{00000006-5DB8-438D-9BCE-50266E6407E8}"/>
            </c:ext>
            <c:ext xmlns:c15="http://schemas.microsoft.com/office/drawing/2012/chart" uri="{02D57815-91ED-43cb-92C2-25804820EDAC}">
              <c15:categoryFilterExceptions/>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Reports!$J$4</c:f>
              <c:strCache>
                <c:ptCount val="1"/>
                <c:pt idx="0">
                  <c:v>Forecast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Reports!$I$5:$I$8</c:f>
              <c:strCache>
                <c:ptCount val="4"/>
                <c:pt idx="0">
                  <c:v>1st week</c:v>
                </c:pt>
                <c:pt idx="1">
                  <c:v>2nd week</c:v>
                </c:pt>
                <c:pt idx="2">
                  <c:v>3rd week</c:v>
                </c:pt>
                <c:pt idx="3">
                  <c:v>4th week</c:v>
                </c:pt>
              </c:strCache>
            </c:strRef>
          </c:cat>
          <c:val>
            <c:numRef>
              <c:f>Reports!$F$14:$F$17</c:f>
              <c:numCache>
                <c:formatCode>#,##0</c:formatCode>
                <c:ptCount val="4"/>
                <c:pt idx="0">
                  <c:v>800000</c:v>
                </c:pt>
              </c:numCache>
            </c:numRef>
          </c:val>
          <c:extLst xmlns:c16r2="http://schemas.microsoft.com/office/drawing/2015/06/chart">
            <c:ext xmlns:c16="http://schemas.microsoft.com/office/drawing/2014/chart" uri="{C3380CC4-5D6E-409C-BE32-E72D297353CC}">
              <c16:uniqueId val="{00000000-EAA1-4C49-9DB5-C8D02FDC5249}"/>
            </c:ext>
          </c:extLst>
        </c:ser>
        <c:ser>
          <c:idx val="2"/>
          <c:order val="1"/>
          <c:tx>
            <c:strRef>
              <c:f>Reports!$K$4</c:f>
              <c:strCache>
                <c:ptCount val="1"/>
                <c:pt idx="0">
                  <c:v>Actual Revenue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Reports!$I$5:$I$8</c:f>
              <c:strCache>
                <c:ptCount val="4"/>
                <c:pt idx="0">
                  <c:v>1st week</c:v>
                </c:pt>
                <c:pt idx="1">
                  <c:v>2nd week</c:v>
                </c:pt>
                <c:pt idx="2">
                  <c:v>3rd week</c:v>
                </c:pt>
                <c:pt idx="3">
                  <c:v>4th week</c:v>
                </c:pt>
              </c:strCache>
            </c:strRef>
          </c:cat>
          <c:val>
            <c:numRef>
              <c:f>Reports!$G$14:$G$17</c:f>
              <c:numCache>
                <c:formatCode>#,##0</c:formatCode>
                <c:ptCount val="4"/>
                <c:pt idx="0">
                  <c:v>340500</c:v>
                </c:pt>
              </c:numCache>
            </c:numRef>
          </c:val>
          <c:extLst xmlns:c16r2="http://schemas.microsoft.com/office/drawing/2015/06/chart">
            <c:ext xmlns:c16="http://schemas.microsoft.com/office/drawing/2014/chart" uri="{C3380CC4-5D6E-409C-BE32-E72D297353CC}">
              <c16:uniqueId val="{00000001-EAA1-4C49-9DB5-C8D02FDC5249}"/>
            </c:ext>
          </c:extLst>
        </c:ser>
        <c:dLbls>
          <c:showLegendKey val="0"/>
          <c:showVal val="0"/>
          <c:showCatName val="0"/>
          <c:showSerName val="0"/>
          <c:showPercent val="0"/>
          <c:showBubbleSize val="0"/>
        </c:dLbls>
        <c:gapWidth val="150"/>
        <c:shape val="cylinder"/>
        <c:axId val="322002872"/>
        <c:axId val="321996600"/>
        <c:axId val="0"/>
        <c:extLst xmlns:c16r2="http://schemas.microsoft.com/office/drawing/2015/06/chart"/>
      </c:bar3DChart>
      <c:catAx>
        <c:axId val="322002872"/>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1996600"/>
        <c:crosses val="autoZero"/>
        <c:auto val="1"/>
        <c:lblAlgn val="ctr"/>
        <c:lblOffset val="100"/>
        <c:noMultiLvlLbl val="0"/>
      </c:catAx>
      <c:valAx>
        <c:axId val="321996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2002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4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Fady Maher</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Tarek!$F$172</c:f>
              <c:strCache>
                <c:ptCount val="1"/>
                <c:pt idx="0">
                  <c:v>فادى ماهر</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BB20-409C-8C13-0481A0564D56}"/>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BB20-409C-8C13-0481A0564D56}"/>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BB20-409C-8C13-0481A0564D56}"/>
              </c:ext>
            </c:extLst>
          </c:dPt>
          <c:dPt>
            <c:idx val="4"/>
            <c:bubble3D val="0"/>
            <c:spPr>
              <a:noFill/>
            </c:spPr>
            <c:extLst xmlns:c16r2="http://schemas.microsoft.com/office/drawing/2015/06/chart">
              <c:ext xmlns:c16="http://schemas.microsoft.com/office/drawing/2014/chart" uri="{C3380CC4-5D6E-409C-BE32-E72D297353CC}">
                <c16:uniqueId val="{00000007-BB20-409C-8C13-0481A0564D56}"/>
              </c:ext>
            </c:extLst>
          </c:dPt>
          <c:val>
            <c:numRef>
              <c:f>Tarek!$G$173:$G$177</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BB20-409C-8C13-0481A0564D56}"/>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Tarek!$H$172</c:f>
              <c:strCache>
                <c:ptCount val="1"/>
                <c:pt idx="0">
                  <c:v>فادى ماهر</c:v>
                </c:pt>
              </c:strCache>
            </c:strRef>
          </c:tx>
          <c:dPt>
            <c:idx val="0"/>
            <c:bubble3D val="0"/>
            <c:spPr>
              <a:noFill/>
            </c:spPr>
            <c:extLst xmlns:c16r2="http://schemas.microsoft.com/office/drawing/2015/06/chart">
              <c:ext xmlns:c16="http://schemas.microsoft.com/office/drawing/2014/chart" uri="{C3380CC4-5D6E-409C-BE32-E72D297353CC}">
                <c16:uniqueId val="{0000000A-BB20-409C-8C13-0481A0564D56}"/>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BB20-409C-8C13-0481A0564D56}"/>
              </c:ext>
            </c:extLst>
          </c:dPt>
          <c:dPt>
            <c:idx val="2"/>
            <c:bubble3D val="0"/>
            <c:spPr>
              <a:noFill/>
            </c:spPr>
            <c:extLst xmlns:c16r2="http://schemas.microsoft.com/office/drawing/2015/06/chart">
              <c:ext xmlns:c16="http://schemas.microsoft.com/office/drawing/2014/chart" uri="{C3380CC4-5D6E-409C-BE32-E72D297353CC}">
                <c16:uniqueId val="{0000000E-BB20-409C-8C13-0481A0564D56}"/>
              </c:ext>
            </c:extLst>
          </c:dPt>
          <c:val>
            <c:numRef>
              <c:f>Tarek!$I$173:$I$175</c:f>
              <c:numCache>
                <c:formatCode>#,##0</c:formatCode>
                <c:ptCount val="3"/>
                <c:pt idx="0">
                  <c:v>0</c:v>
                </c:pt>
                <c:pt idx="1">
                  <c:v>14166.666666666666</c:v>
                </c:pt>
                <c:pt idx="2">
                  <c:v>1685833.3333333333</c:v>
                </c:pt>
              </c:numCache>
            </c:numRef>
          </c:val>
          <c:extLst xmlns:c16r2="http://schemas.microsoft.com/office/drawing/2015/06/chart">
            <c:ext xmlns:c16="http://schemas.microsoft.com/office/drawing/2014/chart" uri="{C3380CC4-5D6E-409C-BE32-E72D297353CC}">
              <c16:uniqueId val="{0000000F-BB20-409C-8C13-0481A0564D56}"/>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r>
              <a:rPr lang="en-US" sz="1200" u="sng"/>
              <a:t>Revenue / Team Leader</a:t>
            </a:r>
          </a:p>
        </c:rich>
      </c:tx>
      <c:overlay val="0"/>
      <c:spPr>
        <a:noFill/>
        <a:ln>
          <a:noFill/>
        </a:ln>
        <a:effectLst/>
      </c:spPr>
      <c:txPr>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446568546239224E-2"/>
          <c:y val="0.11332274597071226"/>
          <c:w val="0.82310686290752155"/>
          <c:h val="0.78899236484720614"/>
        </c:manualLayout>
      </c:layout>
      <c:pie3DChart>
        <c:varyColors val="1"/>
        <c:ser>
          <c:idx val="0"/>
          <c:order val="0"/>
          <c:tx>
            <c:strRef>
              <c:f>Reports!$H$39</c:f>
              <c:strCache>
                <c:ptCount val="1"/>
                <c:pt idx="0">
                  <c:v>Revenue</c:v>
                </c:pt>
              </c:strCache>
            </c:strRef>
          </c:tx>
          <c:explosion val="12"/>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B9AB-43DE-B131-5E5C692B3E5B}"/>
                </c:ext>
                <c:ext xmlns:c15="http://schemas.microsoft.com/office/drawing/2012/chart" uri="{CE6537A1-D6FC-4f65-9D91-7224C49458BB}"/>
              </c:extLst>
            </c:dLbl>
            <c:dLbl>
              <c:idx val="1"/>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B9AB-43DE-B131-5E5C692B3E5B}"/>
                </c:ext>
                <c:ext xmlns:c15="http://schemas.microsoft.com/office/drawing/2012/chart" uri="{CE6537A1-D6FC-4f65-9D91-7224C49458BB}"/>
              </c:extLst>
            </c:dLbl>
            <c:dLbl>
              <c:idx val="2"/>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B9AB-43DE-B131-5E5C692B3E5B}"/>
                </c:ext>
                <c:ext xmlns:c15="http://schemas.microsoft.com/office/drawing/2012/chart" uri="{CE6537A1-D6FC-4f65-9D91-7224C49458BB}"/>
              </c:extLst>
            </c:dLbl>
            <c:dLbl>
              <c:idx val="3"/>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7-B9AB-43DE-B131-5E5C692B3E5B}"/>
                </c:ext>
                <c:ext xmlns:c15="http://schemas.microsoft.com/office/drawing/2012/chart" uri="{CE6537A1-D6FC-4f65-9D91-7224C49458BB}"/>
              </c:extLst>
            </c:dLbl>
            <c:dLbl>
              <c:idx val="4"/>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9-B9AB-43DE-B131-5E5C692B3E5B}"/>
                </c:ex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extLst>
                <c:ext xmlns:c15="http://schemas.microsoft.com/office/drawing/2012/chart" uri="{02D57815-91ED-43cb-92C2-25804820EDAC}">
                  <c15:fullRef>
                    <c15:sqref>Reports!$A$52:$A$57</c15:sqref>
                  </c15:fullRef>
                </c:ext>
              </c:extLst>
              <c:f>Reports!$A$53:$A$57</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Reports!$H$52:$H$57</c15:sqref>
                  </c15:fullRef>
                </c:ext>
              </c:extLst>
              <c:f>Reports!$H$53:$H$57</c:f>
              <c:numCache>
                <c:formatCode>#,##0</c:formatCode>
                <c:ptCount val="5"/>
                <c:pt idx="0">
                  <c:v>130000</c:v>
                </c:pt>
                <c:pt idx="1">
                  <c:v>0</c:v>
                </c:pt>
                <c:pt idx="2">
                  <c:v>125000</c:v>
                </c:pt>
                <c:pt idx="3">
                  <c:v>120000</c:v>
                </c:pt>
                <c:pt idx="4">
                  <c:v>0</c:v>
                </c:pt>
              </c:numCache>
            </c:numRef>
          </c:val>
          <c:extLst xmlns:c16r2="http://schemas.microsoft.com/office/drawing/2015/06/chart">
            <c:ext xmlns:c16="http://schemas.microsoft.com/office/drawing/2014/chart" uri="{C3380CC4-5D6E-409C-BE32-E72D297353CC}">
              <c16:uniqueId val="{0000000A-B9AB-43DE-B131-5E5C692B3E5B}"/>
            </c:ext>
            <c:ext xmlns:c15="http://schemas.microsoft.com/office/drawing/2012/chart" uri="{02D57815-91ED-43cb-92C2-25804820EDAC}">
              <c15:categoryFilterExceptions/>
            </c:ext>
          </c:extLst>
        </c:ser>
        <c:dLbls>
          <c:dLblPos val="outEnd"/>
          <c:showLegendKey val="0"/>
          <c:showVal val="0"/>
          <c:showCatName val="1"/>
          <c:showSerName val="0"/>
          <c:showPercent val="0"/>
          <c:showBubbleSize val="0"/>
          <c:showLeaderLines val="1"/>
        </c:dLbls>
        <c:extLst xmlns:c16r2="http://schemas.microsoft.com/office/drawing/2015/06/chart"/>
      </c:pie3DChart>
      <c:spPr>
        <a:noFill/>
        <a:ln>
          <a:noFill/>
        </a:ln>
        <a:effectLst/>
      </c:spPr>
    </c:plotArea>
    <c:plotVisOnly val="1"/>
    <c:dispBlanksAs val="gap"/>
    <c:showDLblsOverMax val="0"/>
  </c:chart>
  <c:spPr>
    <a:noFill/>
    <a:ln w="9525" cap="flat" cmpd="sng" algn="ctr">
      <a:noFill/>
      <a:round/>
    </a:ln>
    <a:effectLst/>
  </c:spPr>
  <c:txPr>
    <a:bodyPr/>
    <a:lstStyle/>
    <a:p>
      <a:pPr>
        <a:defRPr sz="18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r>
              <a:rPr lang="en-US" sz="1200" u="sng"/>
              <a:t>Memb. No. / Team Leader</a:t>
            </a:r>
          </a:p>
        </c:rich>
      </c:tx>
      <c:overlay val="0"/>
      <c:spPr>
        <a:noFill/>
        <a:ln>
          <a:noFill/>
        </a:ln>
        <a:effectLst/>
      </c:spPr>
      <c:txPr>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446568546239224E-2"/>
          <c:y val="0.11332274597071226"/>
          <c:w val="0.82310686290752155"/>
          <c:h val="0.78899236484720614"/>
        </c:manualLayout>
      </c:layout>
      <c:pie3DChart>
        <c:varyColors val="1"/>
        <c:ser>
          <c:idx val="0"/>
          <c:order val="0"/>
          <c:tx>
            <c:strRef>
              <c:f>Reports!$L$39</c:f>
              <c:strCache>
                <c:ptCount val="1"/>
                <c:pt idx="0">
                  <c:v>Memberships Amount</c:v>
                </c:pt>
              </c:strCache>
            </c:strRef>
          </c:tx>
          <c:explosion val="12"/>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A864-4A65-B0F5-01411FEBC965}"/>
                </c:ext>
                <c:ext xmlns:c15="http://schemas.microsoft.com/office/drawing/2012/chart" uri="{CE6537A1-D6FC-4f65-9D91-7224C49458BB}"/>
              </c:extLst>
            </c:dLbl>
            <c:dLbl>
              <c:idx val="1"/>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A864-4A65-B0F5-01411FEBC965}"/>
                </c:ext>
                <c:ext xmlns:c15="http://schemas.microsoft.com/office/drawing/2012/chart" uri="{CE6537A1-D6FC-4f65-9D91-7224C49458BB}"/>
              </c:extLst>
            </c:dLbl>
            <c:dLbl>
              <c:idx val="2"/>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A864-4A65-B0F5-01411FEBC965}"/>
                </c:ext>
                <c:ext xmlns:c15="http://schemas.microsoft.com/office/drawing/2012/chart" uri="{CE6537A1-D6FC-4f65-9D91-7224C49458BB}"/>
              </c:extLst>
            </c:dLbl>
            <c:dLbl>
              <c:idx val="3"/>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7-A864-4A65-B0F5-01411FEBC965}"/>
                </c:ext>
                <c:ext xmlns:c15="http://schemas.microsoft.com/office/drawing/2012/chart" uri="{CE6537A1-D6FC-4f65-9D91-7224C49458BB}"/>
              </c:extLst>
            </c:dLbl>
            <c:dLbl>
              <c:idx val="4"/>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9-A864-4A65-B0F5-01411FEBC965}"/>
                </c:ex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extLst>
                <c:ext xmlns:c15="http://schemas.microsoft.com/office/drawing/2012/chart" uri="{02D57815-91ED-43cb-92C2-25804820EDAC}">
                  <c15:fullRef>
                    <c15:sqref>Reports!$A$52:$A$57</c15:sqref>
                  </c15:fullRef>
                </c:ext>
              </c:extLst>
              <c:f>Reports!$A$53:$A$57</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Reports!$L$52:$L$57</c15:sqref>
                  </c15:fullRef>
                </c:ext>
              </c:extLst>
              <c:f>Reports!$L$53:$L$57</c:f>
              <c:numCache>
                <c:formatCode>#,##0</c:formatCode>
                <c:ptCount val="5"/>
                <c:pt idx="0">
                  <c:v>130000</c:v>
                </c:pt>
                <c:pt idx="1">
                  <c:v>0</c:v>
                </c:pt>
                <c:pt idx="2">
                  <c:v>125000</c:v>
                </c:pt>
                <c:pt idx="3">
                  <c:v>120000</c:v>
                </c:pt>
                <c:pt idx="4">
                  <c:v>0</c:v>
                </c:pt>
              </c:numCache>
            </c:numRef>
          </c:val>
          <c:extLst xmlns:c16r2="http://schemas.microsoft.com/office/drawing/2015/06/chart">
            <c:ext xmlns:c16="http://schemas.microsoft.com/office/drawing/2014/chart" uri="{C3380CC4-5D6E-409C-BE32-E72D297353CC}">
              <c16:uniqueId val="{0000000A-A864-4A65-B0F5-01411FEBC965}"/>
            </c:ext>
            <c:ext xmlns:c15="http://schemas.microsoft.com/office/drawing/2012/chart" uri="{02D57815-91ED-43cb-92C2-25804820EDAC}">
              <c15:categoryFilterExceptions/>
            </c:ext>
          </c:extLst>
        </c:ser>
        <c:dLbls>
          <c:dLblPos val="outEnd"/>
          <c:showLegendKey val="0"/>
          <c:showVal val="0"/>
          <c:showCatName val="1"/>
          <c:showSerName val="0"/>
          <c:showPercent val="0"/>
          <c:showBubbleSize val="0"/>
          <c:showLeaderLines val="1"/>
        </c:dLbls>
        <c:extLst xmlns:c16r2="http://schemas.microsoft.com/office/drawing/2015/06/chart"/>
      </c:pie3DChart>
      <c:spPr>
        <a:noFill/>
        <a:ln>
          <a:noFill/>
        </a:ln>
        <a:effectLst/>
      </c:spPr>
    </c:plotArea>
    <c:plotVisOnly val="1"/>
    <c:dispBlanksAs val="gap"/>
    <c:showDLblsOverMax val="0"/>
  </c:chart>
  <c:spPr>
    <a:noFill/>
    <a:ln w="9525" cap="flat" cmpd="sng" algn="ctr">
      <a:noFill/>
      <a:round/>
    </a:ln>
    <a:effectLst/>
  </c:spPr>
  <c:txPr>
    <a:bodyPr/>
    <a:lstStyle/>
    <a:p>
      <a:pPr>
        <a:defRPr sz="18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Bank &amp; Reject Balance </a:t>
            </a:r>
            <a:r>
              <a:rPr lang="en-US" u="sng"/>
              <a:t>(Amount-EGP)</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extLst xmlns:c16r2="http://schemas.microsoft.com/office/drawing/2015/06/chart" xmlns:c15="http://schemas.microsoft.com/office/drawing/2012/chart"/>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Reports!$A$52:$A$57</c15:sqref>
                  </c15:fullRef>
                </c:ext>
              </c:extLst>
              <c:f>Reports!$A$53:$A$57</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Reports!$H$52:$H$57</c15:sqref>
                  </c15:fullRef>
                </c:ext>
              </c:extLst>
              <c:f>Reports!$H$53:$H$57</c:f>
              <c:numCache>
                <c:formatCode>#,##0</c:formatCode>
                <c:ptCount val="5"/>
                <c:pt idx="0">
                  <c:v>130000</c:v>
                </c:pt>
                <c:pt idx="1">
                  <c:v>0</c:v>
                </c:pt>
                <c:pt idx="2">
                  <c:v>125000</c:v>
                </c:pt>
                <c:pt idx="3">
                  <c:v>120000</c:v>
                </c:pt>
                <c:pt idx="4">
                  <c:v>0</c:v>
                </c:pt>
              </c:numCache>
            </c:numRef>
          </c:val>
          <c:extLst xmlns:c16r2="http://schemas.microsoft.com/office/drawing/2015/06/chart">
            <c:ext xmlns:c16="http://schemas.microsoft.com/office/drawing/2014/chart" uri="{C3380CC4-5D6E-409C-BE32-E72D297353CC}">
              <c16:uniqueId val="{00000000-A297-4285-AF57-5EB5715DEA5E}"/>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Reports!$A$52:$A$57</c15:sqref>
                  </c15:fullRef>
                </c:ext>
              </c:extLst>
              <c:f>Reports!$A$53:$A$57</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Reports!$D$52:$D$57</c15:sqref>
                  </c15:fullRef>
                </c:ext>
              </c:extLst>
              <c:f>Reports!$D$53:$D$57</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1-A297-4285-AF57-5EB5715DEA5E}"/>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Reports!$A$52:$A$57</c15:sqref>
                  </c15:fullRef>
                </c:ext>
              </c:extLst>
              <c:f>Reports!$A$53:$A$57</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Reports!$F$52:$F$57</c15:sqref>
                  </c15:fullRef>
                </c:ext>
              </c:extLst>
              <c:f>Reports!$F$53:$F$57</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2-A297-4285-AF57-5EB5715DEA5E}"/>
            </c:ext>
          </c:extLst>
        </c:ser>
        <c:ser>
          <c:idx val="0"/>
          <c:order val="3"/>
          <c:tx>
            <c:strRef>
              <c:f>Reports!$N$39</c:f>
              <c:strCache>
                <c:ptCount val="1"/>
                <c:pt idx="0">
                  <c:v>Hold Amount</c:v>
                </c:pt>
              </c:strCache>
              <c:extLst xmlns:c16r2="http://schemas.microsoft.com/office/drawing/2015/06/chart" xmlns:c15="http://schemas.microsoft.com/office/drawing/2012/chart"/>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Reports!$A$52:$A$57</c15:sqref>
                  </c15:fullRef>
                </c:ext>
              </c:extLst>
              <c:f>Reports!$A$53:$A$57</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Reports!$N$52:$N$57</c15:sqref>
                  </c15:fullRef>
                </c:ext>
              </c:extLst>
              <c:f>Reports!$N$53:$N$57</c:f>
              <c:numCache>
                <c:formatCode>#,##0</c:formatCode>
                <c:ptCount val="5"/>
                <c:pt idx="0">
                  <c:v>491000</c:v>
                </c:pt>
                <c:pt idx="1">
                  <c:v>585000</c:v>
                </c:pt>
                <c:pt idx="2">
                  <c:v>125000</c:v>
                </c:pt>
                <c:pt idx="3">
                  <c:v>182500</c:v>
                </c:pt>
                <c:pt idx="4">
                  <c:v>0</c:v>
                </c:pt>
              </c:numCache>
            </c:numRef>
          </c:val>
          <c:extLst xmlns:c16r2="http://schemas.microsoft.com/office/drawing/2015/06/chart">
            <c:ext xmlns:c16="http://schemas.microsoft.com/office/drawing/2014/chart" uri="{C3380CC4-5D6E-409C-BE32-E72D297353CC}">
              <c16:uniqueId val="{00000003-A297-4285-AF57-5EB5715DEA5E}"/>
            </c:ext>
          </c:extLst>
        </c:ser>
        <c:dLbls>
          <c:showLegendKey val="0"/>
          <c:showVal val="0"/>
          <c:showCatName val="0"/>
          <c:showSerName val="0"/>
          <c:showPercent val="0"/>
          <c:showBubbleSize val="0"/>
        </c:dLbls>
        <c:gapWidth val="150"/>
        <c:shape val="cylinder"/>
        <c:axId val="321995816"/>
        <c:axId val="321996208"/>
        <c:axId val="0"/>
        <c:extLst xmlns:c16r2="http://schemas.microsoft.com/office/drawing/2015/06/chart"/>
      </c:bar3DChart>
      <c:catAx>
        <c:axId val="321995816"/>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1996208"/>
        <c:crosses val="autoZero"/>
        <c:auto val="1"/>
        <c:lblAlgn val="ctr"/>
        <c:lblOffset val="100"/>
        <c:noMultiLvlLbl val="0"/>
      </c:catAx>
      <c:valAx>
        <c:axId val="3219962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1995816"/>
        <c:crosses val="autoZero"/>
        <c:crossBetween val="between"/>
        <c:dispUnits>
          <c:builtInUnit val="millions"/>
          <c:dispUnitsLbl>
            <c:spPr>
              <a:noFill/>
              <a:ln>
                <a:noFill/>
              </a:ln>
              <a:effectLst/>
            </c:spPr>
            <c:txPr>
              <a:bodyPr rot="-54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1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Bank &amp; Reject Balance </a:t>
            </a:r>
            <a:r>
              <a:rPr lang="en-US" u="sng"/>
              <a:t>(No.)</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extLst xmlns:c16r2="http://schemas.microsoft.com/office/drawing/2015/06/chart" xmlns:c15="http://schemas.microsoft.com/office/drawing/2012/chart"/>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Reports!$A$52:$A$57</c15:sqref>
                  </c15:fullRef>
                </c:ext>
              </c:extLst>
              <c:f>Reports!$A$53:$A$57</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Reports!$G$52:$G$57</c15:sqref>
                  </c15:fullRef>
                </c:ext>
              </c:extLst>
              <c:f>Reports!$G$53:$G$57</c:f>
              <c:numCache>
                <c:formatCode>#,##0</c:formatCode>
                <c:ptCount val="5"/>
                <c:pt idx="0">
                  <c:v>1</c:v>
                </c:pt>
                <c:pt idx="1">
                  <c:v>0</c:v>
                </c:pt>
                <c:pt idx="2">
                  <c:v>1</c:v>
                </c:pt>
                <c:pt idx="3">
                  <c:v>1</c:v>
                </c:pt>
                <c:pt idx="4">
                  <c:v>0</c:v>
                </c:pt>
              </c:numCache>
            </c:numRef>
          </c:val>
          <c:extLst xmlns:c16r2="http://schemas.microsoft.com/office/drawing/2015/06/chart">
            <c:ext xmlns:c16="http://schemas.microsoft.com/office/drawing/2014/chart" uri="{C3380CC4-5D6E-409C-BE32-E72D297353CC}">
              <c16:uniqueId val="{00000000-1896-41D4-922B-1D26682C845B}"/>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Reports!$A$52:$A$57</c15:sqref>
                  </c15:fullRef>
                </c:ext>
              </c:extLst>
              <c:f>Reports!$A$53:$A$57</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Reports!$C$52:$C$57</c15:sqref>
                  </c15:fullRef>
                </c:ext>
              </c:extLst>
              <c:f>Reports!$C$53:$C$57</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1-1896-41D4-922B-1D26682C845B}"/>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Reports!$A$52:$A$57</c15:sqref>
                  </c15:fullRef>
                </c:ext>
              </c:extLst>
              <c:f>Reports!$A$53:$A$57</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Reports!$E$52:$E$57</c15:sqref>
                  </c15:fullRef>
                </c:ext>
              </c:extLst>
              <c:f>Reports!$E$53:$E$57</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2-1896-41D4-922B-1D26682C845B}"/>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Reports!$A$52:$A$57</c15:sqref>
                  </c15:fullRef>
                </c:ext>
              </c:extLst>
              <c:f>Reports!$A$53:$A$57</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Reports!$M$52:$M$57</c15:sqref>
                  </c15:fullRef>
                </c:ext>
              </c:extLst>
              <c:f>Reports!$M$53:$M$57</c:f>
              <c:numCache>
                <c:formatCode>#,##0</c:formatCode>
                <c:ptCount val="5"/>
                <c:pt idx="0">
                  <c:v>4</c:v>
                </c:pt>
                <c:pt idx="1">
                  <c:v>5</c:v>
                </c:pt>
                <c:pt idx="2">
                  <c:v>1</c:v>
                </c:pt>
                <c:pt idx="3">
                  <c:v>2</c:v>
                </c:pt>
                <c:pt idx="4">
                  <c:v>0</c:v>
                </c:pt>
              </c:numCache>
            </c:numRef>
          </c:val>
          <c:extLst xmlns:c16r2="http://schemas.microsoft.com/office/drawing/2015/06/chart">
            <c:ext xmlns:c16="http://schemas.microsoft.com/office/drawing/2014/chart" uri="{C3380CC4-5D6E-409C-BE32-E72D297353CC}">
              <c16:uniqueId val="{00000003-1896-41D4-922B-1D26682C845B}"/>
            </c:ext>
          </c:extLst>
        </c:ser>
        <c:dLbls>
          <c:showLegendKey val="0"/>
          <c:showVal val="0"/>
          <c:showCatName val="0"/>
          <c:showSerName val="0"/>
          <c:showPercent val="0"/>
          <c:showBubbleSize val="0"/>
        </c:dLbls>
        <c:gapWidth val="150"/>
        <c:shape val="cylinder"/>
        <c:axId val="322001304"/>
        <c:axId val="322001696"/>
        <c:axId val="0"/>
        <c:extLst xmlns:c16r2="http://schemas.microsoft.com/office/drawing/2015/06/chart"/>
      </c:bar3DChart>
      <c:catAx>
        <c:axId val="322001304"/>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2001696"/>
        <c:crosses val="autoZero"/>
        <c:auto val="1"/>
        <c:lblAlgn val="ctr"/>
        <c:lblOffset val="100"/>
        <c:noMultiLvlLbl val="0"/>
      </c:catAx>
      <c:valAx>
        <c:axId val="3220016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20013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1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Moheb</a:t>
            </a:r>
            <a:r>
              <a:rPr lang="en-US" baseline="0"/>
              <a:t> Magdy</a:t>
            </a:r>
            <a:endParaRPr lang="en-US"/>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Reports!$A$53</c:f>
              <c:strCache>
                <c:ptCount val="1"/>
                <c:pt idx="0">
                  <c:v>محب مجدى</c:v>
                </c:pt>
              </c:strCache>
            </c:strRef>
          </c:cat>
          <c:val>
            <c:numRef>
              <c:f>Reports!$H$53</c:f>
              <c:numCache>
                <c:formatCode>#,##0</c:formatCode>
                <c:ptCount val="1"/>
                <c:pt idx="0">
                  <c:v>130000</c:v>
                </c:pt>
              </c:numCache>
            </c:numRef>
          </c:val>
          <c:extLst xmlns:c16r2="http://schemas.microsoft.com/office/drawing/2015/06/chart">
            <c:ext xmlns:c16="http://schemas.microsoft.com/office/drawing/2014/chart" uri="{C3380CC4-5D6E-409C-BE32-E72D297353CC}">
              <c16:uniqueId val="{00000000-81AB-41BF-B07D-E25CF4FAD7C3}"/>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Reports!$A$53</c:f>
              <c:strCache>
                <c:ptCount val="1"/>
                <c:pt idx="0">
                  <c:v>محب مجدى</c:v>
                </c:pt>
              </c:strCache>
            </c:strRef>
          </c:cat>
          <c:val>
            <c:numRef>
              <c:f>Reports!$D$53</c:f>
              <c:numCache>
                <c:formatCode>#,##0</c:formatCode>
                <c:ptCount val="1"/>
                <c:pt idx="0">
                  <c:v>0</c:v>
                </c:pt>
              </c:numCache>
            </c:numRef>
          </c:val>
          <c:extLst xmlns:c16r2="http://schemas.microsoft.com/office/drawing/2015/06/chart">
            <c:ext xmlns:c16="http://schemas.microsoft.com/office/drawing/2014/chart" uri="{C3380CC4-5D6E-409C-BE32-E72D297353CC}">
              <c16:uniqueId val="{00000001-81AB-41BF-B07D-E25CF4FAD7C3}"/>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Reports!$A$53</c:f>
              <c:strCache>
                <c:ptCount val="1"/>
                <c:pt idx="0">
                  <c:v>محب مجدى</c:v>
                </c:pt>
              </c:strCache>
            </c:strRef>
          </c:cat>
          <c:val>
            <c:numRef>
              <c:f>Reports!$F$53</c:f>
              <c:numCache>
                <c:formatCode>#,##0</c:formatCode>
                <c:ptCount val="1"/>
                <c:pt idx="0">
                  <c:v>0</c:v>
                </c:pt>
              </c:numCache>
            </c:numRef>
          </c:val>
          <c:extLst xmlns:c16r2="http://schemas.microsoft.com/office/drawing/2015/06/chart">
            <c:ext xmlns:c16="http://schemas.microsoft.com/office/drawing/2014/chart" uri="{C3380CC4-5D6E-409C-BE32-E72D297353CC}">
              <c16:uniqueId val="{00000002-81AB-41BF-B07D-E25CF4FAD7C3}"/>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Reports!$A$53</c:f>
              <c:strCache>
                <c:ptCount val="1"/>
                <c:pt idx="0">
                  <c:v>محب مجدى</c:v>
                </c:pt>
              </c:strCache>
            </c:strRef>
          </c:cat>
          <c:val>
            <c:numRef>
              <c:f>Reports!$N$53</c:f>
              <c:numCache>
                <c:formatCode>#,##0</c:formatCode>
                <c:ptCount val="1"/>
                <c:pt idx="0">
                  <c:v>491000</c:v>
                </c:pt>
              </c:numCache>
            </c:numRef>
          </c:val>
          <c:extLst xmlns:c16r2="http://schemas.microsoft.com/office/drawing/2015/06/chart">
            <c:ext xmlns:c16="http://schemas.microsoft.com/office/drawing/2014/chart" uri="{C3380CC4-5D6E-409C-BE32-E72D297353CC}">
              <c16:uniqueId val="{00000003-81AB-41BF-B07D-E25CF4FAD7C3}"/>
            </c:ext>
          </c:extLst>
        </c:ser>
        <c:dLbls>
          <c:showLegendKey val="0"/>
          <c:showVal val="0"/>
          <c:showCatName val="0"/>
          <c:showSerName val="0"/>
          <c:showPercent val="0"/>
          <c:showBubbleSize val="0"/>
        </c:dLbls>
        <c:gapWidth val="150"/>
        <c:shape val="cylinder"/>
        <c:axId val="321999736"/>
        <c:axId val="321998952"/>
        <c:axId val="0"/>
      </c:bar3DChart>
      <c:catAx>
        <c:axId val="321999736"/>
        <c:scaling>
          <c:orientation val="minMax"/>
        </c:scaling>
        <c:delete val="1"/>
        <c:axPos val="b"/>
        <c:numFmt formatCode="General" sourceLinked="0"/>
        <c:majorTickMark val="none"/>
        <c:minorTickMark val="none"/>
        <c:tickLblPos val="nextTo"/>
        <c:crossAx val="321998952"/>
        <c:crosses val="autoZero"/>
        <c:auto val="1"/>
        <c:lblAlgn val="ctr"/>
        <c:lblOffset val="100"/>
        <c:noMultiLvlLbl val="0"/>
      </c:catAx>
      <c:valAx>
        <c:axId val="32199895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1999736"/>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Fady Maher</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Reports!$A$54</c:f>
              <c:strCache>
                <c:ptCount val="1"/>
                <c:pt idx="0">
                  <c:v>فادى ماهر</c:v>
                </c:pt>
              </c:strCache>
            </c:strRef>
          </c:cat>
          <c:val>
            <c:numRef>
              <c:f>Reports!$H$54</c:f>
              <c:numCache>
                <c:formatCode>#,##0</c:formatCode>
                <c:ptCount val="1"/>
                <c:pt idx="0">
                  <c:v>0</c:v>
                </c:pt>
              </c:numCache>
            </c:numRef>
          </c:val>
          <c:extLst xmlns:c16r2="http://schemas.microsoft.com/office/drawing/2015/06/chart">
            <c:ext xmlns:c16="http://schemas.microsoft.com/office/drawing/2014/chart" uri="{C3380CC4-5D6E-409C-BE32-E72D297353CC}">
              <c16:uniqueId val="{00000000-2E61-4B0C-8515-FA1C4A2DEDDC}"/>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Reports!$A$54</c:f>
              <c:strCache>
                <c:ptCount val="1"/>
                <c:pt idx="0">
                  <c:v>فادى ماهر</c:v>
                </c:pt>
              </c:strCache>
            </c:strRef>
          </c:cat>
          <c:val>
            <c:numRef>
              <c:f>Reports!$D$54</c:f>
              <c:numCache>
                <c:formatCode>#,##0</c:formatCode>
                <c:ptCount val="1"/>
                <c:pt idx="0">
                  <c:v>0</c:v>
                </c:pt>
              </c:numCache>
            </c:numRef>
          </c:val>
          <c:extLst xmlns:c16r2="http://schemas.microsoft.com/office/drawing/2015/06/chart">
            <c:ext xmlns:c16="http://schemas.microsoft.com/office/drawing/2014/chart" uri="{C3380CC4-5D6E-409C-BE32-E72D297353CC}">
              <c16:uniqueId val="{00000001-2E61-4B0C-8515-FA1C4A2DEDDC}"/>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Reports!$A$54</c:f>
              <c:strCache>
                <c:ptCount val="1"/>
                <c:pt idx="0">
                  <c:v>فادى ماهر</c:v>
                </c:pt>
              </c:strCache>
            </c:strRef>
          </c:cat>
          <c:val>
            <c:numRef>
              <c:f>Reports!$F$54</c:f>
              <c:numCache>
                <c:formatCode>#,##0</c:formatCode>
                <c:ptCount val="1"/>
                <c:pt idx="0">
                  <c:v>0</c:v>
                </c:pt>
              </c:numCache>
            </c:numRef>
          </c:val>
          <c:extLst xmlns:c16r2="http://schemas.microsoft.com/office/drawing/2015/06/chart">
            <c:ext xmlns:c16="http://schemas.microsoft.com/office/drawing/2014/chart" uri="{C3380CC4-5D6E-409C-BE32-E72D297353CC}">
              <c16:uniqueId val="{00000002-2E61-4B0C-8515-FA1C4A2DEDDC}"/>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Reports!$A$54</c:f>
              <c:strCache>
                <c:ptCount val="1"/>
                <c:pt idx="0">
                  <c:v>فادى ماهر</c:v>
                </c:pt>
              </c:strCache>
            </c:strRef>
          </c:cat>
          <c:val>
            <c:numRef>
              <c:f>Reports!$N$54</c:f>
              <c:numCache>
                <c:formatCode>#,##0</c:formatCode>
                <c:ptCount val="1"/>
                <c:pt idx="0">
                  <c:v>585000</c:v>
                </c:pt>
              </c:numCache>
            </c:numRef>
          </c:val>
          <c:extLst xmlns:c16r2="http://schemas.microsoft.com/office/drawing/2015/06/chart">
            <c:ext xmlns:c16="http://schemas.microsoft.com/office/drawing/2014/chart" uri="{C3380CC4-5D6E-409C-BE32-E72D297353CC}">
              <c16:uniqueId val="{00000003-2E61-4B0C-8515-FA1C4A2DEDDC}"/>
            </c:ext>
          </c:extLst>
        </c:ser>
        <c:dLbls>
          <c:showLegendKey val="0"/>
          <c:showVal val="0"/>
          <c:showCatName val="0"/>
          <c:showSerName val="0"/>
          <c:showPercent val="0"/>
          <c:showBubbleSize val="0"/>
        </c:dLbls>
        <c:gapWidth val="150"/>
        <c:shape val="cylinder"/>
        <c:axId val="322000128"/>
        <c:axId val="322000520"/>
        <c:axId val="0"/>
      </c:bar3DChart>
      <c:catAx>
        <c:axId val="322000128"/>
        <c:scaling>
          <c:orientation val="minMax"/>
        </c:scaling>
        <c:delete val="1"/>
        <c:axPos val="b"/>
        <c:numFmt formatCode="General" sourceLinked="0"/>
        <c:majorTickMark val="none"/>
        <c:minorTickMark val="none"/>
        <c:tickLblPos val="nextTo"/>
        <c:crossAx val="322000520"/>
        <c:crosses val="autoZero"/>
        <c:auto val="1"/>
        <c:lblAlgn val="ctr"/>
        <c:lblOffset val="100"/>
        <c:noMultiLvlLbl val="0"/>
      </c:catAx>
      <c:valAx>
        <c:axId val="3220005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2000128"/>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Samy Fakih</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Reports!$A$55</c:f>
              <c:strCache>
                <c:ptCount val="1"/>
                <c:pt idx="0">
                  <c:v>سامى فكيه</c:v>
                </c:pt>
              </c:strCache>
            </c:strRef>
          </c:cat>
          <c:val>
            <c:numRef>
              <c:f>Reports!$H$55</c:f>
              <c:numCache>
                <c:formatCode>#,##0</c:formatCode>
                <c:ptCount val="1"/>
                <c:pt idx="0">
                  <c:v>125000</c:v>
                </c:pt>
              </c:numCache>
            </c:numRef>
          </c:val>
          <c:extLst xmlns:c16r2="http://schemas.microsoft.com/office/drawing/2015/06/chart">
            <c:ext xmlns:c16="http://schemas.microsoft.com/office/drawing/2014/chart" uri="{C3380CC4-5D6E-409C-BE32-E72D297353CC}">
              <c16:uniqueId val="{00000000-BE3A-44D0-870C-A2214CFA675C}"/>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Reports!$A$55</c:f>
              <c:strCache>
                <c:ptCount val="1"/>
                <c:pt idx="0">
                  <c:v>سامى فكيه</c:v>
                </c:pt>
              </c:strCache>
            </c:strRef>
          </c:cat>
          <c:val>
            <c:numRef>
              <c:f>Reports!$D$55</c:f>
              <c:numCache>
                <c:formatCode>#,##0</c:formatCode>
                <c:ptCount val="1"/>
                <c:pt idx="0">
                  <c:v>0</c:v>
                </c:pt>
              </c:numCache>
            </c:numRef>
          </c:val>
          <c:extLst xmlns:c16r2="http://schemas.microsoft.com/office/drawing/2015/06/chart">
            <c:ext xmlns:c16="http://schemas.microsoft.com/office/drawing/2014/chart" uri="{C3380CC4-5D6E-409C-BE32-E72D297353CC}">
              <c16:uniqueId val="{00000001-BE3A-44D0-870C-A2214CFA675C}"/>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Reports!$A$55</c:f>
              <c:strCache>
                <c:ptCount val="1"/>
                <c:pt idx="0">
                  <c:v>سامى فكيه</c:v>
                </c:pt>
              </c:strCache>
            </c:strRef>
          </c:cat>
          <c:val>
            <c:numRef>
              <c:f>Reports!$F$55</c:f>
              <c:numCache>
                <c:formatCode>#,##0</c:formatCode>
                <c:ptCount val="1"/>
                <c:pt idx="0">
                  <c:v>0</c:v>
                </c:pt>
              </c:numCache>
            </c:numRef>
          </c:val>
          <c:extLst xmlns:c16r2="http://schemas.microsoft.com/office/drawing/2015/06/chart">
            <c:ext xmlns:c16="http://schemas.microsoft.com/office/drawing/2014/chart" uri="{C3380CC4-5D6E-409C-BE32-E72D297353CC}">
              <c16:uniqueId val="{00000002-BE3A-44D0-870C-A2214CFA675C}"/>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Reports!$A$55</c:f>
              <c:strCache>
                <c:ptCount val="1"/>
                <c:pt idx="0">
                  <c:v>سامى فكيه</c:v>
                </c:pt>
              </c:strCache>
            </c:strRef>
          </c:cat>
          <c:val>
            <c:numRef>
              <c:f>Reports!$N$55</c:f>
              <c:numCache>
                <c:formatCode>#,##0</c:formatCode>
                <c:ptCount val="1"/>
                <c:pt idx="0">
                  <c:v>125000</c:v>
                </c:pt>
              </c:numCache>
            </c:numRef>
          </c:val>
          <c:extLst xmlns:c16r2="http://schemas.microsoft.com/office/drawing/2015/06/chart">
            <c:ext xmlns:c16="http://schemas.microsoft.com/office/drawing/2014/chart" uri="{C3380CC4-5D6E-409C-BE32-E72D297353CC}">
              <c16:uniqueId val="{00000003-BE3A-44D0-870C-A2214CFA675C}"/>
            </c:ext>
          </c:extLst>
        </c:ser>
        <c:dLbls>
          <c:showLegendKey val="0"/>
          <c:showVal val="0"/>
          <c:showCatName val="0"/>
          <c:showSerName val="0"/>
          <c:showPercent val="0"/>
          <c:showBubbleSize val="0"/>
        </c:dLbls>
        <c:gapWidth val="150"/>
        <c:shape val="cylinder"/>
        <c:axId val="122640216"/>
        <c:axId val="122643352"/>
        <c:axId val="0"/>
      </c:bar3DChart>
      <c:catAx>
        <c:axId val="122640216"/>
        <c:scaling>
          <c:orientation val="minMax"/>
        </c:scaling>
        <c:delete val="1"/>
        <c:axPos val="b"/>
        <c:numFmt formatCode="General" sourceLinked="0"/>
        <c:majorTickMark val="none"/>
        <c:minorTickMark val="none"/>
        <c:tickLblPos val="nextTo"/>
        <c:crossAx val="122643352"/>
        <c:crosses val="autoZero"/>
        <c:auto val="1"/>
        <c:lblAlgn val="ctr"/>
        <c:lblOffset val="100"/>
        <c:noMultiLvlLbl val="0"/>
      </c:catAx>
      <c:valAx>
        <c:axId val="12264335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22640216"/>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David Fouad</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Reports!$A$56</c:f>
              <c:strCache>
                <c:ptCount val="1"/>
                <c:pt idx="0">
                  <c:v>ديفيد فؤاد</c:v>
                </c:pt>
              </c:strCache>
            </c:strRef>
          </c:cat>
          <c:val>
            <c:numRef>
              <c:f>Reports!$H$56</c:f>
              <c:numCache>
                <c:formatCode>#,##0</c:formatCode>
                <c:ptCount val="1"/>
                <c:pt idx="0">
                  <c:v>120000</c:v>
                </c:pt>
              </c:numCache>
            </c:numRef>
          </c:val>
          <c:extLst xmlns:c16r2="http://schemas.microsoft.com/office/drawing/2015/06/chart">
            <c:ext xmlns:c16="http://schemas.microsoft.com/office/drawing/2014/chart" uri="{C3380CC4-5D6E-409C-BE32-E72D297353CC}">
              <c16:uniqueId val="{00000000-FC28-43B5-8472-601FC9C9F721}"/>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Reports!$A$56</c:f>
              <c:strCache>
                <c:ptCount val="1"/>
                <c:pt idx="0">
                  <c:v>ديفيد فؤاد</c:v>
                </c:pt>
              </c:strCache>
            </c:strRef>
          </c:cat>
          <c:val>
            <c:numRef>
              <c:f>Reports!$D$56</c:f>
              <c:numCache>
                <c:formatCode>#,##0</c:formatCode>
                <c:ptCount val="1"/>
                <c:pt idx="0">
                  <c:v>0</c:v>
                </c:pt>
              </c:numCache>
            </c:numRef>
          </c:val>
          <c:extLst xmlns:c16r2="http://schemas.microsoft.com/office/drawing/2015/06/chart">
            <c:ext xmlns:c16="http://schemas.microsoft.com/office/drawing/2014/chart" uri="{C3380CC4-5D6E-409C-BE32-E72D297353CC}">
              <c16:uniqueId val="{00000001-FC28-43B5-8472-601FC9C9F721}"/>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Reports!$A$56</c:f>
              <c:strCache>
                <c:ptCount val="1"/>
                <c:pt idx="0">
                  <c:v>ديفيد فؤاد</c:v>
                </c:pt>
              </c:strCache>
            </c:strRef>
          </c:cat>
          <c:val>
            <c:numRef>
              <c:f>Reports!$F$56</c:f>
              <c:numCache>
                <c:formatCode>#,##0</c:formatCode>
                <c:ptCount val="1"/>
                <c:pt idx="0">
                  <c:v>0</c:v>
                </c:pt>
              </c:numCache>
            </c:numRef>
          </c:val>
          <c:extLst xmlns:c16r2="http://schemas.microsoft.com/office/drawing/2015/06/chart">
            <c:ext xmlns:c16="http://schemas.microsoft.com/office/drawing/2014/chart" uri="{C3380CC4-5D6E-409C-BE32-E72D297353CC}">
              <c16:uniqueId val="{00000002-FC28-43B5-8472-601FC9C9F721}"/>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Reports!$A$56</c:f>
              <c:strCache>
                <c:ptCount val="1"/>
                <c:pt idx="0">
                  <c:v>ديفيد فؤاد</c:v>
                </c:pt>
              </c:strCache>
            </c:strRef>
          </c:cat>
          <c:val>
            <c:numRef>
              <c:f>Reports!$N$56</c:f>
              <c:numCache>
                <c:formatCode>#,##0</c:formatCode>
                <c:ptCount val="1"/>
                <c:pt idx="0">
                  <c:v>182500</c:v>
                </c:pt>
              </c:numCache>
            </c:numRef>
          </c:val>
          <c:extLst xmlns:c16r2="http://schemas.microsoft.com/office/drawing/2015/06/chart">
            <c:ext xmlns:c16="http://schemas.microsoft.com/office/drawing/2014/chart" uri="{C3380CC4-5D6E-409C-BE32-E72D297353CC}">
              <c16:uniqueId val="{00000003-FC28-43B5-8472-601FC9C9F721}"/>
            </c:ext>
          </c:extLst>
        </c:ser>
        <c:dLbls>
          <c:showLegendKey val="0"/>
          <c:showVal val="0"/>
          <c:showCatName val="0"/>
          <c:showSerName val="0"/>
          <c:showPercent val="0"/>
          <c:showBubbleSize val="0"/>
        </c:dLbls>
        <c:gapWidth val="150"/>
        <c:shape val="cylinder"/>
        <c:axId val="122644920"/>
        <c:axId val="122637472"/>
        <c:axId val="0"/>
      </c:bar3DChart>
      <c:catAx>
        <c:axId val="122644920"/>
        <c:scaling>
          <c:orientation val="minMax"/>
        </c:scaling>
        <c:delete val="1"/>
        <c:axPos val="b"/>
        <c:numFmt formatCode="General" sourceLinked="0"/>
        <c:majorTickMark val="none"/>
        <c:minorTickMark val="none"/>
        <c:tickLblPos val="nextTo"/>
        <c:crossAx val="122637472"/>
        <c:crosses val="autoZero"/>
        <c:auto val="1"/>
        <c:lblAlgn val="ctr"/>
        <c:lblOffset val="100"/>
        <c:noMultiLvlLbl val="0"/>
      </c:catAx>
      <c:valAx>
        <c:axId val="12263747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22644920"/>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Bishoy Ibrahim</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Reports!$A$57</c:f>
              <c:strCache>
                <c:ptCount val="1"/>
                <c:pt idx="0">
                  <c:v>حسام الدين مصطفى</c:v>
                </c:pt>
              </c:strCache>
            </c:strRef>
          </c:cat>
          <c:val>
            <c:numRef>
              <c:f>Reports!$H$57</c:f>
              <c:numCache>
                <c:formatCode>#,##0</c:formatCode>
                <c:ptCount val="1"/>
                <c:pt idx="0">
                  <c:v>0</c:v>
                </c:pt>
              </c:numCache>
            </c:numRef>
          </c:val>
          <c:extLst xmlns:c16r2="http://schemas.microsoft.com/office/drawing/2015/06/chart">
            <c:ext xmlns:c16="http://schemas.microsoft.com/office/drawing/2014/chart" uri="{C3380CC4-5D6E-409C-BE32-E72D297353CC}">
              <c16:uniqueId val="{00000000-D81E-4CC2-94E3-212D95809832}"/>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Reports!$A$57</c:f>
              <c:strCache>
                <c:ptCount val="1"/>
                <c:pt idx="0">
                  <c:v>حسام الدين مصطفى</c:v>
                </c:pt>
              </c:strCache>
            </c:strRef>
          </c:cat>
          <c:val>
            <c:numRef>
              <c:f>Reports!$D$57</c:f>
              <c:numCache>
                <c:formatCode>#,##0</c:formatCode>
                <c:ptCount val="1"/>
                <c:pt idx="0">
                  <c:v>0</c:v>
                </c:pt>
              </c:numCache>
            </c:numRef>
          </c:val>
          <c:extLst xmlns:c16r2="http://schemas.microsoft.com/office/drawing/2015/06/chart">
            <c:ext xmlns:c16="http://schemas.microsoft.com/office/drawing/2014/chart" uri="{C3380CC4-5D6E-409C-BE32-E72D297353CC}">
              <c16:uniqueId val="{00000001-D81E-4CC2-94E3-212D95809832}"/>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Reports!$A$57</c:f>
              <c:strCache>
                <c:ptCount val="1"/>
                <c:pt idx="0">
                  <c:v>حسام الدين مصطفى</c:v>
                </c:pt>
              </c:strCache>
            </c:strRef>
          </c:cat>
          <c:val>
            <c:numRef>
              <c:f>Reports!$F$57</c:f>
              <c:numCache>
                <c:formatCode>#,##0</c:formatCode>
                <c:ptCount val="1"/>
                <c:pt idx="0">
                  <c:v>0</c:v>
                </c:pt>
              </c:numCache>
            </c:numRef>
          </c:val>
          <c:extLst xmlns:c16r2="http://schemas.microsoft.com/office/drawing/2015/06/chart">
            <c:ext xmlns:c16="http://schemas.microsoft.com/office/drawing/2014/chart" uri="{C3380CC4-5D6E-409C-BE32-E72D297353CC}">
              <c16:uniqueId val="{00000002-D81E-4CC2-94E3-212D95809832}"/>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Reports!$A$57</c:f>
              <c:strCache>
                <c:ptCount val="1"/>
                <c:pt idx="0">
                  <c:v>حسام الدين مصطفى</c:v>
                </c:pt>
              </c:strCache>
            </c:strRef>
          </c:cat>
          <c:val>
            <c:numRef>
              <c:f>Reports!$N$57</c:f>
              <c:numCache>
                <c:formatCode>#,##0</c:formatCode>
                <c:ptCount val="1"/>
                <c:pt idx="0">
                  <c:v>0</c:v>
                </c:pt>
              </c:numCache>
            </c:numRef>
          </c:val>
          <c:extLst xmlns:c16r2="http://schemas.microsoft.com/office/drawing/2015/06/chart">
            <c:ext xmlns:c16="http://schemas.microsoft.com/office/drawing/2014/chart" uri="{C3380CC4-5D6E-409C-BE32-E72D297353CC}">
              <c16:uniqueId val="{00000003-D81E-4CC2-94E3-212D95809832}"/>
            </c:ext>
          </c:extLst>
        </c:ser>
        <c:dLbls>
          <c:showLegendKey val="0"/>
          <c:showVal val="0"/>
          <c:showCatName val="0"/>
          <c:showSerName val="0"/>
          <c:showPercent val="0"/>
          <c:showBubbleSize val="0"/>
        </c:dLbls>
        <c:gapWidth val="150"/>
        <c:shape val="cylinder"/>
        <c:axId val="122637864"/>
        <c:axId val="122642960"/>
        <c:axId val="0"/>
      </c:bar3DChart>
      <c:catAx>
        <c:axId val="122637864"/>
        <c:scaling>
          <c:orientation val="minMax"/>
        </c:scaling>
        <c:delete val="1"/>
        <c:axPos val="b"/>
        <c:numFmt formatCode="General" sourceLinked="0"/>
        <c:majorTickMark val="none"/>
        <c:minorTickMark val="none"/>
        <c:tickLblPos val="nextTo"/>
        <c:crossAx val="122642960"/>
        <c:crosses val="autoZero"/>
        <c:auto val="1"/>
        <c:lblAlgn val="ctr"/>
        <c:lblOffset val="100"/>
        <c:noMultiLvlLbl val="0"/>
      </c:catAx>
      <c:valAx>
        <c:axId val="1226429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22637864"/>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Moheb Magdy</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Tarek!$A$172</c:f>
              <c:strCache>
                <c:ptCount val="1"/>
                <c:pt idx="0">
                  <c:v>محب مجدى</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FD23-473E-BC9E-E91018EC7B31}"/>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FD23-473E-BC9E-E91018EC7B31}"/>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FD23-473E-BC9E-E91018EC7B31}"/>
              </c:ext>
            </c:extLst>
          </c:dPt>
          <c:dPt>
            <c:idx val="4"/>
            <c:bubble3D val="0"/>
            <c:spPr>
              <a:noFill/>
            </c:spPr>
            <c:extLst xmlns:c16r2="http://schemas.microsoft.com/office/drawing/2015/06/chart">
              <c:ext xmlns:c16="http://schemas.microsoft.com/office/drawing/2014/chart" uri="{C3380CC4-5D6E-409C-BE32-E72D297353CC}">
                <c16:uniqueId val="{00000007-FD23-473E-BC9E-E91018EC7B31}"/>
              </c:ext>
            </c:extLst>
          </c:dPt>
          <c:val>
            <c:numRef>
              <c:f>Tarek!$B$173:$B$177</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FD23-473E-BC9E-E91018EC7B31}"/>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Tarek!$C$172</c:f>
              <c:strCache>
                <c:ptCount val="1"/>
                <c:pt idx="0">
                  <c:v>محب مجدى</c:v>
                </c:pt>
              </c:strCache>
            </c:strRef>
          </c:tx>
          <c:dPt>
            <c:idx val="0"/>
            <c:bubble3D val="0"/>
            <c:spPr>
              <a:noFill/>
            </c:spPr>
            <c:extLst xmlns:c16r2="http://schemas.microsoft.com/office/drawing/2015/06/chart">
              <c:ext xmlns:c16="http://schemas.microsoft.com/office/drawing/2014/chart" uri="{C3380CC4-5D6E-409C-BE32-E72D297353CC}">
                <c16:uniqueId val="{0000000A-FD23-473E-BC9E-E91018EC7B31}"/>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FD23-473E-BC9E-E91018EC7B31}"/>
              </c:ext>
            </c:extLst>
          </c:dPt>
          <c:dPt>
            <c:idx val="2"/>
            <c:bubble3D val="0"/>
            <c:spPr>
              <a:noFill/>
            </c:spPr>
            <c:extLst xmlns:c16r2="http://schemas.microsoft.com/office/drawing/2015/06/chart">
              <c:ext xmlns:c16="http://schemas.microsoft.com/office/drawing/2014/chart" uri="{C3380CC4-5D6E-409C-BE32-E72D297353CC}">
                <c16:uniqueId val="{0000000E-FD23-473E-BC9E-E91018EC7B31}"/>
              </c:ext>
            </c:extLst>
          </c:dPt>
          <c:val>
            <c:numRef>
              <c:f>Tarek!$D$173:$D$175</c:f>
              <c:numCache>
                <c:formatCode>#,##0</c:formatCode>
                <c:ptCount val="3"/>
                <c:pt idx="0">
                  <c:v>130000</c:v>
                </c:pt>
                <c:pt idx="1">
                  <c:v>14166.666666666666</c:v>
                </c:pt>
                <c:pt idx="2">
                  <c:v>1555833.3333333333</c:v>
                </c:pt>
              </c:numCache>
            </c:numRef>
          </c:val>
          <c:extLst xmlns:c16r2="http://schemas.microsoft.com/office/drawing/2015/06/chart">
            <c:ext xmlns:c16="http://schemas.microsoft.com/office/drawing/2014/chart" uri="{C3380CC4-5D6E-409C-BE32-E72D297353CC}">
              <c16:uniqueId val="{0000000F-FD23-473E-BC9E-E91018EC7B31}"/>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Samy Fakih</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Tarek!$A$180</c:f>
              <c:strCache>
                <c:ptCount val="1"/>
                <c:pt idx="0">
                  <c:v>سامى فكيه</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3E23-4C53-84A3-452320FDC582}"/>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3E23-4C53-84A3-452320FDC582}"/>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3E23-4C53-84A3-452320FDC582}"/>
              </c:ext>
            </c:extLst>
          </c:dPt>
          <c:dPt>
            <c:idx val="4"/>
            <c:bubble3D val="0"/>
            <c:spPr>
              <a:noFill/>
            </c:spPr>
            <c:extLst xmlns:c16r2="http://schemas.microsoft.com/office/drawing/2015/06/chart">
              <c:ext xmlns:c16="http://schemas.microsoft.com/office/drawing/2014/chart" uri="{C3380CC4-5D6E-409C-BE32-E72D297353CC}">
                <c16:uniqueId val="{00000007-3E23-4C53-84A3-452320FDC582}"/>
              </c:ext>
            </c:extLst>
          </c:dPt>
          <c:val>
            <c:numRef>
              <c:f>Tarek!$B$181:$B$185</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3E23-4C53-84A3-452320FDC582}"/>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Tarek!$C$180</c:f>
              <c:strCache>
                <c:ptCount val="1"/>
                <c:pt idx="0">
                  <c:v>سامى فكيه</c:v>
                </c:pt>
              </c:strCache>
            </c:strRef>
          </c:tx>
          <c:dPt>
            <c:idx val="0"/>
            <c:bubble3D val="0"/>
            <c:spPr>
              <a:noFill/>
            </c:spPr>
            <c:extLst xmlns:c16r2="http://schemas.microsoft.com/office/drawing/2015/06/chart">
              <c:ext xmlns:c16="http://schemas.microsoft.com/office/drawing/2014/chart" uri="{C3380CC4-5D6E-409C-BE32-E72D297353CC}">
                <c16:uniqueId val="{0000000A-3E23-4C53-84A3-452320FDC582}"/>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3E23-4C53-84A3-452320FDC582}"/>
              </c:ext>
            </c:extLst>
          </c:dPt>
          <c:dPt>
            <c:idx val="2"/>
            <c:bubble3D val="0"/>
            <c:spPr>
              <a:noFill/>
            </c:spPr>
            <c:extLst xmlns:c16r2="http://schemas.microsoft.com/office/drawing/2015/06/chart">
              <c:ext xmlns:c16="http://schemas.microsoft.com/office/drawing/2014/chart" uri="{C3380CC4-5D6E-409C-BE32-E72D297353CC}">
                <c16:uniqueId val="{0000000E-3E23-4C53-84A3-452320FDC582}"/>
              </c:ext>
            </c:extLst>
          </c:dPt>
          <c:val>
            <c:numRef>
              <c:f>Tarek!$D$181:$D$183</c:f>
              <c:numCache>
                <c:formatCode>#,##0</c:formatCode>
                <c:ptCount val="3"/>
                <c:pt idx="0">
                  <c:v>125000</c:v>
                </c:pt>
                <c:pt idx="1">
                  <c:v>14166.666666666666</c:v>
                </c:pt>
                <c:pt idx="2">
                  <c:v>1560833.3333333333</c:v>
                </c:pt>
              </c:numCache>
            </c:numRef>
          </c:val>
          <c:extLst xmlns:c16r2="http://schemas.microsoft.com/office/drawing/2015/06/chart">
            <c:ext xmlns:c16="http://schemas.microsoft.com/office/drawing/2014/chart" uri="{C3380CC4-5D6E-409C-BE32-E72D297353CC}">
              <c16:uniqueId val="{0000000F-3E23-4C53-84A3-452320FDC582}"/>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David Fouad</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Tarek!$F$180</c:f>
              <c:strCache>
                <c:ptCount val="1"/>
                <c:pt idx="0">
                  <c:v>ديفيد فؤاد</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D800-4585-AF55-CC5BE5553902}"/>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D800-4585-AF55-CC5BE5553902}"/>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D800-4585-AF55-CC5BE5553902}"/>
              </c:ext>
            </c:extLst>
          </c:dPt>
          <c:dPt>
            <c:idx val="4"/>
            <c:bubble3D val="0"/>
            <c:spPr>
              <a:noFill/>
            </c:spPr>
            <c:extLst xmlns:c16r2="http://schemas.microsoft.com/office/drawing/2015/06/chart">
              <c:ext xmlns:c16="http://schemas.microsoft.com/office/drawing/2014/chart" uri="{C3380CC4-5D6E-409C-BE32-E72D297353CC}">
                <c16:uniqueId val="{00000007-D800-4585-AF55-CC5BE5553902}"/>
              </c:ext>
            </c:extLst>
          </c:dPt>
          <c:val>
            <c:numRef>
              <c:f>Tarek!$G$181:$G$185</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D800-4585-AF55-CC5BE5553902}"/>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Tarek!$H$180</c:f>
              <c:strCache>
                <c:ptCount val="1"/>
                <c:pt idx="0">
                  <c:v>ديفيد فؤاد</c:v>
                </c:pt>
              </c:strCache>
            </c:strRef>
          </c:tx>
          <c:dPt>
            <c:idx val="0"/>
            <c:bubble3D val="0"/>
            <c:spPr>
              <a:noFill/>
            </c:spPr>
            <c:extLst xmlns:c16r2="http://schemas.microsoft.com/office/drawing/2015/06/chart">
              <c:ext xmlns:c16="http://schemas.microsoft.com/office/drawing/2014/chart" uri="{C3380CC4-5D6E-409C-BE32-E72D297353CC}">
                <c16:uniqueId val="{0000000A-D800-4585-AF55-CC5BE5553902}"/>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D800-4585-AF55-CC5BE5553902}"/>
              </c:ext>
            </c:extLst>
          </c:dPt>
          <c:dPt>
            <c:idx val="2"/>
            <c:bubble3D val="0"/>
            <c:spPr>
              <a:noFill/>
            </c:spPr>
            <c:extLst xmlns:c16r2="http://schemas.microsoft.com/office/drawing/2015/06/chart">
              <c:ext xmlns:c16="http://schemas.microsoft.com/office/drawing/2014/chart" uri="{C3380CC4-5D6E-409C-BE32-E72D297353CC}">
                <c16:uniqueId val="{0000000E-D800-4585-AF55-CC5BE5553902}"/>
              </c:ext>
            </c:extLst>
          </c:dPt>
          <c:val>
            <c:numRef>
              <c:f>Tarek!$I$181:$I$183</c:f>
              <c:numCache>
                <c:formatCode>#,##0</c:formatCode>
                <c:ptCount val="3"/>
                <c:pt idx="0">
                  <c:v>120000</c:v>
                </c:pt>
                <c:pt idx="1">
                  <c:v>14166.666666666666</c:v>
                </c:pt>
                <c:pt idx="2">
                  <c:v>1565833.3333333333</c:v>
                </c:pt>
              </c:numCache>
            </c:numRef>
          </c:val>
          <c:extLst xmlns:c16r2="http://schemas.microsoft.com/office/drawing/2015/06/chart">
            <c:ext xmlns:c16="http://schemas.microsoft.com/office/drawing/2014/chart" uri="{C3380CC4-5D6E-409C-BE32-E72D297353CC}">
              <c16:uniqueId val="{0000000F-D800-4585-AF55-CC5BE5553902}"/>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Bishoy Ibrahim</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Tarek!$A$188</c:f>
              <c:strCache>
                <c:ptCount val="1"/>
                <c:pt idx="0">
                  <c:v>حسام الدين مصطفى</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6D83-4390-974B-8480E9EC0FF0}"/>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6D83-4390-974B-8480E9EC0FF0}"/>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6D83-4390-974B-8480E9EC0FF0}"/>
              </c:ext>
            </c:extLst>
          </c:dPt>
          <c:dPt>
            <c:idx val="4"/>
            <c:bubble3D val="0"/>
            <c:spPr>
              <a:noFill/>
            </c:spPr>
            <c:extLst xmlns:c16r2="http://schemas.microsoft.com/office/drawing/2015/06/chart">
              <c:ext xmlns:c16="http://schemas.microsoft.com/office/drawing/2014/chart" uri="{C3380CC4-5D6E-409C-BE32-E72D297353CC}">
                <c16:uniqueId val="{00000007-6D83-4390-974B-8480E9EC0FF0}"/>
              </c:ext>
            </c:extLst>
          </c:dPt>
          <c:val>
            <c:numRef>
              <c:f>Tarek!$B$189:$B$193</c:f>
              <c:numCache>
                <c:formatCode>#,##0</c:formatCode>
                <c:ptCount val="5"/>
                <c:pt idx="0">
                  <c:v>0</c:v>
                </c:pt>
                <c:pt idx="1">
                  <c:v>100000</c:v>
                </c:pt>
                <c:pt idx="2">
                  <c:v>100000</c:v>
                </c:pt>
                <c:pt idx="3">
                  <c:v>100000</c:v>
                </c:pt>
                <c:pt idx="4">
                  <c:v>300000</c:v>
                </c:pt>
              </c:numCache>
            </c:numRef>
          </c:val>
          <c:extLst xmlns:c16r2="http://schemas.microsoft.com/office/drawing/2015/06/chart">
            <c:ext xmlns:c16="http://schemas.microsoft.com/office/drawing/2014/chart" uri="{C3380CC4-5D6E-409C-BE32-E72D297353CC}">
              <c16:uniqueId val="{00000008-6D83-4390-974B-8480E9EC0FF0}"/>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Tarek!$C$188</c:f>
              <c:strCache>
                <c:ptCount val="1"/>
                <c:pt idx="0">
                  <c:v>حسام الدين مصطفى</c:v>
                </c:pt>
              </c:strCache>
            </c:strRef>
          </c:tx>
          <c:dPt>
            <c:idx val="0"/>
            <c:bubble3D val="0"/>
            <c:spPr>
              <a:noFill/>
            </c:spPr>
            <c:extLst xmlns:c16r2="http://schemas.microsoft.com/office/drawing/2015/06/chart">
              <c:ext xmlns:c16="http://schemas.microsoft.com/office/drawing/2014/chart" uri="{C3380CC4-5D6E-409C-BE32-E72D297353CC}">
                <c16:uniqueId val="{0000000A-6D83-4390-974B-8480E9EC0FF0}"/>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6D83-4390-974B-8480E9EC0FF0}"/>
              </c:ext>
            </c:extLst>
          </c:dPt>
          <c:dPt>
            <c:idx val="2"/>
            <c:bubble3D val="0"/>
            <c:spPr>
              <a:noFill/>
            </c:spPr>
            <c:extLst xmlns:c16r2="http://schemas.microsoft.com/office/drawing/2015/06/chart">
              <c:ext xmlns:c16="http://schemas.microsoft.com/office/drawing/2014/chart" uri="{C3380CC4-5D6E-409C-BE32-E72D297353CC}">
                <c16:uniqueId val="{0000000E-6D83-4390-974B-8480E9EC0FF0}"/>
              </c:ext>
            </c:extLst>
          </c:dPt>
          <c:val>
            <c:numRef>
              <c:f>Tarek!$D$189:$D$191</c:f>
              <c:numCache>
                <c:formatCode>#,##0</c:formatCode>
                <c:ptCount val="3"/>
                <c:pt idx="0">
                  <c:v>0</c:v>
                </c:pt>
                <c:pt idx="1">
                  <c:v>5000</c:v>
                </c:pt>
                <c:pt idx="2">
                  <c:v>595000</c:v>
                </c:pt>
              </c:numCache>
            </c:numRef>
          </c:val>
          <c:extLst xmlns:c16r2="http://schemas.microsoft.com/office/drawing/2015/06/chart">
            <c:ext xmlns:c16="http://schemas.microsoft.com/office/drawing/2014/chart" uri="{C3380CC4-5D6E-409C-BE32-E72D297353CC}">
              <c16:uniqueId val="{0000000F-6D83-4390-974B-8480E9EC0FF0}"/>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FF0000"/>
              </a:solidFill>
            </c:spPr>
            <c:extLst xmlns:c16r2="http://schemas.microsoft.com/office/drawing/2015/06/chart">
              <c:ext xmlns:c16="http://schemas.microsoft.com/office/drawing/2014/chart" uri="{C3380CC4-5D6E-409C-BE32-E72D297353CC}">
                <c16:uniqueId val="{00000001-6CD1-43B2-B960-730AA7A10C58}"/>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6CD1-43B2-B960-730AA7A10C58}"/>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6CD1-43B2-B960-730AA7A10C58}"/>
              </c:ext>
            </c:extLst>
          </c:dPt>
          <c:dPt>
            <c:idx val="3"/>
            <c:bubble3D val="0"/>
            <c:spPr>
              <a:noFill/>
            </c:spPr>
            <c:extLst xmlns:c16r2="http://schemas.microsoft.com/office/drawing/2015/06/chart">
              <c:ext xmlns:c16="http://schemas.microsoft.com/office/drawing/2014/chart" uri="{C3380CC4-5D6E-409C-BE32-E72D297353CC}">
                <c16:uniqueId val="{00000007-6CD1-43B2-B960-730AA7A10C58}"/>
              </c:ext>
            </c:extLst>
          </c:dPt>
          <c:cat>
            <c:numRef>
              <c:f>[17]Board!$M$3:$M$6</c:f>
              <c:numCache>
                <c:formatCode>General</c:formatCode>
                <c:ptCount val="4"/>
              </c:numCache>
            </c:numRef>
          </c:cat>
          <c:val>
            <c:numRef>
              <c:f>Tarek!$N$139:$N$142</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8-6CD1-43B2-B960-730AA7A10C58}"/>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A-6CD1-43B2-B960-730AA7A10C58}"/>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C-6CD1-43B2-B960-730AA7A10C58}"/>
              </c:ext>
            </c:extLst>
          </c:dPt>
          <c:dPt>
            <c:idx val="2"/>
            <c:bubble3D val="0"/>
            <c:spPr>
              <a:noFill/>
            </c:spPr>
            <c:extLst xmlns:c16r2="http://schemas.microsoft.com/office/drawing/2015/06/chart">
              <c:ext xmlns:c16="http://schemas.microsoft.com/office/drawing/2014/chart" uri="{C3380CC4-5D6E-409C-BE32-E72D297353CC}">
                <c16:uniqueId val="{0000000E-6CD1-43B2-B960-730AA7A10C58}"/>
              </c:ext>
            </c:extLst>
          </c:dPt>
          <c:val>
            <c:numRef>
              <c:f>Tarek!$N$146:$N$148</c:f>
              <c:numCache>
                <c:formatCode>General</c:formatCode>
                <c:ptCount val="3"/>
                <c:pt idx="0">
                  <c:v>9.6351351351351351</c:v>
                </c:pt>
                <c:pt idx="1">
                  <c:v>1</c:v>
                </c:pt>
                <c:pt idx="2">
                  <c:v>119.36486486486487</c:v>
                </c:pt>
              </c:numCache>
            </c:numRef>
          </c:val>
          <c:extLst xmlns:c16r2="http://schemas.microsoft.com/office/drawing/2015/06/chart">
            <c:ext xmlns:c16="http://schemas.microsoft.com/office/drawing/2014/chart" uri="{C3380CC4-5D6E-409C-BE32-E72D297353CC}">
              <c16:uniqueId val="{0000000F-6CD1-43B2-B960-730AA7A10C58}"/>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noFill/>
          </c:spPr>
          <c:dPt>
            <c:idx val="0"/>
            <c:bubble3D val="0"/>
            <c:spPr>
              <a:solidFill>
                <a:srgbClr val="FF0000"/>
              </a:solidFill>
            </c:spPr>
            <c:extLst xmlns:c16r2="http://schemas.microsoft.com/office/drawing/2015/06/chart">
              <c:ext xmlns:c16="http://schemas.microsoft.com/office/drawing/2014/chart" uri="{C3380CC4-5D6E-409C-BE32-E72D297353CC}">
                <c16:uniqueId val="{00000001-4F41-46B8-A050-ECA6639C7825}"/>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4F41-46B8-A050-ECA6639C7825}"/>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4F41-46B8-A050-ECA6639C7825}"/>
              </c:ext>
            </c:extLst>
          </c:dPt>
          <c:cat>
            <c:numRef>
              <c:f>[17]Board!$M$19:$M$22</c:f>
              <c:numCache>
                <c:formatCode>General</c:formatCode>
                <c:ptCount val="4"/>
              </c:numCache>
            </c:numRef>
          </c:cat>
          <c:val>
            <c:numRef>
              <c:f>Tarek!$N$155:$N$158</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6-4F41-46B8-A050-ECA6639C7825}"/>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8-4F41-46B8-A050-ECA6639C7825}"/>
              </c:ext>
            </c:extLst>
          </c:dPt>
          <c:dPt>
            <c:idx val="1"/>
            <c:bubble3D val="0"/>
            <c:spPr>
              <a:solidFill>
                <a:srgbClr val="0000FF"/>
              </a:solidFill>
            </c:spPr>
            <c:extLst xmlns:c16r2="http://schemas.microsoft.com/office/drawing/2015/06/chart">
              <c:ext xmlns:c16="http://schemas.microsoft.com/office/drawing/2014/chart" uri="{C3380CC4-5D6E-409C-BE32-E72D297353CC}">
                <c16:uniqueId val="{0000000A-4F41-46B8-A050-ECA6639C7825}"/>
              </c:ext>
            </c:extLst>
          </c:dPt>
          <c:dPt>
            <c:idx val="2"/>
            <c:bubble3D val="0"/>
            <c:spPr>
              <a:noFill/>
            </c:spPr>
            <c:extLst xmlns:c16r2="http://schemas.microsoft.com/office/drawing/2015/06/chart">
              <c:ext xmlns:c16="http://schemas.microsoft.com/office/drawing/2014/chart" uri="{C3380CC4-5D6E-409C-BE32-E72D297353CC}">
                <c16:uniqueId val="{0000000C-4F41-46B8-A050-ECA6639C7825}"/>
              </c:ext>
            </c:extLst>
          </c:dPt>
          <c:val>
            <c:numRef>
              <c:f>Tarek!$N$162:$N$164</c:f>
              <c:numCache>
                <c:formatCode>General</c:formatCode>
                <c:ptCount val="3"/>
                <c:pt idx="0">
                  <c:v>15.629032258064516</c:v>
                </c:pt>
                <c:pt idx="1">
                  <c:v>1</c:v>
                </c:pt>
                <c:pt idx="2">
                  <c:v>113.37096774193549</c:v>
                </c:pt>
              </c:numCache>
            </c:numRef>
          </c:val>
          <c:extLst xmlns:c16r2="http://schemas.microsoft.com/office/drawing/2015/06/chart">
            <c:ext xmlns:c16="http://schemas.microsoft.com/office/drawing/2014/chart" uri="{C3380CC4-5D6E-409C-BE32-E72D297353CC}">
              <c16:uniqueId val="{0000000D-4F41-46B8-A050-ECA6639C7825}"/>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200"/>
              <a:t>Target</a:t>
            </a:r>
            <a:r>
              <a:rPr lang="en-US" sz="1200" baseline="0"/>
              <a:t> / Team Leader</a:t>
            </a:r>
            <a:endParaRPr lang="en-US" sz="1200"/>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stacked"/>
        <c:varyColors val="0"/>
        <c:ser>
          <c:idx val="0"/>
          <c:order val="0"/>
          <c:tx>
            <c:strRef>
              <c:f>Tarek!$A$197</c:f>
              <c:strCache>
                <c:ptCount val="1"/>
                <c:pt idx="0">
                  <c:v>Under Achieve</c:v>
                </c:pt>
              </c:strCache>
            </c:strRef>
          </c:tx>
          <c:spPr>
            <a:solidFill>
              <a:srgbClr val="FF0000"/>
            </a:solidFill>
            <a:ln>
              <a:noFill/>
            </a:ln>
            <a:effectLst/>
          </c:spPr>
          <c:invertIfNegative val="0"/>
          <c:cat>
            <c:strRef>
              <c:extLst>
                <c:ext xmlns:c15="http://schemas.microsoft.com/office/drawing/2012/chart" uri="{02D57815-91ED-43cb-92C2-25804820EDAC}">
                  <c15:fullRef>
                    <c15:sqref>Tarek!$B$196:$G$196</c15:sqref>
                  </c15:fullRef>
                </c:ext>
              </c:extLst>
              <c:f>Tarek!$C$196:$G$196</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Tarek!$B$197:$G$197</c15:sqref>
                  </c15:fullRef>
                </c:ext>
              </c:extLst>
              <c:f>Tarek!$C$197:$G$197</c:f>
              <c:numCache>
                <c:formatCode>#,##0</c:formatCode>
                <c:ptCount val="5"/>
                <c:pt idx="0">
                  <c:v>233750.00000000003</c:v>
                </c:pt>
                <c:pt idx="1">
                  <c:v>233750.00000000003</c:v>
                </c:pt>
                <c:pt idx="2">
                  <c:v>233750.00000000003</c:v>
                </c:pt>
                <c:pt idx="3">
                  <c:v>233750.00000000003</c:v>
                </c:pt>
                <c:pt idx="4">
                  <c:v>82500</c:v>
                </c:pt>
              </c:numCache>
            </c:numRef>
          </c:val>
          <c:extLst xmlns:c16r2="http://schemas.microsoft.com/office/drawing/2015/06/chart">
            <c:ext xmlns:c16="http://schemas.microsoft.com/office/drawing/2014/chart" uri="{C3380CC4-5D6E-409C-BE32-E72D297353CC}">
              <c16:uniqueId val="{00000000-B5FA-400E-8045-00549F46EF54}"/>
            </c:ext>
          </c:extLst>
        </c:ser>
        <c:ser>
          <c:idx val="1"/>
          <c:order val="1"/>
          <c:tx>
            <c:strRef>
              <c:f>Tarek!$A$198</c:f>
              <c:strCache>
                <c:ptCount val="1"/>
                <c:pt idx="0">
                  <c:v>Below Target</c:v>
                </c:pt>
              </c:strCache>
            </c:strRef>
          </c:tx>
          <c:spPr>
            <a:solidFill>
              <a:srgbClr val="FFFF00"/>
            </a:solidFill>
            <a:ln>
              <a:noFill/>
            </a:ln>
            <a:effectLst/>
          </c:spPr>
          <c:invertIfNegative val="0"/>
          <c:cat>
            <c:strRef>
              <c:extLst>
                <c:ext xmlns:c15="http://schemas.microsoft.com/office/drawing/2012/chart" uri="{02D57815-91ED-43cb-92C2-25804820EDAC}">
                  <c15:fullRef>
                    <c15:sqref>Tarek!$B$196:$G$196</c15:sqref>
                  </c15:fullRef>
                </c:ext>
              </c:extLst>
              <c:f>Tarek!$C$196:$G$196</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Tarek!$B$198:$G$198</c15:sqref>
                  </c15:fullRef>
                </c:ext>
              </c:extLst>
              <c:f>Tarek!$C$198:$G$198</c:f>
              <c:numCache>
                <c:formatCode>#,##0</c:formatCode>
                <c:ptCount val="5"/>
                <c:pt idx="0">
                  <c:v>327250</c:v>
                </c:pt>
                <c:pt idx="1">
                  <c:v>327250</c:v>
                </c:pt>
                <c:pt idx="2">
                  <c:v>327250</c:v>
                </c:pt>
                <c:pt idx="3">
                  <c:v>327250</c:v>
                </c:pt>
                <c:pt idx="4">
                  <c:v>115499.99999999999</c:v>
                </c:pt>
              </c:numCache>
            </c:numRef>
          </c:val>
          <c:extLst xmlns:c16r2="http://schemas.microsoft.com/office/drawing/2015/06/chart">
            <c:ext xmlns:c16="http://schemas.microsoft.com/office/drawing/2014/chart" uri="{C3380CC4-5D6E-409C-BE32-E72D297353CC}">
              <c16:uniqueId val="{00000001-B5FA-400E-8045-00549F46EF54}"/>
            </c:ext>
          </c:extLst>
        </c:ser>
        <c:ser>
          <c:idx val="2"/>
          <c:order val="2"/>
          <c:tx>
            <c:strRef>
              <c:f>Tarek!$A$199</c:f>
              <c:strCache>
                <c:ptCount val="1"/>
                <c:pt idx="0">
                  <c:v>On Target</c:v>
                </c:pt>
              </c:strCache>
            </c:strRef>
          </c:tx>
          <c:spPr>
            <a:solidFill>
              <a:srgbClr val="92D050"/>
            </a:solidFill>
            <a:ln>
              <a:noFill/>
            </a:ln>
            <a:effectLst/>
          </c:spPr>
          <c:invertIfNegative val="0"/>
          <c:cat>
            <c:strRef>
              <c:extLst>
                <c:ext xmlns:c15="http://schemas.microsoft.com/office/drawing/2012/chart" uri="{02D57815-91ED-43cb-92C2-25804820EDAC}">
                  <c15:fullRef>
                    <c15:sqref>Tarek!$B$196:$G$196</c15:sqref>
                  </c15:fullRef>
                </c:ext>
              </c:extLst>
              <c:f>Tarek!$C$196:$G$196</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Tarek!$B$199:$G$199</c15:sqref>
                  </c15:fullRef>
                </c:ext>
              </c:extLst>
              <c:f>Tarek!$C$199:$G$199</c:f>
              <c:numCache>
                <c:formatCode>#,##0</c:formatCode>
                <c:ptCount val="5"/>
                <c:pt idx="0">
                  <c:v>425000</c:v>
                </c:pt>
                <c:pt idx="1">
                  <c:v>425000</c:v>
                </c:pt>
                <c:pt idx="2">
                  <c:v>425000</c:v>
                </c:pt>
                <c:pt idx="3">
                  <c:v>425000</c:v>
                </c:pt>
                <c:pt idx="4">
                  <c:v>150000</c:v>
                </c:pt>
              </c:numCache>
            </c:numRef>
          </c:val>
          <c:extLst xmlns:c16r2="http://schemas.microsoft.com/office/drawing/2015/06/chart">
            <c:ext xmlns:c16="http://schemas.microsoft.com/office/drawing/2014/chart" uri="{C3380CC4-5D6E-409C-BE32-E72D297353CC}">
              <c16:uniqueId val="{00000002-B5FA-400E-8045-00549F46EF54}"/>
            </c:ext>
          </c:extLst>
        </c:ser>
        <c:dLbls>
          <c:showLegendKey val="0"/>
          <c:showVal val="0"/>
          <c:showCatName val="0"/>
          <c:showSerName val="0"/>
          <c:showPercent val="0"/>
          <c:showBubbleSize val="0"/>
        </c:dLbls>
        <c:gapWidth val="150"/>
        <c:overlap val="100"/>
        <c:axId val="122638256"/>
        <c:axId val="122644528"/>
      </c:barChart>
      <c:barChart>
        <c:barDir val="col"/>
        <c:grouping val="stacked"/>
        <c:varyColors val="0"/>
        <c:ser>
          <c:idx val="4"/>
          <c:order val="4"/>
          <c:tx>
            <c:strRef>
              <c:f>Tarek!$A$201</c:f>
              <c:strCache>
                <c:ptCount val="1"/>
                <c:pt idx="0">
                  <c:v>Revenue</c:v>
                </c:pt>
              </c:strCache>
            </c:strRef>
          </c:tx>
          <c:spPr>
            <a:solidFill>
              <a:schemeClr val="accent5"/>
            </a:solidFill>
            <a:ln>
              <a:noFill/>
            </a:ln>
            <a:effectLst/>
          </c:spPr>
          <c:invertIfNegative val="0"/>
          <c:cat>
            <c:strRef>
              <c:extLst>
                <c:ext xmlns:c15="http://schemas.microsoft.com/office/drawing/2012/chart" uri="{02D57815-91ED-43cb-92C2-25804820EDAC}">
                  <c15:fullRef>
                    <c15:sqref>Tarek!$B$196:$G$196</c15:sqref>
                  </c15:fullRef>
                </c:ext>
              </c:extLst>
              <c:f>Tarek!$C$196:$G$196</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Tarek!$B$201:$G$201</c15:sqref>
                  </c15:fullRef>
                </c:ext>
              </c:extLst>
              <c:f>Tarek!$C$201:$G$201</c:f>
              <c:numCache>
                <c:formatCode>#,##0</c:formatCode>
                <c:ptCount val="5"/>
                <c:pt idx="0">
                  <c:v>130000</c:v>
                </c:pt>
                <c:pt idx="1">
                  <c:v>0</c:v>
                </c:pt>
                <c:pt idx="2">
                  <c:v>125000</c:v>
                </c:pt>
                <c:pt idx="3">
                  <c:v>120000</c:v>
                </c:pt>
                <c:pt idx="4">
                  <c:v>0</c:v>
                </c:pt>
              </c:numCache>
            </c:numRef>
          </c:val>
          <c:extLst xmlns:c16r2="http://schemas.microsoft.com/office/drawing/2015/06/chart">
            <c:ext xmlns:c16="http://schemas.microsoft.com/office/drawing/2014/chart" uri="{C3380CC4-5D6E-409C-BE32-E72D297353CC}">
              <c16:uniqueId val="{00000003-B5FA-400E-8045-00549F46EF54}"/>
            </c:ext>
          </c:extLst>
        </c:ser>
        <c:dLbls>
          <c:showLegendKey val="0"/>
          <c:showVal val="0"/>
          <c:showCatName val="0"/>
          <c:showSerName val="0"/>
          <c:showPercent val="0"/>
          <c:showBubbleSize val="0"/>
        </c:dLbls>
        <c:gapWidth val="500"/>
        <c:overlap val="100"/>
        <c:axId val="122639040"/>
        <c:axId val="122638648"/>
      </c:barChart>
      <c:lineChart>
        <c:grouping val="standard"/>
        <c:varyColors val="0"/>
        <c:ser>
          <c:idx val="3"/>
          <c:order val="3"/>
          <c:tx>
            <c:strRef>
              <c:f>Tarek!$A$200</c:f>
              <c:strCache>
                <c:ptCount val="1"/>
                <c:pt idx="0">
                  <c:v>Target</c:v>
                </c:pt>
              </c:strCache>
            </c:strRef>
          </c:tx>
          <c:spPr>
            <a:ln w="25400" cap="rnd">
              <a:noFill/>
              <a:round/>
            </a:ln>
            <a:effectLst/>
          </c:spPr>
          <c:marker>
            <c:symbol val="dash"/>
            <c:size val="17"/>
            <c:spPr>
              <a:solidFill>
                <a:schemeClr val="tx1"/>
              </a:solidFill>
              <a:ln w="9525">
                <a:noFill/>
              </a:ln>
              <a:effectLst/>
            </c:spPr>
          </c:marker>
          <c:cat>
            <c:strRef>
              <c:extLst>
                <c:ext xmlns:c15="http://schemas.microsoft.com/office/drawing/2012/chart" uri="{02D57815-91ED-43cb-92C2-25804820EDAC}">
                  <c15:fullRef>
                    <c15:sqref>Tarek!$B$196:$G$196</c15:sqref>
                  </c15:fullRef>
                </c:ext>
              </c:extLst>
              <c:f>Tarek!$C$196:$G$196</c:f>
              <c:strCache>
                <c:ptCount val="5"/>
                <c:pt idx="0">
                  <c:v>محب مجدى</c:v>
                </c:pt>
                <c:pt idx="1">
                  <c:v>فادى ماهر</c:v>
                </c:pt>
                <c:pt idx="2">
                  <c:v>سامى فكيه</c:v>
                </c:pt>
                <c:pt idx="3">
                  <c:v>ديفيد فؤاد</c:v>
                </c:pt>
                <c:pt idx="4">
                  <c:v>حسام الدين مصطفى</c:v>
                </c:pt>
              </c:strCache>
            </c:strRef>
          </c:cat>
          <c:val>
            <c:numRef>
              <c:extLst>
                <c:ext xmlns:c15="http://schemas.microsoft.com/office/drawing/2012/chart" uri="{02D57815-91ED-43cb-92C2-25804820EDAC}">
                  <c15:fullRef>
                    <c15:sqref>Tarek!$B$200:$G$200</c15:sqref>
                  </c15:fullRef>
                </c:ext>
              </c:extLst>
              <c:f>Tarek!$C$200:$G$200</c:f>
              <c:numCache>
                <c:formatCode>#,##0</c:formatCode>
                <c:ptCount val="5"/>
                <c:pt idx="0">
                  <c:v>850000</c:v>
                </c:pt>
                <c:pt idx="1">
                  <c:v>850000</c:v>
                </c:pt>
                <c:pt idx="2">
                  <c:v>850000</c:v>
                </c:pt>
                <c:pt idx="3">
                  <c:v>850000</c:v>
                </c:pt>
                <c:pt idx="4">
                  <c:v>300000</c:v>
                </c:pt>
              </c:numCache>
            </c:numRef>
          </c:val>
          <c:smooth val="0"/>
          <c:extLst xmlns:c16r2="http://schemas.microsoft.com/office/drawing/2015/06/chart">
            <c:ext xmlns:c16="http://schemas.microsoft.com/office/drawing/2014/chart" uri="{C3380CC4-5D6E-409C-BE32-E72D297353CC}">
              <c16:uniqueId val="{00000004-B5FA-400E-8045-00549F46EF54}"/>
            </c:ext>
          </c:extLst>
        </c:ser>
        <c:dLbls>
          <c:showLegendKey val="0"/>
          <c:showVal val="0"/>
          <c:showCatName val="0"/>
          <c:showSerName val="0"/>
          <c:showPercent val="0"/>
          <c:showBubbleSize val="0"/>
        </c:dLbls>
        <c:marker val="1"/>
        <c:smooth val="0"/>
        <c:axId val="122638256"/>
        <c:axId val="122644528"/>
      </c:lineChart>
      <c:catAx>
        <c:axId val="12263825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22644528"/>
        <c:crosses val="autoZero"/>
        <c:auto val="1"/>
        <c:lblAlgn val="ctr"/>
        <c:lblOffset val="100"/>
        <c:noMultiLvlLbl val="0"/>
      </c:catAx>
      <c:valAx>
        <c:axId val="1226445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226382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valAx>
        <c:axId val="122638648"/>
        <c:scaling>
          <c:orientation val="minMax"/>
        </c:scaling>
        <c:delete val="1"/>
        <c:axPos val="r"/>
        <c:numFmt formatCode="#,##0" sourceLinked="1"/>
        <c:majorTickMark val="out"/>
        <c:minorTickMark val="none"/>
        <c:tickLblPos val="nextTo"/>
        <c:crossAx val="122639040"/>
        <c:crosses val="max"/>
        <c:crossBetween val="between"/>
      </c:valAx>
      <c:catAx>
        <c:axId val="122639040"/>
        <c:scaling>
          <c:orientation val="minMax"/>
        </c:scaling>
        <c:delete val="1"/>
        <c:axPos val="b"/>
        <c:numFmt formatCode="General" sourceLinked="1"/>
        <c:majorTickMark val="out"/>
        <c:minorTickMark val="none"/>
        <c:tickLblPos val="nextTo"/>
        <c:crossAx val="1226386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solidFill>
                  <a:schemeClr val="tx1"/>
                </a:solidFill>
              </a:rPr>
              <a:t>No. / Package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doughnutChart>
        <c:varyColors val="1"/>
        <c:ser>
          <c:idx val="0"/>
          <c:order val="0"/>
          <c:tx>
            <c:strRef>
              <c:f>Reports!$A$112</c:f>
              <c:strCache>
                <c:ptCount val="1"/>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79DA-4B01-8EA6-93448D4EFD8A}"/>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0.15833333333333333"/>
                  <c:y val="-7.2912487453918887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79DA-4B01-8EA6-93448D4EFD8A}"/>
                </c:ext>
                <c:ext xmlns:c15="http://schemas.microsoft.com/office/drawing/2012/chart" uri="{CE6537A1-D6FC-4f65-9D91-7224C49458BB}"/>
              </c:extLst>
            </c:dLbl>
            <c:dLbl>
              <c:idx val="1"/>
              <c:layout>
                <c:manualLayout>
                  <c:x val="0.1249999999999999"/>
                  <c:y val="0.1458249749078377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79DA-4B01-8EA6-93448D4EFD8A}"/>
                </c:ex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Reports!$P$29:$U$29</c15:sqref>
                  </c15:fullRef>
                </c:ext>
              </c:extLst>
              <c:f>(Reports!$P$29,Reports!$R$29,Reports!$T$29)</c:f>
              <c:strCache>
                <c:ptCount val="3"/>
                <c:pt idx="0">
                  <c:v>All No.</c:v>
                </c:pt>
                <c:pt idx="1">
                  <c:v>All 70/6 No.</c:v>
                </c:pt>
                <c:pt idx="2">
                  <c:v>Cairo No.</c:v>
                </c:pt>
              </c:strCache>
            </c:strRef>
          </c:cat>
          <c:val>
            <c:numRef>
              <c:extLst>
                <c:ext xmlns:c15="http://schemas.microsoft.com/office/drawing/2012/chart" uri="{02D57815-91ED-43cb-92C2-25804820EDAC}">
                  <c15:fullRef>
                    <c15:sqref>Reports!$P$32:$U$32</c15:sqref>
                  </c15:fullRef>
                </c:ext>
              </c:extLst>
              <c:f>(Reports!$P$32,Reports!$R$32,Reports!$T$32)</c:f>
              <c:numCache>
                <c:formatCode>#,##0</c:formatCode>
                <c:ptCount val="3"/>
                <c:pt idx="0">
                  <c:v>1</c:v>
                </c:pt>
                <c:pt idx="1">
                  <c:v>0</c:v>
                </c:pt>
                <c:pt idx="2">
                  <c:v>2</c:v>
                </c:pt>
              </c:numCache>
            </c:numRef>
          </c:val>
          <c:extLst xmlns:c16r2="http://schemas.microsoft.com/office/drawing/2015/06/chart">
            <c:ext xmlns:c16="http://schemas.microsoft.com/office/drawing/2014/chart" uri="{C3380CC4-5D6E-409C-BE32-E72D297353CC}">
              <c16:uniqueId val="{00000006-79DA-4B01-8EA6-93448D4EFD8A}"/>
            </c:ext>
            <c:ext xmlns:c15="http://schemas.microsoft.com/office/drawing/2012/chart" uri="{02D57815-91ED-43cb-92C2-25804820EDAC}">
              <c15:categoryFilterExceptions/>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solidFill>
                  <a:schemeClr val="tx1"/>
                </a:solidFill>
              </a:rPr>
              <a:t>Amount / Package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doughnutChart>
        <c:varyColors val="1"/>
        <c:ser>
          <c:idx val="0"/>
          <c:order val="0"/>
          <c:tx>
            <c:strRef>
              <c:f>Reports!$A$112</c:f>
              <c:strCache>
                <c:ptCount val="1"/>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0.13055555555555545"/>
                  <c:y val="-0.11580218595622414"/>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DB04-446B-9F7E-1A3A04094DE2}"/>
                </c:ext>
                <c:ext xmlns:c15="http://schemas.microsoft.com/office/drawing/2012/chart" uri="{CE6537A1-D6FC-4f65-9D91-7224C49458BB}"/>
              </c:extLst>
            </c:dLbl>
            <c:dLbl>
              <c:idx val="1"/>
              <c:layout>
                <c:manualLayout>
                  <c:x val="0.125"/>
                  <c:y val="0.12428826740477474"/>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DB04-446B-9F7E-1A3A04094DE2}"/>
                </c:ext>
                <c:ext xmlns:c15="http://schemas.microsoft.com/office/drawing/2012/chart" uri="{CE6537A1-D6FC-4f65-9D91-7224C49458BB}"/>
              </c:extLst>
            </c:dLbl>
            <c:dLbl>
              <c:idx val="2"/>
              <c:layout>
                <c:manualLayout>
                  <c:x val="-5.555555555555558E-2"/>
                  <c:y val="0"/>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DB04-446B-9F7E-1A3A04094DE2}"/>
                </c:ex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Reports!$P$29:$U$29</c15:sqref>
                  </c15:fullRef>
                </c:ext>
              </c:extLst>
              <c:f>(Reports!$Q$29,Reports!$S$29,Reports!$U$29)</c:f>
              <c:strCache>
                <c:ptCount val="3"/>
                <c:pt idx="0">
                  <c:v>All amount</c:v>
                </c:pt>
                <c:pt idx="1">
                  <c:v>All 70/6 amount</c:v>
                </c:pt>
                <c:pt idx="2">
                  <c:v>Cairo amount</c:v>
                </c:pt>
              </c:strCache>
            </c:strRef>
          </c:cat>
          <c:val>
            <c:numRef>
              <c:extLst>
                <c:ext xmlns:c15="http://schemas.microsoft.com/office/drawing/2012/chart" uri="{02D57815-91ED-43cb-92C2-25804820EDAC}">
                  <c15:fullRef>
                    <c15:sqref>Reports!$P$32:$U$32</c15:sqref>
                  </c15:fullRef>
                </c:ext>
              </c:extLst>
              <c:f>(Reports!$Q$32,Reports!$S$32,Reports!$U$32)</c:f>
              <c:numCache>
                <c:formatCode>#,##0</c:formatCode>
                <c:ptCount val="3"/>
                <c:pt idx="0">
                  <c:v>130000</c:v>
                </c:pt>
                <c:pt idx="1">
                  <c:v>0</c:v>
                </c:pt>
                <c:pt idx="2">
                  <c:v>245000</c:v>
                </c:pt>
              </c:numCache>
            </c:numRef>
          </c:val>
          <c:extLst xmlns:c16r2="http://schemas.microsoft.com/office/drawing/2015/06/chart">
            <c:ext xmlns:c16="http://schemas.microsoft.com/office/drawing/2014/chart" uri="{C3380CC4-5D6E-409C-BE32-E72D297353CC}">
              <c16:uniqueId val="{00000006-DB04-446B-9F7E-1A3A04094DE2}"/>
            </c:ext>
            <c:ext xmlns:c15="http://schemas.microsoft.com/office/drawing/2012/chart" uri="{02D57815-91ED-43cb-92C2-25804820EDAC}">
              <c15:categoryFilterExceptions/>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Reports!$J$4</c:f>
              <c:strCache>
                <c:ptCount val="1"/>
                <c:pt idx="0">
                  <c:v>Forecast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Reports!$I$5:$I$8</c:f>
              <c:strCache>
                <c:ptCount val="4"/>
                <c:pt idx="0">
                  <c:v>1st week</c:v>
                </c:pt>
                <c:pt idx="1">
                  <c:v>2nd week</c:v>
                </c:pt>
                <c:pt idx="2">
                  <c:v>3rd week</c:v>
                </c:pt>
                <c:pt idx="3">
                  <c:v>4th week</c:v>
                </c:pt>
              </c:strCache>
            </c:strRef>
          </c:cat>
          <c:val>
            <c:numRef>
              <c:f>Reports!$J$14:$J$17</c:f>
              <c:numCache>
                <c:formatCode>#,##0</c:formatCode>
                <c:ptCount val="4"/>
                <c:pt idx="0">
                  <c:v>700000</c:v>
                </c:pt>
              </c:numCache>
            </c:numRef>
          </c:val>
          <c:extLst xmlns:c16r2="http://schemas.microsoft.com/office/drawing/2015/06/chart">
            <c:ext xmlns:c16="http://schemas.microsoft.com/office/drawing/2014/chart" uri="{C3380CC4-5D6E-409C-BE32-E72D297353CC}">
              <c16:uniqueId val="{00000000-FC62-4D85-9EF5-5B362B4BB41E}"/>
            </c:ext>
          </c:extLst>
        </c:ser>
        <c:ser>
          <c:idx val="2"/>
          <c:order val="1"/>
          <c:tx>
            <c:strRef>
              <c:f>Reports!$K$4</c:f>
              <c:strCache>
                <c:ptCount val="1"/>
                <c:pt idx="0">
                  <c:v>Actual Revenue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Reports!$I$5:$I$8</c:f>
              <c:strCache>
                <c:ptCount val="4"/>
                <c:pt idx="0">
                  <c:v>1st week</c:v>
                </c:pt>
                <c:pt idx="1">
                  <c:v>2nd week</c:v>
                </c:pt>
                <c:pt idx="2">
                  <c:v>3rd week</c:v>
                </c:pt>
                <c:pt idx="3">
                  <c:v>4th week</c:v>
                </c:pt>
              </c:strCache>
            </c:strRef>
          </c:cat>
          <c:val>
            <c:numRef>
              <c:f>Reports!$K$14:$K$17</c:f>
              <c:numCache>
                <c:formatCode>#,##0</c:formatCode>
                <c:ptCount val="4"/>
                <c:pt idx="0">
                  <c:v>385000</c:v>
                </c:pt>
              </c:numCache>
            </c:numRef>
          </c:val>
          <c:extLst xmlns:c16r2="http://schemas.microsoft.com/office/drawing/2015/06/chart">
            <c:ext xmlns:c16="http://schemas.microsoft.com/office/drawing/2014/chart" uri="{C3380CC4-5D6E-409C-BE32-E72D297353CC}">
              <c16:uniqueId val="{00000001-FC62-4D85-9EF5-5B362B4BB41E}"/>
            </c:ext>
          </c:extLst>
        </c:ser>
        <c:dLbls>
          <c:showLegendKey val="0"/>
          <c:showVal val="0"/>
          <c:showCatName val="0"/>
          <c:showSerName val="0"/>
          <c:showPercent val="0"/>
          <c:showBubbleSize val="0"/>
        </c:dLbls>
        <c:gapWidth val="150"/>
        <c:shape val="cylinder"/>
        <c:axId val="225519848"/>
        <c:axId val="225518280"/>
        <c:axId val="0"/>
        <c:extLst xmlns:c16r2="http://schemas.microsoft.com/office/drawing/2015/06/chart"/>
      </c:bar3DChart>
      <c:catAx>
        <c:axId val="225519848"/>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25518280"/>
        <c:crosses val="autoZero"/>
        <c:auto val="1"/>
        <c:lblAlgn val="ctr"/>
        <c:lblOffset val="100"/>
        <c:noMultiLvlLbl val="0"/>
      </c:catAx>
      <c:valAx>
        <c:axId val="225518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25519848"/>
        <c:crosses val="autoZero"/>
        <c:crossBetween val="between"/>
        <c:dispUnits>
          <c:builtInUnit val="millions"/>
          <c:dispUnitsLbl>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4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Moataz</a:t>
            </a:r>
            <a:r>
              <a:rPr lang="en-US" b="1" baseline="0">
                <a:solidFill>
                  <a:schemeClr val="tx1"/>
                </a:solidFill>
                <a:latin typeface="Times New Roman" panose="02020603050405020304" pitchFamily="18" charset="0"/>
                <a:cs typeface="Times New Roman" panose="02020603050405020304" pitchFamily="18" charset="0"/>
              </a:rPr>
              <a:t> Mahmoud</a:t>
            </a:r>
            <a:endParaRPr lang="en-US" b="1">
              <a:solidFill>
                <a:schemeClr val="tx1"/>
              </a:solidFill>
              <a:latin typeface="Times New Roman" panose="02020603050405020304" pitchFamily="18" charset="0"/>
              <a:cs typeface="Times New Roman" panose="02020603050405020304" pitchFamily="18" charset="0"/>
            </a:endParaRPr>
          </a:p>
        </c:rich>
      </c:tx>
      <c:overlay val="0"/>
      <c:spPr>
        <a:solidFill>
          <a:schemeClr val="accent5">
            <a:lumMod val="20000"/>
            <a:lumOff val="80000"/>
          </a:schemeClr>
        </a:solidFill>
        <a:ln>
          <a:solidFill>
            <a:schemeClr val="accent1">
              <a:lumMod val="20000"/>
              <a:lumOff val="80000"/>
            </a:schemeClr>
          </a:solidFill>
        </a:ln>
        <a:effectLst/>
      </c:spPr>
    </c:title>
    <c:autoTitleDeleted val="0"/>
    <c:plotArea>
      <c:layout/>
      <c:doughnutChart>
        <c:varyColors val="1"/>
        <c:ser>
          <c:idx val="0"/>
          <c:order val="0"/>
          <c:tx>
            <c:strRef>
              <c:f>Kirellos!$F$172</c:f>
              <c:strCache>
                <c:ptCount val="1"/>
                <c:pt idx="0">
                  <c:v>معتز محمود</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601C-461A-B5D9-893B9C8AB95D}"/>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601C-461A-B5D9-893B9C8AB95D}"/>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601C-461A-B5D9-893B9C8AB95D}"/>
              </c:ext>
            </c:extLst>
          </c:dPt>
          <c:dPt>
            <c:idx val="4"/>
            <c:bubble3D val="0"/>
            <c:spPr>
              <a:noFill/>
            </c:spPr>
            <c:extLst xmlns:c16r2="http://schemas.microsoft.com/office/drawing/2015/06/chart">
              <c:ext xmlns:c16="http://schemas.microsoft.com/office/drawing/2014/chart" uri="{C3380CC4-5D6E-409C-BE32-E72D297353CC}">
                <c16:uniqueId val="{00000007-601C-461A-B5D9-893B9C8AB95D}"/>
              </c:ext>
            </c:extLst>
          </c:dPt>
          <c:val>
            <c:numRef>
              <c:f>Kirellos!$G$173:$G$177</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601C-461A-B5D9-893B9C8AB95D}"/>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Kirellos!$H$172</c:f>
              <c:strCache>
                <c:ptCount val="1"/>
                <c:pt idx="0">
                  <c:v>معتز محمود</c:v>
                </c:pt>
              </c:strCache>
            </c:strRef>
          </c:tx>
          <c:dPt>
            <c:idx val="0"/>
            <c:bubble3D val="0"/>
            <c:spPr>
              <a:noFill/>
            </c:spPr>
            <c:extLst xmlns:c16r2="http://schemas.microsoft.com/office/drawing/2015/06/chart">
              <c:ext xmlns:c16="http://schemas.microsoft.com/office/drawing/2014/chart" uri="{C3380CC4-5D6E-409C-BE32-E72D297353CC}">
                <c16:uniqueId val="{0000000A-601C-461A-B5D9-893B9C8AB95D}"/>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601C-461A-B5D9-893B9C8AB95D}"/>
              </c:ext>
            </c:extLst>
          </c:dPt>
          <c:dPt>
            <c:idx val="2"/>
            <c:bubble3D val="0"/>
            <c:spPr>
              <a:noFill/>
            </c:spPr>
            <c:extLst xmlns:c16r2="http://schemas.microsoft.com/office/drawing/2015/06/chart">
              <c:ext xmlns:c16="http://schemas.microsoft.com/office/drawing/2014/chart" uri="{C3380CC4-5D6E-409C-BE32-E72D297353CC}">
                <c16:uniqueId val="{0000000E-601C-461A-B5D9-893B9C8AB95D}"/>
              </c:ext>
            </c:extLst>
          </c:dPt>
          <c:val>
            <c:numRef>
              <c:f>Kirellos!$I$173:$I$175</c:f>
              <c:numCache>
                <c:formatCode>#,##0</c:formatCode>
                <c:ptCount val="3"/>
                <c:pt idx="0">
                  <c:v>0</c:v>
                </c:pt>
                <c:pt idx="1">
                  <c:v>14166.666666666666</c:v>
                </c:pt>
                <c:pt idx="2">
                  <c:v>1685833.3333333333</c:v>
                </c:pt>
              </c:numCache>
            </c:numRef>
          </c:val>
          <c:extLst xmlns:c16r2="http://schemas.microsoft.com/office/drawing/2015/06/chart">
            <c:ext xmlns:c16="http://schemas.microsoft.com/office/drawing/2014/chart" uri="{C3380CC4-5D6E-409C-BE32-E72D297353CC}">
              <c16:uniqueId val="{0000000F-601C-461A-B5D9-893B9C8AB95D}"/>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r>
              <a:rPr lang="en-US" sz="1200" u="sng"/>
              <a:t>Revenue / Team Leader</a:t>
            </a:r>
          </a:p>
        </c:rich>
      </c:tx>
      <c:overlay val="0"/>
      <c:spPr>
        <a:noFill/>
        <a:ln>
          <a:noFill/>
        </a:ln>
        <a:effectLst/>
      </c:spPr>
      <c:txPr>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446568546239224E-2"/>
          <c:y val="0.11332274597071226"/>
          <c:w val="0.82310686290752155"/>
          <c:h val="0.78899236484720614"/>
        </c:manualLayout>
      </c:layout>
      <c:pie3DChart>
        <c:varyColors val="1"/>
        <c:ser>
          <c:idx val="0"/>
          <c:order val="0"/>
          <c:tx>
            <c:strRef>
              <c:f>Reports!$H$39</c:f>
              <c:strCache>
                <c:ptCount val="1"/>
                <c:pt idx="0">
                  <c:v>Revenue</c:v>
                </c:pt>
              </c:strCache>
            </c:strRef>
          </c:tx>
          <c:explosion val="12"/>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8BDA-4D31-A75E-ADC420CD04C4}"/>
                </c:ext>
                <c:ext xmlns:c15="http://schemas.microsoft.com/office/drawing/2012/chart" uri="{CE6537A1-D6FC-4f65-9D91-7224C49458BB}"/>
              </c:extLst>
            </c:dLbl>
            <c:dLbl>
              <c:idx val="1"/>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8BDA-4D31-A75E-ADC420CD04C4}"/>
                </c:ext>
                <c:ext xmlns:c15="http://schemas.microsoft.com/office/drawing/2012/chart" uri="{CE6537A1-D6FC-4f65-9D91-7224C49458BB}"/>
              </c:extLst>
            </c:dLbl>
            <c:dLbl>
              <c:idx val="2"/>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8BDA-4D31-A75E-ADC420CD04C4}"/>
                </c:ext>
                <c:ext xmlns:c15="http://schemas.microsoft.com/office/drawing/2012/chart" uri="{CE6537A1-D6FC-4f65-9D91-7224C49458BB}"/>
              </c:extLst>
            </c:dLbl>
            <c:dLbl>
              <c:idx val="3"/>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7-8BDA-4D31-A75E-ADC420CD04C4}"/>
                </c:ex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extLst>
                <c:ext xmlns:c15="http://schemas.microsoft.com/office/drawing/2012/chart" uri="{02D57815-91ED-43cb-92C2-25804820EDAC}">
                  <c15:fullRef>
                    <c15:sqref>Reports!$A$58:$A$63</c15:sqref>
                  </c15:fullRef>
                </c:ext>
              </c:extLst>
              <c:f>Reports!$A$59:$A$62</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Reports!$H$58:$H$63</c15:sqref>
                  </c15:fullRef>
                </c:ext>
              </c:extLst>
              <c:f>Reports!$H$59:$H$62</c:f>
              <c:numCache>
                <c:formatCode>#,##0</c:formatCode>
                <c:ptCount val="4"/>
                <c:pt idx="0">
                  <c:v>0</c:v>
                </c:pt>
                <c:pt idx="1">
                  <c:v>0</c:v>
                </c:pt>
                <c:pt idx="2">
                  <c:v>0</c:v>
                </c:pt>
                <c:pt idx="3">
                  <c:v>0</c:v>
                </c:pt>
              </c:numCache>
            </c:numRef>
          </c:val>
          <c:extLst xmlns:c16r2="http://schemas.microsoft.com/office/drawing/2015/06/chart">
            <c:ext xmlns:c16="http://schemas.microsoft.com/office/drawing/2014/chart" uri="{C3380CC4-5D6E-409C-BE32-E72D297353CC}">
              <c16:uniqueId val="{00000008-8BDA-4D31-A75E-ADC420CD04C4}"/>
            </c:ext>
            <c:ext xmlns:c15="http://schemas.microsoft.com/office/drawing/2012/chart" uri="{02D57815-91ED-43cb-92C2-25804820EDAC}">
              <c15:categoryFilterExceptions/>
            </c:ext>
          </c:extLst>
        </c:ser>
        <c:dLbls>
          <c:dLblPos val="outEnd"/>
          <c:showLegendKey val="0"/>
          <c:showVal val="0"/>
          <c:showCatName val="1"/>
          <c:showSerName val="0"/>
          <c:showPercent val="0"/>
          <c:showBubbleSize val="0"/>
          <c:showLeaderLines val="1"/>
        </c:dLbls>
        <c:extLst xmlns:c16r2="http://schemas.microsoft.com/office/drawing/2015/06/chart"/>
      </c:pie3DChart>
      <c:spPr>
        <a:noFill/>
        <a:ln>
          <a:noFill/>
        </a:ln>
        <a:effectLst/>
      </c:spPr>
    </c:plotArea>
    <c:plotVisOnly val="1"/>
    <c:dispBlanksAs val="gap"/>
    <c:showDLblsOverMax val="0"/>
  </c:chart>
  <c:spPr>
    <a:noFill/>
    <a:ln w="9525" cap="flat" cmpd="sng" algn="ctr">
      <a:noFill/>
      <a:round/>
    </a:ln>
    <a:effectLst/>
  </c:spPr>
  <c:txPr>
    <a:bodyPr/>
    <a:lstStyle/>
    <a:p>
      <a:pPr>
        <a:defRPr sz="18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r>
              <a:rPr lang="en-US" sz="1200" u="sng"/>
              <a:t>Memb. No. / Team Leader</a:t>
            </a:r>
          </a:p>
        </c:rich>
      </c:tx>
      <c:overlay val="0"/>
      <c:spPr>
        <a:noFill/>
        <a:ln>
          <a:noFill/>
        </a:ln>
        <a:effectLst/>
      </c:spPr>
      <c:txPr>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446568546239224E-2"/>
          <c:y val="0.11332274597071226"/>
          <c:w val="0.82310686290752155"/>
          <c:h val="0.78899236484720614"/>
        </c:manualLayout>
      </c:layout>
      <c:pie3DChart>
        <c:varyColors val="1"/>
        <c:ser>
          <c:idx val="0"/>
          <c:order val="0"/>
          <c:tx>
            <c:strRef>
              <c:f>Reports!$L$39</c:f>
              <c:strCache>
                <c:ptCount val="1"/>
                <c:pt idx="0">
                  <c:v>Memberships Amount</c:v>
                </c:pt>
              </c:strCache>
            </c:strRef>
          </c:tx>
          <c:explosion val="12"/>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BB21-42E7-8D24-09198F7D1552}"/>
                </c:ext>
                <c:ext xmlns:c15="http://schemas.microsoft.com/office/drawing/2012/chart" uri="{CE6537A1-D6FC-4f65-9D91-7224C49458BB}"/>
              </c:extLst>
            </c:dLbl>
            <c:dLbl>
              <c:idx val="1"/>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BB21-42E7-8D24-09198F7D1552}"/>
                </c:ext>
                <c:ext xmlns:c15="http://schemas.microsoft.com/office/drawing/2012/chart" uri="{CE6537A1-D6FC-4f65-9D91-7224C49458BB}"/>
              </c:extLst>
            </c:dLbl>
            <c:dLbl>
              <c:idx val="2"/>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BB21-42E7-8D24-09198F7D1552}"/>
                </c:ext>
                <c:ext xmlns:c15="http://schemas.microsoft.com/office/drawing/2012/chart" uri="{CE6537A1-D6FC-4f65-9D91-7224C49458BB}"/>
              </c:extLst>
            </c:dLbl>
            <c:dLbl>
              <c:idx val="3"/>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7-BB21-42E7-8D24-09198F7D1552}"/>
                </c:ex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extLst>
                <c:ext xmlns:c15="http://schemas.microsoft.com/office/drawing/2012/chart" uri="{02D57815-91ED-43cb-92C2-25804820EDAC}">
                  <c15:fullRef>
                    <c15:sqref>Reports!$A$58:$A$63</c15:sqref>
                  </c15:fullRef>
                </c:ext>
              </c:extLst>
              <c:f>Reports!$A$59:$A$62</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Reports!$L$58:$L$63</c15:sqref>
                  </c15:fullRef>
                </c:ext>
              </c:extLst>
              <c:f>Reports!$L$59:$L$62</c:f>
              <c:numCache>
                <c:formatCode>#,##0</c:formatCode>
                <c:ptCount val="4"/>
                <c:pt idx="0">
                  <c:v>0</c:v>
                </c:pt>
                <c:pt idx="1">
                  <c:v>0</c:v>
                </c:pt>
                <c:pt idx="2">
                  <c:v>0</c:v>
                </c:pt>
                <c:pt idx="3">
                  <c:v>0</c:v>
                </c:pt>
              </c:numCache>
            </c:numRef>
          </c:val>
          <c:extLst xmlns:c16r2="http://schemas.microsoft.com/office/drawing/2015/06/chart">
            <c:ext xmlns:c16="http://schemas.microsoft.com/office/drawing/2014/chart" uri="{C3380CC4-5D6E-409C-BE32-E72D297353CC}">
              <c16:uniqueId val="{00000008-BB21-42E7-8D24-09198F7D1552}"/>
            </c:ext>
            <c:ext xmlns:c15="http://schemas.microsoft.com/office/drawing/2012/chart" uri="{02D57815-91ED-43cb-92C2-25804820EDAC}">
              <c15:categoryFilterExceptions/>
            </c:ext>
          </c:extLst>
        </c:ser>
        <c:dLbls>
          <c:dLblPos val="outEnd"/>
          <c:showLegendKey val="0"/>
          <c:showVal val="0"/>
          <c:showCatName val="1"/>
          <c:showSerName val="0"/>
          <c:showPercent val="0"/>
          <c:showBubbleSize val="0"/>
          <c:showLeaderLines val="1"/>
        </c:dLbls>
        <c:extLst xmlns:c16r2="http://schemas.microsoft.com/office/drawing/2015/06/chart"/>
      </c:pie3DChart>
      <c:spPr>
        <a:noFill/>
        <a:ln>
          <a:noFill/>
        </a:ln>
        <a:effectLst/>
      </c:spPr>
    </c:plotArea>
    <c:plotVisOnly val="1"/>
    <c:dispBlanksAs val="gap"/>
    <c:showDLblsOverMax val="0"/>
  </c:chart>
  <c:spPr>
    <a:noFill/>
    <a:ln w="9525" cap="flat" cmpd="sng" algn="ctr">
      <a:noFill/>
      <a:round/>
    </a:ln>
    <a:effectLst/>
  </c:spPr>
  <c:txPr>
    <a:bodyPr/>
    <a:lstStyle/>
    <a:p>
      <a:pPr>
        <a:defRPr sz="18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Bank &amp; Reject Balance </a:t>
            </a:r>
            <a:r>
              <a:rPr lang="en-US" u="sng"/>
              <a:t>(Amount-EGP)</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extLst xmlns:c16r2="http://schemas.microsoft.com/office/drawing/2015/06/chart" xmlns:c15="http://schemas.microsoft.com/office/drawing/2012/chart"/>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Reports!$A$58:$A$63</c15:sqref>
                  </c15:fullRef>
                </c:ext>
              </c:extLst>
              <c:f>Reports!$A$59:$A$62</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Reports!$H$58:$H$63</c15:sqref>
                  </c15:fullRef>
                </c:ext>
              </c:extLst>
              <c:f>Reports!$H$59:$H$62</c:f>
              <c:numCache>
                <c:formatCode>#,##0</c:formatCode>
                <c:ptCount val="4"/>
                <c:pt idx="0">
                  <c:v>0</c:v>
                </c:pt>
                <c:pt idx="1">
                  <c:v>0</c:v>
                </c:pt>
                <c:pt idx="2">
                  <c:v>0</c:v>
                </c:pt>
                <c:pt idx="3">
                  <c:v>0</c:v>
                </c:pt>
              </c:numCache>
            </c:numRef>
          </c:val>
          <c:extLst xmlns:c16r2="http://schemas.microsoft.com/office/drawing/2015/06/chart">
            <c:ext xmlns:c16="http://schemas.microsoft.com/office/drawing/2014/chart" uri="{C3380CC4-5D6E-409C-BE32-E72D297353CC}">
              <c16:uniqueId val="{00000000-13FC-4910-AD0E-3175D93F2AA2}"/>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Reports!$A$58:$A$63</c15:sqref>
                  </c15:fullRef>
                </c:ext>
              </c:extLst>
              <c:f>Reports!$A$59:$A$62</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Reports!$D$58:$D$63</c15:sqref>
                  </c15:fullRef>
                </c:ext>
              </c:extLst>
              <c:f>Reports!$D$59:$D$62</c:f>
              <c:numCache>
                <c:formatCode>#,##0</c:formatCode>
                <c:ptCount val="4"/>
                <c:pt idx="0">
                  <c:v>0</c:v>
                </c:pt>
                <c:pt idx="1">
                  <c:v>0</c:v>
                </c:pt>
                <c:pt idx="2">
                  <c:v>0</c:v>
                </c:pt>
                <c:pt idx="3">
                  <c:v>248750</c:v>
                </c:pt>
              </c:numCache>
            </c:numRef>
          </c:val>
          <c:extLst xmlns:c16r2="http://schemas.microsoft.com/office/drawing/2015/06/chart">
            <c:ext xmlns:c16="http://schemas.microsoft.com/office/drawing/2014/chart" uri="{C3380CC4-5D6E-409C-BE32-E72D297353CC}">
              <c16:uniqueId val="{00000001-13FC-4910-AD0E-3175D93F2AA2}"/>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Reports!$A$58:$A$63</c15:sqref>
                  </c15:fullRef>
                </c:ext>
              </c:extLst>
              <c:f>Reports!$A$59:$A$62</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Reports!$F$58:$F$63</c15:sqref>
                  </c15:fullRef>
                </c:ext>
              </c:extLst>
              <c:f>Reports!$F$59:$F$62</c:f>
              <c:numCache>
                <c:formatCode>#,##0</c:formatCode>
                <c:ptCount val="4"/>
                <c:pt idx="0">
                  <c:v>70000</c:v>
                </c:pt>
                <c:pt idx="1">
                  <c:v>0</c:v>
                </c:pt>
                <c:pt idx="2">
                  <c:v>0</c:v>
                </c:pt>
                <c:pt idx="3">
                  <c:v>70000</c:v>
                </c:pt>
              </c:numCache>
            </c:numRef>
          </c:val>
          <c:extLst xmlns:c16r2="http://schemas.microsoft.com/office/drawing/2015/06/chart">
            <c:ext xmlns:c16="http://schemas.microsoft.com/office/drawing/2014/chart" uri="{C3380CC4-5D6E-409C-BE32-E72D297353CC}">
              <c16:uniqueId val="{00000002-13FC-4910-AD0E-3175D93F2AA2}"/>
            </c:ext>
          </c:extLst>
        </c:ser>
        <c:ser>
          <c:idx val="0"/>
          <c:order val="3"/>
          <c:tx>
            <c:strRef>
              <c:f>Reports!$N$39</c:f>
              <c:strCache>
                <c:ptCount val="1"/>
                <c:pt idx="0">
                  <c:v>Hold Amount</c:v>
                </c:pt>
              </c:strCache>
              <c:extLst xmlns:c16r2="http://schemas.microsoft.com/office/drawing/2015/06/chart" xmlns:c15="http://schemas.microsoft.com/office/drawing/2012/chart"/>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Reports!$A$58:$A$63</c15:sqref>
                  </c15:fullRef>
                </c:ext>
              </c:extLst>
              <c:f>Reports!$A$59:$A$62</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Reports!$N$58:$N$63</c15:sqref>
                  </c15:fullRef>
                </c:ext>
              </c:extLst>
              <c:f>Reports!$N$59:$N$62</c:f>
              <c:numCache>
                <c:formatCode>#,##0</c:formatCode>
                <c:ptCount val="4"/>
                <c:pt idx="0">
                  <c:v>435000</c:v>
                </c:pt>
                <c:pt idx="1">
                  <c:v>495000</c:v>
                </c:pt>
                <c:pt idx="2">
                  <c:v>0</c:v>
                </c:pt>
                <c:pt idx="3">
                  <c:v>130000</c:v>
                </c:pt>
              </c:numCache>
            </c:numRef>
          </c:val>
          <c:extLst xmlns:c16r2="http://schemas.microsoft.com/office/drawing/2015/06/chart">
            <c:ext xmlns:c16="http://schemas.microsoft.com/office/drawing/2014/chart" uri="{C3380CC4-5D6E-409C-BE32-E72D297353CC}">
              <c16:uniqueId val="{00000003-13FC-4910-AD0E-3175D93F2AA2}"/>
            </c:ext>
          </c:extLst>
        </c:ser>
        <c:dLbls>
          <c:showLegendKey val="0"/>
          <c:showVal val="0"/>
          <c:showCatName val="0"/>
          <c:showSerName val="0"/>
          <c:showPercent val="0"/>
          <c:showBubbleSize val="0"/>
        </c:dLbls>
        <c:gapWidth val="150"/>
        <c:shape val="cylinder"/>
        <c:axId val="225510048"/>
        <c:axId val="225507696"/>
        <c:axId val="0"/>
        <c:extLst xmlns:c16r2="http://schemas.microsoft.com/office/drawing/2015/06/chart"/>
      </c:bar3DChart>
      <c:catAx>
        <c:axId val="225510048"/>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25507696"/>
        <c:crosses val="autoZero"/>
        <c:auto val="1"/>
        <c:lblAlgn val="ctr"/>
        <c:lblOffset val="100"/>
        <c:noMultiLvlLbl val="0"/>
      </c:catAx>
      <c:valAx>
        <c:axId val="2255076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25510048"/>
        <c:crosses val="autoZero"/>
        <c:crossBetween val="between"/>
        <c:dispUnits>
          <c:builtInUnit val="millions"/>
          <c:dispUnitsLbl>
            <c:spPr>
              <a:noFill/>
              <a:ln>
                <a:noFill/>
              </a:ln>
              <a:effectLst/>
            </c:spPr>
            <c:txPr>
              <a:bodyPr rot="-54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1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Bank &amp; Reject Balance </a:t>
            </a:r>
            <a:r>
              <a:rPr lang="en-US" u="sng"/>
              <a:t>(No.)</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extLst xmlns:c16r2="http://schemas.microsoft.com/office/drawing/2015/06/chart" xmlns:c15="http://schemas.microsoft.com/office/drawing/2012/chart"/>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Reports!$A$58:$A$63</c15:sqref>
                  </c15:fullRef>
                </c:ext>
              </c:extLst>
              <c:f>Reports!$A$59:$A$62</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Reports!$G$58:$G$63</c15:sqref>
                  </c15:fullRef>
                </c:ext>
              </c:extLst>
              <c:f>Reports!$G$59:$G$62</c:f>
              <c:numCache>
                <c:formatCode>#,##0</c:formatCode>
                <c:ptCount val="4"/>
                <c:pt idx="0">
                  <c:v>0</c:v>
                </c:pt>
                <c:pt idx="1">
                  <c:v>0</c:v>
                </c:pt>
                <c:pt idx="2">
                  <c:v>0</c:v>
                </c:pt>
                <c:pt idx="3">
                  <c:v>0</c:v>
                </c:pt>
              </c:numCache>
            </c:numRef>
          </c:val>
          <c:extLst xmlns:c16r2="http://schemas.microsoft.com/office/drawing/2015/06/chart">
            <c:ext xmlns:c16="http://schemas.microsoft.com/office/drawing/2014/chart" uri="{C3380CC4-5D6E-409C-BE32-E72D297353CC}">
              <c16:uniqueId val="{00000000-5F0F-4F13-A0D8-5FCBD29133E4}"/>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Reports!$A$58:$A$63</c15:sqref>
                  </c15:fullRef>
                </c:ext>
              </c:extLst>
              <c:f>Reports!$A$59:$A$62</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Reports!$C$58:$C$63</c15:sqref>
                  </c15:fullRef>
                </c:ext>
              </c:extLst>
              <c:f>Reports!$C$59:$C$62</c:f>
              <c:numCache>
                <c:formatCode>#,##0</c:formatCode>
                <c:ptCount val="4"/>
                <c:pt idx="0">
                  <c:v>0</c:v>
                </c:pt>
                <c:pt idx="1">
                  <c:v>0</c:v>
                </c:pt>
                <c:pt idx="2">
                  <c:v>0</c:v>
                </c:pt>
                <c:pt idx="3">
                  <c:v>2</c:v>
                </c:pt>
              </c:numCache>
            </c:numRef>
          </c:val>
          <c:extLst xmlns:c16r2="http://schemas.microsoft.com/office/drawing/2015/06/chart">
            <c:ext xmlns:c16="http://schemas.microsoft.com/office/drawing/2014/chart" uri="{C3380CC4-5D6E-409C-BE32-E72D297353CC}">
              <c16:uniqueId val="{00000001-5F0F-4F13-A0D8-5FCBD29133E4}"/>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Reports!$A$58:$A$63</c15:sqref>
                  </c15:fullRef>
                </c:ext>
              </c:extLst>
              <c:f>Reports!$A$59:$A$62</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Reports!$E$58:$E$63</c15:sqref>
                  </c15:fullRef>
                </c:ext>
              </c:extLst>
              <c:f>Reports!$E$59:$E$62</c:f>
              <c:numCache>
                <c:formatCode>#,##0</c:formatCode>
                <c:ptCount val="4"/>
                <c:pt idx="0">
                  <c:v>1</c:v>
                </c:pt>
                <c:pt idx="1">
                  <c:v>0</c:v>
                </c:pt>
                <c:pt idx="2">
                  <c:v>0</c:v>
                </c:pt>
                <c:pt idx="3">
                  <c:v>1</c:v>
                </c:pt>
              </c:numCache>
            </c:numRef>
          </c:val>
          <c:extLst xmlns:c16r2="http://schemas.microsoft.com/office/drawing/2015/06/chart">
            <c:ext xmlns:c16="http://schemas.microsoft.com/office/drawing/2014/chart" uri="{C3380CC4-5D6E-409C-BE32-E72D297353CC}">
              <c16:uniqueId val="{00000002-5F0F-4F13-A0D8-5FCBD29133E4}"/>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Reports!$A$58:$A$63</c15:sqref>
                  </c15:fullRef>
                </c:ext>
              </c:extLst>
              <c:f>Reports!$A$59:$A$62</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Reports!$M$58:$M$63</c15:sqref>
                  </c15:fullRef>
                </c:ext>
              </c:extLst>
              <c:f>Reports!$M$59:$M$62</c:f>
              <c:numCache>
                <c:formatCode>#,##0</c:formatCode>
                <c:ptCount val="4"/>
                <c:pt idx="0">
                  <c:v>4</c:v>
                </c:pt>
                <c:pt idx="1">
                  <c:v>4</c:v>
                </c:pt>
                <c:pt idx="2">
                  <c:v>0</c:v>
                </c:pt>
                <c:pt idx="3">
                  <c:v>1</c:v>
                </c:pt>
              </c:numCache>
            </c:numRef>
          </c:val>
          <c:extLst xmlns:c16r2="http://schemas.microsoft.com/office/drawing/2015/06/chart">
            <c:ext xmlns:c16="http://schemas.microsoft.com/office/drawing/2014/chart" uri="{C3380CC4-5D6E-409C-BE32-E72D297353CC}">
              <c16:uniqueId val="{00000003-5F0F-4F13-A0D8-5FCBD29133E4}"/>
            </c:ext>
          </c:extLst>
        </c:ser>
        <c:dLbls>
          <c:showLegendKey val="0"/>
          <c:showVal val="0"/>
          <c:showCatName val="0"/>
          <c:showSerName val="0"/>
          <c:showPercent val="0"/>
          <c:showBubbleSize val="0"/>
        </c:dLbls>
        <c:gapWidth val="150"/>
        <c:shape val="cylinder"/>
        <c:axId val="225506128"/>
        <c:axId val="225512008"/>
        <c:axId val="0"/>
        <c:extLst xmlns:c16r2="http://schemas.microsoft.com/office/drawing/2015/06/chart"/>
      </c:bar3DChart>
      <c:catAx>
        <c:axId val="225506128"/>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25512008"/>
        <c:crosses val="autoZero"/>
        <c:auto val="1"/>
        <c:lblAlgn val="ctr"/>
        <c:lblOffset val="100"/>
        <c:noMultiLvlLbl val="0"/>
      </c:catAx>
      <c:valAx>
        <c:axId val="2255120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255061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1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Gergis Rezk</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Reports!$A$59</c:f>
              <c:strCache>
                <c:ptCount val="1"/>
                <c:pt idx="0">
                  <c:v>جرجس رزق</c:v>
                </c:pt>
              </c:strCache>
            </c:strRef>
          </c:cat>
          <c:val>
            <c:numRef>
              <c:f>Reports!$H$59</c:f>
              <c:numCache>
                <c:formatCode>#,##0</c:formatCode>
                <c:ptCount val="1"/>
                <c:pt idx="0">
                  <c:v>0</c:v>
                </c:pt>
              </c:numCache>
            </c:numRef>
          </c:val>
          <c:extLst xmlns:c16r2="http://schemas.microsoft.com/office/drawing/2015/06/chart">
            <c:ext xmlns:c16="http://schemas.microsoft.com/office/drawing/2014/chart" uri="{C3380CC4-5D6E-409C-BE32-E72D297353CC}">
              <c16:uniqueId val="{00000000-EF5A-45C7-A3FA-3C4C9B846211}"/>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Reports!$A$59</c:f>
              <c:strCache>
                <c:ptCount val="1"/>
                <c:pt idx="0">
                  <c:v>جرجس رزق</c:v>
                </c:pt>
              </c:strCache>
            </c:strRef>
          </c:cat>
          <c:val>
            <c:numRef>
              <c:f>Reports!$D$59</c:f>
              <c:numCache>
                <c:formatCode>#,##0</c:formatCode>
                <c:ptCount val="1"/>
                <c:pt idx="0">
                  <c:v>0</c:v>
                </c:pt>
              </c:numCache>
            </c:numRef>
          </c:val>
          <c:extLst xmlns:c16r2="http://schemas.microsoft.com/office/drawing/2015/06/chart">
            <c:ext xmlns:c16="http://schemas.microsoft.com/office/drawing/2014/chart" uri="{C3380CC4-5D6E-409C-BE32-E72D297353CC}">
              <c16:uniqueId val="{00000001-EF5A-45C7-A3FA-3C4C9B846211}"/>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Reports!$A$59</c:f>
              <c:strCache>
                <c:ptCount val="1"/>
                <c:pt idx="0">
                  <c:v>جرجس رزق</c:v>
                </c:pt>
              </c:strCache>
            </c:strRef>
          </c:cat>
          <c:val>
            <c:numRef>
              <c:f>Reports!$F$59</c:f>
              <c:numCache>
                <c:formatCode>#,##0</c:formatCode>
                <c:ptCount val="1"/>
                <c:pt idx="0">
                  <c:v>70000</c:v>
                </c:pt>
              </c:numCache>
            </c:numRef>
          </c:val>
          <c:extLst xmlns:c16r2="http://schemas.microsoft.com/office/drawing/2015/06/chart">
            <c:ext xmlns:c16="http://schemas.microsoft.com/office/drawing/2014/chart" uri="{C3380CC4-5D6E-409C-BE32-E72D297353CC}">
              <c16:uniqueId val="{00000002-EF5A-45C7-A3FA-3C4C9B846211}"/>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Reports!$A$59</c:f>
              <c:strCache>
                <c:ptCount val="1"/>
                <c:pt idx="0">
                  <c:v>جرجس رزق</c:v>
                </c:pt>
              </c:strCache>
            </c:strRef>
          </c:cat>
          <c:val>
            <c:numRef>
              <c:f>Reports!$N$59</c:f>
              <c:numCache>
                <c:formatCode>#,##0</c:formatCode>
                <c:ptCount val="1"/>
                <c:pt idx="0">
                  <c:v>435000</c:v>
                </c:pt>
              </c:numCache>
            </c:numRef>
          </c:val>
          <c:extLst xmlns:c16r2="http://schemas.microsoft.com/office/drawing/2015/06/chart">
            <c:ext xmlns:c16="http://schemas.microsoft.com/office/drawing/2014/chart" uri="{C3380CC4-5D6E-409C-BE32-E72D297353CC}">
              <c16:uniqueId val="{00000003-EF5A-45C7-A3FA-3C4C9B846211}"/>
            </c:ext>
          </c:extLst>
        </c:ser>
        <c:dLbls>
          <c:showLegendKey val="0"/>
          <c:showVal val="0"/>
          <c:showCatName val="0"/>
          <c:showSerName val="0"/>
          <c:showPercent val="0"/>
          <c:showBubbleSize val="0"/>
        </c:dLbls>
        <c:gapWidth val="150"/>
        <c:shape val="cylinder"/>
        <c:axId val="225510440"/>
        <c:axId val="225508088"/>
        <c:axId val="0"/>
      </c:bar3DChart>
      <c:catAx>
        <c:axId val="225510440"/>
        <c:scaling>
          <c:orientation val="minMax"/>
        </c:scaling>
        <c:delete val="1"/>
        <c:axPos val="b"/>
        <c:numFmt formatCode="General" sourceLinked="0"/>
        <c:majorTickMark val="none"/>
        <c:minorTickMark val="none"/>
        <c:tickLblPos val="nextTo"/>
        <c:crossAx val="225508088"/>
        <c:crosses val="autoZero"/>
        <c:auto val="1"/>
        <c:lblAlgn val="ctr"/>
        <c:lblOffset val="100"/>
        <c:noMultiLvlLbl val="0"/>
      </c:catAx>
      <c:valAx>
        <c:axId val="22550808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25510440"/>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Moataz Mahmoud</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Reports!$A$60</c:f>
              <c:strCache>
                <c:ptCount val="1"/>
                <c:pt idx="0">
                  <c:v>معتز محمود</c:v>
                </c:pt>
              </c:strCache>
            </c:strRef>
          </c:cat>
          <c:val>
            <c:numRef>
              <c:f>Reports!$H$60</c:f>
              <c:numCache>
                <c:formatCode>#,##0</c:formatCode>
                <c:ptCount val="1"/>
                <c:pt idx="0">
                  <c:v>0</c:v>
                </c:pt>
              </c:numCache>
            </c:numRef>
          </c:val>
          <c:extLst xmlns:c16r2="http://schemas.microsoft.com/office/drawing/2015/06/chart">
            <c:ext xmlns:c16="http://schemas.microsoft.com/office/drawing/2014/chart" uri="{C3380CC4-5D6E-409C-BE32-E72D297353CC}">
              <c16:uniqueId val="{00000000-F2FB-4864-96A8-1887ADD0AF0A}"/>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Reports!$A$60</c:f>
              <c:strCache>
                <c:ptCount val="1"/>
                <c:pt idx="0">
                  <c:v>معتز محمود</c:v>
                </c:pt>
              </c:strCache>
            </c:strRef>
          </c:cat>
          <c:val>
            <c:numRef>
              <c:f>Reports!$D$60</c:f>
              <c:numCache>
                <c:formatCode>#,##0</c:formatCode>
                <c:ptCount val="1"/>
                <c:pt idx="0">
                  <c:v>0</c:v>
                </c:pt>
              </c:numCache>
            </c:numRef>
          </c:val>
          <c:extLst xmlns:c16r2="http://schemas.microsoft.com/office/drawing/2015/06/chart">
            <c:ext xmlns:c16="http://schemas.microsoft.com/office/drawing/2014/chart" uri="{C3380CC4-5D6E-409C-BE32-E72D297353CC}">
              <c16:uniqueId val="{00000001-F2FB-4864-96A8-1887ADD0AF0A}"/>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Reports!$A$60</c:f>
              <c:strCache>
                <c:ptCount val="1"/>
                <c:pt idx="0">
                  <c:v>معتز محمود</c:v>
                </c:pt>
              </c:strCache>
            </c:strRef>
          </c:cat>
          <c:val>
            <c:numRef>
              <c:f>Reports!$F$60</c:f>
              <c:numCache>
                <c:formatCode>#,##0</c:formatCode>
                <c:ptCount val="1"/>
                <c:pt idx="0">
                  <c:v>0</c:v>
                </c:pt>
              </c:numCache>
            </c:numRef>
          </c:val>
          <c:extLst xmlns:c16r2="http://schemas.microsoft.com/office/drawing/2015/06/chart">
            <c:ext xmlns:c16="http://schemas.microsoft.com/office/drawing/2014/chart" uri="{C3380CC4-5D6E-409C-BE32-E72D297353CC}">
              <c16:uniqueId val="{00000002-F2FB-4864-96A8-1887ADD0AF0A}"/>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Reports!$A$60</c:f>
              <c:strCache>
                <c:ptCount val="1"/>
                <c:pt idx="0">
                  <c:v>معتز محمود</c:v>
                </c:pt>
              </c:strCache>
            </c:strRef>
          </c:cat>
          <c:val>
            <c:numRef>
              <c:f>Reports!$N$60</c:f>
              <c:numCache>
                <c:formatCode>#,##0</c:formatCode>
                <c:ptCount val="1"/>
                <c:pt idx="0">
                  <c:v>495000</c:v>
                </c:pt>
              </c:numCache>
            </c:numRef>
          </c:val>
          <c:extLst xmlns:c16r2="http://schemas.microsoft.com/office/drawing/2015/06/chart">
            <c:ext xmlns:c16="http://schemas.microsoft.com/office/drawing/2014/chart" uri="{C3380CC4-5D6E-409C-BE32-E72D297353CC}">
              <c16:uniqueId val="{00000003-F2FB-4864-96A8-1887ADD0AF0A}"/>
            </c:ext>
          </c:extLst>
        </c:ser>
        <c:dLbls>
          <c:showLegendKey val="0"/>
          <c:showVal val="0"/>
          <c:showCatName val="0"/>
          <c:showSerName val="0"/>
          <c:showPercent val="0"/>
          <c:showBubbleSize val="0"/>
        </c:dLbls>
        <c:gapWidth val="150"/>
        <c:shape val="cylinder"/>
        <c:axId val="225510832"/>
        <c:axId val="225516712"/>
        <c:axId val="0"/>
      </c:bar3DChart>
      <c:catAx>
        <c:axId val="225510832"/>
        <c:scaling>
          <c:orientation val="minMax"/>
        </c:scaling>
        <c:delete val="1"/>
        <c:axPos val="b"/>
        <c:numFmt formatCode="General" sourceLinked="0"/>
        <c:majorTickMark val="none"/>
        <c:minorTickMark val="none"/>
        <c:tickLblPos val="nextTo"/>
        <c:crossAx val="225516712"/>
        <c:crosses val="autoZero"/>
        <c:auto val="1"/>
        <c:lblAlgn val="ctr"/>
        <c:lblOffset val="100"/>
        <c:noMultiLvlLbl val="0"/>
      </c:catAx>
      <c:valAx>
        <c:axId val="2255167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25510832"/>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Ahmed Shedid</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Reports!$A$61</c:f>
              <c:strCache>
                <c:ptCount val="1"/>
                <c:pt idx="0">
                  <c:v>احمد شديد</c:v>
                </c:pt>
              </c:strCache>
            </c:strRef>
          </c:cat>
          <c:val>
            <c:numRef>
              <c:f>Reports!$H$61</c:f>
              <c:numCache>
                <c:formatCode>#,##0</c:formatCode>
                <c:ptCount val="1"/>
                <c:pt idx="0">
                  <c:v>0</c:v>
                </c:pt>
              </c:numCache>
            </c:numRef>
          </c:val>
          <c:extLst xmlns:c16r2="http://schemas.microsoft.com/office/drawing/2015/06/chart">
            <c:ext xmlns:c16="http://schemas.microsoft.com/office/drawing/2014/chart" uri="{C3380CC4-5D6E-409C-BE32-E72D297353CC}">
              <c16:uniqueId val="{00000000-6E58-43FE-9453-658068EABAAA}"/>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Reports!$A$61</c:f>
              <c:strCache>
                <c:ptCount val="1"/>
                <c:pt idx="0">
                  <c:v>احمد شديد</c:v>
                </c:pt>
              </c:strCache>
            </c:strRef>
          </c:cat>
          <c:val>
            <c:numRef>
              <c:f>Reports!$D$61</c:f>
              <c:numCache>
                <c:formatCode>#,##0</c:formatCode>
                <c:ptCount val="1"/>
                <c:pt idx="0">
                  <c:v>0</c:v>
                </c:pt>
              </c:numCache>
            </c:numRef>
          </c:val>
          <c:extLst xmlns:c16r2="http://schemas.microsoft.com/office/drawing/2015/06/chart">
            <c:ext xmlns:c16="http://schemas.microsoft.com/office/drawing/2014/chart" uri="{C3380CC4-5D6E-409C-BE32-E72D297353CC}">
              <c16:uniqueId val="{00000001-6E58-43FE-9453-658068EABAAA}"/>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Reports!$A$61</c:f>
              <c:strCache>
                <c:ptCount val="1"/>
                <c:pt idx="0">
                  <c:v>احمد شديد</c:v>
                </c:pt>
              </c:strCache>
            </c:strRef>
          </c:cat>
          <c:val>
            <c:numRef>
              <c:f>Reports!$F$61</c:f>
              <c:numCache>
                <c:formatCode>#,##0</c:formatCode>
                <c:ptCount val="1"/>
                <c:pt idx="0">
                  <c:v>0</c:v>
                </c:pt>
              </c:numCache>
            </c:numRef>
          </c:val>
          <c:extLst xmlns:c16r2="http://schemas.microsoft.com/office/drawing/2015/06/chart">
            <c:ext xmlns:c16="http://schemas.microsoft.com/office/drawing/2014/chart" uri="{C3380CC4-5D6E-409C-BE32-E72D297353CC}">
              <c16:uniqueId val="{00000002-6E58-43FE-9453-658068EABAAA}"/>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Reports!$A$61</c:f>
              <c:strCache>
                <c:ptCount val="1"/>
                <c:pt idx="0">
                  <c:v>احمد شديد</c:v>
                </c:pt>
              </c:strCache>
            </c:strRef>
          </c:cat>
          <c:val>
            <c:numRef>
              <c:f>Reports!$N$61</c:f>
              <c:numCache>
                <c:formatCode>#,##0</c:formatCode>
                <c:ptCount val="1"/>
                <c:pt idx="0">
                  <c:v>0</c:v>
                </c:pt>
              </c:numCache>
            </c:numRef>
          </c:val>
          <c:extLst xmlns:c16r2="http://schemas.microsoft.com/office/drawing/2015/06/chart">
            <c:ext xmlns:c16="http://schemas.microsoft.com/office/drawing/2014/chart" uri="{C3380CC4-5D6E-409C-BE32-E72D297353CC}">
              <c16:uniqueId val="{00000003-6E58-43FE-9453-658068EABAAA}"/>
            </c:ext>
          </c:extLst>
        </c:ser>
        <c:dLbls>
          <c:showLegendKey val="0"/>
          <c:showVal val="0"/>
          <c:showCatName val="0"/>
          <c:showSerName val="0"/>
          <c:showPercent val="0"/>
          <c:showBubbleSize val="0"/>
        </c:dLbls>
        <c:gapWidth val="150"/>
        <c:shape val="cylinder"/>
        <c:axId val="225505736"/>
        <c:axId val="225517496"/>
        <c:axId val="0"/>
      </c:bar3DChart>
      <c:catAx>
        <c:axId val="225505736"/>
        <c:scaling>
          <c:orientation val="minMax"/>
        </c:scaling>
        <c:delete val="1"/>
        <c:axPos val="b"/>
        <c:numFmt formatCode="General" sourceLinked="0"/>
        <c:majorTickMark val="none"/>
        <c:minorTickMark val="none"/>
        <c:tickLblPos val="nextTo"/>
        <c:crossAx val="225517496"/>
        <c:crosses val="autoZero"/>
        <c:auto val="1"/>
        <c:lblAlgn val="ctr"/>
        <c:lblOffset val="100"/>
        <c:noMultiLvlLbl val="0"/>
      </c:catAx>
      <c:valAx>
        <c:axId val="2255174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25505736"/>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Mina Noshy</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Reports!$A$62</c:f>
              <c:strCache>
                <c:ptCount val="1"/>
                <c:pt idx="0">
                  <c:v>رامى عزت</c:v>
                </c:pt>
              </c:strCache>
            </c:strRef>
          </c:cat>
          <c:val>
            <c:numRef>
              <c:f>Reports!$H$62</c:f>
              <c:numCache>
                <c:formatCode>#,##0</c:formatCode>
                <c:ptCount val="1"/>
                <c:pt idx="0">
                  <c:v>0</c:v>
                </c:pt>
              </c:numCache>
            </c:numRef>
          </c:val>
          <c:extLst xmlns:c16r2="http://schemas.microsoft.com/office/drawing/2015/06/chart">
            <c:ext xmlns:c16="http://schemas.microsoft.com/office/drawing/2014/chart" uri="{C3380CC4-5D6E-409C-BE32-E72D297353CC}">
              <c16:uniqueId val="{00000000-4A7D-4545-B081-E44E0351F625}"/>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Reports!$A$62</c:f>
              <c:strCache>
                <c:ptCount val="1"/>
                <c:pt idx="0">
                  <c:v>رامى عزت</c:v>
                </c:pt>
              </c:strCache>
            </c:strRef>
          </c:cat>
          <c:val>
            <c:numRef>
              <c:f>Reports!$D$62</c:f>
              <c:numCache>
                <c:formatCode>#,##0</c:formatCode>
                <c:ptCount val="1"/>
                <c:pt idx="0">
                  <c:v>248750</c:v>
                </c:pt>
              </c:numCache>
            </c:numRef>
          </c:val>
          <c:extLst xmlns:c16r2="http://schemas.microsoft.com/office/drawing/2015/06/chart">
            <c:ext xmlns:c16="http://schemas.microsoft.com/office/drawing/2014/chart" uri="{C3380CC4-5D6E-409C-BE32-E72D297353CC}">
              <c16:uniqueId val="{00000001-4A7D-4545-B081-E44E0351F625}"/>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Reports!$A$62</c:f>
              <c:strCache>
                <c:ptCount val="1"/>
                <c:pt idx="0">
                  <c:v>رامى عزت</c:v>
                </c:pt>
              </c:strCache>
            </c:strRef>
          </c:cat>
          <c:val>
            <c:numRef>
              <c:f>Reports!$F$62</c:f>
              <c:numCache>
                <c:formatCode>#,##0</c:formatCode>
                <c:ptCount val="1"/>
                <c:pt idx="0">
                  <c:v>70000</c:v>
                </c:pt>
              </c:numCache>
            </c:numRef>
          </c:val>
          <c:extLst xmlns:c16r2="http://schemas.microsoft.com/office/drawing/2015/06/chart">
            <c:ext xmlns:c16="http://schemas.microsoft.com/office/drawing/2014/chart" uri="{C3380CC4-5D6E-409C-BE32-E72D297353CC}">
              <c16:uniqueId val="{00000002-4A7D-4545-B081-E44E0351F625}"/>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Reports!$A$62</c:f>
              <c:strCache>
                <c:ptCount val="1"/>
                <c:pt idx="0">
                  <c:v>رامى عزت</c:v>
                </c:pt>
              </c:strCache>
            </c:strRef>
          </c:cat>
          <c:val>
            <c:numRef>
              <c:f>Reports!$N$62</c:f>
              <c:numCache>
                <c:formatCode>#,##0</c:formatCode>
                <c:ptCount val="1"/>
                <c:pt idx="0">
                  <c:v>130000</c:v>
                </c:pt>
              </c:numCache>
            </c:numRef>
          </c:val>
          <c:extLst xmlns:c16r2="http://schemas.microsoft.com/office/drawing/2015/06/chart">
            <c:ext xmlns:c16="http://schemas.microsoft.com/office/drawing/2014/chart" uri="{C3380CC4-5D6E-409C-BE32-E72D297353CC}">
              <c16:uniqueId val="{00000003-4A7D-4545-B081-E44E0351F625}"/>
            </c:ext>
          </c:extLst>
        </c:ser>
        <c:dLbls>
          <c:showLegendKey val="0"/>
          <c:showVal val="0"/>
          <c:showCatName val="0"/>
          <c:showSerName val="0"/>
          <c:showPercent val="0"/>
          <c:showBubbleSize val="0"/>
        </c:dLbls>
        <c:gapWidth val="150"/>
        <c:shape val="cylinder"/>
        <c:axId val="225515928"/>
        <c:axId val="225509656"/>
        <c:axId val="0"/>
      </c:bar3DChart>
      <c:catAx>
        <c:axId val="225515928"/>
        <c:scaling>
          <c:orientation val="minMax"/>
        </c:scaling>
        <c:delete val="1"/>
        <c:axPos val="b"/>
        <c:numFmt formatCode="General" sourceLinked="0"/>
        <c:majorTickMark val="none"/>
        <c:minorTickMark val="none"/>
        <c:tickLblPos val="nextTo"/>
        <c:crossAx val="225509656"/>
        <c:crosses val="autoZero"/>
        <c:auto val="1"/>
        <c:lblAlgn val="ctr"/>
        <c:lblOffset val="100"/>
        <c:noMultiLvlLbl val="0"/>
      </c:catAx>
      <c:valAx>
        <c:axId val="2255096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25515928"/>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 </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Reports!$A$63</c:f>
              <c:numCache>
                <c:formatCode>#,##0</c:formatCode>
                <c:ptCount val="1"/>
              </c:numCache>
            </c:numRef>
          </c:cat>
          <c:val>
            <c:numRef>
              <c:f>Reports!$H$63</c:f>
              <c:numCache>
                <c:formatCode>#,##0</c:formatCode>
                <c:ptCount val="1"/>
                <c:pt idx="0">
                  <c:v>0</c:v>
                </c:pt>
              </c:numCache>
            </c:numRef>
          </c:val>
          <c:extLst xmlns:c16r2="http://schemas.microsoft.com/office/drawing/2015/06/chart">
            <c:ext xmlns:c16="http://schemas.microsoft.com/office/drawing/2014/chart" uri="{C3380CC4-5D6E-409C-BE32-E72D297353CC}">
              <c16:uniqueId val="{00000000-2369-49D3-B815-F0330D1D6CF5}"/>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Reports!$A$63</c:f>
              <c:numCache>
                <c:formatCode>#,##0</c:formatCode>
                <c:ptCount val="1"/>
              </c:numCache>
            </c:numRef>
          </c:cat>
          <c:val>
            <c:numRef>
              <c:f>Reports!$D$63</c:f>
              <c:numCache>
                <c:formatCode>#,##0</c:formatCode>
                <c:ptCount val="1"/>
                <c:pt idx="0">
                  <c:v>0</c:v>
                </c:pt>
              </c:numCache>
            </c:numRef>
          </c:val>
          <c:extLst xmlns:c16r2="http://schemas.microsoft.com/office/drawing/2015/06/chart">
            <c:ext xmlns:c16="http://schemas.microsoft.com/office/drawing/2014/chart" uri="{C3380CC4-5D6E-409C-BE32-E72D297353CC}">
              <c16:uniqueId val="{00000001-2369-49D3-B815-F0330D1D6CF5}"/>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Reports!$A$63</c:f>
              <c:numCache>
                <c:formatCode>#,##0</c:formatCode>
                <c:ptCount val="1"/>
              </c:numCache>
            </c:numRef>
          </c:cat>
          <c:val>
            <c:numRef>
              <c:f>Reports!$F$63</c:f>
              <c:numCache>
                <c:formatCode>#,##0</c:formatCode>
                <c:ptCount val="1"/>
                <c:pt idx="0">
                  <c:v>0</c:v>
                </c:pt>
              </c:numCache>
            </c:numRef>
          </c:val>
          <c:extLst xmlns:c16r2="http://schemas.microsoft.com/office/drawing/2015/06/chart">
            <c:ext xmlns:c16="http://schemas.microsoft.com/office/drawing/2014/chart" uri="{C3380CC4-5D6E-409C-BE32-E72D297353CC}">
              <c16:uniqueId val="{00000002-2369-49D3-B815-F0330D1D6CF5}"/>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Reports!$A$63</c:f>
              <c:numCache>
                <c:formatCode>#,##0</c:formatCode>
                <c:ptCount val="1"/>
              </c:numCache>
            </c:numRef>
          </c:cat>
          <c:val>
            <c:numRef>
              <c:f>Reports!$N$63</c:f>
              <c:numCache>
                <c:formatCode>#,##0</c:formatCode>
                <c:ptCount val="1"/>
                <c:pt idx="0">
                  <c:v>0</c:v>
                </c:pt>
              </c:numCache>
            </c:numRef>
          </c:val>
          <c:extLst xmlns:c16r2="http://schemas.microsoft.com/office/drawing/2015/06/chart">
            <c:ext xmlns:c16="http://schemas.microsoft.com/office/drawing/2014/chart" uri="{C3380CC4-5D6E-409C-BE32-E72D297353CC}">
              <c16:uniqueId val="{00000003-2369-49D3-B815-F0330D1D6CF5}"/>
            </c:ext>
          </c:extLst>
        </c:ser>
        <c:dLbls>
          <c:showLegendKey val="0"/>
          <c:showVal val="0"/>
          <c:showCatName val="0"/>
          <c:showSerName val="0"/>
          <c:showPercent val="0"/>
          <c:showBubbleSize val="0"/>
        </c:dLbls>
        <c:gapWidth val="150"/>
        <c:shape val="cylinder"/>
        <c:axId val="225512400"/>
        <c:axId val="225508872"/>
        <c:axId val="0"/>
      </c:bar3DChart>
      <c:catAx>
        <c:axId val="225512400"/>
        <c:scaling>
          <c:orientation val="minMax"/>
        </c:scaling>
        <c:delete val="1"/>
        <c:axPos val="b"/>
        <c:numFmt formatCode="General" sourceLinked="0"/>
        <c:majorTickMark val="none"/>
        <c:minorTickMark val="none"/>
        <c:tickLblPos val="nextTo"/>
        <c:crossAx val="225508872"/>
        <c:crosses val="autoZero"/>
        <c:auto val="1"/>
        <c:lblAlgn val="ctr"/>
        <c:lblOffset val="100"/>
        <c:noMultiLvlLbl val="0"/>
      </c:catAx>
      <c:valAx>
        <c:axId val="22550887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25512400"/>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Gergis Rezk</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Kirellos!$A$172</c:f>
              <c:strCache>
                <c:ptCount val="1"/>
                <c:pt idx="0">
                  <c:v>جرجس رزق</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D6F8-41C9-ACDC-0A9E5B8BB1F8}"/>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D6F8-41C9-ACDC-0A9E5B8BB1F8}"/>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D6F8-41C9-ACDC-0A9E5B8BB1F8}"/>
              </c:ext>
            </c:extLst>
          </c:dPt>
          <c:dPt>
            <c:idx val="4"/>
            <c:bubble3D val="0"/>
            <c:spPr>
              <a:noFill/>
            </c:spPr>
            <c:extLst xmlns:c16r2="http://schemas.microsoft.com/office/drawing/2015/06/chart">
              <c:ext xmlns:c16="http://schemas.microsoft.com/office/drawing/2014/chart" uri="{C3380CC4-5D6E-409C-BE32-E72D297353CC}">
                <c16:uniqueId val="{00000007-D6F8-41C9-ACDC-0A9E5B8BB1F8}"/>
              </c:ext>
            </c:extLst>
          </c:dPt>
          <c:val>
            <c:numRef>
              <c:f>Kirellos!$B$173:$B$177</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D6F8-41C9-ACDC-0A9E5B8BB1F8}"/>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Kirellos!$C$172</c:f>
              <c:strCache>
                <c:ptCount val="1"/>
                <c:pt idx="0">
                  <c:v>جرجس رزق</c:v>
                </c:pt>
              </c:strCache>
            </c:strRef>
          </c:tx>
          <c:dPt>
            <c:idx val="0"/>
            <c:bubble3D val="0"/>
            <c:spPr>
              <a:noFill/>
            </c:spPr>
            <c:extLst xmlns:c16r2="http://schemas.microsoft.com/office/drawing/2015/06/chart">
              <c:ext xmlns:c16="http://schemas.microsoft.com/office/drawing/2014/chart" uri="{C3380CC4-5D6E-409C-BE32-E72D297353CC}">
                <c16:uniqueId val="{0000000A-D6F8-41C9-ACDC-0A9E5B8BB1F8}"/>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D6F8-41C9-ACDC-0A9E5B8BB1F8}"/>
              </c:ext>
            </c:extLst>
          </c:dPt>
          <c:dPt>
            <c:idx val="2"/>
            <c:bubble3D val="0"/>
            <c:spPr>
              <a:noFill/>
            </c:spPr>
            <c:extLst xmlns:c16r2="http://schemas.microsoft.com/office/drawing/2015/06/chart">
              <c:ext xmlns:c16="http://schemas.microsoft.com/office/drawing/2014/chart" uri="{C3380CC4-5D6E-409C-BE32-E72D297353CC}">
                <c16:uniqueId val="{0000000E-D6F8-41C9-ACDC-0A9E5B8BB1F8}"/>
              </c:ext>
            </c:extLst>
          </c:dPt>
          <c:val>
            <c:numRef>
              <c:f>Kirellos!$D$173:$D$175</c:f>
              <c:numCache>
                <c:formatCode>#,##0</c:formatCode>
                <c:ptCount val="3"/>
                <c:pt idx="0">
                  <c:v>0</c:v>
                </c:pt>
                <c:pt idx="1">
                  <c:v>14166.666666666666</c:v>
                </c:pt>
                <c:pt idx="2">
                  <c:v>1685833.3333333333</c:v>
                </c:pt>
              </c:numCache>
            </c:numRef>
          </c:val>
          <c:extLst xmlns:c16r2="http://schemas.microsoft.com/office/drawing/2015/06/chart">
            <c:ext xmlns:c16="http://schemas.microsoft.com/office/drawing/2014/chart" uri="{C3380CC4-5D6E-409C-BE32-E72D297353CC}">
              <c16:uniqueId val="{0000000F-D6F8-41C9-ACDC-0A9E5B8BB1F8}"/>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Ahmed Shedid</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Kirellos!$A$180</c:f>
              <c:strCache>
                <c:ptCount val="1"/>
                <c:pt idx="0">
                  <c:v>احمد شديد</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FDFC-4E4F-9317-74CE5EAD56D6}"/>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FDFC-4E4F-9317-74CE5EAD56D6}"/>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FDFC-4E4F-9317-74CE5EAD56D6}"/>
              </c:ext>
            </c:extLst>
          </c:dPt>
          <c:dPt>
            <c:idx val="4"/>
            <c:bubble3D val="0"/>
            <c:spPr>
              <a:noFill/>
            </c:spPr>
            <c:extLst xmlns:c16r2="http://schemas.microsoft.com/office/drawing/2015/06/chart">
              <c:ext xmlns:c16="http://schemas.microsoft.com/office/drawing/2014/chart" uri="{C3380CC4-5D6E-409C-BE32-E72D297353CC}">
                <c16:uniqueId val="{00000007-FDFC-4E4F-9317-74CE5EAD56D6}"/>
              </c:ext>
            </c:extLst>
          </c:dPt>
          <c:val>
            <c:numRef>
              <c:f>Kirellos!$B$181:$B$185</c:f>
              <c:numCache>
                <c:formatCode>#,##0</c:formatCode>
                <c:ptCount val="5"/>
                <c:pt idx="0">
                  <c:v>0</c:v>
                </c:pt>
                <c:pt idx="1">
                  <c:v>283333.33333333331</c:v>
                </c:pt>
                <c:pt idx="2">
                  <c:v>283333.33333333331</c:v>
                </c:pt>
                <c:pt idx="3">
                  <c:v>283333.33333333331</c:v>
                </c:pt>
                <c:pt idx="4">
                  <c:v>850000</c:v>
                </c:pt>
              </c:numCache>
            </c:numRef>
          </c:val>
          <c:extLst xmlns:c16r2="http://schemas.microsoft.com/office/drawing/2015/06/chart">
            <c:ext xmlns:c16="http://schemas.microsoft.com/office/drawing/2014/chart" uri="{C3380CC4-5D6E-409C-BE32-E72D297353CC}">
              <c16:uniqueId val="{00000008-FDFC-4E4F-9317-74CE5EAD56D6}"/>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Kirellos!$C$180</c:f>
              <c:strCache>
                <c:ptCount val="1"/>
                <c:pt idx="0">
                  <c:v>احمد شديد</c:v>
                </c:pt>
              </c:strCache>
            </c:strRef>
          </c:tx>
          <c:dPt>
            <c:idx val="0"/>
            <c:bubble3D val="0"/>
            <c:spPr>
              <a:noFill/>
            </c:spPr>
            <c:extLst xmlns:c16r2="http://schemas.microsoft.com/office/drawing/2015/06/chart">
              <c:ext xmlns:c16="http://schemas.microsoft.com/office/drawing/2014/chart" uri="{C3380CC4-5D6E-409C-BE32-E72D297353CC}">
                <c16:uniqueId val="{0000000A-FDFC-4E4F-9317-74CE5EAD56D6}"/>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FDFC-4E4F-9317-74CE5EAD56D6}"/>
              </c:ext>
            </c:extLst>
          </c:dPt>
          <c:dPt>
            <c:idx val="2"/>
            <c:bubble3D val="0"/>
            <c:spPr>
              <a:noFill/>
            </c:spPr>
            <c:extLst xmlns:c16r2="http://schemas.microsoft.com/office/drawing/2015/06/chart">
              <c:ext xmlns:c16="http://schemas.microsoft.com/office/drawing/2014/chart" uri="{C3380CC4-5D6E-409C-BE32-E72D297353CC}">
                <c16:uniqueId val="{0000000E-FDFC-4E4F-9317-74CE5EAD56D6}"/>
              </c:ext>
            </c:extLst>
          </c:dPt>
          <c:val>
            <c:numRef>
              <c:f>Kirellos!$D$181:$D$183</c:f>
              <c:numCache>
                <c:formatCode>#,##0</c:formatCode>
                <c:ptCount val="3"/>
                <c:pt idx="0">
                  <c:v>0</c:v>
                </c:pt>
                <c:pt idx="1">
                  <c:v>14166.666666666666</c:v>
                </c:pt>
                <c:pt idx="2">
                  <c:v>1685833.3333333333</c:v>
                </c:pt>
              </c:numCache>
            </c:numRef>
          </c:val>
          <c:extLst xmlns:c16r2="http://schemas.microsoft.com/office/drawing/2015/06/chart">
            <c:ext xmlns:c16="http://schemas.microsoft.com/office/drawing/2014/chart" uri="{C3380CC4-5D6E-409C-BE32-E72D297353CC}">
              <c16:uniqueId val="{0000000F-FDFC-4E4F-9317-74CE5EAD56D6}"/>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Mina Noshy</a:t>
            </a:r>
          </a:p>
        </c:rich>
      </c:tx>
      <c:overlay val="0"/>
      <c:spPr>
        <a:solidFill>
          <a:schemeClr val="accent1">
            <a:lumMod val="40000"/>
            <a:lumOff val="60000"/>
          </a:schemeClr>
        </a:solidFill>
        <a:ln>
          <a:solidFill>
            <a:schemeClr val="accent1">
              <a:lumMod val="20000"/>
              <a:lumOff val="80000"/>
            </a:schemeClr>
          </a:solidFill>
        </a:ln>
      </c:spPr>
    </c:title>
    <c:autoTitleDeleted val="0"/>
    <c:plotArea>
      <c:layout/>
      <c:doughnutChart>
        <c:varyColors val="1"/>
        <c:ser>
          <c:idx val="0"/>
          <c:order val="0"/>
          <c:tx>
            <c:strRef>
              <c:f>Kirellos!$F$180</c:f>
              <c:strCache>
                <c:ptCount val="1"/>
                <c:pt idx="0">
                  <c:v>رامى عزت</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51B5-4E6A-A249-6CEFCAEAB2D7}"/>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51B5-4E6A-A249-6CEFCAEAB2D7}"/>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51B5-4E6A-A249-6CEFCAEAB2D7}"/>
              </c:ext>
            </c:extLst>
          </c:dPt>
          <c:dPt>
            <c:idx val="4"/>
            <c:bubble3D val="0"/>
            <c:spPr>
              <a:noFill/>
            </c:spPr>
            <c:extLst xmlns:c16r2="http://schemas.microsoft.com/office/drawing/2015/06/chart">
              <c:ext xmlns:c16="http://schemas.microsoft.com/office/drawing/2014/chart" uri="{C3380CC4-5D6E-409C-BE32-E72D297353CC}">
                <c16:uniqueId val="{00000007-51B5-4E6A-A249-6CEFCAEAB2D7}"/>
              </c:ext>
            </c:extLst>
          </c:dPt>
          <c:val>
            <c:numRef>
              <c:f>Kirellos!$G$181:$G$185</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8-51B5-4E6A-A249-6CEFCAEAB2D7}"/>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Kirellos!$H$180</c:f>
              <c:strCache>
                <c:ptCount val="1"/>
                <c:pt idx="0">
                  <c:v>رامى عزت</c:v>
                </c:pt>
              </c:strCache>
            </c:strRef>
          </c:tx>
          <c:dPt>
            <c:idx val="0"/>
            <c:bubble3D val="0"/>
            <c:spPr>
              <a:noFill/>
            </c:spPr>
            <c:extLst xmlns:c16r2="http://schemas.microsoft.com/office/drawing/2015/06/chart">
              <c:ext xmlns:c16="http://schemas.microsoft.com/office/drawing/2014/chart" uri="{C3380CC4-5D6E-409C-BE32-E72D297353CC}">
                <c16:uniqueId val="{0000000A-51B5-4E6A-A249-6CEFCAEAB2D7}"/>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51B5-4E6A-A249-6CEFCAEAB2D7}"/>
              </c:ext>
            </c:extLst>
          </c:dPt>
          <c:dPt>
            <c:idx val="2"/>
            <c:bubble3D val="0"/>
            <c:spPr>
              <a:noFill/>
            </c:spPr>
            <c:extLst xmlns:c16r2="http://schemas.microsoft.com/office/drawing/2015/06/chart">
              <c:ext xmlns:c16="http://schemas.microsoft.com/office/drawing/2014/chart" uri="{C3380CC4-5D6E-409C-BE32-E72D297353CC}">
                <c16:uniqueId val="{0000000E-51B5-4E6A-A249-6CEFCAEAB2D7}"/>
              </c:ext>
            </c:extLst>
          </c:dPt>
          <c:val>
            <c:numRef>
              <c:f>Kirellos!$I$181:$I$183</c:f>
              <c:numCache>
                <c:formatCode>#,##0</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F-51B5-4E6A-A249-6CEFCAEAB2D7}"/>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lgn="ctr" rtl="0">
        <a:defRPr lang="en-US"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Times New Roman" panose="02020603050405020304" pitchFamily="18" charset="0"/>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  </a:t>
            </a:r>
          </a:p>
        </c:rich>
      </c:tx>
      <c:overlay val="0"/>
      <c:spPr>
        <a:solidFill>
          <a:schemeClr val="accent1">
            <a:lumMod val="40000"/>
            <a:lumOff val="60000"/>
          </a:schemeClr>
        </a:solidFill>
      </c:spPr>
    </c:title>
    <c:autoTitleDeleted val="0"/>
    <c:plotArea>
      <c:layout/>
      <c:doughnutChart>
        <c:varyColors val="1"/>
        <c:ser>
          <c:idx val="0"/>
          <c:order val="0"/>
          <c:tx>
            <c:strRef>
              <c:f>Kirellos!$A$188</c:f>
              <c:strCache>
                <c:ptCount val="1"/>
                <c:pt idx="0">
                  <c:v>0</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8DFB-4106-80BC-013DA80A5EB4}"/>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8DFB-4106-80BC-013DA80A5EB4}"/>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8DFB-4106-80BC-013DA80A5EB4}"/>
              </c:ext>
            </c:extLst>
          </c:dPt>
          <c:dPt>
            <c:idx val="4"/>
            <c:bubble3D val="0"/>
            <c:spPr>
              <a:noFill/>
            </c:spPr>
            <c:extLst xmlns:c16r2="http://schemas.microsoft.com/office/drawing/2015/06/chart">
              <c:ext xmlns:c16="http://schemas.microsoft.com/office/drawing/2014/chart" uri="{C3380CC4-5D6E-409C-BE32-E72D297353CC}">
                <c16:uniqueId val="{00000007-8DFB-4106-80BC-013DA80A5EB4}"/>
              </c:ext>
            </c:extLst>
          </c:dPt>
          <c:val>
            <c:numRef>
              <c:f>Kirellos!$B$189:$B$193</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8-8DFB-4106-80BC-013DA80A5EB4}"/>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Kirellos!$C$188</c:f>
              <c:strCache>
                <c:ptCount val="1"/>
                <c:pt idx="0">
                  <c:v>0</c:v>
                </c:pt>
              </c:strCache>
            </c:strRef>
          </c:tx>
          <c:dPt>
            <c:idx val="0"/>
            <c:bubble3D val="0"/>
            <c:spPr>
              <a:noFill/>
            </c:spPr>
            <c:extLst xmlns:c16r2="http://schemas.microsoft.com/office/drawing/2015/06/chart">
              <c:ext xmlns:c16="http://schemas.microsoft.com/office/drawing/2014/chart" uri="{C3380CC4-5D6E-409C-BE32-E72D297353CC}">
                <c16:uniqueId val="{0000000A-8DFB-4106-80BC-013DA80A5EB4}"/>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8DFB-4106-80BC-013DA80A5EB4}"/>
              </c:ext>
            </c:extLst>
          </c:dPt>
          <c:dPt>
            <c:idx val="2"/>
            <c:bubble3D val="0"/>
            <c:spPr>
              <a:noFill/>
            </c:spPr>
            <c:extLst xmlns:c16r2="http://schemas.microsoft.com/office/drawing/2015/06/chart">
              <c:ext xmlns:c16="http://schemas.microsoft.com/office/drawing/2014/chart" uri="{C3380CC4-5D6E-409C-BE32-E72D297353CC}">
                <c16:uniqueId val="{0000000E-8DFB-4106-80BC-013DA80A5EB4}"/>
              </c:ext>
            </c:extLst>
          </c:dPt>
          <c:val>
            <c:numRef>
              <c:f>Kirellos!$D$189:$D$191</c:f>
              <c:numCache>
                <c:formatCode>#,##0</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F-8DFB-4106-80BC-013DA80A5EB4}"/>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FF0000"/>
              </a:solidFill>
            </c:spPr>
            <c:extLst xmlns:c16r2="http://schemas.microsoft.com/office/drawing/2015/06/chart">
              <c:ext xmlns:c16="http://schemas.microsoft.com/office/drawing/2014/chart" uri="{C3380CC4-5D6E-409C-BE32-E72D297353CC}">
                <c16:uniqueId val="{00000001-062A-4C2A-8752-A20209020E1E}"/>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062A-4C2A-8752-A20209020E1E}"/>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062A-4C2A-8752-A20209020E1E}"/>
              </c:ext>
            </c:extLst>
          </c:dPt>
          <c:dPt>
            <c:idx val="3"/>
            <c:bubble3D val="0"/>
            <c:spPr>
              <a:noFill/>
            </c:spPr>
            <c:extLst xmlns:c16r2="http://schemas.microsoft.com/office/drawing/2015/06/chart">
              <c:ext xmlns:c16="http://schemas.microsoft.com/office/drawing/2014/chart" uri="{C3380CC4-5D6E-409C-BE32-E72D297353CC}">
                <c16:uniqueId val="{00000007-062A-4C2A-8752-A20209020E1E}"/>
              </c:ext>
            </c:extLst>
          </c:dPt>
          <c:cat>
            <c:numRef>
              <c:f>[17]Board!$M$3:$M$6</c:f>
              <c:numCache>
                <c:formatCode>General</c:formatCode>
                <c:ptCount val="4"/>
              </c:numCache>
            </c:numRef>
          </c:cat>
          <c:val>
            <c:numRef>
              <c:f>Kirellos!$N$139:$N$142</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8-062A-4C2A-8752-A20209020E1E}"/>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A-062A-4C2A-8752-A20209020E1E}"/>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C-062A-4C2A-8752-A20209020E1E}"/>
              </c:ext>
            </c:extLst>
          </c:dPt>
          <c:dPt>
            <c:idx val="2"/>
            <c:bubble3D val="0"/>
            <c:spPr>
              <a:noFill/>
            </c:spPr>
            <c:extLst xmlns:c16r2="http://schemas.microsoft.com/office/drawing/2015/06/chart">
              <c:ext xmlns:c16="http://schemas.microsoft.com/office/drawing/2014/chart" uri="{C3380CC4-5D6E-409C-BE32-E72D297353CC}">
                <c16:uniqueId val="{0000000E-062A-4C2A-8752-A20209020E1E}"/>
              </c:ext>
            </c:extLst>
          </c:dPt>
          <c:val>
            <c:numRef>
              <c:f>Kirellos!$N$146:$N$148</c:f>
              <c:numCache>
                <c:formatCode>General</c:formatCode>
                <c:ptCount val="3"/>
                <c:pt idx="0">
                  <c:v>-0.5</c:v>
                </c:pt>
                <c:pt idx="1">
                  <c:v>1</c:v>
                </c:pt>
                <c:pt idx="2">
                  <c:v>129.5</c:v>
                </c:pt>
              </c:numCache>
            </c:numRef>
          </c:val>
          <c:extLst xmlns:c16r2="http://schemas.microsoft.com/office/drawing/2015/06/chart">
            <c:ext xmlns:c16="http://schemas.microsoft.com/office/drawing/2014/chart" uri="{C3380CC4-5D6E-409C-BE32-E72D297353CC}">
              <c16:uniqueId val="{0000000F-062A-4C2A-8752-A20209020E1E}"/>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noFill/>
          </c:spPr>
          <c:dPt>
            <c:idx val="0"/>
            <c:bubble3D val="0"/>
            <c:spPr>
              <a:solidFill>
                <a:srgbClr val="FF0000"/>
              </a:solidFill>
            </c:spPr>
            <c:extLst xmlns:c16r2="http://schemas.microsoft.com/office/drawing/2015/06/chart">
              <c:ext xmlns:c16="http://schemas.microsoft.com/office/drawing/2014/chart" uri="{C3380CC4-5D6E-409C-BE32-E72D297353CC}">
                <c16:uniqueId val="{00000001-8C43-494D-961B-297FDFDEC303}"/>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8C43-494D-961B-297FDFDEC303}"/>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8C43-494D-961B-297FDFDEC303}"/>
              </c:ext>
            </c:extLst>
          </c:dPt>
          <c:cat>
            <c:numRef>
              <c:f>[17]Board!$M$19:$M$22</c:f>
              <c:numCache>
                <c:formatCode>General</c:formatCode>
                <c:ptCount val="4"/>
              </c:numCache>
            </c:numRef>
          </c:cat>
          <c:val>
            <c:numRef>
              <c:f>Kirellos!$N$155:$N$158</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6-8C43-494D-961B-297FDFDEC303}"/>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8-8C43-494D-961B-297FDFDEC303}"/>
              </c:ext>
            </c:extLst>
          </c:dPt>
          <c:dPt>
            <c:idx val="1"/>
            <c:bubble3D val="0"/>
            <c:spPr>
              <a:solidFill>
                <a:srgbClr val="0000FF"/>
              </a:solidFill>
            </c:spPr>
            <c:extLst xmlns:c16r2="http://schemas.microsoft.com/office/drawing/2015/06/chart">
              <c:ext xmlns:c16="http://schemas.microsoft.com/office/drawing/2014/chart" uri="{C3380CC4-5D6E-409C-BE32-E72D297353CC}">
                <c16:uniqueId val="{0000000A-8C43-494D-961B-297FDFDEC303}"/>
              </c:ext>
            </c:extLst>
          </c:dPt>
          <c:dPt>
            <c:idx val="2"/>
            <c:bubble3D val="0"/>
            <c:spPr>
              <a:noFill/>
            </c:spPr>
            <c:extLst xmlns:c16r2="http://schemas.microsoft.com/office/drawing/2015/06/chart">
              <c:ext xmlns:c16="http://schemas.microsoft.com/office/drawing/2014/chart" uri="{C3380CC4-5D6E-409C-BE32-E72D297353CC}">
                <c16:uniqueId val="{0000000C-8C43-494D-961B-297FDFDEC303}"/>
              </c:ext>
            </c:extLst>
          </c:dPt>
          <c:val>
            <c:numRef>
              <c:f>Kirellos!$N$162:$N$164</c:f>
              <c:numCache>
                <c:formatCode>General</c:formatCode>
                <c:ptCount val="3"/>
                <c:pt idx="0">
                  <c:v>15.629032258064516</c:v>
                </c:pt>
                <c:pt idx="1">
                  <c:v>1</c:v>
                </c:pt>
                <c:pt idx="2">
                  <c:v>113.37096774193549</c:v>
                </c:pt>
              </c:numCache>
            </c:numRef>
          </c:val>
          <c:extLst xmlns:c16r2="http://schemas.microsoft.com/office/drawing/2015/06/chart">
            <c:ext xmlns:c16="http://schemas.microsoft.com/office/drawing/2014/chart" uri="{C3380CC4-5D6E-409C-BE32-E72D297353CC}">
              <c16:uniqueId val="{0000000D-8C43-494D-961B-297FDFDEC303}"/>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200"/>
              <a:t>Target</a:t>
            </a:r>
            <a:r>
              <a:rPr lang="en-US" sz="1200" baseline="0"/>
              <a:t> / Team Leader</a:t>
            </a:r>
            <a:endParaRPr lang="en-US" sz="1200"/>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stacked"/>
        <c:varyColors val="0"/>
        <c:ser>
          <c:idx val="0"/>
          <c:order val="0"/>
          <c:tx>
            <c:strRef>
              <c:f>Kirellos!$A$197</c:f>
              <c:strCache>
                <c:ptCount val="1"/>
                <c:pt idx="0">
                  <c:v>Under Achieve</c:v>
                </c:pt>
              </c:strCache>
            </c:strRef>
          </c:tx>
          <c:spPr>
            <a:solidFill>
              <a:srgbClr val="FF0000"/>
            </a:solidFill>
            <a:ln>
              <a:noFill/>
            </a:ln>
            <a:effectLst/>
          </c:spPr>
          <c:invertIfNegative val="0"/>
          <c:cat>
            <c:strRef>
              <c:extLst>
                <c:ext xmlns:c15="http://schemas.microsoft.com/office/drawing/2012/chart" uri="{02D57815-91ED-43cb-92C2-25804820EDAC}">
                  <c15:fullRef>
                    <c15:sqref>Kirellos!$B$196:$G$196</c15:sqref>
                  </c15:fullRef>
                </c:ext>
              </c:extLst>
              <c:f>Kirellos!$C$196:$F$196</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Kirellos!$B$197:$G$197</c15:sqref>
                  </c15:fullRef>
                </c:ext>
              </c:extLst>
              <c:f>Kirellos!$C$197:$F$197</c:f>
              <c:numCache>
                <c:formatCode>#,##0</c:formatCode>
                <c:ptCount val="4"/>
                <c:pt idx="0">
                  <c:v>233750.00000000003</c:v>
                </c:pt>
                <c:pt idx="1">
                  <c:v>233750.00000000003</c:v>
                </c:pt>
                <c:pt idx="2">
                  <c:v>233750.00000000003</c:v>
                </c:pt>
                <c:pt idx="3">
                  <c:v>0</c:v>
                </c:pt>
              </c:numCache>
            </c:numRef>
          </c:val>
          <c:extLst xmlns:c16r2="http://schemas.microsoft.com/office/drawing/2015/06/chart">
            <c:ext xmlns:c16="http://schemas.microsoft.com/office/drawing/2014/chart" uri="{C3380CC4-5D6E-409C-BE32-E72D297353CC}">
              <c16:uniqueId val="{00000000-468F-4C23-BAB7-D9B37FD9457F}"/>
            </c:ext>
          </c:extLst>
        </c:ser>
        <c:ser>
          <c:idx val="1"/>
          <c:order val="1"/>
          <c:tx>
            <c:strRef>
              <c:f>Kirellos!$A$198</c:f>
              <c:strCache>
                <c:ptCount val="1"/>
                <c:pt idx="0">
                  <c:v>Below Target</c:v>
                </c:pt>
              </c:strCache>
            </c:strRef>
          </c:tx>
          <c:spPr>
            <a:solidFill>
              <a:srgbClr val="FFFF00"/>
            </a:solidFill>
            <a:ln>
              <a:noFill/>
            </a:ln>
            <a:effectLst/>
          </c:spPr>
          <c:invertIfNegative val="0"/>
          <c:cat>
            <c:strRef>
              <c:extLst>
                <c:ext xmlns:c15="http://schemas.microsoft.com/office/drawing/2012/chart" uri="{02D57815-91ED-43cb-92C2-25804820EDAC}">
                  <c15:fullRef>
                    <c15:sqref>Kirellos!$B$196:$G$196</c15:sqref>
                  </c15:fullRef>
                </c:ext>
              </c:extLst>
              <c:f>Kirellos!$C$196:$F$196</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Kirellos!$B$198:$G$198</c15:sqref>
                  </c15:fullRef>
                </c:ext>
              </c:extLst>
              <c:f>Kirellos!$C$198:$F$198</c:f>
              <c:numCache>
                <c:formatCode>#,##0</c:formatCode>
                <c:ptCount val="4"/>
                <c:pt idx="0">
                  <c:v>327250</c:v>
                </c:pt>
                <c:pt idx="1">
                  <c:v>327250</c:v>
                </c:pt>
                <c:pt idx="2">
                  <c:v>327250</c:v>
                </c:pt>
                <c:pt idx="3">
                  <c:v>0</c:v>
                </c:pt>
              </c:numCache>
            </c:numRef>
          </c:val>
          <c:extLst xmlns:c16r2="http://schemas.microsoft.com/office/drawing/2015/06/chart">
            <c:ext xmlns:c16="http://schemas.microsoft.com/office/drawing/2014/chart" uri="{C3380CC4-5D6E-409C-BE32-E72D297353CC}">
              <c16:uniqueId val="{00000001-468F-4C23-BAB7-D9B37FD9457F}"/>
            </c:ext>
          </c:extLst>
        </c:ser>
        <c:ser>
          <c:idx val="2"/>
          <c:order val="2"/>
          <c:tx>
            <c:strRef>
              <c:f>Kirellos!$A$199</c:f>
              <c:strCache>
                <c:ptCount val="1"/>
                <c:pt idx="0">
                  <c:v>On Target</c:v>
                </c:pt>
              </c:strCache>
            </c:strRef>
          </c:tx>
          <c:spPr>
            <a:solidFill>
              <a:srgbClr val="92D050"/>
            </a:solidFill>
            <a:ln>
              <a:noFill/>
            </a:ln>
            <a:effectLst/>
          </c:spPr>
          <c:invertIfNegative val="0"/>
          <c:cat>
            <c:strRef>
              <c:extLst>
                <c:ext xmlns:c15="http://schemas.microsoft.com/office/drawing/2012/chart" uri="{02D57815-91ED-43cb-92C2-25804820EDAC}">
                  <c15:fullRef>
                    <c15:sqref>Kirellos!$B$196:$G$196</c15:sqref>
                  </c15:fullRef>
                </c:ext>
              </c:extLst>
              <c:f>Kirellos!$C$196:$F$196</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Kirellos!$B$199:$G$199</c15:sqref>
                  </c15:fullRef>
                </c:ext>
              </c:extLst>
              <c:f>Kirellos!$C$199:$F$199</c:f>
              <c:numCache>
                <c:formatCode>#,##0</c:formatCode>
                <c:ptCount val="4"/>
                <c:pt idx="0">
                  <c:v>425000</c:v>
                </c:pt>
                <c:pt idx="1">
                  <c:v>425000</c:v>
                </c:pt>
                <c:pt idx="2">
                  <c:v>425000</c:v>
                </c:pt>
                <c:pt idx="3">
                  <c:v>0</c:v>
                </c:pt>
              </c:numCache>
            </c:numRef>
          </c:val>
          <c:extLst xmlns:c16r2="http://schemas.microsoft.com/office/drawing/2015/06/chart">
            <c:ext xmlns:c16="http://schemas.microsoft.com/office/drawing/2014/chart" uri="{C3380CC4-5D6E-409C-BE32-E72D297353CC}">
              <c16:uniqueId val="{00000002-468F-4C23-BAB7-D9B37FD9457F}"/>
            </c:ext>
          </c:extLst>
        </c:ser>
        <c:dLbls>
          <c:showLegendKey val="0"/>
          <c:showVal val="0"/>
          <c:showCatName val="0"/>
          <c:showSerName val="0"/>
          <c:showPercent val="0"/>
          <c:showBubbleSize val="0"/>
        </c:dLbls>
        <c:gapWidth val="150"/>
        <c:overlap val="100"/>
        <c:axId val="225512792"/>
        <c:axId val="225514752"/>
      </c:barChart>
      <c:barChart>
        <c:barDir val="col"/>
        <c:grouping val="stacked"/>
        <c:varyColors val="0"/>
        <c:ser>
          <c:idx val="4"/>
          <c:order val="4"/>
          <c:tx>
            <c:strRef>
              <c:f>Kirellos!$A$201</c:f>
              <c:strCache>
                <c:ptCount val="1"/>
                <c:pt idx="0">
                  <c:v>Revenue</c:v>
                </c:pt>
              </c:strCache>
            </c:strRef>
          </c:tx>
          <c:spPr>
            <a:solidFill>
              <a:schemeClr val="accent5"/>
            </a:solidFill>
            <a:ln>
              <a:noFill/>
            </a:ln>
            <a:effectLst/>
          </c:spPr>
          <c:invertIfNegative val="0"/>
          <c:cat>
            <c:strRef>
              <c:extLst>
                <c:ext xmlns:c15="http://schemas.microsoft.com/office/drawing/2012/chart" uri="{02D57815-91ED-43cb-92C2-25804820EDAC}">
                  <c15:fullRef>
                    <c15:sqref>Kirellos!$B$196:$G$196</c15:sqref>
                  </c15:fullRef>
                </c:ext>
              </c:extLst>
              <c:f>Kirellos!$C$196:$F$196</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Kirellos!$B$201:$G$201</c15:sqref>
                  </c15:fullRef>
                </c:ext>
              </c:extLst>
              <c:f>Kirellos!$C$201:$F$201</c:f>
              <c:numCache>
                <c:formatCode>#,##0</c:formatCode>
                <c:ptCount val="4"/>
                <c:pt idx="0">
                  <c:v>0</c:v>
                </c:pt>
                <c:pt idx="1">
                  <c:v>0</c:v>
                </c:pt>
                <c:pt idx="2">
                  <c:v>0</c:v>
                </c:pt>
                <c:pt idx="3">
                  <c:v>0</c:v>
                </c:pt>
              </c:numCache>
            </c:numRef>
          </c:val>
          <c:extLst xmlns:c16r2="http://schemas.microsoft.com/office/drawing/2015/06/chart">
            <c:ext xmlns:c16="http://schemas.microsoft.com/office/drawing/2014/chart" uri="{C3380CC4-5D6E-409C-BE32-E72D297353CC}">
              <c16:uniqueId val="{00000003-468F-4C23-BAB7-D9B37FD9457F}"/>
            </c:ext>
          </c:extLst>
        </c:ser>
        <c:dLbls>
          <c:showLegendKey val="0"/>
          <c:showVal val="0"/>
          <c:showCatName val="0"/>
          <c:showSerName val="0"/>
          <c:showPercent val="0"/>
          <c:showBubbleSize val="0"/>
        </c:dLbls>
        <c:gapWidth val="500"/>
        <c:overlap val="100"/>
        <c:axId val="225513576"/>
        <c:axId val="225513184"/>
      </c:barChart>
      <c:lineChart>
        <c:grouping val="standard"/>
        <c:varyColors val="0"/>
        <c:ser>
          <c:idx val="3"/>
          <c:order val="3"/>
          <c:tx>
            <c:strRef>
              <c:f>Kirellos!$A$200</c:f>
              <c:strCache>
                <c:ptCount val="1"/>
                <c:pt idx="0">
                  <c:v>Target</c:v>
                </c:pt>
              </c:strCache>
            </c:strRef>
          </c:tx>
          <c:spPr>
            <a:ln w="25400" cap="rnd">
              <a:noFill/>
              <a:round/>
            </a:ln>
            <a:effectLst/>
          </c:spPr>
          <c:marker>
            <c:symbol val="dash"/>
            <c:size val="17"/>
            <c:spPr>
              <a:solidFill>
                <a:schemeClr val="tx1"/>
              </a:solidFill>
              <a:ln w="9525">
                <a:noFill/>
              </a:ln>
              <a:effectLst/>
            </c:spPr>
          </c:marker>
          <c:cat>
            <c:strRef>
              <c:extLst>
                <c:ext xmlns:c15="http://schemas.microsoft.com/office/drawing/2012/chart" uri="{02D57815-91ED-43cb-92C2-25804820EDAC}">
                  <c15:fullRef>
                    <c15:sqref>Kirellos!$B$196:$G$196</c15:sqref>
                  </c15:fullRef>
                </c:ext>
              </c:extLst>
              <c:f>Kirellos!$C$196:$F$196</c:f>
              <c:strCache>
                <c:ptCount val="4"/>
                <c:pt idx="0">
                  <c:v>جرجس رزق</c:v>
                </c:pt>
                <c:pt idx="1">
                  <c:v>معتز محمود</c:v>
                </c:pt>
                <c:pt idx="2">
                  <c:v>احمد شديد</c:v>
                </c:pt>
                <c:pt idx="3">
                  <c:v>رامى عزت</c:v>
                </c:pt>
              </c:strCache>
            </c:strRef>
          </c:cat>
          <c:val>
            <c:numRef>
              <c:extLst>
                <c:ext xmlns:c15="http://schemas.microsoft.com/office/drawing/2012/chart" uri="{02D57815-91ED-43cb-92C2-25804820EDAC}">
                  <c15:fullRef>
                    <c15:sqref>Kirellos!$B$200:$G$200</c15:sqref>
                  </c15:fullRef>
                </c:ext>
              </c:extLst>
              <c:f>Kirellos!$C$200:$F$200</c:f>
              <c:numCache>
                <c:formatCode>#,##0</c:formatCode>
                <c:ptCount val="4"/>
                <c:pt idx="0">
                  <c:v>850000</c:v>
                </c:pt>
                <c:pt idx="1">
                  <c:v>850000</c:v>
                </c:pt>
                <c:pt idx="2">
                  <c:v>850000</c:v>
                </c:pt>
                <c:pt idx="3">
                  <c:v>0</c:v>
                </c:pt>
              </c:numCache>
            </c:numRef>
          </c:val>
          <c:smooth val="0"/>
          <c:extLst xmlns:c16r2="http://schemas.microsoft.com/office/drawing/2015/06/chart">
            <c:ext xmlns:c16="http://schemas.microsoft.com/office/drawing/2014/chart" uri="{C3380CC4-5D6E-409C-BE32-E72D297353CC}">
              <c16:uniqueId val="{00000004-468F-4C23-BAB7-D9B37FD9457F}"/>
            </c:ext>
          </c:extLst>
        </c:ser>
        <c:dLbls>
          <c:showLegendKey val="0"/>
          <c:showVal val="0"/>
          <c:showCatName val="0"/>
          <c:showSerName val="0"/>
          <c:showPercent val="0"/>
          <c:showBubbleSize val="0"/>
        </c:dLbls>
        <c:marker val="1"/>
        <c:smooth val="0"/>
        <c:axId val="225512792"/>
        <c:axId val="225514752"/>
      </c:lineChart>
      <c:catAx>
        <c:axId val="225512792"/>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25514752"/>
        <c:crosses val="autoZero"/>
        <c:auto val="1"/>
        <c:lblAlgn val="ctr"/>
        <c:lblOffset val="100"/>
        <c:noMultiLvlLbl val="0"/>
      </c:catAx>
      <c:valAx>
        <c:axId val="2255147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25512792"/>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valAx>
        <c:axId val="225513184"/>
        <c:scaling>
          <c:orientation val="minMax"/>
        </c:scaling>
        <c:delete val="1"/>
        <c:axPos val="r"/>
        <c:numFmt formatCode="#,##0" sourceLinked="1"/>
        <c:majorTickMark val="out"/>
        <c:minorTickMark val="none"/>
        <c:tickLblPos val="nextTo"/>
        <c:crossAx val="225513576"/>
        <c:crosses val="max"/>
        <c:crossBetween val="between"/>
      </c:valAx>
      <c:catAx>
        <c:axId val="225513576"/>
        <c:scaling>
          <c:orientation val="minMax"/>
        </c:scaling>
        <c:delete val="1"/>
        <c:axPos val="b"/>
        <c:numFmt formatCode="General" sourceLinked="1"/>
        <c:majorTickMark val="out"/>
        <c:minorTickMark val="none"/>
        <c:tickLblPos val="nextTo"/>
        <c:crossAx val="2255131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solidFill>
                  <a:schemeClr val="tx1"/>
                </a:solidFill>
              </a:rPr>
              <a:t>No. / Package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doughnutChart>
        <c:varyColors val="1"/>
        <c:ser>
          <c:idx val="0"/>
          <c:order val="0"/>
          <c:tx>
            <c:strRef>
              <c:f>Reports!$A$112</c:f>
              <c:strCache>
                <c:ptCount val="1"/>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ED25-465D-AAAF-E1932F3CC7E4}"/>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6.3888888888888884E-2"/>
                  <c:y val="8.5779397004610465E-3"/>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ED25-465D-AAAF-E1932F3CC7E4}"/>
                </c:ext>
                <c:ext xmlns:c15="http://schemas.microsoft.com/office/drawing/2012/chart" uri="{CE6537A1-D6FC-4f65-9D91-7224C49458BB}"/>
              </c:extLst>
            </c:dLbl>
            <c:dLbl>
              <c:idx val="1"/>
              <c:layout>
                <c:manualLayout>
                  <c:x val="8.3092519685039376E-2"/>
                  <c:y val="0.13295806535714616"/>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ED25-465D-AAAF-E1932F3CC7E4}"/>
                </c:ext>
                <c:ext xmlns:c15="http://schemas.microsoft.com/office/drawing/2012/chart" uri="{CE6537A1-D6FC-4f65-9D91-7224C49458BB}"/>
              </c:extLst>
            </c:dLbl>
            <c:dLbl>
              <c:idx val="2"/>
              <c:layout>
                <c:manualLayout>
                  <c:x val="5.5555555555555558E-3"/>
                  <c:y val="-0.17155879400922094"/>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ED25-465D-AAAF-E1932F3CC7E4}"/>
                </c:ex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Reports!$P$29:$U$29</c15:sqref>
                  </c15:fullRef>
                </c:ext>
              </c:extLst>
              <c:f>(Reports!$P$29,Reports!$R$29,Reports!$T$29)</c:f>
              <c:strCache>
                <c:ptCount val="3"/>
                <c:pt idx="0">
                  <c:v>All No.</c:v>
                </c:pt>
                <c:pt idx="1">
                  <c:v>All 70/6 No.</c:v>
                </c:pt>
                <c:pt idx="2">
                  <c:v>Cairo No.</c:v>
                </c:pt>
              </c:strCache>
            </c:strRef>
          </c:cat>
          <c:val>
            <c:numRef>
              <c:extLst>
                <c:ext xmlns:c15="http://schemas.microsoft.com/office/drawing/2012/chart" uri="{02D57815-91ED-43cb-92C2-25804820EDAC}">
                  <c15:fullRef>
                    <c15:sqref>Reports!$P$33:$U$33</c15:sqref>
                  </c15:fullRef>
                </c:ext>
              </c:extLst>
              <c:f>(Reports!$P$33,Reports!$R$33,Reports!$T$33)</c:f>
              <c:numCache>
                <c:formatCode>#,##0</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6-ED25-465D-AAAF-E1932F3CC7E4}"/>
            </c:ext>
            <c:ext xmlns:c15="http://schemas.microsoft.com/office/drawing/2012/chart" uri="{02D57815-91ED-43cb-92C2-25804820EDAC}">
              <c15:categoryFilterExceptions/>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solidFill>
                  <a:schemeClr val="tx1"/>
                </a:solidFill>
              </a:rPr>
              <a:t>Amount / Package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doughnutChart>
        <c:varyColors val="1"/>
        <c:ser>
          <c:idx val="0"/>
          <c:order val="0"/>
          <c:tx>
            <c:strRef>
              <c:f>Reports!$A$112</c:f>
              <c:strCache>
                <c:ptCount val="1"/>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5.8333333333333334E-2"/>
                  <c:y val="-5.5756608052996828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2CE6-41EC-A234-962A40FE3B0D}"/>
                </c:ext>
                <c:ext xmlns:c15="http://schemas.microsoft.com/office/drawing/2012/chart" uri="{CE6537A1-D6FC-4f65-9D91-7224C49458BB}"/>
              </c:extLst>
            </c:dLbl>
            <c:dLbl>
              <c:idx val="1"/>
              <c:layout>
                <c:manualLayout>
                  <c:x val="0.1361111111111111"/>
                  <c:y val="0.11151321610599346"/>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2CE6-41EC-A234-962A40FE3B0D}"/>
                </c:ext>
                <c:ext xmlns:c15="http://schemas.microsoft.com/office/drawing/2012/chart" uri="{CE6537A1-D6FC-4f65-9D91-7224C49458BB}"/>
              </c:extLst>
            </c:dLbl>
            <c:dLbl>
              <c:idx val="2"/>
              <c:layout>
                <c:manualLayout>
                  <c:x val="-5.2777777777777778E-2"/>
                  <c:y val="9.864630655530196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2CE6-41EC-A234-962A40FE3B0D}"/>
                </c:ex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Reports!$P$29:$U$29</c15:sqref>
                  </c15:fullRef>
                </c:ext>
              </c:extLst>
              <c:f>(Reports!$Q$29,Reports!$S$29,Reports!$U$29)</c:f>
              <c:strCache>
                <c:ptCount val="3"/>
                <c:pt idx="0">
                  <c:v>All amount</c:v>
                </c:pt>
                <c:pt idx="1">
                  <c:v>All 70/6 amount</c:v>
                </c:pt>
                <c:pt idx="2">
                  <c:v>Cairo amount</c:v>
                </c:pt>
              </c:strCache>
            </c:strRef>
          </c:cat>
          <c:val>
            <c:numRef>
              <c:extLst>
                <c:ext xmlns:c15="http://schemas.microsoft.com/office/drawing/2012/chart" uri="{02D57815-91ED-43cb-92C2-25804820EDAC}">
                  <c15:fullRef>
                    <c15:sqref>Reports!$P$33:$U$33</c15:sqref>
                  </c15:fullRef>
                </c:ext>
              </c:extLst>
              <c:f>(Reports!$Q$33,Reports!$S$33,Reports!$U$33)</c:f>
              <c:numCache>
                <c:formatCode>#,##0</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6-2CE6-41EC-A234-962A40FE3B0D}"/>
            </c:ext>
            <c:ext xmlns:c15="http://schemas.microsoft.com/office/drawing/2012/chart" uri="{02D57815-91ED-43cb-92C2-25804820EDAC}">
              <c15:categoryFilterExceptions/>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Reports!$J$4</c:f>
              <c:strCache>
                <c:ptCount val="1"/>
                <c:pt idx="0">
                  <c:v>Forecast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Reports!$I$5:$I$8</c:f>
              <c:strCache>
                <c:ptCount val="4"/>
                <c:pt idx="0">
                  <c:v>1st week</c:v>
                </c:pt>
                <c:pt idx="1">
                  <c:v>2nd week</c:v>
                </c:pt>
                <c:pt idx="2">
                  <c:v>3rd week</c:v>
                </c:pt>
                <c:pt idx="3">
                  <c:v>4th week</c:v>
                </c:pt>
              </c:strCache>
            </c:strRef>
          </c:cat>
          <c:val>
            <c:numRef>
              <c:f>Reports!$B$22:$B$25</c:f>
              <c:numCache>
                <c:formatCode>#,##0</c:formatCode>
                <c:ptCount val="4"/>
                <c:pt idx="0">
                  <c:v>500000</c:v>
                </c:pt>
              </c:numCache>
            </c:numRef>
          </c:val>
          <c:extLst xmlns:c16r2="http://schemas.microsoft.com/office/drawing/2015/06/chart">
            <c:ext xmlns:c16="http://schemas.microsoft.com/office/drawing/2014/chart" uri="{C3380CC4-5D6E-409C-BE32-E72D297353CC}">
              <c16:uniqueId val="{00000000-9608-4204-884C-489F6314EE39}"/>
            </c:ext>
          </c:extLst>
        </c:ser>
        <c:ser>
          <c:idx val="2"/>
          <c:order val="1"/>
          <c:tx>
            <c:strRef>
              <c:f>Reports!$K$4</c:f>
              <c:strCache>
                <c:ptCount val="1"/>
                <c:pt idx="0">
                  <c:v>Actual Revenue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Reports!$I$5:$I$8</c:f>
              <c:strCache>
                <c:ptCount val="4"/>
                <c:pt idx="0">
                  <c:v>1st week</c:v>
                </c:pt>
                <c:pt idx="1">
                  <c:v>2nd week</c:v>
                </c:pt>
                <c:pt idx="2">
                  <c:v>3rd week</c:v>
                </c:pt>
                <c:pt idx="3">
                  <c:v>4th week</c:v>
                </c:pt>
              </c:strCache>
            </c:strRef>
          </c:cat>
          <c:val>
            <c:numRef>
              <c:f>Reports!$C$22:$C$25</c:f>
              <c:numCache>
                <c:formatCode>#,##0</c:formatCode>
                <c:ptCount val="4"/>
                <c:pt idx="0">
                  <c:v>130000</c:v>
                </c:pt>
              </c:numCache>
            </c:numRef>
          </c:val>
          <c:extLst xmlns:c16r2="http://schemas.microsoft.com/office/drawing/2015/06/chart">
            <c:ext xmlns:c16="http://schemas.microsoft.com/office/drawing/2014/chart" uri="{C3380CC4-5D6E-409C-BE32-E72D297353CC}">
              <c16:uniqueId val="{00000001-9608-4204-884C-489F6314EE39}"/>
            </c:ext>
          </c:extLst>
        </c:ser>
        <c:dLbls>
          <c:showLegendKey val="0"/>
          <c:showVal val="0"/>
          <c:showCatName val="0"/>
          <c:showSerName val="0"/>
          <c:showPercent val="0"/>
          <c:showBubbleSize val="0"/>
        </c:dLbls>
        <c:gapWidth val="150"/>
        <c:shape val="cylinder"/>
        <c:axId val="325591816"/>
        <c:axId val="325596912"/>
        <c:axId val="0"/>
        <c:extLst xmlns:c16r2="http://schemas.microsoft.com/office/drawing/2015/06/chart"/>
      </c:bar3DChart>
      <c:catAx>
        <c:axId val="325591816"/>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5596912"/>
        <c:crosses val="autoZero"/>
        <c:auto val="1"/>
        <c:lblAlgn val="ctr"/>
        <c:lblOffset val="100"/>
        <c:noMultiLvlLbl val="0"/>
      </c:catAx>
      <c:valAx>
        <c:axId val="3255969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5591816"/>
        <c:crosses val="autoZero"/>
        <c:crossBetween val="between"/>
        <c:dispUnits>
          <c:builtInUnit val="millions"/>
          <c:dispUnitsLbl>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4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   </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Youssef!$F$172</c:f>
              <c:strCache>
                <c:ptCount val="1"/>
                <c:pt idx="0">
                  <c:v>0</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2C9E-44AD-8A2C-952682F037A3}"/>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2C9E-44AD-8A2C-952682F037A3}"/>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2C9E-44AD-8A2C-952682F037A3}"/>
              </c:ext>
            </c:extLst>
          </c:dPt>
          <c:dPt>
            <c:idx val="4"/>
            <c:bubble3D val="0"/>
            <c:spPr>
              <a:noFill/>
            </c:spPr>
            <c:extLst xmlns:c16r2="http://schemas.microsoft.com/office/drawing/2015/06/chart">
              <c:ext xmlns:c16="http://schemas.microsoft.com/office/drawing/2014/chart" uri="{C3380CC4-5D6E-409C-BE32-E72D297353CC}">
                <c16:uniqueId val="{00000007-2C9E-44AD-8A2C-952682F037A3}"/>
              </c:ext>
            </c:extLst>
          </c:dPt>
          <c:val>
            <c:numRef>
              <c:f>Youssef!$G$173:$G$177</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8-2C9E-44AD-8A2C-952682F037A3}"/>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Youssef!$H$172</c:f>
              <c:strCache>
                <c:ptCount val="1"/>
                <c:pt idx="0">
                  <c:v>0</c:v>
                </c:pt>
              </c:strCache>
            </c:strRef>
          </c:tx>
          <c:dPt>
            <c:idx val="0"/>
            <c:bubble3D val="0"/>
            <c:spPr>
              <a:noFill/>
            </c:spPr>
            <c:extLst xmlns:c16r2="http://schemas.microsoft.com/office/drawing/2015/06/chart">
              <c:ext xmlns:c16="http://schemas.microsoft.com/office/drawing/2014/chart" uri="{C3380CC4-5D6E-409C-BE32-E72D297353CC}">
                <c16:uniqueId val="{0000000A-2C9E-44AD-8A2C-952682F037A3}"/>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2C9E-44AD-8A2C-952682F037A3}"/>
              </c:ext>
            </c:extLst>
          </c:dPt>
          <c:dPt>
            <c:idx val="2"/>
            <c:bubble3D val="0"/>
            <c:spPr>
              <a:noFill/>
            </c:spPr>
            <c:extLst xmlns:c16r2="http://schemas.microsoft.com/office/drawing/2015/06/chart">
              <c:ext xmlns:c16="http://schemas.microsoft.com/office/drawing/2014/chart" uri="{C3380CC4-5D6E-409C-BE32-E72D297353CC}">
                <c16:uniqueId val="{0000000E-2C9E-44AD-8A2C-952682F037A3}"/>
              </c:ext>
            </c:extLst>
          </c:dPt>
          <c:val>
            <c:numRef>
              <c:f>Youssef!$I$173:$I$175</c:f>
              <c:numCache>
                <c:formatCode>#,##0</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F-2C9E-44AD-8A2C-952682F037A3}"/>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r>
              <a:rPr lang="en-US" sz="1200" u="sng"/>
              <a:t>Revenue / Team Leader</a:t>
            </a:r>
          </a:p>
        </c:rich>
      </c:tx>
      <c:overlay val="0"/>
      <c:spPr>
        <a:noFill/>
        <a:ln>
          <a:noFill/>
        </a:ln>
        <a:effectLst/>
      </c:spPr>
      <c:txPr>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446568546239224E-2"/>
          <c:y val="0.11332274597071226"/>
          <c:w val="0.82310686290752155"/>
          <c:h val="0.78899236484720614"/>
        </c:manualLayout>
      </c:layout>
      <c:pie3DChart>
        <c:varyColors val="1"/>
        <c:ser>
          <c:idx val="0"/>
          <c:order val="0"/>
          <c:tx>
            <c:strRef>
              <c:f>Reports!$H$39</c:f>
              <c:strCache>
                <c:ptCount val="1"/>
                <c:pt idx="0">
                  <c:v>Revenue</c:v>
                </c:pt>
              </c:strCache>
            </c:strRef>
          </c:tx>
          <c:explosion val="12"/>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7909-47F2-BBAC-DA57E611ACB2}"/>
                </c:ext>
                <c:ext xmlns:c15="http://schemas.microsoft.com/office/drawing/2012/chart" uri="{CE6537A1-D6FC-4f65-9D91-7224C49458BB}"/>
              </c:extLst>
            </c:dLbl>
            <c:dLbl>
              <c:idx val="1"/>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7909-47F2-BBAC-DA57E611ACB2}"/>
                </c:ex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extLst>
                <c:ext xmlns:c15="http://schemas.microsoft.com/office/drawing/2012/chart" uri="{02D57815-91ED-43cb-92C2-25804820EDAC}">
                  <c15:fullRef>
                    <c15:sqref>Reports!$A$64:$A$69</c15:sqref>
                  </c15:fullRef>
                </c:ext>
              </c:extLst>
              <c:f>Reports!$A$65:$A$66</c:f>
              <c:strCache>
                <c:ptCount val="0"/>
              </c:strCache>
            </c:strRef>
          </c:cat>
          <c:val>
            <c:numRef>
              <c:extLst>
                <c:ext xmlns:c15="http://schemas.microsoft.com/office/drawing/2012/chart" uri="{02D57815-91ED-43cb-92C2-25804820EDAC}">
                  <c15:fullRef>
                    <c15:sqref>Reports!$H$64:$H$69</c15:sqref>
                  </c15:fullRef>
                </c:ext>
              </c:extLst>
              <c:f>Reports!$H$65:$H$66</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4-7909-47F2-BBAC-DA57E611ACB2}"/>
            </c:ext>
            <c:ext xmlns:c15="http://schemas.microsoft.com/office/drawing/2012/chart" uri="{02D57815-91ED-43cb-92C2-25804820EDAC}">
              <c15:categoryFilterExceptions>
                <c15:categoryFilterException>
                  <c15:sqref>Reports!$H$67</c15:sqref>
                  <c15:spPr xmlns:c15="http://schemas.microsoft.com/office/drawing/2012/chart">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15:spPr>
                  <c15:bubble3D val="0"/>
                  <c15:dLbl>
                    <c:idx val="1"/>
                    <c:layout>
                      <c:manualLayout>
                        <c:x val="-1.0283713520923159E-2"/>
                        <c:y val="1.7855569763554457E-2"/>
                      </c:manualLayout>
                    </c:layout>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extLst xmlns:c16r2="http://schemas.microsoft.com/office/drawing/2015/06/chart" xmlns:c16="http://schemas.microsoft.com/office/drawing/2014/chart">
                      <c:ext xmlns:c16="http://schemas.microsoft.com/office/drawing/2014/chart" uri="{C3380CC4-5D6E-409C-BE32-E72D297353CC}">
                        <c16:uniqueId val="{00000005-9ECE-4D03-AA5F-C2526E9C0D9C}"/>
                      </c:ext>
                      <c:ext uri="{CE6537A1-D6FC-4f65-9D91-7224C49458BB}"/>
                    </c:extLst>
                  </c15:dLbl>
                </c15:categoryFilterException>
                <c15:categoryFilterException>
                  <c15:sqref>Reports!$H$68</c15:sqref>
                  <c15:spPr xmlns:c15="http://schemas.microsoft.com/office/drawing/2012/chart">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15:spPr>
                  <c15:bubble3D val="0"/>
                  <c15:dLbl>
                    <c:idx val="1"/>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xmlns:c16="http://schemas.microsoft.com/office/drawing/2014/chart">
                      <c:ext xmlns:c16="http://schemas.microsoft.com/office/drawing/2014/chart" uri="{C3380CC4-5D6E-409C-BE32-E72D297353CC}">
                        <c16:uniqueId val="{00000007-9ECE-4D03-AA5F-C2526E9C0D9C}"/>
                      </c:ext>
                      <c:ext uri="{CE6537A1-D6FC-4f65-9D91-7224C49458BB}"/>
                    </c:extLst>
                  </c15:dLbl>
                </c15:categoryFilterException>
              </c15:categoryFilterExceptions>
            </c:ext>
          </c:extLst>
        </c:ser>
        <c:dLbls>
          <c:dLblPos val="outEnd"/>
          <c:showLegendKey val="0"/>
          <c:showVal val="0"/>
          <c:showCatName val="1"/>
          <c:showSerName val="0"/>
          <c:showPercent val="0"/>
          <c:showBubbleSize val="0"/>
          <c:showLeaderLines val="1"/>
        </c:dLbls>
        <c:extLst xmlns:c16r2="http://schemas.microsoft.com/office/drawing/2015/06/chart"/>
      </c:pie3DChart>
      <c:spPr>
        <a:noFill/>
        <a:ln>
          <a:noFill/>
        </a:ln>
        <a:effectLst/>
      </c:spPr>
    </c:plotArea>
    <c:plotVisOnly val="1"/>
    <c:dispBlanksAs val="gap"/>
    <c:showDLblsOverMax val="0"/>
  </c:chart>
  <c:spPr>
    <a:noFill/>
    <a:ln w="9525" cap="flat" cmpd="sng" algn="ctr">
      <a:noFill/>
      <a:round/>
    </a:ln>
    <a:effectLst/>
  </c:spPr>
  <c:txPr>
    <a:bodyPr/>
    <a:lstStyle/>
    <a:p>
      <a:pPr>
        <a:defRPr sz="18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r>
              <a:rPr lang="en-US" sz="1200" u="sng"/>
              <a:t>Memb. No. / Team Leader</a:t>
            </a:r>
          </a:p>
        </c:rich>
      </c:tx>
      <c:overlay val="0"/>
      <c:spPr>
        <a:noFill/>
        <a:ln>
          <a:noFill/>
        </a:ln>
        <a:effectLst/>
      </c:spPr>
      <c:txPr>
        <a:bodyPr rot="0" spcFirstLastPara="1" vertOverflow="ellipsis" vert="horz" wrap="square" anchor="ctr" anchorCtr="1"/>
        <a:lstStyle/>
        <a:p>
          <a:pPr>
            <a:defRPr sz="1200" b="1" i="0" u="sng"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446568546239224E-2"/>
          <c:y val="0.11332274597071226"/>
          <c:w val="0.82310686290752155"/>
          <c:h val="0.78899236484720614"/>
        </c:manualLayout>
      </c:layout>
      <c:pie3DChart>
        <c:varyColors val="1"/>
        <c:ser>
          <c:idx val="0"/>
          <c:order val="0"/>
          <c:tx>
            <c:strRef>
              <c:f>Reports!$L$39</c:f>
              <c:strCache>
                <c:ptCount val="1"/>
                <c:pt idx="0">
                  <c:v>Memberships Amount</c:v>
                </c:pt>
              </c:strCache>
            </c:strRef>
          </c:tx>
          <c:explosion val="12"/>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C19A-4EFE-9531-72EAA5935A07}"/>
                </c:ext>
                <c:ext xmlns:c15="http://schemas.microsoft.com/office/drawing/2012/chart" uri="{CE6537A1-D6FC-4f65-9D91-7224C49458BB}"/>
              </c:extLst>
            </c:dLbl>
            <c:dLbl>
              <c:idx val="1"/>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C19A-4EFE-9531-72EAA5935A07}"/>
                </c:ex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extLst>
                <c:ext xmlns:c15="http://schemas.microsoft.com/office/drawing/2012/chart" uri="{02D57815-91ED-43cb-92C2-25804820EDAC}">
                  <c15:fullRef>
                    <c15:sqref>Reports!$A$64:$A$69</c15:sqref>
                  </c15:fullRef>
                </c:ext>
              </c:extLst>
              <c:f>Reports!$A$65:$A$66</c:f>
              <c:strCache>
                <c:ptCount val="0"/>
              </c:strCache>
            </c:strRef>
          </c:cat>
          <c:val>
            <c:numRef>
              <c:extLst>
                <c:ext xmlns:c15="http://schemas.microsoft.com/office/drawing/2012/chart" uri="{02D57815-91ED-43cb-92C2-25804820EDAC}">
                  <c15:fullRef>
                    <c15:sqref>Reports!$L$64:$L$69</c15:sqref>
                  </c15:fullRef>
                </c:ext>
              </c:extLst>
              <c:f>Reports!$L$65:$L$66</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4-C19A-4EFE-9531-72EAA5935A07}"/>
            </c:ext>
            <c:ext xmlns:c15="http://schemas.microsoft.com/office/drawing/2012/chart" uri="{02D57815-91ED-43cb-92C2-25804820EDAC}">
              <c15:categoryFilterExceptions>
                <c15:categoryFilterException>
                  <c15:sqref>Reports!$L$67</c15:sqref>
                  <c15:spPr xmlns:c15="http://schemas.microsoft.com/office/drawing/2012/chart">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15:spPr>
                  <c15:bubble3D val="0"/>
                  <c15:dLbl>
                    <c:idx val="1"/>
                    <c:layout>
                      <c:manualLayout>
                        <c:x val="2.1369168840078361E-3"/>
                        <c:y val="3.671272137530511E-2"/>
                      </c:manualLayout>
                    </c:layout>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extLst xmlns:c16r2="http://schemas.microsoft.com/office/drawing/2015/06/chart" xmlns:c16="http://schemas.microsoft.com/office/drawing/2014/chart">
                      <c:ext xmlns:c16="http://schemas.microsoft.com/office/drawing/2014/chart" uri="{C3380CC4-5D6E-409C-BE32-E72D297353CC}">
                        <c16:uniqueId val="{00000005-EBBD-48FA-8464-C635F3A271BC}"/>
                      </c:ext>
                      <c:ext uri="{CE6537A1-D6FC-4f65-9D91-7224C49458BB}"/>
                    </c:extLst>
                  </c15:dLbl>
                </c15:categoryFilterException>
                <c15:categoryFilterException>
                  <c15:sqref>Reports!$L$68</c15:sqref>
                  <c15:spPr xmlns:c15="http://schemas.microsoft.com/office/drawing/2012/chart">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15:spPr>
                  <c15:bubble3D val="0"/>
                  <c15:dLbl>
                    <c:idx val="1"/>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extLst xmlns:c16r2="http://schemas.microsoft.com/office/drawing/2015/06/chart" xmlns:c16="http://schemas.microsoft.com/office/drawing/2014/chart">
                      <c:ext xmlns:c16="http://schemas.microsoft.com/office/drawing/2014/chart" uri="{C3380CC4-5D6E-409C-BE32-E72D297353CC}">
                        <c16:uniqueId val="{00000007-EBBD-48FA-8464-C635F3A271BC}"/>
                      </c:ext>
                      <c:ext uri="{CE6537A1-D6FC-4f65-9D91-7224C49458BB}"/>
                    </c:extLst>
                  </c15:dLbl>
                </c15:categoryFilterException>
              </c15:categoryFilterExceptions>
            </c:ext>
          </c:extLst>
        </c:ser>
        <c:dLbls>
          <c:dLblPos val="outEnd"/>
          <c:showLegendKey val="0"/>
          <c:showVal val="0"/>
          <c:showCatName val="1"/>
          <c:showSerName val="0"/>
          <c:showPercent val="0"/>
          <c:showBubbleSize val="0"/>
          <c:showLeaderLines val="1"/>
        </c:dLbls>
        <c:extLst xmlns:c16r2="http://schemas.microsoft.com/office/drawing/2015/06/chart"/>
      </c:pie3DChart>
      <c:spPr>
        <a:noFill/>
        <a:ln>
          <a:noFill/>
        </a:ln>
        <a:effectLst/>
      </c:spPr>
    </c:plotArea>
    <c:plotVisOnly val="1"/>
    <c:dispBlanksAs val="gap"/>
    <c:showDLblsOverMax val="0"/>
  </c:chart>
  <c:spPr>
    <a:noFill/>
    <a:ln w="9525" cap="flat" cmpd="sng" algn="ctr">
      <a:noFill/>
      <a:round/>
    </a:ln>
    <a:effectLst/>
  </c:spPr>
  <c:txPr>
    <a:bodyPr/>
    <a:lstStyle/>
    <a:p>
      <a:pPr>
        <a:defRPr sz="18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Bank &amp; Reject Balance </a:t>
            </a:r>
            <a:r>
              <a:rPr lang="en-US" u="sng"/>
              <a:t>(Amount-EGP)</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extLst xmlns:c16r2="http://schemas.microsoft.com/office/drawing/2015/06/chart" xmlns:c15="http://schemas.microsoft.com/office/drawing/2012/chart"/>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Reports!$A$64:$A$69</c15:sqref>
                  </c15:fullRef>
                </c:ext>
              </c:extLst>
              <c:f>Reports!$A$65:$A$66</c:f>
              <c:strCache>
                <c:ptCount val="0"/>
              </c:strCache>
            </c:strRef>
          </c:cat>
          <c:val>
            <c:numRef>
              <c:extLst>
                <c:ext xmlns:c15="http://schemas.microsoft.com/office/drawing/2012/chart" uri="{02D57815-91ED-43cb-92C2-25804820EDAC}">
                  <c15:fullRef>
                    <c15:sqref>Reports!$H$64:$H$69</c15:sqref>
                  </c15:fullRef>
                </c:ext>
              </c:extLst>
              <c:f>Reports!$H$65:$H$66</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0-5A15-46B6-B9E8-10C66CBB9029}"/>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Reports!$A$64:$A$69</c15:sqref>
                  </c15:fullRef>
                </c:ext>
              </c:extLst>
              <c:f>Reports!$A$65:$A$66</c:f>
              <c:strCache>
                <c:ptCount val="0"/>
              </c:strCache>
            </c:strRef>
          </c:cat>
          <c:val>
            <c:numRef>
              <c:extLst>
                <c:ext xmlns:c15="http://schemas.microsoft.com/office/drawing/2012/chart" uri="{02D57815-91ED-43cb-92C2-25804820EDAC}">
                  <c15:fullRef>
                    <c15:sqref>Reports!$D$64:$D$69</c15:sqref>
                  </c15:fullRef>
                </c:ext>
              </c:extLst>
              <c:f>Reports!$D$65:$D$66</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1-5A15-46B6-B9E8-10C66CBB9029}"/>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Reports!$A$64:$A$69</c15:sqref>
                  </c15:fullRef>
                </c:ext>
              </c:extLst>
              <c:f>Reports!$A$65:$A$66</c:f>
              <c:strCache>
                <c:ptCount val="0"/>
              </c:strCache>
            </c:strRef>
          </c:cat>
          <c:val>
            <c:numRef>
              <c:extLst>
                <c:ext xmlns:c15="http://schemas.microsoft.com/office/drawing/2012/chart" uri="{02D57815-91ED-43cb-92C2-25804820EDAC}">
                  <c15:fullRef>
                    <c15:sqref>Reports!$F$64:$F$69</c15:sqref>
                  </c15:fullRef>
                </c:ext>
              </c:extLst>
              <c:f>Reports!$F$65:$F$66</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2-5A15-46B6-B9E8-10C66CBB9029}"/>
            </c:ext>
          </c:extLst>
        </c:ser>
        <c:ser>
          <c:idx val="0"/>
          <c:order val="3"/>
          <c:tx>
            <c:strRef>
              <c:f>Reports!$N$39</c:f>
              <c:strCache>
                <c:ptCount val="1"/>
                <c:pt idx="0">
                  <c:v>Hold Amount</c:v>
                </c:pt>
              </c:strCache>
              <c:extLst xmlns:c16r2="http://schemas.microsoft.com/office/drawing/2015/06/chart" xmlns:c15="http://schemas.microsoft.com/office/drawing/2012/chart"/>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Reports!$A$64:$A$69</c15:sqref>
                  </c15:fullRef>
                </c:ext>
              </c:extLst>
              <c:f>Reports!$A$65:$A$66</c:f>
              <c:strCache>
                <c:ptCount val="0"/>
              </c:strCache>
            </c:strRef>
          </c:cat>
          <c:val>
            <c:numRef>
              <c:extLst>
                <c:ext xmlns:c15="http://schemas.microsoft.com/office/drawing/2012/chart" uri="{02D57815-91ED-43cb-92C2-25804820EDAC}">
                  <c15:fullRef>
                    <c15:sqref>Reports!$N$64:$N$69</c15:sqref>
                  </c15:fullRef>
                </c:ext>
              </c:extLst>
              <c:f>Reports!$N$65:$N$66</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3-5A15-46B6-B9E8-10C66CBB9029}"/>
            </c:ext>
          </c:extLst>
        </c:ser>
        <c:dLbls>
          <c:showLegendKey val="0"/>
          <c:showVal val="0"/>
          <c:showCatName val="0"/>
          <c:showSerName val="0"/>
          <c:showPercent val="0"/>
          <c:showBubbleSize val="0"/>
        </c:dLbls>
        <c:gapWidth val="150"/>
        <c:shape val="cylinder"/>
        <c:axId val="325595736"/>
        <c:axId val="325593776"/>
        <c:axId val="0"/>
        <c:extLst xmlns:c16r2="http://schemas.microsoft.com/office/drawing/2015/06/chart"/>
      </c:bar3DChart>
      <c:catAx>
        <c:axId val="325595736"/>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5593776"/>
        <c:crosses val="autoZero"/>
        <c:auto val="1"/>
        <c:lblAlgn val="ctr"/>
        <c:lblOffset val="100"/>
        <c:noMultiLvlLbl val="0"/>
      </c:catAx>
      <c:valAx>
        <c:axId val="3255937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5595736"/>
        <c:crosses val="autoZero"/>
        <c:crossBetween val="between"/>
        <c:dispUnits>
          <c:builtInUnit val="millions"/>
          <c:dispUnitsLbl>
            <c:spPr>
              <a:noFill/>
              <a:ln>
                <a:noFill/>
              </a:ln>
              <a:effectLst/>
            </c:spPr>
            <c:txPr>
              <a:bodyPr rot="-54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1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Bank &amp; Reject Balance </a:t>
            </a:r>
            <a:r>
              <a:rPr lang="en-US" u="sng"/>
              <a:t>(No.)</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extLst xmlns:c16r2="http://schemas.microsoft.com/office/drawing/2015/06/chart" xmlns:c15="http://schemas.microsoft.com/office/drawing/2012/chart"/>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Reports!$A$64:$A$69</c15:sqref>
                  </c15:fullRef>
                </c:ext>
              </c:extLst>
              <c:f>Reports!$A$65:$A$66</c:f>
              <c:strCache>
                <c:ptCount val="0"/>
              </c:strCache>
            </c:strRef>
          </c:cat>
          <c:val>
            <c:numRef>
              <c:extLst>
                <c:ext xmlns:c15="http://schemas.microsoft.com/office/drawing/2012/chart" uri="{02D57815-91ED-43cb-92C2-25804820EDAC}">
                  <c15:fullRef>
                    <c15:sqref>Reports!$G$64:$G$69</c15:sqref>
                  </c15:fullRef>
                </c:ext>
              </c:extLst>
              <c:f>Reports!$G$65:$G$66</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0-AD6C-429A-B012-31DD1B1A8A7E}"/>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Reports!$A$64:$A$69</c15:sqref>
                  </c15:fullRef>
                </c:ext>
              </c:extLst>
              <c:f>Reports!$A$65:$A$66</c:f>
              <c:strCache>
                <c:ptCount val="0"/>
              </c:strCache>
            </c:strRef>
          </c:cat>
          <c:val>
            <c:numRef>
              <c:extLst>
                <c:ext xmlns:c15="http://schemas.microsoft.com/office/drawing/2012/chart" uri="{02D57815-91ED-43cb-92C2-25804820EDAC}">
                  <c15:fullRef>
                    <c15:sqref>Reports!$C$64:$C$69</c15:sqref>
                  </c15:fullRef>
                </c:ext>
              </c:extLst>
              <c:f>Reports!$C$65:$C$66</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1-AD6C-429A-B012-31DD1B1A8A7E}"/>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Reports!$A$64:$A$69</c15:sqref>
                  </c15:fullRef>
                </c:ext>
              </c:extLst>
              <c:f>Reports!$A$65:$A$66</c:f>
              <c:strCache>
                <c:ptCount val="0"/>
              </c:strCache>
            </c:strRef>
          </c:cat>
          <c:val>
            <c:numRef>
              <c:extLst>
                <c:ext xmlns:c15="http://schemas.microsoft.com/office/drawing/2012/chart" uri="{02D57815-91ED-43cb-92C2-25804820EDAC}">
                  <c15:fullRef>
                    <c15:sqref>Reports!$E$64:$E$69</c15:sqref>
                  </c15:fullRef>
                </c:ext>
              </c:extLst>
              <c:f>Reports!$E$65:$E$66</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2-AD6C-429A-B012-31DD1B1A8A7E}"/>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Reports!$A$64:$A$69</c15:sqref>
                  </c15:fullRef>
                </c:ext>
              </c:extLst>
              <c:f>Reports!$A$65:$A$66</c:f>
              <c:strCache>
                <c:ptCount val="0"/>
              </c:strCache>
            </c:strRef>
          </c:cat>
          <c:val>
            <c:numRef>
              <c:extLst>
                <c:ext xmlns:c15="http://schemas.microsoft.com/office/drawing/2012/chart" uri="{02D57815-91ED-43cb-92C2-25804820EDAC}">
                  <c15:fullRef>
                    <c15:sqref>Reports!$M$64:$M$69</c15:sqref>
                  </c15:fullRef>
                </c:ext>
              </c:extLst>
              <c:f>Reports!$M$65:$M$66</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3-AD6C-429A-B012-31DD1B1A8A7E}"/>
            </c:ext>
          </c:extLst>
        </c:ser>
        <c:dLbls>
          <c:showLegendKey val="0"/>
          <c:showVal val="0"/>
          <c:showCatName val="0"/>
          <c:showSerName val="0"/>
          <c:showPercent val="0"/>
          <c:showBubbleSize val="0"/>
        </c:dLbls>
        <c:gapWidth val="150"/>
        <c:shape val="cylinder"/>
        <c:axId val="325589464"/>
        <c:axId val="325597304"/>
        <c:axId val="0"/>
        <c:extLst xmlns:c16r2="http://schemas.microsoft.com/office/drawing/2015/06/chart"/>
      </c:bar3DChart>
      <c:catAx>
        <c:axId val="325589464"/>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5597304"/>
        <c:crosses val="autoZero"/>
        <c:auto val="1"/>
        <c:lblAlgn val="ctr"/>
        <c:lblOffset val="100"/>
        <c:noMultiLvlLbl val="0"/>
      </c:catAx>
      <c:valAx>
        <c:axId val="325597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5589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1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Hossam El-din</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Reports!$A$65</c:f>
              <c:numCache>
                <c:formatCode>#,##0</c:formatCode>
                <c:ptCount val="1"/>
              </c:numCache>
            </c:numRef>
          </c:cat>
          <c:val>
            <c:numRef>
              <c:f>Reports!$H$65</c:f>
              <c:numCache>
                <c:formatCode>#,##0</c:formatCode>
                <c:ptCount val="1"/>
                <c:pt idx="0">
                  <c:v>0</c:v>
                </c:pt>
              </c:numCache>
            </c:numRef>
          </c:val>
          <c:extLst xmlns:c16r2="http://schemas.microsoft.com/office/drawing/2015/06/chart">
            <c:ext xmlns:c16="http://schemas.microsoft.com/office/drawing/2014/chart" uri="{C3380CC4-5D6E-409C-BE32-E72D297353CC}">
              <c16:uniqueId val="{00000000-A444-4535-B38B-4A7BF4824CDD}"/>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Reports!$A$65</c:f>
              <c:numCache>
                <c:formatCode>#,##0</c:formatCode>
                <c:ptCount val="1"/>
              </c:numCache>
            </c:numRef>
          </c:cat>
          <c:val>
            <c:numRef>
              <c:f>Reports!$D$65</c:f>
              <c:numCache>
                <c:formatCode>#,##0</c:formatCode>
                <c:ptCount val="1"/>
                <c:pt idx="0">
                  <c:v>0</c:v>
                </c:pt>
              </c:numCache>
            </c:numRef>
          </c:val>
          <c:extLst xmlns:c16r2="http://schemas.microsoft.com/office/drawing/2015/06/chart">
            <c:ext xmlns:c16="http://schemas.microsoft.com/office/drawing/2014/chart" uri="{C3380CC4-5D6E-409C-BE32-E72D297353CC}">
              <c16:uniqueId val="{00000001-A444-4535-B38B-4A7BF4824CDD}"/>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Reports!$A$65</c:f>
              <c:numCache>
                <c:formatCode>#,##0</c:formatCode>
                <c:ptCount val="1"/>
              </c:numCache>
            </c:numRef>
          </c:cat>
          <c:val>
            <c:numRef>
              <c:f>Reports!$F$65</c:f>
              <c:numCache>
                <c:formatCode>#,##0</c:formatCode>
                <c:ptCount val="1"/>
                <c:pt idx="0">
                  <c:v>0</c:v>
                </c:pt>
              </c:numCache>
            </c:numRef>
          </c:val>
          <c:extLst xmlns:c16r2="http://schemas.microsoft.com/office/drawing/2015/06/chart">
            <c:ext xmlns:c16="http://schemas.microsoft.com/office/drawing/2014/chart" uri="{C3380CC4-5D6E-409C-BE32-E72D297353CC}">
              <c16:uniqueId val="{00000002-A444-4535-B38B-4A7BF4824CDD}"/>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Reports!$A$65</c:f>
              <c:numCache>
                <c:formatCode>#,##0</c:formatCode>
                <c:ptCount val="1"/>
              </c:numCache>
            </c:numRef>
          </c:cat>
          <c:val>
            <c:numRef>
              <c:f>Reports!$N$65</c:f>
              <c:numCache>
                <c:formatCode>#,##0</c:formatCode>
                <c:ptCount val="1"/>
                <c:pt idx="0">
                  <c:v>0</c:v>
                </c:pt>
              </c:numCache>
            </c:numRef>
          </c:val>
          <c:extLst xmlns:c16r2="http://schemas.microsoft.com/office/drawing/2015/06/chart">
            <c:ext xmlns:c16="http://schemas.microsoft.com/office/drawing/2014/chart" uri="{C3380CC4-5D6E-409C-BE32-E72D297353CC}">
              <c16:uniqueId val="{00000003-A444-4535-B38B-4A7BF4824CDD}"/>
            </c:ext>
          </c:extLst>
        </c:ser>
        <c:dLbls>
          <c:showLegendKey val="0"/>
          <c:showVal val="0"/>
          <c:showCatName val="0"/>
          <c:showSerName val="0"/>
          <c:showPercent val="0"/>
          <c:showBubbleSize val="0"/>
        </c:dLbls>
        <c:gapWidth val="150"/>
        <c:shape val="cylinder"/>
        <c:axId val="325594168"/>
        <c:axId val="325598480"/>
        <c:axId val="0"/>
      </c:bar3DChart>
      <c:catAx>
        <c:axId val="325594168"/>
        <c:scaling>
          <c:orientation val="minMax"/>
        </c:scaling>
        <c:delete val="1"/>
        <c:axPos val="b"/>
        <c:numFmt formatCode="General" sourceLinked="0"/>
        <c:majorTickMark val="none"/>
        <c:minorTickMark val="none"/>
        <c:tickLblPos val="nextTo"/>
        <c:crossAx val="325598480"/>
        <c:crosses val="autoZero"/>
        <c:auto val="1"/>
        <c:lblAlgn val="ctr"/>
        <c:lblOffset val="100"/>
        <c:noMultiLvlLbl val="0"/>
      </c:catAx>
      <c:valAx>
        <c:axId val="32559848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5594168"/>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    </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Reports!$A$66</c:f>
              <c:numCache>
                <c:formatCode>#,##0</c:formatCode>
                <c:ptCount val="1"/>
              </c:numCache>
            </c:numRef>
          </c:cat>
          <c:val>
            <c:numRef>
              <c:f>Reports!$H$66</c:f>
              <c:numCache>
                <c:formatCode>#,##0</c:formatCode>
                <c:ptCount val="1"/>
                <c:pt idx="0">
                  <c:v>0</c:v>
                </c:pt>
              </c:numCache>
            </c:numRef>
          </c:val>
          <c:extLst xmlns:c16r2="http://schemas.microsoft.com/office/drawing/2015/06/chart">
            <c:ext xmlns:c16="http://schemas.microsoft.com/office/drawing/2014/chart" uri="{C3380CC4-5D6E-409C-BE32-E72D297353CC}">
              <c16:uniqueId val="{00000000-F0BE-44AE-B31B-961CECBD6EF8}"/>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Reports!$A$66</c:f>
              <c:numCache>
                <c:formatCode>#,##0</c:formatCode>
                <c:ptCount val="1"/>
              </c:numCache>
            </c:numRef>
          </c:cat>
          <c:val>
            <c:numRef>
              <c:f>Reports!$D$66</c:f>
              <c:numCache>
                <c:formatCode>#,##0</c:formatCode>
                <c:ptCount val="1"/>
                <c:pt idx="0">
                  <c:v>0</c:v>
                </c:pt>
              </c:numCache>
            </c:numRef>
          </c:val>
          <c:extLst xmlns:c16r2="http://schemas.microsoft.com/office/drawing/2015/06/chart">
            <c:ext xmlns:c16="http://schemas.microsoft.com/office/drawing/2014/chart" uri="{C3380CC4-5D6E-409C-BE32-E72D297353CC}">
              <c16:uniqueId val="{00000001-F0BE-44AE-B31B-961CECBD6EF8}"/>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Reports!$A$66</c:f>
              <c:numCache>
                <c:formatCode>#,##0</c:formatCode>
                <c:ptCount val="1"/>
              </c:numCache>
            </c:numRef>
          </c:cat>
          <c:val>
            <c:numRef>
              <c:f>Reports!$F$66</c:f>
              <c:numCache>
                <c:formatCode>#,##0</c:formatCode>
                <c:ptCount val="1"/>
                <c:pt idx="0">
                  <c:v>0</c:v>
                </c:pt>
              </c:numCache>
            </c:numRef>
          </c:val>
          <c:extLst xmlns:c16r2="http://schemas.microsoft.com/office/drawing/2015/06/chart">
            <c:ext xmlns:c16="http://schemas.microsoft.com/office/drawing/2014/chart" uri="{C3380CC4-5D6E-409C-BE32-E72D297353CC}">
              <c16:uniqueId val="{00000002-F0BE-44AE-B31B-961CECBD6EF8}"/>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Reports!$A$66</c:f>
              <c:numCache>
                <c:formatCode>#,##0</c:formatCode>
                <c:ptCount val="1"/>
              </c:numCache>
            </c:numRef>
          </c:cat>
          <c:val>
            <c:numRef>
              <c:f>Reports!$N$66</c:f>
              <c:numCache>
                <c:formatCode>#,##0</c:formatCode>
                <c:ptCount val="1"/>
                <c:pt idx="0">
                  <c:v>0</c:v>
                </c:pt>
              </c:numCache>
            </c:numRef>
          </c:val>
          <c:extLst xmlns:c16r2="http://schemas.microsoft.com/office/drawing/2015/06/chart">
            <c:ext xmlns:c16="http://schemas.microsoft.com/office/drawing/2014/chart" uri="{C3380CC4-5D6E-409C-BE32-E72D297353CC}">
              <c16:uniqueId val="{00000003-F0BE-44AE-B31B-961CECBD6EF8}"/>
            </c:ext>
          </c:extLst>
        </c:ser>
        <c:dLbls>
          <c:showLegendKey val="0"/>
          <c:showVal val="0"/>
          <c:showCatName val="0"/>
          <c:showSerName val="0"/>
          <c:showPercent val="0"/>
          <c:showBubbleSize val="0"/>
        </c:dLbls>
        <c:gapWidth val="150"/>
        <c:shape val="cylinder"/>
        <c:axId val="325592208"/>
        <c:axId val="325592600"/>
        <c:axId val="0"/>
      </c:bar3DChart>
      <c:catAx>
        <c:axId val="325592208"/>
        <c:scaling>
          <c:orientation val="minMax"/>
        </c:scaling>
        <c:delete val="1"/>
        <c:axPos val="b"/>
        <c:numFmt formatCode="General" sourceLinked="0"/>
        <c:majorTickMark val="none"/>
        <c:minorTickMark val="none"/>
        <c:tickLblPos val="nextTo"/>
        <c:crossAx val="325592600"/>
        <c:crosses val="autoZero"/>
        <c:auto val="1"/>
        <c:lblAlgn val="ctr"/>
        <c:lblOffset val="100"/>
        <c:noMultiLvlLbl val="0"/>
      </c:catAx>
      <c:valAx>
        <c:axId val="3255926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5592208"/>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     </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Reports!$A$67</c:f>
              <c:numCache>
                <c:formatCode>#,##0</c:formatCode>
                <c:ptCount val="1"/>
              </c:numCache>
            </c:numRef>
          </c:cat>
          <c:val>
            <c:numRef>
              <c:f>Reports!$H$67</c:f>
              <c:numCache>
                <c:formatCode>#,##0</c:formatCode>
                <c:ptCount val="1"/>
                <c:pt idx="0">
                  <c:v>0</c:v>
                </c:pt>
              </c:numCache>
            </c:numRef>
          </c:val>
          <c:extLst xmlns:c16r2="http://schemas.microsoft.com/office/drawing/2015/06/chart">
            <c:ext xmlns:c16="http://schemas.microsoft.com/office/drawing/2014/chart" uri="{C3380CC4-5D6E-409C-BE32-E72D297353CC}">
              <c16:uniqueId val="{00000000-5109-44CB-8D70-990C1221443D}"/>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Reports!$A$67</c:f>
              <c:numCache>
                <c:formatCode>#,##0</c:formatCode>
                <c:ptCount val="1"/>
              </c:numCache>
            </c:numRef>
          </c:cat>
          <c:val>
            <c:numRef>
              <c:f>Reports!$D$67</c:f>
              <c:numCache>
                <c:formatCode>#,##0</c:formatCode>
                <c:ptCount val="1"/>
                <c:pt idx="0">
                  <c:v>0</c:v>
                </c:pt>
              </c:numCache>
            </c:numRef>
          </c:val>
          <c:extLst xmlns:c16r2="http://schemas.microsoft.com/office/drawing/2015/06/chart">
            <c:ext xmlns:c16="http://schemas.microsoft.com/office/drawing/2014/chart" uri="{C3380CC4-5D6E-409C-BE32-E72D297353CC}">
              <c16:uniqueId val="{00000001-5109-44CB-8D70-990C1221443D}"/>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Reports!$A$67</c:f>
              <c:numCache>
                <c:formatCode>#,##0</c:formatCode>
                <c:ptCount val="1"/>
              </c:numCache>
            </c:numRef>
          </c:cat>
          <c:val>
            <c:numRef>
              <c:f>Reports!$F$67</c:f>
              <c:numCache>
                <c:formatCode>#,##0</c:formatCode>
                <c:ptCount val="1"/>
                <c:pt idx="0">
                  <c:v>0</c:v>
                </c:pt>
              </c:numCache>
            </c:numRef>
          </c:val>
          <c:extLst xmlns:c16r2="http://schemas.microsoft.com/office/drawing/2015/06/chart">
            <c:ext xmlns:c16="http://schemas.microsoft.com/office/drawing/2014/chart" uri="{C3380CC4-5D6E-409C-BE32-E72D297353CC}">
              <c16:uniqueId val="{00000002-5109-44CB-8D70-990C1221443D}"/>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Reports!$A$67</c:f>
              <c:numCache>
                <c:formatCode>#,##0</c:formatCode>
                <c:ptCount val="1"/>
              </c:numCache>
            </c:numRef>
          </c:cat>
          <c:val>
            <c:numRef>
              <c:f>Reports!$N$67</c:f>
              <c:numCache>
                <c:formatCode>#,##0</c:formatCode>
                <c:ptCount val="1"/>
                <c:pt idx="0">
                  <c:v>0</c:v>
                </c:pt>
              </c:numCache>
            </c:numRef>
          </c:val>
          <c:extLst xmlns:c16r2="http://schemas.microsoft.com/office/drawing/2015/06/chart">
            <c:ext xmlns:c16="http://schemas.microsoft.com/office/drawing/2014/chart" uri="{C3380CC4-5D6E-409C-BE32-E72D297353CC}">
              <c16:uniqueId val="{00000003-5109-44CB-8D70-990C1221443D}"/>
            </c:ext>
          </c:extLst>
        </c:ser>
        <c:dLbls>
          <c:showLegendKey val="0"/>
          <c:showVal val="0"/>
          <c:showCatName val="0"/>
          <c:showSerName val="0"/>
          <c:showPercent val="0"/>
          <c:showBubbleSize val="0"/>
        </c:dLbls>
        <c:gapWidth val="150"/>
        <c:shape val="cylinder"/>
        <c:axId val="325592992"/>
        <c:axId val="325593384"/>
        <c:axId val="0"/>
      </c:bar3DChart>
      <c:catAx>
        <c:axId val="325592992"/>
        <c:scaling>
          <c:orientation val="minMax"/>
        </c:scaling>
        <c:delete val="1"/>
        <c:axPos val="b"/>
        <c:numFmt formatCode="General" sourceLinked="0"/>
        <c:majorTickMark val="none"/>
        <c:minorTickMark val="none"/>
        <c:tickLblPos val="nextTo"/>
        <c:crossAx val="325593384"/>
        <c:crosses val="autoZero"/>
        <c:auto val="1"/>
        <c:lblAlgn val="ctr"/>
        <c:lblOffset val="100"/>
        <c:noMultiLvlLbl val="0"/>
      </c:catAx>
      <c:valAx>
        <c:axId val="325593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5592992"/>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    </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Reports!$A$68</c:f>
              <c:numCache>
                <c:formatCode>#,##0</c:formatCode>
                <c:ptCount val="1"/>
              </c:numCache>
            </c:numRef>
          </c:cat>
          <c:val>
            <c:numRef>
              <c:f>Reports!$H$68</c:f>
              <c:numCache>
                <c:formatCode>#,##0</c:formatCode>
                <c:ptCount val="1"/>
                <c:pt idx="0">
                  <c:v>0</c:v>
                </c:pt>
              </c:numCache>
            </c:numRef>
          </c:val>
          <c:extLst xmlns:c16r2="http://schemas.microsoft.com/office/drawing/2015/06/chart">
            <c:ext xmlns:c16="http://schemas.microsoft.com/office/drawing/2014/chart" uri="{C3380CC4-5D6E-409C-BE32-E72D297353CC}">
              <c16:uniqueId val="{00000000-263A-408A-BB6D-A20B6717186B}"/>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Reports!$A$68</c:f>
              <c:numCache>
                <c:formatCode>#,##0</c:formatCode>
                <c:ptCount val="1"/>
              </c:numCache>
            </c:numRef>
          </c:cat>
          <c:val>
            <c:numRef>
              <c:f>Reports!$D$68</c:f>
              <c:numCache>
                <c:formatCode>#,##0</c:formatCode>
                <c:ptCount val="1"/>
                <c:pt idx="0">
                  <c:v>0</c:v>
                </c:pt>
              </c:numCache>
            </c:numRef>
          </c:val>
          <c:extLst xmlns:c16r2="http://schemas.microsoft.com/office/drawing/2015/06/chart">
            <c:ext xmlns:c16="http://schemas.microsoft.com/office/drawing/2014/chart" uri="{C3380CC4-5D6E-409C-BE32-E72D297353CC}">
              <c16:uniqueId val="{00000001-263A-408A-BB6D-A20B6717186B}"/>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Reports!$A$68</c:f>
              <c:numCache>
                <c:formatCode>#,##0</c:formatCode>
                <c:ptCount val="1"/>
              </c:numCache>
            </c:numRef>
          </c:cat>
          <c:val>
            <c:numRef>
              <c:f>Reports!$F$68</c:f>
              <c:numCache>
                <c:formatCode>#,##0</c:formatCode>
                <c:ptCount val="1"/>
                <c:pt idx="0">
                  <c:v>0</c:v>
                </c:pt>
              </c:numCache>
            </c:numRef>
          </c:val>
          <c:extLst xmlns:c16r2="http://schemas.microsoft.com/office/drawing/2015/06/chart">
            <c:ext xmlns:c16="http://schemas.microsoft.com/office/drawing/2014/chart" uri="{C3380CC4-5D6E-409C-BE32-E72D297353CC}">
              <c16:uniqueId val="{00000002-263A-408A-BB6D-A20B6717186B}"/>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Reports!$A$68</c:f>
              <c:numCache>
                <c:formatCode>#,##0</c:formatCode>
                <c:ptCount val="1"/>
              </c:numCache>
            </c:numRef>
          </c:cat>
          <c:val>
            <c:numRef>
              <c:f>Reports!$N$68</c:f>
              <c:numCache>
                <c:formatCode>#,##0</c:formatCode>
                <c:ptCount val="1"/>
                <c:pt idx="0">
                  <c:v>0</c:v>
                </c:pt>
              </c:numCache>
            </c:numRef>
          </c:val>
          <c:extLst xmlns:c16r2="http://schemas.microsoft.com/office/drawing/2015/06/chart">
            <c:ext xmlns:c16="http://schemas.microsoft.com/office/drawing/2014/chart" uri="{C3380CC4-5D6E-409C-BE32-E72D297353CC}">
              <c16:uniqueId val="{00000003-263A-408A-BB6D-A20B6717186B}"/>
            </c:ext>
          </c:extLst>
        </c:ser>
        <c:dLbls>
          <c:showLegendKey val="0"/>
          <c:showVal val="0"/>
          <c:showCatName val="0"/>
          <c:showSerName val="0"/>
          <c:showPercent val="0"/>
          <c:showBubbleSize val="0"/>
        </c:dLbls>
        <c:gapWidth val="150"/>
        <c:shape val="cylinder"/>
        <c:axId val="325589856"/>
        <c:axId val="325594560"/>
        <c:axId val="0"/>
      </c:bar3DChart>
      <c:catAx>
        <c:axId val="325589856"/>
        <c:scaling>
          <c:orientation val="minMax"/>
        </c:scaling>
        <c:delete val="1"/>
        <c:axPos val="b"/>
        <c:numFmt formatCode="General" sourceLinked="0"/>
        <c:majorTickMark val="none"/>
        <c:minorTickMark val="none"/>
        <c:tickLblPos val="nextTo"/>
        <c:crossAx val="325594560"/>
        <c:crosses val="autoZero"/>
        <c:auto val="1"/>
        <c:lblAlgn val="ctr"/>
        <c:lblOffset val="100"/>
        <c:noMultiLvlLbl val="0"/>
      </c:catAx>
      <c:valAx>
        <c:axId val="3255945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55898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baseline="0"/>
              <a:t>  </a:t>
            </a:r>
            <a:endParaRPr lang="en-US"/>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Reports!$H$39</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Reports!$A$69</c:f>
              <c:numCache>
                <c:formatCode>#,##0</c:formatCode>
                <c:ptCount val="1"/>
              </c:numCache>
            </c:numRef>
          </c:cat>
          <c:val>
            <c:numRef>
              <c:f>Reports!$H$69</c:f>
              <c:numCache>
                <c:formatCode>#,##0</c:formatCode>
                <c:ptCount val="1"/>
                <c:pt idx="0">
                  <c:v>0</c:v>
                </c:pt>
              </c:numCache>
            </c:numRef>
          </c:val>
          <c:extLst xmlns:c16r2="http://schemas.microsoft.com/office/drawing/2015/06/chart">
            <c:ext xmlns:c16="http://schemas.microsoft.com/office/drawing/2014/chart" uri="{C3380CC4-5D6E-409C-BE32-E72D297353CC}">
              <c16:uniqueId val="{00000000-857E-4335-8988-D3FB0E1F681B}"/>
            </c:ext>
          </c:extLst>
        </c:ser>
        <c:ser>
          <c:idx val="2"/>
          <c:order val="1"/>
          <c:tx>
            <c:strRef>
              <c:f>Reports!$D$39</c:f>
              <c:strCache>
                <c:ptCount val="1"/>
                <c:pt idx="0">
                  <c:v>In Process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Reports!$A$69</c:f>
              <c:numCache>
                <c:formatCode>#,##0</c:formatCode>
                <c:ptCount val="1"/>
              </c:numCache>
            </c:numRef>
          </c:cat>
          <c:val>
            <c:numRef>
              <c:f>Reports!$D$69</c:f>
              <c:numCache>
                <c:formatCode>#,##0</c:formatCode>
                <c:ptCount val="1"/>
                <c:pt idx="0">
                  <c:v>0</c:v>
                </c:pt>
              </c:numCache>
            </c:numRef>
          </c:val>
          <c:extLst xmlns:c16r2="http://schemas.microsoft.com/office/drawing/2015/06/chart">
            <c:ext xmlns:c16="http://schemas.microsoft.com/office/drawing/2014/chart" uri="{C3380CC4-5D6E-409C-BE32-E72D297353CC}">
              <c16:uniqueId val="{00000001-857E-4335-8988-D3FB0E1F681B}"/>
            </c:ext>
          </c:extLst>
        </c:ser>
        <c:ser>
          <c:idx val="3"/>
          <c:order val="2"/>
          <c:tx>
            <c:strRef>
              <c:f>Reports!$F$39</c:f>
              <c:strCache>
                <c:ptCount val="1"/>
                <c:pt idx="0">
                  <c:v>Bank Reject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Reports!$A$69</c:f>
              <c:numCache>
                <c:formatCode>#,##0</c:formatCode>
                <c:ptCount val="1"/>
              </c:numCache>
            </c:numRef>
          </c:cat>
          <c:val>
            <c:numRef>
              <c:f>Reports!$F$69</c:f>
              <c:numCache>
                <c:formatCode>#,##0</c:formatCode>
                <c:ptCount val="1"/>
                <c:pt idx="0">
                  <c:v>0</c:v>
                </c:pt>
              </c:numCache>
            </c:numRef>
          </c:val>
          <c:extLst xmlns:c16r2="http://schemas.microsoft.com/office/drawing/2015/06/chart">
            <c:ext xmlns:c16="http://schemas.microsoft.com/office/drawing/2014/chart" uri="{C3380CC4-5D6E-409C-BE32-E72D297353CC}">
              <c16:uniqueId val="{00000002-857E-4335-8988-D3FB0E1F681B}"/>
            </c:ext>
          </c:extLst>
        </c:ser>
        <c:ser>
          <c:idx val="0"/>
          <c:order val="3"/>
          <c:tx>
            <c:strRef>
              <c:f>Reports!$N$39</c:f>
              <c:strCache>
                <c:ptCount val="1"/>
                <c:pt idx="0">
                  <c:v>Hold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Reports!$A$69</c:f>
              <c:numCache>
                <c:formatCode>#,##0</c:formatCode>
                <c:ptCount val="1"/>
              </c:numCache>
            </c:numRef>
          </c:cat>
          <c:val>
            <c:numRef>
              <c:f>Reports!$N$69</c:f>
              <c:numCache>
                <c:formatCode>#,##0</c:formatCode>
                <c:ptCount val="1"/>
                <c:pt idx="0">
                  <c:v>0</c:v>
                </c:pt>
              </c:numCache>
            </c:numRef>
          </c:val>
          <c:extLst xmlns:c16r2="http://schemas.microsoft.com/office/drawing/2015/06/chart">
            <c:ext xmlns:c16="http://schemas.microsoft.com/office/drawing/2014/chart" uri="{C3380CC4-5D6E-409C-BE32-E72D297353CC}">
              <c16:uniqueId val="{00000003-857E-4335-8988-D3FB0E1F681B}"/>
            </c:ext>
          </c:extLst>
        </c:ser>
        <c:dLbls>
          <c:showLegendKey val="0"/>
          <c:showVal val="0"/>
          <c:showCatName val="0"/>
          <c:showSerName val="0"/>
          <c:showPercent val="0"/>
          <c:showBubbleSize val="0"/>
        </c:dLbls>
        <c:gapWidth val="150"/>
        <c:shape val="cylinder"/>
        <c:axId val="325596128"/>
        <c:axId val="325594952"/>
        <c:axId val="0"/>
      </c:bar3DChart>
      <c:catAx>
        <c:axId val="325596128"/>
        <c:scaling>
          <c:orientation val="minMax"/>
        </c:scaling>
        <c:delete val="1"/>
        <c:axPos val="b"/>
        <c:numFmt formatCode="General" sourceLinked="0"/>
        <c:majorTickMark val="none"/>
        <c:minorTickMark val="none"/>
        <c:tickLblPos val="nextTo"/>
        <c:crossAx val="325594952"/>
        <c:crosses val="autoZero"/>
        <c:auto val="1"/>
        <c:lblAlgn val="ctr"/>
        <c:lblOffset val="100"/>
        <c:noMultiLvlLbl val="0"/>
      </c:catAx>
      <c:valAx>
        <c:axId val="32559495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5596128"/>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Hossam El-din</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Youssef!$A$172</c:f>
              <c:strCache>
                <c:ptCount val="1"/>
                <c:pt idx="0">
                  <c:v>0</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EC2A-4A70-81D8-A06EF2C9C75E}"/>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EC2A-4A70-81D8-A06EF2C9C75E}"/>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EC2A-4A70-81D8-A06EF2C9C75E}"/>
              </c:ext>
            </c:extLst>
          </c:dPt>
          <c:dPt>
            <c:idx val="4"/>
            <c:bubble3D val="0"/>
            <c:spPr>
              <a:noFill/>
            </c:spPr>
            <c:extLst xmlns:c16r2="http://schemas.microsoft.com/office/drawing/2015/06/chart">
              <c:ext xmlns:c16="http://schemas.microsoft.com/office/drawing/2014/chart" uri="{C3380CC4-5D6E-409C-BE32-E72D297353CC}">
                <c16:uniqueId val="{00000007-EC2A-4A70-81D8-A06EF2C9C75E}"/>
              </c:ext>
            </c:extLst>
          </c:dPt>
          <c:val>
            <c:numRef>
              <c:f>Youssef!$B$173:$B$177</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8-EC2A-4A70-81D8-A06EF2C9C75E}"/>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Youssef!$C$172</c:f>
              <c:strCache>
                <c:ptCount val="1"/>
                <c:pt idx="0">
                  <c:v>0</c:v>
                </c:pt>
              </c:strCache>
            </c:strRef>
          </c:tx>
          <c:dPt>
            <c:idx val="0"/>
            <c:bubble3D val="0"/>
            <c:spPr>
              <a:noFill/>
            </c:spPr>
            <c:extLst xmlns:c16r2="http://schemas.microsoft.com/office/drawing/2015/06/chart">
              <c:ext xmlns:c16="http://schemas.microsoft.com/office/drawing/2014/chart" uri="{C3380CC4-5D6E-409C-BE32-E72D297353CC}">
                <c16:uniqueId val="{0000000A-EC2A-4A70-81D8-A06EF2C9C75E}"/>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EC2A-4A70-81D8-A06EF2C9C75E}"/>
              </c:ext>
            </c:extLst>
          </c:dPt>
          <c:dPt>
            <c:idx val="2"/>
            <c:bubble3D val="0"/>
            <c:spPr>
              <a:noFill/>
            </c:spPr>
            <c:extLst xmlns:c16r2="http://schemas.microsoft.com/office/drawing/2015/06/chart">
              <c:ext xmlns:c16="http://schemas.microsoft.com/office/drawing/2014/chart" uri="{C3380CC4-5D6E-409C-BE32-E72D297353CC}">
                <c16:uniqueId val="{0000000E-EC2A-4A70-81D8-A06EF2C9C75E}"/>
              </c:ext>
            </c:extLst>
          </c:dPt>
          <c:val>
            <c:numRef>
              <c:f>Youssef!$D$173:$D$175</c:f>
              <c:numCache>
                <c:formatCode>#,##0</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F-EC2A-4A70-81D8-A06EF2C9C75E}"/>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  </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Youssef!$A$180</c:f>
              <c:strCache>
                <c:ptCount val="1"/>
                <c:pt idx="0">
                  <c:v>0</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2CBD-4A7C-8A77-CB0107CBE453}"/>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2CBD-4A7C-8A77-CB0107CBE453}"/>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2CBD-4A7C-8A77-CB0107CBE453}"/>
              </c:ext>
            </c:extLst>
          </c:dPt>
          <c:dPt>
            <c:idx val="4"/>
            <c:bubble3D val="0"/>
            <c:spPr>
              <a:noFill/>
            </c:spPr>
            <c:extLst xmlns:c16r2="http://schemas.microsoft.com/office/drawing/2015/06/chart">
              <c:ext xmlns:c16="http://schemas.microsoft.com/office/drawing/2014/chart" uri="{C3380CC4-5D6E-409C-BE32-E72D297353CC}">
                <c16:uniqueId val="{00000007-2CBD-4A7C-8A77-CB0107CBE453}"/>
              </c:ext>
            </c:extLst>
          </c:dPt>
          <c:val>
            <c:numRef>
              <c:f>Youssef!$B$181:$B$185</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8-2CBD-4A7C-8A77-CB0107CBE453}"/>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Youssef!$C$180</c:f>
              <c:strCache>
                <c:ptCount val="1"/>
                <c:pt idx="0">
                  <c:v>0</c:v>
                </c:pt>
              </c:strCache>
            </c:strRef>
          </c:tx>
          <c:dPt>
            <c:idx val="0"/>
            <c:bubble3D val="0"/>
            <c:spPr>
              <a:noFill/>
            </c:spPr>
            <c:extLst xmlns:c16r2="http://schemas.microsoft.com/office/drawing/2015/06/chart">
              <c:ext xmlns:c16="http://schemas.microsoft.com/office/drawing/2014/chart" uri="{C3380CC4-5D6E-409C-BE32-E72D297353CC}">
                <c16:uniqueId val="{0000000A-2CBD-4A7C-8A77-CB0107CBE453}"/>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2CBD-4A7C-8A77-CB0107CBE453}"/>
              </c:ext>
            </c:extLst>
          </c:dPt>
          <c:dPt>
            <c:idx val="2"/>
            <c:bubble3D val="0"/>
            <c:spPr>
              <a:noFill/>
            </c:spPr>
            <c:extLst xmlns:c16r2="http://schemas.microsoft.com/office/drawing/2015/06/chart">
              <c:ext xmlns:c16="http://schemas.microsoft.com/office/drawing/2014/chart" uri="{C3380CC4-5D6E-409C-BE32-E72D297353CC}">
                <c16:uniqueId val="{0000000E-2CBD-4A7C-8A77-CB0107CBE453}"/>
              </c:ext>
            </c:extLst>
          </c:dPt>
          <c:val>
            <c:numRef>
              <c:f>Youssef!$D$181:$D$183</c:f>
              <c:numCache>
                <c:formatCode>#,##0</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F-2CBD-4A7C-8A77-CB0107CBE453}"/>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  </a:t>
            </a:r>
          </a:p>
        </c:rich>
      </c:tx>
      <c:overlay val="0"/>
      <c:spPr>
        <a:solidFill>
          <a:schemeClr val="accent5">
            <a:lumMod val="20000"/>
            <a:lumOff val="80000"/>
          </a:schemeClr>
        </a:solidFill>
        <a:ln>
          <a:noFill/>
        </a:ln>
        <a:effectLst/>
      </c:spPr>
    </c:title>
    <c:autoTitleDeleted val="0"/>
    <c:plotArea>
      <c:layout/>
      <c:doughnutChart>
        <c:varyColors val="1"/>
        <c:ser>
          <c:idx val="0"/>
          <c:order val="0"/>
          <c:tx>
            <c:strRef>
              <c:f>Youssef!$F$180</c:f>
              <c:strCache>
                <c:ptCount val="1"/>
                <c:pt idx="0">
                  <c:v>0</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D30C-40EE-99A7-CD4C60C64AF4}"/>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D30C-40EE-99A7-CD4C60C64AF4}"/>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D30C-40EE-99A7-CD4C60C64AF4}"/>
              </c:ext>
            </c:extLst>
          </c:dPt>
          <c:dPt>
            <c:idx val="4"/>
            <c:bubble3D val="0"/>
            <c:spPr>
              <a:noFill/>
            </c:spPr>
            <c:extLst xmlns:c16r2="http://schemas.microsoft.com/office/drawing/2015/06/chart">
              <c:ext xmlns:c16="http://schemas.microsoft.com/office/drawing/2014/chart" uri="{C3380CC4-5D6E-409C-BE32-E72D297353CC}">
                <c16:uniqueId val="{00000007-D30C-40EE-99A7-CD4C60C64AF4}"/>
              </c:ext>
            </c:extLst>
          </c:dPt>
          <c:val>
            <c:numRef>
              <c:f>Youssef!$G$181:$G$185</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8-D30C-40EE-99A7-CD4C60C64AF4}"/>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Youssef!$H$180</c:f>
              <c:strCache>
                <c:ptCount val="1"/>
                <c:pt idx="0">
                  <c:v>0</c:v>
                </c:pt>
              </c:strCache>
            </c:strRef>
          </c:tx>
          <c:dPt>
            <c:idx val="0"/>
            <c:bubble3D val="0"/>
            <c:spPr>
              <a:noFill/>
            </c:spPr>
            <c:extLst xmlns:c16r2="http://schemas.microsoft.com/office/drawing/2015/06/chart">
              <c:ext xmlns:c16="http://schemas.microsoft.com/office/drawing/2014/chart" uri="{C3380CC4-5D6E-409C-BE32-E72D297353CC}">
                <c16:uniqueId val="{0000000A-D30C-40EE-99A7-CD4C60C64AF4}"/>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D30C-40EE-99A7-CD4C60C64AF4}"/>
              </c:ext>
            </c:extLst>
          </c:dPt>
          <c:dPt>
            <c:idx val="2"/>
            <c:bubble3D val="0"/>
            <c:spPr>
              <a:noFill/>
            </c:spPr>
            <c:extLst xmlns:c16r2="http://schemas.microsoft.com/office/drawing/2015/06/chart">
              <c:ext xmlns:c16="http://schemas.microsoft.com/office/drawing/2014/chart" uri="{C3380CC4-5D6E-409C-BE32-E72D297353CC}">
                <c16:uniqueId val="{0000000E-D30C-40EE-99A7-CD4C60C64AF4}"/>
              </c:ext>
            </c:extLst>
          </c:dPt>
          <c:val>
            <c:numRef>
              <c:f>Youssef!$I$181:$I$183</c:f>
              <c:numCache>
                <c:formatCode>#,##0</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F-D30C-40EE-99A7-CD4C60C64AF4}"/>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baseline="0">
                <a:solidFill>
                  <a:schemeClr val="tx1"/>
                </a:solidFill>
                <a:latin typeface="Times New Roman" panose="02020603050405020304" pitchFamily="18" charset="0"/>
                <a:cs typeface="Times New Roman" panose="02020603050405020304" pitchFamily="18" charset="0"/>
              </a:rPr>
              <a:t>  </a:t>
            </a:r>
            <a:endParaRPr lang="en-US" b="1">
              <a:solidFill>
                <a:schemeClr val="tx1"/>
              </a:solidFill>
              <a:latin typeface="Times New Roman" panose="02020603050405020304" pitchFamily="18" charset="0"/>
              <a:cs typeface="Times New Roman" panose="02020603050405020304" pitchFamily="18" charset="0"/>
            </a:endParaRPr>
          </a:p>
        </c:rich>
      </c:tx>
      <c:overlay val="0"/>
      <c:spPr>
        <a:solidFill>
          <a:schemeClr val="accent5">
            <a:lumMod val="20000"/>
            <a:lumOff val="80000"/>
          </a:schemeClr>
        </a:solidFill>
        <a:ln>
          <a:noFill/>
        </a:ln>
        <a:effectLst/>
      </c:spPr>
    </c:title>
    <c:autoTitleDeleted val="0"/>
    <c:plotArea>
      <c:layout/>
      <c:doughnutChart>
        <c:varyColors val="1"/>
        <c:ser>
          <c:idx val="0"/>
          <c:order val="0"/>
          <c:tx>
            <c:strRef>
              <c:f>Youssef!$A$188</c:f>
              <c:strCache>
                <c:ptCount val="1"/>
                <c:pt idx="0">
                  <c:v>0</c:v>
                </c:pt>
              </c:strCache>
            </c:strRef>
          </c:tx>
          <c:dPt>
            <c:idx val="1"/>
            <c:bubble3D val="0"/>
            <c:spPr>
              <a:solidFill>
                <a:srgbClr val="FF0000"/>
              </a:solidFill>
            </c:spPr>
            <c:extLst xmlns:c16r2="http://schemas.microsoft.com/office/drawing/2015/06/chart">
              <c:ext xmlns:c16="http://schemas.microsoft.com/office/drawing/2014/chart" uri="{C3380CC4-5D6E-409C-BE32-E72D297353CC}">
                <c16:uniqueId val="{00000001-8C9E-438C-BF59-B0D7EF79CA66}"/>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3-8C9E-438C-BF59-B0D7EF79CA66}"/>
              </c:ext>
            </c:extLst>
          </c:dPt>
          <c:dPt>
            <c:idx val="3"/>
            <c:bubble3D val="0"/>
            <c:spPr>
              <a:solidFill>
                <a:srgbClr val="92D050"/>
              </a:solidFill>
            </c:spPr>
            <c:extLst xmlns:c16r2="http://schemas.microsoft.com/office/drawing/2015/06/chart">
              <c:ext xmlns:c16="http://schemas.microsoft.com/office/drawing/2014/chart" uri="{C3380CC4-5D6E-409C-BE32-E72D297353CC}">
                <c16:uniqueId val="{00000005-8C9E-438C-BF59-B0D7EF79CA66}"/>
              </c:ext>
            </c:extLst>
          </c:dPt>
          <c:dPt>
            <c:idx val="4"/>
            <c:bubble3D val="0"/>
            <c:spPr>
              <a:noFill/>
            </c:spPr>
            <c:extLst xmlns:c16r2="http://schemas.microsoft.com/office/drawing/2015/06/chart">
              <c:ext xmlns:c16="http://schemas.microsoft.com/office/drawing/2014/chart" uri="{C3380CC4-5D6E-409C-BE32-E72D297353CC}">
                <c16:uniqueId val="{00000007-8C9E-438C-BF59-B0D7EF79CA66}"/>
              </c:ext>
            </c:extLst>
          </c:dPt>
          <c:val>
            <c:numRef>
              <c:f>Youssef!$B$189:$B$193</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8-8C9E-438C-BF59-B0D7EF79CA66}"/>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Youssef!$C$188</c:f>
              <c:strCache>
                <c:ptCount val="1"/>
                <c:pt idx="0">
                  <c:v>0</c:v>
                </c:pt>
              </c:strCache>
            </c:strRef>
          </c:tx>
          <c:dPt>
            <c:idx val="0"/>
            <c:bubble3D val="0"/>
            <c:spPr>
              <a:noFill/>
            </c:spPr>
            <c:extLst xmlns:c16r2="http://schemas.microsoft.com/office/drawing/2015/06/chart">
              <c:ext xmlns:c16="http://schemas.microsoft.com/office/drawing/2014/chart" uri="{C3380CC4-5D6E-409C-BE32-E72D297353CC}">
                <c16:uniqueId val="{0000000A-8C9E-438C-BF59-B0D7EF79CA66}"/>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C-8C9E-438C-BF59-B0D7EF79CA66}"/>
              </c:ext>
            </c:extLst>
          </c:dPt>
          <c:dPt>
            <c:idx val="2"/>
            <c:bubble3D val="0"/>
            <c:spPr>
              <a:noFill/>
            </c:spPr>
            <c:extLst xmlns:c16r2="http://schemas.microsoft.com/office/drawing/2015/06/chart">
              <c:ext xmlns:c16="http://schemas.microsoft.com/office/drawing/2014/chart" uri="{C3380CC4-5D6E-409C-BE32-E72D297353CC}">
                <c16:uniqueId val="{0000000E-8C9E-438C-BF59-B0D7EF79CA66}"/>
              </c:ext>
            </c:extLst>
          </c:dPt>
          <c:val>
            <c:numRef>
              <c:f>Youssef!$D$189:$D$191</c:f>
              <c:numCache>
                <c:formatCode>#,##0</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F-8C9E-438C-BF59-B0D7EF79CA66}"/>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FF0000"/>
              </a:solidFill>
            </c:spPr>
            <c:extLst xmlns:c16r2="http://schemas.microsoft.com/office/drawing/2015/06/chart">
              <c:ext xmlns:c16="http://schemas.microsoft.com/office/drawing/2014/chart" uri="{C3380CC4-5D6E-409C-BE32-E72D297353CC}">
                <c16:uniqueId val="{00000001-9F65-43EC-A92A-51301A3F1997}"/>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9F65-43EC-A92A-51301A3F1997}"/>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9F65-43EC-A92A-51301A3F1997}"/>
              </c:ext>
            </c:extLst>
          </c:dPt>
          <c:dPt>
            <c:idx val="3"/>
            <c:bubble3D val="0"/>
            <c:spPr>
              <a:noFill/>
            </c:spPr>
            <c:extLst xmlns:c16r2="http://schemas.microsoft.com/office/drawing/2015/06/chart">
              <c:ext xmlns:c16="http://schemas.microsoft.com/office/drawing/2014/chart" uri="{C3380CC4-5D6E-409C-BE32-E72D297353CC}">
                <c16:uniqueId val="{00000007-9F65-43EC-A92A-51301A3F1997}"/>
              </c:ext>
            </c:extLst>
          </c:dPt>
          <c:cat>
            <c:numRef>
              <c:f>[17]Board!$M$3:$M$6</c:f>
              <c:numCache>
                <c:formatCode>General</c:formatCode>
                <c:ptCount val="4"/>
              </c:numCache>
            </c:numRef>
          </c:cat>
          <c:val>
            <c:numRef>
              <c:f>Youssef!$N$139:$N$142</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8-9F65-43EC-A92A-51301A3F1997}"/>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A-9F65-43EC-A92A-51301A3F1997}"/>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C-9F65-43EC-A92A-51301A3F1997}"/>
              </c:ext>
            </c:extLst>
          </c:dPt>
          <c:dPt>
            <c:idx val="2"/>
            <c:bubble3D val="0"/>
            <c:spPr>
              <a:noFill/>
            </c:spPr>
            <c:extLst xmlns:c16r2="http://schemas.microsoft.com/office/drawing/2015/06/chart">
              <c:ext xmlns:c16="http://schemas.microsoft.com/office/drawing/2014/chart" uri="{C3380CC4-5D6E-409C-BE32-E72D297353CC}">
                <c16:uniqueId val="{0000000E-9F65-43EC-A92A-51301A3F1997}"/>
              </c:ext>
            </c:extLst>
          </c:dPt>
          <c:val>
            <c:numRef>
              <c:f>Youssef!$N$146:$N$148</c:f>
              <c:numCache>
                <c:formatCode>General</c:formatCode>
                <c:ptCount val="3"/>
                <c:pt idx="0">
                  <c:v>0</c:v>
                </c:pt>
                <c:pt idx="1">
                  <c:v>1</c:v>
                </c:pt>
                <c:pt idx="2">
                  <c:v>0</c:v>
                </c:pt>
              </c:numCache>
            </c:numRef>
          </c:val>
          <c:extLst xmlns:c16r2="http://schemas.microsoft.com/office/drawing/2015/06/chart">
            <c:ext xmlns:c16="http://schemas.microsoft.com/office/drawing/2014/chart" uri="{C3380CC4-5D6E-409C-BE32-E72D297353CC}">
              <c16:uniqueId val="{0000000F-9F65-43EC-A92A-51301A3F1997}"/>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noFill/>
          </c:spPr>
          <c:dPt>
            <c:idx val="0"/>
            <c:bubble3D val="0"/>
            <c:spPr>
              <a:solidFill>
                <a:srgbClr val="FF0000"/>
              </a:solidFill>
            </c:spPr>
            <c:extLst xmlns:c16r2="http://schemas.microsoft.com/office/drawing/2015/06/chart">
              <c:ext xmlns:c16="http://schemas.microsoft.com/office/drawing/2014/chart" uri="{C3380CC4-5D6E-409C-BE32-E72D297353CC}">
                <c16:uniqueId val="{00000001-BEF8-4BF8-A2E0-E6D3BC50802A}"/>
              </c:ext>
            </c:extLst>
          </c:dPt>
          <c:dPt>
            <c:idx val="1"/>
            <c:bubble3D val="0"/>
            <c:spPr>
              <a:solidFill>
                <a:srgbClr val="FFFF00"/>
              </a:solidFill>
            </c:spPr>
            <c:extLst xmlns:c16r2="http://schemas.microsoft.com/office/drawing/2015/06/chart">
              <c:ext xmlns:c16="http://schemas.microsoft.com/office/drawing/2014/chart" uri="{C3380CC4-5D6E-409C-BE32-E72D297353CC}">
                <c16:uniqueId val="{00000003-BEF8-4BF8-A2E0-E6D3BC50802A}"/>
              </c:ext>
            </c:extLst>
          </c:dPt>
          <c:dPt>
            <c:idx val="2"/>
            <c:bubble3D val="0"/>
            <c:spPr>
              <a:solidFill>
                <a:srgbClr val="92D050"/>
              </a:solidFill>
            </c:spPr>
            <c:extLst xmlns:c16r2="http://schemas.microsoft.com/office/drawing/2015/06/chart">
              <c:ext xmlns:c16="http://schemas.microsoft.com/office/drawing/2014/chart" uri="{C3380CC4-5D6E-409C-BE32-E72D297353CC}">
                <c16:uniqueId val="{00000005-BEF8-4BF8-A2E0-E6D3BC50802A}"/>
              </c:ext>
            </c:extLst>
          </c:dPt>
          <c:cat>
            <c:numRef>
              <c:f>[17]Board!$M$19:$M$22</c:f>
              <c:numCache>
                <c:formatCode>General</c:formatCode>
                <c:ptCount val="4"/>
              </c:numCache>
            </c:numRef>
          </c:cat>
          <c:val>
            <c:numRef>
              <c:f>Youssef!$N$155:$N$158</c:f>
              <c:numCache>
                <c:formatCode>General</c:formatCode>
                <c:ptCount val="4"/>
                <c:pt idx="0">
                  <c:v>30</c:v>
                </c:pt>
                <c:pt idx="1">
                  <c:v>40</c:v>
                </c:pt>
                <c:pt idx="2">
                  <c:v>30</c:v>
                </c:pt>
                <c:pt idx="3">
                  <c:v>30</c:v>
                </c:pt>
              </c:numCache>
            </c:numRef>
          </c:val>
          <c:extLst xmlns:c16r2="http://schemas.microsoft.com/office/drawing/2015/06/chart">
            <c:ext xmlns:c16="http://schemas.microsoft.com/office/drawing/2014/chart" uri="{C3380CC4-5D6E-409C-BE32-E72D297353CC}">
              <c16:uniqueId val="{00000006-BEF8-4BF8-A2E0-E6D3BC50802A}"/>
            </c:ext>
          </c:extLst>
        </c:ser>
        <c:dLbls>
          <c:showLegendKey val="0"/>
          <c:showVal val="0"/>
          <c:showCatName val="0"/>
          <c:showSerName val="0"/>
          <c:showPercent val="0"/>
          <c:showBubbleSize val="0"/>
          <c:showLeaderLines val="1"/>
        </c:dLbls>
        <c:firstSliceAng val="222"/>
        <c:holeSize val="78"/>
      </c:doughnutChart>
      <c:pieChart>
        <c:varyColors val="1"/>
        <c:ser>
          <c:idx val="1"/>
          <c:order val="1"/>
          <c:dPt>
            <c:idx val="0"/>
            <c:bubble3D val="0"/>
            <c:spPr>
              <a:noFill/>
            </c:spPr>
            <c:extLst xmlns:c16r2="http://schemas.microsoft.com/office/drawing/2015/06/chart">
              <c:ext xmlns:c16="http://schemas.microsoft.com/office/drawing/2014/chart" uri="{C3380CC4-5D6E-409C-BE32-E72D297353CC}">
                <c16:uniqueId val="{00000008-BEF8-4BF8-A2E0-E6D3BC50802A}"/>
              </c:ext>
            </c:extLst>
          </c:dPt>
          <c:dPt>
            <c:idx val="1"/>
            <c:bubble3D val="0"/>
            <c:spPr>
              <a:solidFill>
                <a:srgbClr val="0000FF"/>
              </a:solidFill>
            </c:spPr>
            <c:extLst xmlns:c16r2="http://schemas.microsoft.com/office/drawing/2015/06/chart">
              <c:ext xmlns:c16="http://schemas.microsoft.com/office/drawing/2014/chart" uri="{C3380CC4-5D6E-409C-BE32-E72D297353CC}">
                <c16:uniqueId val="{0000000A-BEF8-4BF8-A2E0-E6D3BC50802A}"/>
              </c:ext>
            </c:extLst>
          </c:dPt>
          <c:dPt>
            <c:idx val="2"/>
            <c:bubble3D val="0"/>
            <c:spPr>
              <a:noFill/>
            </c:spPr>
            <c:extLst xmlns:c16r2="http://schemas.microsoft.com/office/drawing/2015/06/chart">
              <c:ext xmlns:c16="http://schemas.microsoft.com/office/drawing/2014/chart" uri="{C3380CC4-5D6E-409C-BE32-E72D297353CC}">
                <c16:uniqueId val="{0000000C-BEF8-4BF8-A2E0-E6D3BC50802A}"/>
              </c:ext>
            </c:extLst>
          </c:dPt>
          <c:val>
            <c:numRef>
              <c:f>Youssef!$N$162:$N$164</c:f>
              <c:numCache>
                <c:formatCode>General</c:formatCode>
                <c:ptCount val="3"/>
                <c:pt idx="0">
                  <c:v>0</c:v>
                </c:pt>
                <c:pt idx="1">
                  <c:v>1</c:v>
                </c:pt>
                <c:pt idx="2">
                  <c:v>0</c:v>
                </c:pt>
              </c:numCache>
            </c:numRef>
          </c:val>
          <c:extLst xmlns:c16r2="http://schemas.microsoft.com/office/drawing/2015/06/chart">
            <c:ext xmlns:c16="http://schemas.microsoft.com/office/drawing/2014/chart" uri="{C3380CC4-5D6E-409C-BE32-E72D297353CC}">
              <c16:uniqueId val="{0000000D-BEF8-4BF8-A2E0-E6D3BC50802A}"/>
            </c:ext>
          </c:extLst>
        </c:ser>
        <c:dLbls>
          <c:showLegendKey val="0"/>
          <c:showVal val="0"/>
          <c:showCatName val="0"/>
          <c:showSerName val="0"/>
          <c:showPercent val="0"/>
          <c:showBubbleSize val="0"/>
          <c:showLeaderLines val="1"/>
        </c:dLbls>
        <c:firstSliceAng val="222"/>
      </c:pieChart>
    </c:plotArea>
    <c:plotVisOnly val="1"/>
    <c:dispBlanksAs val="gap"/>
    <c:showDLblsOverMax val="0"/>
  </c:chart>
  <c:spPr>
    <a:noFill/>
    <a:ln>
      <a:noFill/>
    </a:ln>
  </c:spPr>
  <c:printSettings>
    <c:headerFooter/>
    <c:pageMargins b="0.75000000000000056" l="0.70000000000000051" r="0.70000000000000051" t="0.75000000000000056" header="0.30000000000000027" footer="0.30000000000000027"/>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200"/>
              <a:t>Target</a:t>
            </a:r>
            <a:r>
              <a:rPr lang="en-US" sz="1200" baseline="0"/>
              <a:t> / Team Leader</a:t>
            </a:r>
            <a:endParaRPr lang="en-US" sz="1200"/>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stacked"/>
        <c:varyColors val="0"/>
        <c:ser>
          <c:idx val="0"/>
          <c:order val="0"/>
          <c:tx>
            <c:strRef>
              <c:f>Youssef!$A$197</c:f>
              <c:strCache>
                <c:ptCount val="1"/>
                <c:pt idx="0">
                  <c:v>Under Achieve</c:v>
                </c:pt>
              </c:strCache>
            </c:strRef>
          </c:tx>
          <c:spPr>
            <a:solidFill>
              <a:srgbClr val="FF0000"/>
            </a:solidFill>
            <a:ln>
              <a:noFill/>
            </a:ln>
            <a:effectLst/>
          </c:spPr>
          <c:invertIfNegative val="0"/>
          <c:cat>
            <c:strRef>
              <c:extLst>
                <c:ext xmlns:c15="http://schemas.microsoft.com/office/drawing/2012/chart" uri="{02D57815-91ED-43cb-92C2-25804820EDAC}">
                  <c15:fullRef>
                    <c15:sqref>Youssef!$B$196:$G$196</c15:sqref>
                  </c15:fullRef>
                </c:ext>
              </c:extLst>
              <c:f>Youssef!$C$196:$D$196</c:f>
              <c:strCache>
                <c:ptCount val="2"/>
                <c:pt idx="0">
                  <c:v>0</c:v>
                </c:pt>
                <c:pt idx="1">
                  <c:v>0</c:v>
                </c:pt>
              </c:strCache>
            </c:strRef>
          </c:cat>
          <c:val>
            <c:numRef>
              <c:extLst>
                <c:ext xmlns:c15="http://schemas.microsoft.com/office/drawing/2012/chart" uri="{02D57815-91ED-43cb-92C2-25804820EDAC}">
                  <c15:fullRef>
                    <c15:sqref>Youssef!$B$197:$G$197</c15:sqref>
                  </c15:fullRef>
                </c:ext>
              </c:extLst>
              <c:f>Youssef!$C$197:$D$197</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0-B2FA-4AB0-8D87-AF6B3789755B}"/>
            </c:ext>
          </c:extLst>
        </c:ser>
        <c:ser>
          <c:idx val="1"/>
          <c:order val="1"/>
          <c:tx>
            <c:strRef>
              <c:f>Youssef!$A$198</c:f>
              <c:strCache>
                <c:ptCount val="1"/>
                <c:pt idx="0">
                  <c:v>Below Target</c:v>
                </c:pt>
              </c:strCache>
            </c:strRef>
          </c:tx>
          <c:spPr>
            <a:solidFill>
              <a:srgbClr val="FFFF00"/>
            </a:solidFill>
            <a:ln>
              <a:noFill/>
            </a:ln>
            <a:effectLst/>
          </c:spPr>
          <c:invertIfNegative val="0"/>
          <c:cat>
            <c:strRef>
              <c:extLst>
                <c:ext xmlns:c15="http://schemas.microsoft.com/office/drawing/2012/chart" uri="{02D57815-91ED-43cb-92C2-25804820EDAC}">
                  <c15:fullRef>
                    <c15:sqref>Youssef!$B$196:$G$196</c15:sqref>
                  </c15:fullRef>
                </c:ext>
              </c:extLst>
              <c:f>Youssef!$C$196:$D$196</c:f>
              <c:strCache>
                <c:ptCount val="2"/>
                <c:pt idx="0">
                  <c:v>0</c:v>
                </c:pt>
                <c:pt idx="1">
                  <c:v>0</c:v>
                </c:pt>
              </c:strCache>
            </c:strRef>
          </c:cat>
          <c:val>
            <c:numRef>
              <c:extLst>
                <c:ext xmlns:c15="http://schemas.microsoft.com/office/drawing/2012/chart" uri="{02D57815-91ED-43cb-92C2-25804820EDAC}">
                  <c15:fullRef>
                    <c15:sqref>Youssef!$B$198:$G$198</c15:sqref>
                  </c15:fullRef>
                </c:ext>
              </c:extLst>
              <c:f>Youssef!$C$198:$D$198</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1-B2FA-4AB0-8D87-AF6B3789755B}"/>
            </c:ext>
          </c:extLst>
        </c:ser>
        <c:ser>
          <c:idx val="2"/>
          <c:order val="2"/>
          <c:tx>
            <c:strRef>
              <c:f>Youssef!$A$199</c:f>
              <c:strCache>
                <c:ptCount val="1"/>
                <c:pt idx="0">
                  <c:v>On Target</c:v>
                </c:pt>
              </c:strCache>
            </c:strRef>
          </c:tx>
          <c:spPr>
            <a:solidFill>
              <a:srgbClr val="92D050"/>
            </a:solidFill>
            <a:ln>
              <a:noFill/>
            </a:ln>
            <a:effectLst/>
          </c:spPr>
          <c:invertIfNegative val="0"/>
          <c:cat>
            <c:strRef>
              <c:extLst>
                <c:ext xmlns:c15="http://schemas.microsoft.com/office/drawing/2012/chart" uri="{02D57815-91ED-43cb-92C2-25804820EDAC}">
                  <c15:fullRef>
                    <c15:sqref>Youssef!$B$196:$G$196</c15:sqref>
                  </c15:fullRef>
                </c:ext>
              </c:extLst>
              <c:f>Youssef!$C$196:$D$196</c:f>
              <c:strCache>
                <c:ptCount val="2"/>
                <c:pt idx="0">
                  <c:v>0</c:v>
                </c:pt>
                <c:pt idx="1">
                  <c:v>0</c:v>
                </c:pt>
              </c:strCache>
            </c:strRef>
          </c:cat>
          <c:val>
            <c:numRef>
              <c:extLst>
                <c:ext xmlns:c15="http://schemas.microsoft.com/office/drawing/2012/chart" uri="{02D57815-91ED-43cb-92C2-25804820EDAC}">
                  <c15:fullRef>
                    <c15:sqref>Youssef!$B$199:$G$199</c15:sqref>
                  </c15:fullRef>
                </c:ext>
              </c:extLst>
              <c:f>Youssef!$C$199:$D$199</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2-B2FA-4AB0-8D87-AF6B3789755B}"/>
            </c:ext>
          </c:extLst>
        </c:ser>
        <c:dLbls>
          <c:showLegendKey val="0"/>
          <c:showVal val="0"/>
          <c:showCatName val="0"/>
          <c:showSerName val="0"/>
          <c:showPercent val="0"/>
          <c:showBubbleSize val="0"/>
        </c:dLbls>
        <c:gapWidth val="150"/>
        <c:overlap val="100"/>
        <c:axId val="325602792"/>
        <c:axId val="325599656"/>
      </c:barChart>
      <c:barChart>
        <c:barDir val="col"/>
        <c:grouping val="stacked"/>
        <c:varyColors val="0"/>
        <c:ser>
          <c:idx val="4"/>
          <c:order val="4"/>
          <c:tx>
            <c:strRef>
              <c:f>Youssef!$A$201</c:f>
              <c:strCache>
                <c:ptCount val="1"/>
                <c:pt idx="0">
                  <c:v>Revenue</c:v>
                </c:pt>
              </c:strCache>
            </c:strRef>
          </c:tx>
          <c:spPr>
            <a:solidFill>
              <a:schemeClr val="accent5"/>
            </a:solidFill>
            <a:ln>
              <a:noFill/>
            </a:ln>
            <a:effectLst/>
          </c:spPr>
          <c:invertIfNegative val="0"/>
          <c:cat>
            <c:strRef>
              <c:extLst>
                <c:ext xmlns:c15="http://schemas.microsoft.com/office/drawing/2012/chart" uri="{02D57815-91ED-43cb-92C2-25804820EDAC}">
                  <c15:fullRef>
                    <c15:sqref>Youssef!$B$196:$G$196</c15:sqref>
                  </c15:fullRef>
                </c:ext>
              </c:extLst>
              <c:f>Youssef!$C$196:$D$196</c:f>
              <c:strCache>
                <c:ptCount val="2"/>
                <c:pt idx="0">
                  <c:v>0</c:v>
                </c:pt>
                <c:pt idx="1">
                  <c:v>0</c:v>
                </c:pt>
              </c:strCache>
            </c:strRef>
          </c:cat>
          <c:val>
            <c:numRef>
              <c:extLst>
                <c:ext xmlns:c15="http://schemas.microsoft.com/office/drawing/2012/chart" uri="{02D57815-91ED-43cb-92C2-25804820EDAC}">
                  <c15:fullRef>
                    <c15:sqref>Youssef!$B$201:$G$201</c15:sqref>
                  </c15:fullRef>
                </c:ext>
              </c:extLst>
              <c:f>Youssef!$C$201:$D$201</c:f>
              <c:numCache>
                <c:formatCode>#,##0</c:formatCode>
                <c:ptCount val="2"/>
                <c:pt idx="0">
                  <c:v>0</c:v>
                </c:pt>
                <c:pt idx="1">
                  <c:v>0</c:v>
                </c:pt>
              </c:numCache>
            </c:numRef>
          </c:val>
          <c:extLst xmlns:c16r2="http://schemas.microsoft.com/office/drawing/2015/06/chart">
            <c:ext xmlns:c16="http://schemas.microsoft.com/office/drawing/2014/chart" uri="{C3380CC4-5D6E-409C-BE32-E72D297353CC}">
              <c16:uniqueId val="{00000003-B2FA-4AB0-8D87-AF6B3789755B}"/>
            </c:ext>
          </c:extLst>
        </c:ser>
        <c:dLbls>
          <c:showLegendKey val="0"/>
          <c:showVal val="0"/>
          <c:showCatName val="0"/>
          <c:showSerName val="0"/>
          <c:showPercent val="0"/>
          <c:showBubbleSize val="0"/>
        </c:dLbls>
        <c:gapWidth val="500"/>
        <c:overlap val="100"/>
        <c:axId val="325600048"/>
        <c:axId val="325600832"/>
      </c:barChart>
      <c:lineChart>
        <c:grouping val="standard"/>
        <c:varyColors val="0"/>
        <c:ser>
          <c:idx val="3"/>
          <c:order val="3"/>
          <c:tx>
            <c:strRef>
              <c:f>Youssef!$A$200</c:f>
              <c:strCache>
                <c:ptCount val="1"/>
                <c:pt idx="0">
                  <c:v>Target</c:v>
                </c:pt>
              </c:strCache>
            </c:strRef>
          </c:tx>
          <c:spPr>
            <a:ln w="25400" cap="rnd">
              <a:noFill/>
              <a:round/>
            </a:ln>
            <a:effectLst/>
          </c:spPr>
          <c:marker>
            <c:symbol val="dash"/>
            <c:size val="17"/>
            <c:spPr>
              <a:solidFill>
                <a:schemeClr val="tx1"/>
              </a:solidFill>
              <a:ln w="9525">
                <a:noFill/>
              </a:ln>
              <a:effectLst/>
            </c:spPr>
          </c:marker>
          <c:cat>
            <c:strRef>
              <c:extLst>
                <c:ext xmlns:c15="http://schemas.microsoft.com/office/drawing/2012/chart" uri="{02D57815-91ED-43cb-92C2-25804820EDAC}">
                  <c15:fullRef>
                    <c15:sqref>Youssef!$B$196:$G$196</c15:sqref>
                  </c15:fullRef>
                </c:ext>
              </c:extLst>
              <c:f>Youssef!$C$196:$D$196</c:f>
              <c:strCache>
                <c:ptCount val="2"/>
                <c:pt idx="0">
                  <c:v>0</c:v>
                </c:pt>
                <c:pt idx="1">
                  <c:v>0</c:v>
                </c:pt>
              </c:strCache>
            </c:strRef>
          </c:cat>
          <c:val>
            <c:numRef>
              <c:extLst>
                <c:ext xmlns:c15="http://schemas.microsoft.com/office/drawing/2012/chart" uri="{02D57815-91ED-43cb-92C2-25804820EDAC}">
                  <c15:fullRef>
                    <c15:sqref>Youssef!$B$200:$G$200</c15:sqref>
                  </c15:fullRef>
                </c:ext>
              </c:extLst>
              <c:f>Youssef!$C$200:$D$200</c:f>
              <c:numCache>
                <c:formatCode>#,##0</c:formatCode>
                <c:ptCount val="2"/>
                <c:pt idx="0">
                  <c:v>0</c:v>
                </c:pt>
                <c:pt idx="1">
                  <c:v>0</c:v>
                </c:pt>
              </c:numCache>
            </c:numRef>
          </c:val>
          <c:smooth val="0"/>
          <c:extLst xmlns:c16r2="http://schemas.microsoft.com/office/drawing/2015/06/chart">
            <c:ext xmlns:c16="http://schemas.microsoft.com/office/drawing/2014/chart" uri="{C3380CC4-5D6E-409C-BE32-E72D297353CC}">
              <c16:uniqueId val="{00000004-B2FA-4AB0-8D87-AF6B3789755B}"/>
            </c:ext>
          </c:extLst>
        </c:ser>
        <c:dLbls>
          <c:showLegendKey val="0"/>
          <c:showVal val="0"/>
          <c:showCatName val="0"/>
          <c:showSerName val="0"/>
          <c:showPercent val="0"/>
          <c:showBubbleSize val="0"/>
        </c:dLbls>
        <c:marker val="1"/>
        <c:smooth val="0"/>
        <c:axId val="325602792"/>
        <c:axId val="325599656"/>
      </c:lineChart>
      <c:catAx>
        <c:axId val="325602792"/>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5599656"/>
        <c:crosses val="autoZero"/>
        <c:auto val="1"/>
        <c:lblAlgn val="ctr"/>
        <c:lblOffset val="100"/>
        <c:noMultiLvlLbl val="0"/>
      </c:catAx>
      <c:valAx>
        <c:axId val="325599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25602792"/>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valAx>
        <c:axId val="325600832"/>
        <c:scaling>
          <c:orientation val="minMax"/>
        </c:scaling>
        <c:delete val="1"/>
        <c:axPos val="r"/>
        <c:numFmt formatCode="#,##0" sourceLinked="1"/>
        <c:majorTickMark val="out"/>
        <c:minorTickMark val="none"/>
        <c:tickLblPos val="nextTo"/>
        <c:crossAx val="325600048"/>
        <c:crosses val="max"/>
        <c:crossBetween val="between"/>
      </c:valAx>
      <c:catAx>
        <c:axId val="325600048"/>
        <c:scaling>
          <c:orientation val="minMax"/>
        </c:scaling>
        <c:delete val="1"/>
        <c:axPos val="b"/>
        <c:numFmt formatCode="General" sourceLinked="1"/>
        <c:majorTickMark val="out"/>
        <c:minorTickMark val="none"/>
        <c:tickLblPos val="nextTo"/>
        <c:crossAx val="3256008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2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solidFill>
                  <a:schemeClr val="tx1"/>
                </a:solidFill>
              </a:rPr>
              <a:t>No. / Package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doughnutChart>
        <c:varyColors val="1"/>
        <c:ser>
          <c:idx val="0"/>
          <c:order val="0"/>
          <c:tx>
            <c:strRef>
              <c:f>Reports!$A$112</c:f>
              <c:strCache>
                <c:ptCount val="1"/>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F013-45A1-A3E9-73C7408A17FC}"/>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4.7222222222222221E-2"/>
                  <c:y val="4.7178668352535758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F013-45A1-A3E9-73C7408A17FC}"/>
                </c:ext>
                <c:ext xmlns:c15="http://schemas.microsoft.com/office/drawing/2012/chart" uri="{CE6537A1-D6FC-4f65-9D91-7224C49458BB}"/>
              </c:extLst>
            </c:dLbl>
            <c:dLbl>
              <c:idx val="1"/>
              <c:layout>
                <c:manualLayout>
                  <c:x val="-3.3333333333333333E-2"/>
                  <c:y val="3.0022788951613665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F013-45A1-A3E9-73C7408A17FC}"/>
                </c:ext>
                <c:ext xmlns:c15="http://schemas.microsoft.com/office/drawing/2012/chart" uri="{CE6537A1-D6FC-4f65-9D91-7224C49458BB}"/>
              </c:extLst>
            </c:dLbl>
            <c:dLbl>
              <c:idx val="2"/>
              <c:layout>
                <c:manualLayout>
                  <c:x val="-8.0555555555555575E-2"/>
                  <c:y val="-5.1467638202766286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F013-45A1-A3E9-73C7408A17FC}"/>
                </c:ex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Reports!$P$29:$U$29</c15:sqref>
                  </c15:fullRef>
                </c:ext>
              </c:extLst>
              <c:f>(Reports!$P$29,Reports!$R$29,Reports!$T$29)</c:f>
              <c:strCache>
                <c:ptCount val="3"/>
                <c:pt idx="0">
                  <c:v>All No.</c:v>
                </c:pt>
                <c:pt idx="1">
                  <c:v>All 70/6 No.</c:v>
                </c:pt>
                <c:pt idx="2">
                  <c:v>Cairo No.</c:v>
                </c:pt>
              </c:strCache>
            </c:strRef>
          </c:cat>
          <c:val>
            <c:numRef>
              <c:extLst>
                <c:ext xmlns:c15="http://schemas.microsoft.com/office/drawing/2012/chart" uri="{02D57815-91ED-43cb-92C2-25804820EDAC}">
                  <c15:fullRef>
                    <c15:sqref>Reports!$P$34:$U$34</c15:sqref>
                  </c15:fullRef>
                </c:ext>
              </c:extLst>
              <c:f>(Reports!$P$34,Reports!$R$34,Reports!$T$34)</c:f>
              <c:numCache>
                <c:formatCode>#,##0</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6-F013-45A1-A3E9-73C7408A17FC}"/>
            </c:ext>
            <c:ext xmlns:c15="http://schemas.microsoft.com/office/drawing/2012/chart" uri="{02D57815-91ED-43cb-92C2-25804820EDAC}">
              <c15:categoryFilterExceptions/>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solidFill>
                  <a:schemeClr val="tx1"/>
                </a:solidFill>
              </a:rPr>
              <a:t>Amount / Package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doughnutChart>
        <c:varyColors val="1"/>
        <c:ser>
          <c:idx val="0"/>
          <c:order val="0"/>
          <c:tx>
            <c:strRef>
              <c:f>Reports!$A$112</c:f>
              <c:strCache>
                <c:ptCount val="1"/>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5.5555555555555455E-2"/>
                  <c:y val="8.5779397004610472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1-BDF5-4D7B-800D-45921FA83060}"/>
                </c:ext>
                <c:ext xmlns:c15="http://schemas.microsoft.com/office/drawing/2012/chart" uri="{CE6537A1-D6FC-4f65-9D91-7224C49458BB}"/>
              </c:extLst>
            </c:dLbl>
            <c:dLbl>
              <c:idx val="1"/>
              <c:layout>
                <c:manualLayout>
                  <c:x val="-0.16944444444444448"/>
                  <c:y val="3.431175880184411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3-BDF5-4D7B-800D-45921FA83060}"/>
                </c:ext>
                <c:ext xmlns:c15="http://schemas.microsoft.com/office/drawing/2012/chart" uri="{CE6537A1-D6FC-4f65-9D91-7224C49458BB}"/>
              </c:extLst>
            </c:dLbl>
            <c:dLbl>
              <c:idx val="2"/>
              <c:layout>
                <c:manualLayout>
                  <c:x val="-0.22222222222222224"/>
                  <c:y val="-3.4311758801844207E-2"/>
                </c:manualLayout>
              </c:layout>
              <c:showLegendKey val="0"/>
              <c:showVal val="1"/>
              <c:showCatName val="1"/>
              <c:showSerName val="0"/>
              <c:showPercent val="1"/>
              <c:showBubbleSize val="0"/>
              <c:extLst xmlns:c16r2="http://schemas.microsoft.com/office/drawing/2015/06/chart">
                <c:ext xmlns:c16="http://schemas.microsoft.com/office/drawing/2014/chart" uri="{C3380CC4-5D6E-409C-BE32-E72D297353CC}">
                  <c16:uniqueId val="{00000005-BDF5-4D7B-800D-45921FA83060}"/>
                </c:ex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Reports!$P$29:$U$29</c15:sqref>
                  </c15:fullRef>
                </c:ext>
              </c:extLst>
              <c:f>(Reports!$Q$29,Reports!$S$29,Reports!$U$29)</c:f>
              <c:strCache>
                <c:ptCount val="3"/>
                <c:pt idx="0">
                  <c:v>All amount</c:v>
                </c:pt>
                <c:pt idx="1">
                  <c:v>All 70/6 amount</c:v>
                </c:pt>
                <c:pt idx="2">
                  <c:v>Cairo amount</c:v>
                </c:pt>
              </c:strCache>
            </c:strRef>
          </c:cat>
          <c:val>
            <c:numRef>
              <c:extLst>
                <c:ext xmlns:c15="http://schemas.microsoft.com/office/drawing/2012/chart" uri="{02D57815-91ED-43cb-92C2-25804820EDAC}">
                  <c15:fullRef>
                    <c15:sqref>Reports!$P$34:$U$34</c15:sqref>
                  </c15:fullRef>
                </c:ext>
              </c:extLst>
              <c:f>(Reports!$Q$34,Reports!$S$34,Reports!$U$34)</c:f>
              <c:numCache>
                <c:formatCode>#,##0</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6-BDF5-4D7B-800D-45921FA83060}"/>
            </c:ext>
            <c:ext xmlns:c15="http://schemas.microsoft.com/office/drawing/2012/chart" uri="{02D57815-91ED-43cb-92C2-25804820EDAC}">
              <c15:categoryFilterExceptions/>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Reports!$J$4</c:f>
              <c:strCache>
                <c:ptCount val="1"/>
                <c:pt idx="0">
                  <c:v>Forecast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Reports!$I$5:$I$8</c:f>
              <c:strCache>
                <c:ptCount val="4"/>
                <c:pt idx="0">
                  <c:v>1st week</c:v>
                </c:pt>
                <c:pt idx="1">
                  <c:v>2nd week</c:v>
                </c:pt>
                <c:pt idx="2">
                  <c:v>3rd week</c:v>
                </c:pt>
                <c:pt idx="3">
                  <c:v>4th week</c:v>
                </c:pt>
              </c:strCache>
            </c:strRef>
          </c:cat>
          <c:val>
            <c:numRef>
              <c:f>Reports!$F$22:$F$25</c:f>
              <c:numCache>
                <c:formatCode>#,##0</c:formatCode>
                <c:ptCount val="4"/>
              </c:numCache>
            </c:numRef>
          </c:val>
          <c:extLst xmlns:c16r2="http://schemas.microsoft.com/office/drawing/2015/06/chart">
            <c:ext xmlns:c16="http://schemas.microsoft.com/office/drawing/2014/chart" uri="{C3380CC4-5D6E-409C-BE32-E72D297353CC}">
              <c16:uniqueId val="{00000000-9FD5-4F8C-86D1-520AD9ADEA8E}"/>
            </c:ext>
          </c:extLst>
        </c:ser>
        <c:ser>
          <c:idx val="2"/>
          <c:order val="1"/>
          <c:tx>
            <c:strRef>
              <c:f>Reports!$K$4</c:f>
              <c:strCache>
                <c:ptCount val="1"/>
                <c:pt idx="0">
                  <c:v>Actual Revenue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Reports!$I$5:$I$8</c:f>
              <c:strCache>
                <c:ptCount val="4"/>
                <c:pt idx="0">
                  <c:v>1st week</c:v>
                </c:pt>
                <c:pt idx="1">
                  <c:v>2nd week</c:v>
                </c:pt>
                <c:pt idx="2">
                  <c:v>3rd week</c:v>
                </c:pt>
                <c:pt idx="3">
                  <c:v>4th week</c:v>
                </c:pt>
              </c:strCache>
            </c:strRef>
          </c:cat>
          <c:val>
            <c:numRef>
              <c:f>Reports!$G$22:$G$25</c:f>
              <c:numCache>
                <c:formatCode>#,##0</c:formatCode>
                <c:ptCount val="4"/>
              </c:numCache>
            </c:numRef>
          </c:val>
          <c:extLst xmlns:c16r2="http://schemas.microsoft.com/office/drawing/2015/06/chart">
            <c:ext xmlns:c16="http://schemas.microsoft.com/office/drawing/2014/chart" uri="{C3380CC4-5D6E-409C-BE32-E72D297353CC}">
              <c16:uniqueId val="{00000001-9FD5-4F8C-86D1-520AD9ADEA8E}"/>
            </c:ext>
          </c:extLst>
        </c:ser>
        <c:dLbls>
          <c:showLegendKey val="0"/>
          <c:showVal val="0"/>
          <c:showCatName val="0"/>
          <c:showSerName val="0"/>
          <c:showPercent val="0"/>
          <c:showBubbleSize val="0"/>
        </c:dLbls>
        <c:gapWidth val="150"/>
        <c:shape val="cylinder"/>
        <c:axId val="330198624"/>
        <c:axId val="330197840"/>
        <c:axId val="0"/>
        <c:extLst xmlns:c16r2="http://schemas.microsoft.com/office/drawing/2015/06/chart"/>
      </c:bar3DChart>
      <c:catAx>
        <c:axId val="330198624"/>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30197840"/>
        <c:crosses val="autoZero"/>
        <c:auto val="1"/>
        <c:lblAlgn val="ctr"/>
        <c:lblOffset val="100"/>
        <c:noMultiLvlLbl val="0"/>
      </c:catAx>
      <c:valAx>
        <c:axId val="330197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30198624"/>
        <c:crosses val="autoZero"/>
        <c:crossBetween val="between"/>
        <c:dispUnits>
          <c:builtInUnit val="millions"/>
          <c:dispUnitsLbl>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sz="140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000000000000133" l="0.70000000000000062" r="0.70000000000000062" t="0.75000000000000133"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5.xml"/><Relationship Id="rId3" Type="http://schemas.openxmlformats.org/officeDocument/2006/relationships/chart" Target="../charts/chart3.xml"/><Relationship Id="rId21" Type="http://schemas.openxmlformats.org/officeDocument/2006/relationships/image" Target="../media/image1.png"/><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4.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8.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3.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2.xml"/><Relationship Id="rId28" Type="http://schemas.openxmlformats.org/officeDocument/2006/relationships/chart" Target="../charts/chart27.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1.xml"/><Relationship Id="rId27" Type="http://schemas.openxmlformats.org/officeDocument/2006/relationships/chart" Target="../charts/chart26.xml"/><Relationship Id="rId30" Type="http://schemas.openxmlformats.org/officeDocument/2006/relationships/chart" Target="../charts/chart2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8.xml"/><Relationship Id="rId13" Type="http://schemas.openxmlformats.org/officeDocument/2006/relationships/chart" Target="../charts/chart43.xml"/><Relationship Id="rId18" Type="http://schemas.openxmlformats.org/officeDocument/2006/relationships/chart" Target="../charts/chart47.xml"/><Relationship Id="rId3" Type="http://schemas.openxmlformats.org/officeDocument/2006/relationships/chart" Target="../charts/chart33.xml"/><Relationship Id="rId21" Type="http://schemas.openxmlformats.org/officeDocument/2006/relationships/chart" Target="../charts/chart50.xml"/><Relationship Id="rId7" Type="http://schemas.openxmlformats.org/officeDocument/2006/relationships/chart" Target="../charts/chart37.xml"/><Relationship Id="rId12" Type="http://schemas.openxmlformats.org/officeDocument/2006/relationships/chart" Target="../charts/chart42.xml"/><Relationship Id="rId17" Type="http://schemas.openxmlformats.org/officeDocument/2006/relationships/chart" Target="../charts/chart46.xml"/><Relationship Id="rId2" Type="http://schemas.openxmlformats.org/officeDocument/2006/relationships/chart" Target="../charts/chart32.xml"/><Relationship Id="rId16" Type="http://schemas.openxmlformats.org/officeDocument/2006/relationships/image" Target="../media/image1.png"/><Relationship Id="rId20" Type="http://schemas.openxmlformats.org/officeDocument/2006/relationships/chart" Target="../charts/chart49.xml"/><Relationship Id="rId1" Type="http://schemas.openxmlformats.org/officeDocument/2006/relationships/chart" Target="../charts/chart31.xml"/><Relationship Id="rId6" Type="http://schemas.openxmlformats.org/officeDocument/2006/relationships/chart" Target="../charts/chart36.xml"/><Relationship Id="rId11" Type="http://schemas.openxmlformats.org/officeDocument/2006/relationships/chart" Target="../charts/chart41.xml"/><Relationship Id="rId5" Type="http://schemas.openxmlformats.org/officeDocument/2006/relationships/chart" Target="../charts/chart35.xml"/><Relationship Id="rId15" Type="http://schemas.openxmlformats.org/officeDocument/2006/relationships/chart" Target="../charts/chart45.xml"/><Relationship Id="rId10" Type="http://schemas.openxmlformats.org/officeDocument/2006/relationships/chart" Target="../charts/chart40.xml"/><Relationship Id="rId19" Type="http://schemas.openxmlformats.org/officeDocument/2006/relationships/chart" Target="../charts/chart48.xml"/><Relationship Id="rId4" Type="http://schemas.openxmlformats.org/officeDocument/2006/relationships/chart" Target="../charts/chart34.xml"/><Relationship Id="rId9" Type="http://schemas.openxmlformats.org/officeDocument/2006/relationships/chart" Target="../charts/chart39.xml"/><Relationship Id="rId14" Type="http://schemas.openxmlformats.org/officeDocument/2006/relationships/chart" Target="../charts/chart4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58.xml"/><Relationship Id="rId13" Type="http://schemas.openxmlformats.org/officeDocument/2006/relationships/chart" Target="../charts/chart63.xml"/><Relationship Id="rId18" Type="http://schemas.openxmlformats.org/officeDocument/2006/relationships/chart" Target="../charts/chart67.xml"/><Relationship Id="rId3" Type="http://schemas.openxmlformats.org/officeDocument/2006/relationships/chart" Target="../charts/chart53.xml"/><Relationship Id="rId21" Type="http://schemas.openxmlformats.org/officeDocument/2006/relationships/chart" Target="../charts/chart70.xml"/><Relationship Id="rId7" Type="http://schemas.openxmlformats.org/officeDocument/2006/relationships/chart" Target="../charts/chart57.xml"/><Relationship Id="rId12" Type="http://schemas.openxmlformats.org/officeDocument/2006/relationships/chart" Target="../charts/chart62.xml"/><Relationship Id="rId17" Type="http://schemas.openxmlformats.org/officeDocument/2006/relationships/chart" Target="../charts/chart66.xml"/><Relationship Id="rId2" Type="http://schemas.openxmlformats.org/officeDocument/2006/relationships/chart" Target="../charts/chart52.xml"/><Relationship Id="rId16" Type="http://schemas.openxmlformats.org/officeDocument/2006/relationships/image" Target="../media/image1.png"/><Relationship Id="rId20" Type="http://schemas.openxmlformats.org/officeDocument/2006/relationships/chart" Target="../charts/chart69.xml"/><Relationship Id="rId1" Type="http://schemas.openxmlformats.org/officeDocument/2006/relationships/chart" Target="../charts/chart51.xml"/><Relationship Id="rId6" Type="http://schemas.openxmlformats.org/officeDocument/2006/relationships/chart" Target="../charts/chart56.xml"/><Relationship Id="rId11" Type="http://schemas.openxmlformats.org/officeDocument/2006/relationships/chart" Target="../charts/chart61.xml"/><Relationship Id="rId5" Type="http://schemas.openxmlformats.org/officeDocument/2006/relationships/chart" Target="../charts/chart55.xml"/><Relationship Id="rId15" Type="http://schemas.openxmlformats.org/officeDocument/2006/relationships/chart" Target="../charts/chart65.xml"/><Relationship Id="rId10" Type="http://schemas.openxmlformats.org/officeDocument/2006/relationships/chart" Target="../charts/chart60.xml"/><Relationship Id="rId19" Type="http://schemas.openxmlformats.org/officeDocument/2006/relationships/chart" Target="../charts/chart68.xml"/><Relationship Id="rId4" Type="http://schemas.openxmlformats.org/officeDocument/2006/relationships/chart" Target="../charts/chart54.xml"/><Relationship Id="rId9" Type="http://schemas.openxmlformats.org/officeDocument/2006/relationships/chart" Target="../charts/chart59.xml"/><Relationship Id="rId14" Type="http://schemas.openxmlformats.org/officeDocument/2006/relationships/chart" Target="../charts/chart6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78.xml"/><Relationship Id="rId13" Type="http://schemas.openxmlformats.org/officeDocument/2006/relationships/chart" Target="../charts/chart83.xml"/><Relationship Id="rId18" Type="http://schemas.openxmlformats.org/officeDocument/2006/relationships/chart" Target="../charts/chart87.xml"/><Relationship Id="rId3" Type="http://schemas.openxmlformats.org/officeDocument/2006/relationships/chart" Target="../charts/chart73.xml"/><Relationship Id="rId21" Type="http://schemas.openxmlformats.org/officeDocument/2006/relationships/chart" Target="../charts/chart90.xml"/><Relationship Id="rId7" Type="http://schemas.openxmlformats.org/officeDocument/2006/relationships/chart" Target="../charts/chart77.xml"/><Relationship Id="rId12" Type="http://schemas.openxmlformats.org/officeDocument/2006/relationships/chart" Target="../charts/chart82.xml"/><Relationship Id="rId17" Type="http://schemas.openxmlformats.org/officeDocument/2006/relationships/chart" Target="../charts/chart86.xml"/><Relationship Id="rId2" Type="http://schemas.openxmlformats.org/officeDocument/2006/relationships/chart" Target="../charts/chart72.xml"/><Relationship Id="rId16" Type="http://schemas.openxmlformats.org/officeDocument/2006/relationships/image" Target="../media/image1.png"/><Relationship Id="rId20" Type="http://schemas.openxmlformats.org/officeDocument/2006/relationships/chart" Target="../charts/chart89.xml"/><Relationship Id="rId1" Type="http://schemas.openxmlformats.org/officeDocument/2006/relationships/chart" Target="../charts/chart71.xml"/><Relationship Id="rId6" Type="http://schemas.openxmlformats.org/officeDocument/2006/relationships/chart" Target="../charts/chart76.xml"/><Relationship Id="rId11" Type="http://schemas.openxmlformats.org/officeDocument/2006/relationships/chart" Target="../charts/chart81.xml"/><Relationship Id="rId5" Type="http://schemas.openxmlformats.org/officeDocument/2006/relationships/chart" Target="../charts/chart75.xml"/><Relationship Id="rId15" Type="http://schemas.openxmlformats.org/officeDocument/2006/relationships/chart" Target="../charts/chart85.xml"/><Relationship Id="rId10" Type="http://schemas.openxmlformats.org/officeDocument/2006/relationships/chart" Target="../charts/chart80.xml"/><Relationship Id="rId19" Type="http://schemas.openxmlformats.org/officeDocument/2006/relationships/chart" Target="../charts/chart88.xml"/><Relationship Id="rId4" Type="http://schemas.openxmlformats.org/officeDocument/2006/relationships/chart" Target="../charts/chart74.xml"/><Relationship Id="rId9" Type="http://schemas.openxmlformats.org/officeDocument/2006/relationships/chart" Target="../charts/chart79.xml"/><Relationship Id="rId14" Type="http://schemas.openxmlformats.org/officeDocument/2006/relationships/chart" Target="../charts/chart8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98.xml"/><Relationship Id="rId13" Type="http://schemas.openxmlformats.org/officeDocument/2006/relationships/chart" Target="../charts/chart103.xml"/><Relationship Id="rId18" Type="http://schemas.openxmlformats.org/officeDocument/2006/relationships/chart" Target="../charts/chart107.xml"/><Relationship Id="rId3" Type="http://schemas.openxmlformats.org/officeDocument/2006/relationships/chart" Target="../charts/chart93.xml"/><Relationship Id="rId21" Type="http://schemas.openxmlformats.org/officeDocument/2006/relationships/chart" Target="../charts/chart110.xml"/><Relationship Id="rId7" Type="http://schemas.openxmlformats.org/officeDocument/2006/relationships/chart" Target="../charts/chart97.xml"/><Relationship Id="rId12" Type="http://schemas.openxmlformats.org/officeDocument/2006/relationships/chart" Target="../charts/chart102.xml"/><Relationship Id="rId17" Type="http://schemas.openxmlformats.org/officeDocument/2006/relationships/chart" Target="../charts/chart106.xml"/><Relationship Id="rId2" Type="http://schemas.openxmlformats.org/officeDocument/2006/relationships/chart" Target="../charts/chart92.xml"/><Relationship Id="rId16" Type="http://schemas.openxmlformats.org/officeDocument/2006/relationships/image" Target="../media/image1.png"/><Relationship Id="rId20" Type="http://schemas.openxmlformats.org/officeDocument/2006/relationships/chart" Target="../charts/chart109.xml"/><Relationship Id="rId1" Type="http://schemas.openxmlformats.org/officeDocument/2006/relationships/chart" Target="../charts/chart91.xml"/><Relationship Id="rId6" Type="http://schemas.openxmlformats.org/officeDocument/2006/relationships/chart" Target="../charts/chart96.xml"/><Relationship Id="rId11" Type="http://schemas.openxmlformats.org/officeDocument/2006/relationships/chart" Target="../charts/chart101.xml"/><Relationship Id="rId5" Type="http://schemas.openxmlformats.org/officeDocument/2006/relationships/chart" Target="../charts/chart95.xml"/><Relationship Id="rId15" Type="http://schemas.openxmlformats.org/officeDocument/2006/relationships/chart" Target="../charts/chart105.xml"/><Relationship Id="rId10" Type="http://schemas.openxmlformats.org/officeDocument/2006/relationships/chart" Target="../charts/chart100.xml"/><Relationship Id="rId19" Type="http://schemas.openxmlformats.org/officeDocument/2006/relationships/chart" Target="../charts/chart108.xml"/><Relationship Id="rId4" Type="http://schemas.openxmlformats.org/officeDocument/2006/relationships/chart" Target="../charts/chart94.xml"/><Relationship Id="rId9" Type="http://schemas.openxmlformats.org/officeDocument/2006/relationships/chart" Target="../charts/chart99.xml"/><Relationship Id="rId14" Type="http://schemas.openxmlformats.org/officeDocument/2006/relationships/chart" Target="../charts/chart10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18.xml"/><Relationship Id="rId13" Type="http://schemas.openxmlformats.org/officeDocument/2006/relationships/chart" Target="../charts/chart123.xml"/><Relationship Id="rId18" Type="http://schemas.openxmlformats.org/officeDocument/2006/relationships/chart" Target="../charts/chart127.xml"/><Relationship Id="rId3" Type="http://schemas.openxmlformats.org/officeDocument/2006/relationships/chart" Target="../charts/chart113.xml"/><Relationship Id="rId21" Type="http://schemas.openxmlformats.org/officeDocument/2006/relationships/chart" Target="../charts/chart130.xml"/><Relationship Id="rId7" Type="http://schemas.openxmlformats.org/officeDocument/2006/relationships/chart" Target="../charts/chart117.xml"/><Relationship Id="rId12" Type="http://schemas.openxmlformats.org/officeDocument/2006/relationships/chart" Target="../charts/chart122.xml"/><Relationship Id="rId17" Type="http://schemas.openxmlformats.org/officeDocument/2006/relationships/chart" Target="../charts/chart126.xml"/><Relationship Id="rId2" Type="http://schemas.openxmlformats.org/officeDocument/2006/relationships/chart" Target="../charts/chart112.xml"/><Relationship Id="rId16" Type="http://schemas.openxmlformats.org/officeDocument/2006/relationships/image" Target="../media/image1.png"/><Relationship Id="rId20" Type="http://schemas.openxmlformats.org/officeDocument/2006/relationships/chart" Target="../charts/chart129.xml"/><Relationship Id="rId1" Type="http://schemas.openxmlformats.org/officeDocument/2006/relationships/chart" Target="../charts/chart111.xml"/><Relationship Id="rId6" Type="http://schemas.openxmlformats.org/officeDocument/2006/relationships/chart" Target="../charts/chart116.xml"/><Relationship Id="rId11" Type="http://schemas.openxmlformats.org/officeDocument/2006/relationships/chart" Target="../charts/chart121.xml"/><Relationship Id="rId5" Type="http://schemas.openxmlformats.org/officeDocument/2006/relationships/chart" Target="../charts/chart115.xml"/><Relationship Id="rId15" Type="http://schemas.openxmlformats.org/officeDocument/2006/relationships/chart" Target="../charts/chart125.xml"/><Relationship Id="rId10" Type="http://schemas.openxmlformats.org/officeDocument/2006/relationships/chart" Target="../charts/chart120.xml"/><Relationship Id="rId19" Type="http://schemas.openxmlformats.org/officeDocument/2006/relationships/chart" Target="../charts/chart128.xml"/><Relationship Id="rId4" Type="http://schemas.openxmlformats.org/officeDocument/2006/relationships/chart" Target="../charts/chart114.xml"/><Relationship Id="rId9" Type="http://schemas.openxmlformats.org/officeDocument/2006/relationships/chart" Target="../charts/chart119.xml"/><Relationship Id="rId14" Type="http://schemas.openxmlformats.org/officeDocument/2006/relationships/chart" Target="../charts/chart124.xml"/></Relationships>
</file>

<file path=xl/drawings/drawing1.xml><?xml version="1.0" encoding="utf-8"?>
<xdr:wsDr xmlns:xdr="http://schemas.openxmlformats.org/drawingml/2006/spreadsheetDrawing" xmlns:a="http://schemas.openxmlformats.org/drawingml/2006/main">
  <xdr:twoCellAnchor>
    <xdr:from>
      <xdr:col>7</xdr:col>
      <xdr:colOff>0</xdr:colOff>
      <xdr:row>105</xdr:row>
      <xdr:rowOff>0</xdr:rowOff>
    </xdr:from>
    <xdr:to>
      <xdr:col>13</xdr:col>
      <xdr:colOff>11905</xdr:colOff>
      <xdr:row>119</xdr:row>
      <xdr:rowOff>76202</xdr:rowOff>
    </xdr:to>
    <xdr:graphicFrame macro="">
      <xdr:nvGraphicFramePr>
        <xdr:cNvPr id="33" name="Chart 32">
          <a:extLst>
            <a:ext uri="{FF2B5EF4-FFF2-40B4-BE49-F238E27FC236}">
              <a16:creationId xmlns:a16="http://schemas.microsoft.com/office/drawing/2014/main" xmlns="" id="{00000000-0008-0000-09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9</xdr:col>
      <xdr:colOff>204789</xdr:colOff>
      <xdr:row>19</xdr:row>
      <xdr:rowOff>35718</xdr:rowOff>
    </xdr:to>
    <xdr:graphicFrame macro="">
      <xdr:nvGraphicFramePr>
        <xdr:cNvPr id="2" name="Chart 1">
          <a:extLst>
            <a:ext uri="{FF2B5EF4-FFF2-40B4-BE49-F238E27FC236}">
              <a16:creationId xmlns:a16="http://schemas.microsoft.com/office/drawing/2014/main" xmlns=""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0</xdr:row>
      <xdr:rowOff>0</xdr:rowOff>
    </xdr:from>
    <xdr:to>
      <xdr:col>19</xdr:col>
      <xdr:colOff>204790</xdr:colOff>
      <xdr:row>19</xdr:row>
      <xdr:rowOff>35718</xdr:rowOff>
    </xdr:to>
    <xdr:graphicFrame macro="">
      <xdr:nvGraphicFramePr>
        <xdr:cNvPr id="3" name="Chart 2">
          <a:extLst>
            <a:ext uri="{FF2B5EF4-FFF2-40B4-BE49-F238E27FC236}">
              <a16:creationId xmlns:a16="http://schemas.microsoft.com/office/drawing/2014/main" xmlns=""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0</xdr:rowOff>
    </xdr:from>
    <xdr:to>
      <xdr:col>10</xdr:col>
      <xdr:colOff>369093</xdr:colOff>
      <xdr:row>42</xdr:row>
      <xdr:rowOff>190499</xdr:rowOff>
    </xdr:to>
    <xdr:graphicFrame macro="">
      <xdr:nvGraphicFramePr>
        <xdr:cNvPr id="4" name="Chart 3">
          <a:extLst>
            <a:ext uri="{FF2B5EF4-FFF2-40B4-BE49-F238E27FC236}">
              <a16:creationId xmlns:a16="http://schemas.microsoft.com/office/drawing/2014/main" xmlns=""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22</xdr:row>
      <xdr:rowOff>0</xdr:rowOff>
    </xdr:from>
    <xdr:to>
      <xdr:col>22</xdr:col>
      <xdr:colOff>369093</xdr:colOff>
      <xdr:row>42</xdr:row>
      <xdr:rowOff>190499</xdr:rowOff>
    </xdr:to>
    <xdr:graphicFrame macro="">
      <xdr:nvGraphicFramePr>
        <xdr:cNvPr id="5" name="Chart 4">
          <a:extLst>
            <a:ext uri="{FF2B5EF4-FFF2-40B4-BE49-F238E27FC236}">
              <a16:creationId xmlns:a16="http://schemas.microsoft.com/office/drawing/2014/main" xmlns=""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46</xdr:row>
      <xdr:rowOff>0</xdr:rowOff>
    </xdr:from>
    <xdr:to>
      <xdr:col>11</xdr:col>
      <xdr:colOff>190500</xdr:colOff>
      <xdr:row>69</xdr:row>
      <xdr:rowOff>47624</xdr:rowOff>
    </xdr:to>
    <xdr:graphicFrame macro="">
      <xdr:nvGraphicFramePr>
        <xdr:cNvPr id="6" name="Chart 5">
          <a:extLst>
            <a:ext uri="{FF2B5EF4-FFF2-40B4-BE49-F238E27FC236}">
              <a16:creationId xmlns:a16="http://schemas.microsoft.com/office/drawing/2014/main" xmlns=""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71</xdr:row>
      <xdr:rowOff>1</xdr:rowOff>
    </xdr:from>
    <xdr:to>
      <xdr:col>7</xdr:col>
      <xdr:colOff>297656</xdr:colOff>
      <xdr:row>85</xdr:row>
      <xdr:rowOff>11907</xdr:rowOff>
    </xdr:to>
    <xdr:graphicFrame macro="">
      <xdr:nvGraphicFramePr>
        <xdr:cNvPr id="8" name="Chart 7">
          <a:extLst>
            <a:ext uri="{FF2B5EF4-FFF2-40B4-BE49-F238E27FC236}">
              <a16:creationId xmlns:a16="http://schemas.microsoft.com/office/drawing/2014/main" xmlns=""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71</xdr:row>
      <xdr:rowOff>0</xdr:rowOff>
    </xdr:from>
    <xdr:to>
      <xdr:col>15</xdr:col>
      <xdr:colOff>297656</xdr:colOff>
      <xdr:row>85</xdr:row>
      <xdr:rowOff>11906</xdr:rowOff>
    </xdr:to>
    <xdr:graphicFrame macro="">
      <xdr:nvGraphicFramePr>
        <xdr:cNvPr id="11" name="Chart 10">
          <a:extLst>
            <a:ext uri="{FF2B5EF4-FFF2-40B4-BE49-F238E27FC236}">
              <a16:creationId xmlns:a16="http://schemas.microsoft.com/office/drawing/2014/main" xmlns="" id="{00000000-0008-0000-0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0</xdr:colOff>
      <xdr:row>71</xdr:row>
      <xdr:rowOff>0</xdr:rowOff>
    </xdr:from>
    <xdr:to>
      <xdr:col>23</xdr:col>
      <xdr:colOff>297656</xdr:colOff>
      <xdr:row>85</xdr:row>
      <xdr:rowOff>11906</xdr:rowOff>
    </xdr:to>
    <xdr:graphicFrame macro="">
      <xdr:nvGraphicFramePr>
        <xdr:cNvPr id="12" name="Chart 11">
          <a:extLst>
            <a:ext uri="{FF2B5EF4-FFF2-40B4-BE49-F238E27FC236}">
              <a16:creationId xmlns:a16="http://schemas.microsoft.com/office/drawing/2014/main" xmlns=""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87</xdr:row>
      <xdr:rowOff>0</xdr:rowOff>
    </xdr:from>
    <xdr:to>
      <xdr:col>7</xdr:col>
      <xdr:colOff>297656</xdr:colOff>
      <xdr:row>101</xdr:row>
      <xdr:rowOff>11906</xdr:rowOff>
    </xdr:to>
    <xdr:graphicFrame macro="">
      <xdr:nvGraphicFramePr>
        <xdr:cNvPr id="13" name="Chart 12">
          <a:extLst>
            <a:ext uri="{FF2B5EF4-FFF2-40B4-BE49-F238E27FC236}">
              <a16:creationId xmlns:a16="http://schemas.microsoft.com/office/drawing/2014/main" xmlns="" id="{00000000-0008-0000-09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0</xdr:colOff>
      <xdr:row>87</xdr:row>
      <xdr:rowOff>0</xdr:rowOff>
    </xdr:from>
    <xdr:to>
      <xdr:col>15</xdr:col>
      <xdr:colOff>297656</xdr:colOff>
      <xdr:row>101</xdr:row>
      <xdr:rowOff>11906</xdr:rowOff>
    </xdr:to>
    <xdr:graphicFrame macro="">
      <xdr:nvGraphicFramePr>
        <xdr:cNvPr id="14" name="Chart 13">
          <a:extLst>
            <a:ext uri="{FF2B5EF4-FFF2-40B4-BE49-F238E27FC236}">
              <a16:creationId xmlns:a16="http://schemas.microsoft.com/office/drawing/2014/main" xmlns="" id="{00000000-0008-0000-09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0</xdr:colOff>
      <xdr:row>87</xdr:row>
      <xdr:rowOff>0</xdr:rowOff>
    </xdr:from>
    <xdr:to>
      <xdr:col>23</xdr:col>
      <xdr:colOff>297656</xdr:colOff>
      <xdr:row>101</xdr:row>
      <xdr:rowOff>11906</xdr:rowOff>
    </xdr:to>
    <xdr:graphicFrame macro="">
      <xdr:nvGraphicFramePr>
        <xdr:cNvPr id="15" name="Chart 14">
          <a:extLst>
            <a:ext uri="{FF2B5EF4-FFF2-40B4-BE49-F238E27FC236}">
              <a16:creationId xmlns:a16="http://schemas.microsoft.com/office/drawing/2014/main" xmlns="" id="{00000000-0008-0000-09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105</xdr:row>
      <xdr:rowOff>0</xdr:rowOff>
    </xdr:from>
    <xdr:to>
      <xdr:col>6</xdr:col>
      <xdr:colOff>11905</xdr:colOff>
      <xdr:row>119</xdr:row>
      <xdr:rowOff>76202</xdr:rowOff>
    </xdr:to>
    <xdr:graphicFrame macro="">
      <xdr:nvGraphicFramePr>
        <xdr:cNvPr id="16" name="Chart 15">
          <a:extLst>
            <a:ext uri="{FF2B5EF4-FFF2-40B4-BE49-F238E27FC236}">
              <a16:creationId xmlns:a16="http://schemas.microsoft.com/office/drawing/2014/main" xmlns="" id="{00000000-0008-0000-09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250029</xdr:colOff>
      <xdr:row>113</xdr:row>
      <xdr:rowOff>23822</xdr:rowOff>
    </xdr:from>
    <xdr:to>
      <xdr:col>1</xdr:col>
      <xdr:colOff>571498</xdr:colOff>
      <xdr:row>114</xdr:row>
      <xdr:rowOff>95259</xdr:rowOff>
    </xdr:to>
    <xdr:sp macro="" textlink="">
      <xdr:nvSpPr>
        <xdr:cNvPr id="17" name="Rounded Rectangle 16">
          <a:extLst>
            <a:ext uri="{FF2B5EF4-FFF2-40B4-BE49-F238E27FC236}">
              <a16:creationId xmlns:a16="http://schemas.microsoft.com/office/drawing/2014/main" xmlns="" id="{00000000-0008-0000-0900-000011000000}"/>
            </a:ext>
          </a:extLst>
        </xdr:cNvPr>
        <xdr:cNvSpPr/>
      </xdr:nvSpPr>
      <xdr:spPr>
        <a:xfrm>
          <a:off x="857248"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247642</xdr:colOff>
      <xdr:row>113</xdr:row>
      <xdr:rowOff>33346</xdr:rowOff>
    </xdr:from>
    <xdr:to>
      <xdr:col>5</xdr:col>
      <xdr:colOff>166681</xdr:colOff>
      <xdr:row>114</xdr:row>
      <xdr:rowOff>119072</xdr:rowOff>
    </xdr:to>
    <xdr:sp macro="" textlink="Reports!B30">
      <xdr:nvSpPr>
        <xdr:cNvPr id="18" name="Rounded Rectangle 17">
          <a:extLst>
            <a:ext uri="{FF2B5EF4-FFF2-40B4-BE49-F238E27FC236}">
              <a16:creationId xmlns:a16="http://schemas.microsoft.com/office/drawing/2014/main" xmlns="" id="{00000000-0008-0000-0900-000012000000}"/>
            </a:ext>
          </a:extLst>
        </xdr:cNvPr>
        <xdr:cNvSpPr/>
      </xdr:nvSpPr>
      <xdr:spPr>
        <a:xfrm>
          <a:off x="2069298" y="21559846"/>
          <a:ext cx="1133477"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AF7B9480-B1E1-4FB7-9AD8-E515482E9ADF}" type="TxLink">
            <a:rPr lang="en-US" sz="1400" b="1" i="0" u="none" strike="noStrike" cap="none" spc="0">
              <a:ln w="0"/>
              <a:solidFill>
                <a:srgbClr val="000000"/>
              </a:solidFill>
              <a:effectLst/>
              <a:latin typeface="Times New Roman"/>
              <a:cs typeface="Times New Roman"/>
            </a:rPr>
            <a:pPr algn="ctr"/>
            <a:t>4,250,000</a:t>
          </a:fld>
          <a:endParaRPr lang="hu-HU" sz="18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2</xdr:col>
      <xdr:colOff>330990</xdr:colOff>
      <xdr:row>115</xdr:row>
      <xdr:rowOff>33339</xdr:rowOff>
    </xdr:from>
    <xdr:to>
      <xdr:col>3</xdr:col>
      <xdr:colOff>309563</xdr:colOff>
      <xdr:row>116</xdr:row>
      <xdr:rowOff>119061</xdr:rowOff>
    </xdr:to>
    <xdr:sp macro="" textlink="Reports!O30">
      <xdr:nvSpPr>
        <xdr:cNvPr id="19" name="Rounded Rectangle 18">
          <a:extLst>
            <a:ext uri="{FF2B5EF4-FFF2-40B4-BE49-F238E27FC236}">
              <a16:creationId xmlns:a16="http://schemas.microsoft.com/office/drawing/2014/main" xmlns="" id="{00000000-0008-0000-0900-000013000000}"/>
            </a:ext>
          </a:extLst>
        </xdr:cNvPr>
        <xdr:cNvSpPr/>
      </xdr:nvSpPr>
      <xdr:spPr>
        <a:xfrm>
          <a:off x="1545428" y="21940839"/>
          <a:ext cx="585791"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98B602E8-2412-4D7E-A668-BD1CC8FF27F1}" type="TxLink">
            <a:rPr lang="en-US" sz="1400" b="1" i="0" u="none" strike="noStrike" cap="none" spc="0">
              <a:ln w="0"/>
              <a:solidFill>
                <a:srgbClr val="000000"/>
              </a:solidFill>
              <a:effectLst/>
              <a:latin typeface="Times New Roman"/>
              <a:cs typeface="Times New Roman"/>
            </a:rPr>
            <a:pPr algn="ctr"/>
            <a:t>3%</a:t>
          </a:fld>
          <a:endParaRPr lang="hu-HU" sz="18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8</xdr:col>
      <xdr:colOff>250029</xdr:colOff>
      <xdr:row>113</xdr:row>
      <xdr:rowOff>23822</xdr:rowOff>
    </xdr:from>
    <xdr:to>
      <xdr:col>8</xdr:col>
      <xdr:colOff>571498</xdr:colOff>
      <xdr:row>114</xdr:row>
      <xdr:rowOff>95259</xdr:rowOff>
    </xdr:to>
    <xdr:sp macro="" textlink="">
      <xdr:nvSpPr>
        <xdr:cNvPr id="21" name="Rounded Rectangle 20">
          <a:extLst>
            <a:ext uri="{FF2B5EF4-FFF2-40B4-BE49-F238E27FC236}">
              <a16:creationId xmlns:a16="http://schemas.microsoft.com/office/drawing/2014/main" xmlns="" id="{00000000-0008-0000-0900-000015000000}"/>
            </a:ext>
          </a:extLst>
        </xdr:cNvPr>
        <xdr:cNvSpPr/>
      </xdr:nvSpPr>
      <xdr:spPr>
        <a:xfrm>
          <a:off x="5107779"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10</xdr:col>
      <xdr:colOff>247641</xdr:colOff>
      <xdr:row>113</xdr:row>
      <xdr:rowOff>33346</xdr:rowOff>
    </xdr:from>
    <xdr:to>
      <xdr:col>12</xdr:col>
      <xdr:colOff>166681</xdr:colOff>
      <xdr:row>114</xdr:row>
      <xdr:rowOff>119072</xdr:rowOff>
    </xdr:to>
    <xdr:sp macro="" textlink="Reports!B31">
      <xdr:nvSpPr>
        <xdr:cNvPr id="22" name="Rounded Rectangle 21">
          <a:extLst>
            <a:ext uri="{FF2B5EF4-FFF2-40B4-BE49-F238E27FC236}">
              <a16:creationId xmlns:a16="http://schemas.microsoft.com/office/drawing/2014/main" xmlns="" id="{00000000-0008-0000-0900-000016000000}"/>
            </a:ext>
          </a:extLst>
        </xdr:cNvPr>
        <xdr:cNvSpPr/>
      </xdr:nvSpPr>
      <xdr:spPr>
        <a:xfrm>
          <a:off x="6319829" y="21559846"/>
          <a:ext cx="1133477"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8F41403D-0A37-4337-AE83-41F59539320E}" type="TxLink">
            <a:rPr lang="en-US" sz="1400" b="1" i="0" u="none" strike="noStrike" cap="none" spc="0">
              <a:ln w="0"/>
              <a:solidFill>
                <a:srgbClr val="000000"/>
              </a:solidFill>
              <a:effectLst/>
              <a:latin typeface="Times New Roman"/>
              <a:cs typeface="Times New Roman"/>
            </a:rPr>
            <a:pPr algn="ctr"/>
            <a:t>4,250,000</a:t>
          </a:fld>
          <a:endParaRPr lang="hu-HU" sz="20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9</xdr:col>
      <xdr:colOff>330990</xdr:colOff>
      <xdr:row>115</xdr:row>
      <xdr:rowOff>33339</xdr:rowOff>
    </xdr:from>
    <xdr:to>
      <xdr:col>10</xdr:col>
      <xdr:colOff>309562</xdr:colOff>
      <xdr:row>116</xdr:row>
      <xdr:rowOff>119061</xdr:rowOff>
    </xdr:to>
    <xdr:sp macro="" textlink="Reports!O31">
      <xdr:nvSpPr>
        <xdr:cNvPr id="23" name="Rounded Rectangle 22">
          <a:extLst>
            <a:ext uri="{FF2B5EF4-FFF2-40B4-BE49-F238E27FC236}">
              <a16:creationId xmlns:a16="http://schemas.microsoft.com/office/drawing/2014/main" xmlns="" id="{00000000-0008-0000-0900-000017000000}"/>
            </a:ext>
          </a:extLst>
        </xdr:cNvPr>
        <xdr:cNvSpPr/>
      </xdr:nvSpPr>
      <xdr:spPr>
        <a:xfrm>
          <a:off x="5795959" y="21940839"/>
          <a:ext cx="585791"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1033D451-D84A-420C-A9EB-E0F216702EC7}" type="TxLink">
            <a:rPr lang="en-US" sz="1400" b="1" i="0" u="none" strike="noStrike" cap="none" spc="0">
              <a:ln w="0"/>
              <a:solidFill>
                <a:srgbClr val="000000"/>
              </a:solidFill>
              <a:effectLst/>
              <a:latin typeface="Times New Roman"/>
              <a:cs typeface="Times New Roman"/>
            </a:rPr>
            <a:pPr algn="ctr"/>
            <a:t>4%</a:t>
          </a:fld>
          <a:endParaRPr lang="hu-HU" sz="20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14</xdr:col>
      <xdr:colOff>0</xdr:colOff>
      <xdr:row>105</xdr:row>
      <xdr:rowOff>0</xdr:rowOff>
    </xdr:from>
    <xdr:to>
      <xdr:col>20</xdr:col>
      <xdr:colOff>11906</xdr:colOff>
      <xdr:row>119</xdr:row>
      <xdr:rowOff>76202</xdr:rowOff>
    </xdr:to>
    <xdr:graphicFrame macro="">
      <xdr:nvGraphicFramePr>
        <xdr:cNvPr id="24" name="Chart 23">
          <a:extLst>
            <a:ext uri="{FF2B5EF4-FFF2-40B4-BE49-F238E27FC236}">
              <a16:creationId xmlns:a16="http://schemas.microsoft.com/office/drawing/2014/main" xmlns="" id="{00000000-0008-0000-09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250030</xdr:colOff>
      <xdr:row>113</xdr:row>
      <xdr:rowOff>23822</xdr:rowOff>
    </xdr:from>
    <xdr:to>
      <xdr:col>15</xdr:col>
      <xdr:colOff>571499</xdr:colOff>
      <xdr:row>114</xdr:row>
      <xdr:rowOff>95259</xdr:rowOff>
    </xdr:to>
    <xdr:sp macro="" textlink="">
      <xdr:nvSpPr>
        <xdr:cNvPr id="25" name="Rounded Rectangle 24">
          <a:extLst>
            <a:ext uri="{FF2B5EF4-FFF2-40B4-BE49-F238E27FC236}">
              <a16:creationId xmlns:a16="http://schemas.microsoft.com/office/drawing/2014/main" xmlns="" id="{00000000-0008-0000-0900-000019000000}"/>
            </a:ext>
          </a:extLst>
        </xdr:cNvPr>
        <xdr:cNvSpPr/>
      </xdr:nvSpPr>
      <xdr:spPr>
        <a:xfrm>
          <a:off x="9358311"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17</xdr:col>
      <xdr:colOff>247642</xdr:colOff>
      <xdr:row>113</xdr:row>
      <xdr:rowOff>33346</xdr:rowOff>
    </xdr:from>
    <xdr:to>
      <xdr:col>19</xdr:col>
      <xdr:colOff>166682</xdr:colOff>
      <xdr:row>114</xdr:row>
      <xdr:rowOff>119072</xdr:rowOff>
    </xdr:to>
    <xdr:sp macro="" textlink="Reports!B32">
      <xdr:nvSpPr>
        <xdr:cNvPr id="26" name="Rounded Rectangle 25">
          <a:extLst>
            <a:ext uri="{FF2B5EF4-FFF2-40B4-BE49-F238E27FC236}">
              <a16:creationId xmlns:a16="http://schemas.microsoft.com/office/drawing/2014/main" xmlns="" id="{00000000-0008-0000-0900-00001A000000}"/>
            </a:ext>
          </a:extLst>
        </xdr:cNvPr>
        <xdr:cNvSpPr/>
      </xdr:nvSpPr>
      <xdr:spPr>
        <a:xfrm>
          <a:off x="10570361" y="21559846"/>
          <a:ext cx="1133477"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F63FC189-4DAF-4256-8418-0D4BE3B1DF94}" type="TxLink">
            <a:rPr lang="en-US" sz="1400" b="1" i="0" u="none" strike="noStrike" cap="none" spc="0">
              <a:ln w="0"/>
              <a:solidFill>
                <a:srgbClr val="000000"/>
              </a:solidFill>
              <a:effectLst/>
              <a:latin typeface="Times New Roman"/>
              <a:cs typeface="Times New Roman"/>
            </a:rPr>
            <a:pPr algn="ctr"/>
            <a:t>3,700,000</a:t>
          </a:fld>
          <a:endParaRPr lang="hu-HU" sz="2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16</xdr:col>
      <xdr:colOff>330991</xdr:colOff>
      <xdr:row>115</xdr:row>
      <xdr:rowOff>33339</xdr:rowOff>
    </xdr:from>
    <xdr:to>
      <xdr:col>17</xdr:col>
      <xdr:colOff>309563</xdr:colOff>
      <xdr:row>116</xdr:row>
      <xdr:rowOff>119061</xdr:rowOff>
    </xdr:to>
    <xdr:sp macro="" textlink="Reports!O32">
      <xdr:nvSpPr>
        <xdr:cNvPr id="27" name="Rounded Rectangle 26">
          <a:extLst>
            <a:ext uri="{FF2B5EF4-FFF2-40B4-BE49-F238E27FC236}">
              <a16:creationId xmlns:a16="http://schemas.microsoft.com/office/drawing/2014/main" xmlns="" id="{00000000-0008-0000-0900-00001B000000}"/>
            </a:ext>
          </a:extLst>
        </xdr:cNvPr>
        <xdr:cNvSpPr/>
      </xdr:nvSpPr>
      <xdr:spPr>
        <a:xfrm>
          <a:off x="10046491" y="21940839"/>
          <a:ext cx="585791"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C31D92AC-E2FC-4779-B8B0-2DED96FB3C06}" type="TxLink">
            <a:rPr lang="en-US" sz="1400" b="1" i="0" u="none" strike="noStrike" cap="none" spc="0">
              <a:ln w="0"/>
              <a:solidFill>
                <a:srgbClr val="000000"/>
              </a:solidFill>
              <a:effectLst/>
              <a:latin typeface="Times New Roman"/>
              <a:cs typeface="Times New Roman"/>
            </a:rPr>
            <a:pPr algn="ctr"/>
            <a:t>10%</a:t>
          </a:fld>
          <a:endParaRPr lang="hu-HU" sz="2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120</xdr:row>
      <xdr:rowOff>0</xdr:rowOff>
    </xdr:from>
    <xdr:to>
      <xdr:col>6</xdr:col>
      <xdr:colOff>11905</xdr:colOff>
      <xdr:row>134</xdr:row>
      <xdr:rowOff>76202</xdr:rowOff>
    </xdr:to>
    <xdr:graphicFrame macro="">
      <xdr:nvGraphicFramePr>
        <xdr:cNvPr id="28" name="Chart 27">
          <a:extLst>
            <a:ext uri="{FF2B5EF4-FFF2-40B4-BE49-F238E27FC236}">
              <a16:creationId xmlns:a16="http://schemas.microsoft.com/office/drawing/2014/main" xmlns="" id="{00000000-0008-0000-09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250029</xdr:colOff>
      <xdr:row>128</xdr:row>
      <xdr:rowOff>23822</xdr:rowOff>
    </xdr:from>
    <xdr:to>
      <xdr:col>1</xdr:col>
      <xdr:colOff>571498</xdr:colOff>
      <xdr:row>129</xdr:row>
      <xdr:rowOff>95259</xdr:rowOff>
    </xdr:to>
    <xdr:sp macro="" textlink="">
      <xdr:nvSpPr>
        <xdr:cNvPr id="29" name="Rounded Rectangle 28">
          <a:extLst>
            <a:ext uri="{FF2B5EF4-FFF2-40B4-BE49-F238E27FC236}">
              <a16:creationId xmlns:a16="http://schemas.microsoft.com/office/drawing/2014/main" xmlns="" id="{00000000-0008-0000-0900-00001D000000}"/>
            </a:ext>
          </a:extLst>
        </xdr:cNvPr>
        <xdr:cNvSpPr/>
      </xdr:nvSpPr>
      <xdr:spPr>
        <a:xfrm>
          <a:off x="857248" y="244078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247642</xdr:colOff>
      <xdr:row>128</xdr:row>
      <xdr:rowOff>33346</xdr:rowOff>
    </xdr:from>
    <xdr:to>
      <xdr:col>5</xdr:col>
      <xdr:colOff>166681</xdr:colOff>
      <xdr:row>129</xdr:row>
      <xdr:rowOff>119072</xdr:rowOff>
    </xdr:to>
    <xdr:sp macro="" textlink="Reports!B33">
      <xdr:nvSpPr>
        <xdr:cNvPr id="30" name="Rounded Rectangle 29">
          <a:extLst>
            <a:ext uri="{FF2B5EF4-FFF2-40B4-BE49-F238E27FC236}">
              <a16:creationId xmlns:a16="http://schemas.microsoft.com/office/drawing/2014/main" xmlns="" id="{00000000-0008-0000-0900-00001E000000}"/>
            </a:ext>
          </a:extLst>
        </xdr:cNvPr>
        <xdr:cNvSpPr/>
      </xdr:nvSpPr>
      <xdr:spPr>
        <a:xfrm>
          <a:off x="2069298" y="24417346"/>
          <a:ext cx="1133477"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C326DC82-BB05-40ED-9CAA-D8FAFEFD16DD}" type="TxLink">
            <a:rPr lang="en-US" sz="1400" b="1" i="0" u="none" strike="noStrike" cap="none" spc="0">
              <a:ln w="0"/>
              <a:solidFill>
                <a:srgbClr val="000000"/>
              </a:solidFill>
              <a:effectLst/>
              <a:latin typeface="Times New Roman"/>
              <a:cs typeface="Times New Roman"/>
            </a:rPr>
            <a:pPr algn="ctr"/>
            <a:t>2,550,000</a:t>
          </a:fld>
          <a:endParaRPr lang="hu-HU" sz="28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2</xdr:col>
      <xdr:colOff>330990</xdr:colOff>
      <xdr:row>130</xdr:row>
      <xdr:rowOff>33339</xdr:rowOff>
    </xdr:from>
    <xdr:to>
      <xdr:col>3</xdr:col>
      <xdr:colOff>309563</xdr:colOff>
      <xdr:row>131</xdr:row>
      <xdr:rowOff>119061</xdr:rowOff>
    </xdr:to>
    <xdr:sp macro="" textlink="Reports!O33">
      <xdr:nvSpPr>
        <xdr:cNvPr id="31" name="Rounded Rectangle 30">
          <a:extLst>
            <a:ext uri="{FF2B5EF4-FFF2-40B4-BE49-F238E27FC236}">
              <a16:creationId xmlns:a16="http://schemas.microsoft.com/office/drawing/2014/main" xmlns="" id="{00000000-0008-0000-0900-00001F000000}"/>
            </a:ext>
          </a:extLst>
        </xdr:cNvPr>
        <xdr:cNvSpPr/>
      </xdr:nvSpPr>
      <xdr:spPr>
        <a:xfrm>
          <a:off x="1545428" y="24798339"/>
          <a:ext cx="585791"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4E043162-18F9-4C75-9492-5FF19861D3C4}" type="TxLink">
            <a:rPr lang="en-US" sz="1400" b="1" i="0" u="none" strike="noStrike" cap="none" spc="0">
              <a:ln w="0"/>
              <a:solidFill>
                <a:srgbClr val="000000"/>
              </a:solidFill>
              <a:effectLst/>
              <a:latin typeface="Times New Roman"/>
              <a:cs typeface="Times New Roman"/>
            </a:rPr>
            <a:pPr algn="ctr"/>
            <a:t>0%</a:t>
          </a:fld>
          <a:endParaRPr lang="hu-HU" sz="28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7</xdr:col>
      <xdr:colOff>0</xdr:colOff>
      <xdr:row>120</xdr:row>
      <xdr:rowOff>0</xdr:rowOff>
    </xdr:from>
    <xdr:to>
      <xdr:col>13</xdr:col>
      <xdr:colOff>11905</xdr:colOff>
      <xdr:row>134</xdr:row>
      <xdr:rowOff>76202</xdr:rowOff>
    </xdr:to>
    <xdr:graphicFrame macro="">
      <xdr:nvGraphicFramePr>
        <xdr:cNvPr id="34" name="Chart 33">
          <a:extLst>
            <a:ext uri="{FF2B5EF4-FFF2-40B4-BE49-F238E27FC236}">
              <a16:creationId xmlns:a16="http://schemas.microsoft.com/office/drawing/2014/main" xmlns="" id="{00000000-0008-0000-09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250029</xdr:colOff>
      <xdr:row>128</xdr:row>
      <xdr:rowOff>23822</xdr:rowOff>
    </xdr:from>
    <xdr:to>
      <xdr:col>8</xdr:col>
      <xdr:colOff>571498</xdr:colOff>
      <xdr:row>129</xdr:row>
      <xdr:rowOff>95259</xdr:rowOff>
    </xdr:to>
    <xdr:sp macro="" textlink="">
      <xdr:nvSpPr>
        <xdr:cNvPr id="35" name="Rounded Rectangle 34">
          <a:extLst>
            <a:ext uri="{FF2B5EF4-FFF2-40B4-BE49-F238E27FC236}">
              <a16:creationId xmlns:a16="http://schemas.microsoft.com/office/drawing/2014/main" xmlns="" id="{00000000-0008-0000-0900-000023000000}"/>
            </a:ext>
          </a:extLst>
        </xdr:cNvPr>
        <xdr:cNvSpPr/>
      </xdr:nvSpPr>
      <xdr:spPr>
        <a:xfrm>
          <a:off x="5107779" y="244078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10</xdr:col>
      <xdr:colOff>247641</xdr:colOff>
      <xdr:row>128</xdr:row>
      <xdr:rowOff>33346</xdr:rowOff>
    </xdr:from>
    <xdr:to>
      <xdr:col>12</xdr:col>
      <xdr:colOff>166681</xdr:colOff>
      <xdr:row>129</xdr:row>
      <xdr:rowOff>119072</xdr:rowOff>
    </xdr:to>
    <xdr:sp macro="" textlink="Reports!B34">
      <xdr:nvSpPr>
        <xdr:cNvPr id="36" name="Rounded Rectangle 35">
          <a:extLst>
            <a:ext uri="{FF2B5EF4-FFF2-40B4-BE49-F238E27FC236}">
              <a16:creationId xmlns:a16="http://schemas.microsoft.com/office/drawing/2014/main" xmlns="" id="{00000000-0008-0000-0900-000024000000}"/>
            </a:ext>
          </a:extLst>
        </xdr:cNvPr>
        <xdr:cNvSpPr/>
      </xdr:nvSpPr>
      <xdr:spPr>
        <a:xfrm>
          <a:off x="6319829" y="24417346"/>
          <a:ext cx="1133477"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659F5F9F-F76D-442B-BE42-F3B80CDDAD02}" type="TxLink">
            <a:rPr lang="en-US" sz="1400" b="1" i="0" u="none" strike="noStrike" cap="none" spc="0">
              <a:ln w="0"/>
              <a:solidFill>
                <a:srgbClr val="000000"/>
              </a:solidFill>
              <a:effectLst/>
              <a:latin typeface="Times New Roman"/>
              <a:cs typeface="Times New Roman"/>
            </a:rPr>
            <a:pPr algn="ctr"/>
            <a:t>0</a:t>
          </a:fld>
          <a:endParaRPr lang="hu-HU" sz="20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9</xdr:col>
      <xdr:colOff>330990</xdr:colOff>
      <xdr:row>130</xdr:row>
      <xdr:rowOff>33339</xdr:rowOff>
    </xdr:from>
    <xdr:to>
      <xdr:col>10</xdr:col>
      <xdr:colOff>309562</xdr:colOff>
      <xdr:row>131</xdr:row>
      <xdr:rowOff>119061</xdr:rowOff>
    </xdr:to>
    <xdr:sp macro="" textlink="Reports!O34">
      <xdr:nvSpPr>
        <xdr:cNvPr id="37" name="Rounded Rectangle 36">
          <a:extLst>
            <a:ext uri="{FF2B5EF4-FFF2-40B4-BE49-F238E27FC236}">
              <a16:creationId xmlns:a16="http://schemas.microsoft.com/office/drawing/2014/main" xmlns="" id="{00000000-0008-0000-0900-000025000000}"/>
            </a:ext>
          </a:extLst>
        </xdr:cNvPr>
        <xdr:cNvSpPr/>
      </xdr:nvSpPr>
      <xdr:spPr>
        <a:xfrm>
          <a:off x="5795959" y="24798339"/>
          <a:ext cx="585791"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17E6436F-C68F-4E84-B318-D5173F58A7E0}" type="TxLink">
            <a:rPr lang="en-US" sz="1400" b="1" i="0" u="none" strike="noStrike" cap="none" spc="0">
              <a:ln w="0"/>
              <a:solidFill>
                <a:srgbClr val="000000"/>
              </a:solidFill>
              <a:effectLst/>
              <a:latin typeface="Times New Roman"/>
              <a:cs typeface="Times New Roman"/>
            </a:rPr>
            <a:pPr algn="ctr"/>
            <a:t>#DIV/0!</a:t>
          </a:fld>
          <a:endParaRPr lang="hu-HU" sz="20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14</xdr:col>
      <xdr:colOff>0</xdr:colOff>
      <xdr:row>120</xdr:row>
      <xdr:rowOff>0</xdr:rowOff>
    </xdr:from>
    <xdr:to>
      <xdr:col>20</xdr:col>
      <xdr:colOff>11906</xdr:colOff>
      <xdr:row>134</xdr:row>
      <xdr:rowOff>76202</xdr:rowOff>
    </xdr:to>
    <xdr:graphicFrame macro="">
      <xdr:nvGraphicFramePr>
        <xdr:cNvPr id="42" name="Chart 41">
          <a:extLst>
            <a:ext uri="{FF2B5EF4-FFF2-40B4-BE49-F238E27FC236}">
              <a16:creationId xmlns:a16="http://schemas.microsoft.com/office/drawing/2014/main" xmlns="" id="{00000000-0008-0000-09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250030</xdr:colOff>
      <xdr:row>128</xdr:row>
      <xdr:rowOff>23822</xdr:rowOff>
    </xdr:from>
    <xdr:to>
      <xdr:col>15</xdr:col>
      <xdr:colOff>571499</xdr:colOff>
      <xdr:row>129</xdr:row>
      <xdr:rowOff>95259</xdr:rowOff>
    </xdr:to>
    <xdr:sp macro="" textlink="">
      <xdr:nvSpPr>
        <xdr:cNvPr id="43" name="Rounded Rectangle 42">
          <a:extLst>
            <a:ext uri="{FF2B5EF4-FFF2-40B4-BE49-F238E27FC236}">
              <a16:creationId xmlns:a16="http://schemas.microsoft.com/office/drawing/2014/main" xmlns="" id="{00000000-0008-0000-0900-00002B000000}"/>
            </a:ext>
          </a:extLst>
        </xdr:cNvPr>
        <xdr:cNvSpPr/>
      </xdr:nvSpPr>
      <xdr:spPr>
        <a:xfrm>
          <a:off x="9358311" y="244078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17</xdr:col>
      <xdr:colOff>247642</xdr:colOff>
      <xdr:row>128</xdr:row>
      <xdr:rowOff>33346</xdr:rowOff>
    </xdr:from>
    <xdr:to>
      <xdr:col>19</xdr:col>
      <xdr:colOff>166682</xdr:colOff>
      <xdr:row>129</xdr:row>
      <xdr:rowOff>119072</xdr:rowOff>
    </xdr:to>
    <xdr:sp macro="" textlink="Reports!B35">
      <xdr:nvSpPr>
        <xdr:cNvPr id="44" name="Rounded Rectangle 43">
          <a:extLst>
            <a:ext uri="{FF2B5EF4-FFF2-40B4-BE49-F238E27FC236}">
              <a16:creationId xmlns:a16="http://schemas.microsoft.com/office/drawing/2014/main" xmlns="" id="{00000000-0008-0000-0900-00002C000000}"/>
            </a:ext>
          </a:extLst>
        </xdr:cNvPr>
        <xdr:cNvSpPr/>
      </xdr:nvSpPr>
      <xdr:spPr>
        <a:xfrm>
          <a:off x="10570361" y="24417346"/>
          <a:ext cx="1133477"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88FB2A1E-E3C6-4DF1-BC0F-CF74698A2BDD}" type="TxLink">
            <a:rPr lang="en-US" sz="1400" b="1" i="0" u="none" strike="noStrike" cap="none" spc="0">
              <a:ln w="0"/>
              <a:solidFill>
                <a:srgbClr val="000000"/>
              </a:solidFill>
              <a:effectLst/>
              <a:latin typeface="Times New Roman"/>
              <a:cs typeface="Times New Roman"/>
            </a:rPr>
            <a:pPr algn="ctr"/>
            <a:t>0</a:t>
          </a:fld>
          <a:endParaRPr lang="hu-HU" sz="32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16</xdr:col>
      <xdr:colOff>330991</xdr:colOff>
      <xdr:row>130</xdr:row>
      <xdr:rowOff>33339</xdr:rowOff>
    </xdr:from>
    <xdr:to>
      <xdr:col>17</xdr:col>
      <xdr:colOff>309563</xdr:colOff>
      <xdr:row>131</xdr:row>
      <xdr:rowOff>119061</xdr:rowOff>
    </xdr:to>
    <xdr:sp macro="" textlink="Reports!O35">
      <xdr:nvSpPr>
        <xdr:cNvPr id="45" name="Rounded Rectangle 44">
          <a:extLst>
            <a:ext uri="{FF2B5EF4-FFF2-40B4-BE49-F238E27FC236}">
              <a16:creationId xmlns:a16="http://schemas.microsoft.com/office/drawing/2014/main" xmlns="" id="{00000000-0008-0000-0900-00002D000000}"/>
            </a:ext>
          </a:extLst>
        </xdr:cNvPr>
        <xdr:cNvSpPr/>
      </xdr:nvSpPr>
      <xdr:spPr>
        <a:xfrm>
          <a:off x="10046491" y="24798339"/>
          <a:ext cx="585791"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652F9BC0-7ADE-4850-82A5-084FB5892CA5}" type="TxLink">
            <a:rPr lang="en-US" sz="1400" b="1" i="0" u="none" strike="noStrike" cap="none" spc="0">
              <a:ln w="0"/>
              <a:solidFill>
                <a:srgbClr val="000000"/>
              </a:solidFill>
              <a:effectLst/>
              <a:latin typeface="Times New Roman"/>
              <a:cs typeface="Times New Roman"/>
            </a:rPr>
            <a:pPr algn="ctr"/>
            <a:t>#DIV/0!</a:t>
          </a:fld>
          <a:endParaRPr lang="hu-HU" sz="32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17</xdr:col>
      <xdr:colOff>261931</xdr:colOff>
      <xdr:row>48</xdr:row>
      <xdr:rowOff>0</xdr:rowOff>
    </xdr:from>
    <xdr:to>
      <xdr:col>24</xdr:col>
      <xdr:colOff>583400</xdr:colOff>
      <xdr:row>63</xdr:row>
      <xdr:rowOff>103584</xdr:rowOff>
    </xdr:to>
    <xdr:graphicFrame macro="">
      <xdr:nvGraphicFramePr>
        <xdr:cNvPr id="62" name="Chart 61">
          <a:extLst>
            <a:ext uri="{FF2B5EF4-FFF2-40B4-BE49-F238E27FC236}">
              <a16:creationId xmlns:a16="http://schemas.microsoft.com/office/drawing/2014/main" xmlns="" id="{00000000-0008-0000-09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261931</xdr:colOff>
      <xdr:row>48</xdr:row>
      <xdr:rowOff>0</xdr:rowOff>
    </xdr:from>
    <xdr:to>
      <xdr:col>18</xdr:col>
      <xdr:colOff>583399</xdr:colOff>
      <xdr:row>63</xdr:row>
      <xdr:rowOff>103584</xdr:rowOff>
    </xdr:to>
    <xdr:graphicFrame macro="">
      <xdr:nvGraphicFramePr>
        <xdr:cNvPr id="63" name="Chart 62">
          <a:extLst>
            <a:ext uri="{FF2B5EF4-FFF2-40B4-BE49-F238E27FC236}">
              <a16:creationId xmlns:a16="http://schemas.microsoft.com/office/drawing/2014/main" xmlns="" id="{00000000-0008-0000-09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xdr:col>
      <xdr:colOff>183103</xdr:colOff>
      <xdr:row>147</xdr:row>
      <xdr:rowOff>74361</xdr:rowOff>
    </xdr:from>
    <xdr:to>
      <xdr:col>2</xdr:col>
      <xdr:colOff>562574</xdr:colOff>
      <xdr:row>148</xdr:row>
      <xdr:rowOff>176231</xdr:rowOff>
    </xdr:to>
    <xdr:sp macro="" textlink="$T$140">
      <xdr:nvSpPr>
        <xdr:cNvPr id="64" name="Rectangle 63">
          <a:extLst>
            <a:ext uri="{FF2B5EF4-FFF2-40B4-BE49-F238E27FC236}">
              <a16:creationId xmlns:a16="http://schemas.microsoft.com/office/drawing/2014/main" xmlns="" id="{00000000-0008-0000-0900-000040000000}"/>
            </a:ext>
          </a:extLst>
        </xdr:cNvPr>
        <xdr:cNvSpPr/>
      </xdr:nvSpPr>
      <xdr:spPr>
        <a:xfrm>
          <a:off x="1397541" y="28077861"/>
          <a:ext cx="379471" cy="2923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BBEAA2A3-146E-4740-8B01-0BD0C557B56D}"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 </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38678</xdr:colOff>
      <xdr:row>146</xdr:row>
      <xdr:rowOff>36544</xdr:rowOff>
    </xdr:from>
    <xdr:to>
      <xdr:col>2</xdr:col>
      <xdr:colOff>418149</xdr:colOff>
      <xdr:row>147</xdr:row>
      <xdr:rowOff>138414</xdr:rowOff>
    </xdr:to>
    <xdr:sp macro="" textlink="$T$141">
      <xdr:nvSpPr>
        <xdr:cNvPr id="65" name="Rectangle 64">
          <a:extLst>
            <a:ext uri="{FF2B5EF4-FFF2-40B4-BE49-F238E27FC236}">
              <a16:creationId xmlns:a16="http://schemas.microsoft.com/office/drawing/2014/main" xmlns="" id="{00000000-0008-0000-0900-000041000000}"/>
            </a:ext>
          </a:extLst>
        </xdr:cNvPr>
        <xdr:cNvSpPr/>
      </xdr:nvSpPr>
      <xdr:spPr>
        <a:xfrm>
          <a:off x="1253116" y="27849544"/>
          <a:ext cx="379471" cy="2923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2342D341-394F-4718-B4DA-FDDB7FCF815A}"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 </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11907</xdr:colOff>
      <xdr:row>144</xdr:row>
      <xdr:rowOff>135927</xdr:rowOff>
    </xdr:from>
    <xdr:to>
      <xdr:col>2</xdr:col>
      <xdr:colOff>391378</xdr:colOff>
      <xdr:row>146</xdr:row>
      <xdr:rowOff>47297</xdr:rowOff>
    </xdr:to>
    <xdr:sp macro="" textlink="$T$142">
      <xdr:nvSpPr>
        <xdr:cNvPr id="66" name="Rectangle 65">
          <a:extLst>
            <a:ext uri="{FF2B5EF4-FFF2-40B4-BE49-F238E27FC236}">
              <a16:creationId xmlns:a16="http://schemas.microsoft.com/office/drawing/2014/main" xmlns="" id="{00000000-0008-0000-0900-000042000000}"/>
            </a:ext>
          </a:extLst>
        </xdr:cNvPr>
        <xdr:cNvSpPr/>
      </xdr:nvSpPr>
      <xdr:spPr>
        <a:xfrm>
          <a:off x="1226345" y="27567927"/>
          <a:ext cx="379471" cy="2923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B4418952-E264-42E6-B743-DBFBDD3A2711}"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 </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110576</xdr:colOff>
      <xdr:row>143</xdr:row>
      <xdr:rowOff>66676</xdr:rowOff>
    </xdr:from>
    <xdr:to>
      <xdr:col>2</xdr:col>
      <xdr:colOff>490047</xdr:colOff>
      <xdr:row>144</xdr:row>
      <xdr:rowOff>168546</xdr:rowOff>
    </xdr:to>
    <xdr:sp macro="" textlink="$T$143">
      <xdr:nvSpPr>
        <xdr:cNvPr id="91" name="Rectangle 90">
          <a:extLst>
            <a:ext uri="{FF2B5EF4-FFF2-40B4-BE49-F238E27FC236}">
              <a16:creationId xmlns:a16="http://schemas.microsoft.com/office/drawing/2014/main" xmlns="" id="{00000000-0008-0000-0900-00005B000000}"/>
            </a:ext>
          </a:extLst>
        </xdr:cNvPr>
        <xdr:cNvSpPr/>
      </xdr:nvSpPr>
      <xdr:spPr>
        <a:xfrm>
          <a:off x="1325014" y="27308176"/>
          <a:ext cx="379471" cy="2923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C031A604-9E02-4645-8664-C003981DEFAE}"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 </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332554</xdr:colOff>
      <xdr:row>142</xdr:row>
      <xdr:rowOff>43314</xdr:rowOff>
    </xdr:from>
    <xdr:to>
      <xdr:col>3</xdr:col>
      <xdr:colOff>104807</xdr:colOff>
      <xdr:row>143</xdr:row>
      <xdr:rowOff>145184</xdr:rowOff>
    </xdr:to>
    <xdr:sp macro="" textlink="$T$144">
      <xdr:nvSpPr>
        <xdr:cNvPr id="92" name="Rectangle 91">
          <a:extLst>
            <a:ext uri="{FF2B5EF4-FFF2-40B4-BE49-F238E27FC236}">
              <a16:creationId xmlns:a16="http://schemas.microsoft.com/office/drawing/2014/main" xmlns="" id="{00000000-0008-0000-0900-00005C000000}"/>
            </a:ext>
          </a:extLst>
        </xdr:cNvPr>
        <xdr:cNvSpPr/>
      </xdr:nvSpPr>
      <xdr:spPr>
        <a:xfrm>
          <a:off x="1546992" y="27094314"/>
          <a:ext cx="379471" cy="2923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D74B283E-E70E-460C-800A-7192781F6C9F}"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 </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30936</xdr:colOff>
      <xdr:row>141</xdr:row>
      <xdr:rowOff>154786</xdr:rowOff>
    </xdr:from>
    <xdr:to>
      <xdr:col>3</xdr:col>
      <xdr:colOff>410407</xdr:colOff>
      <xdr:row>143</xdr:row>
      <xdr:rowOff>66156</xdr:rowOff>
    </xdr:to>
    <xdr:sp macro="" textlink="$T$145">
      <xdr:nvSpPr>
        <xdr:cNvPr id="93" name="Rectangle 92">
          <a:extLst>
            <a:ext uri="{FF2B5EF4-FFF2-40B4-BE49-F238E27FC236}">
              <a16:creationId xmlns:a16="http://schemas.microsoft.com/office/drawing/2014/main" xmlns="" id="{00000000-0008-0000-0900-00005D000000}"/>
            </a:ext>
          </a:extLst>
        </xdr:cNvPr>
        <xdr:cNvSpPr/>
      </xdr:nvSpPr>
      <xdr:spPr>
        <a:xfrm>
          <a:off x="1852592" y="27015286"/>
          <a:ext cx="379471" cy="2923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6A6A4AB2-A778-4F48-BD1D-765C2B73E91E}"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 </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300163</xdr:colOff>
      <xdr:row>142</xdr:row>
      <xdr:rowOff>56151</xdr:rowOff>
    </xdr:from>
    <xdr:to>
      <xdr:col>4</xdr:col>
      <xdr:colOff>72415</xdr:colOff>
      <xdr:row>143</xdr:row>
      <xdr:rowOff>158021</xdr:rowOff>
    </xdr:to>
    <xdr:sp macro="" textlink="$T$146">
      <xdr:nvSpPr>
        <xdr:cNvPr id="94" name="Rectangle 93">
          <a:extLst>
            <a:ext uri="{FF2B5EF4-FFF2-40B4-BE49-F238E27FC236}">
              <a16:creationId xmlns:a16="http://schemas.microsoft.com/office/drawing/2014/main" xmlns="" id="{00000000-0008-0000-0900-00005E000000}"/>
            </a:ext>
          </a:extLst>
        </xdr:cNvPr>
        <xdr:cNvSpPr/>
      </xdr:nvSpPr>
      <xdr:spPr>
        <a:xfrm>
          <a:off x="2121819" y="27107151"/>
          <a:ext cx="379471" cy="2923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0B78FBBD-F258-40F8-A183-28E0D0D56272}"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 </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488456</xdr:colOff>
      <xdr:row>143</xdr:row>
      <xdr:rowOff>60756</xdr:rowOff>
    </xdr:from>
    <xdr:to>
      <xdr:col>4</xdr:col>
      <xdr:colOff>260708</xdr:colOff>
      <xdr:row>144</xdr:row>
      <xdr:rowOff>162626</xdr:rowOff>
    </xdr:to>
    <xdr:sp macro="" textlink="$T$147">
      <xdr:nvSpPr>
        <xdr:cNvPr id="95" name="Rectangle 94">
          <a:extLst>
            <a:ext uri="{FF2B5EF4-FFF2-40B4-BE49-F238E27FC236}">
              <a16:creationId xmlns:a16="http://schemas.microsoft.com/office/drawing/2014/main" xmlns="" id="{00000000-0008-0000-0900-00005F000000}"/>
            </a:ext>
          </a:extLst>
        </xdr:cNvPr>
        <xdr:cNvSpPr/>
      </xdr:nvSpPr>
      <xdr:spPr>
        <a:xfrm>
          <a:off x="2310112" y="27302256"/>
          <a:ext cx="379471" cy="2923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B229E264-372E-487F-8185-03B2BAD7120E}"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 </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586876</xdr:colOff>
      <xdr:row>144</xdr:row>
      <xdr:rowOff>131178</xdr:rowOff>
    </xdr:from>
    <xdr:to>
      <xdr:col>4</xdr:col>
      <xdr:colOff>359128</xdr:colOff>
      <xdr:row>146</xdr:row>
      <xdr:rowOff>42548</xdr:rowOff>
    </xdr:to>
    <xdr:sp macro="" textlink="$T$148">
      <xdr:nvSpPr>
        <xdr:cNvPr id="96" name="Rectangle 95">
          <a:extLst>
            <a:ext uri="{FF2B5EF4-FFF2-40B4-BE49-F238E27FC236}">
              <a16:creationId xmlns:a16="http://schemas.microsoft.com/office/drawing/2014/main" xmlns="" id="{00000000-0008-0000-0900-000060000000}"/>
            </a:ext>
          </a:extLst>
        </xdr:cNvPr>
        <xdr:cNvSpPr/>
      </xdr:nvSpPr>
      <xdr:spPr>
        <a:xfrm>
          <a:off x="2408532" y="27563178"/>
          <a:ext cx="379471" cy="2923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3A258C9C-8AAD-4A76-9044-D6A68FBA5F0E}"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 </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568685</xdr:colOff>
      <xdr:row>146</xdr:row>
      <xdr:rowOff>41816</xdr:rowOff>
    </xdr:from>
    <xdr:to>
      <xdr:col>4</xdr:col>
      <xdr:colOff>340937</xdr:colOff>
      <xdr:row>147</xdr:row>
      <xdr:rowOff>143686</xdr:rowOff>
    </xdr:to>
    <xdr:sp macro="" textlink="$T$149">
      <xdr:nvSpPr>
        <xdr:cNvPr id="97" name="Rectangle 96">
          <a:extLst>
            <a:ext uri="{FF2B5EF4-FFF2-40B4-BE49-F238E27FC236}">
              <a16:creationId xmlns:a16="http://schemas.microsoft.com/office/drawing/2014/main" xmlns="" id="{00000000-0008-0000-0900-000061000000}"/>
            </a:ext>
          </a:extLst>
        </xdr:cNvPr>
        <xdr:cNvSpPr/>
      </xdr:nvSpPr>
      <xdr:spPr>
        <a:xfrm>
          <a:off x="2390341" y="27854816"/>
          <a:ext cx="379471" cy="2923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1A9A8125-2C56-43C1-82D3-58D5559BCA61}"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 </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374409</xdr:colOff>
      <xdr:row>147</xdr:row>
      <xdr:rowOff>93788</xdr:rowOff>
    </xdr:from>
    <xdr:to>
      <xdr:col>4</xdr:col>
      <xdr:colOff>211486</xdr:colOff>
      <xdr:row>149</xdr:row>
      <xdr:rowOff>5158</xdr:rowOff>
    </xdr:to>
    <xdr:sp macro="" textlink="$T$150">
      <xdr:nvSpPr>
        <xdr:cNvPr id="98" name="Rectangle 97">
          <a:extLst>
            <a:ext uri="{FF2B5EF4-FFF2-40B4-BE49-F238E27FC236}">
              <a16:creationId xmlns:a16="http://schemas.microsoft.com/office/drawing/2014/main" xmlns="" id="{00000000-0008-0000-0900-000062000000}"/>
            </a:ext>
          </a:extLst>
        </xdr:cNvPr>
        <xdr:cNvSpPr/>
      </xdr:nvSpPr>
      <xdr:spPr>
        <a:xfrm>
          <a:off x="2196065" y="28097288"/>
          <a:ext cx="444296" cy="2923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976641D8-15D0-426C-9093-1D8858F268E8}"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 </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0</xdr:colOff>
      <xdr:row>138</xdr:row>
      <xdr:rowOff>0</xdr:rowOff>
    </xdr:from>
    <xdr:to>
      <xdr:col>5</xdr:col>
      <xdr:colOff>202406</xdr:colOff>
      <xdr:row>151</xdr:row>
      <xdr:rowOff>132435</xdr:rowOff>
    </xdr:to>
    <xdr:grpSp>
      <xdr:nvGrpSpPr>
        <xdr:cNvPr id="100" name="Group 99">
          <a:extLst>
            <a:ext uri="{FF2B5EF4-FFF2-40B4-BE49-F238E27FC236}">
              <a16:creationId xmlns:a16="http://schemas.microsoft.com/office/drawing/2014/main" xmlns="" id="{00000000-0008-0000-0900-000064000000}"/>
            </a:ext>
          </a:extLst>
        </xdr:cNvPr>
        <xdr:cNvGrpSpPr/>
      </xdr:nvGrpSpPr>
      <xdr:grpSpPr>
        <a:xfrm>
          <a:off x="607219" y="26289000"/>
          <a:ext cx="2631281" cy="2608935"/>
          <a:chOff x="4432793" y="534865"/>
          <a:chExt cx="2610584" cy="2608387"/>
        </a:xfrm>
      </xdr:grpSpPr>
      <xdr:grpSp>
        <xdr:nvGrpSpPr>
          <xdr:cNvPr id="101" name="Group 100">
            <a:extLst>
              <a:ext uri="{FF2B5EF4-FFF2-40B4-BE49-F238E27FC236}">
                <a16:creationId xmlns:a16="http://schemas.microsoft.com/office/drawing/2014/main" xmlns="" id="{00000000-0008-0000-0900-000065000000}"/>
              </a:ext>
            </a:extLst>
          </xdr:cNvPr>
          <xdr:cNvGrpSpPr/>
        </xdr:nvGrpSpPr>
        <xdr:grpSpPr>
          <a:xfrm>
            <a:off x="4432793" y="534865"/>
            <a:ext cx="2610584" cy="2608387"/>
            <a:chOff x="5326674" y="1186962"/>
            <a:chExt cx="2610582" cy="2608385"/>
          </a:xfrm>
        </xdr:grpSpPr>
        <xdr:grpSp>
          <xdr:nvGrpSpPr>
            <xdr:cNvPr id="103" name="Group 102">
              <a:extLst>
                <a:ext uri="{FF2B5EF4-FFF2-40B4-BE49-F238E27FC236}">
                  <a16:creationId xmlns:a16="http://schemas.microsoft.com/office/drawing/2014/main" xmlns="" id="{00000000-0008-0000-0900-000067000000}"/>
                </a:ext>
              </a:extLst>
            </xdr:cNvPr>
            <xdr:cNvGrpSpPr/>
          </xdr:nvGrpSpPr>
          <xdr:grpSpPr>
            <a:xfrm>
              <a:off x="5326674" y="1186962"/>
              <a:ext cx="2610582" cy="2608385"/>
              <a:chOff x="5341328" y="1238250"/>
              <a:chExt cx="2610582" cy="2608385"/>
            </a:xfrm>
          </xdr:grpSpPr>
          <xdr:grpSp>
            <xdr:nvGrpSpPr>
              <xdr:cNvPr id="116" name="Group 115">
                <a:extLst>
                  <a:ext uri="{FF2B5EF4-FFF2-40B4-BE49-F238E27FC236}">
                    <a16:creationId xmlns:a16="http://schemas.microsoft.com/office/drawing/2014/main" xmlns="" id="{00000000-0008-0000-0900-000074000000}"/>
                  </a:ext>
                </a:extLst>
              </xdr:cNvPr>
              <xdr:cNvGrpSpPr/>
            </xdr:nvGrpSpPr>
            <xdr:grpSpPr>
              <a:xfrm>
                <a:off x="5341328" y="1238250"/>
                <a:ext cx="2610582" cy="2608385"/>
                <a:chOff x="1648557" y="1802423"/>
                <a:chExt cx="2676525" cy="2621758"/>
              </a:xfrm>
            </xdr:grpSpPr>
            <xdr:sp macro="" textlink="">
              <xdr:nvSpPr>
                <xdr:cNvPr id="118" name="Oval 2">
                  <a:extLst>
                    <a:ext uri="{FF2B5EF4-FFF2-40B4-BE49-F238E27FC236}">
                      <a16:creationId xmlns:a16="http://schemas.microsoft.com/office/drawing/2014/main" xmlns="" id="{00000000-0008-0000-0900-000076000000}"/>
                    </a:ext>
                  </a:extLst>
                </xdr:cNvPr>
                <xdr:cNvSpPr>
                  <a:spLocks noChangeArrowheads="1"/>
                </xdr:cNvSpPr>
              </xdr:nvSpPr>
              <xdr:spPr bwMode="auto">
                <a:xfrm>
                  <a:off x="1648557" y="1802423"/>
                  <a:ext cx="2676525" cy="2621758"/>
                </a:xfrm>
                <a:prstGeom prst="ellipse">
                  <a:avLst/>
                </a:prstGeom>
                <a:solidFill>
                  <a:schemeClr val="accent5">
                    <a:lumMod val="40000"/>
                    <a:lumOff val="60000"/>
                  </a:schemeClr>
                </a:solidFill>
                <a:ln w="19050">
                  <a:gradFill flip="none" rotWithShape="1">
                    <a:gsLst>
                      <a:gs pos="0">
                        <a:schemeClr val="tx1"/>
                      </a:gs>
                      <a:gs pos="100000">
                        <a:schemeClr val="bg1">
                          <a:lumMod val="85000"/>
                        </a:schemeClr>
                      </a:gs>
                    </a:gsLst>
                    <a:lin ang="8100000" scaled="1"/>
                    <a:tileRect/>
                  </a:gradFill>
                </a:ln>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000" b="1">
                    <a:solidFill>
                      <a:schemeClr val="tx1"/>
                    </a:solidFill>
                    <a:latin typeface="Times New Roman" panose="02020603050405020304" pitchFamily="18" charset="0"/>
                    <a:cs typeface="Times New Roman" panose="02020603050405020304" pitchFamily="18" charset="0"/>
                  </a:endParaRPr>
                </a:p>
              </xdr:txBody>
            </xdr:sp>
            <xdr:sp macro="" textlink="">
              <xdr:nvSpPr>
                <xdr:cNvPr id="119" name="Oval 6">
                  <a:extLst>
                    <a:ext uri="{FF2B5EF4-FFF2-40B4-BE49-F238E27FC236}">
                      <a16:creationId xmlns:a16="http://schemas.microsoft.com/office/drawing/2014/main" xmlns="" id="{00000000-0008-0000-0900-000077000000}"/>
                    </a:ext>
                  </a:extLst>
                </xdr:cNvPr>
                <xdr:cNvSpPr>
                  <a:spLocks noChangeArrowheads="1"/>
                </xdr:cNvSpPr>
              </xdr:nvSpPr>
              <xdr:spPr bwMode="auto">
                <a:xfrm>
                  <a:off x="1725201" y="1862760"/>
                  <a:ext cx="2523235" cy="2468776"/>
                </a:xfrm>
                <a:prstGeom prst="donut">
                  <a:avLst>
                    <a:gd name="adj" fmla="val 15338"/>
                  </a:avLst>
                </a:prstGeom>
                <a:solidFill>
                  <a:schemeClr val="bg1">
                    <a:lumMod val="65000"/>
                    <a:alpha val="20000"/>
                  </a:schemeClr>
                </a:solidFill>
                <a:ln>
                  <a:noFill/>
                </a:ln>
                <a:effectLst>
                  <a:outerShdw blurRad="114300" sx="102000" sy="102000" algn="ctr" rotWithShape="0">
                    <a:prstClr val="black"/>
                  </a:outerShdw>
                </a:effectLst>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100"/>
                </a:p>
              </xdr:txBody>
            </xdr:sp>
          </xdr:grpSp>
          <xdr:graphicFrame macro="">
            <xdr:nvGraphicFramePr>
              <xdr:cNvPr id="117" name="Chart 116">
                <a:extLst>
                  <a:ext uri="{FF2B5EF4-FFF2-40B4-BE49-F238E27FC236}">
                    <a16:creationId xmlns:a16="http://schemas.microsoft.com/office/drawing/2014/main" xmlns="" id="{00000000-0008-0000-0900-000075000000}"/>
                  </a:ext>
                </a:extLst>
              </xdr:cNvPr>
              <xdr:cNvGraphicFramePr/>
            </xdr:nvGraphicFramePr>
            <xdr:xfrm>
              <a:off x="5371224" y="1348921"/>
              <a:ext cx="2557094" cy="2313926"/>
            </xdr:xfrm>
            <a:graphic>
              <a:graphicData uri="http://schemas.openxmlformats.org/drawingml/2006/chart">
                <c:chart xmlns:c="http://schemas.openxmlformats.org/drawingml/2006/chart" xmlns:r="http://schemas.openxmlformats.org/officeDocument/2006/relationships" r:id="rId20"/>
              </a:graphicData>
            </a:graphic>
          </xdr:graphicFrame>
        </xdr:grpSp>
        <xdr:grpSp>
          <xdr:nvGrpSpPr>
            <xdr:cNvPr id="104" name="Group 103">
              <a:extLst>
                <a:ext uri="{FF2B5EF4-FFF2-40B4-BE49-F238E27FC236}">
                  <a16:creationId xmlns:a16="http://schemas.microsoft.com/office/drawing/2014/main" xmlns="" id="{00000000-0008-0000-0900-000068000000}"/>
                </a:ext>
              </a:extLst>
            </xdr:cNvPr>
            <xdr:cNvGrpSpPr/>
          </xdr:nvGrpSpPr>
          <xdr:grpSpPr>
            <a:xfrm>
              <a:off x="5854973" y="1686115"/>
              <a:ext cx="1549373" cy="1374082"/>
              <a:chOff x="4313694" y="2411300"/>
              <a:chExt cx="1636123" cy="1323786"/>
            </a:xfrm>
          </xdr:grpSpPr>
          <xdr:sp macro="" textlink="George!T140">
            <xdr:nvSpPr>
              <xdr:cNvPr id="105" name="Rectangle 104">
                <a:extLst>
                  <a:ext uri="{FF2B5EF4-FFF2-40B4-BE49-F238E27FC236}">
                    <a16:creationId xmlns:a16="http://schemas.microsoft.com/office/drawing/2014/main" xmlns="" id="{00000000-0008-0000-0900-000069000000}"/>
                  </a:ext>
                </a:extLst>
              </xdr:cNvPr>
              <xdr:cNvSpPr/>
            </xdr:nvSpPr>
            <xdr:spPr>
              <a:xfrm>
                <a:off x="4493053" y="3434765"/>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407010FA-0301-4EBC-89CD-F1763253F701}"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George!T141">
            <xdr:nvSpPr>
              <xdr:cNvPr id="106" name="Rectangle 105">
                <a:extLst>
                  <a:ext uri="{FF2B5EF4-FFF2-40B4-BE49-F238E27FC236}">
                    <a16:creationId xmlns:a16="http://schemas.microsoft.com/office/drawing/2014/main" xmlns="" id="{00000000-0008-0000-0900-00006A000000}"/>
                  </a:ext>
                </a:extLst>
              </xdr:cNvPr>
              <xdr:cNvSpPr/>
            </xdr:nvSpPr>
            <xdr:spPr>
              <a:xfrm>
                <a:off x="4341742" y="3214852"/>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BCDB88FC-2D64-49B4-8986-62CF322B359A}"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0.4</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George!T142">
            <xdr:nvSpPr>
              <xdr:cNvPr id="107" name="Rectangle 106">
                <a:extLst>
                  <a:ext uri="{FF2B5EF4-FFF2-40B4-BE49-F238E27FC236}">
                    <a16:creationId xmlns:a16="http://schemas.microsoft.com/office/drawing/2014/main" xmlns="" id="{00000000-0008-0000-0900-00006B000000}"/>
                  </a:ext>
                </a:extLst>
              </xdr:cNvPr>
              <xdr:cNvSpPr/>
            </xdr:nvSpPr>
            <xdr:spPr>
              <a:xfrm>
                <a:off x="4313694" y="29436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930E4A69-D4C4-4945-837D-971FD84FC5C0}"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0.9</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George!T143">
            <xdr:nvSpPr>
              <xdr:cNvPr id="108" name="Rectangle 107">
                <a:extLst>
                  <a:ext uri="{FF2B5EF4-FFF2-40B4-BE49-F238E27FC236}">
                    <a16:creationId xmlns:a16="http://schemas.microsoft.com/office/drawing/2014/main" xmlns="" id="{00000000-0008-0000-0900-00006C000000}"/>
                  </a:ext>
                </a:extLst>
              </xdr:cNvPr>
              <xdr:cNvSpPr/>
            </xdr:nvSpPr>
            <xdr:spPr>
              <a:xfrm>
                <a:off x="4417068" y="269341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978BA22E-F402-427D-B771-DE2B9569643D}"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1.3</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George!T144">
            <xdr:nvSpPr>
              <xdr:cNvPr id="109" name="Rectangle 108">
                <a:extLst>
                  <a:ext uri="{FF2B5EF4-FFF2-40B4-BE49-F238E27FC236}">
                    <a16:creationId xmlns:a16="http://schemas.microsoft.com/office/drawing/2014/main" xmlns="" id="{00000000-0008-0000-0900-00006D000000}"/>
                  </a:ext>
                </a:extLst>
              </xdr:cNvPr>
              <xdr:cNvSpPr/>
            </xdr:nvSpPr>
            <xdr:spPr>
              <a:xfrm>
                <a:off x="4649631" y="2487419"/>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7CF5351C-3A66-4CA1-92F9-4463157FB439}"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1.7</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George!T145">
            <xdr:nvSpPr>
              <xdr:cNvPr id="110" name="Rectangle 109">
                <a:extLst>
                  <a:ext uri="{FF2B5EF4-FFF2-40B4-BE49-F238E27FC236}">
                    <a16:creationId xmlns:a16="http://schemas.microsoft.com/office/drawing/2014/main" xmlns="" id="{00000000-0008-0000-0900-00006E000000}"/>
                  </a:ext>
                </a:extLst>
              </xdr:cNvPr>
              <xdr:cNvSpPr/>
            </xdr:nvSpPr>
            <xdr:spPr>
              <a:xfrm>
                <a:off x="4969803" y="24113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399153FA-4071-4762-A2F8-51606C4FD0BA}"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2.1</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George!T146">
            <xdr:nvSpPr>
              <xdr:cNvPr id="111" name="Rectangle 110">
                <a:extLst>
                  <a:ext uri="{FF2B5EF4-FFF2-40B4-BE49-F238E27FC236}">
                    <a16:creationId xmlns:a16="http://schemas.microsoft.com/office/drawing/2014/main" xmlns="" id="{00000000-0008-0000-0900-00006F000000}"/>
                  </a:ext>
                </a:extLst>
              </xdr:cNvPr>
              <xdr:cNvSpPr/>
            </xdr:nvSpPr>
            <xdr:spPr>
              <a:xfrm>
                <a:off x="5251867" y="2499784"/>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13803E44-439E-4C2C-8ED7-4F6C66038EF3}"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2.6</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George!T147">
            <xdr:nvSpPr>
              <xdr:cNvPr id="112" name="Rectangle 111">
                <a:extLst>
                  <a:ext uri="{FF2B5EF4-FFF2-40B4-BE49-F238E27FC236}">
                    <a16:creationId xmlns:a16="http://schemas.microsoft.com/office/drawing/2014/main" xmlns="" id="{00000000-0008-0000-0900-000070000000}"/>
                  </a:ext>
                </a:extLst>
              </xdr:cNvPr>
              <xdr:cNvSpPr/>
            </xdr:nvSpPr>
            <xdr:spPr>
              <a:xfrm>
                <a:off x="5449139" y="2687708"/>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0FF52487-142E-4F7E-B91E-2B59B32A1474}"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George!T148">
            <xdr:nvSpPr>
              <xdr:cNvPr id="113" name="Rectangle 112">
                <a:extLst>
                  <a:ext uri="{FF2B5EF4-FFF2-40B4-BE49-F238E27FC236}">
                    <a16:creationId xmlns:a16="http://schemas.microsoft.com/office/drawing/2014/main" xmlns="" id="{00000000-0008-0000-0900-000071000000}"/>
                  </a:ext>
                </a:extLst>
              </xdr:cNvPr>
              <xdr:cNvSpPr/>
            </xdr:nvSpPr>
            <xdr:spPr>
              <a:xfrm>
                <a:off x="5552252" y="2939026"/>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F7E51501-0C75-40FB-B0FB-245249959662}"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3.4</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George!T149">
            <xdr:nvSpPr>
              <xdr:cNvPr id="114" name="Rectangle 113">
                <a:extLst>
                  <a:ext uri="{FF2B5EF4-FFF2-40B4-BE49-F238E27FC236}">
                    <a16:creationId xmlns:a16="http://schemas.microsoft.com/office/drawing/2014/main" xmlns="" id="{00000000-0008-0000-0900-000072000000}"/>
                  </a:ext>
                </a:extLst>
              </xdr:cNvPr>
              <xdr:cNvSpPr/>
            </xdr:nvSpPr>
            <xdr:spPr>
              <a:xfrm>
                <a:off x="5533193" y="321993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27D0F364-E198-40B0-BEC1-D3258DBC288A}"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3.8</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George!T150">
            <xdr:nvSpPr>
              <xdr:cNvPr id="115" name="Rectangle 114">
                <a:extLst>
                  <a:ext uri="{FF2B5EF4-FFF2-40B4-BE49-F238E27FC236}">
                    <a16:creationId xmlns:a16="http://schemas.microsoft.com/office/drawing/2014/main" xmlns="" id="{00000000-0008-0000-0900-000073000000}"/>
                  </a:ext>
                </a:extLst>
              </xdr:cNvPr>
              <xdr:cNvSpPr/>
            </xdr:nvSpPr>
            <xdr:spPr>
              <a:xfrm>
                <a:off x="5329653" y="3453477"/>
                <a:ext cx="465482"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63EE9438-E3BE-4491-9296-EA29E85FC9B2}" type="TxLink">
                  <a:rPr lang="en-US" sz="1100" b="1" i="0" u="none" strike="noStrike">
                    <a:solidFill>
                      <a:schemeClr val="tx1"/>
                    </a:solidFill>
                    <a:latin typeface="Times New Roman" panose="02020603050405020304" pitchFamily="18" charset="0"/>
                    <a:cs typeface="Times New Roman" panose="02020603050405020304" pitchFamily="18" charset="0"/>
                  </a:rPr>
                  <a:pPr algn="ctr"/>
                  <a:t>4.3</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grpSp>
      </xdr:grpSp>
      <xdr:pic>
        <xdr:nvPicPr>
          <xdr:cNvPr id="102" name="Picture 101">
            <a:extLst>
              <a:ext uri="{FF2B5EF4-FFF2-40B4-BE49-F238E27FC236}">
                <a16:creationId xmlns:a16="http://schemas.microsoft.com/office/drawing/2014/main" xmlns="" id="{00000000-0008-0000-0900-000066000000}"/>
              </a:ext>
            </a:extLst>
          </xdr:cNvPr>
          <xdr:cNvPicPr>
            <a:picLocks noChangeAspect="1"/>
          </xdr:cNvPicPr>
        </xdr:nvPicPr>
        <xdr:blipFill>
          <a:blip xmlns:r="http://schemas.openxmlformats.org/officeDocument/2006/relationships" r:embed="rId21"/>
          <a:stretch>
            <a:fillRect/>
          </a:stretch>
        </xdr:blipFill>
        <xdr:spPr>
          <a:xfrm>
            <a:off x="5524285" y="1579707"/>
            <a:ext cx="454268" cy="454268"/>
          </a:xfrm>
          <a:prstGeom prst="rect">
            <a:avLst/>
          </a:prstGeom>
        </xdr:spPr>
      </xdr:pic>
    </xdr:grpSp>
    <xdr:clientData/>
  </xdr:twoCellAnchor>
  <xdr:twoCellAnchor>
    <xdr:from>
      <xdr:col>2</xdr:col>
      <xdr:colOff>476250</xdr:colOff>
      <xdr:row>143</xdr:row>
      <xdr:rowOff>87009</xdr:rowOff>
    </xdr:from>
    <xdr:to>
      <xdr:col>3</xdr:col>
      <xdr:colOff>341559</xdr:colOff>
      <xdr:row>145</xdr:row>
      <xdr:rowOff>162659</xdr:rowOff>
    </xdr:to>
    <xdr:pic>
      <xdr:nvPicPr>
        <xdr:cNvPr id="120" name="Picture 119">
          <a:extLst>
            <a:ext uri="{FF2B5EF4-FFF2-40B4-BE49-F238E27FC236}">
              <a16:creationId xmlns:a16="http://schemas.microsoft.com/office/drawing/2014/main" xmlns="" id="{00000000-0008-0000-0900-000078000000}"/>
            </a:ext>
          </a:extLst>
        </xdr:cNvPr>
        <xdr:cNvPicPr>
          <a:picLocks noChangeAspect="1"/>
        </xdr:cNvPicPr>
      </xdr:nvPicPr>
      <xdr:blipFill>
        <a:blip xmlns:r="http://schemas.openxmlformats.org/officeDocument/2006/relationships" r:embed="rId21"/>
        <a:stretch>
          <a:fillRect/>
        </a:stretch>
      </xdr:blipFill>
      <xdr:spPr>
        <a:xfrm>
          <a:off x="1690688" y="27328509"/>
          <a:ext cx="472527" cy="456650"/>
        </a:xfrm>
        <a:prstGeom prst="rect">
          <a:avLst/>
        </a:prstGeom>
      </xdr:spPr>
    </xdr:pic>
    <xdr:clientData/>
  </xdr:twoCellAnchor>
  <xdr:twoCellAnchor>
    <xdr:from>
      <xdr:col>0</xdr:col>
      <xdr:colOff>71437</xdr:colOff>
      <xdr:row>136</xdr:row>
      <xdr:rowOff>35720</xdr:rowOff>
    </xdr:from>
    <xdr:to>
      <xdr:col>6</xdr:col>
      <xdr:colOff>132557</xdr:colOff>
      <xdr:row>153</xdr:row>
      <xdr:rowOff>95251</xdr:rowOff>
    </xdr:to>
    <xdr:graphicFrame macro="">
      <xdr:nvGraphicFramePr>
        <xdr:cNvPr id="121" name="Chart 120">
          <a:extLst>
            <a:ext uri="{FF2B5EF4-FFF2-40B4-BE49-F238E27FC236}">
              <a16:creationId xmlns:a16="http://schemas.microsoft.com/office/drawing/2014/main" xmlns="" id="{00000000-0008-0000-0900-00007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xdr:col>
      <xdr:colOff>309562</xdr:colOff>
      <xdr:row>149</xdr:row>
      <xdr:rowOff>11904</xdr:rowOff>
    </xdr:from>
    <xdr:to>
      <xdr:col>3</xdr:col>
      <xdr:colOff>500857</xdr:colOff>
      <xdr:row>150</xdr:row>
      <xdr:rowOff>173829</xdr:rowOff>
    </xdr:to>
    <xdr:sp macro="" textlink="George!$Q$145">
      <xdr:nvSpPr>
        <xdr:cNvPr id="122" name="Rounded Rectangle 121">
          <a:extLst>
            <a:ext uri="{FF2B5EF4-FFF2-40B4-BE49-F238E27FC236}">
              <a16:creationId xmlns:a16="http://schemas.microsoft.com/office/drawing/2014/main" xmlns="" id="{00000000-0008-0000-0900-00007A000000}"/>
            </a:ext>
          </a:extLst>
        </xdr:cNvPr>
        <xdr:cNvSpPr/>
      </xdr:nvSpPr>
      <xdr:spPr>
        <a:xfrm>
          <a:off x="1524000" y="28396404"/>
          <a:ext cx="798513" cy="352425"/>
        </a:xfrm>
        <a:prstGeom prst="roundRect">
          <a:avLst/>
        </a:prstGeom>
        <a:solidFill>
          <a:schemeClr val="bg1">
            <a:lumMod val="75000"/>
          </a:schemeClr>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03A8BAE7-2BA0-456D-A787-C94B9A27D3C1}"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19%</a:t>
          </a:fld>
          <a:endParaRPr lang="hu-HU" sz="20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476250</xdr:colOff>
      <xdr:row>143</xdr:row>
      <xdr:rowOff>83344</xdr:rowOff>
    </xdr:from>
    <xdr:to>
      <xdr:col>3</xdr:col>
      <xdr:colOff>341559</xdr:colOff>
      <xdr:row>145</xdr:row>
      <xdr:rowOff>158994</xdr:rowOff>
    </xdr:to>
    <xdr:pic>
      <xdr:nvPicPr>
        <xdr:cNvPr id="123" name="Picture 122">
          <a:extLst>
            <a:ext uri="{FF2B5EF4-FFF2-40B4-BE49-F238E27FC236}">
              <a16:creationId xmlns:a16="http://schemas.microsoft.com/office/drawing/2014/main" xmlns="" id="{00000000-0008-0000-0900-00007B000000}"/>
            </a:ext>
          </a:extLst>
        </xdr:cNvPr>
        <xdr:cNvPicPr>
          <a:picLocks noChangeAspect="1"/>
        </xdr:cNvPicPr>
      </xdr:nvPicPr>
      <xdr:blipFill>
        <a:blip xmlns:r="http://schemas.openxmlformats.org/officeDocument/2006/relationships" r:embed="rId21"/>
        <a:stretch>
          <a:fillRect/>
        </a:stretch>
      </xdr:blipFill>
      <xdr:spPr>
        <a:xfrm>
          <a:off x="1690688" y="27324844"/>
          <a:ext cx="472527" cy="456650"/>
        </a:xfrm>
        <a:prstGeom prst="rect">
          <a:avLst/>
        </a:prstGeom>
      </xdr:spPr>
    </xdr:pic>
    <xdr:clientData/>
  </xdr:twoCellAnchor>
  <xdr:twoCellAnchor>
    <xdr:from>
      <xdr:col>7</xdr:col>
      <xdr:colOff>0</xdr:colOff>
      <xdr:row>138</xdr:row>
      <xdr:rowOff>0</xdr:rowOff>
    </xdr:from>
    <xdr:to>
      <xdr:col>11</xdr:col>
      <xdr:colOff>202406</xdr:colOff>
      <xdr:row>151</xdr:row>
      <xdr:rowOff>132435</xdr:rowOff>
    </xdr:to>
    <xdr:grpSp>
      <xdr:nvGrpSpPr>
        <xdr:cNvPr id="168" name="Group 167">
          <a:extLst>
            <a:ext uri="{FF2B5EF4-FFF2-40B4-BE49-F238E27FC236}">
              <a16:creationId xmlns:a16="http://schemas.microsoft.com/office/drawing/2014/main" xmlns="" id="{00000000-0008-0000-0900-0000A8000000}"/>
            </a:ext>
          </a:extLst>
        </xdr:cNvPr>
        <xdr:cNvGrpSpPr/>
      </xdr:nvGrpSpPr>
      <xdr:grpSpPr>
        <a:xfrm>
          <a:off x="4250531" y="26289000"/>
          <a:ext cx="2631281" cy="2608935"/>
          <a:chOff x="4432793" y="534865"/>
          <a:chExt cx="2610584" cy="2608387"/>
        </a:xfrm>
      </xdr:grpSpPr>
      <xdr:grpSp>
        <xdr:nvGrpSpPr>
          <xdr:cNvPr id="169" name="Group 168">
            <a:extLst>
              <a:ext uri="{FF2B5EF4-FFF2-40B4-BE49-F238E27FC236}">
                <a16:creationId xmlns:a16="http://schemas.microsoft.com/office/drawing/2014/main" xmlns="" id="{00000000-0008-0000-0900-0000A9000000}"/>
              </a:ext>
            </a:extLst>
          </xdr:cNvPr>
          <xdr:cNvGrpSpPr/>
        </xdr:nvGrpSpPr>
        <xdr:grpSpPr>
          <a:xfrm>
            <a:off x="4432793" y="534865"/>
            <a:ext cx="2610584" cy="2608387"/>
            <a:chOff x="5326674" y="1186962"/>
            <a:chExt cx="2610582" cy="2608385"/>
          </a:xfrm>
        </xdr:grpSpPr>
        <xdr:grpSp>
          <xdr:nvGrpSpPr>
            <xdr:cNvPr id="171" name="Group 170">
              <a:extLst>
                <a:ext uri="{FF2B5EF4-FFF2-40B4-BE49-F238E27FC236}">
                  <a16:creationId xmlns:a16="http://schemas.microsoft.com/office/drawing/2014/main" xmlns="" id="{00000000-0008-0000-0900-0000AB000000}"/>
                </a:ext>
              </a:extLst>
            </xdr:cNvPr>
            <xdr:cNvGrpSpPr/>
          </xdr:nvGrpSpPr>
          <xdr:grpSpPr>
            <a:xfrm>
              <a:off x="5326674" y="1186962"/>
              <a:ext cx="2610582" cy="2608385"/>
              <a:chOff x="5341328" y="1238250"/>
              <a:chExt cx="2610582" cy="2608385"/>
            </a:xfrm>
          </xdr:grpSpPr>
          <xdr:grpSp>
            <xdr:nvGrpSpPr>
              <xdr:cNvPr id="184" name="Group 183">
                <a:extLst>
                  <a:ext uri="{FF2B5EF4-FFF2-40B4-BE49-F238E27FC236}">
                    <a16:creationId xmlns:a16="http://schemas.microsoft.com/office/drawing/2014/main" xmlns="" id="{00000000-0008-0000-0900-0000B8000000}"/>
                  </a:ext>
                </a:extLst>
              </xdr:cNvPr>
              <xdr:cNvGrpSpPr/>
            </xdr:nvGrpSpPr>
            <xdr:grpSpPr>
              <a:xfrm>
                <a:off x="5341328" y="1238250"/>
                <a:ext cx="2610582" cy="2608385"/>
                <a:chOff x="1648557" y="1802423"/>
                <a:chExt cx="2676525" cy="2621758"/>
              </a:xfrm>
            </xdr:grpSpPr>
            <xdr:sp macro="" textlink="">
              <xdr:nvSpPr>
                <xdr:cNvPr id="186" name="Oval 2">
                  <a:extLst>
                    <a:ext uri="{FF2B5EF4-FFF2-40B4-BE49-F238E27FC236}">
                      <a16:creationId xmlns:a16="http://schemas.microsoft.com/office/drawing/2014/main" xmlns="" id="{00000000-0008-0000-0900-0000BA000000}"/>
                    </a:ext>
                  </a:extLst>
                </xdr:cNvPr>
                <xdr:cNvSpPr>
                  <a:spLocks noChangeArrowheads="1"/>
                </xdr:cNvSpPr>
              </xdr:nvSpPr>
              <xdr:spPr bwMode="auto">
                <a:xfrm>
                  <a:off x="1648557" y="1802423"/>
                  <a:ext cx="2676525" cy="2621758"/>
                </a:xfrm>
                <a:prstGeom prst="ellipse">
                  <a:avLst/>
                </a:prstGeom>
                <a:solidFill>
                  <a:schemeClr val="accent5">
                    <a:lumMod val="40000"/>
                    <a:lumOff val="60000"/>
                  </a:schemeClr>
                </a:solidFill>
                <a:ln w="19050">
                  <a:gradFill flip="none" rotWithShape="1">
                    <a:gsLst>
                      <a:gs pos="0">
                        <a:schemeClr val="tx1"/>
                      </a:gs>
                      <a:gs pos="100000">
                        <a:schemeClr val="bg1">
                          <a:lumMod val="85000"/>
                        </a:schemeClr>
                      </a:gs>
                    </a:gsLst>
                    <a:lin ang="8100000" scaled="1"/>
                    <a:tileRect/>
                  </a:gradFill>
                </a:ln>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000" b="1">
                    <a:solidFill>
                      <a:schemeClr val="tx1"/>
                    </a:solidFill>
                    <a:latin typeface="Times New Roman" panose="02020603050405020304" pitchFamily="18" charset="0"/>
                    <a:cs typeface="Times New Roman" panose="02020603050405020304" pitchFamily="18" charset="0"/>
                  </a:endParaRPr>
                </a:p>
              </xdr:txBody>
            </xdr:sp>
            <xdr:sp macro="" textlink="">
              <xdr:nvSpPr>
                <xdr:cNvPr id="187" name="Oval 6">
                  <a:extLst>
                    <a:ext uri="{FF2B5EF4-FFF2-40B4-BE49-F238E27FC236}">
                      <a16:creationId xmlns:a16="http://schemas.microsoft.com/office/drawing/2014/main" xmlns="" id="{00000000-0008-0000-0900-0000BB000000}"/>
                    </a:ext>
                  </a:extLst>
                </xdr:cNvPr>
                <xdr:cNvSpPr>
                  <a:spLocks noChangeArrowheads="1"/>
                </xdr:cNvSpPr>
              </xdr:nvSpPr>
              <xdr:spPr bwMode="auto">
                <a:xfrm>
                  <a:off x="1725201" y="1862760"/>
                  <a:ext cx="2523235" cy="2468776"/>
                </a:xfrm>
                <a:prstGeom prst="donut">
                  <a:avLst>
                    <a:gd name="adj" fmla="val 15338"/>
                  </a:avLst>
                </a:prstGeom>
                <a:solidFill>
                  <a:schemeClr val="bg1">
                    <a:lumMod val="65000"/>
                    <a:alpha val="20000"/>
                  </a:schemeClr>
                </a:solidFill>
                <a:ln>
                  <a:noFill/>
                </a:ln>
                <a:effectLst>
                  <a:outerShdw blurRad="114300" sx="102000" sy="102000" algn="ctr" rotWithShape="0">
                    <a:prstClr val="black"/>
                  </a:outerShdw>
                </a:effectLst>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100"/>
                </a:p>
              </xdr:txBody>
            </xdr:sp>
          </xdr:grpSp>
          <xdr:graphicFrame macro="">
            <xdr:nvGraphicFramePr>
              <xdr:cNvPr id="185" name="Chart 184">
                <a:extLst>
                  <a:ext uri="{FF2B5EF4-FFF2-40B4-BE49-F238E27FC236}">
                    <a16:creationId xmlns:a16="http://schemas.microsoft.com/office/drawing/2014/main" xmlns="" id="{00000000-0008-0000-0900-0000B9000000}"/>
                  </a:ext>
                </a:extLst>
              </xdr:cNvPr>
              <xdr:cNvGraphicFramePr/>
            </xdr:nvGraphicFramePr>
            <xdr:xfrm>
              <a:off x="5371224" y="1348921"/>
              <a:ext cx="2557094" cy="2313926"/>
            </xdr:xfrm>
            <a:graphic>
              <a:graphicData uri="http://schemas.openxmlformats.org/drawingml/2006/chart">
                <c:chart xmlns:c="http://schemas.openxmlformats.org/drawingml/2006/chart" xmlns:r="http://schemas.openxmlformats.org/officeDocument/2006/relationships" r:id="rId23"/>
              </a:graphicData>
            </a:graphic>
          </xdr:graphicFrame>
        </xdr:grpSp>
        <xdr:grpSp>
          <xdr:nvGrpSpPr>
            <xdr:cNvPr id="172" name="Group 171">
              <a:extLst>
                <a:ext uri="{FF2B5EF4-FFF2-40B4-BE49-F238E27FC236}">
                  <a16:creationId xmlns:a16="http://schemas.microsoft.com/office/drawing/2014/main" xmlns="" id="{00000000-0008-0000-0900-0000AC000000}"/>
                </a:ext>
              </a:extLst>
            </xdr:cNvPr>
            <xdr:cNvGrpSpPr/>
          </xdr:nvGrpSpPr>
          <xdr:grpSpPr>
            <a:xfrm>
              <a:off x="5854973" y="1686115"/>
              <a:ext cx="1549373" cy="1390371"/>
              <a:chOff x="4313694" y="2411300"/>
              <a:chExt cx="1636123" cy="1339479"/>
            </a:xfrm>
          </xdr:grpSpPr>
          <xdr:sp macro="" textlink="Sameh!$T$140">
            <xdr:nvSpPr>
              <xdr:cNvPr id="173" name="Rectangle 172">
                <a:extLst>
                  <a:ext uri="{FF2B5EF4-FFF2-40B4-BE49-F238E27FC236}">
                    <a16:creationId xmlns:a16="http://schemas.microsoft.com/office/drawing/2014/main" xmlns="" id="{00000000-0008-0000-0900-0000AD000000}"/>
                  </a:ext>
                </a:extLst>
              </xdr:cNvPr>
              <xdr:cNvSpPr/>
            </xdr:nvSpPr>
            <xdr:spPr>
              <a:xfrm>
                <a:off x="4505527" y="346917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FC55F92A-46ED-4155-B308-FCD69D2B8795}"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Sameh!$T$141">
            <xdr:nvSpPr>
              <xdr:cNvPr id="174" name="Rectangle 173">
                <a:extLst>
                  <a:ext uri="{FF2B5EF4-FFF2-40B4-BE49-F238E27FC236}">
                    <a16:creationId xmlns:a16="http://schemas.microsoft.com/office/drawing/2014/main" xmlns="" id="{00000000-0008-0000-0900-0000AE000000}"/>
                  </a:ext>
                </a:extLst>
              </xdr:cNvPr>
              <xdr:cNvSpPr/>
            </xdr:nvSpPr>
            <xdr:spPr>
              <a:xfrm>
                <a:off x="4341742" y="3214852"/>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38787FEE-F16D-4B15-AD10-5BCE75FBFF1F}"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0.4</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Sameh!$T$142">
            <xdr:nvSpPr>
              <xdr:cNvPr id="175" name="Rectangle 174">
                <a:extLst>
                  <a:ext uri="{FF2B5EF4-FFF2-40B4-BE49-F238E27FC236}">
                    <a16:creationId xmlns:a16="http://schemas.microsoft.com/office/drawing/2014/main" xmlns="" id="{00000000-0008-0000-0900-0000AF000000}"/>
                  </a:ext>
                </a:extLst>
              </xdr:cNvPr>
              <xdr:cNvSpPr/>
            </xdr:nvSpPr>
            <xdr:spPr>
              <a:xfrm>
                <a:off x="4313694" y="29436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6A73DDD1-0FBB-42E2-9C05-CE73554579D3}"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0.9</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Sameh!$T$143">
            <xdr:nvSpPr>
              <xdr:cNvPr id="176" name="Rectangle 175">
                <a:extLst>
                  <a:ext uri="{FF2B5EF4-FFF2-40B4-BE49-F238E27FC236}">
                    <a16:creationId xmlns:a16="http://schemas.microsoft.com/office/drawing/2014/main" xmlns="" id="{00000000-0008-0000-0900-0000B0000000}"/>
                  </a:ext>
                </a:extLst>
              </xdr:cNvPr>
              <xdr:cNvSpPr/>
            </xdr:nvSpPr>
            <xdr:spPr>
              <a:xfrm>
                <a:off x="4417068" y="269341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7FDA59C7-C829-4DDF-9433-4E8F69F026E9}"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1.3</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Sameh!$T$144">
            <xdr:nvSpPr>
              <xdr:cNvPr id="177" name="Rectangle 176">
                <a:extLst>
                  <a:ext uri="{FF2B5EF4-FFF2-40B4-BE49-F238E27FC236}">
                    <a16:creationId xmlns:a16="http://schemas.microsoft.com/office/drawing/2014/main" xmlns="" id="{00000000-0008-0000-0900-0000B1000000}"/>
                  </a:ext>
                </a:extLst>
              </xdr:cNvPr>
              <xdr:cNvSpPr/>
            </xdr:nvSpPr>
            <xdr:spPr>
              <a:xfrm>
                <a:off x="4649631" y="2487419"/>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127A605D-0FF4-4179-8915-8C7B022A342B}"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1.7</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Sameh!$T$145">
            <xdr:nvSpPr>
              <xdr:cNvPr id="178" name="Rectangle 177">
                <a:extLst>
                  <a:ext uri="{FF2B5EF4-FFF2-40B4-BE49-F238E27FC236}">
                    <a16:creationId xmlns:a16="http://schemas.microsoft.com/office/drawing/2014/main" xmlns="" id="{00000000-0008-0000-0900-0000B2000000}"/>
                  </a:ext>
                </a:extLst>
              </xdr:cNvPr>
              <xdr:cNvSpPr/>
            </xdr:nvSpPr>
            <xdr:spPr>
              <a:xfrm>
                <a:off x="4969803" y="24113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D08095B6-8F5E-4CEA-BB19-C46974679561}"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2.1</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Sameh!$T$146">
            <xdr:nvSpPr>
              <xdr:cNvPr id="179" name="Rectangle 178">
                <a:extLst>
                  <a:ext uri="{FF2B5EF4-FFF2-40B4-BE49-F238E27FC236}">
                    <a16:creationId xmlns:a16="http://schemas.microsoft.com/office/drawing/2014/main" xmlns="" id="{00000000-0008-0000-0900-0000B3000000}"/>
                  </a:ext>
                </a:extLst>
              </xdr:cNvPr>
              <xdr:cNvSpPr/>
            </xdr:nvSpPr>
            <xdr:spPr>
              <a:xfrm>
                <a:off x="5251867" y="2499784"/>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EFD5D8B4-693B-4042-9051-B3A8B6FF1CE7}"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2.6</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Sameh!$T$147">
            <xdr:nvSpPr>
              <xdr:cNvPr id="180" name="Rectangle 179">
                <a:extLst>
                  <a:ext uri="{FF2B5EF4-FFF2-40B4-BE49-F238E27FC236}">
                    <a16:creationId xmlns:a16="http://schemas.microsoft.com/office/drawing/2014/main" xmlns="" id="{00000000-0008-0000-0900-0000B4000000}"/>
                  </a:ext>
                </a:extLst>
              </xdr:cNvPr>
              <xdr:cNvSpPr/>
            </xdr:nvSpPr>
            <xdr:spPr>
              <a:xfrm>
                <a:off x="5449139" y="2687708"/>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26CC2B42-0BA4-4F0E-84B0-B1894F8C7CAD}"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Sameh!$T$148">
            <xdr:nvSpPr>
              <xdr:cNvPr id="181" name="Rectangle 180">
                <a:extLst>
                  <a:ext uri="{FF2B5EF4-FFF2-40B4-BE49-F238E27FC236}">
                    <a16:creationId xmlns:a16="http://schemas.microsoft.com/office/drawing/2014/main" xmlns="" id="{00000000-0008-0000-0900-0000B5000000}"/>
                  </a:ext>
                </a:extLst>
              </xdr:cNvPr>
              <xdr:cNvSpPr/>
            </xdr:nvSpPr>
            <xdr:spPr>
              <a:xfrm>
                <a:off x="5552252" y="2939026"/>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F6C40C1F-E8F4-46BA-97D5-471678B29639}"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3.4</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Sameh!$T$149">
            <xdr:nvSpPr>
              <xdr:cNvPr id="182" name="Rectangle 181">
                <a:extLst>
                  <a:ext uri="{FF2B5EF4-FFF2-40B4-BE49-F238E27FC236}">
                    <a16:creationId xmlns:a16="http://schemas.microsoft.com/office/drawing/2014/main" xmlns="" id="{00000000-0008-0000-0900-0000B6000000}"/>
                  </a:ext>
                </a:extLst>
              </xdr:cNvPr>
              <xdr:cNvSpPr/>
            </xdr:nvSpPr>
            <xdr:spPr>
              <a:xfrm>
                <a:off x="5533193" y="321993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C807216F-89DA-414E-BB55-1ED0ABE55AE8}"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3.8</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Sameh!$T$150">
            <xdr:nvSpPr>
              <xdr:cNvPr id="183" name="Rectangle 182">
                <a:extLst>
                  <a:ext uri="{FF2B5EF4-FFF2-40B4-BE49-F238E27FC236}">
                    <a16:creationId xmlns:a16="http://schemas.microsoft.com/office/drawing/2014/main" xmlns="" id="{00000000-0008-0000-0900-0000B7000000}"/>
                  </a:ext>
                </a:extLst>
              </xdr:cNvPr>
              <xdr:cNvSpPr/>
            </xdr:nvSpPr>
            <xdr:spPr>
              <a:xfrm>
                <a:off x="5329653" y="3453477"/>
                <a:ext cx="465482"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4BB48543-1C6D-49D8-BBB8-534B1BA62643}" type="TxLink">
                  <a:rPr lang="en-US" sz="1100" b="1" i="0" u="none" strike="noStrike">
                    <a:solidFill>
                      <a:schemeClr val="tx1"/>
                    </a:solidFill>
                    <a:latin typeface="Times New Roman" panose="02020603050405020304" pitchFamily="18" charset="0"/>
                    <a:cs typeface="Times New Roman" panose="02020603050405020304" pitchFamily="18" charset="0"/>
                  </a:rPr>
                  <a:pPr algn="ctr"/>
                  <a:t>4.3</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grpSp>
      </xdr:grpSp>
      <xdr:pic>
        <xdr:nvPicPr>
          <xdr:cNvPr id="170" name="Picture 169">
            <a:extLst>
              <a:ext uri="{FF2B5EF4-FFF2-40B4-BE49-F238E27FC236}">
                <a16:creationId xmlns:a16="http://schemas.microsoft.com/office/drawing/2014/main" xmlns="" id="{00000000-0008-0000-0900-0000AA000000}"/>
              </a:ext>
            </a:extLst>
          </xdr:cNvPr>
          <xdr:cNvPicPr>
            <a:picLocks noChangeAspect="1"/>
          </xdr:cNvPicPr>
        </xdr:nvPicPr>
        <xdr:blipFill>
          <a:blip xmlns:r="http://schemas.openxmlformats.org/officeDocument/2006/relationships" r:embed="rId21"/>
          <a:stretch>
            <a:fillRect/>
          </a:stretch>
        </xdr:blipFill>
        <xdr:spPr>
          <a:xfrm>
            <a:off x="5524285" y="1579707"/>
            <a:ext cx="454268" cy="454268"/>
          </a:xfrm>
          <a:prstGeom prst="rect">
            <a:avLst/>
          </a:prstGeom>
        </xdr:spPr>
      </xdr:pic>
    </xdr:grpSp>
    <xdr:clientData/>
  </xdr:twoCellAnchor>
  <xdr:twoCellAnchor>
    <xdr:from>
      <xdr:col>6</xdr:col>
      <xdr:colOff>71438</xdr:colOff>
      <xdr:row>136</xdr:row>
      <xdr:rowOff>35718</xdr:rowOff>
    </xdr:from>
    <xdr:to>
      <xdr:col>12</xdr:col>
      <xdr:colOff>132559</xdr:colOff>
      <xdr:row>153</xdr:row>
      <xdr:rowOff>95249</xdr:rowOff>
    </xdr:to>
    <xdr:graphicFrame macro="">
      <xdr:nvGraphicFramePr>
        <xdr:cNvPr id="190" name="Chart 189">
          <a:extLst>
            <a:ext uri="{FF2B5EF4-FFF2-40B4-BE49-F238E27FC236}">
              <a16:creationId xmlns:a16="http://schemas.microsoft.com/office/drawing/2014/main" xmlns="" id="{00000000-0008-0000-0900-0000B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476250</xdr:colOff>
      <xdr:row>143</xdr:row>
      <xdr:rowOff>87009</xdr:rowOff>
    </xdr:from>
    <xdr:to>
      <xdr:col>9</xdr:col>
      <xdr:colOff>353464</xdr:colOff>
      <xdr:row>145</xdr:row>
      <xdr:rowOff>162659</xdr:rowOff>
    </xdr:to>
    <xdr:pic>
      <xdr:nvPicPr>
        <xdr:cNvPr id="188" name="Picture 187">
          <a:extLst>
            <a:ext uri="{FF2B5EF4-FFF2-40B4-BE49-F238E27FC236}">
              <a16:creationId xmlns:a16="http://schemas.microsoft.com/office/drawing/2014/main" xmlns="" id="{00000000-0008-0000-0900-0000BC000000}"/>
            </a:ext>
          </a:extLst>
        </xdr:cNvPr>
        <xdr:cNvPicPr>
          <a:picLocks noChangeAspect="1"/>
        </xdr:cNvPicPr>
      </xdr:nvPicPr>
      <xdr:blipFill>
        <a:blip xmlns:r="http://schemas.openxmlformats.org/officeDocument/2006/relationships" r:embed="rId21"/>
        <a:stretch>
          <a:fillRect/>
        </a:stretch>
      </xdr:blipFill>
      <xdr:spPr>
        <a:xfrm>
          <a:off x="5334000" y="27328509"/>
          <a:ext cx="484433" cy="456650"/>
        </a:xfrm>
        <a:prstGeom prst="rect">
          <a:avLst/>
        </a:prstGeom>
      </xdr:spPr>
    </xdr:pic>
    <xdr:clientData/>
  </xdr:twoCellAnchor>
  <xdr:twoCellAnchor>
    <xdr:from>
      <xdr:col>8</xdr:col>
      <xdr:colOff>298448</xdr:colOff>
      <xdr:row>149</xdr:row>
      <xdr:rowOff>3666</xdr:rowOff>
    </xdr:from>
    <xdr:to>
      <xdr:col>9</xdr:col>
      <xdr:colOff>489742</xdr:colOff>
      <xdr:row>150</xdr:row>
      <xdr:rowOff>165591</xdr:rowOff>
    </xdr:to>
    <xdr:sp macro="" textlink="Sameh!$Q$145">
      <xdr:nvSpPr>
        <xdr:cNvPr id="189" name="Rounded Rectangle 188">
          <a:extLst>
            <a:ext uri="{FF2B5EF4-FFF2-40B4-BE49-F238E27FC236}">
              <a16:creationId xmlns:a16="http://schemas.microsoft.com/office/drawing/2014/main" xmlns="" id="{00000000-0008-0000-0900-0000BD000000}"/>
            </a:ext>
          </a:extLst>
        </xdr:cNvPr>
        <xdr:cNvSpPr/>
      </xdr:nvSpPr>
      <xdr:spPr>
        <a:xfrm>
          <a:off x="5156198" y="28388166"/>
          <a:ext cx="798513" cy="352425"/>
        </a:xfrm>
        <a:prstGeom prst="roundRect">
          <a:avLst/>
        </a:prstGeom>
        <a:solidFill>
          <a:schemeClr val="bg1">
            <a:lumMod val="75000"/>
          </a:schemeClr>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FAB369BB-C345-456A-9EFC-1E7FB3FE7632}"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26%</a:t>
          </a:fld>
          <a:endParaRPr lang="hu-HU" sz="20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0</xdr:colOff>
      <xdr:row>138</xdr:row>
      <xdr:rowOff>0</xdr:rowOff>
    </xdr:from>
    <xdr:to>
      <xdr:col>17</xdr:col>
      <xdr:colOff>202406</xdr:colOff>
      <xdr:row>151</xdr:row>
      <xdr:rowOff>132435</xdr:rowOff>
    </xdr:to>
    <xdr:grpSp>
      <xdr:nvGrpSpPr>
        <xdr:cNvPr id="191" name="Group 190">
          <a:extLst>
            <a:ext uri="{FF2B5EF4-FFF2-40B4-BE49-F238E27FC236}">
              <a16:creationId xmlns:a16="http://schemas.microsoft.com/office/drawing/2014/main" xmlns="" id="{00000000-0008-0000-0900-0000BF000000}"/>
            </a:ext>
          </a:extLst>
        </xdr:cNvPr>
        <xdr:cNvGrpSpPr/>
      </xdr:nvGrpSpPr>
      <xdr:grpSpPr>
        <a:xfrm>
          <a:off x="7893844" y="26289000"/>
          <a:ext cx="2631281" cy="2608935"/>
          <a:chOff x="4432793" y="534865"/>
          <a:chExt cx="2610584" cy="2608387"/>
        </a:xfrm>
      </xdr:grpSpPr>
      <xdr:grpSp>
        <xdr:nvGrpSpPr>
          <xdr:cNvPr id="192" name="Group 191">
            <a:extLst>
              <a:ext uri="{FF2B5EF4-FFF2-40B4-BE49-F238E27FC236}">
                <a16:creationId xmlns:a16="http://schemas.microsoft.com/office/drawing/2014/main" xmlns="" id="{00000000-0008-0000-0900-0000C0000000}"/>
              </a:ext>
            </a:extLst>
          </xdr:cNvPr>
          <xdr:cNvGrpSpPr/>
        </xdr:nvGrpSpPr>
        <xdr:grpSpPr>
          <a:xfrm>
            <a:off x="4432793" y="534865"/>
            <a:ext cx="2610584" cy="2608387"/>
            <a:chOff x="5326674" y="1186962"/>
            <a:chExt cx="2610582" cy="2608385"/>
          </a:xfrm>
        </xdr:grpSpPr>
        <xdr:grpSp>
          <xdr:nvGrpSpPr>
            <xdr:cNvPr id="194" name="Group 193">
              <a:extLst>
                <a:ext uri="{FF2B5EF4-FFF2-40B4-BE49-F238E27FC236}">
                  <a16:creationId xmlns:a16="http://schemas.microsoft.com/office/drawing/2014/main" xmlns="" id="{00000000-0008-0000-0900-0000C2000000}"/>
                </a:ext>
              </a:extLst>
            </xdr:cNvPr>
            <xdr:cNvGrpSpPr/>
          </xdr:nvGrpSpPr>
          <xdr:grpSpPr>
            <a:xfrm>
              <a:off x="5326674" y="1186962"/>
              <a:ext cx="2610582" cy="2608385"/>
              <a:chOff x="5341328" y="1238250"/>
              <a:chExt cx="2610582" cy="2608385"/>
            </a:xfrm>
          </xdr:grpSpPr>
          <xdr:grpSp>
            <xdr:nvGrpSpPr>
              <xdr:cNvPr id="207" name="Group 206">
                <a:extLst>
                  <a:ext uri="{FF2B5EF4-FFF2-40B4-BE49-F238E27FC236}">
                    <a16:creationId xmlns:a16="http://schemas.microsoft.com/office/drawing/2014/main" xmlns="" id="{00000000-0008-0000-0900-0000CF000000}"/>
                  </a:ext>
                </a:extLst>
              </xdr:cNvPr>
              <xdr:cNvGrpSpPr/>
            </xdr:nvGrpSpPr>
            <xdr:grpSpPr>
              <a:xfrm>
                <a:off x="5341328" y="1238250"/>
                <a:ext cx="2610582" cy="2608385"/>
                <a:chOff x="1648557" y="1802423"/>
                <a:chExt cx="2676525" cy="2621758"/>
              </a:xfrm>
            </xdr:grpSpPr>
            <xdr:sp macro="" textlink="">
              <xdr:nvSpPr>
                <xdr:cNvPr id="209" name="Oval 2">
                  <a:extLst>
                    <a:ext uri="{FF2B5EF4-FFF2-40B4-BE49-F238E27FC236}">
                      <a16:creationId xmlns:a16="http://schemas.microsoft.com/office/drawing/2014/main" xmlns="" id="{00000000-0008-0000-0900-0000D1000000}"/>
                    </a:ext>
                  </a:extLst>
                </xdr:cNvPr>
                <xdr:cNvSpPr>
                  <a:spLocks noChangeArrowheads="1"/>
                </xdr:cNvSpPr>
              </xdr:nvSpPr>
              <xdr:spPr bwMode="auto">
                <a:xfrm>
                  <a:off x="1648557" y="1802423"/>
                  <a:ext cx="2676525" cy="2621758"/>
                </a:xfrm>
                <a:prstGeom prst="ellipse">
                  <a:avLst/>
                </a:prstGeom>
                <a:solidFill>
                  <a:schemeClr val="accent5">
                    <a:lumMod val="40000"/>
                    <a:lumOff val="60000"/>
                  </a:schemeClr>
                </a:solidFill>
                <a:ln w="19050">
                  <a:gradFill flip="none" rotWithShape="1">
                    <a:gsLst>
                      <a:gs pos="0">
                        <a:schemeClr val="tx1"/>
                      </a:gs>
                      <a:gs pos="100000">
                        <a:schemeClr val="bg1">
                          <a:lumMod val="85000"/>
                        </a:schemeClr>
                      </a:gs>
                    </a:gsLst>
                    <a:lin ang="8100000" scaled="1"/>
                    <a:tileRect/>
                  </a:gradFill>
                </a:ln>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000" b="1">
                    <a:solidFill>
                      <a:schemeClr val="tx1"/>
                    </a:solidFill>
                    <a:latin typeface="Times New Roman" panose="02020603050405020304" pitchFamily="18" charset="0"/>
                    <a:cs typeface="Times New Roman" panose="02020603050405020304" pitchFamily="18" charset="0"/>
                  </a:endParaRPr>
                </a:p>
              </xdr:txBody>
            </xdr:sp>
            <xdr:sp macro="" textlink="">
              <xdr:nvSpPr>
                <xdr:cNvPr id="210" name="Oval 6">
                  <a:extLst>
                    <a:ext uri="{FF2B5EF4-FFF2-40B4-BE49-F238E27FC236}">
                      <a16:creationId xmlns:a16="http://schemas.microsoft.com/office/drawing/2014/main" xmlns="" id="{00000000-0008-0000-0900-0000D2000000}"/>
                    </a:ext>
                  </a:extLst>
                </xdr:cNvPr>
                <xdr:cNvSpPr>
                  <a:spLocks noChangeArrowheads="1"/>
                </xdr:cNvSpPr>
              </xdr:nvSpPr>
              <xdr:spPr bwMode="auto">
                <a:xfrm>
                  <a:off x="1725201" y="1862760"/>
                  <a:ext cx="2523235" cy="2468776"/>
                </a:xfrm>
                <a:prstGeom prst="donut">
                  <a:avLst>
                    <a:gd name="adj" fmla="val 15338"/>
                  </a:avLst>
                </a:prstGeom>
                <a:solidFill>
                  <a:schemeClr val="bg1">
                    <a:lumMod val="65000"/>
                    <a:alpha val="20000"/>
                  </a:schemeClr>
                </a:solidFill>
                <a:ln>
                  <a:noFill/>
                </a:ln>
                <a:effectLst>
                  <a:outerShdw blurRad="114300" sx="102000" sy="102000" algn="ctr" rotWithShape="0">
                    <a:prstClr val="black"/>
                  </a:outerShdw>
                </a:effectLst>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100"/>
                </a:p>
              </xdr:txBody>
            </xdr:sp>
          </xdr:grpSp>
          <xdr:graphicFrame macro="">
            <xdr:nvGraphicFramePr>
              <xdr:cNvPr id="208" name="Chart 207">
                <a:extLst>
                  <a:ext uri="{FF2B5EF4-FFF2-40B4-BE49-F238E27FC236}">
                    <a16:creationId xmlns:a16="http://schemas.microsoft.com/office/drawing/2014/main" xmlns="" id="{00000000-0008-0000-0900-0000D0000000}"/>
                  </a:ext>
                </a:extLst>
              </xdr:cNvPr>
              <xdr:cNvGraphicFramePr/>
            </xdr:nvGraphicFramePr>
            <xdr:xfrm>
              <a:off x="5371224" y="1348921"/>
              <a:ext cx="2557094" cy="2313926"/>
            </xdr:xfrm>
            <a:graphic>
              <a:graphicData uri="http://schemas.openxmlformats.org/drawingml/2006/chart">
                <c:chart xmlns:c="http://schemas.openxmlformats.org/drawingml/2006/chart" xmlns:r="http://schemas.openxmlformats.org/officeDocument/2006/relationships" r:id="rId25"/>
              </a:graphicData>
            </a:graphic>
          </xdr:graphicFrame>
        </xdr:grpSp>
        <xdr:grpSp>
          <xdr:nvGrpSpPr>
            <xdr:cNvPr id="195" name="Group 194">
              <a:extLst>
                <a:ext uri="{FF2B5EF4-FFF2-40B4-BE49-F238E27FC236}">
                  <a16:creationId xmlns:a16="http://schemas.microsoft.com/office/drawing/2014/main" xmlns="" id="{00000000-0008-0000-0900-0000C3000000}"/>
                </a:ext>
              </a:extLst>
            </xdr:cNvPr>
            <xdr:cNvGrpSpPr/>
          </xdr:nvGrpSpPr>
          <xdr:grpSpPr>
            <a:xfrm>
              <a:off x="5854973" y="1686115"/>
              <a:ext cx="1549373" cy="1374082"/>
              <a:chOff x="4313694" y="2411300"/>
              <a:chExt cx="1636123" cy="1323786"/>
            </a:xfrm>
          </xdr:grpSpPr>
          <xdr:sp macro="" textlink="Tarek!$T$140">
            <xdr:nvSpPr>
              <xdr:cNvPr id="196" name="Rectangle 195">
                <a:extLst>
                  <a:ext uri="{FF2B5EF4-FFF2-40B4-BE49-F238E27FC236}">
                    <a16:creationId xmlns:a16="http://schemas.microsoft.com/office/drawing/2014/main" xmlns="" id="{00000000-0008-0000-0900-0000C4000000}"/>
                  </a:ext>
                </a:extLst>
              </xdr:cNvPr>
              <xdr:cNvSpPr/>
            </xdr:nvSpPr>
            <xdr:spPr>
              <a:xfrm>
                <a:off x="4493053" y="3434765"/>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7BF7A964-88DD-4380-B124-61A255855D2E}"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arek!$T$141">
            <xdr:nvSpPr>
              <xdr:cNvPr id="197" name="Rectangle 196">
                <a:extLst>
                  <a:ext uri="{FF2B5EF4-FFF2-40B4-BE49-F238E27FC236}">
                    <a16:creationId xmlns:a16="http://schemas.microsoft.com/office/drawing/2014/main" xmlns="" id="{00000000-0008-0000-0900-0000C5000000}"/>
                  </a:ext>
                </a:extLst>
              </xdr:cNvPr>
              <xdr:cNvSpPr/>
            </xdr:nvSpPr>
            <xdr:spPr>
              <a:xfrm>
                <a:off x="4341742" y="3214852"/>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E273A0BE-D9DB-4DE3-A514-B1EDC7B7A725}"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0.4</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arek!$T$142">
            <xdr:nvSpPr>
              <xdr:cNvPr id="198" name="Rectangle 197">
                <a:extLst>
                  <a:ext uri="{FF2B5EF4-FFF2-40B4-BE49-F238E27FC236}">
                    <a16:creationId xmlns:a16="http://schemas.microsoft.com/office/drawing/2014/main" xmlns="" id="{00000000-0008-0000-0900-0000C6000000}"/>
                  </a:ext>
                </a:extLst>
              </xdr:cNvPr>
              <xdr:cNvSpPr/>
            </xdr:nvSpPr>
            <xdr:spPr>
              <a:xfrm>
                <a:off x="4313694" y="29436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A56EB05C-C267-4322-AE4E-BB0ED4593342}"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0.7</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arek!$T$143">
            <xdr:nvSpPr>
              <xdr:cNvPr id="199" name="Rectangle 198">
                <a:extLst>
                  <a:ext uri="{FF2B5EF4-FFF2-40B4-BE49-F238E27FC236}">
                    <a16:creationId xmlns:a16="http://schemas.microsoft.com/office/drawing/2014/main" xmlns="" id="{00000000-0008-0000-0900-0000C7000000}"/>
                  </a:ext>
                </a:extLst>
              </xdr:cNvPr>
              <xdr:cNvSpPr/>
            </xdr:nvSpPr>
            <xdr:spPr>
              <a:xfrm>
                <a:off x="4417068" y="269341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86C6A44D-D9EA-42DB-B23D-6F855631A4D2}"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1.1</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arek!$T$144">
            <xdr:nvSpPr>
              <xdr:cNvPr id="200" name="Rectangle 199">
                <a:extLst>
                  <a:ext uri="{FF2B5EF4-FFF2-40B4-BE49-F238E27FC236}">
                    <a16:creationId xmlns:a16="http://schemas.microsoft.com/office/drawing/2014/main" xmlns="" id="{00000000-0008-0000-0900-0000C8000000}"/>
                  </a:ext>
                </a:extLst>
              </xdr:cNvPr>
              <xdr:cNvSpPr/>
            </xdr:nvSpPr>
            <xdr:spPr>
              <a:xfrm>
                <a:off x="4649631" y="2487419"/>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B6D1AEA7-A379-4EF3-9914-62AFC30E4071}"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1.5</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arek!$T$145">
            <xdr:nvSpPr>
              <xdr:cNvPr id="201" name="Rectangle 200">
                <a:extLst>
                  <a:ext uri="{FF2B5EF4-FFF2-40B4-BE49-F238E27FC236}">
                    <a16:creationId xmlns:a16="http://schemas.microsoft.com/office/drawing/2014/main" xmlns="" id="{00000000-0008-0000-0900-0000C9000000}"/>
                  </a:ext>
                </a:extLst>
              </xdr:cNvPr>
              <xdr:cNvSpPr/>
            </xdr:nvSpPr>
            <xdr:spPr>
              <a:xfrm>
                <a:off x="4969803" y="24113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9811649A-F2EA-4786-A941-F34F84353BAA}"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1.9</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arek!$T$146">
            <xdr:nvSpPr>
              <xdr:cNvPr id="202" name="Rectangle 201">
                <a:extLst>
                  <a:ext uri="{FF2B5EF4-FFF2-40B4-BE49-F238E27FC236}">
                    <a16:creationId xmlns:a16="http://schemas.microsoft.com/office/drawing/2014/main" xmlns="" id="{00000000-0008-0000-0900-0000CA000000}"/>
                  </a:ext>
                </a:extLst>
              </xdr:cNvPr>
              <xdr:cNvSpPr/>
            </xdr:nvSpPr>
            <xdr:spPr>
              <a:xfrm>
                <a:off x="5251867" y="2499784"/>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D4FC0382-4A54-47C8-8B9B-25086C06736C}"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2.2</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arek!$T$147">
            <xdr:nvSpPr>
              <xdr:cNvPr id="203" name="Rectangle 202">
                <a:extLst>
                  <a:ext uri="{FF2B5EF4-FFF2-40B4-BE49-F238E27FC236}">
                    <a16:creationId xmlns:a16="http://schemas.microsoft.com/office/drawing/2014/main" xmlns="" id="{00000000-0008-0000-0900-0000CB000000}"/>
                  </a:ext>
                </a:extLst>
              </xdr:cNvPr>
              <xdr:cNvSpPr/>
            </xdr:nvSpPr>
            <xdr:spPr>
              <a:xfrm>
                <a:off x="5449139" y="2687708"/>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AA9BBC93-1B8A-45BC-B2EF-653C9CFB0595}"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2.6</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arek!$T$148">
            <xdr:nvSpPr>
              <xdr:cNvPr id="204" name="Rectangle 203">
                <a:extLst>
                  <a:ext uri="{FF2B5EF4-FFF2-40B4-BE49-F238E27FC236}">
                    <a16:creationId xmlns:a16="http://schemas.microsoft.com/office/drawing/2014/main" xmlns="" id="{00000000-0008-0000-0900-0000CC000000}"/>
                  </a:ext>
                </a:extLst>
              </xdr:cNvPr>
              <xdr:cNvSpPr/>
            </xdr:nvSpPr>
            <xdr:spPr>
              <a:xfrm>
                <a:off x="5552252" y="2939026"/>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6FFAC03E-3D9A-4002-8301-E9B33440CAA8}"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arek!$T$149">
            <xdr:nvSpPr>
              <xdr:cNvPr id="205" name="Rectangle 204">
                <a:extLst>
                  <a:ext uri="{FF2B5EF4-FFF2-40B4-BE49-F238E27FC236}">
                    <a16:creationId xmlns:a16="http://schemas.microsoft.com/office/drawing/2014/main" xmlns="" id="{00000000-0008-0000-0900-0000CD000000}"/>
                  </a:ext>
                </a:extLst>
              </xdr:cNvPr>
              <xdr:cNvSpPr/>
            </xdr:nvSpPr>
            <xdr:spPr>
              <a:xfrm>
                <a:off x="5533193" y="321993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2A1C07BC-DA29-4710-990B-2A4067501728}"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3.3</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arek!$T$150">
            <xdr:nvSpPr>
              <xdr:cNvPr id="206" name="Rectangle 205">
                <a:extLst>
                  <a:ext uri="{FF2B5EF4-FFF2-40B4-BE49-F238E27FC236}">
                    <a16:creationId xmlns:a16="http://schemas.microsoft.com/office/drawing/2014/main" xmlns="" id="{00000000-0008-0000-0900-0000CE000000}"/>
                  </a:ext>
                </a:extLst>
              </xdr:cNvPr>
              <xdr:cNvSpPr/>
            </xdr:nvSpPr>
            <xdr:spPr>
              <a:xfrm>
                <a:off x="5329653" y="3453477"/>
                <a:ext cx="465482"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D9D9E759-5507-4FC0-B5E5-8EA1CC33A1BB}"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3.7</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grpSp>
      </xdr:grpSp>
      <xdr:pic>
        <xdr:nvPicPr>
          <xdr:cNvPr id="193" name="Picture 192">
            <a:extLst>
              <a:ext uri="{FF2B5EF4-FFF2-40B4-BE49-F238E27FC236}">
                <a16:creationId xmlns:a16="http://schemas.microsoft.com/office/drawing/2014/main" xmlns="" id="{00000000-0008-0000-0900-0000C1000000}"/>
              </a:ext>
            </a:extLst>
          </xdr:cNvPr>
          <xdr:cNvPicPr>
            <a:picLocks noChangeAspect="1"/>
          </xdr:cNvPicPr>
        </xdr:nvPicPr>
        <xdr:blipFill>
          <a:blip xmlns:r="http://schemas.openxmlformats.org/officeDocument/2006/relationships" r:embed="rId21"/>
          <a:stretch>
            <a:fillRect/>
          </a:stretch>
        </xdr:blipFill>
        <xdr:spPr>
          <a:xfrm>
            <a:off x="5524285" y="1579707"/>
            <a:ext cx="454268" cy="454268"/>
          </a:xfrm>
          <a:prstGeom prst="rect">
            <a:avLst/>
          </a:prstGeom>
        </xdr:spPr>
      </xdr:pic>
    </xdr:grpSp>
    <xdr:clientData/>
  </xdr:twoCellAnchor>
  <xdr:twoCellAnchor>
    <xdr:from>
      <xdr:col>14</xdr:col>
      <xdr:colOff>334165</xdr:colOff>
      <xdr:row>149</xdr:row>
      <xdr:rowOff>15572</xdr:rowOff>
    </xdr:from>
    <xdr:to>
      <xdr:col>15</xdr:col>
      <xdr:colOff>525460</xdr:colOff>
      <xdr:row>150</xdr:row>
      <xdr:rowOff>177497</xdr:rowOff>
    </xdr:to>
    <xdr:sp macro="" textlink="Tarek!$Q$145">
      <xdr:nvSpPr>
        <xdr:cNvPr id="211" name="Rounded Rectangle 210">
          <a:extLst>
            <a:ext uri="{FF2B5EF4-FFF2-40B4-BE49-F238E27FC236}">
              <a16:creationId xmlns:a16="http://schemas.microsoft.com/office/drawing/2014/main" xmlns="" id="{00000000-0008-0000-0900-0000D3000000}"/>
            </a:ext>
          </a:extLst>
        </xdr:cNvPr>
        <xdr:cNvSpPr/>
      </xdr:nvSpPr>
      <xdr:spPr>
        <a:xfrm>
          <a:off x="8835228" y="28400072"/>
          <a:ext cx="798513" cy="352425"/>
        </a:xfrm>
        <a:prstGeom prst="roundRect">
          <a:avLst/>
        </a:prstGeom>
        <a:solidFill>
          <a:schemeClr val="bg1">
            <a:lumMod val="75000"/>
          </a:schemeClr>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6B385161-F03F-4881-B600-EA20AF45854A}"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63%</a:t>
          </a:fld>
          <a:endParaRPr lang="hu-HU" sz="20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12</xdr:col>
      <xdr:colOff>83344</xdr:colOff>
      <xdr:row>136</xdr:row>
      <xdr:rowOff>23812</xdr:rowOff>
    </xdr:from>
    <xdr:to>
      <xdr:col>18</xdr:col>
      <xdr:colOff>144464</xdr:colOff>
      <xdr:row>153</xdr:row>
      <xdr:rowOff>83343</xdr:rowOff>
    </xdr:to>
    <xdr:graphicFrame macro="">
      <xdr:nvGraphicFramePr>
        <xdr:cNvPr id="212" name="Chart 211">
          <a:extLst>
            <a:ext uri="{FF2B5EF4-FFF2-40B4-BE49-F238E27FC236}">
              <a16:creationId xmlns:a16="http://schemas.microsoft.com/office/drawing/2014/main" xmlns="" id="{00000000-0008-0000-0900-0000D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0</xdr:colOff>
      <xdr:row>153</xdr:row>
      <xdr:rowOff>0</xdr:rowOff>
    </xdr:from>
    <xdr:to>
      <xdr:col>8</xdr:col>
      <xdr:colOff>202406</xdr:colOff>
      <xdr:row>166</xdr:row>
      <xdr:rowOff>132435</xdr:rowOff>
    </xdr:to>
    <xdr:grpSp>
      <xdr:nvGrpSpPr>
        <xdr:cNvPr id="297" name="Group 296">
          <a:extLst>
            <a:ext uri="{FF2B5EF4-FFF2-40B4-BE49-F238E27FC236}">
              <a16:creationId xmlns:a16="http://schemas.microsoft.com/office/drawing/2014/main" xmlns="" id="{00000000-0008-0000-0900-000029010000}"/>
            </a:ext>
          </a:extLst>
        </xdr:cNvPr>
        <xdr:cNvGrpSpPr/>
      </xdr:nvGrpSpPr>
      <xdr:grpSpPr>
        <a:xfrm>
          <a:off x="2428875" y="29146500"/>
          <a:ext cx="2631281" cy="2608935"/>
          <a:chOff x="4432793" y="534865"/>
          <a:chExt cx="2610584" cy="2608387"/>
        </a:xfrm>
      </xdr:grpSpPr>
      <xdr:grpSp>
        <xdr:nvGrpSpPr>
          <xdr:cNvPr id="298" name="Group 297">
            <a:extLst>
              <a:ext uri="{FF2B5EF4-FFF2-40B4-BE49-F238E27FC236}">
                <a16:creationId xmlns:a16="http://schemas.microsoft.com/office/drawing/2014/main" xmlns="" id="{00000000-0008-0000-0900-00002A010000}"/>
              </a:ext>
            </a:extLst>
          </xdr:cNvPr>
          <xdr:cNvGrpSpPr/>
        </xdr:nvGrpSpPr>
        <xdr:grpSpPr>
          <a:xfrm>
            <a:off x="4432793" y="534865"/>
            <a:ext cx="2610584" cy="2608387"/>
            <a:chOff x="5326674" y="1186962"/>
            <a:chExt cx="2610582" cy="2608385"/>
          </a:xfrm>
        </xdr:grpSpPr>
        <xdr:grpSp>
          <xdr:nvGrpSpPr>
            <xdr:cNvPr id="300" name="Group 299">
              <a:extLst>
                <a:ext uri="{FF2B5EF4-FFF2-40B4-BE49-F238E27FC236}">
                  <a16:creationId xmlns:a16="http://schemas.microsoft.com/office/drawing/2014/main" xmlns="" id="{00000000-0008-0000-0900-00002C010000}"/>
                </a:ext>
              </a:extLst>
            </xdr:cNvPr>
            <xdr:cNvGrpSpPr/>
          </xdr:nvGrpSpPr>
          <xdr:grpSpPr>
            <a:xfrm>
              <a:off x="5326674" y="1186962"/>
              <a:ext cx="2610582" cy="2608385"/>
              <a:chOff x="5341328" y="1238250"/>
              <a:chExt cx="2610582" cy="2608385"/>
            </a:xfrm>
          </xdr:grpSpPr>
          <xdr:grpSp>
            <xdr:nvGrpSpPr>
              <xdr:cNvPr id="313" name="Group 312">
                <a:extLst>
                  <a:ext uri="{FF2B5EF4-FFF2-40B4-BE49-F238E27FC236}">
                    <a16:creationId xmlns:a16="http://schemas.microsoft.com/office/drawing/2014/main" xmlns="" id="{00000000-0008-0000-0900-000039010000}"/>
                  </a:ext>
                </a:extLst>
              </xdr:cNvPr>
              <xdr:cNvGrpSpPr/>
            </xdr:nvGrpSpPr>
            <xdr:grpSpPr>
              <a:xfrm>
                <a:off x="5341328" y="1238250"/>
                <a:ext cx="2610582" cy="2608385"/>
                <a:chOff x="1648557" y="1802423"/>
                <a:chExt cx="2676525" cy="2621758"/>
              </a:xfrm>
            </xdr:grpSpPr>
            <xdr:sp macro="" textlink="">
              <xdr:nvSpPr>
                <xdr:cNvPr id="315" name="Oval 2">
                  <a:extLst>
                    <a:ext uri="{FF2B5EF4-FFF2-40B4-BE49-F238E27FC236}">
                      <a16:creationId xmlns:a16="http://schemas.microsoft.com/office/drawing/2014/main" xmlns="" id="{00000000-0008-0000-0900-00003B010000}"/>
                    </a:ext>
                  </a:extLst>
                </xdr:cNvPr>
                <xdr:cNvSpPr>
                  <a:spLocks noChangeArrowheads="1"/>
                </xdr:cNvSpPr>
              </xdr:nvSpPr>
              <xdr:spPr bwMode="auto">
                <a:xfrm>
                  <a:off x="1648557" y="1802423"/>
                  <a:ext cx="2676525" cy="2621758"/>
                </a:xfrm>
                <a:prstGeom prst="ellipse">
                  <a:avLst/>
                </a:prstGeom>
                <a:solidFill>
                  <a:schemeClr val="accent5">
                    <a:lumMod val="40000"/>
                    <a:lumOff val="60000"/>
                  </a:schemeClr>
                </a:solidFill>
                <a:ln w="19050">
                  <a:gradFill flip="none" rotWithShape="1">
                    <a:gsLst>
                      <a:gs pos="0">
                        <a:schemeClr val="tx1"/>
                      </a:gs>
                      <a:gs pos="100000">
                        <a:schemeClr val="bg1">
                          <a:lumMod val="85000"/>
                        </a:schemeClr>
                      </a:gs>
                    </a:gsLst>
                    <a:lin ang="8100000" scaled="1"/>
                    <a:tileRect/>
                  </a:gradFill>
                </a:ln>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000" b="1">
                    <a:solidFill>
                      <a:schemeClr val="tx1"/>
                    </a:solidFill>
                    <a:latin typeface="Times New Roman" panose="02020603050405020304" pitchFamily="18" charset="0"/>
                    <a:cs typeface="Times New Roman" panose="02020603050405020304" pitchFamily="18" charset="0"/>
                  </a:endParaRPr>
                </a:p>
              </xdr:txBody>
            </xdr:sp>
            <xdr:sp macro="" textlink="">
              <xdr:nvSpPr>
                <xdr:cNvPr id="316" name="Oval 6">
                  <a:extLst>
                    <a:ext uri="{FF2B5EF4-FFF2-40B4-BE49-F238E27FC236}">
                      <a16:creationId xmlns:a16="http://schemas.microsoft.com/office/drawing/2014/main" xmlns="" id="{00000000-0008-0000-0900-00003C010000}"/>
                    </a:ext>
                  </a:extLst>
                </xdr:cNvPr>
                <xdr:cNvSpPr>
                  <a:spLocks noChangeArrowheads="1"/>
                </xdr:cNvSpPr>
              </xdr:nvSpPr>
              <xdr:spPr bwMode="auto">
                <a:xfrm>
                  <a:off x="1725201" y="1862760"/>
                  <a:ext cx="2523235" cy="2468776"/>
                </a:xfrm>
                <a:prstGeom prst="donut">
                  <a:avLst>
                    <a:gd name="adj" fmla="val 15338"/>
                  </a:avLst>
                </a:prstGeom>
                <a:solidFill>
                  <a:schemeClr val="bg1">
                    <a:lumMod val="65000"/>
                    <a:alpha val="20000"/>
                  </a:schemeClr>
                </a:solidFill>
                <a:ln>
                  <a:noFill/>
                </a:ln>
                <a:effectLst>
                  <a:outerShdw blurRad="114300" sx="102000" sy="102000" algn="ctr" rotWithShape="0">
                    <a:prstClr val="black"/>
                  </a:outerShdw>
                </a:effectLst>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100"/>
                </a:p>
              </xdr:txBody>
            </xdr:sp>
          </xdr:grpSp>
          <xdr:graphicFrame macro="">
            <xdr:nvGraphicFramePr>
              <xdr:cNvPr id="314" name="Chart 313">
                <a:extLst>
                  <a:ext uri="{FF2B5EF4-FFF2-40B4-BE49-F238E27FC236}">
                    <a16:creationId xmlns:a16="http://schemas.microsoft.com/office/drawing/2014/main" xmlns="" id="{00000000-0008-0000-0900-00003A010000}"/>
                  </a:ext>
                </a:extLst>
              </xdr:cNvPr>
              <xdr:cNvGraphicFramePr/>
            </xdr:nvGraphicFramePr>
            <xdr:xfrm>
              <a:off x="5371224" y="1348921"/>
              <a:ext cx="2557094" cy="2313926"/>
            </xdr:xfrm>
            <a:graphic>
              <a:graphicData uri="http://schemas.openxmlformats.org/drawingml/2006/chart">
                <c:chart xmlns:c="http://schemas.openxmlformats.org/drawingml/2006/chart" xmlns:r="http://schemas.openxmlformats.org/officeDocument/2006/relationships" r:id="rId27"/>
              </a:graphicData>
            </a:graphic>
          </xdr:graphicFrame>
        </xdr:grpSp>
        <xdr:grpSp>
          <xdr:nvGrpSpPr>
            <xdr:cNvPr id="301" name="Group 300">
              <a:extLst>
                <a:ext uri="{FF2B5EF4-FFF2-40B4-BE49-F238E27FC236}">
                  <a16:creationId xmlns:a16="http://schemas.microsoft.com/office/drawing/2014/main" xmlns="" id="{00000000-0008-0000-0900-00002D010000}"/>
                </a:ext>
              </a:extLst>
            </xdr:cNvPr>
            <xdr:cNvGrpSpPr/>
          </xdr:nvGrpSpPr>
          <xdr:grpSpPr>
            <a:xfrm>
              <a:off x="5854973" y="1686115"/>
              <a:ext cx="1549373" cy="1374082"/>
              <a:chOff x="4313694" y="2411300"/>
              <a:chExt cx="1636123" cy="1323786"/>
            </a:xfrm>
          </xdr:grpSpPr>
          <xdr:sp macro="" textlink="Kirellos!$T$140">
            <xdr:nvSpPr>
              <xdr:cNvPr id="302" name="Rectangle 301">
                <a:extLst>
                  <a:ext uri="{FF2B5EF4-FFF2-40B4-BE49-F238E27FC236}">
                    <a16:creationId xmlns:a16="http://schemas.microsoft.com/office/drawing/2014/main" xmlns="" id="{00000000-0008-0000-0900-00002E010000}"/>
                  </a:ext>
                </a:extLst>
              </xdr:cNvPr>
              <xdr:cNvSpPr/>
            </xdr:nvSpPr>
            <xdr:spPr>
              <a:xfrm>
                <a:off x="4493053" y="3434765"/>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9AFF5EE9-F6EE-4207-A959-BFFAF999EB2E}"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Kirellos!$T$141">
            <xdr:nvSpPr>
              <xdr:cNvPr id="303" name="Rectangle 302">
                <a:extLst>
                  <a:ext uri="{FF2B5EF4-FFF2-40B4-BE49-F238E27FC236}">
                    <a16:creationId xmlns:a16="http://schemas.microsoft.com/office/drawing/2014/main" xmlns="" id="{00000000-0008-0000-0900-00002F010000}"/>
                  </a:ext>
                </a:extLst>
              </xdr:cNvPr>
              <xdr:cNvSpPr/>
            </xdr:nvSpPr>
            <xdr:spPr>
              <a:xfrm>
                <a:off x="4341742" y="3214852"/>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C9F31F54-9B28-4A48-A0FD-E74B98AE081D}"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0.3</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Kirellos!$T$142">
            <xdr:nvSpPr>
              <xdr:cNvPr id="304" name="Rectangle 303">
                <a:extLst>
                  <a:ext uri="{FF2B5EF4-FFF2-40B4-BE49-F238E27FC236}">
                    <a16:creationId xmlns:a16="http://schemas.microsoft.com/office/drawing/2014/main" xmlns="" id="{00000000-0008-0000-0900-000030010000}"/>
                  </a:ext>
                </a:extLst>
              </xdr:cNvPr>
              <xdr:cNvSpPr/>
            </xdr:nvSpPr>
            <xdr:spPr>
              <a:xfrm>
                <a:off x="4313694" y="29436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CEFB3EC9-A965-475C-BCBC-92BEB60A6455}"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0.5</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Kirellos!$T$143">
            <xdr:nvSpPr>
              <xdr:cNvPr id="305" name="Rectangle 304">
                <a:extLst>
                  <a:ext uri="{FF2B5EF4-FFF2-40B4-BE49-F238E27FC236}">
                    <a16:creationId xmlns:a16="http://schemas.microsoft.com/office/drawing/2014/main" xmlns="" id="{00000000-0008-0000-0900-000031010000}"/>
                  </a:ext>
                </a:extLst>
              </xdr:cNvPr>
              <xdr:cNvSpPr/>
            </xdr:nvSpPr>
            <xdr:spPr>
              <a:xfrm>
                <a:off x="4417068" y="269341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EC356E5A-393B-4FE9-8762-8C8C85795AF9}"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0.8</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Kirellos!$T$144">
            <xdr:nvSpPr>
              <xdr:cNvPr id="306" name="Rectangle 305">
                <a:extLst>
                  <a:ext uri="{FF2B5EF4-FFF2-40B4-BE49-F238E27FC236}">
                    <a16:creationId xmlns:a16="http://schemas.microsoft.com/office/drawing/2014/main" xmlns="" id="{00000000-0008-0000-0900-000032010000}"/>
                  </a:ext>
                </a:extLst>
              </xdr:cNvPr>
              <xdr:cNvSpPr/>
            </xdr:nvSpPr>
            <xdr:spPr>
              <a:xfrm>
                <a:off x="4649631" y="2487419"/>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F5ACE582-6306-4639-A0EE-749110A3BEEB}"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Kirellos!$T$145">
            <xdr:nvSpPr>
              <xdr:cNvPr id="307" name="Rectangle 306">
                <a:extLst>
                  <a:ext uri="{FF2B5EF4-FFF2-40B4-BE49-F238E27FC236}">
                    <a16:creationId xmlns:a16="http://schemas.microsoft.com/office/drawing/2014/main" xmlns="" id="{00000000-0008-0000-0900-000033010000}"/>
                  </a:ext>
                </a:extLst>
              </xdr:cNvPr>
              <xdr:cNvSpPr/>
            </xdr:nvSpPr>
            <xdr:spPr>
              <a:xfrm>
                <a:off x="4969803" y="24113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DDCE0E7B-B2FA-4309-9AFA-5D1B0E407709}"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1.3</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Kirellos!$T$146">
            <xdr:nvSpPr>
              <xdr:cNvPr id="308" name="Rectangle 307">
                <a:extLst>
                  <a:ext uri="{FF2B5EF4-FFF2-40B4-BE49-F238E27FC236}">
                    <a16:creationId xmlns:a16="http://schemas.microsoft.com/office/drawing/2014/main" xmlns="" id="{00000000-0008-0000-0900-000034010000}"/>
                  </a:ext>
                </a:extLst>
              </xdr:cNvPr>
              <xdr:cNvSpPr/>
            </xdr:nvSpPr>
            <xdr:spPr>
              <a:xfrm>
                <a:off x="5251867" y="2499784"/>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7C6ED809-7DBF-4C5F-8B42-D761D978462F}"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1.5</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Kirellos!$T$147">
            <xdr:nvSpPr>
              <xdr:cNvPr id="309" name="Rectangle 308">
                <a:extLst>
                  <a:ext uri="{FF2B5EF4-FFF2-40B4-BE49-F238E27FC236}">
                    <a16:creationId xmlns:a16="http://schemas.microsoft.com/office/drawing/2014/main" xmlns="" id="{00000000-0008-0000-0900-000035010000}"/>
                  </a:ext>
                </a:extLst>
              </xdr:cNvPr>
              <xdr:cNvSpPr/>
            </xdr:nvSpPr>
            <xdr:spPr>
              <a:xfrm>
                <a:off x="5449139" y="2687708"/>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39836CA9-CC99-474E-A261-5F0DA14FF532}"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1.8</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Kirellos!$T$148">
            <xdr:nvSpPr>
              <xdr:cNvPr id="310" name="Rectangle 309">
                <a:extLst>
                  <a:ext uri="{FF2B5EF4-FFF2-40B4-BE49-F238E27FC236}">
                    <a16:creationId xmlns:a16="http://schemas.microsoft.com/office/drawing/2014/main" xmlns="" id="{00000000-0008-0000-0900-000036010000}"/>
                  </a:ext>
                </a:extLst>
              </xdr:cNvPr>
              <xdr:cNvSpPr/>
            </xdr:nvSpPr>
            <xdr:spPr>
              <a:xfrm>
                <a:off x="5552252" y="2939026"/>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CBB5FA54-6B74-4182-B21B-5565FE8998A8}"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Kirellos!$T$149">
            <xdr:nvSpPr>
              <xdr:cNvPr id="311" name="Rectangle 310">
                <a:extLst>
                  <a:ext uri="{FF2B5EF4-FFF2-40B4-BE49-F238E27FC236}">
                    <a16:creationId xmlns:a16="http://schemas.microsoft.com/office/drawing/2014/main" xmlns="" id="{00000000-0008-0000-0900-000037010000}"/>
                  </a:ext>
                </a:extLst>
              </xdr:cNvPr>
              <xdr:cNvSpPr/>
            </xdr:nvSpPr>
            <xdr:spPr>
              <a:xfrm>
                <a:off x="5533193" y="321993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1BCAB18C-6630-4ED1-A038-8D5A02E62568}"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2.3</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Kirellos!$T$150">
            <xdr:nvSpPr>
              <xdr:cNvPr id="312" name="Rectangle 311">
                <a:extLst>
                  <a:ext uri="{FF2B5EF4-FFF2-40B4-BE49-F238E27FC236}">
                    <a16:creationId xmlns:a16="http://schemas.microsoft.com/office/drawing/2014/main" xmlns="" id="{00000000-0008-0000-0900-000038010000}"/>
                  </a:ext>
                </a:extLst>
              </xdr:cNvPr>
              <xdr:cNvSpPr/>
            </xdr:nvSpPr>
            <xdr:spPr>
              <a:xfrm>
                <a:off x="5329653" y="3453477"/>
                <a:ext cx="465482"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160B25F7-48E6-4433-B378-D6D2E9CD6A1C}"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2.6</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grpSp>
      </xdr:grpSp>
      <xdr:pic>
        <xdr:nvPicPr>
          <xdr:cNvPr id="299" name="Picture 298">
            <a:extLst>
              <a:ext uri="{FF2B5EF4-FFF2-40B4-BE49-F238E27FC236}">
                <a16:creationId xmlns:a16="http://schemas.microsoft.com/office/drawing/2014/main" xmlns="" id="{00000000-0008-0000-0900-00002B010000}"/>
              </a:ext>
            </a:extLst>
          </xdr:cNvPr>
          <xdr:cNvPicPr>
            <a:picLocks noChangeAspect="1"/>
          </xdr:cNvPicPr>
        </xdr:nvPicPr>
        <xdr:blipFill>
          <a:blip xmlns:r="http://schemas.openxmlformats.org/officeDocument/2006/relationships" r:embed="rId21"/>
          <a:stretch>
            <a:fillRect/>
          </a:stretch>
        </xdr:blipFill>
        <xdr:spPr>
          <a:xfrm>
            <a:off x="5524285" y="1579707"/>
            <a:ext cx="454268" cy="454268"/>
          </a:xfrm>
          <a:prstGeom prst="rect">
            <a:avLst/>
          </a:prstGeom>
        </xdr:spPr>
      </xdr:pic>
    </xdr:grpSp>
    <xdr:clientData/>
  </xdr:twoCellAnchor>
  <xdr:twoCellAnchor>
    <xdr:from>
      <xdr:col>5</xdr:col>
      <xdr:colOff>301623</xdr:colOff>
      <xdr:row>164</xdr:row>
      <xdr:rowOff>15572</xdr:rowOff>
    </xdr:from>
    <xdr:to>
      <xdr:col>6</xdr:col>
      <xdr:colOff>492917</xdr:colOff>
      <xdr:row>165</xdr:row>
      <xdr:rowOff>177497</xdr:rowOff>
    </xdr:to>
    <xdr:sp macro="" textlink="Kirellos!$Q$145">
      <xdr:nvSpPr>
        <xdr:cNvPr id="317" name="Rounded Rectangle 316">
          <a:extLst>
            <a:ext uri="{FF2B5EF4-FFF2-40B4-BE49-F238E27FC236}">
              <a16:creationId xmlns:a16="http://schemas.microsoft.com/office/drawing/2014/main" xmlns="" id="{00000000-0008-0000-0900-00003D010000}"/>
            </a:ext>
          </a:extLst>
        </xdr:cNvPr>
        <xdr:cNvSpPr/>
      </xdr:nvSpPr>
      <xdr:spPr>
        <a:xfrm>
          <a:off x="3349623" y="31257572"/>
          <a:ext cx="800894" cy="352425"/>
        </a:xfrm>
        <a:prstGeom prst="roundRect">
          <a:avLst/>
        </a:prstGeom>
        <a:solidFill>
          <a:schemeClr val="bg1">
            <a:lumMod val="75000"/>
          </a:schemeClr>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C4B2A86C-9A46-4EFD-B165-107483A619DE}"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0%</a:t>
          </a:fld>
          <a:endParaRPr lang="hu-HU" sz="20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88900</xdr:colOff>
      <xdr:row>151</xdr:row>
      <xdr:rowOff>38100</xdr:rowOff>
    </xdr:from>
    <xdr:to>
      <xdr:col>9</xdr:col>
      <xdr:colOff>135733</xdr:colOff>
      <xdr:row>168</xdr:row>
      <xdr:rowOff>97631</xdr:rowOff>
    </xdr:to>
    <xdr:graphicFrame macro="">
      <xdr:nvGraphicFramePr>
        <xdr:cNvPr id="318" name="Chart 317">
          <a:extLst>
            <a:ext uri="{FF2B5EF4-FFF2-40B4-BE49-F238E27FC236}">
              <a16:creationId xmlns:a16="http://schemas.microsoft.com/office/drawing/2014/main" xmlns="" id="{00000000-0008-0000-0900-00003E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10</xdr:col>
      <xdr:colOff>0</xdr:colOff>
      <xdr:row>153</xdr:row>
      <xdr:rowOff>0</xdr:rowOff>
    </xdr:from>
    <xdr:to>
      <xdr:col>14</xdr:col>
      <xdr:colOff>192881</xdr:colOff>
      <xdr:row>166</xdr:row>
      <xdr:rowOff>132435</xdr:rowOff>
    </xdr:to>
    <xdr:grpSp>
      <xdr:nvGrpSpPr>
        <xdr:cNvPr id="363" name="Group 362">
          <a:extLst>
            <a:ext uri="{FF2B5EF4-FFF2-40B4-BE49-F238E27FC236}">
              <a16:creationId xmlns:a16="http://schemas.microsoft.com/office/drawing/2014/main" xmlns="" id="{00000000-0008-0000-0900-00006B010000}"/>
            </a:ext>
          </a:extLst>
        </xdr:cNvPr>
        <xdr:cNvGrpSpPr/>
      </xdr:nvGrpSpPr>
      <xdr:grpSpPr>
        <a:xfrm>
          <a:off x="6072188" y="29146500"/>
          <a:ext cx="2621756" cy="2608935"/>
          <a:chOff x="4432793" y="534865"/>
          <a:chExt cx="2610584" cy="2608387"/>
        </a:xfrm>
      </xdr:grpSpPr>
      <xdr:grpSp>
        <xdr:nvGrpSpPr>
          <xdr:cNvPr id="364" name="Group 363">
            <a:extLst>
              <a:ext uri="{FF2B5EF4-FFF2-40B4-BE49-F238E27FC236}">
                <a16:creationId xmlns:a16="http://schemas.microsoft.com/office/drawing/2014/main" xmlns="" id="{00000000-0008-0000-0900-00006C010000}"/>
              </a:ext>
            </a:extLst>
          </xdr:cNvPr>
          <xdr:cNvGrpSpPr/>
        </xdr:nvGrpSpPr>
        <xdr:grpSpPr>
          <a:xfrm>
            <a:off x="4432793" y="534865"/>
            <a:ext cx="2610584" cy="2608387"/>
            <a:chOff x="5326674" y="1186962"/>
            <a:chExt cx="2610582" cy="2608385"/>
          </a:xfrm>
        </xdr:grpSpPr>
        <xdr:grpSp>
          <xdr:nvGrpSpPr>
            <xdr:cNvPr id="366" name="Group 365">
              <a:extLst>
                <a:ext uri="{FF2B5EF4-FFF2-40B4-BE49-F238E27FC236}">
                  <a16:creationId xmlns:a16="http://schemas.microsoft.com/office/drawing/2014/main" xmlns="" id="{00000000-0008-0000-0900-00006E010000}"/>
                </a:ext>
              </a:extLst>
            </xdr:cNvPr>
            <xdr:cNvGrpSpPr/>
          </xdr:nvGrpSpPr>
          <xdr:grpSpPr>
            <a:xfrm>
              <a:off x="5326674" y="1186962"/>
              <a:ext cx="2610582" cy="2608385"/>
              <a:chOff x="5341328" y="1238250"/>
              <a:chExt cx="2610582" cy="2608385"/>
            </a:xfrm>
          </xdr:grpSpPr>
          <xdr:grpSp>
            <xdr:nvGrpSpPr>
              <xdr:cNvPr id="379" name="Group 378">
                <a:extLst>
                  <a:ext uri="{FF2B5EF4-FFF2-40B4-BE49-F238E27FC236}">
                    <a16:creationId xmlns:a16="http://schemas.microsoft.com/office/drawing/2014/main" xmlns="" id="{00000000-0008-0000-0900-00007B010000}"/>
                  </a:ext>
                </a:extLst>
              </xdr:cNvPr>
              <xdr:cNvGrpSpPr/>
            </xdr:nvGrpSpPr>
            <xdr:grpSpPr>
              <a:xfrm>
                <a:off x="5341328" y="1238250"/>
                <a:ext cx="2610582" cy="2608385"/>
                <a:chOff x="1648557" y="1802423"/>
                <a:chExt cx="2676525" cy="2621758"/>
              </a:xfrm>
            </xdr:grpSpPr>
            <xdr:sp macro="" textlink="">
              <xdr:nvSpPr>
                <xdr:cNvPr id="381" name="Oval 2">
                  <a:extLst>
                    <a:ext uri="{FF2B5EF4-FFF2-40B4-BE49-F238E27FC236}">
                      <a16:creationId xmlns:a16="http://schemas.microsoft.com/office/drawing/2014/main" xmlns="" id="{00000000-0008-0000-0900-00007D010000}"/>
                    </a:ext>
                  </a:extLst>
                </xdr:cNvPr>
                <xdr:cNvSpPr>
                  <a:spLocks noChangeArrowheads="1"/>
                </xdr:cNvSpPr>
              </xdr:nvSpPr>
              <xdr:spPr bwMode="auto">
                <a:xfrm>
                  <a:off x="1648557" y="1802423"/>
                  <a:ext cx="2676525" cy="2621758"/>
                </a:xfrm>
                <a:prstGeom prst="ellipse">
                  <a:avLst/>
                </a:prstGeom>
                <a:solidFill>
                  <a:schemeClr val="accent5">
                    <a:lumMod val="40000"/>
                    <a:lumOff val="60000"/>
                  </a:schemeClr>
                </a:solidFill>
                <a:ln w="19050">
                  <a:gradFill flip="none" rotWithShape="1">
                    <a:gsLst>
                      <a:gs pos="0">
                        <a:schemeClr val="tx1"/>
                      </a:gs>
                      <a:gs pos="100000">
                        <a:schemeClr val="bg1">
                          <a:lumMod val="85000"/>
                        </a:schemeClr>
                      </a:gs>
                    </a:gsLst>
                    <a:lin ang="8100000" scaled="1"/>
                    <a:tileRect/>
                  </a:gradFill>
                </a:ln>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000" b="1">
                    <a:solidFill>
                      <a:schemeClr val="tx1"/>
                    </a:solidFill>
                    <a:latin typeface="Times New Roman" panose="02020603050405020304" pitchFamily="18" charset="0"/>
                    <a:cs typeface="Times New Roman" panose="02020603050405020304" pitchFamily="18" charset="0"/>
                  </a:endParaRPr>
                </a:p>
              </xdr:txBody>
            </xdr:sp>
            <xdr:sp macro="" textlink="">
              <xdr:nvSpPr>
                <xdr:cNvPr id="382" name="Oval 6">
                  <a:extLst>
                    <a:ext uri="{FF2B5EF4-FFF2-40B4-BE49-F238E27FC236}">
                      <a16:creationId xmlns:a16="http://schemas.microsoft.com/office/drawing/2014/main" xmlns="" id="{00000000-0008-0000-0900-00007E010000}"/>
                    </a:ext>
                  </a:extLst>
                </xdr:cNvPr>
                <xdr:cNvSpPr>
                  <a:spLocks noChangeArrowheads="1"/>
                </xdr:cNvSpPr>
              </xdr:nvSpPr>
              <xdr:spPr bwMode="auto">
                <a:xfrm>
                  <a:off x="1725201" y="1862760"/>
                  <a:ext cx="2523235" cy="2468776"/>
                </a:xfrm>
                <a:prstGeom prst="donut">
                  <a:avLst>
                    <a:gd name="adj" fmla="val 15338"/>
                  </a:avLst>
                </a:prstGeom>
                <a:solidFill>
                  <a:schemeClr val="bg1">
                    <a:lumMod val="65000"/>
                    <a:alpha val="20000"/>
                  </a:schemeClr>
                </a:solidFill>
                <a:ln>
                  <a:noFill/>
                </a:ln>
                <a:effectLst>
                  <a:outerShdw blurRad="114300" sx="102000" sy="102000" algn="ctr" rotWithShape="0">
                    <a:prstClr val="black"/>
                  </a:outerShdw>
                </a:effectLst>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100"/>
                </a:p>
              </xdr:txBody>
            </xdr:sp>
          </xdr:grpSp>
          <xdr:graphicFrame macro="">
            <xdr:nvGraphicFramePr>
              <xdr:cNvPr id="380" name="Chart 379">
                <a:extLst>
                  <a:ext uri="{FF2B5EF4-FFF2-40B4-BE49-F238E27FC236}">
                    <a16:creationId xmlns:a16="http://schemas.microsoft.com/office/drawing/2014/main" xmlns="" id="{00000000-0008-0000-0900-00007C010000}"/>
                  </a:ext>
                </a:extLst>
              </xdr:cNvPr>
              <xdr:cNvGraphicFramePr/>
            </xdr:nvGraphicFramePr>
            <xdr:xfrm>
              <a:off x="5371224" y="1348921"/>
              <a:ext cx="2557094" cy="2313926"/>
            </xdr:xfrm>
            <a:graphic>
              <a:graphicData uri="http://schemas.openxmlformats.org/drawingml/2006/chart">
                <c:chart xmlns:c="http://schemas.openxmlformats.org/drawingml/2006/chart" xmlns:r="http://schemas.openxmlformats.org/officeDocument/2006/relationships" r:id="rId29"/>
              </a:graphicData>
            </a:graphic>
          </xdr:graphicFrame>
        </xdr:grpSp>
        <xdr:grpSp>
          <xdr:nvGrpSpPr>
            <xdr:cNvPr id="367" name="Group 366">
              <a:extLst>
                <a:ext uri="{FF2B5EF4-FFF2-40B4-BE49-F238E27FC236}">
                  <a16:creationId xmlns:a16="http://schemas.microsoft.com/office/drawing/2014/main" xmlns="" id="{00000000-0008-0000-0900-00006F010000}"/>
                </a:ext>
              </a:extLst>
            </xdr:cNvPr>
            <xdr:cNvGrpSpPr/>
          </xdr:nvGrpSpPr>
          <xdr:grpSpPr>
            <a:xfrm>
              <a:off x="5854973" y="1686115"/>
              <a:ext cx="1549373" cy="1374082"/>
              <a:chOff x="4313694" y="2411300"/>
              <a:chExt cx="1636123" cy="1323786"/>
            </a:xfrm>
          </xdr:grpSpPr>
          <xdr:sp macro="" textlink="Youssef!$T$140">
            <xdr:nvSpPr>
              <xdr:cNvPr id="368" name="Rectangle 367">
                <a:extLst>
                  <a:ext uri="{FF2B5EF4-FFF2-40B4-BE49-F238E27FC236}">
                    <a16:creationId xmlns:a16="http://schemas.microsoft.com/office/drawing/2014/main" xmlns="" id="{00000000-0008-0000-0900-000070010000}"/>
                  </a:ext>
                </a:extLst>
              </xdr:cNvPr>
              <xdr:cNvSpPr/>
            </xdr:nvSpPr>
            <xdr:spPr>
              <a:xfrm>
                <a:off x="4493053" y="3434765"/>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4D22E39C-0C04-4449-8E1C-E9E76D2EBD52}"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Youssef!$T$141">
            <xdr:nvSpPr>
              <xdr:cNvPr id="369" name="Rectangle 368">
                <a:extLst>
                  <a:ext uri="{FF2B5EF4-FFF2-40B4-BE49-F238E27FC236}">
                    <a16:creationId xmlns:a16="http://schemas.microsoft.com/office/drawing/2014/main" xmlns="" id="{00000000-0008-0000-0900-000071010000}"/>
                  </a:ext>
                </a:extLst>
              </xdr:cNvPr>
              <xdr:cNvSpPr/>
            </xdr:nvSpPr>
            <xdr:spPr>
              <a:xfrm>
                <a:off x="4341742" y="3214852"/>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19763802-24F4-4809-9E86-A9B1F4CF7A27}"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Youssef!$T$142">
            <xdr:nvSpPr>
              <xdr:cNvPr id="370" name="Rectangle 369">
                <a:extLst>
                  <a:ext uri="{FF2B5EF4-FFF2-40B4-BE49-F238E27FC236}">
                    <a16:creationId xmlns:a16="http://schemas.microsoft.com/office/drawing/2014/main" xmlns="" id="{00000000-0008-0000-0900-000072010000}"/>
                  </a:ext>
                </a:extLst>
              </xdr:cNvPr>
              <xdr:cNvSpPr/>
            </xdr:nvSpPr>
            <xdr:spPr>
              <a:xfrm>
                <a:off x="4313694" y="29436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1EAB1BF4-7AFB-4F75-9875-4A1DB50B7A39}"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Youssef!$T$143">
            <xdr:nvSpPr>
              <xdr:cNvPr id="371" name="Rectangle 370">
                <a:extLst>
                  <a:ext uri="{FF2B5EF4-FFF2-40B4-BE49-F238E27FC236}">
                    <a16:creationId xmlns:a16="http://schemas.microsoft.com/office/drawing/2014/main" xmlns="" id="{00000000-0008-0000-0900-000073010000}"/>
                  </a:ext>
                </a:extLst>
              </xdr:cNvPr>
              <xdr:cNvSpPr/>
            </xdr:nvSpPr>
            <xdr:spPr>
              <a:xfrm>
                <a:off x="4417068" y="269341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F8B55B72-F15F-4117-B670-BF7CA50AB16F}"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Youssef!$T$144">
            <xdr:nvSpPr>
              <xdr:cNvPr id="372" name="Rectangle 371">
                <a:extLst>
                  <a:ext uri="{FF2B5EF4-FFF2-40B4-BE49-F238E27FC236}">
                    <a16:creationId xmlns:a16="http://schemas.microsoft.com/office/drawing/2014/main" xmlns="" id="{00000000-0008-0000-0900-000074010000}"/>
                  </a:ext>
                </a:extLst>
              </xdr:cNvPr>
              <xdr:cNvSpPr/>
            </xdr:nvSpPr>
            <xdr:spPr>
              <a:xfrm>
                <a:off x="4649631" y="2487419"/>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A578C7DB-8219-4129-B26B-D97FCC55AD79}"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Youssef!$T$145">
            <xdr:nvSpPr>
              <xdr:cNvPr id="373" name="Rectangle 372">
                <a:extLst>
                  <a:ext uri="{FF2B5EF4-FFF2-40B4-BE49-F238E27FC236}">
                    <a16:creationId xmlns:a16="http://schemas.microsoft.com/office/drawing/2014/main" xmlns="" id="{00000000-0008-0000-0900-000075010000}"/>
                  </a:ext>
                </a:extLst>
              </xdr:cNvPr>
              <xdr:cNvSpPr/>
            </xdr:nvSpPr>
            <xdr:spPr>
              <a:xfrm>
                <a:off x="4969803" y="24113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F6FB7774-3B9F-4186-989B-685D37019F6E}"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Youssef!$T$146">
            <xdr:nvSpPr>
              <xdr:cNvPr id="374" name="Rectangle 373">
                <a:extLst>
                  <a:ext uri="{FF2B5EF4-FFF2-40B4-BE49-F238E27FC236}">
                    <a16:creationId xmlns:a16="http://schemas.microsoft.com/office/drawing/2014/main" xmlns="" id="{00000000-0008-0000-0900-000076010000}"/>
                  </a:ext>
                </a:extLst>
              </xdr:cNvPr>
              <xdr:cNvSpPr/>
            </xdr:nvSpPr>
            <xdr:spPr>
              <a:xfrm>
                <a:off x="5251867" y="2499784"/>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17000A02-EFAF-4F86-840D-FA8D0734DDA2}"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Youssef!$T$147">
            <xdr:nvSpPr>
              <xdr:cNvPr id="375" name="Rectangle 374">
                <a:extLst>
                  <a:ext uri="{FF2B5EF4-FFF2-40B4-BE49-F238E27FC236}">
                    <a16:creationId xmlns:a16="http://schemas.microsoft.com/office/drawing/2014/main" xmlns="" id="{00000000-0008-0000-0900-000077010000}"/>
                  </a:ext>
                </a:extLst>
              </xdr:cNvPr>
              <xdr:cNvSpPr/>
            </xdr:nvSpPr>
            <xdr:spPr>
              <a:xfrm>
                <a:off x="5449139" y="2687708"/>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BC421FDE-30F3-45C4-984B-B63D7AFD31B6}"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Youssef!$T$148">
            <xdr:nvSpPr>
              <xdr:cNvPr id="376" name="Rectangle 375">
                <a:extLst>
                  <a:ext uri="{FF2B5EF4-FFF2-40B4-BE49-F238E27FC236}">
                    <a16:creationId xmlns:a16="http://schemas.microsoft.com/office/drawing/2014/main" xmlns="" id="{00000000-0008-0000-0900-000078010000}"/>
                  </a:ext>
                </a:extLst>
              </xdr:cNvPr>
              <xdr:cNvSpPr/>
            </xdr:nvSpPr>
            <xdr:spPr>
              <a:xfrm>
                <a:off x="5552252" y="2939026"/>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9A1FB32D-521C-4300-BA3A-0B189B37C431}"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Youssef!$T$149">
            <xdr:nvSpPr>
              <xdr:cNvPr id="377" name="Rectangle 376">
                <a:extLst>
                  <a:ext uri="{FF2B5EF4-FFF2-40B4-BE49-F238E27FC236}">
                    <a16:creationId xmlns:a16="http://schemas.microsoft.com/office/drawing/2014/main" xmlns="" id="{00000000-0008-0000-0900-000079010000}"/>
                  </a:ext>
                </a:extLst>
              </xdr:cNvPr>
              <xdr:cNvSpPr/>
            </xdr:nvSpPr>
            <xdr:spPr>
              <a:xfrm>
                <a:off x="5533193" y="321993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4C9D3C54-0B43-4BB2-8649-4DF0E7BE605F}"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Youssef!$T$150">
            <xdr:nvSpPr>
              <xdr:cNvPr id="378" name="Rectangle 377">
                <a:extLst>
                  <a:ext uri="{FF2B5EF4-FFF2-40B4-BE49-F238E27FC236}">
                    <a16:creationId xmlns:a16="http://schemas.microsoft.com/office/drawing/2014/main" xmlns="" id="{00000000-0008-0000-0900-00007A010000}"/>
                  </a:ext>
                </a:extLst>
              </xdr:cNvPr>
              <xdr:cNvSpPr/>
            </xdr:nvSpPr>
            <xdr:spPr>
              <a:xfrm>
                <a:off x="5329653" y="3453477"/>
                <a:ext cx="465482"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E16B4C2E-3AD0-4006-ADC3-A3DBE8FFD8D4}"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grpSp>
      </xdr:grpSp>
      <xdr:pic>
        <xdr:nvPicPr>
          <xdr:cNvPr id="365" name="Picture 364">
            <a:extLst>
              <a:ext uri="{FF2B5EF4-FFF2-40B4-BE49-F238E27FC236}">
                <a16:creationId xmlns:a16="http://schemas.microsoft.com/office/drawing/2014/main" xmlns="" id="{00000000-0008-0000-0900-00006D010000}"/>
              </a:ext>
            </a:extLst>
          </xdr:cNvPr>
          <xdr:cNvPicPr>
            <a:picLocks noChangeAspect="1"/>
          </xdr:cNvPicPr>
        </xdr:nvPicPr>
        <xdr:blipFill>
          <a:blip xmlns:r="http://schemas.openxmlformats.org/officeDocument/2006/relationships" r:embed="rId21"/>
          <a:stretch>
            <a:fillRect/>
          </a:stretch>
        </xdr:blipFill>
        <xdr:spPr>
          <a:xfrm>
            <a:off x="5524285" y="1579707"/>
            <a:ext cx="454268" cy="454268"/>
          </a:xfrm>
          <a:prstGeom prst="rect">
            <a:avLst/>
          </a:prstGeom>
        </xdr:spPr>
      </xdr:pic>
    </xdr:grpSp>
    <xdr:clientData/>
  </xdr:twoCellAnchor>
  <xdr:twoCellAnchor>
    <xdr:from>
      <xdr:col>11</xdr:col>
      <xdr:colOff>473869</xdr:colOff>
      <xdr:row>158</xdr:row>
      <xdr:rowOff>87009</xdr:rowOff>
    </xdr:from>
    <xdr:to>
      <xdr:col>12</xdr:col>
      <xdr:colOff>348702</xdr:colOff>
      <xdr:row>160</xdr:row>
      <xdr:rowOff>162659</xdr:rowOff>
    </xdr:to>
    <xdr:pic>
      <xdr:nvPicPr>
        <xdr:cNvPr id="383" name="Picture 382">
          <a:extLst>
            <a:ext uri="{FF2B5EF4-FFF2-40B4-BE49-F238E27FC236}">
              <a16:creationId xmlns:a16="http://schemas.microsoft.com/office/drawing/2014/main" xmlns="" id="{00000000-0008-0000-0900-00007F010000}"/>
            </a:ext>
          </a:extLst>
        </xdr:cNvPr>
        <xdr:cNvPicPr>
          <a:picLocks noChangeAspect="1"/>
        </xdr:cNvPicPr>
      </xdr:nvPicPr>
      <xdr:blipFill>
        <a:blip xmlns:r="http://schemas.openxmlformats.org/officeDocument/2006/relationships" r:embed="rId21"/>
        <a:stretch>
          <a:fillRect/>
        </a:stretch>
      </xdr:blipFill>
      <xdr:spPr>
        <a:xfrm>
          <a:off x="7179469" y="30186009"/>
          <a:ext cx="484433" cy="456650"/>
        </a:xfrm>
        <a:prstGeom prst="rect">
          <a:avLst/>
        </a:prstGeom>
      </xdr:spPr>
    </xdr:pic>
    <xdr:clientData/>
  </xdr:twoCellAnchor>
  <xdr:twoCellAnchor>
    <xdr:from>
      <xdr:col>11</xdr:col>
      <xdr:colOff>248442</xdr:colOff>
      <xdr:row>164</xdr:row>
      <xdr:rowOff>15572</xdr:rowOff>
    </xdr:from>
    <xdr:to>
      <xdr:col>12</xdr:col>
      <xdr:colOff>437355</xdr:colOff>
      <xdr:row>165</xdr:row>
      <xdr:rowOff>177497</xdr:rowOff>
    </xdr:to>
    <xdr:sp macro="" textlink="Youssef!$Q$145">
      <xdr:nvSpPr>
        <xdr:cNvPr id="384" name="Rounded Rectangle 383">
          <a:extLst>
            <a:ext uri="{FF2B5EF4-FFF2-40B4-BE49-F238E27FC236}">
              <a16:creationId xmlns:a16="http://schemas.microsoft.com/office/drawing/2014/main" xmlns="" id="{00000000-0008-0000-0900-000080010000}"/>
            </a:ext>
          </a:extLst>
        </xdr:cNvPr>
        <xdr:cNvSpPr/>
      </xdr:nvSpPr>
      <xdr:spPr>
        <a:xfrm>
          <a:off x="6954042" y="31257572"/>
          <a:ext cx="798513" cy="352425"/>
        </a:xfrm>
        <a:prstGeom prst="roundRect">
          <a:avLst/>
        </a:prstGeom>
        <a:solidFill>
          <a:schemeClr val="bg1">
            <a:lumMod val="75000"/>
          </a:schemeClr>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F94F21E5-A305-4F15-B39B-8E341E655A40}"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#DIV/0!</a:t>
          </a:fld>
          <a:endParaRPr lang="hu-HU" sz="20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486569</xdr:colOff>
      <xdr:row>143</xdr:row>
      <xdr:rowOff>87009</xdr:rowOff>
    </xdr:from>
    <xdr:to>
      <xdr:col>15</xdr:col>
      <xdr:colOff>361402</xdr:colOff>
      <xdr:row>145</xdr:row>
      <xdr:rowOff>162659</xdr:rowOff>
    </xdr:to>
    <xdr:pic>
      <xdr:nvPicPr>
        <xdr:cNvPr id="385" name="Picture 384">
          <a:extLst>
            <a:ext uri="{FF2B5EF4-FFF2-40B4-BE49-F238E27FC236}">
              <a16:creationId xmlns:a16="http://schemas.microsoft.com/office/drawing/2014/main" xmlns="" id="{00000000-0008-0000-0900-000081010000}"/>
            </a:ext>
          </a:extLst>
        </xdr:cNvPr>
        <xdr:cNvPicPr>
          <a:picLocks noChangeAspect="1"/>
        </xdr:cNvPicPr>
      </xdr:nvPicPr>
      <xdr:blipFill>
        <a:blip xmlns:r="http://schemas.openxmlformats.org/officeDocument/2006/relationships" r:embed="rId21"/>
        <a:stretch>
          <a:fillRect/>
        </a:stretch>
      </xdr:blipFill>
      <xdr:spPr>
        <a:xfrm>
          <a:off x="9020969" y="27328509"/>
          <a:ext cx="484433" cy="456650"/>
        </a:xfrm>
        <a:prstGeom prst="rect">
          <a:avLst/>
        </a:prstGeom>
      </xdr:spPr>
    </xdr:pic>
    <xdr:clientData/>
  </xdr:twoCellAnchor>
  <xdr:twoCellAnchor>
    <xdr:from>
      <xdr:col>5</xdr:col>
      <xdr:colOff>499269</xdr:colOff>
      <xdr:row>158</xdr:row>
      <xdr:rowOff>87009</xdr:rowOff>
    </xdr:from>
    <xdr:to>
      <xdr:col>6</xdr:col>
      <xdr:colOff>374102</xdr:colOff>
      <xdr:row>160</xdr:row>
      <xdr:rowOff>162659</xdr:rowOff>
    </xdr:to>
    <xdr:pic>
      <xdr:nvPicPr>
        <xdr:cNvPr id="386" name="Picture 385">
          <a:extLst>
            <a:ext uri="{FF2B5EF4-FFF2-40B4-BE49-F238E27FC236}">
              <a16:creationId xmlns:a16="http://schemas.microsoft.com/office/drawing/2014/main" xmlns="" id="{00000000-0008-0000-0900-000082010000}"/>
            </a:ext>
          </a:extLst>
        </xdr:cNvPr>
        <xdr:cNvPicPr>
          <a:picLocks noChangeAspect="1"/>
        </xdr:cNvPicPr>
      </xdr:nvPicPr>
      <xdr:blipFill>
        <a:blip xmlns:r="http://schemas.openxmlformats.org/officeDocument/2006/relationships" r:embed="rId21"/>
        <a:stretch>
          <a:fillRect/>
        </a:stretch>
      </xdr:blipFill>
      <xdr:spPr>
        <a:xfrm>
          <a:off x="3547269" y="30186009"/>
          <a:ext cx="484433" cy="456650"/>
        </a:xfrm>
        <a:prstGeom prst="rect">
          <a:avLst/>
        </a:prstGeom>
      </xdr:spPr>
    </xdr:pic>
    <xdr:clientData/>
  </xdr:twoCellAnchor>
  <xdr:twoCellAnchor>
    <xdr:from>
      <xdr:col>9</xdr:col>
      <xdr:colOff>76200</xdr:colOff>
      <xdr:row>151</xdr:row>
      <xdr:rowOff>38100</xdr:rowOff>
    </xdr:from>
    <xdr:to>
      <xdr:col>15</xdr:col>
      <xdr:colOff>123033</xdr:colOff>
      <xdr:row>168</xdr:row>
      <xdr:rowOff>97631</xdr:rowOff>
    </xdr:to>
    <xdr:graphicFrame macro="">
      <xdr:nvGraphicFramePr>
        <xdr:cNvPr id="396" name="Chart 395">
          <a:extLst>
            <a:ext uri="{FF2B5EF4-FFF2-40B4-BE49-F238E27FC236}">
              <a16:creationId xmlns:a16="http://schemas.microsoft.com/office/drawing/2014/main" xmlns="" id="{00000000-0008-0000-0900-00008C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419100</xdr:colOff>
      <xdr:row>149</xdr:row>
      <xdr:rowOff>151604</xdr:rowOff>
    </xdr:from>
    <xdr:to>
      <xdr:col>6</xdr:col>
      <xdr:colOff>596900</xdr:colOff>
      <xdr:row>151</xdr:row>
      <xdr:rowOff>126999</xdr:rowOff>
    </xdr:to>
    <xdr:sp macro="" textlink="Reports!A30">
      <xdr:nvSpPr>
        <xdr:cNvPr id="398" name="Rounded Rectangle 397">
          <a:extLst>
            <a:ext uri="{FF2B5EF4-FFF2-40B4-BE49-F238E27FC236}">
              <a16:creationId xmlns:a16="http://schemas.microsoft.com/office/drawing/2014/main" xmlns="" id="{00000000-0008-0000-0900-00008E010000}"/>
            </a:ext>
          </a:extLst>
        </xdr:cNvPr>
        <xdr:cNvSpPr/>
      </xdr:nvSpPr>
      <xdr:spPr>
        <a:xfrm>
          <a:off x="2857500" y="28536104"/>
          <a:ext cx="1397000" cy="356395"/>
        </a:xfrm>
        <a:prstGeom prst="roundRect">
          <a:avLst/>
        </a:prstGeom>
        <a:solidFill>
          <a:srgbClr val="0000FF"/>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DF6182F7-F1EA-4CC3-B191-653E2C1AAB79}" type="TxLink">
            <a:rPr lang="ar-EG" sz="1600" b="1" i="0" u="none" strike="noStrike">
              <a:solidFill>
                <a:schemeClr val="bg1"/>
              </a:solidFill>
              <a:latin typeface="Times New Roman"/>
              <a:cs typeface="Times New Roman"/>
            </a:rPr>
            <a:pPr algn="ctr"/>
            <a:t>جورج سليمان</a:t>
          </a:fld>
          <a:endParaRPr lang="hu-HU" sz="2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520700</xdr:colOff>
      <xdr:row>149</xdr:row>
      <xdr:rowOff>75404</xdr:rowOff>
    </xdr:from>
    <xdr:to>
      <xdr:col>13</xdr:col>
      <xdr:colOff>88900</xdr:colOff>
      <xdr:row>151</xdr:row>
      <xdr:rowOff>50799</xdr:rowOff>
    </xdr:to>
    <xdr:sp macro="" textlink="Reports!A31">
      <xdr:nvSpPr>
        <xdr:cNvPr id="402" name="Rounded Rectangle 401">
          <a:extLst>
            <a:ext uri="{FF2B5EF4-FFF2-40B4-BE49-F238E27FC236}">
              <a16:creationId xmlns:a16="http://schemas.microsoft.com/office/drawing/2014/main" xmlns="" id="{00000000-0008-0000-0900-000092010000}"/>
            </a:ext>
          </a:extLst>
        </xdr:cNvPr>
        <xdr:cNvSpPr/>
      </xdr:nvSpPr>
      <xdr:spPr>
        <a:xfrm>
          <a:off x="6616700" y="28459904"/>
          <a:ext cx="1397000" cy="356395"/>
        </a:xfrm>
        <a:prstGeom prst="roundRect">
          <a:avLst/>
        </a:prstGeom>
        <a:solidFill>
          <a:srgbClr val="0000FF"/>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8436D17F-0F82-4B6B-B366-15C05CAFFE6E}" type="TxLink">
            <a:rPr lang="ar-EG" sz="1600" b="1" i="0" u="none" strike="noStrike">
              <a:solidFill>
                <a:schemeClr val="bg1"/>
              </a:solidFill>
              <a:latin typeface="Times New Roman"/>
              <a:cs typeface="Times New Roman"/>
            </a:rPr>
            <a:pPr algn="ctr"/>
            <a:t>سامح جورج</a:t>
          </a:fld>
          <a:endParaRPr lang="hu-HU" sz="36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17</xdr:col>
      <xdr:colOff>0</xdr:colOff>
      <xdr:row>148</xdr:row>
      <xdr:rowOff>177004</xdr:rowOff>
    </xdr:from>
    <xdr:to>
      <xdr:col>19</xdr:col>
      <xdr:colOff>177800</xdr:colOff>
      <xdr:row>150</xdr:row>
      <xdr:rowOff>152399</xdr:rowOff>
    </xdr:to>
    <xdr:sp macro="" textlink="Reports!A32">
      <xdr:nvSpPr>
        <xdr:cNvPr id="403" name="Rounded Rectangle 402">
          <a:extLst>
            <a:ext uri="{FF2B5EF4-FFF2-40B4-BE49-F238E27FC236}">
              <a16:creationId xmlns:a16="http://schemas.microsoft.com/office/drawing/2014/main" xmlns="" id="{00000000-0008-0000-0900-000093010000}"/>
            </a:ext>
          </a:extLst>
        </xdr:cNvPr>
        <xdr:cNvSpPr/>
      </xdr:nvSpPr>
      <xdr:spPr>
        <a:xfrm>
          <a:off x="10363200" y="28371004"/>
          <a:ext cx="1397000" cy="356395"/>
        </a:xfrm>
        <a:prstGeom prst="roundRect">
          <a:avLst/>
        </a:prstGeom>
        <a:solidFill>
          <a:srgbClr val="0000FF"/>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45B7E8DE-676D-4FE9-A19F-2A724E5C2B51}" type="TxLink">
            <a:rPr lang="ar-EG" sz="1600" b="1" i="0" u="none" strike="noStrike">
              <a:solidFill>
                <a:schemeClr val="bg1"/>
              </a:solidFill>
              <a:latin typeface="Times New Roman"/>
              <a:cs typeface="Times New Roman"/>
            </a:rPr>
            <a:pPr algn="ctr"/>
            <a:t>طارق محمد</a:t>
          </a:fld>
          <a:endParaRPr lang="hu-HU" sz="4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546100</xdr:colOff>
      <xdr:row>164</xdr:row>
      <xdr:rowOff>113504</xdr:rowOff>
    </xdr:from>
    <xdr:to>
      <xdr:col>10</xdr:col>
      <xdr:colOff>114300</xdr:colOff>
      <xdr:row>166</xdr:row>
      <xdr:rowOff>88899</xdr:rowOff>
    </xdr:to>
    <xdr:sp macro="" textlink="Reports!A33">
      <xdr:nvSpPr>
        <xdr:cNvPr id="404" name="Rounded Rectangle 403">
          <a:extLst>
            <a:ext uri="{FF2B5EF4-FFF2-40B4-BE49-F238E27FC236}">
              <a16:creationId xmlns:a16="http://schemas.microsoft.com/office/drawing/2014/main" xmlns="" id="{00000000-0008-0000-0900-000094010000}"/>
            </a:ext>
          </a:extLst>
        </xdr:cNvPr>
        <xdr:cNvSpPr/>
      </xdr:nvSpPr>
      <xdr:spPr>
        <a:xfrm>
          <a:off x="4813300" y="31355504"/>
          <a:ext cx="1397000" cy="356395"/>
        </a:xfrm>
        <a:prstGeom prst="roundRect">
          <a:avLst/>
        </a:prstGeom>
        <a:solidFill>
          <a:srgbClr val="0000FF"/>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A993E4CE-EDC9-4C76-A83B-AD4F6DA8E244}" type="TxLink">
            <a:rPr lang="ar-EG" sz="1600" b="1" i="0" u="none" strike="noStrike">
              <a:solidFill>
                <a:schemeClr val="bg1"/>
              </a:solidFill>
              <a:latin typeface="Times New Roman"/>
              <a:cs typeface="Times New Roman"/>
            </a:rPr>
            <a:pPr algn="ctr"/>
            <a:t>كيرلس هانى</a:t>
          </a:fld>
          <a:endParaRPr lang="hu-HU" sz="5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571500</xdr:colOff>
      <xdr:row>164</xdr:row>
      <xdr:rowOff>88104</xdr:rowOff>
    </xdr:from>
    <xdr:to>
      <xdr:col>16</xdr:col>
      <xdr:colOff>139700</xdr:colOff>
      <xdr:row>166</xdr:row>
      <xdr:rowOff>63499</xdr:rowOff>
    </xdr:to>
    <xdr:sp macro="" textlink="Reports!A34">
      <xdr:nvSpPr>
        <xdr:cNvPr id="405" name="Rounded Rectangle 404">
          <a:extLst>
            <a:ext uri="{FF2B5EF4-FFF2-40B4-BE49-F238E27FC236}">
              <a16:creationId xmlns:a16="http://schemas.microsoft.com/office/drawing/2014/main" xmlns="" id="{00000000-0008-0000-0900-000095010000}"/>
            </a:ext>
          </a:extLst>
        </xdr:cNvPr>
        <xdr:cNvSpPr/>
      </xdr:nvSpPr>
      <xdr:spPr>
        <a:xfrm>
          <a:off x="8496300" y="31330104"/>
          <a:ext cx="1397000" cy="356395"/>
        </a:xfrm>
        <a:prstGeom prst="roundRect">
          <a:avLst/>
        </a:prstGeom>
        <a:solidFill>
          <a:srgbClr val="0000FF"/>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521CEB1C-780A-4D08-BEE7-EE6E770A0E22}" type="TxLink">
            <a:rPr lang="ar-EG" sz="1600" b="1" i="0" u="none" strike="noStrike">
              <a:solidFill>
                <a:schemeClr val="bg1"/>
              </a:solidFill>
              <a:latin typeface="Times New Roman"/>
              <a:cs typeface="Times New Roman"/>
            </a:rPr>
            <a:pPr algn="ctr"/>
            <a:t>يوسف ميخائيل</a:t>
          </a:fld>
          <a:endParaRPr lang="hu-HU" sz="66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95250</xdr:colOff>
      <xdr:row>55</xdr:row>
      <xdr:rowOff>83569</xdr:rowOff>
    </xdr:from>
    <xdr:to>
      <xdr:col>16</xdr:col>
      <xdr:colOff>163285</xdr:colOff>
      <xdr:row>57</xdr:row>
      <xdr:rowOff>58964</xdr:rowOff>
    </xdr:to>
    <xdr:sp macro="" textlink="Reports!H37">
      <xdr:nvSpPr>
        <xdr:cNvPr id="213" name="Rounded Rectangle 212">
          <a:extLst>
            <a:ext uri="{FF2B5EF4-FFF2-40B4-BE49-F238E27FC236}">
              <a16:creationId xmlns:a16="http://schemas.microsoft.com/office/drawing/2014/main" xmlns="" id="{00000000-0008-0000-0900-0000D5000000}"/>
            </a:ext>
          </a:extLst>
        </xdr:cNvPr>
        <xdr:cNvSpPr/>
      </xdr:nvSpPr>
      <xdr:spPr>
        <a:xfrm>
          <a:off x="8667750" y="10561069"/>
          <a:ext cx="1292678" cy="356395"/>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EE19153A-D3EB-4DCD-91F8-216E175BF5E0}" type="TxLink">
            <a:rPr lang="en-US" sz="1600" b="1" i="0" u="none" strike="noStrike">
              <a:solidFill>
                <a:srgbClr val="0000FF"/>
              </a:solidFill>
              <a:latin typeface="Times New Roman"/>
              <a:cs typeface="Times New Roman"/>
            </a:rPr>
            <a:pPr algn="ctr"/>
            <a:t>685,000</a:t>
          </a:fld>
          <a:endParaRPr lang="hu-HU" sz="44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397325</xdr:colOff>
      <xdr:row>55</xdr:row>
      <xdr:rowOff>113505</xdr:rowOff>
    </xdr:from>
    <xdr:to>
      <xdr:col>21</xdr:col>
      <xdr:colOff>462640</xdr:colOff>
      <xdr:row>57</xdr:row>
      <xdr:rowOff>88900</xdr:rowOff>
    </xdr:to>
    <xdr:sp macro="" textlink="Reports!G37">
      <xdr:nvSpPr>
        <xdr:cNvPr id="214" name="Rounded Rectangle 213">
          <a:extLst>
            <a:ext uri="{FF2B5EF4-FFF2-40B4-BE49-F238E27FC236}">
              <a16:creationId xmlns:a16="http://schemas.microsoft.com/office/drawing/2014/main" xmlns="" id="{00000000-0008-0000-0900-0000D6000000}"/>
            </a:ext>
          </a:extLst>
        </xdr:cNvPr>
        <xdr:cNvSpPr/>
      </xdr:nvSpPr>
      <xdr:spPr>
        <a:xfrm>
          <a:off x="12643754" y="10591005"/>
          <a:ext cx="677636" cy="356395"/>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C166A163-9615-4E6C-A588-0D3676FF92D3}" type="TxLink">
            <a:rPr lang="en-US" sz="1800" b="1" i="0" u="none" strike="noStrike">
              <a:solidFill>
                <a:srgbClr val="0000FF"/>
              </a:solidFill>
              <a:latin typeface="Times New Roman"/>
              <a:cs typeface="Times New Roman"/>
            </a:rPr>
            <a:pPr algn="ctr"/>
            <a:t>6</a:t>
          </a:fld>
          <a:endParaRPr lang="hu-HU" sz="60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0</xdr:colOff>
      <xdr:row>173</xdr:row>
      <xdr:rowOff>0</xdr:rowOff>
    </xdr:from>
    <xdr:to>
      <xdr:col>11</xdr:col>
      <xdr:colOff>369093</xdr:colOff>
      <xdr:row>193</xdr:row>
      <xdr:rowOff>190499</xdr:rowOff>
    </xdr:to>
    <xdr:graphicFrame macro="">
      <xdr:nvGraphicFramePr>
        <xdr:cNvPr id="215" name="Chart 214">
          <a:extLst>
            <a:ext uri="{FF2B5EF4-FFF2-40B4-BE49-F238E27FC236}">
              <a16:creationId xmlns:a16="http://schemas.microsoft.com/office/drawing/2014/main" xmlns="" id="{00000000-0008-0000-0900-0000D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105</xdr:row>
      <xdr:rowOff>0</xdr:rowOff>
    </xdr:from>
    <xdr:to>
      <xdr:col>13</xdr:col>
      <xdr:colOff>11905</xdr:colOff>
      <xdr:row>119</xdr:row>
      <xdr:rowOff>76202</xdr:rowOff>
    </xdr:to>
    <xdr:graphicFrame macro="">
      <xdr:nvGraphicFramePr>
        <xdr:cNvPr id="2" name="Chart 1">
          <a:extLst>
            <a:ext uri="{FF2B5EF4-FFF2-40B4-BE49-F238E27FC236}">
              <a16:creationId xmlns:a16="http://schemas.microsoft.com/office/drawing/2014/main" xmlns=""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9</xdr:col>
      <xdr:colOff>204789</xdr:colOff>
      <xdr:row>19</xdr:row>
      <xdr:rowOff>35718</xdr:rowOff>
    </xdr:to>
    <xdr:graphicFrame macro="">
      <xdr:nvGraphicFramePr>
        <xdr:cNvPr id="3" name="Chart 2">
          <a:extLst>
            <a:ext uri="{FF2B5EF4-FFF2-40B4-BE49-F238E27FC236}">
              <a16:creationId xmlns:a16="http://schemas.microsoft.com/office/drawing/2014/main" xmlns=""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0</xdr:row>
      <xdr:rowOff>0</xdr:rowOff>
    </xdr:from>
    <xdr:to>
      <xdr:col>19</xdr:col>
      <xdr:colOff>204790</xdr:colOff>
      <xdr:row>19</xdr:row>
      <xdr:rowOff>35718</xdr:rowOff>
    </xdr:to>
    <xdr:graphicFrame macro="">
      <xdr:nvGraphicFramePr>
        <xdr:cNvPr id="4" name="Chart 3">
          <a:extLst>
            <a:ext uri="{FF2B5EF4-FFF2-40B4-BE49-F238E27FC236}">
              <a16:creationId xmlns:a16="http://schemas.microsoft.com/office/drawing/2014/main" xmlns=""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0</xdr:rowOff>
    </xdr:from>
    <xdr:to>
      <xdr:col>10</xdr:col>
      <xdr:colOff>369093</xdr:colOff>
      <xdr:row>42</xdr:row>
      <xdr:rowOff>190499</xdr:rowOff>
    </xdr:to>
    <xdr:graphicFrame macro="">
      <xdr:nvGraphicFramePr>
        <xdr:cNvPr id="5" name="Chart 4">
          <a:extLst>
            <a:ext uri="{FF2B5EF4-FFF2-40B4-BE49-F238E27FC236}">
              <a16:creationId xmlns:a16="http://schemas.microsoft.com/office/drawing/2014/main" xmlns=""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22</xdr:row>
      <xdr:rowOff>0</xdr:rowOff>
    </xdr:from>
    <xdr:to>
      <xdr:col>22</xdr:col>
      <xdr:colOff>369093</xdr:colOff>
      <xdr:row>42</xdr:row>
      <xdr:rowOff>190499</xdr:rowOff>
    </xdr:to>
    <xdr:graphicFrame macro="">
      <xdr:nvGraphicFramePr>
        <xdr:cNvPr id="6" name="Chart 5">
          <a:extLst>
            <a:ext uri="{FF2B5EF4-FFF2-40B4-BE49-F238E27FC236}">
              <a16:creationId xmlns:a16="http://schemas.microsoft.com/office/drawing/2014/main" xmlns="" id="{00000000-0008-0000-0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71</xdr:row>
      <xdr:rowOff>1</xdr:rowOff>
    </xdr:from>
    <xdr:to>
      <xdr:col>7</xdr:col>
      <xdr:colOff>297656</xdr:colOff>
      <xdr:row>85</xdr:row>
      <xdr:rowOff>11907</xdr:rowOff>
    </xdr:to>
    <xdr:graphicFrame macro="">
      <xdr:nvGraphicFramePr>
        <xdr:cNvPr id="8" name="Chart 7">
          <a:extLst>
            <a:ext uri="{FF2B5EF4-FFF2-40B4-BE49-F238E27FC236}">
              <a16:creationId xmlns:a16="http://schemas.microsoft.com/office/drawing/2014/main" xmlns="" id="{00000000-0008-0000-0A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71</xdr:row>
      <xdr:rowOff>0</xdr:rowOff>
    </xdr:from>
    <xdr:to>
      <xdr:col>15</xdr:col>
      <xdr:colOff>297656</xdr:colOff>
      <xdr:row>85</xdr:row>
      <xdr:rowOff>11906</xdr:rowOff>
    </xdr:to>
    <xdr:graphicFrame macro="">
      <xdr:nvGraphicFramePr>
        <xdr:cNvPr id="9" name="Chart 8">
          <a:extLst>
            <a:ext uri="{FF2B5EF4-FFF2-40B4-BE49-F238E27FC236}">
              <a16:creationId xmlns:a16="http://schemas.microsoft.com/office/drawing/2014/main" xmlns="" id="{00000000-0008-0000-0A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0</xdr:colOff>
      <xdr:row>71</xdr:row>
      <xdr:rowOff>0</xdr:rowOff>
    </xdr:from>
    <xdr:to>
      <xdr:col>23</xdr:col>
      <xdr:colOff>297656</xdr:colOff>
      <xdr:row>85</xdr:row>
      <xdr:rowOff>11906</xdr:rowOff>
    </xdr:to>
    <xdr:graphicFrame macro="">
      <xdr:nvGraphicFramePr>
        <xdr:cNvPr id="10" name="Chart 9">
          <a:extLst>
            <a:ext uri="{FF2B5EF4-FFF2-40B4-BE49-F238E27FC236}">
              <a16:creationId xmlns:a16="http://schemas.microsoft.com/office/drawing/2014/main" xmlns="" id="{00000000-0008-0000-0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87</xdr:row>
      <xdr:rowOff>0</xdr:rowOff>
    </xdr:from>
    <xdr:to>
      <xdr:col>7</xdr:col>
      <xdr:colOff>297656</xdr:colOff>
      <xdr:row>101</xdr:row>
      <xdr:rowOff>11906</xdr:rowOff>
    </xdr:to>
    <xdr:graphicFrame macro="">
      <xdr:nvGraphicFramePr>
        <xdr:cNvPr id="11" name="Chart 10">
          <a:extLst>
            <a:ext uri="{FF2B5EF4-FFF2-40B4-BE49-F238E27FC236}">
              <a16:creationId xmlns:a16="http://schemas.microsoft.com/office/drawing/2014/main" xmlns="" id="{00000000-0008-0000-0A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87</xdr:row>
      <xdr:rowOff>0</xdr:rowOff>
    </xdr:from>
    <xdr:to>
      <xdr:col>15</xdr:col>
      <xdr:colOff>297656</xdr:colOff>
      <xdr:row>101</xdr:row>
      <xdr:rowOff>11906</xdr:rowOff>
    </xdr:to>
    <xdr:graphicFrame macro="">
      <xdr:nvGraphicFramePr>
        <xdr:cNvPr id="12" name="Chart 11">
          <a:extLst>
            <a:ext uri="{FF2B5EF4-FFF2-40B4-BE49-F238E27FC236}">
              <a16:creationId xmlns:a16="http://schemas.microsoft.com/office/drawing/2014/main" xmlns="" id="{00000000-0008-0000-0A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105</xdr:row>
      <xdr:rowOff>0</xdr:rowOff>
    </xdr:from>
    <xdr:to>
      <xdr:col>6</xdr:col>
      <xdr:colOff>11905</xdr:colOff>
      <xdr:row>119</xdr:row>
      <xdr:rowOff>76202</xdr:rowOff>
    </xdr:to>
    <xdr:graphicFrame macro="">
      <xdr:nvGraphicFramePr>
        <xdr:cNvPr id="14" name="Chart 13">
          <a:extLst>
            <a:ext uri="{FF2B5EF4-FFF2-40B4-BE49-F238E27FC236}">
              <a16:creationId xmlns:a16="http://schemas.microsoft.com/office/drawing/2014/main" xmlns="" id="{00000000-0008-0000-0A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333371</xdr:colOff>
      <xdr:row>113</xdr:row>
      <xdr:rowOff>23822</xdr:rowOff>
    </xdr:from>
    <xdr:to>
      <xdr:col>2</xdr:col>
      <xdr:colOff>35715</xdr:colOff>
      <xdr:row>114</xdr:row>
      <xdr:rowOff>95259</xdr:rowOff>
    </xdr:to>
    <xdr:sp macro="" textlink="">
      <xdr:nvSpPr>
        <xdr:cNvPr id="15" name="Rounded Rectangle 14">
          <a:extLst>
            <a:ext uri="{FF2B5EF4-FFF2-40B4-BE49-F238E27FC236}">
              <a16:creationId xmlns:a16="http://schemas.microsoft.com/office/drawing/2014/main" xmlns="" id="{00000000-0008-0000-0A00-00000F000000}"/>
            </a:ext>
          </a:extLst>
        </xdr:cNvPr>
        <xdr:cNvSpPr/>
      </xdr:nvSpPr>
      <xdr:spPr>
        <a:xfrm>
          <a:off x="952496"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330984</xdr:colOff>
      <xdr:row>113</xdr:row>
      <xdr:rowOff>33346</xdr:rowOff>
    </xdr:from>
    <xdr:to>
      <xdr:col>5</xdr:col>
      <xdr:colOff>250023</xdr:colOff>
      <xdr:row>114</xdr:row>
      <xdr:rowOff>119072</xdr:rowOff>
    </xdr:to>
    <xdr:sp macro="" textlink="Reports!B41">
      <xdr:nvSpPr>
        <xdr:cNvPr id="16" name="Rounded Rectangle 15">
          <a:extLst>
            <a:ext uri="{FF2B5EF4-FFF2-40B4-BE49-F238E27FC236}">
              <a16:creationId xmlns:a16="http://schemas.microsoft.com/office/drawing/2014/main" xmlns="" id="{00000000-0008-0000-0A00-000010000000}"/>
            </a:ext>
          </a:extLst>
        </xdr:cNvPr>
        <xdr:cNvSpPr/>
      </xdr:nvSpPr>
      <xdr:spPr>
        <a:xfrm>
          <a:off x="2188359" y="21559846"/>
          <a:ext cx="1276352"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13BD3FD4-CB10-427B-818A-F77A129400BF}" type="TxLink">
            <a:rPr lang="en-US" sz="1400" b="1" i="0" u="none" strike="noStrike" cap="none" spc="0">
              <a:ln w="0"/>
              <a:solidFill>
                <a:srgbClr val="000000"/>
              </a:solidFill>
              <a:effectLst/>
              <a:latin typeface="Times New Roman"/>
              <a:cs typeface="Times New Roman"/>
            </a:rPr>
            <a:pPr algn="ctr"/>
            <a:t>850,000</a:t>
          </a:fld>
          <a:endParaRPr lang="hu-HU" sz="20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2</xdr:col>
      <xdr:colOff>414332</xdr:colOff>
      <xdr:row>115</xdr:row>
      <xdr:rowOff>33339</xdr:rowOff>
    </xdr:from>
    <xdr:to>
      <xdr:col>3</xdr:col>
      <xdr:colOff>392905</xdr:colOff>
      <xdr:row>116</xdr:row>
      <xdr:rowOff>119061</xdr:rowOff>
    </xdr:to>
    <xdr:sp macro="" textlink="Reports!O41">
      <xdr:nvSpPr>
        <xdr:cNvPr id="17" name="Rounded Rectangle 16">
          <a:extLst>
            <a:ext uri="{FF2B5EF4-FFF2-40B4-BE49-F238E27FC236}">
              <a16:creationId xmlns:a16="http://schemas.microsoft.com/office/drawing/2014/main" xmlns="" id="{00000000-0008-0000-0A00-000011000000}"/>
            </a:ext>
          </a:extLst>
        </xdr:cNvPr>
        <xdr:cNvSpPr/>
      </xdr:nvSpPr>
      <xdr:spPr>
        <a:xfrm>
          <a:off x="1652582" y="21940839"/>
          <a:ext cx="597698"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6ACD9B5F-2082-4380-81F9-9E10F203A36F}" type="TxLink">
            <a:rPr lang="en-US" sz="1400" b="1" i="0" u="none" strike="noStrike" cap="none" spc="0">
              <a:ln w="0"/>
              <a:solidFill>
                <a:srgbClr val="000000"/>
              </a:solidFill>
              <a:effectLst/>
              <a:latin typeface="Times New Roman"/>
              <a:cs typeface="Times New Roman"/>
            </a:rPr>
            <a:pPr algn="ctr"/>
            <a:t>0%</a:t>
          </a:fld>
          <a:endParaRPr lang="hu-HU" sz="20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8</xdr:col>
      <xdr:colOff>333371</xdr:colOff>
      <xdr:row>113</xdr:row>
      <xdr:rowOff>23822</xdr:rowOff>
    </xdr:from>
    <xdr:to>
      <xdr:col>8</xdr:col>
      <xdr:colOff>654840</xdr:colOff>
      <xdr:row>114</xdr:row>
      <xdr:rowOff>95259</xdr:rowOff>
    </xdr:to>
    <xdr:sp macro="" textlink="">
      <xdr:nvSpPr>
        <xdr:cNvPr id="18" name="Rounded Rectangle 17">
          <a:extLst>
            <a:ext uri="{FF2B5EF4-FFF2-40B4-BE49-F238E27FC236}">
              <a16:creationId xmlns:a16="http://schemas.microsoft.com/office/drawing/2014/main" xmlns="" id="{00000000-0008-0000-0A00-000012000000}"/>
            </a:ext>
          </a:extLst>
        </xdr:cNvPr>
        <xdr:cNvSpPr/>
      </xdr:nvSpPr>
      <xdr:spPr>
        <a:xfrm>
          <a:off x="5393527"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10</xdr:col>
      <xdr:colOff>330983</xdr:colOff>
      <xdr:row>113</xdr:row>
      <xdr:rowOff>33346</xdr:rowOff>
    </xdr:from>
    <xdr:to>
      <xdr:col>12</xdr:col>
      <xdr:colOff>250023</xdr:colOff>
      <xdr:row>114</xdr:row>
      <xdr:rowOff>119072</xdr:rowOff>
    </xdr:to>
    <xdr:sp macro="" textlink="Reports!B42">
      <xdr:nvSpPr>
        <xdr:cNvPr id="19" name="Rounded Rectangle 18">
          <a:extLst>
            <a:ext uri="{FF2B5EF4-FFF2-40B4-BE49-F238E27FC236}">
              <a16:creationId xmlns:a16="http://schemas.microsoft.com/office/drawing/2014/main" xmlns="" id="{00000000-0008-0000-0A00-000013000000}"/>
            </a:ext>
          </a:extLst>
        </xdr:cNvPr>
        <xdr:cNvSpPr/>
      </xdr:nvSpPr>
      <xdr:spPr>
        <a:xfrm>
          <a:off x="6736546" y="21559846"/>
          <a:ext cx="1133477"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3A3D049F-D8E4-44DE-966A-9FD3AAF7FC6D}" type="TxLink">
            <a:rPr lang="en-US" sz="1400" b="1" i="0" u="none" strike="noStrike" cap="none" spc="0">
              <a:ln w="0"/>
              <a:solidFill>
                <a:srgbClr val="000000"/>
              </a:solidFill>
              <a:effectLst/>
              <a:latin typeface="Times New Roman"/>
              <a:cs typeface="Times New Roman"/>
            </a:rPr>
            <a:pPr algn="ctr"/>
            <a:t>850,000</a:t>
          </a:fld>
          <a:endParaRPr lang="hu-HU" sz="2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9</xdr:col>
      <xdr:colOff>414332</xdr:colOff>
      <xdr:row>115</xdr:row>
      <xdr:rowOff>33339</xdr:rowOff>
    </xdr:from>
    <xdr:to>
      <xdr:col>10</xdr:col>
      <xdr:colOff>392904</xdr:colOff>
      <xdr:row>116</xdr:row>
      <xdr:rowOff>119061</xdr:rowOff>
    </xdr:to>
    <xdr:sp macro="" textlink="Reports!O42">
      <xdr:nvSpPr>
        <xdr:cNvPr id="20" name="Rounded Rectangle 19">
          <a:extLst>
            <a:ext uri="{FF2B5EF4-FFF2-40B4-BE49-F238E27FC236}">
              <a16:creationId xmlns:a16="http://schemas.microsoft.com/office/drawing/2014/main" xmlns="" id="{00000000-0008-0000-0A00-000014000000}"/>
            </a:ext>
          </a:extLst>
        </xdr:cNvPr>
        <xdr:cNvSpPr/>
      </xdr:nvSpPr>
      <xdr:spPr>
        <a:xfrm>
          <a:off x="6212676" y="21940839"/>
          <a:ext cx="585791"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E29D117E-2054-4C6D-B737-F60A7C4394A2}" type="TxLink">
            <a:rPr lang="en-US" sz="1400" b="1" i="0" u="none" strike="noStrike" cap="none" spc="0">
              <a:ln w="0"/>
              <a:solidFill>
                <a:srgbClr val="000000"/>
              </a:solidFill>
              <a:effectLst/>
              <a:latin typeface="Times New Roman"/>
              <a:cs typeface="Times New Roman"/>
            </a:rPr>
            <a:pPr algn="ctr"/>
            <a:t>15%</a:t>
          </a:fld>
          <a:endParaRPr lang="hu-HU" sz="2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14</xdr:col>
      <xdr:colOff>0</xdr:colOff>
      <xdr:row>105</xdr:row>
      <xdr:rowOff>0</xdr:rowOff>
    </xdr:from>
    <xdr:to>
      <xdr:col>20</xdr:col>
      <xdr:colOff>11906</xdr:colOff>
      <xdr:row>119</xdr:row>
      <xdr:rowOff>76202</xdr:rowOff>
    </xdr:to>
    <xdr:graphicFrame macro="">
      <xdr:nvGraphicFramePr>
        <xdr:cNvPr id="21" name="Chart 20">
          <a:extLst>
            <a:ext uri="{FF2B5EF4-FFF2-40B4-BE49-F238E27FC236}">
              <a16:creationId xmlns:a16="http://schemas.microsoft.com/office/drawing/2014/main" xmlns="" id="{00000000-0008-0000-0A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333372</xdr:colOff>
      <xdr:row>113</xdr:row>
      <xdr:rowOff>23822</xdr:rowOff>
    </xdr:from>
    <xdr:to>
      <xdr:col>16</xdr:col>
      <xdr:colOff>47622</xdr:colOff>
      <xdr:row>114</xdr:row>
      <xdr:rowOff>95259</xdr:rowOff>
    </xdr:to>
    <xdr:sp macro="" textlink="">
      <xdr:nvSpPr>
        <xdr:cNvPr id="22" name="Rounded Rectangle 21">
          <a:extLst>
            <a:ext uri="{FF2B5EF4-FFF2-40B4-BE49-F238E27FC236}">
              <a16:creationId xmlns:a16="http://schemas.microsoft.com/office/drawing/2014/main" xmlns="" id="{00000000-0008-0000-0A00-000016000000}"/>
            </a:ext>
          </a:extLst>
        </xdr:cNvPr>
        <xdr:cNvSpPr/>
      </xdr:nvSpPr>
      <xdr:spPr>
        <a:xfrm>
          <a:off x="9775028"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17</xdr:col>
      <xdr:colOff>330984</xdr:colOff>
      <xdr:row>113</xdr:row>
      <xdr:rowOff>33346</xdr:rowOff>
    </xdr:from>
    <xdr:to>
      <xdr:col>19</xdr:col>
      <xdr:colOff>250024</xdr:colOff>
      <xdr:row>114</xdr:row>
      <xdr:rowOff>119072</xdr:rowOff>
    </xdr:to>
    <xdr:sp macro="" textlink="Reports!B43">
      <xdr:nvSpPr>
        <xdr:cNvPr id="23" name="Rounded Rectangle 22">
          <a:extLst>
            <a:ext uri="{FF2B5EF4-FFF2-40B4-BE49-F238E27FC236}">
              <a16:creationId xmlns:a16="http://schemas.microsoft.com/office/drawing/2014/main" xmlns="" id="{00000000-0008-0000-0A00-000017000000}"/>
            </a:ext>
          </a:extLst>
        </xdr:cNvPr>
        <xdr:cNvSpPr/>
      </xdr:nvSpPr>
      <xdr:spPr>
        <a:xfrm>
          <a:off x="11153765" y="21559846"/>
          <a:ext cx="1133478"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5E73A2BC-CDB9-400E-BF97-BBBB648CCC04}" type="TxLink">
            <a:rPr lang="en-US" sz="1400" b="1" i="0" u="none" strike="noStrike" cap="none" spc="0">
              <a:ln w="0"/>
              <a:solidFill>
                <a:srgbClr val="000000"/>
              </a:solidFill>
              <a:effectLst/>
              <a:latin typeface="Times New Roman"/>
              <a:cs typeface="Times New Roman"/>
            </a:rPr>
            <a:pPr algn="ctr"/>
            <a:t>850,000</a:t>
          </a:fld>
          <a:endParaRPr lang="hu-HU" sz="28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16</xdr:col>
      <xdr:colOff>414333</xdr:colOff>
      <xdr:row>115</xdr:row>
      <xdr:rowOff>33339</xdr:rowOff>
    </xdr:from>
    <xdr:to>
      <xdr:col>17</xdr:col>
      <xdr:colOff>392905</xdr:colOff>
      <xdr:row>116</xdr:row>
      <xdr:rowOff>119061</xdr:rowOff>
    </xdr:to>
    <xdr:sp macro="" textlink="Reports!O43">
      <xdr:nvSpPr>
        <xdr:cNvPr id="24" name="Rounded Rectangle 23">
          <a:extLst>
            <a:ext uri="{FF2B5EF4-FFF2-40B4-BE49-F238E27FC236}">
              <a16:creationId xmlns:a16="http://schemas.microsoft.com/office/drawing/2014/main" xmlns="" id="{00000000-0008-0000-0A00-000018000000}"/>
            </a:ext>
          </a:extLst>
        </xdr:cNvPr>
        <xdr:cNvSpPr/>
      </xdr:nvSpPr>
      <xdr:spPr>
        <a:xfrm>
          <a:off x="10463208" y="21940839"/>
          <a:ext cx="752478"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E074AA96-BB9B-448D-81A3-6ED2AFE22513}" type="TxLink">
            <a:rPr lang="en-US" sz="1400" b="1" i="0" u="none" strike="noStrike" cap="none" spc="0">
              <a:ln w="0"/>
              <a:solidFill>
                <a:srgbClr val="000000"/>
              </a:solidFill>
              <a:effectLst/>
              <a:latin typeface="Times New Roman"/>
              <a:cs typeface="Times New Roman"/>
            </a:rPr>
            <a:pPr algn="ctr"/>
            <a:t>0%</a:t>
          </a:fld>
          <a:endParaRPr lang="hu-HU" sz="28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523865</xdr:colOff>
      <xdr:row>120</xdr:row>
      <xdr:rowOff>0</xdr:rowOff>
    </xdr:from>
    <xdr:to>
      <xdr:col>9</xdr:col>
      <xdr:colOff>428614</xdr:colOff>
      <xdr:row>134</xdr:row>
      <xdr:rowOff>76202</xdr:rowOff>
    </xdr:to>
    <xdr:graphicFrame macro="">
      <xdr:nvGraphicFramePr>
        <xdr:cNvPr id="25" name="Chart 24">
          <a:extLst>
            <a:ext uri="{FF2B5EF4-FFF2-40B4-BE49-F238E27FC236}">
              <a16:creationId xmlns:a16="http://schemas.microsoft.com/office/drawing/2014/main" xmlns="" id="{00000000-0008-0000-0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119048</xdr:colOff>
      <xdr:row>128</xdr:row>
      <xdr:rowOff>23822</xdr:rowOff>
    </xdr:from>
    <xdr:to>
      <xdr:col>5</xdr:col>
      <xdr:colOff>440517</xdr:colOff>
      <xdr:row>129</xdr:row>
      <xdr:rowOff>95259</xdr:rowOff>
    </xdr:to>
    <xdr:sp macro="" textlink="">
      <xdr:nvSpPr>
        <xdr:cNvPr id="26" name="Rounded Rectangle 25">
          <a:extLst>
            <a:ext uri="{FF2B5EF4-FFF2-40B4-BE49-F238E27FC236}">
              <a16:creationId xmlns:a16="http://schemas.microsoft.com/office/drawing/2014/main" xmlns="" id="{00000000-0008-0000-0A00-00001A000000}"/>
            </a:ext>
          </a:extLst>
        </xdr:cNvPr>
        <xdr:cNvSpPr/>
      </xdr:nvSpPr>
      <xdr:spPr>
        <a:xfrm>
          <a:off x="3333736" y="244078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7</xdr:col>
      <xdr:colOff>116661</xdr:colOff>
      <xdr:row>128</xdr:row>
      <xdr:rowOff>33346</xdr:rowOff>
    </xdr:from>
    <xdr:to>
      <xdr:col>9</xdr:col>
      <xdr:colOff>47607</xdr:colOff>
      <xdr:row>129</xdr:row>
      <xdr:rowOff>119072</xdr:rowOff>
    </xdr:to>
    <xdr:sp macro="" textlink="Reports!B44">
      <xdr:nvSpPr>
        <xdr:cNvPr id="27" name="Rounded Rectangle 26">
          <a:extLst>
            <a:ext uri="{FF2B5EF4-FFF2-40B4-BE49-F238E27FC236}">
              <a16:creationId xmlns:a16="http://schemas.microsoft.com/office/drawing/2014/main" xmlns="" id="{00000000-0008-0000-0A00-00001B000000}"/>
            </a:ext>
          </a:extLst>
        </xdr:cNvPr>
        <xdr:cNvSpPr/>
      </xdr:nvSpPr>
      <xdr:spPr>
        <a:xfrm>
          <a:off x="4569599" y="24417346"/>
          <a:ext cx="1276352"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76BB17EB-2707-4008-AEBF-64D725A0BBD4}" type="TxLink">
            <a:rPr lang="en-US" sz="1400" b="1" i="0" u="none" strike="noStrike" cap="none" spc="0">
              <a:ln w="0"/>
              <a:solidFill>
                <a:srgbClr val="000000"/>
              </a:solidFill>
              <a:effectLst/>
              <a:latin typeface="Times New Roman"/>
              <a:cs typeface="Times New Roman"/>
            </a:rPr>
            <a:pPr algn="ctr"/>
            <a:t>850,000</a:t>
          </a:fld>
          <a:endParaRPr lang="hu-HU" sz="32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200009</xdr:colOff>
      <xdr:row>130</xdr:row>
      <xdr:rowOff>33339</xdr:rowOff>
    </xdr:from>
    <xdr:to>
      <xdr:col>7</xdr:col>
      <xdr:colOff>178582</xdr:colOff>
      <xdr:row>131</xdr:row>
      <xdr:rowOff>119061</xdr:rowOff>
    </xdr:to>
    <xdr:sp macro="" textlink="Reports!O44">
      <xdr:nvSpPr>
        <xdr:cNvPr id="28" name="Rounded Rectangle 27">
          <a:extLst>
            <a:ext uri="{FF2B5EF4-FFF2-40B4-BE49-F238E27FC236}">
              <a16:creationId xmlns:a16="http://schemas.microsoft.com/office/drawing/2014/main" xmlns="" id="{00000000-0008-0000-0A00-00001C000000}"/>
            </a:ext>
          </a:extLst>
        </xdr:cNvPr>
        <xdr:cNvSpPr/>
      </xdr:nvSpPr>
      <xdr:spPr>
        <a:xfrm>
          <a:off x="4033822" y="24798339"/>
          <a:ext cx="597698"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2FA70F9C-956B-43CA-BB75-7E83C07EB0DA}" type="TxLink">
            <a:rPr lang="en-US" sz="1400" b="1" i="0" u="none" strike="noStrike" cap="none" spc="0">
              <a:ln w="0"/>
              <a:solidFill>
                <a:srgbClr val="000000"/>
              </a:solidFill>
              <a:effectLst/>
              <a:latin typeface="Times New Roman"/>
              <a:cs typeface="Times New Roman"/>
            </a:rPr>
            <a:pPr algn="ctr"/>
            <a:t>0%</a:t>
          </a:fld>
          <a:endParaRPr lang="hu-HU" sz="32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10</xdr:col>
      <xdr:colOff>428615</xdr:colOff>
      <xdr:row>120</xdr:row>
      <xdr:rowOff>0</xdr:rowOff>
    </xdr:from>
    <xdr:to>
      <xdr:col>16</xdr:col>
      <xdr:colOff>571489</xdr:colOff>
      <xdr:row>134</xdr:row>
      <xdr:rowOff>76202</xdr:rowOff>
    </xdr:to>
    <xdr:graphicFrame macro="">
      <xdr:nvGraphicFramePr>
        <xdr:cNvPr id="29" name="Chart 28">
          <a:extLst>
            <a:ext uri="{FF2B5EF4-FFF2-40B4-BE49-F238E27FC236}">
              <a16:creationId xmlns:a16="http://schemas.microsoft.com/office/drawing/2014/main" xmlns="" id="{00000000-0008-0000-0A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154767</xdr:colOff>
      <xdr:row>128</xdr:row>
      <xdr:rowOff>23822</xdr:rowOff>
    </xdr:from>
    <xdr:to>
      <xdr:col>12</xdr:col>
      <xdr:colOff>476236</xdr:colOff>
      <xdr:row>129</xdr:row>
      <xdr:rowOff>95259</xdr:rowOff>
    </xdr:to>
    <xdr:sp macro="" textlink="">
      <xdr:nvSpPr>
        <xdr:cNvPr id="30" name="Rounded Rectangle 29">
          <a:extLst>
            <a:ext uri="{FF2B5EF4-FFF2-40B4-BE49-F238E27FC236}">
              <a16:creationId xmlns:a16="http://schemas.microsoft.com/office/drawing/2014/main" xmlns="" id="{00000000-0008-0000-0A00-00001E000000}"/>
            </a:ext>
          </a:extLst>
        </xdr:cNvPr>
        <xdr:cNvSpPr/>
      </xdr:nvSpPr>
      <xdr:spPr>
        <a:xfrm>
          <a:off x="7774767" y="244078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14</xdr:col>
      <xdr:colOff>283348</xdr:colOff>
      <xdr:row>128</xdr:row>
      <xdr:rowOff>33346</xdr:rowOff>
    </xdr:from>
    <xdr:to>
      <xdr:col>16</xdr:col>
      <xdr:colOff>202388</xdr:colOff>
      <xdr:row>129</xdr:row>
      <xdr:rowOff>119072</xdr:rowOff>
    </xdr:to>
    <xdr:sp macro="" textlink="Reports!B45">
      <xdr:nvSpPr>
        <xdr:cNvPr id="31" name="Rounded Rectangle 30">
          <a:extLst>
            <a:ext uri="{FF2B5EF4-FFF2-40B4-BE49-F238E27FC236}">
              <a16:creationId xmlns:a16="http://schemas.microsoft.com/office/drawing/2014/main" xmlns="" id="{00000000-0008-0000-0A00-00001F000000}"/>
            </a:ext>
          </a:extLst>
        </xdr:cNvPr>
        <xdr:cNvSpPr/>
      </xdr:nvSpPr>
      <xdr:spPr>
        <a:xfrm>
          <a:off x="9117786" y="24417346"/>
          <a:ext cx="1133477"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3B8030CB-B754-4342-82B8-5C083EC9E703}" type="TxLink">
            <a:rPr lang="en-US" sz="1400" b="1" i="0" u="none" strike="noStrike" cap="none" spc="0">
              <a:ln w="0"/>
              <a:solidFill>
                <a:srgbClr val="000000"/>
              </a:solidFill>
              <a:effectLst/>
              <a:latin typeface="Times New Roman"/>
              <a:cs typeface="Times New Roman"/>
            </a:rPr>
            <a:pPr algn="ctr"/>
            <a:t>850,000</a:t>
          </a:fld>
          <a:endParaRPr lang="hu-HU" sz="2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13</xdr:col>
      <xdr:colOff>366697</xdr:colOff>
      <xdr:row>130</xdr:row>
      <xdr:rowOff>33339</xdr:rowOff>
    </xdr:from>
    <xdr:to>
      <xdr:col>14</xdr:col>
      <xdr:colOff>345269</xdr:colOff>
      <xdr:row>131</xdr:row>
      <xdr:rowOff>119061</xdr:rowOff>
    </xdr:to>
    <xdr:sp macro="" textlink="Reports!O45">
      <xdr:nvSpPr>
        <xdr:cNvPr id="32" name="Rounded Rectangle 31">
          <a:extLst>
            <a:ext uri="{FF2B5EF4-FFF2-40B4-BE49-F238E27FC236}">
              <a16:creationId xmlns:a16="http://schemas.microsoft.com/office/drawing/2014/main" xmlns="" id="{00000000-0008-0000-0A00-000020000000}"/>
            </a:ext>
          </a:extLst>
        </xdr:cNvPr>
        <xdr:cNvSpPr/>
      </xdr:nvSpPr>
      <xdr:spPr>
        <a:xfrm>
          <a:off x="8593916" y="24798339"/>
          <a:ext cx="585791"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93A4D302-BC23-4B57-B509-0388602C8F8F}" type="TxLink">
            <a:rPr lang="en-US" sz="1400" b="1" i="0" u="none" strike="noStrike" cap="none" spc="0">
              <a:ln w="0"/>
              <a:solidFill>
                <a:srgbClr val="000000"/>
              </a:solidFill>
              <a:effectLst/>
              <a:latin typeface="Times New Roman"/>
              <a:cs typeface="Times New Roman"/>
            </a:rPr>
            <a:pPr algn="ctr"/>
            <a:t>0%</a:t>
          </a:fld>
          <a:endParaRPr lang="hu-HU" sz="2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2</xdr:col>
      <xdr:colOff>142875</xdr:colOff>
      <xdr:row>137</xdr:row>
      <xdr:rowOff>127304</xdr:rowOff>
    </xdr:from>
    <xdr:to>
      <xdr:col>6</xdr:col>
      <xdr:colOff>178593</xdr:colOff>
      <xdr:row>151</xdr:row>
      <xdr:rowOff>69239</xdr:rowOff>
    </xdr:to>
    <xdr:grpSp>
      <xdr:nvGrpSpPr>
        <xdr:cNvPr id="37" name="Group 36">
          <a:extLst>
            <a:ext uri="{FF2B5EF4-FFF2-40B4-BE49-F238E27FC236}">
              <a16:creationId xmlns:a16="http://schemas.microsoft.com/office/drawing/2014/main" xmlns="" id="{00000000-0008-0000-0A00-000025000000}"/>
            </a:ext>
          </a:extLst>
        </xdr:cNvPr>
        <xdr:cNvGrpSpPr/>
      </xdr:nvGrpSpPr>
      <xdr:grpSpPr>
        <a:xfrm>
          <a:off x="1381125" y="26225804"/>
          <a:ext cx="2631281" cy="2608935"/>
          <a:chOff x="4432793" y="534865"/>
          <a:chExt cx="2610584" cy="2608387"/>
        </a:xfrm>
      </xdr:grpSpPr>
      <xdr:grpSp>
        <xdr:nvGrpSpPr>
          <xdr:cNvPr id="38" name="Group 37">
            <a:extLst>
              <a:ext uri="{FF2B5EF4-FFF2-40B4-BE49-F238E27FC236}">
                <a16:creationId xmlns:a16="http://schemas.microsoft.com/office/drawing/2014/main" xmlns="" id="{00000000-0008-0000-0A00-000026000000}"/>
              </a:ext>
            </a:extLst>
          </xdr:cNvPr>
          <xdr:cNvGrpSpPr/>
        </xdr:nvGrpSpPr>
        <xdr:grpSpPr>
          <a:xfrm>
            <a:off x="4432793" y="534865"/>
            <a:ext cx="2610584" cy="2608387"/>
            <a:chOff x="5326674" y="1186962"/>
            <a:chExt cx="2610582" cy="2608385"/>
          </a:xfrm>
        </xdr:grpSpPr>
        <xdr:grpSp>
          <xdr:nvGrpSpPr>
            <xdr:cNvPr id="40" name="Group 39">
              <a:extLst>
                <a:ext uri="{FF2B5EF4-FFF2-40B4-BE49-F238E27FC236}">
                  <a16:creationId xmlns:a16="http://schemas.microsoft.com/office/drawing/2014/main" xmlns="" id="{00000000-0008-0000-0A00-000028000000}"/>
                </a:ext>
              </a:extLst>
            </xdr:cNvPr>
            <xdr:cNvGrpSpPr/>
          </xdr:nvGrpSpPr>
          <xdr:grpSpPr>
            <a:xfrm>
              <a:off x="5326674" y="1186962"/>
              <a:ext cx="2610582" cy="2608385"/>
              <a:chOff x="5341328" y="1238250"/>
              <a:chExt cx="2610582" cy="2608385"/>
            </a:xfrm>
          </xdr:grpSpPr>
          <xdr:grpSp>
            <xdr:nvGrpSpPr>
              <xdr:cNvPr id="53" name="Group 52">
                <a:extLst>
                  <a:ext uri="{FF2B5EF4-FFF2-40B4-BE49-F238E27FC236}">
                    <a16:creationId xmlns:a16="http://schemas.microsoft.com/office/drawing/2014/main" xmlns="" id="{00000000-0008-0000-0A00-000035000000}"/>
                  </a:ext>
                </a:extLst>
              </xdr:cNvPr>
              <xdr:cNvGrpSpPr/>
            </xdr:nvGrpSpPr>
            <xdr:grpSpPr>
              <a:xfrm>
                <a:off x="5341328" y="1238250"/>
                <a:ext cx="2610582" cy="2608385"/>
                <a:chOff x="1648557" y="1802423"/>
                <a:chExt cx="2676525" cy="2621758"/>
              </a:xfrm>
            </xdr:grpSpPr>
            <xdr:sp macro="" textlink="">
              <xdr:nvSpPr>
                <xdr:cNvPr id="55" name="Oval 2">
                  <a:extLst>
                    <a:ext uri="{FF2B5EF4-FFF2-40B4-BE49-F238E27FC236}">
                      <a16:creationId xmlns:a16="http://schemas.microsoft.com/office/drawing/2014/main" xmlns="" id="{00000000-0008-0000-0A00-000037000000}"/>
                    </a:ext>
                  </a:extLst>
                </xdr:cNvPr>
                <xdr:cNvSpPr>
                  <a:spLocks noChangeArrowheads="1"/>
                </xdr:cNvSpPr>
              </xdr:nvSpPr>
              <xdr:spPr bwMode="auto">
                <a:xfrm>
                  <a:off x="1648557" y="1802423"/>
                  <a:ext cx="2676525" cy="2621758"/>
                </a:xfrm>
                <a:prstGeom prst="ellipse">
                  <a:avLst/>
                </a:prstGeom>
                <a:solidFill>
                  <a:schemeClr val="accent5">
                    <a:lumMod val="40000"/>
                    <a:lumOff val="60000"/>
                  </a:schemeClr>
                </a:solidFill>
                <a:ln w="19050">
                  <a:gradFill flip="none" rotWithShape="1">
                    <a:gsLst>
                      <a:gs pos="0">
                        <a:schemeClr val="tx1"/>
                      </a:gs>
                      <a:gs pos="100000">
                        <a:schemeClr val="bg1">
                          <a:lumMod val="85000"/>
                        </a:schemeClr>
                      </a:gs>
                    </a:gsLst>
                    <a:lin ang="8100000" scaled="1"/>
                    <a:tileRect/>
                  </a:gradFill>
                </a:ln>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000" b="1">
                    <a:solidFill>
                      <a:schemeClr val="tx1"/>
                    </a:solidFill>
                    <a:latin typeface="Times New Roman" panose="02020603050405020304" pitchFamily="18" charset="0"/>
                    <a:cs typeface="Times New Roman" panose="02020603050405020304" pitchFamily="18" charset="0"/>
                  </a:endParaRPr>
                </a:p>
              </xdr:txBody>
            </xdr:sp>
            <xdr:sp macro="" textlink="">
              <xdr:nvSpPr>
                <xdr:cNvPr id="56" name="Oval 6">
                  <a:extLst>
                    <a:ext uri="{FF2B5EF4-FFF2-40B4-BE49-F238E27FC236}">
                      <a16:creationId xmlns:a16="http://schemas.microsoft.com/office/drawing/2014/main" xmlns="" id="{00000000-0008-0000-0A00-000038000000}"/>
                    </a:ext>
                  </a:extLst>
                </xdr:cNvPr>
                <xdr:cNvSpPr>
                  <a:spLocks noChangeArrowheads="1"/>
                </xdr:cNvSpPr>
              </xdr:nvSpPr>
              <xdr:spPr bwMode="auto">
                <a:xfrm>
                  <a:off x="1725201" y="1862760"/>
                  <a:ext cx="2523235" cy="2468776"/>
                </a:xfrm>
                <a:prstGeom prst="donut">
                  <a:avLst>
                    <a:gd name="adj" fmla="val 15338"/>
                  </a:avLst>
                </a:prstGeom>
                <a:solidFill>
                  <a:schemeClr val="bg1">
                    <a:lumMod val="65000"/>
                    <a:alpha val="20000"/>
                  </a:schemeClr>
                </a:solidFill>
                <a:ln>
                  <a:noFill/>
                </a:ln>
                <a:effectLst>
                  <a:outerShdw blurRad="114300" sx="102000" sy="102000" algn="ctr" rotWithShape="0">
                    <a:prstClr val="black"/>
                  </a:outerShdw>
                </a:effectLst>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100"/>
                </a:p>
              </xdr:txBody>
            </xdr:sp>
          </xdr:grpSp>
          <xdr:graphicFrame macro="">
            <xdr:nvGraphicFramePr>
              <xdr:cNvPr id="54" name="Chart 53">
                <a:extLst>
                  <a:ext uri="{FF2B5EF4-FFF2-40B4-BE49-F238E27FC236}">
                    <a16:creationId xmlns:a16="http://schemas.microsoft.com/office/drawing/2014/main" xmlns="" id="{00000000-0008-0000-0A00-000036000000}"/>
                  </a:ext>
                </a:extLst>
              </xdr:cNvPr>
              <xdr:cNvGraphicFramePr/>
            </xdr:nvGraphicFramePr>
            <xdr:xfrm>
              <a:off x="5371224" y="1348921"/>
              <a:ext cx="2557094" cy="2313926"/>
            </xdr:xfrm>
            <a:graphic>
              <a:graphicData uri="http://schemas.openxmlformats.org/drawingml/2006/chart">
                <c:chart xmlns:c="http://schemas.openxmlformats.org/drawingml/2006/chart" xmlns:r="http://schemas.openxmlformats.org/officeDocument/2006/relationships" r:id="rId15"/>
              </a:graphicData>
            </a:graphic>
          </xdr:graphicFrame>
        </xdr:grpSp>
        <xdr:grpSp>
          <xdr:nvGrpSpPr>
            <xdr:cNvPr id="41" name="Group 40">
              <a:extLst>
                <a:ext uri="{FF2B5EF4-FFF2-40B4-BE49-F238E27FC236}">
                  <a16:creationId xmlns:a16="http://schemas.microsoft.com/office/drawing/2014/main" xmlns="" id="{00000000-0008-0000-0A00-000029000000}"/>
                </a:ext>
              </a:extLst>
            </xdr:cNvPr>
            <xdr:cNvGrpSpPr/>
          </xdr:nvGrpSpPr>
          <xdr:grpSpPr>
            <a:xfrm>
              <a:off x="5854973" y="1686115"/>
              <a:ext cx="1549373" cy="1374082"/>
              <a:chOff x="4313694" y="2411300"/>
              <a:chExt cx="1636123" cy="1323786"/>
            </a:xfrm>
          </xdr:grpSpPr>
          <xdr:sp macro="" textlink="$T$140">
            <xdr:nvSpPr>
              <xdr:cNvPr id="42" name="Rectangle 41">
                <a:extLst>
                  <a:ext uri="{FF2B5EF4-FFF2-40B4-BE49-F238E27FC236}">
                    <a16:creationId xmlns:a16="http://schemas.microsoft.com/office/drawing/2014/main" xmlns="" id="{00000000-0008-0000-0A00-00002A000000}"/>
                  </a:ext>
                </a:extLst>
              </xdr:cNvPr>
              <xdr:cNvSpPr/>
            </xdr:nvSpPr>
            <xdr:spPr>
              <a:xfrm>
                <a:off x="4493053" y="3434765"/>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BBEAA2A3-146E-4740-8B01-0BD0C557B56D}"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0.0</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sp macro="" textlink="$T$141">
            <xdr:nvSpPr>
              <xdr:cNvPr id="43" name="Rectangle 42">
                <a:extLst>
                  <a:ext uri="{FF2B5EF4-FFF2-40B4-BE49-F238E27FC236}">
                    <a16:creationId xmlns:a16="http://schemas.microsoft.com/office/drawing/2014/main" xmlns="" id="{00000000-0008-0000-0A00-00002B000000}"/>
                  </a:ext>
                </a:extLst>
              </xdr:cNvPr>
              <xdr:cNvSpPr/>
            </xdr:nvSpPr>
            <xdr:spPr>
              <a:xfrm>
                <a:off x="4341742" y="3214852"/>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2342D341-394F-4718-B4DA-FDDB7FCF815A}"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0.4</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sp macro="" textlink="$T$142">
            <xdr:nvSpPr>
              <xdr:cNvPr id="44" name="Rectangle 43">
                <a:extLst>
                  <a:ext uri="{FF2B5EF4-FFF2-40B4-BE49-F238E27FC236}">
                    <a16:creationId xmlns:a16="http://schemas.microsoft.com/office/drawing/2014/main" xmlns="" id="{00000000-0008-0000-0A00-00002C000000}"/>
                  </a:ext>
                </a:extLst>
              </xdr:cNvPr>
              <xdr:cNvSpPr/>
            </xdr:nvSpPr>
            <xdr:spPr>
              <a:xfrm>
                <a:off x="4313694" y="29436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B4418952-E264-42E6-B743-DBFBDD3A2711}"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0.9</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sp macro="" textlink="$T$143">
            <xdr:nvSpPr>
              <xdr:cNvPr id="45" name="Rectangle 44">
                <a:extLst>
                  <a:ext uri="{FF2B5EF4-FFF2-40B4-BE49-F238E27FC236}">
                    <a16:creationId xmlns:a16="http://schemas.microsoft.com/office/drawing/2014/main" xmlns="" id="{00000000-0008-0000-0A00-00002D000000}"/>
                  </a:ext>
                </a:extLst>
              </xdr:cNvPr>
              <xdr:cNvSpPr/>
            </xdr:nvSpPr>
            <xdr:spPr>
              <a:xfrm>
                <a:off x="4417068" y="269341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C031A604-9E02-4645-8664-C003981DEFAE}"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1.3</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sp macro="" textlink="$T$144">
            <xdr:nvSpPr>
              <xdr:cNvPr id="46" name="Rectangle 45">
                <a:extLst>
                  <a:ext uri="{FF2B5EF4-FFF2-40B4-BE49-F238E27FC236}">
                    <a16:creationId xmlns:a16="http://schemas.microsoft.com/office/drawing/2014/main" xmlns="" id="{00000000-0008-0000-0A00-00002E000000}"/>
                  </a:ext>
                </a:extLst>
              </xdr:cNvPr>
              <xdr:cNvSpPr/>
            </xdr:nvSpPr>
            <xdr:spPr>
              <a:xfrm>
                <a:off x="4649631" y="2487419"/>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D74B283E-E70E-460C-800A-7192781F6C9F}"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1.7</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sp macro="" textlink="$T$145">
            <xdr:nvSpPr>
              <xdr:cNvPr id="47" name="Rectangle 46">
                <a:extLst>
                  <a:ext uri="{FF2B5EF4-FFF2-40B4-BE49-F238E27FC236}">
                    <a16:creationId xmlns:a16="http://schemas.microsoft.com/office/drawing/2014/main" xmlns="" id="{00000000-0008-0000-0A00-00002F000000}"/>
                  </a:ext>
                </a:extLst>
              </xdr:cNvPr>
              <xdr:cNvSpPr/>
            </xdr:nvSpPr>
            <xdr:spPr>
              <a:xfrm>
                <a:off x="4969803" y="24113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6A6A4AB2-A778-4F48-BD1D-765C2B73E91E}"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2.1</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sp macro="" textlink="$T$146">
            <xdr:nvSpPr>
              <xdr:cNvPr id="48" name="Rectangle 47">
                <a:extLst>
                  <a:ext uri="{FF2B5EF4-FFF2-40B4-BE49-F238E27FC236}">
                    <a16:creationId xmlns:a16="http://schemas.microsoft.com/office/drawing/2014/main" xmlns="" id="{00000000-0008-0000-0A00-000030000000}"/>
                  </a:ext>
                </a:extLst>
              </xdr:cNvPr>
              <xdr:cNvSpPr/>
            </xdr:nvSpPr>
            <xdr:spPr>
              <a:xfrm>
                <a:off x="5251867" y="2499784"/>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0B78FBBD-F258-40F8-A183-28E0D0D56272}"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2.6</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sp macro="" textlink="$T$147">
            <xdr:nvSpPr>
              <xdr:cNvPr id="49" name="Rectangle 48">
                <a:extLst>
                  <a:ext uri="{FF2B5EF4-FFF2-40B4-BE49-F238E27FC236}">
                    <a16:creationId xmlns:a16="http://schemas.microsoft.com/office/drawing/2014/main" xmlns="" id="{00000000-0008-0000-0A00-000031000000}"/>
                  </a:ext>
                </a:extLst>
              </xdr:cNvPr>
              <xdr:cNvSpPr/>
            </xdr:nvSpPr>
            <xdr:spPr>
              <a:xfrm>
                <a:off x="5449139" y="2687708"/>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B229E264-372E-487F-8185-03B2BAD7120E}"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3.0</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sp macro="" textlink="$T$148">
            <xdr:nvSpPr>
              <xdr:cNvPr id="50" name="Rectangle 49">
                <a:extLst>
                  <a:ext uri="{FF2B5EF4-FFF2-40B4-BE49-F238E27FC236}">
                    <a16:creationId xmlns:a16="http://schemas.microsoft.com/office/drawing/2014/main" xmlns="" id="{00000000-0008-0000-0A00-000032000000}"/>
                  </a:ext>
                </a:extLst>
              </xdr:cNvPr>
              <xdr:cNvSpPr/>
            </xdr:nvSpPr>
            <xdr:spPr>
              <a:xfrm>
                <a:off x="5552252" y="2939026"/>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3A258C9C-8AAD-4A76-9044-D6A68FBA5F0E}"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3.4</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sp macro="" textlink="$T$149">
            <xdr:nvSpPr>
              <xdr:cNvPr id="51" name="Rectangle 50">
                <a:extLst>
                  <a:ext uri="{FF2B5EF4-FFF2-40B4-BE49-F238E27FC236}">
                    <a16:creationId xmlns:a16="http://schemas.microsoft.com/office/drawing/2014/main" xmlns="" id="{00000000-0008-0000-0A00-000033000000}"/>
                  </a:ext>
                </a:extLst>
              </xdr:cNvPr>
              <xdr:cNvSpPr/>
            </xdr:nvSpPr>
            <xdr:spPr>
              <a:xfrm>
                <a:off x="5533193" y="321993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1A9A8125-2C56-43C1-82D3-58D5559BCA61}"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3.8</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sp macro="" textlink="$T$150">
            <xdr:nvSpPr>
              <xdr:cNvPr id="52" name="Rectangle 51">
                <a:extLst>
                  <a:ext uri="{FF2B5EF4-FFF2-40B4-BE49-F238E27FC236}">
                    <a16:creationId xmlns:a16="http://schemas.microsoft.com/office/drawing/2014/main" xmlns="" id="{00000000-0008-0000-0A00-000034000000}"/>
                  </a:ext>
                </a:extLst>
              </xdr:cNvPr>
              <xdr:cNvSpPr/>
            </xdr:nvSpPr>
            <xdr:spPr>
              <a:xfrm>
                <a:off x="5329653" y="3453477"/>
                <a:ext cx="465482"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976641D8-15D0-426C-9093-1D8858F268E8}" type="TxLink">
                  <a:rPr lang="en-US" sz="1100" b="1" i="0" u="none" strike="noStrike">
                    <a:solidFill>
                      <a:srgbClr val="000000"/>
                    </a:solidFill>
                    <a:latin typeface="Times New Roman" panose="02020603050405020304" pitchFamily="18" charset="0"/>
                    <a:cs typeface="Times New Roman" panose="02020603050405020304" pitchFamily="18" charset="0"/>
                  </a:rPr>
                  <a:pPr algn="ctr"/>
                  <a:t>4.3</a:t>
                </a:fld>
                <a:endParaRPr lang="en-US" sz="1100" b="1" i="0" u="none" strike="noStrike">
                  <a:solidFill>
                    <a:srgbClr val="000000"/>
                  </a:solidFill>
                  <a:latin typeface="Times New Roman" panose="02020603050405020304" pitchFamily="18" charset="0"/>
                  <a:cs typeface="Times New Roman" panose="02020603050405020304" pitchFamily="18" charset="0"/>
                </a:endParaRPr>
              </a:p>
            </xdr:txBody>
          </xdr:sp>
        </xdr:grpSp>
      </xdr:grpSp>
      <xdr:pic>
        <xdr:nvPicPr>
          <xdr:cNvPr id="39" name="Picture 38">
            <a:extLst>
              <a:ext uri="{FF2B5EF4-FFF2-40B4-BE49-F238E27FC236}">
                <a16:creationId xmlns:a16="http://schemas.microsoft.com/office/drawing/2014/main" xmlns="" id="{00000000-0008-0000-0A00-000027000000}"/>
              </a:ext>
            </a:extLst>
          </xdr:cNvPr>
          <xdr:cNvPicPr>
            <a:picLocks noChangeAspect="1"/>
          </xdr:cNvPicPr>
        </xdr:nvPicPr>
        <xdr:blipFill>
          <a:blip xmlns:r="http://schemas.openxmlformats.org/officeDocument/2006/relationships" r:embed="rId16"/>
          <a:stretch>
            <a:fillRect/>
          </a:stretch>
        </xdr:blipFill>
        <xdr:spPr>
          <a:xfrm>
            <a:off x="5524285" y="1579707"/>
            <a:ext cx="454268" cy="454268"/>
          </a:xfrm>
          <a:prstGeom prst="rect">
            <a:avLst/>
          </a:prstGeom>
        </xdr:spPr>
      </xdr:pic>
    </xdr:grpSp>
    <xdr:clientData/>
  </xdr:twoCellAnchor>
  <xdr:twoCellAnchor>
    <xdr:from>
      <xdr:col>1</xdr:col>
      <xdr:colOff>230183</xdr:colOff>
      <xdr:row>135</xdr:row>
      <xdr:rowOff>157162</xdr:rowOff>
    </xdr:from>
    <xdr:to>
      <xdr:col>7</xdr:col>
      <xdr:colOff>100803</xdr:colOff>
      <xdr:row>153</xdr:row>
      <xdr:rowOff>26193</xdr:rowOff>
    </xdr:to>
    <xdr:graphicFrame macro="">
      <xdr:nvGraphicFramePr>
        <xdr:cNvPr id="57" name="Chart 56">
          <a:extLst>
            <a:ext uri="{FF2B5EF4-FFF2-40B4-BE49-F238E27FC236}">
              <a16:creationId xmlns:a16="http://schemas.microsoft.com/office/drawing/2014/main" xmlns="" id="{00000000-0008-0000-0A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607219</xdr:colOff>
      <xdr:row>143</xdr:row>
      <xdr:rowOff>23813</xdr:rowOff>
    </xdr:from>
    <xdr:to>
      <xdr:col>4</xdr:col>
      <xdr:colOff>341558</xdr:colOff>
      <xdr:row>145</xdr:row>
      <xdr:rowOff>99463</xdr:rowOff>
    </xdr:to>
    <xdr:pic>
      <xdr:nvPicPr>
        <xdr:cNvPr id="58" name="Picture 57">
          <a:extLst>
            <a:ext uri="{FF2B5EF4-FFF2-40B4-BE49-F238E27FC236}">
              <a16:creationId xmlns:a16="http://schemas.microsoft.com/office/drawing/2014/main" xmlns="" id="{00000000-0008-0000-0A00-00003A000000}"/>
            </a:ext>
          </a:extLst>
        </xdr:cNvPr>
        <xdr:cNvPicPr>
          <a:picLocks noChangeAspect="1"/>
        </xdr:cNvPicPr>
      </xdr:nvPicPr>
      <xdr:blipFill>
        <a:blip xmlns:r="http://schemas.openxmlformats.org/officeDocument/2006/relationships" r:embed="rId16"/>
        <a:stretch>
          <a:fillRect/>
        </a:stretch>
      </xdr:blipFill>
      <xdr:spPr>
        <a:xfrm>
          <a:off x="2464594" y="27265313"/>
          <a:ext cx="472527" cy="456650"/>
        </a:xfrm>
        <a:prstGeom prst="rect">
          <a:avLst/>
        </a:prstGeom>
      </xdr:spPr>
    </xdr:pic>
    <xdr:clientData/>
  </xdr:twoCellAnchor>
  <xdr:twoCellAnchor>
    <xdr:from>
      <xdr:col>7</xdr:col>
      <xdr:colOff>61785</xdr:colOff>
      <xdr:row>139</xdr:row>
      <xdr:rowOff>55558</xdr:rowOff>
    </xdr:from>
    <xdr:to>
      <xdr:col>7</xdr:col>
      <xdr:colOff>606424</xdr:colOff>
      <xdr:row>141</xdr:row>
      <xdr:rowOff>31745</xdr:rowOff>
    </xdr:to>
    <xdr:sp macro="" textlink="$Q$156">
      <xdr:nvSpPr>
        <xdr:cNvPr id="59" name="Rounded Rectangle 58">
          <a:extLst>
            <a:ext uri="{FF2B5EF4-FFF2-40B4-BE49-F238E27FC236}">
              <a16:creationId xmlns:a16="http://schemas.microsoft.com/office/drawing/2014/main" xmlns="" id="{00000000-0008-0000-0A00-00003B000000}"/>
            </a:ext>
          </a:extLst>
        </xdr:cNvPr>
        <xdr:cNvSpPr/>
      </xdr:nvSpPr>
      <xdr:spPr>
        <a:xfrm>
          <a:off x="4312316" y="26546964"/>
          <a:ext cx="544639" cy="369094"/>
        </a:xfrm>
        <a:prstGeom prst="roundRect">
          <a:avLst/>
        </a:prstGeom>
        <a:solidFill>
          <a:srgbClr val="2D1EF6"/>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F85F4C25-39E2-48A3-B01C-C33297E2E674}" type="TxLink">
            <a:rPr lang="en-US" sz="1400" b="1" i="0" u="none" strike="noStrike">
              <a:solidFill>
                <a:schemeClr val="bg1"/>
              </a:solidFill>
              <a:latin typeface="Times New Roman" panose="02020603050405020304" pitchFamily="18" charset="0"/>
              <a:cs typeface="Times New Roman" panose="02020603050405020304" pitchFamily="18" charset="0"/>
            </a:rPr>
            <a:pPr algn="ctr"/>
            <a:t>0.69</a:t>
          </a:fld>
          <a:endParaRPr lang="hu-HU" sz="1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49545</xdr:colOff>
      <xdr:row>143</xdr:row>
      <xdr:rowOff>80962</xdr:rowOff>
    </xdr:from>
    <xdr:to>
      <xdr:col>8</xdr:col>
      <xdr:colOff>2380</xdr:colOff>
      <xdr:row>145</xdr:row>
      <xdr:rowOff>112712</xdr:rowOff>
    </xdr:to>
    <xdr:sp macro="" textlink="$Q$140">
      <xdr:nvSpPr>
        <xdr:cNvPr id="60" name="Rounded Rectangle 59">
          <a:extLst>
            <a:ext uri="{FF2B5EF4-FFF2-40B4-BE49-F238E27FC236}">
              <a16:creationId xmlns:a16="http://schemas.microsoft.com/office/drawing/2014/main" xmlns="" id="{00000000-0008-0000-0A00-00003C000000}"/>
            </a:ext>
          </a:extLst>
        </xdr:cNvPr>
        <xdr:cNvSpPr/>
      </xdr:nvSpPr>
      <xdr:spPr>
        <a:xfrm>
          <a:off x="4300076" y="27346275"/>
          <a:ext cx="560054" cy="424656"/>
        </a:xfrm>
        <a:prstGeom prst="roundRect">
          <a:avLst/>
        </a:prstGeom>
        <a:solidFill>
          <a:srgbClr val="C00000"/>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E7B542EC-A9CE-4574-BA68-1F281668753F}" type="TxLink">
            <a:rPr lang="en-US" sz="1400" b="1" i="0" u="none" strike="noStrike">
              <a:solidFill>
                <a:schemeClr val="bg1"/>
              </a:solidFill>
              <a:latin typeface="Times New Roman" panose="02020603050405020304" pitchFamily="18" charset="0"/>
              <a:cs typeface="Times New Roman" panose="02020603050405020304" pitchFamily="18" charset="0"/>
            </a:rPr>
            <a:pPr algn="ctr"/>
            <a:t>0.13</a:t>
          </a:fld>
          <a:endParaRPr lang="hu-HU" sz="1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35719</xdr:colOff>
      <xdr:row>149</xdr:row>
      <xdr:rowOff>23813</xdr:rowOff>
    </xdr:from>
    <xdr:to>
      <xdr:col>8</xdr:col>
      <xdr:colOff>3968</xdr:colOff>
      <xdr:row>150</xdr:row>
      <xdr:rowOff>185738</xdr:rowOff>
    </xdr:to>
    <xdr:sp macro="" textlink="$Q$149">
      <xdr:nvSpPr>
        <xdr:cNvPr id="61" name="Rounded Rectangle 60">
          <a:extLst>
            <a:ext uri="{FF2B5EF4-FFF2-40B4-BE49-F238E27FC236}">
              <a16:creationId xmlns:a16="http://schemas.microsoft.com/office/drawing/2014/main" xmlns="" id="{00000000-0008-0000-0A00-00003D000000}"/>
            </a:ext>
          </a:extLst>
        </xdr:cNvPr>
        <xdr:cNvSpPr/>
      </xdr:nvSpPr>
      <xdr:spPr>
        <a:xfrm>
          <a:off x="4286250" y="28444032"/>
          <a:ext cx="575468" cy="352425"/>
        </a:xfrm>
        <a:prstGeom prst="roundRect">
          <a:avLst/>
        </a:prstGeom>
        <a:solidFill>
          <a:schemeClr val="bg1">
            <a:lumMod val="85000"/>
          </a:schemeClr>
        </a:solidFill>
        <a:ln>
          <a:solidFill>
            <a:schemeClr val="bg1"/>
          </a:solidFill>
        </a:ln>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B0F864C3-A869-4A86-AB98-83D66748037C}"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130000.00</a:t>
          </a:fld>
          <a:endParaRPr lang="hu-HU" sz="14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465134</xdr:colOff>
      <xdr:row>148</xdr:row>
      <xdr:rowOff>119064</xdr:rowOff>
    </xdr:from>
    <xdr:to>
      <xdr:col>4</xdr:col>
      <xdr:colOff>525459</xdr:colOff>
      <xdr:row>150</xdr:row>
      <xdr:rowOff>90489</xdr:rowOff>
    </xdr:to>
    <xdr:sp macro="" textlink="$Q$145">
      <xdr:nvSpPr>
        <xdr:cNvPr id="62" name="Rounded Rectangle 61">
          <a:extLst>
            <a:ext uri="{FF2B5EF4-FFF2-40B4-BE49-F238E27FC236}">
              <a16:creationId xmlns:a16="http://schemas.microsoft.com/office/drawing/2014/main" xmlns="" id="{00000000-0008-0000-0A00-00003E000000}"/>
            </a:ext>
          </a:extLst>
        </xdr:cNvPr>
        <xdr:cNvSpPr/>
      </xdr:nvSpPr>
      <xdr:spPr>
        <a:xfrm>
          <a:off x="2322509" y="28313064"/>
          <a:ext cx="798513" cy="352425"/>
        </a:xfrm>
        <a:prstGeom prst="roundRect">
          <a:avLst/>
        </a:prstGeom>
        <a:solidFill>
          <a:schemeClr val="bg1">
            <a:lumMod val="75000"/>
          </a:schemeClr>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F3D8A338-EC80-433B-9823-E4E8F96692D9}"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19%</a:t>
          </a:fld>
          <a:endParaRPr lang="hu-HU" sz="16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46</xdr:row>
      <xdr:rowOff>0</xdr:rowOff>
    </xdr:from>
    <xdr:to>
      <xdr:col>11</xdr:col>
      <xdr:colOff>190500</xdr:colOff>
      <xdr:row>69</xdr:row>
      <xdr:rowOff>47624</xdr:rowOff>
    </xdr:to>
    <xdr:graphicFrame macro="">
      <xdr:nvGraphicFramePr>
        <xdr:cNvPr id="67" name="Chart 66">
          <a:extLst>
            <a:ext uri="{FF2B5EF4-FFF2-40B4-BE49-F238E27FC236}">
              <a16:creationId xmlns:a16="http://schemas.microsoft.com/office/drawing/2014/main" xmlns="" id="{00000000-0008-0000-0A00-00004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440532</xdr:colOff>
      <xdr:row>48</xdr:row>
      <xdr:rowOff>0</xdr:rowOff>
    </xdr:from>
    <xdr:to>
      <xdr:col>25</xdr:col>
      <xdr:colOff>154782</xdr:colOff>
      <xdr:row>63</xdr:row>
      <xdr:rowOff>103584</xdr:rowOff>
    </xdr:to>
    <xdr:graphicFrame macro="">
      <xdr:nvGraphicFramePr>
        <xdr:cNvPr id="63" name="Chart 62">
          <a:extLst>
            <a:ext uri="{FF2B5EF4-FFF2-40B4-BE49-F238E27FC236}">
              <a16:creationId xmlns:a16="http://schemas.microsoft.com/office/drawing/2014/main" xmlns="" id="{00000000-0008-0000-0A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0</xdr:colOff>
      <xdr:row>48</xdr:row>
      <xdr:rowOff>0</xdr:rowOff>
    </xdr:from>
    <xdr:to>
      <xdr:col>19</xdr:col>
      <xdr:colOff>154781</xdr:colOff>
      <xdr:row>63</xdr:row>
      <xdr:rowOff>103584</xdr:rowOff>
    </xdr:to>
    <xdr:graphicFrame macro="">
      <xdr:nvGraphicFramePr>
        <xdr:cNvPr id="64" name="Chart 63">
          <a:extLst>
            <a:ext uri="{FF2B5EF4-FFF2-40B4-BE49-F238E27FC236}">
              <a16:creationId xmlns:a16="http://schemas.microsoft.com/office/drawing/2014/main" xmlns="" id="{00000000-0008-0000-0A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0</xdr:colOff>
      <xdr:row>136</xdr:row>
      <xdr:rowOff>0</xdr:rowOff>
    </xdr:from>
    <xdr:to>
      <xdr:col>22</xdr:col>
      <xdr:colOff>253433</xdr:colOff>
      <xdr:row>156</xdr:row>
      <xdr:rowOff>190499</xdr:rowOff>
    </xdr:to>
    <xdr:graphicFrame macro="">
      <xdr:nvGraphicFramePr>
        <xdr:cNvPr id="65" name="Chart 64">
          <a:extLst>
            <a:ext uri="{FF2B5EF4-FFF2-40B4-BE49-F238E27FC236}">
              <a16:creationId xmlns:a16="http://schemas.microsoft.com/office/drawing/2014/main" xmlns="" id="{00000000-0008-0000-0A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416719</xdr:colOff>
      <xdr:row>55</xdr:row>
      <xdr:rowOff>83344</xdr:rowOff>
    </xdr:from>
    <xdr:to>
      <xdr:col>16</xdr:col>
      <xdr:colOff>494960</xdr:colOff>
      <xdr:row>57</xdr:row>
      <xdr:rowOff>58739</xdr:rowOff>
    </xdr:to>
    <xdr:sp macro="" textlink="Reports!H30">
      <xdr:nvSpPr>
        <xdr:cNvPr id="66" name="Rounded Rectangle 65">
          <a:extLst>
            <a:ext uri="{FF2B5EF4-FFF2-40B4-BE49-F238E27FC236}">
              <a16:creationId xmlns:a16="http://schemas.microsoft.com/office/drawing/2014/main" xmlns="" id="{00000000-0008-0000-0A00-000042000000}"/>
            </a:ext>
          </a:extLst>
        </xdr:cNvPr>
        <xdr:cNvSpPr/>
      </xdr:nvSpPr>
      <xdr:spPr>
        <a:xfrm>
          <a:off x="9251157" y="10560844"/>
          <a:ext cx="1292678" cy="356395"/>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F93FEF39-009C-4AAC-9F65-975B328AA3F4}" type="TxLink">
            <a:rPr lang="en-US" sz="1600" b="1" i="0" u="none" strike="noStrike">
              <a:solidFill>
                <a:srgbClr val="0000FF"/>
              </a:solidFill>
              <a:latin typeface="Times New Roman"/>
              <a:cs typeface="Times New Roman"/>
            </a:rPr>
            <a:pPr algn="ctr"/>
            <a:t>130,000</a:t>
          </a:fld>
          <a:endParaRPr lang="hu-HU" sz="54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582723</xdr:colOff>
      <xdr:row>55</xdr:row>
      <xdr:rowOff>113280</xdr:rowOff>
    </xdr:from>
    <xdr:to>
      <xdr:col>22</xdr:col>
      <xdr:colOff>45922</xdr:colOff>
      <xdr:row>57</xdr:row>
      <xdr:rowOff>88675</xdr:rowOff>
    </xdr:to>
    <xdr:sp macro="" textlink="Reports!G30">
      <xdr:nvSpPr>
        <xdr:cNvPr id="68" name="Rounded Rectangle 67">
          <a:extLst>
            <a:ext uri="{FF2B5EF4-FFF2-40B4-BE49-F238E27FC236}">
              <a16:creationId xmlns:a16="http://schemas.microsoft.com/office/drawing/2014/main" xmlns="" id="{00000000-0008-0000-0A00-000044000000}"/>
            </a:ext>
          </a:extLst>
        </xdr:cNvPr>
        <xdr:cNvSpPr/>
      </xdr:nvSpPr>
      <xdr:spPr>
        <a:xfrm>
          <a:off x="13227161" y="10590780"/>
          <a:ext cx="677636" cy="356395"/>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6D3D9572-5D4E-46E6-86EA-83E75D470E8C}" type="TxLink">
            <a:rPr lang="en-US" sz="1800" b="1" i="0" u="none" strike="noStrike">
              <a:solidFill>
                <a:srgbClr val="0000FF"/>
              </a:solidFill>
              <a:latin typeface="Times New Roman"/>
              <a:cs typeface="Times New Roman"/>
            </a:rPr>
            <a:pPr algn="ctr"/>
            <a:t>1</a:t>
          </a:fld>
          <a:endParaRPr lang="hu-HU" sz="8000" b="1">
            <a:solidFill>
              <a:srgbClr val="0000FF"/>
            </a:solidFill>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105</xdr:row>
      <xdr:rowOff>0</xdr:rowOff>
    </xdr:from>
    <xdr:to>
      <xdr:col>13</xdr:col>
      <xdr:colOff>11905</xdr:colOff>
      <xdr:row>119</xdr:row>
      <xdr:rowOff>76202</xdr:rowOff>
    </xdr:to>
    <xdr:graphicFrame macro="">
      <xdr:nvGraphicFramePr>
        <xdr:cNvPr id="2" name="Chart 1">
          <a:extLst>
            <a:ext uri="{FF2B5EF4-FFF2-40B4-BE49-F238E27FC236}">
              <a16:creationId xmlns:a16="http://schemas.microsoft.com/office/drawing/2014/main" xmlns=""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9</xdr:col>
      <xdr:colOff>204789</xdr:colOff>
      <xdr:row>19</xdr:row>
      <xdr:rowOff>35718</xdr:rowOff>
    </xdr:to>
    <xdr:graphicFrame macro="">
      <xdr:nvGraphicFramePr>
        <xdr:cNvPr id="3" name="Chart 2">
          <a:extLst>
            <a:ext uri="{FF2B5EF4-FFF2-40B4-BE49-F238E27FC236}">
              <a16:creationId xmlns:a16="http://schemas.microsoft.com/office/drawing/2014/main" xmlns=""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0</xdr:row>
      <xdr:rowOff>0</xdr:rowOff>
    </xdr:from>
    <xdr:to>
      <xdr:col>19</xdr:col>
      <xdr:colOff>204790</xdr:colOff>
      <xdr:row>19</xdr:row>
      <xdr:rowOff>35718</xdr:rowOff>
    </xdr:to>
    <xdr:graphicFrame macro="">
      <xdr:nvGraphicFramePr>
        <xdr:cNvPr id="4" name="Chart 3">
          <a:extLst>
            <a:ext uri="{FF2B5EF4-FFF2-40B4-BE49-F238E27FC236}">
              <a16:creationId xmlns:a16="http://schemas.microsoft.com/office/drawing/2014/main" xmlns=""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0</xdr:rowOff>
    </xdr:from>
    <xdr:to>
      <xdr:col>10</xdr:col>
      <xdr:colOff>369093</xdr:colOff>
      <xdr:row>42</xdr:row>
      <xdr:rowOff>190499</xdr:rowOff>
    </xdr:to>
    <xdr:graphicFrame macro="">
      <xdr:nvGraphicFramePr>
        <xdr:cNvPr id="5" name="Chart 4">
          <a:extLst>
            <a:ext uri="{FF2B5EF4-FFF2-40B4-BE49-F238E27FC236}">
              <a16:creationId xmlns:a16="http://schemas.microsoft.com/office/drawing/2014/main" xmlns=""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22</xdr:row>
      <xdr:rowOff>0</xdr:rowOff>
    </xdr:from>
    <xdr:to>
      <xdr:col>22</xdr:col>
      <xdr:colOff>369093</xdr:colOff>
      <xdr:row>42</xdr:row>
      <xdr:rowOff>190499</xdr:rowOff>
    </xdr:to>
    <xdr:graphicFrame macro="">
      <xdr:nvGraphicFramePr>
        <xdr:cNvPr id="6" name="Chart 5">
          <a:extLst>
            <a:ext uri="{FF2B5EF4-FFF2-40B4-BE49-F238E27FC236}">
              <a16:creationId xmlns:a16="http://schemas.microsoft.com/office/drawing/2014/main" xmlns="" id="{00000000-0008-0000-0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71</xdr:row>
      <xdr:rowOff>1</xdr:rowOff>
    </xdr:from>
    <xdr:to>
      <xdr:col>7</xdr:col>
      <xdr:colOff>297656</xdr:colOff>
      <xdr:row>85</xdr:row>
      <xdr:rowOff>11907</xdr:rowOff>
    </xdr:to>
    <xdr:graphicFrame macro="">
      <xdr:nvGraphicFramePr>
        <xdr:cNvPr id="7" name="Chart 6">
          <a:extLst>
            <a:ext uri="{FF2B5EF4-FFF2-40B4-BE49-F238E27FC236}">
              <a16:creationId xmlns:a16="http://schemas.microsoft.com/office/drawing/2014/main" xmlns="" id="{00000000-0008-0000-0B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71</xdr:row>
      <xdr:rowOff>0</xdr:rowOff>
    </xdr:from>
    <xdr:to>
      <xdr:col>15</xdr:col>
      <xdr:colOff>297656</xdr:colOff>
      <xdr:row>85</xdr:row>
      <xdr:rowOff>11906</xdr:rowOff>
    </xdr:to>
    <xdr:graphicFrame macro="">
      <xdr:nvGraphicFramePr>
        <xdr:cNvPr id="8" name="Chart 7">
          <a:extLst>
            <a:ext uri="{FF2B5EF4-FFF2-40B4-BE49-F238E27FC236}">
              <a16:creationId xmlns:a16="http://schemas.microsoft.com/office/drawing/2014/main" xmlns="" id="{00000000-0008-0000-0B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0</xdr:colOff>
      <xdr:row>71</xdr:row>
      <xdr:rowOff>0</xdr:rowOff>
    </xdr:from>
    <xdr:to>
      <xdr:col>23</xdr:col>
      <xdr:colOff>297656</xdr:colOff>
      <xdr:row>85</xdr:row>
      <xdr:rowOff>11906</xdr:rowOff>
    </xdr:to>
    <xdr:graphicFrame macro="">
      <xdr:nvGraphicFramePr>
        <xdr:cNvPr id="9" name="Chart 8">
          <a:extLst>
            <a:ext uri="{FF2B5EF4-FFF2-40B4-BE49-F238E27FC236}">
              <a16:creationId xmlns:a16="http://schemas.microsoft.com/office/drawing/2014/main" xmlns="" id="{00000000-0008-0000-0B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87</xdr:row>
      <xdr:rowOff>0</xdr:rowOff>
    </xdr:from>
    <xdr:to>
      <xdr:col>7</xdr:col>
      <xdr:colOff>297656</xdr:colOff>
      <xdr:row>101</xdr:row>
      <xdr:rowOff>11906</xdr:rowOff>
    </xdr:to>
    <xdr:graphicFrame macro="">
      <xdr:nvGraphicFramePr>
        <xdr:cNvPr id="10" name="Chart 9">
          <a:extLst>
            <a:ext uri="{FF2B5EF4-FFF2-40B4-BE49-F238E27FC236}">
              <a16:creationId xmlns:a16="http://schemas.microsoft.com/office/drawing/2014/main" xmlns="" id="{00000000-0008-0000-0B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87</xdr:row>
      <xdr:rowOff>0</xdr:rowOff>
    </xdr:from>
    <xdr:to>
      <xdr:col>15</xdr:col>
      <xdr:colOff>297656</xdr:colOff>
      <xdr:row>101</xdr:row>
      <xdr:rowOff>11906</xdr:rowOff>
    </xdr:to>
    <xdr:graphicFrame macro="">
      <xdr:nvGraphicFramePr>
        <xdr:cNvPr id="11" name="Chart 10">
          <a:extLst>
            <a:ext uri="{FF2B5EF4-FFF2-40B4-BE49-F238E27FC236}">
              <a16:creationId xmlns:a16="http://schemas.microsoft.com/office/drawing/2014/main" xmlns="" id="{00000000-0008-0000-0B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105</xdr:row>
      <xdr:rowOff>0</xdr:rowOff>
    </xdr:from>
    <xdr:to>
      <xdr:col>6</xdr:col>
      <xdr:colOff>11905</xdr:colOff>
      <xdr:row>119</xdr:row>
      <xdr:rowOff>76202</xdr:rowOff>
    </xdr:to>
    <xdr:graphicFrame macro="">
      <xdr:nvGraphicFramePr>
        <xdr:cNvPr id="12" name="Chart 11">
          <a:extLst>
            <a:ext uri="{FF2B5EF4-FFF2-40B4-BE49-F238E27FC236}">
              <a16:creationId xmlns:a16="http://schemas.microsoft.com/office/drawing/2014/main" xmlns="" id="{00000000-0008-0000-0B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333371</xdr:colOff>
      <xdr:row>113</xdr:row>
      <xdr:rowOff>23822</xdr:rowOff>
    </xdr:from>
    <xdr:to>
      <xdr:col>2</xdr:col>
      <xdr:colOff>35715</xdr:colOff>
      <xdr:row>114</xdr:row>
      <xdr:rowOff>95259</xdr:rowOff>
    </xdr:to>
    <xdr:sp macro="" textlink="">
      <xdr:nvSpPr>
        <xdr:cNvPr id="13" name="Rounded Rectangle 12">
          <a:extLst>
            <a:ext uri="{FF2B5EF4-FFF2-40B4-BE49-F238E27FC236}">
              <a16:creationId xmlns:a16="http://schemas.microsoft.com/office/drawing/2014/main" xmlns="" id="{00000000-0008-0000-0B00-00000D000000}"/>
            </a:ext>
          </a:extLst>
        </xdr:cNvPr>
        <xdr:cNvSpPr/>
      </xdr:nvSpPr>
      <xdr:spPr>
        <a:xfrm>
          <a:off x="952496"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330984</xdr:colOff>
      <xdr:row>113</xdr:row>
      <xdr:rowOff>33346</xdr:rowOff>
    </xdr:from>
    <xdr:to>
      <xdr:col>5</xdr:col>
      <xdr:colOff>250023</xdr:colOff>
      <xdr:row>114</xdr:row>
      <xdr:rowOff>119072</xdr:rowOff>
    </xdr:to>
    <xdr:sp macro="" textlink="Reports!B47">
      <xdr:nvSpPr>
        <xdr:cNvPr id="14" name="Rounded Rectangle 13">
          <a:extLst>
            <a:ext uri="{FF2B5EF4-FFF2-40B4-BE49-F238E27FC236}">
              <a16:creationId xmlns:a16="http://schemas.microsoft.com/office/drawing/2014/main" xmlns="" id="{00000000-0008-0000-0B00-00000E000000}"/>
            </a:ext>
          </a:extLst>
        </xdr:cNvPr>
        <xdr:cNvSpPr/>
      </xdr:nvSpPr>
      <xdr:spPr>
        <a:xfrm>
          <a:off x="2188359" y="21559846"/>
          <a:ext cx="1276352"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81BA9179-8730-4808-8FBA-595C4997D5B9}" type="TxLink">
            <a:rPr lang="en-US" sz="1400" b="1" i="0" u="none" strike="noStrike" cap="none" spc="0">
              <a:ln w="0"/>
              <a:solidFill>
                <a:srgbClr val="000000"/>
              </a:solidFill>
              <a:effectLst/>
              <a:latin typeface="Times New Roman"/>
              <a:cs typeface="Times New Roman"/>
            </a:rPr>
            <a:pPr algn="ctr"/>
            <a:t>850,000</a:t>
          </a:fld>
          <a:endParaRPr lang="hu-HU" sz="2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2</xdr:col>
      <xdr:colOff>414332</xdr:colOff>
      <xdr:row>115</xdr:row>
      <xdr:rowOff>33339</xdr:rowOff>
    </xdr:from>
    <xdr:to>
      <xdr:col>3</xdr:col>
      <xdr:colOff>392905</xdr:colOff>
      <xdr:row>116</xdr:row>
      <xdr:rowOff>119061</xdr:rowOff>
    </xdr:to>
    <xdr:sp macro="" textlink="Reports!O47">
      <xdr:nvSpPr>
        <xdr:cNvPr id="15" name="Rounded Rectangle 14">
          <a:extLst>
            <a:ext uri="{FF2B5EF4-FFF2-40B4-BE49-F238E27FC236}">
              <a16:creationId xmlns:a16="http://schemas.microsoft.com/office/drawing/2014/main" xmlns="" id="{00000000-0008-0000-0B00-00000F000000}"/>
            </a:ext>
          </a:extLst>
        </xdr:cNvPr>
        <xdr:cNvSpPr/>
      </xdr:nvSpPr>
      <xdr:spPr>
        <a:xfrm>
          <a:off x="1652582" y="21940839"/>
          <a:ext cx="597698"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5A7C1C37-29B7-449D-9948-3EF9AF68E80F}" type="TxLink">
            <a:rPr lang="en-US" sz="1400" b="1" i="0" u="none" strike="noStrike" cap="none" spc="0">
              <a:ln w="0"/>
              <a:solidFill>
                <a:srgbClr val="000000"/>
              </a:solidFill>
              <a:effectLst/>
              <a:latin typeface="Times New Roman"/>
              <a:cs typeface="Times New Roman"/>
            </a:rPr>
            <a:pPr algn="ctr"/>
            <a:t>0%</a:t>
          </a:fld>
          <a:endParaRPr lang="hu-HU" sz="2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8</xdr:col>
      <xdr:colOff>333371</xdr:colOff>
      <xdr:row>113</xdr:row>
      <xdr:rowOff>23822</xdr:rowOff>
    </xdr:from>
    <xdr:to>
      <xdr:col>8</xdr:col>
      <xdr:colOff>654840</xdr:colOff>
      <xdr:row>114</xdr:row>
      <xdr:rowOff>95259</xdr:rowOff>
    </xdr:to>
    <xdr:sp macro="" textlink="">
      <xdr:nvSpPr>
        <xdr:cNvPr id="16" name="Rounded Rectangle 15">
          <a:extLst>
            <a:ext uri="{FF2B5EF4-FFF2-40B4-BE49-F238E27FC236}">
              <a16:creationId xmlns:a16="http://schemas.microsoft.com/office/drawing/2014/main" xmlns="" id="{00000000-0008-0000-0B00-000010000000}"/>
            </a:ext>
          </a:extLst>
        </xdr:cNvPr>
        <xdr:cNvSpPr/>
      </xdr:nvSpPr>
      <xdr:spPr>
        <a:xfrm>
          <a:off x="5393527"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10</xdr:col>
      <xdr:colOff>330983</xdr:colOff>
      <xdr:row>113</xdr:row>
      <xdr:rowOff>33346</xdr:rowOff>
    </xdr:from>
    <xdr:to>
      <xdr:col>12</xdr:col>
      <xdr:colOff>250023</xdr:colOff>
      <xdr:row>114</xdr:row>
      <xdr:rowOff>119072</xdr:rowOff>
    </xdr:to>
    <xdr:sp macro="" textlink="Reports!B48">
      <xdr:nvSpPr>
        <xdr:cNvPr id="17" name="Rounded Rectangle 16">
          <a:extLst>
            <a:ext uri="{FF2B5EF4-FFF2-40B4-BE49-F238E27FC236}">
              <a16:creationId xmlns:a16="http://schemas.microsoft.com/office/drawing/2014/main" xmlns="" id="{00000000-0008-0000-0B00-000011000000}"/>
            </a:ext>
          </a:extLst>
        </xdr:cNvPr>
        <xdr:cNvSpPr/>
      </xdr:nvSpPr>
      <xdr:spPr>
        <a:xfrm>
          <a:off x="6736546" y="21559846"/>
          <a:ext cx="1133477"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F28A7DD4-5A5D-4CC9-906A-764BCA0ECAD7}" type="TxLink">
            <a:rPr lang="en-US" sz="1400" b="1" i="0" u="none" strike="noStrike" cap="none" spc="0">
              <a:ln w="0"/>
              <a:solidFill>
                <a:srgbClr val="000000"/>
              </a:solidFill>
              <a:effectLst/>
              <a:latin typeface="Times New Roman"/>
              <a:cs typeface="Times New Roman"/>
            </a:rPr>
            <a:pPr algn="ctr"/>
            <a:t>850,000</a:t>
          </a:fld>
          <a:endParaRPr lang="hu-HU" sz="28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9</xdr:col>
      <xdr:colOff>414332</xdr:colOff>
      <xdr:row>115</xdr:row>
      <xdr:rowOff>33339</xdr:rowOff>
    </xdr:from>
    <xdr:to>
      <xdr:col>10</xdr:col>
      <xdr:colOff>392904</xdr:colOff>
      <xdr:row>116</xdr:row>
      <xdr:rowOff>119061</xdr:rowOff>
    </xdr:to>
    <xdr:sp macro="" textlink="Reports!O48">
      <xdr:nvSpPr>
        <xdr:cNvPr id="18" name="Rounded Rectangle 17">
          <a:extLst>
            <a:ext uri="{FF2B5EF4-FFF2-40B4-BE49-F238E27FC236}">
              <a16:creationId xmlns:a16="http://schemas.microsoft.com/office/drawing/2014/main" xmlns="" id="{00000000-0008-0000-0B00-000012000000}"/>
            </a:ext>
          </a:extLst>
        </xdr:cNvPr>
        <xdr:cNvSpPr/>
      </xdr:nvSpPr>
      <xdr:spPr>
        <a:xfrm>
          <a:off x="6212676" y="21940839"/>
          <a:ext cx="585791"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74B8A201-F1CC-4A9B-83D5-8E99ECFCCAD9}" type="TxLink">
            <a:rPr lang="en-US" sz="1400" b="1" i="0" u="none" strike="noStrike" cap="none" spc="0">
              <a:ln w="0"/>
              <a:solidFill>
                <a:srgbClr val="000000"/>
              </a:solidFill>
              <a:effectLst/>
              <a:latin typeface="Times New Roman"/>
              <a:cs typeface="Times New Roman"/>
            </a:rPr>
            <a:pPr algn="ctr"/>
            <a:t>14%</a:t>
          </a:fld>
          <a:endParaRPr lang="hu-HU" sz="28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14</xdr:col>
      <xdr:colOff>0</xdr:colOff>
      <xdr:row>105</xdr:row>
      <xdr:rowOff>0</xdr:rowOff>
    </xdr:from>
    <xdr:to>
      <xdr:col>20</xdr:col>
      <xdr:colOff>11906</xdr:colOff>
      <xdr:row>119</xdr:row>
      <xdr:rowOff>76202</xdr:rowOff>
    </xdr:to>
    <xdr:graphicFrame macro="">
      <xdr:nvGraphicFramePr>
        <xdr:cNvPr id="19" name="Chart 18">
          <a:extLst>
            <a:ext uri="{FF2B5EF4-FFF2-40B4-BE49-F238E27FC236}">
              <a16:creationId xmlns:a16="http://schemas.microsoft.com/office/drawing/2014/main" xmlns="" id="{00000000-0008-0000-0B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333372</xdr:colOff>
      <xdr:row>113</xdr:row>
      <xdr:rowOff>23822</xdr:rowOff>
    </xdr:from>
    <xdr:to>
      <xdr:col>16</xdr:col>
      <xdr:colOff>47622</xdr:colOff>
      <xdr:row>114</xdr:row>
      <xdr:rowOff>95259</xdr:rowOff>
    </xdr:to>
    <xdr:sp macro="" textlink="">
      <xdr:nvSpPr>
        <xdr:cNvPr id="20" name="Rounded Rectangle 19">
          <a:extLst>
            <a:ext uri="{FF2B5EF4-FFF2-40B4-BE49-F238E27FC236}">
              <a16:creationId xmlns:a16="http://schemas.microsoft.com/office/drawing/2014/main" xmlns="" id="{00000000-0008-0000-0B00-000014000000}"/>
            </a:ext>
          </a:extLst>
        </xdr:cNvPr>
        <xdr:cNvSpPr/>
      </xdr:nvSpPr>
      <xdr:spPr>
        <a:xfrm>
          <a:off x="9775028"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17</xdr:col>
      <xdr:colOff>330984</xdr:colOff>
      <xdr:row>113</xdr:row>
      <xdr:rowOff>33346</xdr:rowOff>
    </xdr:from>
    <xdr:to>
      <xdr:col>19</xdr:col>
      <xdr:colOff>250024</xdr:colOff>
      <xdr:row>114</xdr:row>
      <xdr:rowOff>119072</xdr:rowOff>
    </xdr:to>
    <xdr:sp macro="" textlink="Reports!B49">
      <xdr:nvSpPr>
        <xdr:cNvPr id="21" name="Rounded Rectangle 20">
          <a:extLst>
            <a:ext uri="{FF2B5EF4-FFF2-40B4-BE49-F238E27FC236}">
              <a16:creationId xmlns:a16="http://schemas.microsoft.com/office/drawing/2014/main" xmlns="" id="{00000000-0008-0000-0B00-000015000000}"/>
            </a:ext>
          </a:extLst>
        </xdr:cNvPr>
        <xdr:cNvSpPr/>
      </xdr:nvSpPr>
      <xdr:spPr>
        <a:xfrm>
          <a:off x="11153765" y="21559846"/>
          <a:ext cx="1133478"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CA842232-2DFA-49C2-80D8-7061BC0B2A7C}" type="TxLink">
            <a:rPr lang="en-US" sz="1400" b="1" i="0" u="none" strike="noStrike" cap="none" spc="0">
              <a:ln w="0"/>
              <a:solidFill>
                <a:srgbClr val="000000"/>
              </a:solidFill>
              <a:effectLst/>
              <a:latin typeface="Times New Roman"/>
              <a:cs typeface="Times New Roman"/>
            </a:rPr>
            <a:pPr algn="ctr"/>
            <a:t>850,000</a:t>
          </a:fld>
          <a:endParaRPr lang="hu-HU" sz="32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16</xdr:col>
      <xdr:colOff>414333</xdr:colOff>
      <xdr:row>115</xdr:row>
      <xdr:rowOff>33339</xdr:rowOff>
    </xdr:from>
    <xdr:to>
      <xdr:col>17</xdr:col>
      <xdr:colOff>392905</xdr:colOff>
      <xdr:row>116</xdr:row>
      <xdr:rowOff>119061</xdr:rowOff>
    </xdr:to>
    <xdr:sp macro="" textlink="Reports!O49">
      <xdr:nvSpPr>
        <xdr:cNvPr id="22" name="Rounded Rectangle 21">
          <a:extLst>
            <a:ext uri="{FF2B5EF4-FFF2-40B4-BE49-F238E27FC236}">
              <a16:creationId xmlns:a16="http://schemas.microsoft.com/office/drawing/2014/main" xmlns="" id="{00000000-0008-0000-0B00-000016000000}"/>
            </a:ext>
          </a:extLst>
        </xdr:cNvPr>
        <xdr:cNvSpPr/>
      </xdr:nvSpPr>
      <xdr:spPr>
        <a:xfrm>
          <a:off x="10463208" y="21940839"/>
          <a:ext cx="752478"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DF383216-AA2D-48BE-9958-2FEC2B028D57}" type="TxLink">
            <a:rPr lang="en-US" sz="1400" b="1" i="0" u="none" strike="noStrike" cap="none" spc="0">
              <a:ln w="0"/>
              <a:solidFill>
                <a:srgbClr val="000000"/>
              </a:solidFill>
              <a:effectLst/>
              <a:latin typeface="Times New Roman"/>
              <a:cs typeface="Times New Roman"/>
            </a:rPr>
            <a:pPr algn="ctr"/>
            <a:t>0%</a:t>
          </a:fld>
          <a:endParaRPr lang="hu-HU" sz="32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500059</xdr:colOff>
      <xdr:row>120</xdr:row>
      <xdr:rowOff>0</xdr:rowOff>
    </xdr:from>
    <xdr:to>
      <xdr:col>9</xdr:col>
      <xdr:colOff>404808</xdr:colOff>
      <xdr:row>134</xdr:row>
      <xdr:rowOff>76202</xdr:rowOff>
    </xdr:to>
    <xdr:graphicFrame macro="">
      <xdr:nvGraphicFramePr>
        <xdr:cNvPr id="23" name="Chart 22">
          <a:extLst>
            <a:ext uri="{FF2B5EF4-FFF2-40B4-BE49-F238E27FC236}">
              <a16:creationId xmlns:a16="http://schemas.microsoft.com/office/drawing/2014/main" xmlns="" id="{00000000-0008-0000-0B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95242</xdr:colOff>
      <xdr:row>128</xdr:row>
      <xdr:rowOff>23822</xdr:rowOff>
    </xdr:from>
    <xdr:to>
      <xdr:col>5</xdr:col>
      <xdr:colOff>416711</xdr:colOff>
      <xdr:row>129</xdr:row>
      <xdr:rowOff>95259</xdr:rowOff>
    </xdr:to>
    <xdr:sp macro="" textlink="">
      <xdr:nvSpPr>
        <xdr:cNvPr id="24" name="Rounded Rectangle 23">
          <a:extLst>
            <a:ext uri="{FF2B5EF4-FFF2-40B4-BE49-F238E27FC236}">
              <a16:creationId xmlns:a16="http://schemas.microsoft.com/office/drawing/2014/main" xmlns="" id="{00000000-0008-0000-0B00-000018000000}"/>
            </a:ext>
          </a:extLst>
        </xdr:cNvPr>
        <xdr:cNvSpPr/>
      </xdr:nvSpPr>
      <xdr:spPr>
        <a:xfrm>
          <a:off x="3309930" y="244078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7</xdr:col>
      <xdr:colOff>92855</xdr:colOff>
      <xdr:row>128</xdr:row>
      <xdr:rowOff>33346</xdr:rowOff>
    </xdr:from>
    <xdr:to>
      <xdr:col>9</xdr:col>
      <xdr:colOff>23801</xdr:colOff>
      <xdr:row>129</xdr:row>
      <xdr:rowOff>119072</xdr:rowOff>
    </xdr:to>
    <xdr:sp macro="" textlink="Reports!B50">
      <xdr:nvSpPr>
        <xdr:cNvPr id="25" name="Rounded Rectangle 24">
          <a:extLst>
            <a:ext uri="{FF2B5EF4-FFF2-40B4-BE49-F238E27FC236}">
              <a16:creationId xmlns:a16="http://schemas.microsoft.com/office/drawing/2014/main" xmlns="" id="{00000000-0008-0000-0B00-000019000000}"/>
            </a:ext>
          </a:extLst>
        </xdr:cNvPr>
        <xdr:cNvSpPr/>
      </xdr:nvSpPr>
      <xdr:spPr>
        <a:xfrm>
          <a:off x="4545793" y="24417346"/>
          <a:ext cx="1276352"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A9A5F4EE-0364-4CB5-B10B-32C87ECC3653}" type="TxLink">
            <a:rPr lang="en-US" sz="1400" b="1" i="0" u="none" strike="noStrike" cap="none" spc="0">
              <a:ln w="0"/>
              <a:solidFill>
                <a:srgbClr val="000000"/>
              </a:solidFill>
              <a:effectLst/>
              <a:latin typeface="Times New Roman"/>
              <a:cs typeface="Times New Roman"/>
            </a:rPr>
            <a:pPr algn="ctr"/>
            <a:t>850,000</a:t>
          </a:fld>
          <a:endParaRPr lang="hu-HU" sz="3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176203</xdr:colOff>
      <xdr:row>130</xdr:row>
      <xdr:rowOff>33339</xdr:rowOff>
    </xdr:from>
    <xdr:to>
      <xdr:col>7</xdr:col>
      <xdr:colOff>154776</xdr:colOff>
      <xdr:row>131</xdr:row>
      <xdr:rowOff>119061</xdr:rowOff>
    </xdr:to>
    <xdr:sp macro="" textlink="Reports!O50">
      <xdr:nvSpPr>
        <xdr:cNvPr id="26" name="Rounded Rectangle 25">
          <a:extLst>
            <a:ext uri="{FF2B5EF4-FFF2-40B4-BE49-F238E27FC236}">
              <a16:creationId xmlns:a16="http://schemas.microsoft.com/office/drawing/2014/main" xmlns="" id="{00000000-0008-0000-0B00-00001A000000}"/>
            </a:ext>
          </a:extLst>
        </xdr:cNvPr>
        <xdr:cNvSpPr/>
      </xdr:nvSpPr>
      <xdr:spPr>
        <a:xfrm>
          <a:off x="4010016" y="24798339"/>
          <a:ext cx="597698"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BAC7B215-1E73-4C7C-81CF-50E480DBE4AF}" type="TxLink">
            <a:rPr lang="en-US" sz="1400" b="1" i="0" u="none" strike="noStrike" cap="none" spc="0">
              <a:ln w="0"/>
              <a:solidFill>
                <a:srgbClr val="000000"/>
              </a:solidFill>
              <a:effectLst/>
              <a:latin typeface="Times New Roman"/>
              <a:cs typeface="Times New Roman"/>
            </a:rPr>
            <a:pPr algn="ctr"/>
            <a:t>0%</a:t>
          </a:fld>
          <a:endParaRPr lang="hu-HU" sz="3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10</xdr:col>
      <xdr:colOff>404809</xdr:colOff>
      <xdr:row>120</xdr:row>
      <xdr:rowOff>0</xdr:rowOff>
    </xdr:from>
    <xdr:to>
      <xdr:col>16</xdr:col>
      <xdr:colOff>547683</xdr:colOff>
      <xdr:row>134</xdr:row>
      <xdr:rowOff>76202</xdr:rowOff>
    </xdr:to>
    <xdr:graphicFrame macro="">
      <xdr:nvGraphicFramePr>
        <xdr:cNvPr id="27" name="Chart 26">
          <a:extLst>
            <a:ext uri="{FF2B5EF4-FFF2-40B4-BE49-F238E27FC236}">
              <a16:creationId xmlns:a16="http://schemas.microsoft.com/office/drawing/2014/main" xmlns="" id="{00000000-0008-0000-0B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130961</xdr:colOff>
      <xdr:row>128</xdr:row>
      <xdr:rowOff>23822</xdr:rowOff>
    </xdr:from>
    <xdr:to>
      <xdr:col>12</xdr:col>
      <xdr:colOff>452430</xdr:colOff>
      <xdr:row>129</xdr:row>
      <xdr:rowOff>95259</xdr:rowOff>
    </xdr:to>
    <xdr:sp macro="" textlink="">
      <xdr:nvSpPr>
        <xdr:cNvPr id="28" name="Rounded Rectangle 27">
          <a:extLst>
            <a:ext uri="{FF2B5EF4-FFF2-40B4-BE49-F238E27FC236}">
              <a16:creationId xmlns:a16="http://schemas.microsoft.com/office/drawing/2014/main" xmlns="" id="{00000000-0008-0000-0B00-00001C000000}"/>
            </a:ext>
          </a:extLst>
        </xdr:cNvPr>
        <xdr:cNvSpPr/>
      </xdr:nvSpPr>
      <xdr:spPr>
        <a:xfrm>
          <a:off x="7750961" y="244078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14</xdr:col>
      <xdr:colOff>259542</xdr:colOff>
      <xdr:row>128</xdr:row>
      <xdr:rowOff>33346</xdr:rowOff>
    </xdr:from>
    <xdr:to>
      <xdr:col>16</xdr:col>
      <xdr:colOff>178582</xdr:colOff>
      <xdr:row>129</xdr:row>
      <xdr:rowOff>119072</xdr:rowOff>
    </xdr:to>
    <xdr:sp macro="" textlink="Reports!B51">
      <xdr:nvSpPr>
        <xdr:cNvPr id="29" name="Rounded Rectangle 28">
          <a:extLst>
            <a:ext uri="{FF2B5EF4-FFF2-40B4-BE49-F238E27FC236}">
              <a16:creationId xmlns:a16="http://schemas.microsoft.com/office/drawing/2014/main" xmlns="" id="{00000000-0008-0000-0B00-00001D000000}"/>
            </a:ext>
          </a:extLst>
        </xdr:cNvPr>
        <xdr:cNvSpPr/>
      </xdr:nvSpPr>
      <xdr:spPr>
        <a:xfrm>
          <a:off x="9093980" y="24417346"/>
          <a:ext cx="1133477"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A64743DD-3994-4966-8B36-60108D6162B6}" type="TxLink">
            <a:rPr lang="en-US" sz="1400" b="1" i="0" u="none" strike="noStrike" cap="none" spc="0">
              <a:ln w="0"/>
              <a:solidFill>
                <a:srgbClr val="000000"/>
              </a:solidFill>
              <a:effectLst/>
              <a:latin typeface="Times New Roman"/>
              <a:cs typeface="Times New Roman"/>
            </a:rPr>
            <a:pPr algn="ctr"/>
            <a:t>850,000</a:t>
          </a:fld>
          <a:endParaRPr lang="hu-HU" sz="2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13</xdr:col>
      <xdr:colOff>342891</xdr:colOff>
      <xdr:row>130</xdr:row>
      <xdr:rowOff>33339</xdr:rowOff>
    </xdr:from>
    <xdr:to>
      <xdr:col>14</xdr:col>
      <xdr:colOff>321463</xdr:colOff>
      <xdr:row>131</xdr:row>
      <xdr:rowOff>119061</xdr:rowOff>
    </xdr:to>
    <xdr:sp macro="" textlink="Reports!O51">
      <xdr:nvSpPr>
        <xdr:cNvPr id="30" name="Rounded Rectangle 29">
          <a:extLst>
            <a:ext uri="{FF2B5EF4-FFF2-40B4-BE49-F238E27FC236}">
              <a16:creationId xmlns:a16="http://schemas.microsoft.com/office/drawing/2014/main" xmlns="" id="{00000000-0008-0000-0B00-00001E000000}"/>
            </a:ext>
          </a:extLst>
        </xdr:cNvPr>
        <xdr:cNvSpPr/>
      </xdr:nvSpPr>
      <xdr:spPr>
        <a:xfrm>
          <a:off x="8570110" y="24798339"/>
          <a:ext cx="585791"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8D4E3DCF-A627-444B-B1A3-29C7E490F1FC}" type="TxLink">
            <a:rPr lang="en-US" sz="1400" b="1" i="0" u="none" strike="noStrike" cap="none" spc="0">
              <a:ln w="0"/>
              <a:solidFill>
                <a:srgbClr val="000000"/>
              </a:solidFill>
              <a:effectLst/>
              <a:latin typeface="Times New Roman"/>
              <a:cs typeface="Times New Roman"/>
            </a:rPr>
            <a:pPr algn="ctr"/>
            <a:t>7%</a:t>
          </a:fld>
          <a:endParaRPr lang="hu-HU" sz="2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2</xdr:col>
      <xdr:colOff>142875</xdr:colOff>
      <xdr:row>137</xdr:row>
      <xdr:rowOff>127304</xdr:rowOff>
    </xdr:from>
    <xdr:to>
      <xdr:col>6</xdr:col>
      <xdr:colOff>178593</xdr:colOff>
      <xdr:row>151</xdr:row>
      <xdr:rowOff>69239</xdr:rowOff>
    </xdr:to>
    <xdr:grpSp>
      <xdr:nvGrpSpPr>
        <xdr:cNvPr id="31" name="Group 30">
          <a:extLst>
            <a:ext uri="{FF2B5EF4-FFF2-40B4-BE49-F238E27FC236}">
              <a16:creationId xmlns:a16="http://schemas.microsoft.com/office/drawing/2014/main" xmlns="" id="{00000000-0008-0000-0B00-00001F000000}"/>
            </a:ext>
          </a:extLst>
        </xdr:cNvPr>
        <xdr:cNvGrpSpPr/>
      </xdr:nvGrpSpPr>
      <xdr:grpSpPr>
        <a:xfrm>
          <a:off x="1381125" y="26225804"/>
          <a:ext cx="2631281" cy="2608935"/>
          <a:chOff x="4432793" y="534865"/>
          <a:chExt cx="2610584" cy="2608387"/>
        </a:xfrm>
      </xdr:grpSpPr>
      <xdr:grpSp>
        <xdr:nvGrpSpPr>
          <xdr:cNvPr id="32" name="Group 31">
            <a:extLst>
              <a:ext uri="{FF2B5EF4-FFF2-40B4-BE49-F238E27FC236}">
                <a16:creationId xmlns:a16="http://schemas.microsoft.com/office/drawing/2014/main" xmlns="" id="{00000000-0008-0000-0B00-000020000000}"/>
              </a:ext>
            </a:extLst>
          </xdr:cNvPr>
          <xdr:cNvGrpSpPr/>
        </xdr:nvGrpSpPr>
        <xdr:grpSpPr>
          <a:xfrm>
            <a:off x="4432793" y="534865"/>
            <a:ext cx="2610584" cy="2608387"/>
            <a:chOff x="5326674" y="1186962"/>
            <a:chExt cx="2610582" cy="2608385"/>
          </a:xfrm>
        </xdr:grpSpPr>
        <xdr:grpSp>
          <xdr:nvGrpSpPr>
            <xdr:cNvPr id="34" name="Group 33">
              <a:extLst>
                <a:ext uri="{FF2B5EF4-FFF2-40B4-BE49-F238E27FC236}">
                  <a16:creationId xmlns:a16="http://schemas.microsoft.com/office/drawing/2014/main" xmlns="" id="{00000000-0008-0000-0B00-000022000000}"/>
                </a:ext>
              </a:extLst>
            </xdr:cNvPr>
            <xdr:cNvGrpSpPr/>
          </xdr:nvGrpSpPr>
          <xdr:grpSpPr>
            <a:xfrm>
              <a:off x="5326674" y="1186962"/>
              <a:ext cx="2610582" cy="2608385"/>
              <a:chOff x="5341328" y="1238250"/>
              <a:chExt cx="2610582" cy="2608385"/>
            </a:xfrm>
          </xdr:grpSpPr>
          <xdr:grpSp>
            <xdr:nvGrpSpPr>
              <xdr:cNvPr id="47" name="Group 46">
                <a:extLst>
                  <a:ext uri="{FF2B5EF4-FFF2-40B4-BE49-F238E27FC236}">
                    <a16:creationId xmlns:a16="http://schemas.microsoft.com/office/drawing/2014/main" xmlns="" id="{00000000-0008-0000-0B00-00002F000000}"/>
                  </a:ext>
                </a:extLst>
              </xdr:cNvPr>
              <xdr:cNvGrpSpPr/>
            </xdr:nvGrpSpPr>
            <xdr:grpSpPr>
              <a:xfrm>
                <a:off x="5341328" y="1238250"/>
                <a:ext cx="2610582" cy="2608385"/>
                <a:chOff x="1648557" y="1802423"/>
                <a:chExt cx="2676525" cy="2621758"/>
              </a:xfrm>
            </xdr:grpSpPr>
            <xdr:sp macro="" textlink="">
              <xdr:nvSpPr>
                <xdr:cNvPr id="49" name="Oval 2">
                  <a:extLst>
                    <a:ext uri="{FF2B5EF4-FFF2-40B4-BE49-F238E27FC236}">
                      <a16:creationId xmlns:a16="http://schemas.microsoft.com/office/drawing/2014/main" xmlns="" id="{00000000-0008-0000-0B00-000031000000}"/>
                    </a:ext>
                  </a:extLst>
                </xdr:cNvPr>
                <xdr:cNvSpPr>
                  <a:spLocks noChangeArrowheads="1"/>
                </xdr:cNvSpPr>
              </xdr:nvSpPr>
              <xdr:spPr bwMode="auto">
                <a:xfrm>
                  <a:off x="1648557" y="1802423"/>
                  <a:ext cx="2676525" cy="2621758"/>
                </a:xfrm>
                <a:prstGeom prst="ellipse">
                  <a:avLst/>
                </a:prstGeom>
                <a:solidFill>
                  <a:schemeClr val="accent5">
                    <a:lumMod val="40000"/>
                    <a:lumOff val="60000"/>
                  </a:schemeClr>
                </a:solidFill>
                <a:ln w="19050">
                  <a:gradFill flip="none" rotWithShape="1">
                    <a:gsLst>
                      <a:gs pos="0">
                        <a:schemeClr val="tx1"/>
                      </a:gs>
                      <a:gs pos="100000">
                        <a:schemeClr val="bg1">
                          <a:lumMod val="85000"/>
                        </a:schemeClr>
                      </a:gs>
                    </a:gsLst>
                    <a:lin ang="8100000" scaled="1"/>
                    <a:tileRect/>
                  </a:gradFill>
                </a:ln>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000" b="1">
                    <a:solidFill>
                      <a:schemeClr val="tx1"/>
                    </a:solidFill>
                    <a:latin typeface="Times New Roman" panose="02020603050405020304" pitchFamily="18" charset="0"/>
                    <a:cs typeface="Times New Roman" panose="02020603050405020304" pitchFamily="18" charset="0"/>
                  </a:endParaRPr>
                </a:p>
              </xdr:txBody>
            </xdr:sp>
            <xdr:sp macro="" textlink="">
              <xdr:nvSpPr>
                <xdr:cNvPr id="50" name="Oval 6">
                  <a:extLst>
                    <a:ext uri="{FF2B5EF4-FFF2-40B4-BE49-F238E27FC236}">
                      <a16:creationId xmlns:a16="http://schemas.microsoft.com/office/drawing/2014/main" xmlns="" id="{00000000-0008-0000-0B00-000032000000}"/>
                    </a:ext>
                  </a:extLst>
                </xdr:cNvPr>
                <xdr:cNvSpPr>
                  <a:spLocks noChangeArrowheads="1"/>
                </xdr:cNvSpPr>
              </xdr:nvSpPr>
              <xdr:spPr bwMode="auto">
                <a:xfrm>
                  <a:off x="1725201" y="1862760"/>
                  <a:ext cx="2523235" cy="2468776"/>
                </a:xfrm>
                <a:prstGeom prst="donut">
                  <a:avLst>
                    <a:gd name="adj" fmla="val 15338"/>
                  </a:avLst>
                </a:prstGeom>
                <a:solidFill>
                  <a:schemeClr val="bg1">
                    <a:lumMod val="65000"/>
                    <a:alpha val="20000"/>
                  </a:schemeClr>
                </a:solidFill>
                <a:ln>
                  <a:noFill/>
                </a:ln>
                <a:effectLst>
                  <a:outerShdw blurRad="114300" sx="102000" sy="102000" algn="ctr" rotWithShape="0">
                    <a:prstClr val="black"/>
                  </a:outerShdw>
                </a:effectLst>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100"/>
                </a:p>
              </xdr:txBody>
            </xdr:sp>
          </xdr:grpSp>
          <xdr:graphicFrame macro="">
            <xdr:nvGraphicFramePr>
              <xdr:cNvPr id="48" name="Chart 47">
                <a:extLst>
                  <a:ext uri="{FF2B5EF4-FFF2-40B4-BE49-F238E27FC236}">
                    <a16:creationId xmlns:a16="http://schemas.microsoft.com/office/drawing/2014/main" xmlns="" id="{00000000-0008-0000-0B00-000030000000}"/>
                  </a:ext>
                </a:extLst>
              </xdr:cNvPr>
              <xdr:cNvGraphicFramePr/>
            </xdr:nvGraphicFramePr>
            <xdr:xfrm>
              <a:off x="5371224" y="1348921"/>
              <a:ext cx="2557094" cy="2313926"/>
            </xdr:xfrm>
            <a:graphic>
              <a:graphicData uri="http://schemas.openxmlformats.org/drawingml/2006/chart">
                <c:chart xmlns:c="http://schemas.openxmlformats.org/drawingml/2006/chart" xmlns:r="http://schemas.openxmlformats.org/officeDocument/2006/relationships" r:id="rId15"/>
              </a:graphicData>
            </a:graphic>
          </xdr:graphicFrame>
        </xdr:grpSp>
        <xdr:grpSp>
          <xdr:nvGrpSpPr>
            <xdr:cNvPr id="35" name="Group 34">
              <a:extLst>
                <a:ext uri="{FF2B5EF4-FFF2-40B4-BE49-F238E27FC236}">
                  <a16:creationId xmlns:a16="http://schemas.microsoft.com/office/drawing/2014/main" xmlns="" id="{00000000-0008-0000-0B00-000023000000}"/>
                </a:ext>
              </a:extLst>
            </xdr:cNvPr>
            <xdr:cNvGrpSpPr/>
          </xdr:nvGrpSpPr>
          <xdr:grpSpPr>
            <a:xfrm>
              <a:off x="5854973" y="1686115"/>
              <a:ext cx="1549373" cy="1374082"/>
              <a:chOff x="4313694" y="2411300"/>
              <a:chExt cx="1636123" cy="1323786"/>
            </a:xfrm>
          </xdr:grpSpPr>
          <xdr:sp macro="" textlink="$T$140">
            <xdr:nvSpPr>
              <xdr:cNvPr id="36" name="Rectangle 35">
                <a:extLst>
                  <a:ext uri="{FF2B5EF4-FFF2-40B4-BE49-F238E27FC236}">
                    <a16:creationId xmlns:a16="http://schemas.microsoft.com/office/drawing/2014/main" xmlns="" id="{00000000-0008-0000-0B00-000024000000}"/>
                  </a:ext>
                </a:extLst>
              </xdr:cNvPr>
              <xdr:cNvSpPr/>
            </xdr:nvSpPr>
            <xdr:spPr>
              <a:xfrm>
                <a:off x="4493053" y="3434765"/>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48FE67E4-F8A0-4EE5-A2AB-CA4FEA0BB127}"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1">
            <xdr:nvSpPr>
              <xdr:cNvPr id="37" name="Rectangle 36">
                <a:extLst>
                  <a:ext uri="{FF2B5EF4-FFF2-40B4-BE49-F238E27FC236}">
                    <a16:creationId xmlns:a16="http://schemas.microsoft.com/office/drawing/2014/main" xmlns="" id="{00000000-0008-0000-0B00-000025000000}"/>
                  </a:ext>
                </a:extLst>
              </xdr:cNvPr>
              <xdr:cNvSpPr/>
            </xdr:nvSpPr>
            <xdr:spPr>
              <a:xfrm>
                <a:off x="4341742" y="3214852"/>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4B2006E9-64FC-45ED-8694-75B7FA024FDA}"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0.4</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2">
            <xdr:nvSpPr>
              <xdr:cNvPr id="38" name="Rectangle 37">
                <a:extLst>
                  <a:ext uri="{FF2B5EF4-FFF2-40B4-BE49-F238E27FC236}">
                    <a16:creationId xmlns:a16="http://schemas.microsoft.com/office/drawing/2014/main" xmlns="" id="{00000000-0008-0000-0B00-000026000000}"/>
                  </a:ext>
                </a:extLst>
              </xdr:cNvPr>
              <xdr:cNvSpPr/>
            </xdr:nvSpPr>
            <xdr:spPr>
              <a:xfrm>
                <a:off x="4313694" y="29436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299DDC5E-6B84-45E7-9285-2D462EED4BE7}"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0.9</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3">
            <xdr:nvSpPr>
              <xdr:cNvPr id="39" name="Rectangle 38">
                <a:extLst>
                  <a:ext uri="{FF2B5EF4-FFF2-40B4-BE49-F238E27FC236}">
                    <a16:creationId xmlns:a16="http://schemas.microsoft.com/office/drawing/2014/main" xmlns="" id="{00000000-0008-0000-0B00-000027000000}"/>
                  </a:ext>
                </a:extLst>
              </xdr:cNvPr>
              <xdr:cNvSpPr/>
            </xdr:nvSpPr>
            <xdr:spPr>
              <a:xfrm>
                <a:off x="4417068" y="269341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C5888251-559D-495F-983A-4386C97FA9D6}"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1.3</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4">
            <xdr:nvSpPr>
              <xdr:cNvPr id="40" name="Rectangle 39">
                <a:extLst>
                  <a:ext uri="{FF2B5EF4-FFF2-40B4-BE49-F238E27FC236}">
                    <a16:creationId xmlns:a16="http://schemas.microsoft.com/office/drawing/2014/main" xmlns="" id="{00000000-0008-0000-0B00-000028000000}"/>
                  </a:ext>
                </a:extLst>
              </xdr:cNvPr>
              <xdr:cNvSpPr/>
            </xdr:nvSpPr>
            <xdr:spPr>
              <a:xfrm>
                <a:off x="4649631" y="2487419"/>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F058D291-30A4-44D7-9C28-8254BB0D07CA}"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1.7</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5">
            <xdr:nvSpPr>
              <xdr:cNvPr id="41" name="Rectangle 40">
                <a:extLst>
                  <a:ext uri="{FF2B5EF4-FFF2-40B4-BE49-F238E27FC236}">
                    <a16:creationId xmlns:a16="http://schemas.microsoft.com/office/drawing/2014/main" xmlns="" id="{00000000-0008-0000-0B00-000029000000}"/>
                  </a:ext>
                </a:extLst>
              </xdr:cNvPr>
              <xdr:cNvSpPr/>
            </xdr:nvSpPr>
            <xdr:spPr>
              <a:xfrm>
                <a:off x="4969803" y="24113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579CE4CC-C3B8-4F15-9441-80F75A2BD0E8}"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2.1</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6">
            <xdr:nvSpPr>
              <xdr:cNvPr id="42" name="Rectangle 41">
                <a:extLst>
                  <a:ext uri="{FF2B5EF4-FFF2-40B4-BE49-F238E27FC236}">
                    <a16:creationId xmlns:a16="http://schemas.microsoft.com/office/drawing/2014/main" xmlns="" id="{00000000-0008-0000-0B00-00002A000000}"/>
                  </a:ext>
                </a:extLst>
              </xdr:cNvPr>
              <xdr:cNvSpPr/>
            </xdr:nvSpPr>
            <xdr:spPr>
              <a:xfrm>
                <a:off x="5251867" y="2499784"/>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1AA94E72-D208-4E79-A6C8-7886B01C66D6}"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2.6</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7">
            <xdr:nvSpPr>
              <xdr:cNvPr id="43" name="Rectangle 42">
                <a:extLst>
                  <a:ext uri="{FF2B5EF4-FFF2-40B4-BE49-F238E27FC236}">
                    <a16:creationId xmlns:a16="http://schemas.microsoft.com/office/drawing/2014/main" xmlns="" id="{00000000-0008-0000-0B00-00002B000000}"/>
                  </a:ext>
                </a:extLst>
              </xdr:cNvPr>
              <xdr:cNvSpPr/>
            </xdr:nvSpPr>
            <xdr:spPr>
              <a:xfrm>
                <a:off x="5449139" y="2687708"/>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FE33ED09-7B3E-444A-B5E0-AE777C490893}"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8">
            <xdr:nvSpPr>
              <xdr:cNvPr id="44" name="Rectangle 43">
                <a:extLst>
                  <a:ext uri="{FF2B5EF4-FFF2-40B4-BE49-F238E27FC236}">
                    <a16:creationId xmlns:a16="http://schemas.microsoft.com/office/drawing/2014/main" xmlns="" id="{00000000-0008-0000-0B00-00002C000000}"/>
                  </a:ext>
                </a:extLst>
              </xdr:cNvPr>
              <xdr:cNvSpPr/>
            </xdr:nvSpPr>
            <xdr:spPr>
              <a:xfrm>
                <a:off x="5552252" y="2939026"/>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915EBC6F-49B8-4261-821B-A8A9AF949679}"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3.4</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9">
            <xdr:nvSpPr>
              <xdr:cNvPr id="45" name="Rectangle 44">
                <a:extLst>
                  <a:ext uri="{FF2B5EF4-FFF2-40B4-BE49-F238E27FC236}">
                    <a16:creationId xmlns:a16="http://schemas.microsoft.com/office/drawing/2014/main" xmlns="" id="{00000000-0008-0000-0B00-00002D000000}"/>
                  </a:ext>
                </a:extLst>
              </xdr:cNvPr>
              <xdr:cNvSpPr/>
            </xdr:nvSpPr>
            <xdr:spPr>
              <a:xfrm>
                <a:off x="5533193" y="321993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AAFCCE2D-1461-4C4B-A808-4C478B2194B6}"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3.8</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50">
            <xdr:nvSpPr>
              <xdr:cNvPr id="46" name="Rectangle 45">
                <a:extLst>
                  <a:ext uri="{FF2B5EF4-FFF2-40B4-BE49-F238E27FC236}">
                    <a16:creationId xmlns:a16="http://schemas.microsoft.com/office/drawing/2014/main" xmlns="" id="{00000000-0008-0000-0B00-00002E000000}"/>
                  </a:ext>
                </a:extLst>
              </xdr:cNvPr>
              <xdr:cNvSpPr/>
            </xdr:nvSpPr>
            <xdr:spPr>
              <a:xfrm>
                <a:off x="5329653" y="3453477"/>
                <a:ext cx="465482"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571A9448-EDE5-4243-806D-7DC52F6CD22B}" type="TxLink">
                  <a:rPr lang="en-US" sz="1100" b="1" i="0" u="none" strike="noStrike">
                    <a:solidFill>
                      <a:schemeClr val="tx1"/>
                    </a:solidFill>
                    <a:latin typeface="Times New Roman" panose="02020603050405020304" pitchFamily="18" charset="0"/>
                    <a:cs typeface="Times New Roman" panose="02020603050405020304" pitchFamily="18" charset="0"/>
                  </a:rPr>
                  <a:pPr algn="ctr"/>
                  <a:t>4.3</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grpSp>
      </xdr:grpSp>
      <xdr:pic>
        <xdr:nvPicPr>
          <xdr:cNvPr id="33" name="Picture 32">
            <a:extLst>
              <a:ext uri="{FF2B5EF4-FFF2-40B4-BE49-F238E27FC236}">
                <a16:creationId xmlns:a16="http://schemas.microsoft.com/office/drawing/2014/main" xmlns="" id="{00000000-0008-0000-0B00-000021000000}"/>
              </a:ext>
            </a:extLst>
          </xdr:cNvPr>
          <xdr:cNvPicPr>
            <a:picLocks noChangeAspect="1"/>
          </xdr:cNvPicPr>
        </xdr:nvPicPr>
        <xdr:blipFill>
          <a:blip xmlns:r="http://schemas.openxmlformats.org/officeDocument/2006/relationships" r:embed="rId16"/>
          <a:stretch>
            <a:fillRect/>
          </a:stretch>
        </xdr:blipFill>
        <xdr:spPr>
          <a:xfrm>
            <a:off x="5524285" y="1579707"/>
            <a:ext cx="454268" cy="454268"/>
          </a:xfrm>
          <a:prstGeom prst="rect">
            <a:avLst/>
          </a:prstGeom>
        </xdr:spPr>
      </xdr:pic>
    </xdr:grpSp>
    <xdr:clientData/>
  </xdr:twoCellAnchor>
  <xdr:twoCellAnchor>
    <xdr:from>
      <xdr:col>1</xdr:col>
      <xdr:colOff>230183</xdr:colOff>
      <xdr:row>135</xdr:row>
      <xdr:rowOff>169068</xdr:rowOff>
    </xdr:from>
    <xdr:to>
      <xdr:col>7</xdr:col>
      <xdr:colOff>100803</xdr:colOff>
      <xdr:row>153</xdr:row>
      <xdr:rowOff>38099</xdr:rowOff>
    </xdr:to>
    <xdr:graphicFrame macro="">
      <xdr:nvGraphicFramePr>
        <xdr:cNvPr id="51" name="Chart 50">
          <a:extLst>
            <a:ext uri="{FF2B5EF4-FFF2-40B4-BE49-F238E27FC236}">
              <a16:creationId xmlns:a16="http://schemas.microsoft.com/office/drawing/2014/main" xmlns=""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607219</xdr:colOff>
      <xdr:row>143</xdr:row>
      <xdr:rowOff>23813</xdr:rowOff>
    </xdr:from>
    <xdr:to>
      <xdr:col>4</xdr:col>
      <xdr:colOff>353464</xdr:colOff>
      <xdr:row>145</xdr:row>
      <xdr:rowOff>99463</xdr:rowOff>
    </xdr:to>
    <xdr:pic>
      <xdr:nvPicPr>
        <xdr:cNvPr id="52" name="Picture 51">
          <a:extLst>
            <a:ext uri="{FF2B5EF4-FFF2-40B4-BE49-F238E27FC236}">
              <a16:creationId xmlns:a16="http://schemas.microsoft.com/office/drawing/2014/main" xmlns="" id="{00000000-0008-0000-0B00-000034000000}"/>
            </a:ext>
          </a:extLst>
        </xdr:cNvPr>
        <xdr:cNvPicPr>
          <a:picLocks noChangeAspect="1"/>
        </xdr:cNvPicPr>
      </xdr:nvPicPr>
      <xdr:blipFill>
        <a:blip xmlns:r="http://schemas.openxmlformats.org/officeDocument/2006/relationships" r:embed="rId16"/>
        <a:stretch>
          <a:fillRect/>
        </a:stretch>
      </xdr:blipFill>
      <xdr:spPr>
        <a:xfrm>
          <a:off x="2464594" y="27265313"/>
          <a:ext cx="484433" cy="456650"/>
        </a:xfrm>
        <a:prstGeom prst="rect">
          <a:avLst/>
        </a:prstGeom>
      </xdr:spPr>
    </xdr:pic>
    <xdr:clientData/>
  </xdr:twoCellAnchor>
  <xdr:twoCellAnchor>
    <xdr:from>
      <xdr:col>7</xdr:col>
      <xdr:colOff>61785</xdr:colOff>
      <xdr:row>139</xdr:row>
      <xdr:rowOff>55558</xdr:rowOff>
    </xdr:from>
    <xdr:to>
      <xdr:col>7</xdr:col>
      <xdr:colOff>606424</xdr:colOff>
      <xdr:row>141</xdr:row>
      <xdr:rowOff>31745</xdr:rowOff>
    </xdr:to>
    <xdr:sp macro="" textlink="$Q$156">
      <xdr:nvSpPr>
        <xdr:cNvPr id="53" name="Rounded Rectangle 52">
          <a:extLst>
            <a:ext uri="{FF2B5EF4-FFF2-40B4-BE49-F238E27FC236}">
              <a16:creationId xmlns:a16="http://schemas.microsoft.com/office/drawing/2014/main" xmlns="" id="{00000000-0008-0000-0B00-000035000000}"/>
            </a:ext>
          </a:extLst>
        </xdr:cNvPr>
        <xdr:cNvSpPr/>
      </xdr:nvSpPr>
      <xdr:spPr>
        <a:xfrm>
          <a:off x="4509960" y="26535058"/>
          <a:ext cx="544639" cy="357187"/>
        </a:xfrm>
        <a:prstGeom prst="roundRect">
          <a:avLst/>
        </a:prstGeom>
        <a:solidFill>
          <a:srgbClr val="2D1EF6"/>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F85F4C25-39E2-48A3-B01C-C33297E2E674}" type="TxLink">
            <a:rPr lang="en-US" sz="1400" b="1" i="0" u="none" strike="noStrike">
              <a:solidFill>
                <a:schemeClr val="bg1"/>
              </a:solidFill>
              <a:latin typeface="Times New Roman" panose="02020603050405020304" pitchFamily="18" charset="0"/>
              <a:cs typeface="Times New Roman" panose="02020603050405020304" pitchFamily="18" charset="0"/>
            </a:rPr>
            <a:pPr algn="ctr"/>
            <a:t>0.69</a:t>
          </a:fld>
          <a:endParaRPr lang="hu-HU" sz="1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49545</xdr:colOff>
      <xdr:row>143</xdr:row>
      <xdr:rowOff>80962</xdr:rowOff>
    </xdr:from>
    <xdr:to>
      <xdr:col>8</xdr:col>
      <xdr:colOff>2380</xdr:colOff>
      <xdr:row>145</xdr:row>
      <xdr:rowOff>112712</xdr:rowOff>
    </xdr:to>
    <xdr:sp macro="" textlink="$Q$140">
      <xdr:nvSpPr>
        <xdr:cNvPr id="54" name="Rounded Rectangle 53">
          <a:extLst>
            <a:ext uri="{FF2B5EF4-FFF2-40B4-BE49-F238E27FC236}">
              <a16:creationId xmlns:a16="http://schemas.microsoft.com/office/drawing/2014/main" xmlns="" id="{00000000-0008-0000-0B00-000036000000}"/>
            </a:ext>
          </a:extLst>
        </xdr:cNvPr>
        <xdr:cNvSpPr/>
      </xdr:nvSpPr>
      <xdr:spPr>
        <a:xfrm>
          <a:off x="4497720" y="27322462"/>
          <a:ext cx="562435" cy="412750"/>
        </a:xfrm>
        <a:prstGeom prst="roundRect">
          <a:avLst/>
        </a:prstGeom>
        <a:solidFill>
          <a:srgbClr val="C00000"/>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E7B542EC-A9CE-4574-BA68-1F281668753F}" type="TxLink">
            <a:rPr lang="en-US" sz="1400" b="1" i="0" u="none" strike="noStrike">
              <a:solidFill>
                <a:schemeClr val="bg1"/>
              </a:solidFill>
              <a:latin typeface="Times New Roman" panose="02020603050405020304" pitchFamily="18" charset="0"/>
              <a:cs typeface="Times New Roman" panose="02020603050405020304" pitchFamily="18" charset="0"/>
            </a:rPr>
            <a:pPr algn="ctr"/>
            <a:t>0.18</a:t>
          </a:fld>
          <a:endParaRPr lang="hu-HU" sz="1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35719</xdr:colOff>
      <xdr:row>149</xdr:row>
      <xdr:rowOff>23813</xdr:rowOff>
    </xdr:from>
    <xdr:to>
      <xdr:col>8</xdr:col>
      <xdr:colOff>3968</xdr:colOff>
      <xdr:row>150</xdr:row>
      <xdr:rowOff>185738</xdr:rowOff>
    </xdr:to>
    <xdr:sp macro="" textlink="$Q$149">
      <xdr:nvSpPr>
        <xdr:cNvPr id="55" name="Rounded Rectangle 54">
          <a:extLst>
            <a:ext uri="{FF2B5EF4-FFF2-40B4-BE49-F238E27FC236}">
              <a16:creationId xmlns:a16="http://schemas.microsoft.com/office/drawing/2014/main" xmlns="" id="{00000000-0008-0000-0B00-000037000000}"/>
            </a:ext>
          </a:extLst>
        </xdr:cNvPr>
        <xdr:cNvSpPr/>
      </xdr:nvSpPr>
      <xdr:spPr>
        <a:xfrm>
          <a:off x="4483894" y="28408313"/>
          <a:ext cx="577849" cy="352425"/>
        </a:xfrm>
        <a:prstGeom prst="roundRect">
          <a:avLst/>
        </a:prstGeom>
        <a:solidFill>
          <a:schemeClr val="bg1">
            <a:lumMod val="85000"/>
          </a:schemeClr>
        </a:solidFill>
        <a:ln>
          <a:solidFill>
            <a:schemeClr val="bg1"/>
          </a:solidFill>
        </a:ln>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B0F864C3-A869-4A86-AB98-83D66748037C}"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3.56</a:t>
          </a:fld>
          <a:endParaRPr lang="hu-HU" sz="14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381792</xdr:colOff>
      <xdr:row>148</xdr:row>
      <xdr:rowOff>142876</xdr:rowOff>
    </xdr:from>
    <xdr:to>
      <xdr:col>4</xdr:col>
      <xdr:colOff>442117</xdr:colOff>
      <xdr:row>150</xdr:row>
      <xdr:rowOff>114301</xdr:rowOff>
    </xdr:to>
    <xdr:sp macro="" textlink="$Q$145">
      <xdr:nvSpPr>
        <xdr:cNvPr id="56" name="Rounded Rectangle 55">
          <a:extLst>
            <a:ext uri="{FF2B5EF4-FFF2-40B4-BE49-F238E27FC236}">
              <a16:creationId xmlns:a16="http://schemas.microsoft.com/office/drawing/2014/main" xmlns="" id="{00000000-0008-0000-0B00-000038000000}"/>
            </a:ext>
          </a:extLst>
        </xdr:cNvPr>
        <xdr:cNvSpPr/>
      </xdr:nvSpPr>
      <xdr:spPr>
        <a:xfrm>
          <a:off x="2239167" y="28336876"/>
          <a:ext cx="793750" cy="352425"/>
        </a:xfrm>
        <a:prstGeom prst="roundRect">
          <a:avLst/>
        </a:prstGeom>
        <a:solidFill>
          <a:schemeClr val="bg1">
            <a:lumMod val="75000"/>
          </a:schemeClr>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F3D8A338-EC80-433B-9823-E4E8F96692D9}"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26%</a:t>
          </a:fld>
          <a:endParaRPr lang="hu-HU" sz="16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46</xdr:row>
      <xdr:rowOff>0</xdr:rowOff>
    </xdr:from>
    <xdr:to>
      <xdr:col>11</xdr:col>
      <xdr:colOff>190500</xdr:colOff>
      <xdr:row>69</xdr:row>
      <xdr:rowOff>47624</xdr:rowOff>
    </xdr:to>
    <xdr:graphicFrame macro="">
      <xdr:nvGraphicFramePr>
        <xdr:cNvPr id="57" name="Chart 56">
          <a:extLst>
            <a:ext uri="{FF2B5EF4-FFF2-40B4-BE49-F238E27FC236}">
              <a16:creationId xmlns:a16="http://schemas.microsoft.com/office/drawing/2014/main" xmlns=""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440532</xdr:colOff>
      <xdr:row>48</xdr:row>
      <xdr:rowOff>0</xdr:rowOff>
    </xdr:from>
    <xdr:to>
      <xdr:col>25</xdr:col>
      <xdr:colOff>154782</xdr:colOff>
      <xdr:row>63</xdr:row>
      <xdr:rowOff>103584</xdr:rowOff>
    </xdr:to>
    <xdr:graphicFrame macro="">
      <xdr:nvGraphicFramePr>
        <xdr:cNvPr id="58" name="Chart 57">
          <a:extLst>
            <a:ext uri="{FF2B5EF4-FFF2-40B4-BE49-F238E27FC236}">
              <a16:creationId xmlns:a16="http://schemas.microsoft.com/office/drawing/2014/main" xmlns=""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0</xdr:colOff>
      <xdr:row>48</xdr:row>
      <xdr:rowOff>0</xdr:rowOff>
    </xdr:from>
    <xdr:to>
      <xdr:col>19</xdr:col>
      <xdr:colOff>154781</xdr:colOff>
      <xdr:row>63</xdr:row>
      <xdr:rowOff>103584</xdr:rowOff>
    </xdr:to>
    <xdr:graphicFrame macro="">
      <xdr:nvGraphicFramePr>
        <xdr:cNvPr id="59" name="Chart 58">
          <a:extLst>
            <a:ext uri="{FF2B5EF4-FFF2-40B4-BE49-F238E27FC236}">
              <a16:creationId xmlns:a16="http://schemas.microsoft.com/office/drawing/2014/main" xmlns=""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0</xdr:colOff>
      <xdr:row>136</xdr:row>
      <xdr:rowOff>0</xdr:rowOff>
    </xdr:from>
    <xdr:to>
      <xdr:col>22</xdr:col>
      <xdr:colOff>253433</xdr:colOff>
      <xdr:row>156</xdr:row>
      <xdr:rowOff>190499</xdr:rowOff>
    </xdr:to>
    <xdr:graphicFrame macro="">
      <xdr:nvGraphicFramePr>
        <xdr:cNvPr id="60" name="Chart 59">
          <a:extLst>
            <a:ext uri="{FF2B5EF4-FFF2-40B4-BE49-F238E27FC236}">
              <a16:creationId xmlns:a16="http://schemas.microsoft.com/office/drawing/2014/main" xmlns=""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440531</xdr:colOff>
      <xdr:row>55</xdr:row>
      <xdr:rowOff>71438</xdr:rowOff>
    </xdr:from>
    <xdr:to>
      <xdr:col>16</xdr:col>
      <xdr:colOff>518772</xdr:colOff>
      <xdr:row>57</xdr:row>
      <xdr:rowOff>46833</xdr:rowOff>
    </xdr:to>
    <xdr:sp macro="" textlink="Reports!H31">
      <xdr:nvSpPr>
        <xdr:cNvPr id="61" name="Rounded Rectangle 60">
          <a:extLst>
            <a:ext uri="{FF2B5EF4-FFF2-40B4-BE49-F238E27FC236}">
              <a16:creationId xmlns:a16="http://schemas.microsoft.com/office/drawing/2014/main" xmlns="" id="{00000000-0008-0000-0B00-00003D000000}"/>
            </a:ext>
          </a:extLst>
        </xdr:cNvPr>
        <xdr:cNvSpPr/>
      </xdr:nvSpPr>
      <xdr:spPr>
        <a:xfrm>
          <a:off x="9274969" y="10548938"/>
          <a:ext cx="1292678" cy="356395"/>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7BECCC46-D1F4-4B4C-AB52-6DCFAC44E933}" type="TxLink">
            <a:rPr lang="en-US" sz="1600" b="1" i="0" u="none" strike="noStrike">
              <a:solidFill>
                <a:srgbClr val="0000FF"/>
              </a:solidFill>
              <a:latin typeface="Times New Roman"/>
              <a:cs typeface="Times New Roman"/>
            </a:rPr>
            <a:pPr algn="ctr"/>
            <a:t>180,000</a:t>
          </a:fld>
          <a:endParaRPr lang="hu-HU" sz="66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606535</xdr:colOff>
      <xdr:row>55</xdr:row>
      <xdr:rowOff>101374</xdr:rowOff>
    </xdr:from>
    <xdr:to>
      <xdr:col>22</xdr:col>
      <xdr:colOff>69734</xdr:colOff>
      <xdr:row>57</xdr:row>
      <xdr:rowOff>76769</xdr:rowOff>
    </xdr:to>
    <xdr:sp macro="" textlink="Reports!G31">
      <xdr:nvSpPr>
        <xdr:cNvPr id="62" name="Rounded Rectangle 61">
          <a:extLst>
            <a:ext uri="{FF2B5EF4-FFF2-40B4-BE49-F238E27FC236}">
              <a16:creationId xmlns:a16="http://schemas.microsoft.com/office/drawing/2014/main" xmlns="" id="{00000000-0008-0000-0B00-00003E000000}"/>
            </a:ext>
          </a:extLst>
        </xdr:cNvPr>
        <xdr:cNvSpPr/>
      </xdr:nvSpPr>
      <xdr:spPr>
        <a:xfrm>
          <a:off x="13250973" y="10578874"/>
          <a:ext cx="677636" cy="356395"/>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4E5FA1C8-AC4E-4E46-8374-3319226F2298}" type="TxLink">
            <a:rPr lang="en-US" sz="1800" b="1" i="0" u="none" strike="noStrike">
              <a:solidFill>
                <a:srgbClr val="0000FF"/>
              </a:solidFill>
              <a:latin typeface="Times New Roman"/>
              <a:cs typeface="Times New Roman"/>
            </a:rPr>
            <a:pPr algn="ctr"/>
            <a:t>2</a:t>
          </a:fld>
          <a:endParaRPr lang="hu-HU" sz="11500" b="1">
            <a:solidFill>
              <a:srgbClr val="0000FF"/>
            </a:solidFill>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105</xdr:row>
      <xdr:rowOff>0</xdr:rowOff>
    </xdr:from>
    <xdr:to>
      <xdr:col>13</xdr:col>
      <xdr:colOff>11905</xdr:colOff>
      <xdr:row>119</xdr:row>
      <xdr:rowOff>76202</xdr:rowOff>
    </xdr:to>
    <xdr:graphicFrame macro="">
      <xdr:nvGraphicFramePr>
        <xdr:cNvPr id="2" name="Chart 1">
          <a:extLst>
            <a:ext uri="{FF2B5EF4-FFF2-40B4-BE49-F238E27FC236}">
              <a16:creationId xmlns:a16="http://schemas.microsoft.com/office/drawing/2014/main" xmlns=""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9</xdr:col>
      <xdr:colOff>204789</xdr:colOff>
      <xdr:row>19</xdr:row>
      <xdr:rowOff>35718</xdr:rowOff>
    </xdr:to>
    <xdr:graphicFrame macro="">
      <xdr:nvGraphicFramePr>
        <xdr:cNvPr id="3" name="Chart 2">
          <a:extLst>
            <a:ext uri="{FF2B5EF4-FFF2-40B4-BE49-F238E27FC236}">
              <a16:creationId xmlns:a16="http://schemas.microsoft.com/office/drawing/2014/main" xmlns=""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0</xdr:row>
      <xdr:rowOff>0</xdr:rowOff>
    </xdr:from>
    <xdr:to>
      <xdr:col>19</xdr:col>
      <xdr:colOff>204790</xdr:colOff>
      <xdr:row>19</xdr:row>
      <xdr:rowOff>35718</xdr:rowOff>
    </xdr:to>
    <xdr:graphicFrame macro="">
      <xdr:nvGraphicFramePr>
        <xdr:cNvPr id="4" name="Chart 3">
          <a:extLst>
            <a:ext uri="{FF2B5EF4-FFF2-40B4-BE49-F238E27FC236}">
              <a16:creationId xmlns:a16="http://schemas.microsoft.com/office/drawing/2014/main" xmlns=""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0</xdr:rowOff>
    </xdr:from>
    <xdr:to>
      <xdr:col>10</xdr:col>
      <xdr:colOff>369093</xdr:colOff>
      <xdr:row>42</xdr:row>
      <xdr:rowOff>190499</xdr:rowOff>
    </xdr:to>
    <xdr:graphicFrame macro="">
      <xdr:nvGraphicFramePr>
        <xdr:cNvPr id="5" name="Chart 4">
          <a:extLst>
            <a:ext uri="{FF2B5EF4-FFF2-40B4-BE49-F238E27FC236}">
              <a16:creationId xmlns:a16="http://schemas.microsoft.com/office/drawing/2014/main" xmlns=""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22</xdr:row>
      <xdr:rowOff>0</xdr:rowOff>
    </xdr:from>
    <xdr:to>
      <xdr:col>22</xdr:col>
      <xdr:colOff>369093</xdr:colOff>
      <xdr:row>42</xdr:row>
      <xdr:rowOff>190499</xdr:rowOff>
    </xdr:to>
    <xdr:graphicFrame macro="">
      <xdr:nvGraphicFramePr>
        <xdr:cNvPr id="6" name="Chart 5">
          <a:extLst>
            <a:ext uri="{FF2B5EF4-FFF2-40B4-BE49-F238E27FC236}">
              <a16:creationId xmlns:a16="http://schemas.microsoft.com/office/drawing/2014/main" xmlns=""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71</xdr:row>
      <xdr:rowOff>1</xdr:rowOff>
    </xdr:from>
    <xdr:to>
      <xdr:col>7</xdr:col>
      <xdr:colOff>297656</xdr:colOff>
      <xdr:row>85</xdr:row>
      <xdr:rowOff>11907</xdr:rowOff>
    </xdr:to>
    <xdr:graphicFrame macro="">
      <xdr:nvGraphicFramePr>
        <xdr:cNvPr id="7" name="Chart 6">
          <a:extLst>
            <a:ext uri="{FF2B5EF4-FFF2-40B4-BE49-F238E27FC236}">
              <a16:creationId xmlns:a16="http://schemas.microsoft.com/office/drawing/2014/main" xmlns=""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71</xdr:row>
      <xdr:rowOff>0</xdr:rowOff>
    </xdr:from>
    <xdr:to>
      <xdr:col>15</xdr:col>
      <xdr:colOff>297656</xdr:colOff>
      <xdr:row>85</xdr:row>
      <xdr:rowOff>11906</xdr:rowOff>
    </xdr:to>
    <xdr:graphicFrame macro="">
      <xdr:nvGraphicFramePr>
        <xdr:cNvPr id="8" name="Chart 7">
          <a:extLst>
            <a:ext uri="{FF2B5EF4-FFF2-40B4-BE49-F238E27FC236}">
              <a16:creationId xmlns:a16="http://schemas.microsoft.com/office/drawing/2014/main" xmlns=""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0</xdr:colOff>
      <xdr:row>71</xdr:row>
      <xdr:rowOff>0</xdr:rowOff>
    </xdr:from>
    <xdr:to>
      <xdr:col>23</xdr:col>
      <xdr:colOff>297656</xdr:colOff>
      <xdr:row>85</xdr:row>
      <xdr:rowOff>11906</xdr:rowOff>
    </xdr:to>
    <xdr:graphicFrame macro="">
      <xdr:nvGraphicFramePr>
        <xdr:cNvPr id="9" name="Chart 8">
          <a:extLst>
            <a:ext uri="{FF2B5EF4-FFF2-40B4-BE49-F238E27FC236}">
              <a16:creationId xmlns:a16="http://schemas.microsoft.com/office/drawing/2014/main" xmlns="" id="{00000000-0008-0000-0C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87</xdr:row>
      <xdr:rowOff>0</xdr:rowOff>
    </xdr:from>
    <xdr:to>
      <xdr:col>7</xdr:col>
      <xdr:colOff>297656</xdr:colOff>
      <xdr:row>101</xdr:row>
      <xdr:rowOff>11906</xdr:rowOff>
    </xdr:to>
    <xdr:graphicFrame macro="">
      <xdr:nvGraphicFramePr>
        <xdr:cNvPr id="10" name="Chart 9">
          <a:extLst>
            <a:ext uri="{FF2B5EF4-FFF2-40B4-BE49-F238E27FC236}">
              <a16:creationId xmlns:a16="http://schemas.microsoft.com/office/drawing/2014/main" xmlns="" id="{00000000-0008-0000-0C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87</xdr:row>
      <xdr:rowOff>0</xdr:rowOff>
    </xdr:from>
    <xdr:to>
      <xdr:col>15</xdr:col>
      <xdr:colOff>297656</xdr:colOff>
      <xdr:row>101</xdr:row>
      <xdr:rowOff>11906</xdr:rowOff>
    </xdr:to>
    <xdr:graphicFrame macro="">
      <xdr:nvGraphicFramePr>
        <xdr:cNvPr id="11" name="Chart 10">
          <a:extLst>
            <a:ext uri="{FF2B5EF4-FFF2-40B4-BE49-F238E27FC236}">
              <a16:creationId xmlns:a16="http://schemas.microsoft.com/office/drawing/2014/main" xmlns=""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105</xdr:row>
      <xdr:rowOff>0</xdr:rowOff>
    </xdr:from>
    <xdr:to>
      <xdr:col>6</xdr:col>
      <xdr:colOff>11905</xdr:colOff>
      <xdr:row>119</xdr:row>
      <xdr:rowOff>76202</xdr:rowOff>
    </xdr:to>
    <xdr:graphicFrame macro="">
      <xdr:nvGraphicFramePr>
        <xdr:cNvPr id="12" name="Chart 11">
          <a:extLst>
            <a:ext uri="{FF2B5EF4-FFF2-40B4-BE49-F238E27FC236}">
              <a16:creationId xmlns:a16="http://schemas.microsoft.com/office/drawing/2014/main" xmlns=""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333371</xdr:colOff>
      <xdr:row>113</xdr:row>
      <xdr:rowOff>23822</xdr:rowOff>
    </xdr:from>
    <xdr:to>
      <xdr:col>2</xdr:col>
      <xdr:colOff>35715</xdr:colOff>
      <xdr:row>114</xdr:row>
      <xdr:rowOff>95259</xdr:rowOff>
    </xdr:to>
    <xdr:sp macro="" textlink="">
      <xdr:nvSpPr>
        <xdr:cNvPr id="13" name="Rounded Rectangle 12">
          <a:extLst>
            <a:ext uri="{FF2B5EF4-FFF2-40B4-BE49-F238E27FC236}">
              <a16:creationId xmlns:a16="http://schemas.microsoft.com/office/drawing/2014/main" xmlns="" id="{00000000-0008-0000-0C00-00000D000000}"/>
            </a:ext>
          </a:extLst>
        </xdr:cNvPr>
        <xdr:cNvSpPr/>
      </xdr:nvSpPr>
      <xdr:spPr>
        <a:xfrm>
          <a:off x="952496"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330984</xdr:colOff>
      <xdr:row>113</xdr:row>
      <xdr:rowOff>33346</xdr:rowOff>
    </xdr:from>
    <xdr:to>
      <xdr:col>5</xdr:col>
      <xdr:colOff>250023</xdr:colOff>
      <xdr:row>114</xdr:row>
      <xdr:rowOff>119072</xdr:rowOff>
    </xdr:to>
    <xdr:sp macro="" textlink="Reports!B53">
      <xdr:nvSpPr>
        <xdr:cNvPr id="14" name="Rounded Rectangle 13">
          <a:extLst>
            <a:ext uri="{FF2B5EF4-FFF2-40B4-BE49-F238E27FC236}">
              <a16:creationId xmlns:a16="http://schemas.microsoft.com/office/drawing/2014/main" xmlns="" id="{00000000-0008-0000-0C00-00000E000000}"/>
            </a:ext>
          </a:extLst>
        </xdr:cNvPr>
        <xdr:cNvSpPr/>
      </xdr:nvSpPr>
      <xdr:spPr>
        <a:xfrm>
          <a:off x="2188359" y="21559846"/>
          <a:ext cx="1276352"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4D5D715F-16AA-4C6C-A32A-947D6ED3B687}" type="TxLink">
            <a:rPr lang="en-US" sz="1400" b="1" i="0" u="none" strike="noStrike" cap="none" spc="0">
              <a:ln w="0"/>
              <a:solidFill>
                <a:srgbClr val="000000"/>
              </a:solidFill>
              <a:effectLst/>
              <a:latin typeface="Times New Roman"/>
              <a:cs typeface="Times New Roman"/>
            </a:rPr>
            <a:pPr algn="ctr"/>
            <a:t>850,000</a:t>
          </a:fld>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2</xdr:col>
      <xdr:colOff>414332</xdr:colOff>
      <xdr:row>115</xdr:row>
      <xdr:rowOff>33339</xdr:rowOff>
    </xdr:from>
    <xdr:to>
      <xdr:col>3</xdr:col>
      <xdr:colOff>392905</xdr:colOff>
      <xdr:row>116</xdr:row>
      <xdr:rowOff>119061</xdr:rowOff>
    </xdr:to>
    <xdr:sp macro="" textlink="Reports!O53">
      <xdr:nvSpPr>
        <xdr:cNvPr id="15" name="Rounded Rectangle 14">
          <a:extLst>
            <a:ext uri="{FF2B5EF4-FFF2-40B4-BE49-F238E27FC236}">
              <a16:creationId xmlns:a16="http://schemas.microsoft.com/office/drawing/2014/main" xmlns="" id="{00000000-0008-0000-0C00-00000F000000}"/>
            </a:ext>
          </a:extLst>
        </xdr:cNvPr>
        <xdr:cNvSpPr/>
      </xdr:nvSpPr>
      <xdr:spPr>
        <a:xfrm>
          <a:off x="1652582" y="21940839"/>
          <a:ext cx="597698"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75F53F1F-B2E8-41E1-BDD5-A8835E402060}" type="TxLink">
            <a:rPr lang="en-US" sz="1400" b="1" i="0" u="none" strike="noStrike" cap="none" spc="0">
              <a:ln w="0"/>
              <a:solidFill>
                <a:srgbClr val="000000"/>
              </a:solidFill>
              <a:effectLst/>
              <a:latin typeface="Times New Roman"/>
              <a:cs typeface="Times New Roman"/>
            </a:rPr>
            <a:pPr algn="ctr"/>
            <a:t>15%</a:t>
          </a:fld>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8</xdr:col>
      <xdr:colOff>333371</xdr:colOff>
      <xdr:row>113</xdr:row>
      <xdr:rowOff>23822</xdr:rowOff>
    </xdr:from>
    <xdr:to>
      <xdr:col>8</xdr:col>
      <xdr:colOff>654840</xdr:colOff>
      <xdr:row>114</xdr:row>
      <xdr:rowOff>95259</xdr:rowOff>
    </xdr:to>
    <xdr:sp macro="" textlink="">
      <xdr:nvSpPr>
        <xdr:cNvPr id="16" name="Rounded Rectangle 15">
          <a:extLst>
            <a:ext uri="{FF2B5EF4-FFF2-40B4-BE49-F238E27FC236}">
              <a16:creationId xmlns:a16="http://schemas.microsoft.com/office/drawing/2014/main" xmlns="" id="{00000000-0008-0000-0C00-000010000000}"/>
            </a:ext>
          </a:extLst>
        </xdr:cNvPr>
        <xdr:cNvSpPr/>
      </xdr:nvSpPr>
      <xdr:spPr>
        <a:xfrm>
          <a:off x="5393527"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10</xdr:col>
      <xdr:colOff>330983</xdr:colOff>
      <xdr:row>113</xdr:row>
      <xdr:rowOff>33346</xdr:rowOff>
    </xdr:from>
    <xdr:to>
      <xdr:col>12</xdr:col>
      <xdr:colOff>250023</xdr:colOff>
      <xdr:row>114</xdr:row>
      <xdr:rowOff>119072</xdr:rowOff>
    </xdr:to>
    <xdr:sp macro="" textlink="Reports!B54">
      <xdr:nvSpPr>
        <xdr:cNvPr id="17" name="Rounded Rectangle 16">
          <a:extLst>
            <a:ext uri="{FF2B5EF4-FFF2-40B4-BE49-F238E27FC236}">
              <a16:creationId xmlns:a16="http://schemas.microsoft.com/office/drawing/2014/main" xmlns="" id="{00000000-0008-0000-0C00-000011000000}"/>
            </a:ext>
          </a:extLst>
        </xdr:cNvPr>
        <xdr:cNvSpPr/>
      </xdr:nvSpPr>
      <xdr:spPr>
        <a:xfrm>
          <a:off x="6736546" y="21559846"/>
          <a:ext cx="1133477"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C1888BA9-4B0C-463A-80AE-7AB1719EC866}" type="TxLink">
            <a:rPr lang="en-US" sz="1400" b="1" i="0" u="none" strike="noStrike" cap="none" spc="0">
              <a:ln w="0"/>
              <a:solidFill>
                <a:srgbClr val="000000"/>
              </a:solidFill>
              <a:effectLst/>
              <a:latin typeface="Times New Roman"/>
              <a:cs typeface="Times New Roman"/>
            </a:rPr>
            <a:pPr algn="ctr"/>
            <a:t>850,000</a:t>
          </a:fld>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9</xdr:col>
      <xdr:colOff>414332</xdr:colOff>
      <xdr:row>115</xdr:row>
      <xdr:rowOff>33339</xdr:rowOff>
    </xdr:from>
    <xdr:to>
      <xdr:col>10</xdr:col>
      <xdr:colOff>392904</xdr:colOff>
      <xdr:row>116</xdr:row>
      <xdr:rowOff>119061</xdr:rowOff>
    </xdr:to>
    <xdr:sp macro="" textlink="Reports!O54">
      <xdr:nvSpPr>
        <xdr:cNvPr id="18" name="Rounded Rectangle 17">
          <a:extLst>
            <a:ext uri="{FF2B5EF4-FFF2-40B4-BE49-F238E27FC236}">
              <a16:creationId xmlns:a16="http://schemas.microsoft.com/office/drawing/2014/main" xmlns="" id="{00000000-0008-0000-0C00-000012000000}"/>
            </a:ext>
          </a:extLst>
        </xdr:cNvPr>
        <xdr:cNvSpPr/>
      </xdr:nvSpPr>
      <xdr:spPr>
        <a:xfrm>
          <a:off x="6212676" y="21940839"/>
          <a:ext cx="585791"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77DC4A4E-74B7-4241-B983-E44480DB3711}" type="TxLink">
            <a:rPr lang="en-US" sz="1400" b="1" i="0" u="none" strike="noStrike" cap="none" spc="0">
              <a:ln w="0"/>
              <a:solidFill>
                <a:srgbClr val="000000"/>
              </a:solidFill>
              <a:effectLst/>
              <a:latin typeface="Times New Roman"/>
              <a:cs typeface="Times New Roman"/>
            </a:rPr>
            <a:pPr algn="ctr"/>
            <a:t>0%</a:t>
          </a:fld>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14</xdr:col>
      <xdr:colOff>0</xdr:colOff>
      <xdr:row>105</xdr:row>
      <xdr:rowOff>0</xdr:rowOff>
    </xdr:from>
    <xdr:to>
      <xdr:col>20</xdr:col>
      <xdr:colOff>11906</xdr:colOff>
      <xdr:row>119</xdr:row>
      <xdr:rowOff>76202</xdr:rowOff>
    </xdr:to>
    <xdr:graphicFrame macro="">
      <xdr:nvGraphicFramePr>
        <xdr:cNvPr id="19" name="Chart 18">
          <a:extLst>
            <a:ext uri="{FF2B5EF4-FFF2-40B4-BE49-F238E27FC236}">
              <a16:creationId xmlns:a16="http://schemas.microsoft.com/office/drawing/2014/main" xmlns=""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333372</xdr:colOff>
      <xdr:row>113</xdr:row>
      <xdr:rowOff>23822</xdr:rowOff>
    </xdr:from>
    <xdr:to>
      <xdr:col>16</xdr:col>
      <xdr:colOff>47622</xdr:colOff>
      <xdr:row>114</xdr:row>
      <xdr:rowOff>95259</xdr:rowOff>
    </xdr:to>
    <xdr:sp macro="" textlink="">
      <xdr:nvSpPr>
        <xdr:cNvPr id="20" name="Rounded Rectangle 19">
          <a:extLst>
            <a:ext uri="{FF2B5EF4-FFF2-40B4-BE49-F238E27FC236}">
              <a16:creationId xmlns:a16="http://schemas.microsoft.com/office/drawing/2014/main" xmlns="" id="{00000000-0008-0000-0C00-000014000000}"/>
            </a:ext>
          </a:extLst>
        </xdr:cNvPr>
        <xdr:cNvSpPr/>
      </xdr:nvSpPr>
      <xdr:spPr>
        <a:xfrm>
          <a:off x="9775028"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17</xdr:col>
      <xdr:colOff>330984</xdr:colOff>
      <xdr:row>113</xdr:row>
      <xdr:rowOff>33346</xdr:rowOff>
    </xdr:from>
    <xdr:to>
      <xdr:col>19</xdr:col>
      <xdr:colOff>250024</xdr:colOff>
      <xdr:row>114</xdr:row>
      <xdr:rowOff>119072</xdr:rowOff>
    </xdr:to>
    <xdr:sp macro="" textlink="Reports!B55">
      <xdr:nvSpPr>
        <xdr:cNvPr id="21" name="Rounded Rectangle 20">
          <a:extLst>
            <a:ext uri="{FF2B5EF4-FFF2-40B4-BE49-F238E27FC236}">
              <a16:creationId xmlns:a16="http://schemas.microsoft.com/office/drawing/2014/main" xmlns="" id="{00000000-0008-0000-0C00-000015000000}"/>
            </a:ext>
          </a:extLst>
        </xdr:cNvPr>
        <xdr:cNvSpPr/>
      </xdr:nvSpPr>
      <xdr:spPr>
        <a:xfrm>
          <a:off x="11153765" y="21559846"/>
          <a:ext cx="1133478"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2120E29C-A189-4A72-AA84-CB23222990EF}" type="TxLink">
            <a:rPr lang="en-US" sz="1400" b="1" i="0" u="none" strike="noStrike" cap="none" spc="0">
              <a:ln w="0"/>
              <a:solidFill>
                <a:srgbClr val="000000"/>
              </a:solidFill>
              <a:effectLst/>
              <a:latin typeface="Times New Roman"/>
              <a:cs typeface="Times New Roman"/>
            </a:rPr>
            <a:pPr algn="ctr"/>
            <a:t>850,000</a:t>
          </a:fld>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16</xdr:col>
      <xdr:colOff>414333</xdr:colOff>
      <xdr:row>115</xdr:row>
      <xdr:rowOff>33339</xdr:rowOff>
    </xdr:from>
    <xdr:to>
      <xdr:col>17</xdr:col>
      <xdr:colOff>392905</xdr:colOff>
      <xdr:row>116</xdr:row>
      <xdr:rowOff>119061</xdr:rowOff>
    </xdr:to>
    <xdr:sp macro="" textlink="Reports!O55">
      <xdr:nvSpPr>
        <xdr:cNvPr id="22" name="Rounded Rectangle 21">
          <a:extLst>
            <a:ext uri="{FF2B5EF4-FFF2-40B4-BE49-F238E27FC236}">
              <a16:creationId xmlns:a16="http://schemas.microsoft.com/office/drawing/2014/main" xmlns="" id="{00000000-0008-0000-0C00-000016000000}"/>
            </a:ext>
          </a:extLst>
        </xdr:cNvPr>
        <xdr:cNvSpPr/>
      </xdr:nvSpPr>
      <xdr:spPr>
        <a:xfrm>
          <a:off x="10463208" y="21940839"/>
          <a:ext cx="752478"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9C4FCB57-DCC6-4027-BD14-963239746499}" type="TxLink">
            <a:rPr lang="en-US" sz="1400" b="1" i="0" u="none" strike="noStrike" cap="none" spc="0">
              <a:ln w="0"/>
              <a:solidFill>
                <a:srgbClr val="000000"/>
              </a:solidFill>
              <a:effectLst/>
              <a:latin typeface="Times New Roman"/>
              <a:cs typeface="Times New Roman"/>
            </a:rPr>
            <a:pPr algn="ctr"/>
            <a:t>15%</a:t>
          </a:fld>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392897</xdr:colOff>
      <xdr:row>120</xdr:row>
      <xdr:rowOff>0</xdr:rowOff>
    </xdr:from>
    <xdr:to>
      <xdr:col>9</xdr:col>
      <xdr:colOff>297646</xdr:colOff>
      <xdr:row>134</xdr:row>
      <xdr:rowOff>76202</xdr:rowOff>
    </xdr:to>
    <xdr:graphicFrame macro="">
      <xdr:nvGraphicFramePr>
        <xdr:cNvPr id="23" name="Chart 22">
          <a:extLst>
            <a:ext uri="{FF2B5EF4-FFF2-40B4-BE49-F238E27FC236}">
              <a16:creationId xmlns:a16="http://schemas.microsoft.com/office/drawing/2014/main" xmlns=""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607205</xdr:colOff>
      <xdr:row>128</xdr:row>
      <xdr:rowOff>23822</xdr:rowOff>
    </xdr:from>
    <xdr:to>
      <xdr:col>5</xdr:col>
      <xdr:colOff>309549</xdr:colOff>
      <xdr:row>129</xdr:row>
      <xdr:rowOff>95259</xdr:rowOff>
    </xdr:to>
    <xdr:sp macro="" textlink="">
      <xdr:nvSpPr>
        <xdr:cNvPr id="24" name="Rounded Rectangle 23">
          <a:extLst>
            <a:ext uri="{FF2B5EF4-FFF2-40B4-BE49-F238E27FC236}">
              <a16:creationId xmlns:a16="http://schemas.microsoft.com/office/drawing/2014/main" xmlns="" id="{00000000-0008-0000-0C00-000018000000}"/>
            </a:ext>
          </a:extLst>
        </xdr:cNvPr>
        <xdr:cNvSpPr/>
      </xdr:nvSpPr>
      <xdr:spPr>
        <a:xfrm>
          <a:off x="3202768" y="244078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604818</xdr:colOff>
      <xdr:row>128</xdr:row>
      <xdr:rowOff>33346</xdr:rowOff>
    </xdr:from>
    <xdr:to>
      <xdr:col>8</xdr:col>
      <xdr:colOff>654827</xdr:colOff>
      <xdr:row>129</xdr:row>
      <xdr:rowOff>119072</xdr:rowOff>
    </xdr:to>
    <xdr:sp macro="" textlink="Reports!B56">
      <xdr:nvSpPr>
        <xdr:cNvPr id="25" name="Rounded Rectangle 24">
          <a:extLst>
            <a:ext uri="{FF2B5EF4-FFF2-40B4-BE49-F238E27FC236}">
              <a16:creationId xmlns:a16="http://schemas.microsoft.com/office/drawing/2014/main" xmlns="" id="{00000000-0008-0000-0C00-000019000000}"/>
            </a:ext>
          </a:extLst>
        </xdr:cNvPr>
        <xdr:cNvSpPr/>
      </xdr:nvSpPr>
      <xdr:spPr>
        <a:xfrm>
          <a:off x="4438631" y="24417346"/>
          <a:ext cx="1276352"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07761C13-85D6-4378-987B-63CE666A7AB2}" type="TxLink">
            <a:rPr lang="en-US" sz="1400" b="1" i="0" u="none" strike="noStrike" cap="none" spc="0">
              <a:ln w="0"/>
              <a:solidFill>
                <a:srgbClr val="000000"/>
              </a:solidFill>
              <a:effectLst/>
              <a:latin typeface="Times New Roman"/>
              <a:cs typeface="Times New Roman"/>
            </a:rPr>
            <a:pPr algn="ctr"/>
            <a:t>850,000</a:t>
          </a:fld>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69041</xdr:colOff>
      <xdr:row>130</xdr:row>
      <xdr:rowOff>33339</xdr:rowOff>
    </xdr:from>
    <xdr:to>
      <xdr:col>7</xdr:col>
      <xdr:colOff>47614</xdr:colOff>
      <xdr:row>131</xdr:row>
      <xdr:rowOff>119061</xdr:rowOff>
    </xdr:to>
    <xdr:sp macro="" textlink="Reports!O56">
      <xdr:nvSpPr>
        <xdr:cNvPr id="26" name="Rounded Rectangle 25">
          <a:extLst>
            <a:ext uri="{FF2B5EF4-FFF2-40B4-BE49-F238E27FC236}">
              <a16:creationId xmlns:a16="http://schemas.microsoft.com/office/drawing/2014/main" xmlns="" id="{00000000-0008-0000-0C00-00001A000000}"/>
            </a:ext>
          </a:extLst>
        </xdr:cNvPr>
        <xdr:cNvSpPr/>
      </xdr:nvSpPr>
      <xdr:spPr>
        <a:xfrm>
          <a:off x="3902854" y="24798339"/>
          <a:ext cx="597698"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93976357-531A-4BDA-8669-6BA68D0E2311}" type="TxLink">
            <a:rPr lang="en-US" sz="1400" b="1" i="0" u="none" strike="noStrike" cap="none" spc="0">
              <a:ln w="0"/>
              <a:solidFill>
                <a:srgbClr val="000000"/>
              </a:solidFill>
              <a:effectLst/>
              <a:latin typeface="Times New Roman"/>
              <a:cs typeface="Times New Roman"/>
            </a:rPr>
            <a:pPr algn="ctr"/>
            <a:t>14%</a:t>
          </a:fld>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10</xdr:col>
      <xdr:colOff>297647</xdr:colOff>
      <xdr:row>120</xdr:row>
      <xdr:rowOff>0</xdr:rowOff>
    </xdr:from>
    <xdr:to>
      <xdr:col>16</xdr:col>
      <xdr:colOff>440521</xdr:colOff>
      <xdr:row>134</xdr:row>
      <xdr:rowOff>76202</xdr:rowOff>
    </xdr:to>
    <xdr:graphicFrame macro="">
      <xdr:nvGraphicFramePr>
        <xdr:cNvPr id="27" name="Chart 26">
          <a:extLst>
            <a:ext uri="{FF2B5EF4-FFF2-40B4-BE49-F238E27FC236}">
              <a16:creationId xmlns:a16="http://schemas.microsoft.com/office/drawing/2014/main" xmlns="" id="{00000000-0008-0000-0C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23799</xdr:colOff>
      <xdr:row>128</xdr:row>
      <xdr:rowOff>23822</xdr:rowOff>
    </xdr:from>
    <xdr:to>
      <xdr:col>12</xdr:col>
      <xdr:colOff>345268</xdr:colOff>
      <xdr:row>129</xdr:row>
      <xdr:rowOff>95259</xdr:rowOff>
    </xdr:to>
    <xdr:sp macro="" textlink="">
      <xdr:nvSpPr>
        <xdr:cNvPr id="28" name="Rounded Rectangle 27">
          <a:extLst>
            <a:ext uri="{FF2B5EF4-FFF2-40B4-BE49-F238E27FC236}">
              <a16:creationId xmlns:a16="http://schemas.microsoft.com/office/drawing/2014/main" xmlns="" id="{00000000-0008-0000-0C00-00001C000000}"/>
            </a:ext>
          </a:extLst>
        </xdr:cNvPr>
        <xdr:cNvSpPr/>
      </xdr:nvSpPr>
      <xdr:spPr>
        <a:xfrm>
          <a:off x="7643799" y="244078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14</xdr:col>
      <xdr:colOff>152380</xdr:colOff>
      <xdr:row>128</xdr:row>
      <xdr:rowOff>33346</xdr:rowOff>
    </xdr:from>
    <xdr:to>
      <xdr:col>16</xdr:col>
      <xdr:colOff>71420</xdr:colOff>
      <xdr:row>129</xdr:row>
      <xdr:rowOff>119072</xdr:rowOff>
    </xdr:to>
    <xdr:sp macro="" textlink="Reports!B57">
      <xdr:nvSpPr>
        <xdr:cNvPr id="29" name="Rounded Rectangle 28">
          <a:extLst>
            <a:ext uri="{FF2B5EF4-FFF2-40B4-BE49-F238E27FC236}">
              <a16:creationId xmlns:a16="http://schemas.microsoft.com/office/drawing/2014/main" xmlns="" id="{00000000-0008-0000-0C00-00001D000000}"/>
            </a:ext>
          </a:extLst>
        </xdr:cNvPr>
        <xdr:cNvSpPr/>
      </xdr:nvSpPr>
      <xdr:spPr>
        <a:xfrm>
          <a:off x="8986818" y="24417346"/>
          <a:ext cx="1133477"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B98CF5B8-34F8-40B4-9C10-8DDD0DFA4189}" type="TxLink">
            <a:rPr lang="en-US" sz="1400" b="1" i="0" u="none" strike="noStrike" cap="none" spc="0">
              <a:ln w="0"/>
              <a:solidFill>
                <a:srgbClr val="000000"/>
              </a:solidFill>
              <a:effectLst/>
              <a:latin typeface="Times New Roman"/>
              <a:cs typeface="Times New Roman"/>
            </a:rPr>
            <a:pPr algn="ctr"/>
            <a:t>300,000</a:t>
          </a:fld>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13</xdr:col>
      <xdr:colOff>235729</xdr:colOff>
      <xdr:row>130</xdr:row>
      <xdr:rowOff>33339</xdr:rowOff>
    </xdr:from>
    <xdr:to>
      <xdr:col>14</xdr:col>
      <xdr:colOff>214301</xdr:colOff>
      <xdr:row>131</xdr:row>
      <xdr:rowOff>119061</xdr:rowOff>
    </xdr:to>
    <xdr:sp macro="" textlink="Reports!O57">
      <xdr:nvSpPr>
        <xdr:cNvPr id="30" name="Rounded Rectangle 29">
          <a:extLst>
            <a:ext uri="{FF2B5EF4-FFF2-40B4-BE49-F238E27FC236}">
              <a16:creationId xmlns:a16="http://schemas.microsoft.com/office/drawing/2014/main" xmlns="" id="{00000000-0008-0000-0C00-00001E000000}"/>
            </a:ext>
          </a:extLst>
        </xdr:cNvPr>
        <xdr:cNvSpPr/>
      </xdr:nvSpPr>
      <xdr:spPr>
        <a:xfrm>
          <a:off x="8462948" y="24798339"/>
          <a:ext cx="585791"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C0283DBA-8B48-4370-9E57-755D411D8463}" type="TxLink">
            <a:rPr lang="en-US" sz="1400" b="1" i="0" u="none" strike="noStrike" cap="none" spc="0">
              <a:ln w="0"/>
              <a:solidFill>
                <a:srgbClr val="000000"/>
              </a:solidFill>
              <a:effectLst/>
              <a:latin typeface="Times New Roman"/>
              <a:cs typeface="Times New Roman"/>
            </a:rPr>
            <a:pPr algn="ctr"/>
            <a:t>0%</a:t>
          </a:fld>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2</xdr:col>
      <xdr:colOff>142875</xdr:colOff>
      <xdr:row>137</xdr:row>
      <xdr:rowOff>127304</xdr:rowOff>
    </xdr:from>
    <xdr:to>
      <xdr:col>6</xdr:col>
      <xdr:colOff>178593</xdr:colOff>
      <xdr:row>151</xdr:row>
      <xdr:rowOff>69239</xdr:rowOff>
    </xdr:to>
    <xdr:grpSp>
      <xdr:nvGrpSpPr>
        <xdr:cNvPr id="31" name="Group 30">
          <a:extLst>
            <a:ext uri="{FF2B5EF4-FFF2-40B4-BE49-F238E27FC236}">
              <a16:creationId xmlns:a16="http://schemas.microsoft.com/office/drawing/2014/main" xmlns="" id="{00000000-0008-0000-0C00-00001F000000}"/>
            </a:ext>
          </a:extLst>
        </xdr:cNvPr>
        <xdr:cNvGrpSpPr/>
      </xdr:nvGrpSpPr>
      <xdr:grpSpPr>
        <a:xfrm>
          <a:off x="1381125" y="26225804"/>
          <a:ext cx="2631281" cy="2608935"/>
          <a:chOff x="4432793" y="534865"/>
          <a:chExt cx="2610584" cy="2608387"/>
        </a:xfrm>
      </xdr:grpSpPr>
      <xdr:grpSp>
        <xdr:nvGrpSpPr>
          <xdr:cNvPr id="32" name="Group 31">
            <a:extLst>
              <a:ext uri="{FF2B5EF4-FFF2-40B4-BE49-F238E27FC236}">
                <a16:creationId xmlns:a16="http://schemas.microsoft.com/office/drawing/2014/main" xmlns="" id="{00000000-0008-0000-0C00-000020000000}"/>
              </a:ext>
            </a:extLst>
          </xdr:cNvPr>
          <xdr:cNvGrpSpPr/>
        </xdr:nvGrpSpPr>
        <xdr:grpSpPr>
          <a:xfrm>
            <a:off x="4432793" y="534865"/>
            <a:ext cx="2610584" cy="2608387"/>
            <a:chOff x="5326674" y="1186962"/>
            <a:chExt cx="2610582" cy="2608385"/>
          </a:xfrm>
        </xdr:grpSpPr>
        <xdr:grpSp>
          <xdr:nvGrpSpPr>
            <xdr:cNvPr id="34" name="Group 33">
              <a:extLst>
                <a:ext uri="{FF2B5EF4-FFF2-40B4-BE49-F238E27FC236}">
                  <a16:creationId xmlns:a16="http://schemas.microsoft.com/office/drawing/2014/main" xmlns="" id="{00000000-0008-0000-0C00-000022000000}"/>
                </a:ext>
              </a:extLst>
            </xdr:cNvPr>
            <xdr:cNvGrpSpPr/>
          </xdr:nvGrpSpPr>
          <xdr:grpSpPr>
            <a:xfrm>
              <a:off x="5326674" y="1186962"/>
              <a:ext cx="2610582" cy="2608385"/>
              <a:chOff x="5341328" y="1238250"/>
              <a:chExt cx="2610582" cy="2608385"/>
            </a:xfrm>
          </xdr:grpSpPr>
          <xdr:grpSp>
            <xdr:nvGrpSpPr>
              <xdr:cNvPr id="47" name="Group 46">
                <a:extLst>
                  <a:ext uri="{FF2B5EF4-FFF2-40B4-BE49-F238E27FC236}">
                    <a16:creationId xmlns:a16="http://schemas.microsoft.com/office/drawing/2014/main" xmlns="" id="{00000000-0008-0000-0C00-00002F000000}"/>
                  </a:ext>
                </a:extLst>
              </xdr:cNvPr>
              <xdr:cNvGrpSpPr/>
            </xdr:nvGrpSpPr>
            <xdr:grpSpPr>
              <a:xfrm>
                <a:off x="5341328" y="1238250"/>
                <a:ext cx="2610582" cy="2608385"/>
                <a:chOff x="1648557" y="1802423"/>
                <a:chExt cx="2676525" cy="2621758"/>
              </a:xfrm>
            </xdr:grpSpPr>
            <xdr:sp macro="" textlink="">
              <xdr:nvSpPr>
                <xdr:cNvPr id="49" name="Oval 2">
                  <a:extLst>
                    <a:ext uri="{FF2B5EF4-FFF2-40B4-BE49-F238E27FC236}">
                      <a16:creationId xmlns:a16="http://schemas.microsoft.com/office/drawing/2014/main" xmlns="" id="{00000000-0008-0000-0C00-000031000000}"/>
                    </a:ext>
                  </a:extLst>
                </xdr:cNvPr>
                <xdr:cNvSpPr>
                  <a:spLocks noChangeArrowheads="1"/>
                </xdr:cNvSpPr>
              </xdr:nvSpPr>
              <xdr:spPr bwMode="auto">
                <a:xfrm>
                  <a:off x="1648557" y="1802423"/>
                  <a:ext cx="2676525" cy="2621758"/>
                </a:xfrm>
                <a:prstGeom prst="ellipse">
                  <a:avLst/>
                </a:prstGeom>
                <a:solidFill>
                  <a:schemeClr val="accent5">
                    <a:lumMod val="40000"/>
                    <a:lumOff val="60000"/>
                  </a:schemeClr>
                </a:solidFill>
                <a:ln w="19050">
                  <a:gradFill flip="none" rotWithShape="1">
                    <a:gsLst>
                      <a:gs pos="0">
                        <a:schemeClr val="tx1"/>
                      </a:gs>
                      <a:gs pos="100000">
                        <a:schemeClr val="bg1">
                          <a:lumMod val="85000"/>
                        </a:schemeClr>
                      </a:gs>
                    </a:gsLst>
                    <a:lin ang="8100000" scaled="1"/>
                    <a:tileRect/>
                  </a:gradFill>
                </a:ln>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000" b="1">
                    <a:solidFill>
                      <a:schemeClr val="tx1"/>
                    </a:solidFill>
                    <a:latin typeface="Times New Roman" panose="02020603050405020304" pitchFamily="18" charset="0"/>
                    <a:cs typeface="Times New Roman" panose="02020603050405020304" pitchFamily="18" charset="0"/>
                  </a:endParaRPr>
                </a:p>
              </xdr:txBody>
            </xdr:sp>
            <xdr:sp macro="" textlink="">
              <xdr:nvSpPr>
                <xdr:cNvPr id="50" name="Oval 6">
                  <a:extLst>
                    <a:ext uri="{FF2B5EF4-FFF2-40B4-BE49-F238E27FC236}">
                      <a16:creationId xmlns:a16="http://schemas.microsoft.com/office/drawing/2014/main" xmlns="" id="{00000000-0008-0000-0C00-000032000000}"/>
                    </a:ext>
                  </a:extLst>
                </xdr:cNvPr>
                <xdr:cNvSpPr>
                  <a:spLocks noChangeArrowheads="1"/>
                </xdr:cNvSpPr>
              </xdr:nvSpPr>
              <xdr:spPr bwMode="auto">
                <a:xfrm>
                  <a:off x="1725201" y="1862760"/>
                  <a:ext cx="2523235" cy="2468776"/>
                </a:xfrm>
                <a:prstGeom prst="donut">
                  <a:avLst>
                    <a:gd name="adj" fmla="val 15338"/>
                  </a:avLst>
                </a:prstGeom>
                <a:solidFill>
                  <a:schemeClr val="bg1">
                    <a:lumMod val="65000"/>
                    <a:alpha val="20000"/>
                  </a:schemeClr>
                </a:solidFill>
                <a:ln>
                  <a:noFill/>
                </a:ln>
                <a:effectLst>
                  <a:outerShdw blurRad="114300" sx="102000" sy="102000" algn="ctr" rotWithShape="0">
                    <a:prstClr val="black"/>
                  </a:outerShdw>
                </a:effectLst>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100"/>
                </a:p>
              </xdr:txBody>
            </xdr:sp>
          </xdr:grpSp>
          <xdr:graphicFrame macro="">
            <xdr:nvGraphicFramePr>
              <xdr:cNvPr id="48" name="Chart 47">
                <a:extLst>
                  <a:ext uri="{FF2B5EF4-FFF2-40B4-BE49-F238E27FC236}">
                    <a16:creationId xmlns:a16="http://schemas.microsoft.com/office/drawing/2014/main" xmlns="" id="{00000000-0008-0000-0C00-000030000000}"/>
                  </a:ext>
                </a:extLst>
              </xdr:cNvPr>
              <xdr:cNvGraphicFramePr/>
            </xdr:nvGraphicFramePr>
            <xdr:xfrm>
              <a:off x="5371224" y="1348921"/>
              <a:ext cx="2557094" cy="2313926"/>
            </xdr:xfrm>
            <a:graphic>
              <a:graphicData uri="http://schemas.openxmlformats.org/drawingml/2006/chart">
                <c:chart xmlns:c="http://schemas.openxmlformats.org/drawingml/2006/chart" xmlns:r="http://schemas.openxmlformats.org/officeDocument/2006/relationships" r:id="rId15"/>
              </a:graphicData>
            </a:graphic>
          </xdr:graphicFrame>
        </xdr:grpSp>
        <xdr:grpSp>
          <xdr:nvGrpSpPr>
            <xdr:cNvPr id="35" name="Group 34">
              <a:extLst>
                <a:ext uri="{FF2B5EF4-FFF2-40B4-BE49-F238E27FC236}">
                  <a16:creationId xmlns:a16="http://schemas.microsoft.com/office/drawing/2014/main" xmlns="" id="{00000000-0008-0000-0C00-000023000000}"/>
                </a:ext>
              </a:extLst>
            </xdr:cNvPr>
            <xdr:cNvGrpSpPr/>
          </xdr:nvGrpSpPr>
          <xdr:grpSpPr>
            <a:xfrm>
              <a:off x="5854973" y="1686115"/>
              <a:ext cx="1549373" cy="1374082"/>
              <a:chOff x="4313694" y="2411300"/>
              <a:chExt cx="1636123" cy="1323786"/>
            </a:xfrm>
          </xdr:grpSpPr>
          <xdr:sp macro="" textlink="$T$140">
            <xdr:nvSpPr>
              <xdr:cNvPr id="36" name="Rectangle 35">
                <a:extLst>
                  <a:ext uri="{FF2B5EF4-FFF2-40B4-BE49-F238E27FC236}">
                    <a16:creationId xmlns:a16="http://schemas.microsoft.com/office/drawing/2014/main" xmlns="" id="{00000000-0008-0000-0C00-000024000000}"/>
                  </a:ext>
                </a:extLst>
              </xdr:cNvPr>
              <xdr:cNvSpPr/>
            </xdr:nvSpPr>
            <xdr:spPr>
              <a:xfrm>
                <a:off x="4493053" y="3434765"/>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48FE67E4-F8A0-4EE5-A2AB-CA4FEA0BB127}"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1">
            <xdr:nvSpPr>
              <xdr:cNvPr id="37" name="Rectangle 36">
                <a:extLst>
                  <a:ext uri="{FF2B5EF4-FFF2-40B4-BE49-F238E27FC236}">
                    <a16:creationId xmlns:a16="http://schemas.microsoft.com/office/drawing/2014/main" xmlns="" id="{00000000-0008-0000-0C00-000025000000}"/>
                  </a:ext>
                </a:extLst>
              </xdr:cNvPr>
              <xdr:cNvSpPr/>
            </xdr:nvSpPr>
            <xdr:spPr>
              <a:xfrm>
                <a:off x="4341742" y="3214852"/>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4B2006E9-64FC-45ED-8694-75B7FA024FDA}"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0.4</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2">
            <xdr:nvSpPr>
              <xdr:cNvPr id="38" name="Rectangle 37">
                <a:extLst>
                  <a:ext uri="{FF2B5EF4-FFF2-40B4-BE49-F238E27FC236}">
                    <a16:creationId xmlns:a16="http://schemas.microsoft.com/office/drawing/2014/main" xmlns="" id="{00000000-0008-0000-0C00-000026000000}"/>
                  </a:ext>
                </a:extLst>
              </xdr:cNvPr>
              <xdr:cNvSpPr/>
            </xdr:nvSpPr>
            <xdr:spPr>
              <a:xfrm>
                <a:off x="4313694" y="29436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299DDC5E-6B84-45E7-9285-2D462EED4BE7}"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0.7</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3">
            <xdr:nvSpPr>
              <xdr:cNvPr id="39" name="Rectangle 38">
                <a:extLst>
                  <a:ext uri="{FF2B5EF4-FFF2-40B4-BE49-F238E27FC236}">
                    <a16:creationId xmlns:a16="http://schemas.microsoft.com/office/drawing/2014/main" xmlns="" id="{00000000-0008-0000-0C00-000027000000}"/>
                  </a:ext>
                </a:extLst>
              </xdr:cNvPr>
              <xdr:cNvSpPr/>
            </xdr:nvSpPr>
            <xdr:spPr>
              <a:xfrm>
                <a:off x="4417068" y="269341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C5888251-559D-495F-983A-4386C97FA9D6}"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1.1</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4">
            <xdr:nvSpPr>
              <xdr:cNvPr id="40" name="Rectangle 39">
                <a:extLst>
                  <a:ext uri="{FF2B5EF4-FFF2-40B4-BE49-F238E27FC236}">
                    <a16:creationId xmlns:a16="http://schemas.microsoft.com/office/drawing/2014/main" xmlns="" id="{00000000-0008-0000-0C00-000028000000}"/>
                  </a:ext>
                </a:extLst>
              </xdr:cNvPr>
              <xdr:cNvSpPr/>
            </xdr:nvSpPr>
            <xdr:spPr>
              <a:xfrm>
                <a:off x="4649631" y="2487419"/>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F058D291-30A4-44D7-9C28-8254BB0D07CA}"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1.5</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5">
            <xdr:nvSpPr>
              <xdr:cNvPr id="41" name="Rectangle 40">
                <a:extLst>
                  <a:ext uri="{FF2B5EF4-FFF2-40B4-BE49-F238E27FC236}">
                    <a16:creationId xmlns:a16="http://schemas.microsoft.com/office/drawing/2014/main" xmlns="" id="{00000000-0008-0000-0C00-000029000000}"/>
                  </a:ext>
                </a:extLst>
              </xdr:cNvPr>
              <xdr:cNvSpPr/>
            </xdr:nvSpPr>
            <xdr:spPr>
              <a:xfrm>
                <a:off x="4969803" y="24113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579CE4CC-C3B8-4F15-9441-80F75A2BD0E8}"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1.9</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6">
            <xdr:nvSpPr>
              <xdr:cNvPr id="42" name="Rectangle 41">
                <a:extLst>
                  <a:ext uri="{FF2B5EF4-FFF2-40B4-BE49-F238E27FC236}">
                    <a16:creationId xmlns:a16="http://schemas.microsoft.com/office/drawing/2014/main" xmlns="" id="{00000000-0008-0000-0C00-00002A000000}"/>
                  </a:ext>
                </a:extLst>
              </xdr:cNvPr>
              <xdr:cNvSpPr/>
            </xdr:nvSpPr>
            <xdr:spPr>
              <a:xfrm>
                <a:off x="5251867" y="2499784"/>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1AA94E72-D208-4E79-A6C8-7886B01C66D6}"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2.2</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7">
            <xdr:nvSpPr>
              <xdr:cNvPr id="43" name="Rectangle 42">
                <a:extLst>
                  <a:ext uri="{FF2B5EF4-FFF2-40B4-BE49-F238E27FC236}">
                    <a16:creationId xmlns:a16="http://schemas.microsoft.com/office/drawing/2014/main" xmlns="" id="{00000000-0008-0000-0C00-00002B000000}"/>
                  </a:ext>
                </a:extLst>
              </xdr:cNvPr>
              <xdr:cNvSpPr/>
            </xdr:nvSpPr>
            <xdr:spPr>
              <a:xfrm>
                <a:off x="5449139" y="2687708"/>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FE33ED09-7B3E-444A-B5E0-AE777C490893}"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2.6</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8">
            <xdr:nvSpPr>
              <xdr:cNvPr id="44" name="Rectangle 43">
                <a:extLst>
                  <a:ext uri="{FF2B5EF4-FFF2-40B4-BE49-F238E27FC236}">
                    <a16:creationId xmlns:a16="http://schemas.microsoft.com/office/drawing/2014/main" xmlns="" id="{00000000-0008-0000-0C00-00002C000000}"/>
                  </a:ext>
                </a:extLst>
              </xdr:cNvPr>
              <xdr:cNvSpPr/>
            </xdr:nvSpPr>
            <xdr:spPr>
              <a:xfrm>
                <a:off x="5552252" y="2939026"/>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915EBC6F-49B8-4261-821B-A8A9AF949679}"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9">
            <xdr:nvSpPr>
              <xdr:cNvPr id="45" name="Rectangle 44">
                <a:extLst>
                  <a:ext uri="{FF2B5EF4-FFF2-40B4-BE49-F238E27FC236}">
                    <a16:creationId xmlns:a16="http://schemas.microsoft.com/office/drawing/2014/main" xmlns="" id="{00000000-0008-0000-0C00-00002D000000}"/>
                  </a:ext>
                </a:extLst>
              </xdr:cNvPr>
              <xdr:cNvSpPr/>
            </xdr:nvSpPr>
            <xdr:spPr>
              <a:xfrm>
                <a:off x="5533193" y="321993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AAFCCE2D-1461-4C4B-A808-4C478B2194B6}"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3.3</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50">
            <xdr:nvSpPr>
              <xdr:cNvPr id="46" name="Rectangle 45">
                <a:extLst>
                  <a:ext uri="{FF2B5EF4-FFF2-40B4-BE49-F238E27FC236}">
                    <a16:creationId xmlns:a16="http://schemas.microsoft.com/office/drawing/2014/main" xmlns="" id="{00000000-0008-0000-0C00-00002E000000}"/>
                  </a:ext>
                </a:extLst>
              </xdr:cNvPr>
              <xdr:cNvSpPr/>
            </xdr:nvSpPr>
            <xdr:spPr>
              <a:xfrm>
                <a:off x="5329653" y="3453477"/>
                <a:ext cx="465482"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571A9448-EDE5-4243-806D-7DC52F6CD22B}" type="TxLink">
                  <a:rPr lang="en-US" sz="1100" b="1" i="0" u="none" strike="noStrike">
                    <a:solidFill>
                      <a:schemeClr val="tx1"/>
                    </a:solidFill>
                    <a:latin typeface="Times New Roman" panose="02020603050405020304" pitchFamily="18" charset="0"/>
                    <a:cs typeface="Times New Roman" panose="02020603050405020304" pitchFamily="18" charset="0"/>
                  </a:rPr>
                  <a:pPr algn="ctr"/>
                  <a:t>3.7</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grpSp>
      </xdr:grpSp>
      <xdr:pic>
        <xdr:nvPicPr>
          <xdr:cNvPr id="33" name="Picture 32">
            <a:extLst>
              <a:ext uri="{FF2B5EF4-FFF2-40B4-BE49-F238E27FC236}">
                <a16:creationId xmlns:a16="http://schemas.microsoft.com/office/drawing/2014/main" xmlns="" id="{00000000-0008-0000-0C00-000021000000}"/>
              </a:ext>
            </a:extLst>
          </xdr:cNvPr>
          <xdr:cNvPicPr>
            <a:picLocks noChangeAspect="1"/>
          </xdr:cNvPicPr>
        </xdr:nvPicPr>
        <xdr:blipFill>
          <a:blip xmlns:r="http://schemas.openxmlformats.org/officeDocument/2006/relationships" r:embed="rId16"/>
          <a:stretch>
            <a:fillRect/>
          </a:stretch>
        </xdr:blipFill>
        <xdr:spPr>
          <a:xfrm>
            <a:off x="5524285" y="1579707"/>
            <a:ext cx="454268" cy="454268"/>
          </a:xfrm>
          <a:prstGeom prst="rect">
            <a:avLst/>
          </a:prstGeom>
        </xdr:spPr>
      </xdr:pic>
    </xdr:grpSp>
    <xdr:clientData/>
  </xdr:twoCellAnchor>
  <xdr:twoCellAnchor>
    <xdr:from>
      <xdr:col>1</xdr:col>
      <xdr:colOff>230183</xdr:colOff>
      <xdr:row>135</xdr:row>
      <xdr:rowOff>157162</xdr:rowOff>
    </xdr:from>
    <xdr:to>
      <xdr:col>7</xdr:col>
      <xdr:colOff>100803</xdr:colOff>
      <xdr:row>153</xdr:row>
      <xdr:rowOff>26193</xdr:rowOff>
    </xdr:to>
    <xdr:graphicFrame macro="">
      <xdr:nvGraphicFramePr>
        <xdr:cNvPr id="51" name="Chart 50">
          <a:extLst>
            <a:ext uri="{FF2B5EF4-FFF2-40B4-BE49-F238E27FC236}">
              <a16:creationId xmlns:a16="http://schemas.microsoft.com/office/drawing/2014/main" xmlns="" id="{00000000-0008-0000-0C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607219</xdr:colOff>
      <xdr:row>143</xdr:row>
      <xdr:rowOff>23813</xdr:rowOff>
    </xdr:from>
    <xdr:to>
      <xdr:col>4</xdr:col>
      <xdr:colOff>353464</xdr:colOff>
      <xdr:row>145</xdr:row>
      <xdr:rowOff>99463</xdr:rowOff>
    </xdr:to>
    <xdr:pic>
      <xdr:nvPicPr>
        <xdr:cNvPr id="52" name="Picture 51">
          <a:extLst>
            <a:ext uri="{FF2B5EF4-FFF2-40B4-BE49-F238E27FC236}">
              <a16:creationId xmlns:a16="http://schemas.microsoft.com/office/drawing/2014/main" xmlns="" id="{00000000-0008-0000-0C00-000034000000}"/>
            </a:ext>
          </a:extLst>
        </xdr:cNvPr>
        <xdr:cNvPicPr>
          <a:picLocks noChangeAspect="1"/>
        </xdr:cNvPicPr>
      </xdr:nvPicPr>
      <xdr:blipFill>
        <a:blip xmlns:r="http://schemas.openxmlformats.org/officeDocument/2006/relationships" r:embed="rId16"/>
        <a:stretch>
          <a:fillRect/>
        </a:stretch>
      </xdr:blipFill>
      <xdr:spPr>
        <a:xfrm>
          <a:off x="2464594" y="27265313"/>
          <a:ext cx="479670" cy="456650"/>
        </a:xfrm>
        <a:prstGeom prst="rect">
          <a:avLst/>
        </a:prstGeom>
      </xdr:spPr>
    </xdr:pic>
    <xdr:clientData/>
  </xdr:twoCellAnchor>
  <xdr:twoCellAnchor>
    <xdr:from>
      <xdr:col>7</xdr:col>
      <xdr:colOff>61785</xdr:colOff>
      <xdr:row>139</xdr:row>
      <xdr:rowOff>55558</xdr:rowOff>
    </xdr:from>
    <xdr:to>
      <xdr:col>7</xdr:col>
      <xdr:colOff>606424</xdr:colOff>
      <xdr:row>141</xdr:row>
      <xdr:rowOff>31745</xdr:rowOff>
    </xdr:to>
    <xdr:sp macro="" textlink="$Q$156">
      <xdr:nvSpPr>
        <xdr:cNvPr id="53" name="Rounded Rectangle 52">
          <a:extLst>
            <a:ext uri="{FF2B5EF4-FFF2-40B4-BE49-F238E27FC236}">
              <a16:creationId xmlns:a16="http://schemas.microsoft.com/office/drawing/2014/main" xmlns="" id="{00000000-0008-0000-0C00-000035000000}"/>
            </a:ext>
          </a:extLst>
        </xdr:cNvPr>
        <xdr:cNvSpPr/>
      </xdr:nvSpPr>
      <xdr:spPr>
        <a:xfrm>
          <a:off x="4509960" y="26535058"/>
          <a:ext cx="544639" cy="357187"/>
        </a:xfrm>
        <a:prstGeom prst="roundRect">
          <a:avLst/>
        </a:prstGeom>
        <a:solidFill>
          <a:srgbClr val="2D1EF6"/>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F85F4C25-39E2-48A3-B01C-C33297E2E674}" type="TxLink">
            <a:rPr lang="en-US" sz="1400" b="1" i="0" u="none" strike="noStrike">
              <a:solidFill>
                <a:schemeClr val="bg1"/>
              </a:solidFill>
              <a:latin typeface="Times New Roman" panose="02020603050405020304" pitchFamily="18" charset="0"/>
              <a:cs typeface="Times New Roman" panose="02020603050405020304" pitchFamily="18" charset="0"/>
            </a:rPr>
            <a:pPr algn="ctr"/>
            <a:t>0.60</a:t>
          </a:fld>
          <a:endParaRPr lang="hu-HU" sz="1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49545</xdr:colOff>
      <xdr:row>143</xdr:row>
      <xdr:rowOff>80962</xdr:rowOff>
    </xdr:from>
    <xdr:to>
      <xdr:col>8</xdr:col>
      <xdr:colOff>2380</xdr:colOff>
      <xdr:row>145</xdr:row>
      <xdr:rowOff>112712</xdr:rowOff>
    </xdr:to>
    <xdr:sp macro="" textlink="$Q$140">
      <xdr:nvSpPr>
        <xdr:cNvPr id="54" name="Rounded Rectangle 53">
          <a:extLst>
            <a:ext uri="{FF2B5EF4-FFF2-40B4-BE49-F238E27FC236}">
              <a16:creationId xmlns:a16="http://schemas.microsoft.com/office/drawing/2014/main" xmlns="" id="{00000000-0008-0000-0C00-000036000000}"/>
            </a:ext>
          </a:extLst>
        </xdr:cNvPr>
        <xdr:cNvSpPr/>
      </xdr:nvSpPr>
      <xdr:spPr>
        <a:xfrm>
          <a:off x="4497720" y="27322462"/>
          <a:ext cx="562435" cy="412750"/>
        </a:xfrm>
        <a:prstGeom prst="roundRect">
          <a:avLst/>
        </a:prstGeom>
        <a:solidFill>
          <a:srgbClr val="C00000"/>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E7B542EC-A9CE-4574-BA68-1F281668753F}" type="TxLink">
            <a:rPr lang="en-US" sz="1400" b="1" i="0" u="none" strike="noStrike">
              <a:solidFill>
                <a:schemeClr val="bg1"/>
              </a:solidFill>
              <a:latin typeface="Times New Roman" panose="02020603050405020304" pitchFamily="18" charset="0"/>
              <a:cs typeface="Times New Roman" panose="02020603050405020304" pitchFamily="18" charset="0"/>
            </a:rPr>
            <a:pPr algn="ctr"/>
            <a:t>0.38</a:t>
          </a:fld>
          <a:endParaRPr lang="hu-HU" sz="1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35719</xdr:colOff>
      <xdr:row>149</xdr:row>
      <xdr:rowOff>23813</xdr:rowOff>
    </xdr:from>
    <xdr:to>
      <xdr:col>8</xdr:col>
      <xdr:colOff>3968</xdr:colOff>
      <xdr:row>150</xdr:row>
      <xdr:rowOff>185738</xdr:rowOff>
    </xdr:to>
    <xdr:sp macro="" textlink="$Q$149">
      <xdr:nvSpPr>
        <xdr:cNvPr id="55" name="Rounded Rectangle 54">
          <a:extLst>
            <a:ext uri="{FF2B5EF4-FFF2-40B4-BE49-F238E27FC236}">
              <a16:creationId xmlns:a16="http://schemas.microsoft.com/office/drawing/2014/main" xmlns="" id="{00000000-0008-0000-0C00-000037000000}"/>
            </a:ext>
          </a:extLst>
        </xdr:cNvPr>
        <xdr:cNvSpPr/>
      </xdr:nvSpPr>
      <xdr:spPr>
        <a:xfrm>
          <a:off x="4483894" y="28408313"/>
          <a:ext cx="577849" cy="352425"/>
        </a:xfrm>
        <a:prstGeom prst="roundRect">
          <a:avLst/>
        </a:prstGeom>
        <a:solidFill>
          <a:schemeClr val="bg1">
            <a:lumMod val="85000"/>
          </a:schemeClr>
        </a:solidFill>
        <a:ln>
          <a:solidFill>
            <a:schemeClr val="bg1"/>
          </a:solidFill>
        </a:ln>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B0F864C3-A869-4A86-AB98-83D66748037C}"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3.10</a:t>
          </a:fld>
          <a:endParaRPr lang="hu-HU" sz="14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381792</xdr:colOff>
      <xdr:row>148</xdr:row>
      <xdr:rowOff>142876</xdr:rowOff>
    </xdr:from>
    <xdr:to>
      <xdr:col>4</xdr:col>
      <xdr:colOff>442117</xdr:colOff>
      <xdr:row>150</xdr:row>
      <xdr:rowOff>114301</xdr:rowOff>
    </xdr:to>
    <xdr:sp macro="" textlink="$Q$145">
      <xdr:nvSpPr>
        <xdr:cNvPr id="56" name="Rounded Rectangle 55">
          <a:extLst>
            <a:ext uri="{FF2B5EF4-FFF2-40B4-BE49-F238E27FC236}">
              <a16:creationId xmlns:a16="http://schemas.microsoft.com/office/drawing/2014/main" xmlns="" id="{00000000-0008-0000-0C00-000038000000}"/>
            </a:ext>
          </a:extLst>
        </xdr:cNvPr>
        <xdr:cNvSpPr/>
      </xdr:nvSpPr>
      <xdr:spPr>
        <a:xfrm>
          <a:off x="2239167" y="28336876"/>
          <a:ext cx="793750" cy="352425"/>
        </a:xfrm>
        <a:prstGeom prst="roundRect">
          <a:avLst/>
        </a:prstGeom>
        <a:solidFill>
          <a:schemeClr val="bg1">
            <a:lumMod val="75000"/>
          </a:schemeClr>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F3D8A338-EC80-433B-9823-E4E8F96692D9}"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63%</a:t>
          </a:fld>
          <a:endParaRPr lang="hu-HU" sz="16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46</xdr:row>
      <xdr:rowOff>0</xdr:rowOff>
    </xdr:from>
    <xdr:to>
      <xdr:col>11</xdr:col>
      <xdr:colOff>190500</xdr:colOff>
      <xdr:row>69</xdr:row>
      <xdr:rowOff>47624</xdr:rowOff>
    </xdr:to>
    <xdr:graphicFrame macro="">
      <xdr:nvGraphicFramePr>
        <xdr:cNvPr id="57" name="Chart 56">
          <a:extLst>
            <a:ext uri="{FF2B5EF4-FFF2-40B4-BE49-F238E27FC236}">
              <a16:creationId xmlns:a16="http://schemas.microsoft.com/office/drawing/2014/main" xmlns="" id="{00000000-0008-0000-0C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440532</xdr:colOff>
      <xdr:row>48</xdr:row>
      <xdr:rowOff>0</xdr:rowOff>
    </xdr:from>
    <xdr:to>
      <xdr:col>25</xdr:col>
      <xdr:colOff>154782</xdr:colOff>
      <xdr:row>63</xdr:row>
      <xdr:rowOff>103584</xdr:rowOff>
    </xdr:to>
    <xdr:graphicFrame macro="">
      <xdr:nvGraphicFramePr>
        <xdr:cNvPr id="58" name="Chart 57">
          <a:extLst>
            <a:ext uri="{FF2B5EF4-FFF2-40B4-BE49-F238E27FC236}">
              <a16:creationId xmlns:a16="http://schemas.microsoft.com/office/drawing/2014/main" xmlns="" id="{00000000-0008-0000-0C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0</xdr:colOff>
      <xdr:row>48</xdr:row>
      <xdr:rowOff>0</xdr:rowOff>
    </xdr:from>
    <xdr:to>
      <xdr:col>19</xdr:col>
      <xdr:colOff>154781</xdr:colOff>
      <xdr:row>63</xdr:row>
      <xdr:rowOff>103584</xdr:rowOff>
    </xdr:to>
    <xdr:graphicFrame macro="">
      <xdr:nvGraphicFramePr>
        <xdr:cNvPr id="59" name="Chart 58">
          <a:extLst>
            <a:ext uri="{FF2B5EF4-FFF2-40B4-BE49-F238E27FC236}">
              <a16:creationId xmlns:a16="http://schemas.microsoft.com/office/drawing/2014/main" xmlns="" id="{00000000-0008-0000-0C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0</xdr:colOff>
      <xdr:row>136</xdr:row>
      <xdr:rowOff>0</xdr:rowOff>
    </xdr:from>
    <xdr:to>
      <xdr:col>22</xdr:col>
      <xdr:colOff>253433</xdr:colOff>
      <xdr:row>156</xdr:row>
      <xdr:rowOff>190499</xdr:rowOff>
    </xdr:to>
    <xdr:graphicFrame macro="">
      <xdr:nvGraphicFramePr>
        <xdr:cNvPr id="60" name="Chart 59">
          <a:extLst>
            <a:ext uri="{FF2B5EF4-FFF2-40B4-BE49-F238E27FC236}">
              <a16:creationId xmlns:a16="http://schemas.microsoft.com/office/drawing/2014/main" xmlns="" id="{00000000-0008-0000-0C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428625</xdr:colOff>
      <xdr:row>55</xdr:row>
      <xdr:rowOff>83343</xdr:rowOff>
    </xdr:from>
    <xdr:to>
      <xdr:col>16</xdr:col>
      <xdr:colOff>506866</xdr:colOff>
      <xdr:row>57</xdr:row>
      <xdr:rowOff>58738</xdr:rowOff>
    </xdr:to>
    <xdr:sp macro="" textlink="Reports!H32">
      <xdr:nvSpPr>
        <xdr:cNvPr id="61" name="Rounded Rectangle 60">
          <a:extLst>
            <a:ext uri="{FF2B5EF4-FFF2-40B4-BE49-F238E27FC236}">
              <a16:creationId xmlns:a16="http://schemas.microsoft.com/office/drawing/2014/main" xmlns="" id="{00000000-0008-0000-0C00-00003D000000}"/>
            </a:ext>
          </a:extLst>
        </xdr:cNvPr>
        <xdr:cNvSpPr/>
      </xdr:nvSpPr>
      <xdr:spPr>
        <a:xfrm>
          <a:off x="9263063" y="10560843"/>
          <a:ext cx="1292678" cy="356395"/>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C8C3528E-AD99-41B3-B24B-3EC0B8EEFF4E}" type="TxLink">
            <a:rPr lang="en-US" sz="1600" b="1" i="0" u="none" strike="noStrike">
              <a:solidFill>
                <a:srgbClr val="0000FF"/>
              </a:solidFill>
              <a:latin typeface="Times New Roman"/>
              <a:cs typeface="Times New Roman"/>
            </a:rPr>
            <a:pPr algn="ctr"/>
            <a:t>375,000</a:t>
          </a:fld>
          <a:endParaRPr lang="hu-HU" sz="80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594629</xdr:colOff>
      <xdr:row>55</xdr:row>
      <xdr:rowOff>113279</xdr:rowOff>
    </xdr:from>
    <xdr:to>
      <xdr:col>22</xdr:col>
      <xdr:colOff>57828</xdr:colOff>
      <xdr:row>57</xdr:row>
      <xdr:rowOff>88674</xdr:rowOff>
    </xdr:to>
    <xdr:sp macro="" textlink="Reports!G32">
      <xdr:nvSpPr>
        <xdr:cNvPr id="62" name="Rounded Rectangle 61">
          <a:extLst>
            <a:ext uri="{FF2B5EF4-FFF2-40B4-BE49-F238E27FC236}">
              <a16:creationId xmlns:a16="http://schemas.microsoft.com/office/drawing/2014/main" xmlns="" id="{00000000-0008-0000-0C00-00003E000000}"/>
            </a:ext>
          </a:extLst>
        </xdr:cNvPr>
        <xdr:cNvSpPr/>
      </xdr:nvSpPr>
      <xdr:spPr>
        <a:xfrm>
          <a:off x="13239067" y="10590779"/>
          <a:ext cx="677636" cy="356395"/>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48CC9B5A-4DF4-4FAD-9CA7-154408513CF4}" type="TxLink">
            <a:rPr lang="en-US" sz="1800" b="1" i="0" u="none" strike="noStrike">
              <a:solidFill>
                <a:srgbClr val="0000FF"/>
              </a:solidFill>
              <a:latin typeface="Times New Roman"/>
              <a:cs typeface="Times New Roman"/>
            </a:rPr>
            <a:pPr algn="ctr"/>
            <a:t>3</a:t>
          </a:fld>
          <a:endParaRPr lang="hu-HU" sz="19900" b="1">
            <a:solidFill>
              <a:srgbClr val="0000FF"/>
            </a:solidFill>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105</xdr:row>
      <xdr:rowOff>0</xdr:rowOff>
    </xdr:from>
    <xdr:to>
      <xdr:col>13</xdr:col>
      <xdr:colOff>11905</xdr:colOff>
      <xdr:row>119</xdr:row>
      <xdr:rowOff>76202</xdr:rowOff>
    </xdr:to>
    <xdr:graphicFrame macro="">
      <xdr:nvGraphicFramePr>
        <xdr:cNvPr id="2" name="Chart 1">
          <a:extLst>
            <a:ext uri="{FF2B5EF4-FFF2-40B4-BE49-F238E27FC236}">
              <a16:creationId xmlns:a16="http://schemas.microsoft.com/office/drawing/2014/main" xmlns=""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9</xdr:col>
      <xdr:colOff>204789</xdr:colOff>
      <xdr:row>19</xdr:row>
      <xdr:rowOff>35718</xdr:rowOff>
    </xdr:to>
    <xdr:graphicFrame macro="">
      <xdr:nvGraphicFramePr>
        <xdr:cNvPr id="3" name="Chart 2">
          <a:extLst>
            <a:ext uri="{FF2B5EF4-FFF2-40B4-BE49-F238E27FC236}">
              <a16:creationId xmlns:a16="http://schemas.microsoft.com/office/drawing/2014/main" xmlns=""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0</xdr:row>
      <xdr:rowOff>0</xdr:rowOff>
    </xdr:from>
    <xdr:to>
      <xdr:col>19</xdr:col>
      <xdr:colOff>204790</xdr:colOff>
      <xdr:row>19</xdr:row>
      <xdr:rowOff>35718</xdr:rowOff>
    </xdr:to>
    <xdr:graphicFrame macro="">
      <xdr:nvGraphicFramePr>
        <xdr:cNvPr id="4" name="Chart 3">
          <a:extLst>
            <a:ext uri="{FF2B5EF4-FFF2-40B4-BE49-F238E27FC236}">
              <a16:creationId xmlns:a16="http://schemas.microsoft.com/office/drawing/2014/main" xmlns=""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0</xdr:rowOff>
    </xdr:from>
    <xdr:to>
      <xdr:col>10</xdr:col>
      <xdr:colOff>369093</xdr:colOff>
      <xdr:row>42</xdr:row>
      <xdr:rowOff>190499</xdr:rowOff>
    </xdr:to>
    <xdr:graphicFrame macro="">
      <xdr:nvGraphicFramePr>
        <xdr:cNvPr id="5" name="Chart 4">
          <a:extLst>
            <a:ext uri="{FF2B5EF4-FFF2-40B4-BE49-F238E27FC236}">
              <a16:creationId xmlns:a16="http://schemas.microsoft.com/office/drawing/2014/main" xmlns=""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22</xdr:row>
      <xdr:rowOff>0</xdr:rowOff>
    </xdr:from>
    <xdr:to>
      <xdr:col>22</xdr:col>
      <xdr:colOff>369093</xdr:colOff>
      <xdr:row>42</xdr:row>
      <xdr:rowOff>190499</xdr:rowOff>
    </xdr:to>
    <xdr:graphicFrame macro="">
      <xdr:nvGraphicFramePr>
        <xdr:cNvPr id="6" name="Chart 5">
          <a:extLst>
            <a:ext uri="{FF2B5EF4-FFF2-40B4-BE49-F238E27FC236}">
              <a16:creationId xmlns:a16="http://schemas.microsoft.com/office/drawing/2014/main" xmlns=""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71</xdr:row>
      <xdr:rowOff>1</xdr:rowOff>
    </xdr:from>
    <xdr:to>
      <xdr:col>7</xdr:col>
      <xdr:colOff>297656</xdr:colOff>
      <xdr:row>85</xdr:row>
      <xdr:rowOff>11907</xdr:rowOff>
    </xdr:to>
    <xdr:graphicFrame macro="">
      <xdr:nvGraphicFramePr>
        <xdr:cNvPr id="7" name="Chart 6">
          <a:extLst>
            <a:ext uri="{FF2B5EF4-FFF2-40B4-BE49-F238E27FC236}">
              <a16:creationId xmlns:a16="http://schemas.microsoft.com/office/drawing/2014/main" xmlns=""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71</xdr:row>
      <xdr:rowOff>0</xdr:rowOff>
    </xdr:from>
    <xdr:to>
      <xdr:col>15</xdr:col>
      <xdr:colOff>297656</xdr:colOff>
      <xdr:row>85</xdr:row>
      <xdr:rowOff>11906</xdr:rowOff>
    </xdr:to>
    <xdr:graphicFrame macro="">
      <xdr:nvGraphicFramePr>
        <xdr:cNvPr id="8" name="Chart 7">
          <a:extLst>
            <a:ext uri="{FF2B5EF4-FFF2-40B4-BE49-F238E27FC236}">
              <a16:creationId xmlns:a16="http://schemas.microsoft.com/office/drawing/2014/main" xmlns="" id="{00000000-0008-0000-0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0</xdr:colOff>
      <xdr:row>71</xdr:row>
      <xdr:rowOff>0</xdr:rowOff>
    </xdr:from>
    <xdr:to>
      <xdr:col>23</xdr:col>
      <xdr:colOff>297656</xdr:colOff>
      <xdr:row>85</xdr:row>
      <xdr:rowOff>11906</xdr:rowOff>
    </xdr:to>
    <xdr:graphicFrame macro="">
      <xdr:nvGraphicFramePr>
        <xdr:cNvPr id="9" name="Chart 8">
          <a:extLst>
            <a:ext uri="{FF2B5EF4-FFF2-40B4-BE49-F238E27FC236}">
              <a16:creationId xmlns:a16="http://schemas.microsoft.com/office/drawing/2014/main" xmlns="" id="{00000000-0008-0000-0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87</xdr:row>
      <xdr:rowOff>0</xdr:rowOff>
    </xdr:from>
    <xdr:to>
      <xdr:col>7</xdr:col>
      <xdr:colOff>297656</xdr:colOff>
      <xdr:row>101</xdr:row>
      <xdr:rowOff>11906</xdr:rowOff>
    </xdr:to>
    <xdr:graphicFrame macro="">
      <xdr:nvGraphicFramePr>
        <xdr:cNvPr id="10" name="Chart 9">
          <a:extLst>
            <a:ext uri="{FF2B5EF4-FFF2-40B4-BE49-F238E27FC236}">
              <a16:creationId xmlns:a16="http://schemas.microsoft.com/office/drawing/2014/main" xmlns="" id="{00000000-0008-0000-0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87</xdr:row>
      <xdr:rowOff>0</xdr:rowOff>
    </xdr:from>
    <xdr:to>
      <xdr:col>15</xdr:col>
      <xdr:colOff>297656</xdr:colOff>
      <xdr:row>101</xdr:row>
      <xdr:rowOff>11906</xdr:rowOff>
    </xdr:to>
    <xdr:graphicFrame macro="">
      <xdr:nvGraphicFramePr>
        <xdr:cNvPr id="11" name="Chart 10">
          <a:extLst>
            <a:ext uri="{FF2B5EF4-FFF2-40B4-BE49-F238E27FC236}">
              <a16:creationId xmlns:a16="http://schemas.microsoft.com/office/drawing/2014/main" xmlns=""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105</xdr:row>
      <xdr:rowOff>0</xdr:rowOff>
    </xdr:from>
    <xdr:to>
      <xdr:col>6</xdr:col>
      <xdr:colOff>11905</xdr:colOff>
      <xdr:row>119</xdr:row>
      <xdr:rowOff>76202</xdr:rowOff>
    </xdr:to>
    <xdr:graphicFrame macro="">
      <xdr:nvGraphicFramePr>
        <xdr:cNvPr id="12" name="Chart 11">
          <a:extLst>
            <a:ext uri="{FF2B5EF4-FFF2-40B4-BE49-F238E27FC236}">
              <a16:creationId xmlns:a16="http://schemas.microsoft.com/office/drawing/2014/main" xmlns="" id="{00000000-0008-0000-0D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333371</xdr:colOff>
      <xdr:row>113</xdr:row>
      <xdr:rowOff>23822</xdr:rowOff>
    </xdr:from>
    <xdr:to>
      <xdr:col>2</xdr:col>
      <xdr:colOff>35715</xdr:colOff>
      <xdr:row>114</xdr:row>
      <xdr:rowOff>95259</xdr:rowOff>
    </xdr:to>
    <xdr:sp macro="" textlink="">
      <xdr:nvSpPr>
        <xdr:cNvPr id="13" name="Rounded Rectangle 12">
          <a:extLst>
            <a:ext uri="{FF2B5EF4-FFF2-40B4-BE49-F238E27FC236}">
              <a16:creationId xmlns:a16="http://schemas.microsoft.com/office/drawing/2014/main" xmlns="" id="{00000000-0008-0000-0D00-00000D000000}"/>
            </a:ext>
          </a:extLst>
        </xdr:cNvPr>
        <xdr:cNvSpPr/>
      </xdr:nvSpPr>
      <xdr:spPr>
        <a:xfrm>
          <a:off x="952496"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330984</xdr:colOff>
      <xdr:row>113</xdr:row>
      <xdr:rowOff>33346</xdr:rowOff>
    </xdr:from>
    <xdr:to>
      <xdr:col>5</xdr:col>
      <xdr:colOff>250023</xdr:colOff>
      <xdr:row>114</xdr:row>
      <xdr:rowOff>119072</xdr:rowOff>
    </xdr:to>
    <xdr:sp macro="" textlink="Reports!B59">
      <xdr:nvSpPr>
        <xdr:cNvPr id="14" name="Rounded Rectangle 13">
          <a:extLst>
            <a:ext uri="{FF2B5EF4-FFF2-40B4-BE49-F238E27FC236}">
              <a16:creationId xmlns:a16="http://schemas.microsoft.com/office/drawing/2014/main" xmlns="" id="{00000000-0008-0000-0D00-00000E000000}"/>
            </a:ext>
          </a:extLst>
        </xdr:cNvPr>
        <xdr:cNvSpPr/>
      </xdr:nvSpPr>
      <xdr:spPr>
        <a:xfrm>
          <a:off x="2188359" y="21559846"/>
          <a:ext cx="1271589"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280B43EB-9B70-4D98-AA52-56DFE53A0D89}" type="TxLink">
            <a:rPr lang="en-US" sz="1400" b="1" i="0" u="none" strike="noStrike" cap="none" spc="0">
              <a:ln w="0"/>
              <a:solidFill>
                <a:srgbClr val="000000"/>
              </a:solidFill>
              <a:effectLst/>
              <a:latin typeface="Times New Roman"/>
              <a:cs typeface="Times New Roman"/>
            </a:rPr>
            <a:pPr algn="ctr"/>
            <a:t>850,000</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2</xdr:col>
      <xdr:colOff>414332</xdr:colOff>
      <xdr:row>115</xdr:row>
      <xdr:rowOff>33339</xdr:rowOff>
    </xdr:from>
    <xdr:to>
      <xdr:col>3</xdr:col>
      <xdr:colOff>392905</xdr:colOff>
      <xdr:row>116</xdr:row>
      <xdr:rowOff>119061</xdr:rowOff>
    </xdr:to>
    <xdr:sp macro="" textlink="Reports!O59">
      <xdr:nvSpPr>
        <xdr:cNvPr id="15" name="Rounded Rectangle 14">
          <a:extLst>
            <a:ext uri="{FF2B5EF4-FFF2-40B4-BE49-F238E27FC236}">
              <a16:creationId xmlns:a16="http://schemas.microsoft.com/office/drawing/2014/main" xmlns="" id="{00000000-0008-0000-0D00-00000F000000}"/>
            </a:ext>
          </a:extLst>
        </xdr:cNvPr>
        <xdr:cNvSpPr/>
      </xdr:nvSpPr>
      <xdr:spPr>
        <a:xfrm>
          <a:off x="1652582" y="21940839"/>
          <a:ext cx="597698"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026E19AE-9BDA-4091-8027-8B0D39EF6763}" type="TxLink">
            <a:rPr lang="en-US" sz="1400" b="1" i="0" u="none" strike="noStrike" cap="none" spc="0">
              <a:ln w="0"/>
              <a:solidFill>
                <a:srgbClr val="000000"/>
              </a:solidFill>
              <a:effectLst/>
              <a:latin typeface="Times New Roman"/>
              <a:cs typeface="Times New Roman"/>
            </a:rPr>
            <a:pPr algn="ctr"/>
            <a:t>0%</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8</xdr:col>
      <xdr:colOff>333371</xdr:colOff>
      <xdr:row>113</xdr:row>
      <xdr:rowOff>23822</xdr:rowOff>
    </xdr:from>
    <xdr:to>
      <xdr:col>8</xdr:col>
      <xdr:colOff>654840</xdr:colOff>
      <xdr:row>114</xdr:row>
      <xdr:rowOff>95259</xdr:rowOff>
    </xdr:to>
    <xdr:sp macro="" textlink="">
      <xdr:nvSpPr>
        <xdr:cNvPr id="16" name="Rounded Rectangle 15">
          <a:extLst>
            <a:ext uri="{FF2B5EF4-FFF2-40B4-BE49-F238E27FC236}">
              <a16:creationId xmlns:a16="http://schemas.microsoft.com/office/drawing/2014/main" xmlns="" id="{00000000-0008-0000-0D00-000010000000}"/>
            </a:ext>
          </a:extLst>
        </xdr:cNvPr>
        <xdr:cNvSpPr/>
      </xdr:nvSpPr>
      <xdr:spPr>
        <a:xfrm>
          <a:off x="5391146"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10</xdr:col>
      <xdr:colOff>330983</xdr:colOff>
      <xdr:row>113</xdr:row>
      <xdr:rowOff>33346</xdr:rowOff>
    </xdr:from>
    <xdr:to>
      <xdr:col>12</xdr:col>
      <xdr:colOff>250023</xdr:colOff>
      <xdr:row>114</xdr:row>
      <xdr:rowOff>119072</xdr:rowOff>
    </xdr:to>
    <xdr:sp macro="" textlink="Reports!B60">
      <xdr:nvSpPr>
        <xdr:cNvPr id="17" name="Rounded Rectangle 16">
          <a:extLst>
            <a:ext uri="{FF2B5EF4-FFF2-40B4-BE49-F238E27FC236}">
              <a16:creationId xmlns:a16="http://schemas.microsoft.com/office/drawing/2014/main" xmlns="" id="{00000000-0008-0000-0D00-000011000000}"/>
            </a:ext>
          </a:extLst>
        </xdr:cNvPr>
        <xdr:cNvSpPr/>
      </xdr:nvSpPr>
      <xdr:spPr>
        <a:xfrm>
          <a:off x="6731783" y="21559846"/>
          <a:ext cx="1138240"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1FFDA8C8-A66E-4A4A-8D5C-8B4820B6C324}" type="TxLink">
            <a:rPr lang="en-US" sz="1400" b="1" i="0" u="none" strike="noStrike" cap="none" spc="0">
              <a:ln w="0"/>
              <a:solidFill>
                <a:srgbClr val="000000"/>
              </a:solidFill>
              <a:effectLst/>
              <a:latin typeface="Times New Roman"/>
              <a:cs typeface="Times New Roman"/>
            </a:rPr>
            <a:pPr algn="ctr"/>
            <a:t>850,000</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9</xdr:col>
      <xdr:colOff>414332</xdr:colOff>
      <xdr:row>115</xdr:row>
      <xdr:rowOff>33339</xdr:rowOff>
    </xdr:from>
    <xdr:to>
      <xdr:col>10</xdr:col>
      <xdr:colOff>392904</xdr:colOff>
      <xdr:row>116</xdr:row>
      <xdr:rowOff>119061</xdr:rowOff>
    </xdr:to>
    <xdr:sp macro="" textlink="Reports!O60">
      <xdr:nvSpPr>
        <xdr:cNvPr id="18" name="Rounded Rectangle 17">
          <a:extLst>
            <a:ext uri="{FF2B5EF4-FFF2-40B4-BE49-F238E27FC236}">
              <a16:creationId xmlns:a16="http://schemas.microsoft.com/office/drawing/2014/main" xmlns="" id="{00000000-0008-0000-0D00-000012000000}"/>
            </a:ext>
          </a:extLst>
        </xdr:cNvPr>
        <xdr:cNvSpPr/>
      </xdr:nvSpPr>
      <xdr:spPr>
        <a:xfrm>
          <a:off x="6205532" y="21940839"/>
          <a:ext cx="588172"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24AC7324-2253-42BA-87B3-1088461C665E}" type="TxLink">
            <a:rPr lang="en-US" sz="1400" b="1" i="0" u="none" strike="noStrike" cap="none" spc="0">
              <a:ln w="0"/>
              <a:solidFill>
                <a:srgbClr val="000000"/>
              </a:solidFill>
              <a:effectLst/>
              <a:latin typeface="Times New Roman"/>
              <a:cs typeface="Times New Roman"/>
            </a:rPr>
            <a:pPr algn="ctr"/>
            <a:t>0%</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14</xdr:col>
      <xdr:colOff>0</xdr:colOff>
      <xdr:row>105</xdr:row>
      <xdr:rowOff>0</xdr:rowOff>
    </xdr:from>
    <xdr:to>
      <xdr:col>20</xdr:col>
      <xdr:colOff>11906</xdr:colOff>
      <xdr:row>119</xdr:row>
      <xdr:rowOff>76202</xdr:rowOff>
    </xdr:to>
    <xdr:graphicFrame macro="">
      <xdr:nvGraphicFramePr>
        <xdr:cNvPr id="19" name="Chart 18">
          <a:extLst>
            <a:ext uri="{FF2B5EF4-FFF2-40B4-BE49-F238E27FC236}">
              <a16:creationId xmlns:a16="http://schemas.microsoft.com/office/drawing/2014/main" xmlns="" id="{00000000-0008-0000-0D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333372</xdr:colOff>
      <xdr:row>113</xdr:row>
      <xdr:rowOff>23822</xdr:rowOff>
    </xdr:from>
    <xdr:to>
      <xdr:col>16</xdr:col>
      <xdr:colOff>47622</xdr:colOff>
      <xdr:row>114</xdr:row>
      <xdr:rowOff>95259</xdr:rowOff>
    </xdr:to>
    <xdr:sp macro="" textlink="">
      <xdr:nvSpPr>
        <xdr:cNvPr id="20" name="Rounded Rectangle 19">
          <a:extLst>
            <a:ext uri="{FF2B5EF4-FFF2-40B4-BE49-F238E27FC236}">
              <a16:creationId xmlns:a16="http://schemas.microsoft.com/office/drawing/2014/main" xmlns="" id="{00000000-0008-0000-0D00-000014000000}"/>
            </a:ext>
          </a:extLst>
        </xdr:cNvPr>
        <xdr:cNvSpPr/>
      </xdr:nvSpPr>
      <xdr:spPr>
        <a:xfrm>
          <a:off x="9782172" y="21550322"/>
          <a:ext cx="323850"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17</xdr:col>
      <xdr:colOff>330984</xdr:colOff>
      <xdr:row>113</xdr:row>
      <xdr:rowOff>33346</xdr:rowOff>
    </xdr:from>
    <xdr:to>
      <xdr:col>19</xdr:col>
      <xdr:colOff>250024</xdr:colOff>
      <xdr:row>114</xdr:row>
      <xdr:rowOff>119072</xdr:rowOff>
    </xdr:to>
    <xdr:sp macro="" textlink="Reports!B61">
      <xdr:nvSpPr>
        <xdr:cNvPr id="21" name="Rounded Rectangle 20">
          <a:extLst>
            <a:ext uri="{FF2B5EF4-FFF2-40B4-BE49-F238E27FC236}">
              <a16:creationId xmlns:a16="http://schemas.microsoft.com/office/drawing/2014/main" xmlns="" id="{00000000-0008-0000-0D00-000015000000}"/>
            </a:ext>
          </a:extLst>
        </xdr:cNvPr>
        <xdr:cNvSpPr/>
      </xdr:nvSpPr>
      <xdr:spPr>
        <a:xfrm>
          <a:off x="11160909" y="21559846"/>
          <a:ext cx="1138240"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92D47B14-167B-4A3F-9355-99AB0F55CFC7}" type="TxLink">
            <a:rPr lang="en-US" sz="1400" b="1" i="0" u="none" strike="noStrike" cap="none" spc="0">
              <a:ln w="0"/>
              <a:solidFill>
                <a:srgbClr val="000000"/>
              </a:solidFill>
              <a:effectLst/>
              <a:latin typeface="Times New Roman"/>
              <a:cs typeface="Times New Roman"/>
            </a:rPr>
            <a:pPr algn="ctr"/>
            <a:t>850,000</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16</xdr:col>
      <xdr:colOff>414333</xdr:colOff>
      <xdr:row>115</xdr:row>
      <xdr:rowOff>33339</xdr:rowOff>
    </xdr:from>
    <xdr:to>
      <xdr:col>17</xdr:col>
      <xdr:colOff>392905</xdr:colOff>
      <xdr:row>116</xdr:row>
      <xdr:rowOff>119061</xdr:rowOff>
    </xdr:to>
    <xdr:sp macro="" textlink="Reports!O61">
      <xdr:nvSpPr>
        <xdr:cNvPr id="22" name="Rounded Rectangle 21">
          <a:extLst>
            <a:ext uri="{FF2B5EF4-FFF2-40B4-BE49-F238E27FC236}">
              <a16:creationId xmlns:a16="http://schemas.microsoft.com/office/drawing/2014/main" xmlns="" id="{00000000-0008-0000-0D00-000016000000}"/>
            </a:ext>
          </a:extLst>
        </xdr:cNvPr>
        <xdr:cNvSpPr/>
      </xdr:nvSpPr>
      <xdr:spPr>
        <a:xfrm>
          <a:off x="10472733" y="21940839"/>
          <a:ext cx="750097"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11A60980-828A-4CB0-8239-B9B8A39A56A9}" type="TxLink">
            <a:rPr lang="en-US" sz="1400" b="1" i="0" u="none" strike="noStrike" cap="none" spc="0">
              <a:ln w="0"/>
              <a:solidFill>
                <a:srgbClr val="000000"/>
              </a:solidFill>
              <a:effectLst/>
              <a:latin typeface="Times New Roman"/>
              <a:cs typeface="Times New Roman"/>
            </a:rPr>
            <a:pPr algn="ctr"/>
            <a:t>0%</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369085</xdr:colOff>
      <xdr:row>120</xdr:row>
      <xdr:rowOff>0</xdr:rowOff>
    </xdr:from>
    <xdr:to>
      <xdr:col>9</xdr:col>
      <xdr:colOff>273834</xdr:colOff>
      <xdr:row>134</xdr:row>
      <xdr:rowOff>76202</xdr:rowOff>
    </xdr:to>
    <xdr:graphicFrame macro="">
      <xdr:nvGraphicFramePr>
        <xdr:cNvPr id="23" name="Chart 22">
          <a:extLst>
            <a:ext uri="{FF2B5EF4-FFF2-40B4-BE49-F238E27FC236}">
              <a16:creationId xmlns:a16="http://schemas.microsoft.com/office/drawing/2014/main" xmlns=""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583393</xdr:colOff>
      <xdr:row>128</xdr:row>
      <xdr:rowOff>23822</xdr:rowOff>
    </xdr:from>
    <xdr:to>
      <xdr:col>5</xdr:col>
      <xdr:colOff>285737</xdr:colOff>
      <xdr:row>129</xdr:row>
      <xdr:rowOff>95259</xdr:rowOff>
    </xdr:to>
    <xdr:sp macro="" textlink="">
      <xdr:nvSpPr>
        <xdr:cNvPr id="24" name="Rounded Rectangle 23">
          <a:extLst>
            <a:ext uri="{FF2B5EF4-FFF2-40B4-BE49-F238E27FC236}">
              <a16:creationId xmlns:a16="http://schemas.microsoft.com/office/drawing/2014/main" xmlns="" id="{00000000-0008-0000-0D00-000018000000}"/>
            </a:ext>
          </a:extLst>
        </xdr:cNvPr>
        <xdr:cNvSpPr/>
      </xdr:nvSpPr>
      <xdr:spPr>
        <a:xfrm>
          <a:off x="3178956" y="244078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581006</xdr:colOff>
      <xdr:row>128</xdr:row>
      <xdr:rowOff>33346</xdr:rowOff>
    </xdr:from>
    <xdr:to>
      <xdr:col>8</xdr:col>
      <xdr:colOff>631015</xdr:colOff>
      <xdr:row>129</xdr:row>
      <xdr:rowOff>119072</xdr:rowOff>
    </xdr:to>
    <xdr:sp macro="" textlink="Reports!B62">
      <xdr:nvSpPr>
        <xdr:cNvPr id="25" name="Rounded Rectangle 24">
          <a:extLst>
            <a:ext uri="{FF2B5EF4-FFF2-40B4-BE49-F238E27FC236}">
              <a16:creationId xmlns:a16="http://schemas.microsoft.com/office/drawing/2014/main" xmlns="" id="{00000000-0008-0000-0D00-000019000000}"/>
            </a:ext>
          </a:extLst>
        </xdr:cNvPr>
        <xdr:cNvSpPr/>
      </xdr:nvSpPr>
      <xdr:spPr>
        <a:xfrm>
          <a:off x="4414819" y="24417346"/>
          <a:ext cx="1276352"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D9744A7A-0659-48C1-81BE-A0748C5BA5BB}" type="TxLink">
            <a:rPr lang="en-US" sz="1400" b="1" i="0" u="none" strike="noStrike" cap="none" spc="0">
              <a:ln w="0"/>
              <a:solidFill>
                <a:srgbClr val="000000"/>
              </a:solidFill>
              <a:effectLst/>
              <a:latin typeface="Times New Roman"/>
              <a:cs typeface="Times New Roman"/>
            </a:rPr>
            <a:pPr algn="ctr"/>
            <a:t> </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45229</xdr:colOff>
      <xdr:row>130</xdr:row>
      <xdr:rowOff>33339</xdr:rowOff>
    </xdr:from>
    <xdr:to>
      <xdr:col>7</xdr:col>
      <xdr:colOff>23802</xdr:colOff>
      <xdr:row>131</xdr:row>
      <xdr:rowOff>119061</xdr:rowOff>
    </xdr:to>
    <xdr:sp macro="" textlink="Reports!O62">
      <xdr:nvSpPr>
        <xdr:cNvPr id="26" name="Rounded Rectangle 25">
          <a:extLst>
            <a:ext uri="{FF2B5EF4-FFF2-40B4-BE49-F238E27FC236}">
              <a16:creationId xmlns:a16="http://schemas.microsoft.com/office/drawing/2014/main" xmlns="" id="{00000000-0008-0000-0D00-00001A000000}"/>
            </a:ext>
          </a:extLst>
        </xdr:cNvPr>
        <xdr:cNvSpPr/>
      </xdr:nvSpPr>
      <xdr:spPr>
        <a:xfrm>
          <a:off x="3879042" y="24798339"/>
          <a:ext cx="597698"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3567FCF1-D47E-4D65-8BE2-5A64D00C0A6B}" type="TxLink">
            <a:rPr lang="en-US" sz="1400" b="1" i="0" u="none" strike="noStrike" cap="none" spc="0">
              <a:ln w="0"/>
              <a:solidFill>
                <a:srgbClr val="000000"/>
              </a:solidFill>
              <a:effectLst/>
              <a:latin typeface="Times New Roman"/>
              <a:cs typeface="Times New Roman"/>
            </a:rPr>
            <a:pPr algn="ctr"/>
            <a:t>#DIV/0!</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10</xdr:col>
      <xdr:colOff>273835</xdr:colOff>
      <xdr:row>120</xdr:row>
      <xdr:rowOff>0</xdr:rowOff>
    </xdr:from>
    <xdr:to>
      <xdr:col>16</xdr:col>
      <xdr:colOff>416709</xdr:colOff>
      <xdr:row>134</xdr:row>
      <xdr:rowOff>76202</xdr:rowOff>
    </xdr:to>
    <xdr:graphicFrame macro="">
      <xdr:nvGraphicFramePr>
        <xdr:cNvPr id="27" name="Chart 26">
          <a:extLst>
            <a:ext uri="{FF2B5EF4-FFF2-40B4-BE49-F238E27FC236}">
              <a16:creationId xmlns:a16="http://schemas.microsoft.com/office/drawing/2014/main" xmlns=""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607206</xdr:colOff>
      <xdr:row>128</xdr:row>
      <xdr:rowOff>23822</xdr:rowOff>
    </xdr:from>
    <xdr:to>
      <xdr:col>12</xdr:col>
      <xdr:colOff>321456</xdr:colOff>
      <xdr:row>129</xdr:row>
      <xdr:rowOff>95259</xdr:rowOff>
    </xdr:to>
    <xdr:sp macro="" textlink="">
      <xdr:nvSpPr>
        <xdr:cNvPr id="28" name="Rounded Rectangle 27">
          <a:extLst>
            <a:ext uri="{FF2B5EF4-FFF2-40B4-BE49-F238E27FC236}">
              <a16:creationId xmlns:a16="http://schemas.microsoft.com/office/drawing/2014/main" xmlns="" id="{00000000-0008-0000-0D00-00001C000000}"/>
            </a:ext>
          </a:extLst>
        </xdr:cNvPr>
        <xdr:cNvSpPr/>
      </xdr:nvSpPr>
      <xdr:spPr>
        <a:xfrm>
          <a:off x="7619987" y="244078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14</xdr:col>
      <xdr:colOff>128568</xdr:colOff>
      <xdr:row>128</xdr:row>
      <xdr:rowOff>33346</xdr:rowOff>
    </xdr:from>
    <xdr:to>
      <xdr:col>16</xdr:col>
      <xdr:colOff>47608</xdr:colOff>
      <xdr:row>129</xdr:row>
      <xdr:rowOff>119072</xdr:rowOff>
    </xdr:to>
    <xdr:sp macro="" textlink="Reports!B63">
      <xdr:nvSpPr>
        <xdr:cNvPr id="29" name="Rounded Rectangle 28">
          <a:extLst>
            <a:ext uri="{FF2B5EF4-FFF2-40B4-BE49-F238E27FC236}">
              <a16:creationId xmlns:a16="http://schemas.microsoft.com/office/drawing/2014/main" xmlns="" id="{00000000-0008-0000-0D00-00001D000000}"/>
            </a:ext>
          </a:extLst>
        </xdr:cNvPr>
        <xdr:cNvSpPr/>
      </xdr:nvSpPr>
      <xdr:spPr>
        <a:xfrm>
          <a:off x="8963006" y="24417346"/>
          <a:ext cx="1133477"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E14AF10D-4333-44BD-88CF-F8D7789E310D}" type="TxLink">
            <a:rPr lang="en-US" sz="1400" b="1" i="0" u="none" strike="noStrike" cap="none" spc="0">
              <a:ln w="0"/>
              <a:solidFill>
                <a:srgbClr val="000000"/>
              </a:solidFill>
              <a:effectLst/>
              <a:latin typeface="Times New Roman"/>
              <a:cs typeface="Times New Roman"/>
            </a:rPr>
            <a:pPr algn="ctr"/>
            <a:t> </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13</xdr:col>
      <xdr:colOff>211917</xdr:colOff>
      <xdr:row>130</xdr:row>
      <xdr:rowOff>33339</xdr:rowOff>
    </xdr:from>
    <xdr:to>
      <xdr:col>14</xdr:col>
      <xdr:colOff>190489</xdr:colOff>
      <xdr:row>131</xdr:row>
      <xdr:rowOff>119061</xdr:rowOff>
    </xdr:to>
    <xdr:sp macro="" textlink="Reports!O63">
      <xdr:nvSpPr>
        <xdr:cNvPr id="30" name="Rounded Rectangle 29">
          <a:extLst>
            <a:ext uri="{FF2B5EF4-FFF2-40B4-BE49-F238E27FC236}">
              <a16:creationId xmlns:a16="http://schemas.microsoft.com/office/drawing/2014/main" xmlns="" id="{00000000-0008-0000-0D00-00001E000000}"/>
            </a:ext>
          </a:extLst>
        </xdr:cNvPr>
        <xdr:cNvSpPr/>
      </xdr:nvSpPr>
      <xdr:spPr>
        <a:xfrm>
          <a:off x="8439136" y="24798339"/>
          <a:ext cx="585791"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BBF2DE91-6146-4E1B-8E5F-812D8C4D9611}" type="TxLink">
            <a:rPr lang="en-US" sz="1400" b="1" i="0" u="none" strike="noStrike" cap="none" spc="0">
              <a:ln w="0"/>
              <a:solidFill>
                <a:srgbClr val="000000"/>
              </a:solidFill>
              <a:effectLst/>
              <a:latin typeface="Times New Roman"/>
              <a:cs typeface="Times New Roman"/>
            </a:rPr>
            <a:pPr algn="ctr"/>
            <a:t>#DIV/0!</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2</xdr:col>
      <xdr:colOff>142875</xdr:colOff>
      <xdr:row>137</xdr:row>
      <xdr:rowOff>127304</xdr:rowOff>
    </xdr:from>
    <xdr:to>
      <xdr:col>6</xdr:col>
      <xdr:colOff>178593</xdr:colOff>
      <xdr:row>151</xdr:row>
      <xdr:rowOff>69239</xdr:rowOff>
    </xdr:to>
    <xdr:grpSp>
      <xdr:nvGrpSpPr>
        <xdr:cNvPr id="31" name="Group 30">
          <a:extLst>
            <a:ext uri="{FF2B5EF4-FFF2-40B4-BE49-F238E27FC236}">
              <a16:creationId xmlns:a16="http://schemas.microsoft.com/office/drawing/2014/main" xmlns="" id="{00000000-0008-0000-0D00-00001F000000}"/>
            </a:ext>
          </a:extLst>
        </xdr:cNvPr>
        <xdr:cNvGrpSpPr/>
      </xdr:nvGrpSpPr>
      <xdr:grpSpPr>
        <a:xfrm>
          <a:off x="1381125" y="26225804"/>
          <a:ext cx="2631281" cy="2608935"/>
          <a:chOff x="4432793" y="534865"/>
          <a:chExt cx="2610584" cy="2608387"/>
        </a:xfrm>
      </xdr:grpSpPr>
      <xdr:grpSp>
        <xdr:nvGrpSpPr>
          <xdr:cNvPr id="32" name="Group 31">
            <a:extLst>
              <a:ext uri="{FF2B5EF4-FFF2-40B4-BE49-F238E27FC236}">
                <a16:creationId xmlns:a16="http://schemas.microsoft.com/office/drawing/2014/main" xmlns="" id="{00000000-0008-0000-0D00-000020000000}"/>
              </a:ext>
            </a:extLst>
          </xdr:cNvPr>
          <xdr:cNvGrpSpPr/>
        </xdr:nvGrpSpPr>
        <xdr:grpSpPr>
          <a:xfrm>
            <a:off x="4432793" y="534865"/>
            <a:ext cx="2610584" cy="2608387"/>
            <a:chOff x="5326674" y="1186962"/>
            <a:chExt cx="2610582" cy="2608385"/>
          </a:xfrm>
        </xdr:grpSpPr>
        <xdr:grpSp>
          <xdr:nvGrpSpPr>
            <xdr:cNvPr id="34" name="Group 33">
              <a:extLst>
                <a:ext uri="{FF2B5EF4-FFF2-40B4-BE49-F238E27FC236}">
                  <a16:creationId xmlns:a16="http://schemas.microsoft.com/office/drawing/2014/main" xmlns="" id="{00000000-0008-0000-0D00-000022000000}"/>
                </a:ext>
              </a:extLst>
            </xdr:cNvPr>
            <xdr:cNvGrpSpPr/>
          </xdr:nvGrpSpPr>
          <xdr:grpSpPr>
            <a:xfrm>
              <a:off x="5326674" y="1186962"/>
              <a:ext cx="2610582" cy="2608385"/>
              <a:chOff x="5341328" y="1238250"/>
              <a:chExt cx="2610582" cy="2608385"/>
            </a:xfrm>
          </xdr:grpSpPr>
          <xdr:grpSp>
            <xdr:nvGrpSpPr>
              <xdr:cNvPr id="47" name="Group 46">
                <a:extLst>
                  <a:ext uri="{FF2B5EF4-FFF2-40B4-BE49-F238E27FC236}">
                    <a16:creationId xmlns:a16="http://schemas.microsoft.com/office/drawing/2014/main" xmlns="" id="{00000000-0008-0000-0D00-00002F000000}"/>
                  </a:ext>
                </a:extLst>
              </xdr:cNvPr>
              <xdr:cNvGrpSpPr/>
            </xdr:nvGrpSpPr>
            <xdr:grpSpPr>
              <a:xfrm>
                <a:off x="5341328" y="1238250"/>
                <a:ext cx="2610582" cy="2608385"/>
                <a:chOff x="1648557" y="1802423"/>
                <a:chExt cx="2676525" cy="2621758"/>
              </a:xfrm>
            </xdr:grpSpPr>
            <xdr:sp macro="" textlink="">
              <xdr:nvSpPr>
                <xdr:cNvPr id="49" name="Oval 2">
                  <a:extLst>
                    <a:ext uri="{FF2B5EF4-FFF2-40B4-BE49-F238E27FC236}">
                      <a16:creationId xmlns:a16="http://schemas.microsoft.com/office/drawing/2014/main" xmlns="" id="{00000000-0008-0000-0D00-000031000000}"/>
                    </a:ext>
                  </a:extLst>
                </xdr:cNvPr>
                <xdr:cNvSpPr>
                  <a:spLocks noChangeArrowheads="1"/>
                </xdr:cNvSpPr>
              </xdr:nvSpPr>
              <xdr:spPr bwMode="auto">
                <a:xfrm>
                  <a:off x="1648557" y="1802423"/>
                  <a:ext cx="2676525" cy="2621758"/>
                </a:xfrm>
                <a:prstGeom prst="ellipse">
                  <a:avLst/>
                </a:prstGeom>
                <a:solidFill>
                  <a:schemeClr val="accent5">
                    <a:lumMod val="40000"/>
                    <a:lumOff val="60000"/>
                  </a:schemeClr>
                </a:solidFill>
                <a:ln w="19050">
                  <a:gradFill flip="none" rotWithShape="1">
                    <a:gsLst>
                      <a:gs pos="0">
                        <a:schemeClr val="tx1"/>
                      </a:gs>
                      <a:gs pos="100000">
                        <a:schemeClr val="bg1">
                          <a:lumMod val="85000"/>
                        </a:schemeClr>
                      </a:gs>
                    </a:gsLst>
                    <a:lin ang="8100000" scaled="1"/>
                    <a:tileRect/>
                  </a:gradFill>
                </a:ln>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000" b="1">
                    <a:solidFill>
                      <a:schemeClr val="tx1"/>
                    </a:solidFill>
                    <a:latin typeface="Times New Roman" panose="02020603050405020304" pitchFamily="18" charset="0"/>
                    <a:cs typeface="Times New Roman" panose="02020603050405020304" pitchFamily="18" charset="0"/>
                  </a:endParaRPr>
                </a:p>
              </xdr:txBody>
            </xdr:sp>
            <xdr:sp macro="" textlink="">
              <xdr:nvSpPr>
                <xdr:cNvPr id="50" name="Oval 6">
                  <a:extLst>
                    <a:ext uri="{FF2B5EF4-FFF2-40B4-BE49-F238E27FC236}">
                      <a16:creationId xmlns:a16="http://schemas.microsoft.com/office/drawing/2014/main" xmlns="" id="{00000000-0008-0000-0D00-000032000000}"/>
                    </a:ext>
                  </a:extLst>
                </xdr:cNvPr>
                <xdr:cNvSpPr>
                  <a:spLocks noChangeArrowheads="1"/>
                </xdr:cNvSpPr>
              </xdr:nvSpPr>
              <xdr:spPr bwMode="auto">
                <a:xfrm>
                  <a:off x="1725201" y="1862760"/>
                  <a:ext cx="2523235" cy="2468776"/>
                </a:xfrm>
                <a:prstGeom prst="donut">
                  <a:avLst>
                    <a:gd name="adj" fmla="val 15338"/>
                  </a:avLst>
                </a:prstGeom>
                <a:solidFill>
                  <a:schemeClr val="bg1">
                    <a:lumMod val="65000"/>
                    <a:alpha val="20000"/>
                  </a:schemeClr>
                </a:solidFill>
                <a:ln>
                  <a:noFill/>
                </a:ln>
                <a:effectLst>
                  <a:outerShdw blurRad="114300" sx="102000" sy="102000" algn="ctr" rotWithShape="0">
                    <a:prstClr val="black"/>
                  </a:outerShdw>
                </a:effectLst>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100"/>
                </a:p>
              </xdr:txBody>
            </xdr:sp>
          </xdr:grpSp>
          <xdr:graphicFrame macro="">
            <xdr:nvGraphicFramePr>
              <xdr:cNvPr id="48" name="Chart 47">
                <a:extLst>
                  <a:ext uri="{FF2B5EF4-FFF2-40B4-BE49-F238E27FC236}">
                    <a16:creationId xmlns:a16="http://schemas.microsoft.com/office/drawing/2014/main" xmlns="" id="{00000000-0008-0000-0D00-000030000000}"/>
                  </a:ext>
                </a:extLst>
              </xdr:cNvPr>
              <xdr:cNvGraphicFramePr/>
            </xdr:nvGraphicFramePr>
            <xdr:xfrm>
              <a:off x="5371224" y="1348921"/>
              <a:ext cx="2557094" cy="2313926"/>
            </xdr:xfrm>
            <a:graphic>
              <a:graphicData uri="http://schemas.openxmlformats.org/drawingml/2006/chart">
                <c:chart xmlns:c="http://schemas.openxmlformats.org/drawingml/2006/chart" xmlns:r="http://schemas.openxmlformats.org/officeDocument/2006/relationships" r:id="rId15"/>
              </a:graphicData>
            </a:graphic>
          </xdr:graphicFrame>
        </xdr:grpSp>
        <xdr:grpSp>
          <xdr:nvGrpSpPr>
            <xdr:cNvPr id="35" name="Group 34">
              <a:extLst>
                <a:ext uri="{FF2B5EF4-FFF2-40B4-BE49-F238E27FC236}">
                  <a16:creationId xmlns:a16="http://schemas.microsoft.com/office/drawing/2014/main" xmlns="" id="{00000000-0008-0000-0D00-000023000000}"/>
                </a:ext>
              </a:extLst>
            </xdr:cNvPr>
            <xdr:cNvGrpSpPr/>
          </xdr:nvGrpSpPr>
          <xdr:grpSpPr>
            <a:xfrm>
              <a:off x="5854973" y="1686115"/>
              <a:ext cx="1549373" cy="1374082"/>
              <a:chOff x="4313694" y="2411300"/>
              <a:chExt cx="1636123" cy="1323786"/>
            </a:xfrm>
          </xdr:grpSpPr>
          <xdr:sp macro="" textlink="$T$140">
            <xdr:nvSpPr>
              <xdr:cNvPr id="36" name="Rectangle 35">
                <a:extLst>
                  <a:ext uri="{FF2B5EF4-FFF2-40B4-BE49-F238E27FC236}">
                    <a16:creationId xmlns:a16="http://schemas.microsoft.com/office/drawing/2014/main" xmlns="" id="{00000000-0008-0000-0D00-000024000000}"/>
                  </a:ext>
                </a:extLst>
              </xdr:cNvPr>
              <xdr:cNvSpPr/>
            </xdr:nvSpPr>
            <xdr:spPr>
              <a:xfrm>
                <a:off x="4493053" y="3434765"/>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48FE67E4-F8A0-4EE5-A2AB-CA4FEA0BB127}"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1">
            <xdr:nvSpPr>
              <xdr:cNvPr id="37" name="Rectangle 36">
                <a:extLst>
                  <a:ext uri="{FF2B5EF4-FFF2-40B4-BE49-F238E27FC236}">
                    <a16:creationId xmlns:a16="http://schemas.microsoft.com/office/drawing/2014/main" xmlns="" id="{00000000-0008-0000-0D00-000025000000}"/>
                  </a:ext>
                </a:extLst>
              </xdr:cNvPr>
              <xdr:cNvSpPr/>
            </xdr:nvSpPr>
            <xdr:spPr>
              <a:xfrm>
                <a:off x="4341742" y="3214852"/>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4B2006E9-64FC-45ED-8694-75B7FA024FDA}"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0.3</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2">
            <xdr:nvSpPr>
              <xdr:cNvPr id="38" name="Rectangle 37">
                <a:extLst>
                  <a:ext uri="{FF2B5EF4-FFF2-40B4-BE49-F238E27FC236}">
                    <a16:creationId xmlns:a16="http://schemas.microsoft.com/office/drawing/2014/main" xmlns="" id="{00000000-0008-0000-0D00-000026000000}"/>
                  </a:ext>
                </a:extLst>
              </xdr:cNvPr>
              <xdr:cNvSpPr/>
            </xdr:nvSpPr>
            <xdr:spPr>
              <a:xfrm>
                <a:off x="4313694" y="29436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299DDC5E-6B84-45E7-9285-2D462EED4BE7}"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0.5</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3">
            <xdr:nvSpPr>
              <xdr:cNvPr id="39" name="Rectangle 38">
                <a:extLst>
                  <a:ext uri="{FF2B5EF4-FFF2-40B4-BE49-F238E27FC236}">
                    <a16:creationId xmlns:a16="http://schemas.microsoft.com/office/drawing/2014/main" xmlns="" id="{00000000-0008-0000-0D00-000027000000}"/>
                  </a:ext>
                </a:extLst>
              </xdr:cNvPr>
              <xdr:cNvSpPr/>
            </xdr:nvSpPr>
            <xdr:spPr>
              <a:xfrm>
                <a:off x="4417068" y="269341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C5888251-559D-495F-983A-4386C97FA9D6}"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0.8</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4">
            <xdr:nvSpPr>
              <xdr:cNvPr id="40" name="Rectangle 39">
                <a:extLst>
                  <a:ext uri="{FF2B5EF4-FFF2-40B4-BE49-F238E27FC236}">
                    <a16:creationId xmlns:a16="http://schemas.microsoft.com/office/drawing/2014/main" xmlns="" id="{00000000-0008-0000-0D00-000028000000}"/>
                  </a:ext>
                </a:extLst>
              </xdr:cNvPr>
              <xdr:cNvSpPr/>
            </xdr:nvSpPr>
            <xdr:spPr>
              <a:xfrm>
                <a:off x="4649631" y="2487419"/>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F058D291-30A4-44D7-9C28-8254BB0D07CA}"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5">
            <xdr:nvSpPr>
              <xdr:cNvPr id="41" name="Rectangle 40">
                <a:extLst>
                  <a:ext uri="{FF2B5EF4-FFF2-40B4-BE49-F238E27FC236}">
                    <a16:creationId xmlns:a16="http://schemas.microsoft.com/office/drawing/2014/main" xmlns="" id="{00000000-0008-0000-0D00-000029000000}"/>
                  </a:ext>
                </a:extLst>
              </xdr:cNvPr>
              <xdr:cNvSpPr/>
            </xdr:nvSpPr>
            <xdr:spPr>
              <a:xfrm>
                <a:off x="4969803" y="24113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579CE4CC-C3B8-4F15-9441-80F75A2BD0E8}"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1.3</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6">
            <xdr:nvSpPr>
              <xdr:cNvPr id="42" name="Rectangle 41">
                <a:extLst>
                  <a:ext uri="{FF2B5EF4-FFF2-40B4-BE49-F238E27FC236}">
                    <a16:creationId xmlns:a16="http://schemas.microsoft.com/office/drawing/2014/main" xmlns="" id="{00000000-0008-0000-0D00-00002A000000}"/>
                  </a:ext>
                </a:extLst>
              </xdr:cNvPr>
              <xdr:cNvSpPr/>
            </xdr:nvSpPr>
            <xdr:spPr>
              <a:xfrm>
                <a:off x="5251867" y="2499784"/>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1AA94E72-D208-4E79-A6C8-7886B01C66D6}"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1.5</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7">
            <xdr:nvSpPr>
              <xdr:cNvPr id="43" name="Rectangle 42">
                <a:extLst>
                  <a:ext uri="{FF2B5EF4-FFF2-40B4-BE49-F238E27FC236}">
                    <a16:creationId xmlns:a16="http://schemas.microsoft.com/office/drawing/2014/main" xmlns="" id="{00000000-0008-0000-0D00-00002B000000}"/>
                  </a:ext>
                </a:extLst>
              </xdr:cNvPr>
              <xdr:cNvSpPr/>
            </xdr:nvSpPr>
            <xdr:spPr>
              <a:xfrm>
                <a:off x="5449139" y="2687708"/>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FE33ED09-7B3E-444A-B5E0-AE777C490893}" type="TxLink">
                  <a:rPr lang="en-US" sz="1100" b="1" i="0" u="none" strike="noStrike">
                    <a:solidFill>
                      <a:schemeClr val="tx1"/>
                    </a:solidFill>
                    <a:latin typeface="Times New Roman" panose="02020603050405020304" pitchFamily="18" charset="0"/>
                    <a:cs typeface="Times New Roman" panose="02020603050405020304" pitchFamily="18" charset="0"/>
                  </a:rPr>
                  <a:pPr algn="ctr"/>
                  <a:t>1.8</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8">
            <xdr:nvSpPr>
              <xdr:cNvPr id="44" name="Rectangle 43">
                <a:extLst>
                  <a:ext uri="{FF2B5EF4-FFF2-40B4-BE49-F238E27FC236}">
                    <a16:creationId xmlns:a16="http://schemas.microsoft.com/office/drawing/2014/main" xmlns="" id="{00000000-0008-0000-0D00-00002C000000}"/>
                  </a:ext>
                </a:extLst>
              </xdr:cNvPr>
              <xdr:cNvSpPr/>
            </xdr:nvSpPr>
            <xdr:spPr>
              <a:xfrm>
                <a:off x="5552252" y="2939026"/>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915EBC6F-49B8-4261-821B-A8A9AF949679}"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9">
            <xdr:nvSpPr>
              <xdr:cNvPr id="45" name="Rectangle 44">
                <a:extLst>
                  <a:ext uri="{FF2B5EF4-FFF2-40B4-BE49-F238E27FC236}">
                    <a16:creationId xmlns:a16="http://schemas.microsoft.com/office/drawing/2014/main" xmlns="" id="{00000000-0008-0000-0D00-00002D000000}"/>
                  </a:ext>
                </a:extLst>
              </xdr:cNvPr>
              <xdr:cNvSpPr/>
            </xdr:nvSpPr>
            <xdr:spPr>
              <a:xfrm>
                <a:off x="5533193" y="321993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AAFCCE2D-1461-4C4B-A808-4C478B2194B6}"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2.3</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50">
            <xdr:nvSpPr>
              <xdr:cNvPr id="46" name="Rectangle 45">
                <a:extLst>
                  <a:ext uri="{FF2B5EF4-FFF2-40B4-BE49-F238E27FC236}">
                    <a16:creationId xmlns:a16="http://schemas.microsoft.com/office/drawing/2014/main" xmlns="" id="{00000000-0008-0000-0D00-00002E000000}"/>
                  </a:ext>
                </a:extLst>
              </xdr:cNvPr>
              <xdr:cNvSpPr/>
            </xdr:nvSpPr>
            <xdr:spPr>
              <a:xfrm>
                <a:off x="5329653" y="3453477"/>
                <a:ext cx="465482"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571A9448-EDE5-4243-806D-7DC52F6CD22B}" type="TxLink">
                  <a:rPr lang="en-US" sz="1100" b="1" i="0" u="none" strike="noStrike">
                    <a:solidFill>
                      <a:schemeClr val="tx1"/>
                    </a:solidFill>
                    <a:latin typeface="Times New Roman" panose="02020603050405020304" pitchFamily="18" charset="0"/>
                    <a:cs typeface="Times New Roman" panose="02020603050405020304" pitchFamily="18" charset="0"/>
                  </a:rPr>
                  <a:pPr algn="ctr"/>
                  <a:t>2.6</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grpSp>
      </xdr:grpSp>
      <xdr:pic>
        <xdr:nvPicPr>
          <xdr:cNvPr id="33" name="Picture 32">
            <a:extLst>
              <a:ext uri="{FF2B5EF4-FFF2-40B4-BE49-F238E27FC236}">
                <a16:creationId xmlns:a16="http://schemas.microsoft.com/office/drawing/2014/main" xmlns="" id="{00000000-0008-0000-0D00-000021000000}"/>
              </a:ext>
            </a:extLst>
          </xdr:cNvPr>
          <xdr:cNvPicPr>
            <a:picLocks noChangeAspect="1"/>
          </xdr:cNvPicPr>
        </xdr:nvPicPr>
        <xdr:blipFill>
          <a:blip xmlns:r="http://schemas.openxmlformats.org/officeDocument/2006/relationships" r:embed="rId16"/>
          <a:stretch>
            <a:fillRect/>
          </a:stretch>
        </xdr:blipFill>
        <xdr:spPr>
          <a:xfrm>
            <a:off x="5524285" y="1579707"/>
            <a:ext cx="454268" cy="454268"/>
          </a:xfrm>
          <a:prstGeom prst="rect">
            <a:avLst/>
          </a:prstGeom>
        </xdr:spPr>
      </xdr:pic>
    </xdr:grpSp>
    <xdr:clientData/>
  </xdr:twoCellAnchor>
  <xdr:twoCellAnchor>
    <xdr:from>
      <xdr:col>1</xdr:col>
      <xdr:colOff>230183</xdr:colOff>
      <xdr:row>135</xdr:row>
      <xdr:rowOff>157161</xdr:rowOff>
    </xdr:from>
    <xdr:to>
      <xdr:col>7</xdr:col>
      <xdr:colOff>100803</xdr:colOff>
      <xdr:row>153</xdr:row>
      <xdr:rowOff>26192</xdr:rowOff>
    </xdr:to>
    <xdr:graphicFrame macro="">
      <xdr:nvGraphicFramePr>
        <xdr:cNvPr id="51" name="Chart 50">
          <a:extLst>
            <a:ext uri="{FF2B5EF4-FFF2-40B4-BE49-F238E27FC236}">
              <a16:creationId xmlns:a16="http://schemas.microsoft.com/office/drawing/2014/main" xmlns="" id="{00000000-0008-0000-0D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607219</xdr:colOff>
      <xdr:row>143</xdr:row>
      <xdr:rowOff>23813</xdr:rowOff>
    </xdr:from>
    <xdr:to>
      <xdr:col>4</xdr:col>
      <xdr:colOff>353464</xdr:colOff>
      <xdr:row>145</xdr:row>
      <xdr:rowOff>99463</xdr:rowOff>
    </xdr:to>
    <xdr:pic>
      <xdr:nvPicPr>
        <xdr:cNvPr id="52" name="Picture 51">
          <a:extLst>
            <a:ext uri="{FF2B5EF4-FFF2-40B4-BE49-F238E27FC236}">
              <a16:creationId xmlns:a16="http://schemas.microsoft.com/office/drawing/2014/main" xmlns="" id="{00000000-0008-0000-0D00-000034000000}"/>
            </a:ext>
          </a:extLst>
        </xdr:cNvPr>
        <xdr:cNvPicPr>
          <a:picLocks noChangeAspect="1"/>
        </xdr:cNvPicPr>
      </xdr:nvPicPr>
      <xdr:blipFill>
        <a:blip xmlns:r="http://schemas.openxmlformats.org/officeDocument/2006/relationships" r:embed="rId16"/>
        <a:stretch>
          <a:fillRect/>
        </a:stretch>
      </xdr:blipFill>
      <xdr:spPr>
        <a:xfrm>
          <a:off x="2464594" y="27265313"/>
          <a:ext cx="479670" cy="456650"/>
        </a:xfrm>
        <a:prstGeom prst="rect">
          <a:avLst/>
        </a:prstGeom>
      </xdr:spPr>
    </xdr:pic>
    <xdr:clientData/>
  </xdr:twoCellAnchor>
  <xdr:twoCellAnchor>
    <xdr:from>
      <xdr:col>7</xdr:col>
      <xdr:colOff>61785</xdr:colOff>
      <xdr:row>139</xdr:row>
      <xdr:rowOff>55558</xdr:rowOff>
    </xdr:from>
    <xdr:to>
      <xdr:col>7</xdr:col>
      <xdr:colOff>606424</xdr:colOff>
      <xdr:row>141</xdr:row>
      <xdr:rowOff>31745</xdr:rowOff>
    </xdr:to>
    <xdr:sp macro="" textlink="$Q$156">
      <xdr:nvSpPr>
        <xdr:cNvPr id="53" name="Rounded Rectangle 52">
          <a:extLst>
            <a:ext uri="{FF2B5EF4-FFF2-40B4-BE49-F238E27FC236}">
              <a16:creationId xmlns:a16="http://schemas.microsoft.com/office/drawing/2014/main" xmlns="" id="{00000000-0008-0000-0D00-000035000000}"/>
            </a:ext>
          </a:extLst>
        </xdr:cNvPr>
        <xdr:cNvSpPr/>
      </xdr:nvSpPr>
      <xdr:spPr>
        <a:xfrm>
          <a:off x="4509960" y="26535058"/>
          <a:ext cx="544639" cy="357187"/>
        </a:xfrm>
        <a:prstGeom prst="roundRect">
          <a:avLst/>
        </a:prstGeom>
        <a:solidFill>
          <a:srgbClr val="2D1EF6"/>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F85F4C25-39E2-48A3-B01C-C33297E2E674}" type="TxLink">
            <a:rPr lang="en-US" sz="1400" b="1" i="0" u="none" strike="noStrike">
              <a:solidFill>
                <a:schemeClr val="bg1"/>
              </a:solidFill>
              <a:latin typeface="Times New Roman" panose="02020603050405020304" pitchFamily="18" charset="0"/>
              <a:cs typeface="Times New Roman" panose="02020603050405020304" pitchFamily="18" charset="0"/>
            </a:rPr>
            <a:pPr algn="ctr"/>
            <a:t>0.41</a:t>
          </a:fld>
          <a:endParaRPr lang="hu-HU" sz="1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49545</xdr:colOff>
      <xdr:row>143</xdr:row>
      <xdr:rowOff>80962</xdr:rowOff>
    </xdr:from>
    <xdr:to>
      <xdr:col>8</xdr:col>
      <xdr:colOff>2380</xdr:colOff>
      <xdr:row>145</xdr:row>
      <xdr:rowOff>112712</xdr:rowOff>
    </xdr:to>
    <xdr:sp macro="" textlink="$Q$140">
      <xdr:nvSpPr>
        <xdr:cNvPr id="54" name="Rounded Rectangle 53">
          <a:extLst>
            <a:ext uri="{FF2B5EF4-FFF2-40B4-BE49-F238E27FC236}">
              <a16:creationId xmlns:a16="http://schemas.microsoft.com/office/drawing/2014/main" xmlns="" id="{00000000-0008-0000-0D00-000036000000}"/>
            </a:ext>
          </a:extLst>
        </xdr:cNvPr>
        <xdr:cNvSpPr/>
      </xdr:nvSpPr>
      <xdr:spPr>
        <a:xfrm>
          <a:off x="4497720" y="27322462"/>
          <a:ext cx="562435" cy="412750"/>
        </a:xfrm>
        <a:prstGeom prst="roundRect">
          <a:avLst/>
        </a:prstGeom>
        <a:solidFill>
          <a:srgbClr val="C00000"/>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E7B542EC-A9CE-4574-BA68-1F281668753F}" type="TxLink">
            <a:rPr lang="en-US" sz="1400" b="1" i="0" u="none" strike="noStrike">
              <a:solidFill>
                <a:schemeClr val="bg1"/>
              </a:solidFill>
              <a:latin typeface="Times New Roman" panose="02020603050405020304" pitchFamily="18" charset="0"/>
              <a:cs typeface="Times New Roman" panose="02020603050405020304" pitchFamily="18" charset="0"/>
            </a:rPr>
            <a:pPr algn="ctr"/>
            <a:t>0.00</a:t>
          </a:fld>
          <a:endParaRPr lang="hu-HU" sz="1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35719</xdr:colOff>
      <xdr:row>149</xdr:row>
      <xdr:rowOff>23813</xdr:rowOff>
    </xdr:from>
    <xdr:to>
      <xdr:col>8</xdr:col>
      <xdr:colOff>3968</xdr:colOff>
      <xdr:row>150</xdr:row>
      <xdr:rowOff>185738</xdr:rowOff>
    </xdr:to>
    <xdr:sp macro="" textlink="$Q$149">
      <xdr:nvSpPr>
        <xdr:cNvPr id="55" name="Rounded Rectangle 54">
          <a:extLst>
            <a:ext uri="{FF2B5EF4-FFF2-40B4-BE49-F238E27FC236}">
              <a16:creationId xmlns:a16="http://schemas.microsoft.com/office/drawing/2014/main" xmlns="" id="{00000000-0008-0000-0D00-000037000000}"/>
            </a:ext>
          </a:extLst>
        </xdr:cNvPr>
        <xdr:cNvSpPr/>
      </xdr:nvSpPr>
      <xdr:spPr>
        <a:xfrm>
          <a:off x="4483894" y="28408313"/>
          <a:ext cx="577849" cy="352425"/>
        </a:xfrm>
        <a:prstGeom prst="roundRect">
          <a:avLst/>
        </a:prstGeom>
        <a:solidFill>
          <a:schemeClr val="bg1">
            <a:lumMod val="85000"/>
          </a:schemeClr>
        </a:solidFill>
        <a:ln>
          <a:solidFill>
            <a:schemeClr val="bg1"/>
          </a:solidFill>
        </a:ln>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B0F864C3-A869-4A86-AB98-83D66748037C}"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2.14</a:t>
          </a:fld>
          <a:endParaRPr lang="hu-HU" sz="14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381792</xdr:colOff>
      <xdr:row>148</xdr:row>
      <xdr:rowOff>142876</xdr:rowOff>
    </xdr:from>
    <xdr:to>
      <xdr:col>4</xdr:col>
      <xdr:colOff>442117</xdr:colOff>
      <xdr:row>150</xdr:row>
      <xdr:rowOff>114301</xdr:rowOff>
    </xdr:to>
    <xdr:sp macro="" textlink="$Q$145">
      <xdr:nvSpPr>
        <xdr:cNvPr id="56" name="Rounded Rectangle 55">
          <a:extLst>
            <a:ext uri="{FF2B5EF4-FFF2-40B4-BE49-F238E27FC236}">
              <a16:creationId xmlns:a16="http://schemas.microsoft.com/office/drawing/2014/main" xmlns="" id="{00000000-0008-0000-0D00-000038000000}"/>
            </a:ext>
          </a:extLst>
        </xdr:cNvPr>
        <xdr:cNvSpPr/>
      </xdr:nvSpPr>
      <xdr:spPr>
        <a:xfrm>
          <a:off x="2239167" y="28336876"/>
          <a:ext cx="793750" cy="352425"/>
        </a:xfrm>
        <a:prstGeom prst="roundRect">
          <a:avLst/>
        </a:prstGeom>
        <a:solidFill>
          <a:schemeClr val="bg1">
            <a:lumMod val="75000"/>
          </a:schemeClr>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F3D8A338-EC80-433B-9823-E4E8F96692D9}"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0%</a:t>
          </a:fld>
          <a:endParaRPr lang="hu-HU" sz="16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46</xdr:row>
      <xdr:rowOff>0</xdr:rowOff>
    </xdr:from>
    <xdr:to>
      <xdr:col>11</xdr:col>
      <xdr:colOff>190500</xdr:colOff>
      <xdr:row>69</xdr:row>
      <xdr:rowOff>47624</xdr:rowOff>
    </xdr:to>
    <xdr:graphicFrame macro="">
      <xdr:nvGraphicFramePr>
        <xdr:cNvPr id="57" name="Chart 56">
          <a:extLst>
            <a:ext uri="{FF2B5EF4-FFF2-40B4-BE49-F238E27FC236}">
              <a16:creationId xmlns:a16="http://schemas.microsoft.com/office/drawing/2014/main" xmlns="" id="{00000000-0008-0000-0D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440532</xdr:colOff>
      <xdr:row>48</xdr:row>
      <xdr:rowOff>0</xdr:rowOff>
    </xdr:from>
    <xdr:to>
      <xdr:col>25</xdr:col>
      <xdr:colOff>154782</xdr:colOff>
      <xdr:row>63</xdr:row>
      <xdr:rowOff>103584</xdr:rowOff>
    </xdr:to>
    <xdr:graphicFrame macro="">
      <xdr:nvGraphicFramePr>
        <xdr:cNvPr id="58" name="Chart 57">
          <a:extLst>
            <a:ext uri="{FF2B5EF4-FFF2-40B4-BE49-F238E27FC236}">
              <a16:creationId xmlns:a16="http://schemas.microsoft.com/office/drawing/2014/main" xmlns="" id="{00000000-0008-0000-0D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0</xdr:colOff>
      <xdr:row>48</xdr:row>
      <xdr:rowOff>0</xdr:rowOff>
    </xdr:from>
    <xdr:to>
      <xdr:col>19</xdr:col>
      <xdr:colOff>154781</xdr:colOff>
      <xdr:row>63</xdr:row>
      <xdr:rowOff>103584</xdr:rowOff>
    </xdr:to>
    <xdr:graphicFrame macro="">
      <xdr:nvGraphicFramePr>
        <xdr:cNvPr id="59" name="Chart 58">
          <a:extLst>
            <a:ext uri="{FF2B5EF4-FFF2-40B4-BE49-F238E27FC236}">
              <a16:creationId xmlns:a16="http://schemas.microsoft.com/office/drawing/2014/main" xmlns="" id="{00000000-0008-0000-0D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0</xdr:colOff>
      <xdr:row>136</xdr:row>
      <xdr:rowOff>0</xdr:rowOff>
    </xdr:from>
    <xdr:to>
      <xdr:col>22</xdr:col>
      <xdr:colOff>253433</xdr:colOff>
      <xdr:row>156</xdr:row>
      <xdr:rowOff>190499</xdr:rowOff>
    </xdr:to>
    <xdr:graphicFrame macro="">
      <xdr:nvGraphicFramePr>
        <xdr:cNvPr id="60" name="Chart 59">
          <a:extLst>
            <a:ext uri="{FF2B5EF4-FFF2-40B4-BE49-F238E27FC236}">
              <a16:creationId xmlns:a16="http://schemas.microsoft.com/office/drawing/2014/main" xmlns="" id="{00000000-0008-0000-0D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440530</xdr:colOff>
      <xdr:row>55</xdr:row>
      <xdr:rowOff>83344</xdr:rowOff>
    </xdr:from>
    <xdr:to>
      <xdr:col>16</xdr:col>
      <xdr:colOff>518771</xdr:colOff>
      <xdr:row>57</xdr:row>
      <xdr:rowOff>58739</xdr:rowOff>
    </xdr:to>
    <xdr:sp macro="" textlink="Reports!H33">
      <xdr:nvSpPr>
        <xdr:cNvPr id="61" name="Rounded Rectangle 60">
          <a:extLst>
            <a:ext uri="{FF2B5EF4-FFF2-40B4-BE49-F238E27FC236}">
              <a16:creationId xmlns:a16="http://schemas.microsoft.com/office/drawing/2014/main" xmlns="" id="{00000000-0008-0000-0D00-00003D000000}"/>
            </a:ext>
          </a:extLst>
        </xdr:cNvPr>
        <xdr:cNvSpPr/>
      </xdr:nvSpPr>
      <xdr:spPr>
        <a:xfrm>
          <a:off x="9274968" y="10560844"/>
          <a:ext cx="1292678" cy="356395"/>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1F4F461A-87DC-4AB7-ACCC-33C80A3A3550}" type="TxLink">
            <a:rPr lang="en-US" sz="1600" b="1" i="0" u="none" strike="noStrike">
              <a:solidFill>
                <a:srgbClr val="0000FF"/>
              </a:solidFill>
              <a:latin typeface="Times New Roman"/>
              <a:cs typeface="Times New Roman"/>
            </a:rPr>
            <a:pPr algn="ctr"/>
            <a:t>0</a:t>
          </a:fld>
          <a:endParaRPr lang="hu-HU" sz="96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606534</xdr:colOff>
      <xdr:row>55</xdr:row>
      <xdr:rowOff>113280</xdr:rowOff>
    </xdr:from>
    <xdr:to>
      <xdr:col>22</xdr:col>
      <xdr:colOff>69733</xdr:colOff>
      <xdr:row>57</xdr:row>
      <xdr:rowOff>88675</xdr:rowOff>
    </xdr:to>
    <xdr:sp macro="" textlink="Reports!G33">
      <xdr:nvSpPr>
        <xdr:cNvPr id="62" name="Rounded Rectangle 61">
          <a:extLst>
            <a:ext uri="{FF2B5EF4-FFF2-40B4-BE49-F238E27FC236}">
              <a16:creationId xmlns:a16="http://schemas.microsoft.com/office/drawing/2014/main" xmlns="" id="{00000000-0008-0000-0D00-00003E000000}"/>
            </a:ext>
          </a:extLst>
        </xdr:cNvPr>
        <xdr:cNvSpPr/>
      </xdr:nvSpPr>
      <xdr:spPr>
        <a:xfrm>
          <a:off x="13250972" y="10590780"/>
          <a:ext cx="677636" cy="356395"/>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FD37637E-A4CA-4DCB-969F-07156E8E204A}" type="TxLink">
            <a:rPr lang="en-US" sz="1800" b="1" i="0" u="none" strike="noStrike">
              <a:solidFill>
                <a:srgbClr val="0000FF"/>
              </a:solidFill>
              <a:latin typeface="Times New Roman"/>
              <a:cs typeface="Times New Roman"/>
            </a:rPr>
            <a:pPr algn="ctr"/>
            <a:t>0</a:t>
          </a:fld>
          <a:endParaRPr lang="hu-HU" sz="34400" b="1">
            <a:solidFill>
              <a:srgbClr val="0000FF"/>
            </a:solidFill>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0</xdr:colOff>
      <xdr:row>105</xdr:row>
      <xdr:rowOff>0</xdr:rowOff>
    </xdr:from>
    <xdr:to>
      <xdr:col>13</xdr:col>
      <xdr:colOff>11905</xdr:colOff>
      <xdr:row>119</xdr:row>
      <xdr:rowOff>76202</xdr:rowOff>
    </xdr:to>
    <xdr:graphicFrame macro="">
      <xdr:nvGraphicFramePr>
        <xdr:cNvPr id="2" name="Chart 1">
          <a:extLst>
            <a:ext uri="{FF2B5EF4-FFF2-40B4-BE49-F238E27FC236}">
              <a16:creationId xmlns:a16="http://schemas.microsoft.com/office/drawing/2014/main" xmlns=""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9</xdr:col>
      <xdr:colOff>204789</xdr:colOff>
      <xdr:row>19</xdr:row>
      <xdr:rowOff>35718</xdr:rowOff>
    </xdr:to>
    <xdr:graphicFrame macro="">
      <xdr:nvGraphicFramePr>
        <xdr:cNvPr id="3" name="Chart 2">
          <a:extLst>
            <a:ext uri="{FF2B5EF4-FFF2-40B4-BE49-F238E27FC236}">
              <a16:creationId xmlns:a16="http://schemas.microsoft.com/office/drawing/2014/main" xmlns=""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0</xdr:row>
      <xdr:rowOff>0</xdr:rowOff>
    </xdr:from>
    <xdr:to>
      <xdr:col>19</xdr:col>
      <xdr:colOff>204790</xdr:colOff>
      <xdr:row>19</xdr:row>
      <xdr:rowOff>35718</xdr:rowOff>
    </xdr:to>
    <xdr:graphicFrame macro="">
      <xdr:nvGraphicFramePr>
        <xdr:cNvPr id="4" name="Chart 3">
          <a:extLst>
            <a:ext uri="{FF2B5EF4-FFF2-40B4-BE49-F238E27FC236}">
              <a16:creationId xmlns:a16="http://schemas.microsoft.com/office/drawing/2014/main" xmlns=""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0</xdr:rowOff>
    </xdr:from>
    <xdr:to>
      <xdr:col>10</xdr:col>
      <xdr:colOff>369093</xdr:colOff>
      <xdr:row>42</xdr:row>
      <xdr:rowOff>190499</xdr:rowOff>
    </xdr:to>
    <xdr:graphicFrame macro="">
      <xdr:nvGraphicFramePr>
        <xdr:cNvPr id="5" name="Chart 4">
          <a:extLst>
            <a:ext uri="{FF2B5EF4-FFF2-40B4-BE49-F238E27FC236}">
              <a16:creationId xmlns:a16="http://schemas.microsoft.com/office/drawing/2014/main" xmlns="" id="{00000000-0008-0000-0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22</xdr:row>
      <xdr:rowOff>0</xdr:rowOff>
    </xdr:from>
    <xdr:to>
      <xdr:col>22</xdr:col>
      <xdr:colOff>369093</xdr:colOff>
      <xdr:row>42</xdr:row>
      <xdr:rowOff>190499</xdr:rowOff>
    </xdr:to>
    <xdr:graphicFrame macro="">
      <xdr:nvGraphicFramePr>
        <xdr:cNvPr id="6" name="Chart 5">
          <a:extLst>
            <a:ext uri="{FF2B5EF4-FFF2-40B4-BE49-F238E27FC236}">
              <a16:creationId xmlns:a16="http://schemas.microsoft.com/office/drawing/2014/main" xmlns=""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71</xdr:row>
      <xdr:rowOff>1</xdr:rowOff>
    </xdr:from>
    <xdr:to>
      <xdr:col>7</xdr:col>
      <xdr:colOff>297656</xdr:colOff>
      <xdr:row>85</xdr:row>
      <xdr:rowOff>11907</xdr:rowOff>
    </xdr:to>
    <xdr:graphicFrame macro="">
      <xdr:nvGraphicFramePr>
        <xdr:cNvPr id="7" name="Chart 6">
          <a:extLst>
            <a:ext uri="{FF2B5EF4-FFF2-40B4-BE49-F238E27FC236}">
              <a16:creationId xmlns:a16="http://schemas.microsoft.com/office/drawing/2014/main" xmlns="" id="{00000000-0008-0000-0E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71</xdr:row>
      <xdr:rowOff>0</xdr:rowOff>
    </xdr:from>
    <xdr:to>
      <xdr:col>15</xdr:col>
      <xdr:colOff>297656</xdr:colOff>
      <xdr:row>85</xdr:row>
      <xdr:rowOff>11906</xdr:rowOff>
    </xdr:to>
    <xdr:graphicFrame macro="">
      <xdr:nvGraphicFramePr>
        <xdr:cNvPr id="8" name="Chart 7">
          <a:extLst>
            <a:ext uri="{FF2B5EF4-FFF2-40B4-BE49-F238E27FC236}">
              <a16:creationId xmlns:a16="http://schemas.microsoft.com/office/drawing/2014/main" xmlns="" id="{00000000-0008-0000-0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0</xdr:colOff>
      <xdr:row>71</xdr:row>
      <xdr:rowOff>0</xdr:rowOff>
    </xdr:from>
    <xdr:to>
      <xdr:col>23</xdr:col>
      <xdr:colOff>297656</xdr:colOff>
      <xdr:row>85</xdr:row>
      <xdr:rowOff>11906</xdr:rowOff>
    </xdr:to>
    <xdr:graphicFrame macro="">
      <xdr:nvGraphicFramePr>
        <xdr:cNvPr id="9" name="Chart 8">
          <a:extLst>
            <a:ext uri="{FF2B5EF4-FFF2-40B4-BE49-F238E27FC236}">
              <a16:creationId xmlns:a16="http://schemas.microsoft.com/office/drawing/2014/main" xmlns="" id="{00000000-0008-0000-0E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87</xdr:row>
      <xdr:rowOff>0</xdr:rowOff>
    </xdr:from>
    <xdr:to>
      <xdr:col>7</xdr:col>
      <xdr:colOff>297656</xdr:colOff>
      <xdr:row>101</xdr:row>
      <xdr:rowOff>11906</xdr:rowOff>
    </xdr:to>
    <xdr:graphicFrame macro="">
      <xdr:nvGraphicFramePr>
        <xdr:cNvPr id="10" name="Chart 9">
          <a:extLst>
            <a:ext uri="{FF2B5EF4-FFF2-40B4-BE49-F238E27FC236}">
              <a16:creationId xmlns:a16="http://schemas.microsoft.com/office/drawing/2014/main" xmlns="" id="{00000000-0008-0000-0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87</xdr:row>
      <xdr:rowOff>0</xdr:rowOff>
    </xdr:from>
    <xdr:to>
      <xdr:col>15</xdr:col>
      <xdr:colOff>297656</xdr:colOff>
      <xdr:row>101</xdr:row>
      <xdr:rowOff>11906</xdr:rowOff>
    </xdr:to>
    <xdr:graphicFrame macro="">
      <xdr:nvGraphicFramePr>
        <xdr:cNvPr id="11" name="Chart 10">
          <a:extLst>
            <a:ext uri="{FF2B5EF4-FFF2-40B4-BE49-F238E27FC236}">
              <a16:creationId xmlns:a16="http://schemas.microsoft.com/office/drawing/2014/main" xmlns="" id="{00000000-0008-0000-0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105</xdr:row>
      <xdr:rowOff>0</xdr:rowOff>
    </xdr:from>
    <xdr:to>
      <xdr:col>6</xdr:col>
      <xdr:colOff>11905</xdr:colOff>
      <xdr:row>119</xdr:row>
      <xdr:rowOff>76202</xdr:rowOff>
    </xdr:to>
    <xdr:graphicFrame macro="">
      <xdr:nvGraphicFramePr>
        <xdr:cNvPr id="12" name="Chart 11">
          <a:extLst>
            <a:ext uri="{FF2B5EF4-FFF2-40B4-BE49-F238E27FC236}">
              <a16:creationId xmlns:a16="http://schemas.microsoft.com/office/drawing/2014/main" xmlns="" id="{00000000-0008-0000-0E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333371</xdr:colOff>
      <xdr:row>113</xdr:row>
      <xdr:rowOff>23822</xdr:rowOff>
    </xdr:from>
    <xdr:to>
      <xdr:col>2</xdr:col>
      <xdr:colOff>35715</xdr:colOff>
      <xdr:row>114</xdr:row>
      <xdr:rowOff>95259</xdr:rowOff>
    </xdr:to>
    <xdr:sp macro="" textlink="">
      <xdr:nvSpPr>
        <xdr:cNvPr id="13" name="Rounded Rectangle 12">
          <a:extLst>
            <a:ext uri="{FF2B5EF4-FFF2-40B4-BE49-F238E27FC236}">
              <a16:creationId xmlns:a16="http://schemas.microsoft.com/office/drawing/2014/main" xmlns="" id="{00000000-0008-0000-0E00-00000D000000}"/>
            </a:ext>
          </a:extLst>
        </xdr:cNvPr>
        <xdr:cNvSpPr/>
      </xdr:nvSpPr>
      <xdr:spPr>
        <a:xfrm>
          <a:off x="952496"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330984</xdr:colOff>
      <xdr:row>113</xdr:row>
      <xdr:rowOff>33346</xdr:rowOff>
    </xdr:from>
    <xdr:to>
      <xdr:col>5</xdr:col>
      <xdr:colOff>250023</xdr:colOff>
      <xdr:row>114</xdr:row>
      <xdr:rowOff>119072</xdr:rowOff>
    </xdr:to>
    <xdr:sp macro="" textlink="Reports!B65">
      <xdr:nvSpPr>
        <xdr:cNvPr id="14" name="Rounded Rectangle 13">
          <a:extLst>
            <a:ext uri="{FF2B5EF4-FFF2-40B4-BE49-F238E27FC236}">
              <a16:creationId xmlns:a16="http://schemas.microsoft.com/office/drawing/2014/main" xmlns="" id="{00000000-0008-0000-0E00-00000E000000}"/>
            </a:ext>
          </a:extLst>
        </xdr:cNvPr>
        <xdr:cNvSpPr/>
      </xdr:nvSpPr>
      <xdr:spPr>
        <a:xfrm>
          <a:off x="2188359" y="21559846"/>
          <a:ext cx="1271589"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0E165C3E-206E-445C-95AF-2124B695D0F9}" type="TxLink">
            <a:rPr lang="en-US" sz="1400" b="1" i="0" u="none" strike="noStrike" cap="none" spc="0">
              <a:ln w="0"/>
              <a:solidFill>
                <a:srgbClr val="000000"/>
              </a:solidFill>
              <a:effectLst/>
              <a:latin typeface="Times New Roman"/>
              <a:cs typeface="Times New Roman"/>
            </a:rPr>
            <a:pPr algn="ctr"/>
            <a:t> </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2</xdr:col>
      <xdr:colOff>414332</xdr:colOff>
      <xdr:row>115</xdr:row>
      <xdr:rowOff>33339</xdr:rowOff>
    </xdr:from>
    <xdr:to>
      <xdr:col>3</xdr:col>
      <xdr:colOff>392905</xdr:colOff>
      <xdr:row>116</xdr:row>
      <xdr:rowOff>119061</xdr:rowOff>
    </xdr:to>
    <xdr:sp macro="" textlink="Reports!O65">
      <xdr:nvSpPr>
        <xdr:cNvPr id="15" name="Rounded Rectangle 14">
          <a:extLst>
            <a:ext uri="{FF2B5EF4-FFF2-40B4-BE49-F238E27FC236}">
              <a16:creationId xmlns:a16="http://schemas.microsoft.com/office/drawing/2014/main" xmlns="" id="{00000000-0008-0000-0E00-00000F000000}"/>
            </a:ext>
          </a:extLst>
        </xdr:cNvPr>
        <xdr:cNvSpPr/>
      </xdr:nvSpPr>
      <xdr:spPr>
        <a:xfrm>
          <a:off x="1652582" y="21940839"/>
          <a:ext cx="597698"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7D45E0A6-4FA2-4C72-8094-8FFF163895F0}" type="TxLink">
            <a:rPr lang="en-US" sz="1400" b="1" i="0" u="none" strike="noStrike" cap="none" spc="0">
              <a:ln w="0"/>
              <a:solidFill>
                <a:srgbClr val="000000"/>
              </a:solidFill>
              <a:effectLst/>
              <a:latin typeface="Times New Roman"/>
              <a:cs typeface="Times New Roman"/>
            </a:rPr>
            <a:pPr algn="ctr"/>
            <a:t>#DIV/0!</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8</xdr:col>
      <xdr:colOff>333371</xdr:colOff>
      <xdr:row>113</xdr:row>
      <xdr:rowOff>23822</xdr:rowOff>
    </xdr:from>
    <xdr:to>
      <xdr:col>8</xdr:col>
      <xdr:colOff>654840</xdr:colOff>
      <xdr:row>114</xdr:row>
      <xdr:rowOff>95259</xdr:rowOff>
    </xdr:to>
    <xdr:sp macro="" textlink="">
      <xdr:nvSpPr>
        <xdr:cNvPr id="16" name="Rounded Rectangle 15">
          <a:extLst>
            <a:ext uri="{FF2B5EF4-FFF2-40B4-BE49-F238E27FC236}">
              <a16:creationId xmlns:a16="http://schemas.microsoft.com/office/drawing/2014/main" xmlns="" id="{00000000-0008-0000-0E00-000010000000}"/>
            </a:ext>
          </a:extLst>
        </xdr:cNvPr>
        <xdr:cNvSpPr/>
      </xdr:nvSpPr>
      <xdr:spPr>
        <a:xfrm>
          <a:off x="5391146" y="215503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10</xdr:col>
      <xdr:colOff>330983</xdr:colOff>
      <xdr:row>113</xdr:row>
      <xdr:rowOff>33346</xdr:rowOff>
    </xdr:from>
    <xdr:to>
      <xdr:col>12</xdr:col>
      <xdr:colOff>250023</xdr:colOff>
      <xdr:row>114</xdr:row>
      <xdr:rowOff>119072</xdr:rowOff>
    </xdr:to>
    <xdr:sp macro="" textlink="Reports!B66">
      <xdr:nvSpPr>
        <xdr:cNvPr id="17" name="Rounded Rectangle 16">
          <a:extLst>
            <a:ext uri="{FF2B5EF4-FFF2-40B4-BE49-F238E27FC236}">
              <a16:creationId xmlns:a16="http://schemas.microsoft.com/office/drawing/2014/main" xmlns="" id="{00000000-0008-0000-0E00-000011000000}"/>
            </a:ext>
          </a:extLst>
        </xdr:cNvPr>
        <xdr:cNvSpPr/>
      </xdr:nvSpPr>
      <xdr:spPr>
        <a:xfrm>
          <a:off x="6731783" y="21559846"/>
          <a:ext cx="1138240"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B7B34741-9F35-45B3-81B3-3E920BB35750}" type="TxLink">
            <a:rPr lang="en-US" sz="1400" b="1" i="0" u="none" strike="noStrike" cap="none" spc="0">
              <a:ln w="0"/>
              <a:solidFill>
                <a:srgbClr val="000000"/>
              </a:solidFill>
              <a:effectLst/>
              <a:latin typeface="Times New Roman"/>
              <a:cs typeface="Times New Roman"/>
            </a:rPr>
            <a:pPr algn="ctr"/>
            <a:t> </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9</xdr:col>
      <xdr:colOff>414332</xdr:colOff>
      <xdr:row>115</xdr:row>
      <xdr:rowOff>33339</xdr:rowOff>
    </xdr:from>
    <xdr:to>
      <xdr:col>10</xdr:col>
      <xdr:colOff>392904</xdr:colOff>
      <xdr:row>116</xdr:row>
      <xdr:rowOff>119061</xdr:rowOff>
    </xdr:to>
    <xdr:sp macro="" textlink="Reports!O66">
      <xdr:nvSpPr>
        <xdr:cNvPr id="18" name="Rounded Rectangle 17">
          <a:extLst>
            <a:ext uri="{FF2B5EF4-FFF2-40B4-BE49-F238E27FC236}">
              <a16:creationId xmlns:a16="http://schemas.microsoft.com/office/drawing/2014/main" xmlns="" id="{00000000-0008-0000-0E00-000012000000}"/>
            </a:ext>
          </a:extLst>
        </xdr:cNvPr>
        <xdr:cNvSpPr/>
      </xdr:nvSpPr>
      <xdr:spPr>
        <a:xfrm>
          <a:off x="6205532" y="21940839"/>
          <a:ext cx="588172"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251E6C82-C46D-4634-AB7A-D46BFC34DE09}" type="TxLink">
            <a:rPr lang="en-US" sz="1400" b="1" i="0" u="none" strike="noStrike" cap="none" spc="0">
              <a:ln w="0"/>
              <a:solidFill>
                <a:srgbClr val="000000"/>
              </a:solidFill>
              <a:effectLst/>
              <a:latin typeface="Times New Roman"/>
              <a:cs typeface="Times New Roman"/>
            </a:rPr>
            <a:pPr algn="ctr"/>
            <a:t>#DIV/0!</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14</xdr:col>
      <xdr:colOff>0</xdr:colOff>
      <xdr:row>105</xdr:row>
      <xdr:rowOff>0</xdr:rowOff>
    </xdr:from>
    <xdr:to>
      <xdr:col>20</xdr:col>
      <xdr:colOff>11906</xdr:colOff>
      <xdr:row>119</xdr:row>
      <xdr:rowOff>76202</xdr:rowOff>
    </xdr:to>
    <xdr:graphicFrame macro="">
      <xdr:nvGraphicFramePr>
        <xdr:cNvPr id="19" name="Chart 18">
          <a:extLst>
            <a:ext uri="{FF2B5EF4-FFF2-40B4-BE49-F238E27FC236}">
              <a16:creationId xmlns:a16="http://schemas.microsoft.com/office/drawing/2014/main" xmlns="" id="{00000000-0008-0000-0E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333372</xdr:colOff>
      <xdr:row>113</xdr:row>
      <xdr:rowOff>23822</xdr:rowOff>
    </xdr:from>
    <xdr:to>
      <xdr:col>16</xdr:col>
      <xdr:colOff>47622</xdr:colOff>
      <xdr:row>114</xdr:row>
      <xdr:rowOff>95259</xdr:rowOff>
    </xdr:to>
    <xdr:sp macro="" textlink="">
      <xdr:nvSpPr>
        <xdr:cNvPr id="20" name="Rounded Rectangle 19">
          <a:extLst>
            <a:ext uri="{FF2B5EF4-FFF2-40B4-BE49-F238E27FC236}">
              <a16:creationId xmlns:a16="http://schemas.microsoft.com/office/drawing/2014/main" xmlns="" id="{00000000-0008-0000-0E00-000014000000}"/>
            </a:ext>
          </a:extLst>
        </xdr:cNvPr>
        <xdr:cNvSpPr/>
      </xdr:nvSpPr>
      <xdr:spPr>
        <a:xfrm>
          <a:off x="9782172" y="21550322"/>
          <a:ext cx="323850"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17</xdr:col>
      <xdr:colOff>330984</xdr:colOff>
      <xdr:row>113</xdr:row>
      <xdr:rowOff>33346</xdr:rowOff>
    </xdr:from>
    <xdr:to>
      <xdr:col>19</xdr:col>
      <xdr:colOff>250024</xdr:colOff>
      <xdr:row>114</xdr:row>
      <xdr:rowOff>119072</xdr:rowOff>
    </xdr:to>
    <xdr:sp macro="" textlink="Reports!B67">
      <xdr:nvSpPr>
        <xdr:cNvPr id="21" name="Rounded Rectangle 20">
          <a:extLst>
            <a:ext uri="{FF2B5EF4-FFF2-40B4-BE49-F238E27FC236}">
              <a16:creationId xmlns:a16="http://schemas.microsoft.com/office/drawing/2014/main" xmlns="" id="{00000000-0008-0000-0E00-000015000000}"/>
            </a:ext>
          </a:extLst>
        </xdr:cNvPr>
        <xdr:cNvSpPr/>
      </xdr:nvSpPr>
      <xdr:spPr>
        <a:xfrm>
          <a:off x="11160909" y="21559846"/>
          <a:ext cx="1138240"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F6AC4F5F-04CA-4E59-9A51-0088EFA35E06}" type="TxLink">
            <a:rPr lang="en-US" sz="1400" b="1" i="0" u="none" strike="noStrike" cap="none" spc="0">
              <a:ln w="0"/>
              <a:solidFill>
                <a:srgbClr val="000000"/>
              </a:solidFill>
              <a:effectLst/>
              <a:latin typeface="Times New Roman"/>
              <a:cs typeface="Times New Roman"/>
            </a:rPr>
            <a:pPr algn="ctr"/>
            <a:t> </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16</xdr:col>
      <xdr:colOff>414333</xdr:colOff>
      <xdr:row>115</xdr:row>
      <xdr:rowOff>33339</xdr:rowOff>
    </xdr:from>
    <xdr:to>
      <xdr:col>17</xdr:col>
      <xdr:colOff>392905</xdr:colOff>
      <xdr:row>116</xdr:row>
      <xdr:rowOff>119061</xdr:rowOff>
    </xdr:to>
    <xdr:sp macro="" textlink="Reports!O67">
      <xdr:nvSpPr>
        <xdr:cNvPr id="22" name="Rounded Rectangle 21">
          <a:extLst>
            <a:ext uri="{FF2B5EF4-FFF2-40B4-BE49-F238E27FC236}">
              <a16:creationId xmlns:a16="http://schemas.microsoft.com/office/drawing/2014/main" xmlns="" id="{00000000-0008-0000-0E00-000016000000}"/>
            </a:ext>
          </a:extLst>
        </xdr:cNvPr>
        <xdr:cNvSpPr/>
      </xdr:nvSpPr>
      <xdr:spPr>
        <a:xfrm>
          <a:off x="10472733" y="21940839"/>
          <a:ext cx="750097"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B55EA731-0529-42A1-B13D-98BDCD2B4689}" type="TxLink">
            <a:rPr lang="en-US" sz="1400" b="1" i="0" u="none" strike="noStrike" cap="none" spc="0">
              <a:ln w="0"/>
              <a:solidFill>
                <a:srgbClr val="000000"/>
              </a:solidFill>
              <a:effectLst/>
              <a:latin typeface="Times New Roman"/>
              <a:cs typeface="Times New Roman"/>
            </a:rPr>
            <a:pPr algn="ctr"/>
            <a:t>#DIV/0!</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452428</xdr:colOff>
      <xdr:row>120</xdr:row>
      <xdr:rowOff>0</xdr:rowOff>
    </xdr:from>
    <xdr:to>
      <xdr:col>9</xdr:col>
      <xdr:colOff>357177</xdr:colOff>
      <xdr:row>134</xdr:row>
      <xdr:rowOff>76202</xdr:rowOff>
    </xdr:to>
    <xdr:graphicFrame macro="">
      <xdr:nvGraphicFramePr>
        <xdr:cNvPr id="23" name="Chart 22">
          <a:extLst>
            <a:ext uri="{FF2B5EF4-FFF2-40B4-BE49-F238E27FC236}">
              <a16:creationId xmlns:a16="http://schemas.microsoft.com/office/drawing/2014/main" xmlns="" id="{00000000-0008-0000-0E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47611</xdr:colOff>
      <xdr:row>128</xdr:row>
      <xdr:rowOff>23822</xdr:rowOff>
    </xdr:from>
    <xdr:to>
      <xdr:col>5</xdr:col>
      <xdr:colOff>369080</xdr:colOff>
      <xdr:row>129</xdr:row>
      <xdr:rowOff>95259</xdr:rowOff>
    </xdr:to>
    <xdr:sp macro="" textlink="">
      <xdr:nvSpPr>
        <xdr:cNvPr id="24" name="Rounded Rectangle 23">
          <a:extLst>
            <a:ext uri="{FF2B5EF4-FFF2-40B4-BE49-F238E27FC236}">
              <a16:creationId xmlns:a16="http://schemas.microsoft.com/office/drawing/2014/main" xmlns="" id="{00000000-0008-0000-0E00-000018000000}"/>
            </a:ext>
          </a:extLst>
        </xdr:cNvPr>
        <xdr:cNvSpPr/>
      </xdr:nvSpPr>
      <xdr:spPr>
        <a:xfrm>
          <a:off x="3262299" y="244078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7</xdr:col>
      <xdr:colOff>45224</xdr:colOff>
      <xdr:row>128</xdr:row>
      <xdr:rowOff>33346</xdr:rowOff>
    </xdr:from>
    <xdr:to>
      <xdr:col>8</xdr:col>
      <xdr:colOff>714358</xdr:colOff>
      <xdr:row>129</xdr:row>
      <xdr:rowOff>119072</xdr:rowOff>
    </xdr:to>
    <xdr:sp macro="" textlink="Reports!B68">
      <xdr:nvSpPr>
        <xdr:cNvPr id="25" name="Rounded Rectangle 24">
          <a:extLst>
            <a:ext uri="{FF2B5EF4-FFF2-40B4-BE49-F238E27FC236}">
              <a16:creationId xmlns:a16="http://schemas.microsoft.com/office/drawing/2014/main" xmlns="" id="{00000000-0008-0000-0E00-000019000000}"/>
            </a:ext>
          </a:extLst>
        </xdr:cNvPr>
        <xdr:cNvSpPr/>
      </xdr:nvSpPr>
      <xdr:spPr>
        <a:xfrm>
          <a:off x="4498162" y="24417346"/>
          <a:ext cx="1276352"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E34878EA-93E6-4092-9DD0-820FDD00C473}" type="TxLink">
            <a:rPr lang="en-US" sz="1400" b="1" i="0" u="none" strike="noStrike" cap="none" spc="0">
              <a:ln w="0"/>
              <a:solidFill>
                <a:srgbClr val="000000"/>
              </a:solidFill>
              <a:effectLst/>
              <a:latin typeface="Times New Roman"/>
              <a:cs typeface="Times New Roman"/>
            </a:rPr>
            <a:pPr algn="ctr"/>
            <a:t> </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128572</xdr:colOff>
      <xdr:row>130</xdr:row>
      <xdr:rowOff>33339</xdr:rowOff>
    </xdr:from>
    <xdr:to>
      <xdr:col>7</xdr:col>
      <xdr:colOff>107145</xdr:colOff>
      <xdr:row>131</xdr:row>
      <xdr:rowOff>119061</xdr:rowOff>
    </xdr:to>
    <xdr:sp macro="" textlink="Reports!O68">
      <xdr:nvSpPr>
        <xdr:cNvPr id="26" name="Rounded Rectangle 25">
          <a:extLst>
            <a:ext uri="{FF2B5EF4-FFF2-40B4-BE49-F238E27FC236}">
              <a16:creationId xmlns:a16="http://schemas.microsoft.com/office/drawing/2014/main" xmlns="" id="{00000000-0008-0000-0E00-00001A000000}"/>
            </a:ext>
          </a:extLst>
        </xdr:cNvPr>
        <xdr:cNvSpPr/>
      </xdr:nvSpPr>
      <xdr:spPr>
        <a:xfrm>
          <a:off x="3962385" y="24798339"/>
          <a:ext cx="597698"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18EFA679-0202-4A76-A17F-FD8F69B68566}" type="TxLink">
            <a:rPr lang="en-US" sz="1400" b="1" i="0" u="none" strike="noStrike" cap="none" spc="0">
              <a:ln w="0"/>
              <a:solidFill>
                <a:srgbClr val="000000"/>
              </a:solidFill>
              <a:effectLst/>
              <a:latin typeface="Times New Roman"/>
              <a:cs typeface="Times New Roman"/>
            </a:rPr>
            <a:pPr algn="ctr"/>
            <a:t>#DIV/0!</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10</xdr:col>
      <xdr:colOff>357178</xdr:colOff>
      <xdr:row>120</xdr:row>
      <xdr:rowOff>0</xdr:rowOff>
    </xdr:from>
    <xdr:to>
      <xdr:col>16</xdr:col>
      <xdr:colOff>500052</xdr:colOff>
      <xdr:row>134</xdr:row>
      <xdr:rowOff>76202</xdr:rowOff>
    </xdr:to>
    <xdr:graphicFrame macro="">
      <xdr:nvGraphicFramePr>
        <xdr:cNvPr id="27" name="Chart 26">
          <a:extLst>
            <a:ext uri="{FF2B5EF4-FFF2-40B4-BE49-F238E27FC236}">
              <a16:creationId xmlns:a16="http://schemas.microsoft.com/office/drawing/2014/main" xmlns="" id="{00000000-0008-0000-0E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83330</xdr:colOff>
      <xdr:row>128</xdr:row>
      <xdr:rowOff>23822</xdr:rowOff>
    </xdr:from>
    <xdr:to>
      <xdr:col>12</xdr:col>
      <xdr:colOff>404799</xdr:colOff>
      <xdr:row>129</xdr:row>
      <xdr:rowOff>95259</xdr:rowOff>
    </xdr:to>
    <xdr:sp macro="" textlink="">
      <xdr:nvSpPr>
        <xdr:cNvPr id="28" name="Rounded Rectangle 27">
          <a:extLst>
            <a:ext uri="{FF2B5EF4-FFF2-40B4-BE49-F238E27FC236}">
              <a16:creationId xmlns:a16="http://schemas.microsoft.com/office/drawing/2014/main" xmlns="" id="{00000000-0008-0000-0E00-00001C000000}"/>
            </a:ext>
          </a:extLst>
        </xdr:cNvPr>
        <xdr:cNvSpPr/>
      </xdr:nvSpPr>
      <xdr:spPr>
        <a:xfrm>
          <a:off x="7703330" y="24407822"/>
          <a:ext cx="321469" cy="261937"/>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400" b="1" i="0" u="none" strike="noStrike" cap="none" spc="0">
              <a:ln w="0"/>
              <a:solidFill>
                <a:srgbClr val="000000"/>
              </a:solidFill>
              <a:effectLst/>
              <a:latin typeface="Times New Roman"/>
              <a:cs typeface="Times New Roman"/>
            </a:rPr>
            <a:t>0</a:t>
          </a:r>
          <a:endParaRPr lang="hu-HU" sz="14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14</xdr:col>
      <xdr:colOff>211911</xdr:colOff>
      <xdr:row>128</xdr:row>
      <xdr:rowOff>33346</xdr:rowOff>
    </xdr:from>
    <xdr:to>
      <xdr:col>16</xdr:col>
      <xdr:colOff>130951</xdr:colOff>
      <xdr:row>129</xdr:row>
      <xdr:rowOff>119072</xdr:rowOff>
    </xdr:to>
    <xdr:sp macro="" textlink="Reports!B69">
      <xdr:nvSpPr>
        <xdr:cNvPr id="29" name="Rounded Rectangle 28">
          <a:extLst>
            <a:ext uri="{FF2B5EF4-FFF2-40B4-BE49-F238E27FC236}">
              <a16:creationId xmlns:a16="http://schemas.microsoft.com/office/drawing/2014/main" xmlns="" id="{00000000-0008-0000-0E00-00001D000000}"/>
            </a:ext>
          </a:extLst>
        </xdr:cNvPr>
        <xdr:cNvSpPr/>
      </xdr:nvSpPr>
      <xdr:spPr>
        <a:xfrm>
          <a:off x="9046349" y="24417346"/>
          <a:ext cx="1133477" cy="276226"/>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D8E6503B-71B2-4A5B-B7C2-D5CBEEE12CE2}" type="TxLink">
            <a:rPr lang="en-US" sz="1400" b="1" i="0" u="none" strike="noStrike" cap="none" spc="0">
              <a:ln w="0"/>
              <a:solidFill>
                <a:srgbClr val="000000"/>
              </a:solidFill>
              <a:effectLst/>
              <a:latin typeface="Times New Roman"/>
              <a:cs typeface="Times New Roman"/>
            </a:rPr>
            <a:pPr algn="ctr"/>
            <a:t> </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13</xdr:col>
      <xdr:colOff>295260</xdr:colOff>
      <xdr:row>130</xdr:row>
      <xdr:rowOff>33339</xdr:rowOff>
    </xdr:from>
    <xdr:to>
      <xdr:col>14</xdr:col>
      <xdr:colOff>273832</xdr:colOff>
      <xdr:row>131</xdr:row>
      <xdr:rowOff>119061</xdr:rowOff>
    </xdr:to>
    <xdr:sp macro="" textlink="Reports!O69">
      <xdr:nvSpPr>
        <xdr:cNvPr id="30" name="Rounded Rectangle 29">
          <a:extLst>
            <a:ext uri="{FF2B5EF4-FFF2-40B4-BE49-F238E27FC236}">
              <a16:creationId xmlns:a16="http://schemas.microsoft.com/office/drawing/2014/main" xmlns="" id="{00000000-0008-0000-0E00-00001E000000}"/>
            </a:ext>
          </a:extLst>
        </xdr:cNvPr>
        <xdr:cNvSpPr/>
      </xdr:nvSpPr>
      <xdr:spPr>
        <a:xfrm>
          <a:off x="8522479" y="24798339"/>
          <a:ext cx="585791" cy="276222"/>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091A6906-6F92-495B-A397-F99D7DC0A612}" type="TxLink">
            <a:rPr lang="en-US" sz="1400" b="1" i="0" u="none" strike="noStrike" cap="none" spc="0">
              <a:ln w="0"/>
              <a:solidFill>
                <a:srgbClr val="000000"/>
              </a:solidFill>
              <a:effectLst/>
              <a:latin typeface="Times New Roman"/>
              <a:cs typeface="Times New Roman"/>
            </a:rPr>
            <a:pPr algn="ctr"/>
            <a:t>#DIV/0!</a:t>
          </a:fld>
          <a:endParaRPr lang="hu-HU" sz="1600" b="1" cap="none" spc="0">
            <a:ln w="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2</xdr:col>
      <xdr:colOff>142875</xdr:colOff>
      <xdr:row>137</xdr:row>
      <xdr:rowOff>127304</xdr:rowOff>
    </xdr:from>
    <xdr:to>
      <xdr:col>6</xdr:col>
      <xdr:colOff>178593</xdr:colOff>
      <xdr:row>151</xdr:row>
      <xdr:rowOff>69239</xdr:rowOff>
    </xdr:to>
    <xdr:grpSp>
      <xdr:nvGrpSpPr>
        <xdr:cNvPr id="31" name="Group 30">
          <a:extLst>
            <a:ext uri="{FF2B5EF4-FFF2-40B4-BE49-F238E27FC236}">
              <a16:creationId xmlns:a16="http://schemas.microsoft.com/office/drawing/2014/main" xmlns="" id="{00000000-0008-0000-0E00-00001F000000}"/>
            </a:ext>
          </a:extLst>
        </xdr:cNvPr>
        <xdr:cNvGrpSpPr/>
      </xdr:nvGrpSpPr>
      <xdr:grpSpPr>
        <a:xfrm>
          <a:off x="1381125" y="26225804"/>
          <a:ext cx="2631281" cy="2608935"/>
          <a:chOff x="4432793" y="534865"/>
          <a:chExt cx="2610584" cy="2608387"/>
        </a:xfrm>
      </xdr:grpSpPr>
      <xdr:grpSp>
        <xdr:nvGrpSpPr>
          <xdr:cNvPr id="32" name="Group 31">
            <a:extLst>
              <a:ext uri="{FF2B5EF4-FFF2-40B4-BE49-F238E27FC236}">
                <a16:creationId xmlns:a16="http://schemas.microsoft.com/office/drawing/2014/main" xmlns="" id="{00000000-0008-0000-0E00-000020000000}"/>
              </a:ext>
            </a:extLst>
          </xdr:cNvPr>
          <xdr:cNvGrpSpPr/>
        </xdr:nvGrpSpPr>
        <xdr:grpSpPr>
          <a:xfrm>
            <a:off x="4432793" y="534865"/>
            <a:ext cx="2610584" cy="2608387"/>
            <a:chOff x="5326674" y="1186962"/>
            <a:chExt cx="2610582" cy="2608385"/>
          </a:xfrm>
        </xdr:grpSpPr>
        <xdr:grpSp>
          <xdr:nvGrpSpPr>
            <xdr:cNvPr id="34" name="Group 33">
              <a:extLst>
                <a:ext uri="{FF2B5EF4-FFF2-40B4-BE49-F238E27FC236}">
                  <a16:creationId xmlns:a16="http://schemas.microsoft.com/office/drawing/2014/main" xmlns="" id="{00000000-0008-0000-0E00-000022000000}"/>
                </a:ext>
              </a:extLst>
            </xdr:cNvPr>
            <xdr:cNvGrpSpPr/>
          </xdr:nvGrpSpPr>
          <xdr:grpSpPr>
            <a:xfrm>
              <a:off x="5326674" y="1186962"/>
              <a:ext cx="2610582" cy="2608385"/>
              <a:chOff x="5341328" y="1238250"/>
              <a:chExt cx="2610582" cy="2608385"/>
            </a:xfrm>
          </xdr:grpSpPr>
          <xdr:grpSp>
            <xdr:nvGrpSpPr>
              <xdr:cNvPr id="47" name="Group 46">
                <a:extLst>
                  <a:ext uri="{FF2B5EF4-FFF2-40B4-BE49-F238E27FC236}">
                    <a16:creationId xmlns:a16="http://schemas.microsoft.com/office/drawing/2014/main" xmlns="" id="{00000000-0008-0000-0E00-00002F000000}"/>
                  </a:ext>
                </a:extLst>
              </xdr:cNvPr>
              <xdr:cNvGrpSpPr/>
            </xdr:nvGrpSpPr>
            <xdr:grpSpPr>
              <a:xfrm>
                <a:off x="5341328" y="1238250"/>
                <a:ext cx="2610582" cy="2608385"/>
                <a:chOff x="1648557" y="1802423"/>
                <a:chExt cx="2676525" cy="2621758"/>
              </a:xfrm>
            </xdr:grpSpPr>
            <xdr:sp macro="" textlink="">
              <xdr:nvSpPr>
                <xdr:cNvPr id="49" name="Oval 2">
                  <a:extLst>
                    <a:ext uri="{FF2B5EF4-FFF2-40B4-BE49-F238E27FC236}">
                      <a16:creationId xmlns:a16="http://schemas.microsoft.com/office/drawing/2014/main" xmlns="" id="{00000000-0008-0000-0E00-000031000000}"/>
                    </a:ext>
                  </a:extLst>
                </xdr:cNvPr>
                <xdr:cNvSpPr>
                  <a:spLocks noChangeArrowheads="1"/>
                </xdr:cNvSpPr>
              </xdr:nvSpPr>
              <xdr:spPr bwMode="auto">
                <a:xfrm>
                  <a:off x="1648557" y="1802423"/>
                  <a:ext cx="2676525" cy="2621758"/>
                </a:xfrm>
                <a:prstGeom prst="ellipse">
                  <a:avLst/>
                </a:prstGeom>
                <a:solidFill>
                  <a:schemeClr val="accent5">
                    <a:lumMod val="40000"/>
                    <a:lumOff val="60000"/>
                  </a:schemeClr>
                </a:solidFill>
                <a:ln w="19050">
                  <a:gradFill flip="none" rotWithShape="1">
                    <a:gsLst>
                      <a:gs pos="0">
                        <a:schemeClr val="tx1"/>
                      </a:gs>
                      <a:gs pos="100000">
                        <a:schemeClr val="bg1">
                          <a:lumMod val="85000"/>
                        </a:schemeClr>
                      </a:gs>
                    </a:gsLst>
                    <a:lin ang="8100000" scaled="1"/>
                    <a:tileRect/>
                  </a:gradFill>
                </a:ln>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000" b="1">
                    <a:solidFill>
                      <a:schemeClr val="tx1"/>
                    </a:solidFill>
                    <a:latin typeface="Times New Roman" panose="02020603050405020304" pitchFamily="18" charset="0"/>
                    <a:cs typeface="Times New Roman" panose="02020603050405020304" pitchFamily="18" charset="0"/>
                  </a:endParaRPr>
                </a:p>
              </xdr:txBody>
            </xdr:sp>
            <xdr:sp macro="" textlink="">
              <xdr:nvSpPr>
                <xdr:cNvPr id="50" name="Oval 6">
                  <a:extLst>
                    <a:ext uri="{FF2B5EF4-FFF2-40B4-BE49-F238E27FC236}">
                      <a16:creationId xmlns:a16="http://schemas.microsoft.com/office/drawing/2014/main" xmlns="" id="{00000000-0008-0000-0E00-000032000000}"/>
                    </a:ext>
                  </a:extLst>
                </xdr:cNvPr>
                <xdr:cNvSpPr>
                  <a:spLocks noChangeArrowheads="1"/>
                </xdr:cNvSpPr>
              </xdr:nvSpPr>
              <xdr:spPr bwMode="auto">
                <a:xfrm>
                  <a:off x="1725201" y="1862760"/>
                  <a:ext cx="2523235" cy="2468776"/>
                </a:xfrm>
                <a:prstGeom prst="donut">
                  <a:avLst>
                    <a:gd name="adj" fmla="val 15338"/>
                  </a:avLst>
                </a:prstGeom>
                <a:solidFill>
                  <a:schemeClr val="bg1">
                    <a:lumMod val="65000"/>
                    <a:alpha val="20000"/>
                  </a:schemeClr>
                </a:solidFill>
                <a:ln>
                  <a:noFill/>
                </a:ln>
                <a:effectLst>
                  <a:outerShdw blurRad="114300" sx="102000" sy="102000" algn="ctr" rotWithShape="0">
                    <a:prstClr val="black"/>
                  </a:outerShdw>
                </a:effectLst>
              </xdr:spPr>
              <xdr:txBody>
                <a:bodyPr vert="horz" wrap="square" lIns="91440" tIns="45720" rIns="91440" bIns="45720" numCol="1" anchor="t" anchorCtr="0" compatLnSpc="1">
                  <a:prstTxWarp prst="textNoShape">
                    <a:avLst/>
                  </a:prstTxWarp>
                </a:bodyPr>
                <a:lstStyle>
                  <a:defPPr>
                    <a:defRPr lang="ro-R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o-RO" sz="1100"/>
                </a:p>
              </xdr:txBody>
            </xdr:sp>
          </xdr:grpSp>
          <xdr:graphicFrame macro="">
            <xdr:nvGraphicFramePr>
              <xdr:cNvPr id="48" name="Chart 47">
                <a:extLst>
                  <a:ext uri="{FF2B5EF4-FFF2-40B4-BE49-F238E27FC236}">
                    <a16:creationId xmlns:a16="http://schemas.microsoft.com/office/drawing/2014/main" xmlns="" id="{00000000-0008-0000-0E00-000030000000}"/>
                  </a:ext>
                </a:extLst>
              </xdr:cNvPr>
              <xdr:cNvGraphicFramePr/>
            </xdr:nvGraphicFramePr>
            <xdr:xfrm>
              <a:off x="5371224" y="1348921"/>
              <a:ext cx="2557094" cy="2313926"/>
            </xdr:xfrm>
            <a:graphic>
              <a:graphicData uri="http://schemas.openxmlformats.org/drawingml/2006/chart">
                <c:chart xmlns:c="http://schemas.openxmlformats.org/drawingml/2006/chart" xmlns:r="http://schemas.openxmlformats.org/officeDocument/2006/relationships" r:id="rId15"/>
              </a:graphicData>
            </a:graphic>
          </xdr:graphicFrame>
        </xdr:grpSp>
        <xdr:grpSp>
          <xdr:nvGrpSpPr>
            <xdr:cNvPr id="35" name="Group 34">
              <a:extLst>
                <a:ext uri="{FF2B5EF4-FFF2-40B4-BE49-F238E27FC236}">
                  <a16:creationId xmlns:a16="http://schemas.microsoft.com/office/drawing/2014/main" xmlns="" id="{00000000-0008-0000-0E00-000023000000}"/>
                </a:ext>
              </a:extLst>
            </xdr:cNvPr>
            <xdr:cNvGrpSpPr/>
          </xdr:nvGrpSpPr>
          <xdr:grpSpPr>
            <a:xfrm>
              <a:off x="5854973" y="1686115"/>
              <a:ext cx="1549373" cy="1374082"/>
              <a:chOff x="4313694" y="2411300"/>
              <a:chExt cx="1636123" cy="1323786"/>
            </a:xfrm>
          </xdr:grpSpPr>
          <xdr:sp macro="" textlink="$T$140">
            <xdr:nvSpPr>
              <xdr:cNvPr id="36" name="Rectangle 35">
                <a:extLst>
                  <a:ext uri="{FF2B5EF4-FFF2-40B4-BE49-F238E27FC236}">
                    <a16:creationId xmlns:a16="http://schemas.microsoft.com/office/drawing/2014/main" xmlns="" id="{00000000-0008-0000-0E00-000024000000}"/>
                  </a:ext>
                </a:extLst>
              </xdr:cNvPr>
              <xdr:cNvSpPr/>
            </xdr:nvSpPr>
            <xdr:spPr>
              <a:xfrm>
                <a:off x="4493053" y="3434765"/>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48FE67E4-F8A0-4EE5-A2AB-CA4FEA0BB127}"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1">
            <xdr:nvSpPr>
              <xdr:cNvPr id="37" name="Rectangle 36">
                <a:extLst>
                  <a:ext uri="{FF2B5EF4-FFF2-40B4-BE49-F238E27FC236}">
                    <a16:creationId xmlns:a16="http://schemas.microsoft.com/office/drawing/2014/main" xmlns="" id="{00000000-0008-0000-0E00-000025000000}"/>
                  </a:ext>
                </a:extLst>
              </xdr:cNvPr>
              <xdr:cNvSpPr/>
            </xdr:nvSpPr>
            <xdr:spPr>
              <a:xfrm>
                <a:off x="4341742" y="3214852"/>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4B2006E9-64FC-45ED-8694-75B7FA024FDA}"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2">
            <xdr:nvSpPr>
              <xdr:cNvPr id="38" name="Rectangle 37">
                <a:extLst>
                  <a:ext uri="{FF2B5EF4-FFF2-40B4-BE49-F238E27FC236}">
                    <a16:creationId xmlns:a16="http://schemas.microsoft.com/office/drawing/2014/main" xmlns="" id="{00000000-0008-0000-0E00-000026000000}"/>
                  </a:ext>
                </a:extLst>
              </xdr:cNvPr>
              <xdr:cNvSpPr/>
            </xdr:nvSpPr>
            <xdr:spPr>
              <a:xfrm>
                <a:off x="4313694" y="29436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299DDC5E-6B84-45E7-9285-2D462EED4BE7}"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3">
            <xdr:nvSpPr>
              <xdr:cNvPr id="39" name="Rectangle 38">
                <a:extLst>
                  <a:ext uri="{FF2B5EF4-FFF2-40B4-BE49-F238E27FC236}">
                    <a16:creationId xmlns:a16="http://schemas.microsoft.com/office/drawing/2014/main" xmlns="" id="{00000000-0008-0000-0E00-000027000000}"/>
                  </a:ext>
                </a:extLst>
              </xdr:cNvPr>
              <xdr:cNvSpPr/>
            </xdr:nvSpPr>
            <xdr:spPr>
              <a:xfrm>
                <a:off x="4417068" y="269341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C5888251-559D-495F-983A-4386C97FA9D6}"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4">
            <xdr:nvSpPr>
              <xdr:cNvPr id="40" name="Rectangle 39">
                <a:extLst>
                  <a:ext uri="{FF2B5EF4-FFF2-40B4-BE49-F238E27FC236}">
                    <a16:creationId xmlns:a16="http://schemas.microsoft.com/office/drawing/2014/main" xmlns="" id="{00000000-0008-0000-0E00-000028000000}"/>
                  </a:ext>
                </a:extLst>
              </xdr:cNvPr>
              <xdr:cNvSpPr/>
            </xdr:nvSpPr>
            <xdr:spPr>
              <a:xfrm>
                <a:off x="4649631" y="2487419"/>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F058D291-30A4-44D7-9C28-8254BB0D07CA}"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5">
            <xdr:nvSpPr>
              <xdr:cNvPr id="41" name="Rectangle 40">
                <a:extLst>
                  <a:ext uri="{FF2B5EF4-FFF2-40B4-BE49-F238E27FC236}">
                    <a16:creationId xmlns:a16="http://schemas.microsoft.com/office/drawing/2014/main" xmlns="" id="{00000000-0008-0000-0E00-000029000000}"/>
                  </a:ext>
                </a:extLst>
              </xdr:cNvPr>
              <xdr:cNvSpPr/>
            </xdr:nvSpPr>
            <xdr:spPr>
              <a:xfrm>
                <a:off x="4969803" y="241130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579CE4CC-C3B8-4F15-9441-80F75A2BD0E8}"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6">
            <xdr:nvSpPr>
              <xdr:cNvPr id="42" name="Rectangle 41">
                <a:extLst>
                  <a:ext uri="{FF2B5EF4-FFF2-40B4-BE49-F238E27FC236}">
                    <a16:creationId xmlns:a16="http://schemas.microsoft.com/office/drawing/2014/main" xmlns="" id="{00000000-0008-0000-0E00-00002A000000}"/>
                  </a:ext>
                </a:extLst>
              </xdr:cNvPr>
              <xdr:cNvSpPr/>
            </xdr:nvSpPr>
            <xdr:spPr>
              <a:xfrm>
                <a:off x="5251867" y="2499784"/>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1AA94E72-D208-4E79-A6C8-7886B01C66D6}"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7">
            <xdr:nvSpPr>
              <xdr:cNvPr id="43" name="Rectangle 42">
                <a:extLst>
                  <a:ext uri="{FF2B5EF4-FFF2-40B4-BE49-F238E27FC236}">
                    <a16:creationId xmlns:a16="http://schemas.microsoft.com/office/drawing/2014/main" xmlns="" id="{00000000-0008-0000-0E00-00002B000000}"/>
                  </a:ext>
                </a:extLst>
              </xdr:cNvPr>
              <xdr:cNvSpPr/>
            </xdr:nvSpPr>
            <xdr:spPr>
              <a:xfrm>
                <a:off x="5449139" y="2687708"/>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FE33ED09-7B3E-444A-B5E0-AE777C490893}"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8">
            <xdr:nvSpPr>
              <xdr:cNvPr id="44" name="Rectangle 43">
                <a:extLst>
                  <a:ext uri="{FF2B5EF4-FFF2-40B4-BE49-F238E27FC236}">
                    <a16:creationId xmlns:a16="http://schemas.microsoft.com/office/drawing/2014/main" xmlns="" id="{00000000-0008-0000-0E00-00002C000000}"/>
                  </a:ext>
                </a:extLst>
              </xdr:cNvPr>
              <xdr:cNvSpPr/>
            </xdr:nvSpPr>
            <xdr:spPr>
              <a:xfrm>
                <a:off x="5552252" y="2939026"/>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915EBC6F-49B8-4261-821B-A8A9AF949679}"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49">
            <xdr:nvSpPr>
              <xdr:cNvPr id="45" name="Rectangle 44">
                <a:extLst>
                  <a:ext uri="{FF2B5EF4-FFF2-40B4-BE49-F238E27FC236}">
                    <a16:creationId xmlns:a16="http://schemas.microsoft.com/office/drawing/2014/main" xmlns="" id="{00000000-0008-0000-0E00-00002D000000}"/>
                  </a:ext>
                </a:extLst>
              </xdr:cNvPr>
              <xdr:cNvSpPr/>
            </xdr:nvSpPr>
            <xdr:spPr>
              <a:xfrm>
                <a:off x="5533193" y="3219930"/>
                <a:ext cx="397565"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AAFCCE2D-1461-4C4B-A808-4C478B2194B6}"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sp macro="" textlink="$T$150">
            <xdr:nvSpPr>
              <xdr:cNvPr id="46" name="Rectangle 45">
                <a:extLst>
                  <a:ext uri="{FF2B5EF4-FFF2-40B4-BE49-F238E27FC236}">
                    <a16:creationId xmlns:a16="http://schemas.microsoft.com/office/drawing/2014/main" xmlns="" id="{00000000-0008-0000-0E00-00002E000000}"/>
                  </a:ext>
                </a:extLst>
              </xdr:cNvPr>
              <xdr:cNvSpPr/>
            </xdr:nvSpPr>
            <xdr:spPr>
              <a:xfrm>
                <a:off x="5329653" y="3453477"/>
                <a:ext cx="465482" cy="2816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571A9448-EDE5-4243-806D-7DC52F6CD22B}" type="TxLink">
                  <a:rPr lang="en-US" sz="1100" b="1" i="0" u="none" strike="noStrike">
                    <a:solidFill>
                      <a:schemeClr val="tx1"/>
                    </a:solidFill>
                    <a:latin typeface="Times New Roman" panose="02020603050405020304" pitchFamily="18" charset="0"/>
                    <a:cs typeface="Times New Roman" panose="02020603050405020304" pitchFamily="18" charset="0"/>
                  </a:rPr>
                  <a:pPr algn="ctr"/>
                  <a:t>0.0</a:t>
                </a:fld>
                <a:endParaRPr lang="en-US" sz="1100" b="1" i="0" u="none" strike="noStrike">
                  <a:solidFill>
                    <a:schemeClr val="tx1"/>
                  </a:solidFill>
                  <a:latin typeface="Times New Roman" panose="02020603050405020304" pitchFamily="18" charset="0"/>
                  <a:cs typeface="Times New Roman" panose="02020603050405020304" pitchFamily="18" charset="0"/>
                </a:endParaRPr>
              </a:p>
            </xdr:txBody>
          </xdr:sp>
        </xdr:grpSp>
      </xdr:grpSp>
      <xdr:pic>
        <xdr:nvPicPr>
          <xdr:cNvPr id="33" name="Picture 32">
            <a:extLst>
              <a:ext uri="{FF2B5EF4-FFF2-40B4-BE49-F238E27FC236}">
                <a16:creationId xmlns:a16="http://schemas.microsoft.com/office/drawing/2014/main" xmlns="" id="{00000000-0008-0000-0E00-000021000000}"/>
              </a:ext>
            </a:extLst>
          </xdr:cNvPr>
          <xdr:cNvPicPr>
            <a:picLocks noChangeAspect="1"/>
          </xdr:cNvPicPr>
        </xdr:nvPicPr>
        <xdr:blipFill>
          <a:blip xmlns:r="http://schemas.openxmlformats.org/officeDocument/2006/relationships" r:embed="rId16"/>
          <a:stretch>
            <a:fillRect/>
          </a:stretch>
        </xdr:blipFill>
        <xdr:spPr>
          <a:xfrm>
            <a:off x="5524285" y="1579707"/>
            <a:ext cx="454268" cy="454268"/>
          </a:xfrm>
          <a:prstGeom prst="rect">
            <a:avLst/>
          </a:prstGeom>
        </xdr:spPr>
      </xdr:pic>
    </xdr:grpSp>
    <xdr:clientData/>
  </xdr:twoCellAnchor>
  <xdr:twoCellAnchor>
    <xdr:from>
      <xdr:col>1</xdr:col>
      <xdr:colOff>230183</xdr:colOff>
      <xdr:row>135</xdr:row>
      <xdr:rowOff>157160</xdr:rowOff>
    </xdr:from>
    <xdr:to>
      <xdr:col>7</xdr:col>
      <xdr:colOff>100803</xdr:colOff>
      <xdr:row>153</xdr:row>
      <xdr:rowOff>26191</xdr:rowOff>
    </xdr:to>
    <xdr:graphicFrame macro="">
      <xdr:nvGraphicFramePr>
        <xdr:cNvPr id="51" name="Chart 50">
          <a:extLst>
            <a:ext uri="{FF2B5EF4-FFF2-40B4-BE49-F238E27FC236}">
              <a16:creationId xmlns:a16="http://schemas.microsoft.com/office/drawing/2014/main" xmlns="" id="{00000000-0008-0000-0E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607219</xdr:colOff>
      <xdr:row>143</xdr:row>
      <xdr:rowOff>23813</xdr:rowOff>
    </xdr:from>
    <xdr:to>
      <xdr:col>4</xdr:col>
      <xdr:colOff>353464</xdr:colOff>
      <xdr:row>145</xdr:row>
      <xdr:rowOff>99463</xdr:rowOff>
    </xdr:to>
    <xdr:pic>
      <xdr:nvPicPr>
        <xdr:cNvPr id="52" name="Picture 51">
          <a:extLst>
            <a:ext uri="{FF2B5EF4-FFF2-40B4-BE49-F238E27FC236}">
              <a16:creationId xmlns:a16="http://schemas.microsoft.com/office/drawing/2014/main" xmlns="" id="{00000000-0008-0000-0E00-000034000000}"/>
            </a:ext>
          </a:extLst>
        </xdr:cNvPr>
        <xdr:cNvPicPr>
          <a:picLocks noChangeAspect="1"/>
        </xdr:cNvPicPr>
      </xdr:nvPicPr>
      <xdr:blipFill>
        <a:blip xmlns:r="http://schemas.openxmlformats.org/officeDocument/2006/relationships" r:embed="rId16"/>
        <a:stretch>
          <a:fillRect/>
        </a:stretch>
      </xdr:blipFill>
      <xdr:spPr>
        <a:xfrm>
          <a:off x="2464594" y="27265313"/>
          <a:ext cx="479670" cy="456650"/>
        </a:xfrm>
        <a:prstGeom prst="rect">
          <a:avLst/>
        </a:prstGeom>
      </xdr:spPr>
    </xdr:pic>
    <xdr:clientData/>
  </xdr:twoCellAnchor>
  <xdr:twoCellAnchor>
    <xdr:from>
      <xdr:col>7</xdr:col>
      <xdr:colOff>61785</xdr:colOff>
      <xdr:row>139</xdr:row>
      <xdr:rowOff>55558</xdr:rowOff>
    </xdr:from>
    <xdr:to>
      <xdr:col>7</xdr:col>
      <xdr:colOff>606424</xdr:colOff>
      <xdr:row>141</xdr:row>
      <xdr:rowOff>31745</xdr:rowOff>
    </xdr:to>
    <xdr:sp macro="" textlink="$Q$156">
      <xdr:nvSpPr>
        <xdr:cNvPr id="53" name="Rounded Rectangle 52">
          <a:extLst>
            <a:ext uri="{FF2B5EF4-FFF2-40B4-BE49-F238E27FC236}">
              <a16:creationId xmlns:a16="http://schemas.microsoft.com/office/drawing/2014/main" xmlns="" id="{00000000-0008-0000-0E00-000035000000}"/>
            </a:ext>
          </a:extLst>
        </xdr:cNvPr>
        <xdr:cNvSpPr/>
      </xdr:nvSpPr>
      <xdr:spPr>
        <a:xfrm>
          <a:off x="4509960" y="26535058"/>
          <a:ext cx="544639" cy="357187"/>
        </a:xfrm>
        <a:prstGeom prst="roundRect">
          <a:avLst/>
        </a:prstGeom>
        <a:solidFill>
          <a:srgbClr val="2D1EF6"/>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F85F4C25-39E2-48A3-B01C-C33297E2E674}" type="TxLink">
            <a:rPr lang="en-US" sz="1400" b="1" i="0" u="none" strike="noStrike">
              <a:solidFill>
                <a:schemeClr val="bg1"/>
              </a:solidFill>
              <a:latin typeface="Times New Roman" panose="02020603050405020304" pitchFamily="18" charset="0"/>
              <a:cs typeface="Times New Roman" panose="02020603050405020304" pitchFamily="18" charset="0"/>
            </a:rPr>
            <a:pPr algn="ctr"/>
            <a:t>0.00</a:t>
          </a:fld>
          <a:endParaRPr lang="hu-HU" sz="1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49545</xdr:colOff>
      <xdr:row>143</xdr:row>
      <xdr:rowOff>80962</xdr:rowOff>
    </xdr:from>
    <xdr:to>
      <xdr:col>8</xdr:col>
      <xdr:colOff>2380</xdr:colOff>
      <xdr:row>145</xdr:row>
      <xdr:rowOff>112712</xdr:rowOff>
    </xdr:to>
    <xdr:sp macro="" textlink="$Q$140">
      <xdr:nvSpPr>
        <xdr:cNvPr id="54" name="Rounded Rectangle 53">
          <a:extLst>
            <a:ext uri="{FF2B5EF4-FFF2-40B4-BE49-F238E27FC236}">
              <a16:creationId xmlns:a16="http://schemas.microsoft.com/office/drawing/2014/main" xmlns="" id="{00000000-0008-0000-0E00-000036000000}"/>
            </a:ext>
          </a:extLst>
        </xdr:cNvPr>
        <xdr:cNvSpPr/>
      </xdr:nvSpPr>
      <xdr:spPr>
        <a:xfrm>
          <a:off x="4497720" y="27322462"/>
          <a:ext cx="562435" cy="412750"/>
        </a:xfrm>
        <a:prstGeom prst="roundRect">
          <a:avLst/>
        </a:prstGeom>
        <a:solidFill>
          <a:srgbClr val="C00000"/>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E7B542EC-A9CE-4574-BA68-1F281668753F}" type="TxLink">
            <a:rPr lang="en-US" sz="1400" b="1" i="0" u="none" strike="noStrike">
              <a:solidFill>
                <a:schemeClr val="bg1"/>
              </a:solidFill>
              <a:latin typeface="Times New Roman" panose="02020603050405020304" pitchFamily="18" charset="0"/>
              <a:cs typeface="Times New Roman" panose="02020603050405020304" pitchFamily="18" charset="0"/>
            </a:rPr>
            <a:pPr algn="ctr"/>
            <a:t>0.00</a:t>
          </a:fld>
          <a:endParaRPr lang="hu-HU" sz="1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35719</xdr:colOff>
      <xdr:row>149</xdr:row>
      <xdr:rowOff>23813</xdr:rowOff>
    </xdr:from>
    <xdr:to>
      <xdr:col>8</xdr:col>
      <xdr:colOff>3968</xdr:colOff>
      <xdr:row>150</xdr:row>
      <xdr:rowOff>185738</xdr:rowOff>
    </xdr:to>
    <xdr:sp macro="" textlink="$Q$149">
      <xdr:nvSpPr>
        <xdr:cNvPr id="55" name="Rounded Rectangle 54">
          <a:extLst>
            <a:ext uri="{FF2B5EF4-FFF2-40B4-BE49-F238E27FC236}">
              <a16:creationId xmlns:a16="http://schemas.microsoft.com/office/drawing/2014/main" xmlns="" id="{00000000-0008-0000-0E00-000037000000}"/>
            </a:ext>
          </a:extLst>
        </xdr:cNvPr>
        <xdr:cNvSpPr/>
      </xdr:nvSpPr>
      <xdr:spPr>
        <a:xfrm>
          <a:off x="4483894" y="28408313"/>
          <a:ext cx="577849" cy="352425"/>
        </a:xfrm>
        <a:prstGeom prst="roundRect">
          <a:avLst/>
        </a:prstGeom>
        <a:solidFill>
          <a:schemeClr val="bg1">
            <a:lumMod val="85000"/>
          </a:schemeClr>
        </a:solidFill>
        <a:ln>
          <a:solidFill>
            <a:schemeClr val="bg1"/>
          </a:solidFill>
        </a:ln>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B0F864C3-A869-4A86-AB98-83D66748037C}"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0.00</a:t>
          </a:fld>
          <a:endParaRPr lang="hu-HU" sz="14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381792</xdr:colOff>
      <xdr:row>148</xdr:row>
      <xdr:rowOff>142876</xdr:rowOff>
    </xdr:from>
    <xdr:to>
      <xdr:col>4</xdr:col>
      <xdr:colOff>442117</xdr:colOff>
      <xdr:row>150</xdr:row>
      <xdr:rowOff>114301</xdr:rowOff>
    </xdr:to>
    <xdr:sp macro="" textlink="$Q$145">
      <xdr:nvSpPr>
        <xdr:cNvPr id="56" name="Rounded Rectangle 55">
          <a:extLst>
            <a:ext uri="{FF2B5EF4-FFF2-40B4-BE49-F238E27FC236}">
              <a16:creationId xmlns:a16="http://schemas.microsoft.com/office/drawing/2014/main" xmlns="" id="{00000000-0008-0000-0E00-000038000000}"/>
            </a:ext>
          </a:extLst>
        </xdr:cNvPr>
        <xdr:cNvSpPr/>
      </xdr:nvSpPr>
      <xdr:spPr>
        <a:xfrm>
          <a:off x="2239167" y="28336876"/>
          <a:ext cx="793750" cy="352425"/>
        </a:xfrm>
        <a:prstGeom prst="roundRect">
          <a:avLst/>
        </a:prstGeom>
        <a:solidFill>
          <a:schemeClr val="bg1">
            <a:lumMod val="75000"/>
          </a:schemeClr>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F3D8A338-EC80-433B-9823-E4E8F96692D9}" type="TxLink">
            <a:rPr lang="en-US" sz="1400" b="1" i="0" u="none" strike="noStrike">
              <a:solidFill>
                <a:srgbClr val="0000FF"/>
              </a:solidFill>
              <a:latin typeface="Times New Roman" panose="02020603050405020304" pitchFamily="18" charset="0"/>
              <a:cs typeface="Times New Roman" panose="02020603050405020304" pitchFamily="18" charset="0"/>
            </a:rPr>
            <a:pPr algn="ctr"/>
            <a:t>#DIV/0!</a:t>
          </a:fld>
          <a:endParaRPr lang="hu-HU" sz="16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46</xdr:row>
      <xdr:rowOff>0</xdr:rowOff>
    </xdr:from>
    <xdr:to>
      <xdr:col>11</xdr:col>
      <xdr:colOff>190500</xdr:colOff>
      <xdr:row>69</xdr:row>
      <xdr:rowOff>47624</xdr:rowOff>
    </xdr:to>
    <xdr:graphicFrame macro="">
      <xdr:nvGraphicFramePr>
        <xdr:cNvPr id="57" name="Chart 56">
          <a:extLst>
            <a:ext uri="{FF2B5EF4-FFF2-40B4-BE49-F238E27FC236}">
              <a16:creationId xmlns:a16="http://schemas.microsoft.com/office/drawing/2014/main" xmlns="" id="{00000000-0008-0000-0E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440532</xdr:colOff>
      <xdr:row>48</xdr:row>
      <xdr:rowOff>0</xdr:rowOff>
    </xdr:from>
    <xdr:to>
      <xdr:col>25</xdr:col>
      <xdr:colOff>154782</xdr:colOff>
      <xdr:row>63</xdr:row>
      <xdr:rowOff>103584</xdr:rowOff>
    </xdr:to>
    <xdr:graphicFrame macro="">
      <xdr:nvGraphicFramePr>
        <xdr:cNvPr id="58" name="Chart 57">
          <a:extLst>
            <a:ext uri="{FF2B5EF4-FFF2-40B4-BE49-F238E27FC236}">
              <a16:creationId xmlns:a16="http://schemas.microsoft.com/office/drawing/2014/main" xmlns="" id="{00000000-0008-0000-0E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0</xdr:colOff>
      <xdr:row>48</xdr:row>
      <xdr:rowOff>0</xdr:rowOff>
    </xdr:from>
    <xdr:to>
      <xdr:col>19</xdr:col>
      <xdr:colOff>154781</xdr:colOff>
      <xdr:row>63</xdr:row>
      <xdr:rowOff>103584</xdr:rowOff>
    </xdr:to>
    <xdr:graphicFrame macro="">
      <xdr:nvGraphicFramePr>
        <xdr:cNvPr id="59" name="Chart 58">
          <a:extLst>
            <a:ext uri="{FF2B5EF4-FFF2-40B4-BE49-F238E27FC236}">
              <a16:creationId xmlns:a16="http://schemas.microsoft.com/office/drawing/2014/main" xmlns="" id="{00000000-0008-0000-0E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0</xdr:colOff>
      <xdr:row>136</xdr:row>
      <xdr:rowOff>0</xdr:rowOff>
    </xdr:from>
    <xdr:to>
      <xdr:col>22</xdr:col>
      <xdr:colOff>253433</xdr:colOff>
      <xdr:row>156</xdr:row>
      <xdr:rowOff>190499</xdr:rowOff>
    </xdr:to>
    <xdr:graphicFrame macro="">
      <xdr:nvGraphicFramePr>
        <xdr:cNvPr id="60" name="Chart 59">
          <a:extLst>
            <a:ext uri="{FF2B5EF4-FFF2-40B4-BE49-F238E27FC236}">
              <a16:creationId xmlns:a16="http://schemas.microsoft.com/office/drawing/2014/main" xmlns="" id="{00000000-0008-0000-0E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440531</xdr:colOff>
      <xdr:row>55</xdr:row>
      <xdr:rowOff>71438</xdr:rowOff>
    </xdr:from>
    <xdr:to>
      <xdr:col>16</xdr:col>
      <xdr:colOff>518772</xdr:colOff>
      <xdr:row>57</xdr:row>
      <xdr:rowOff>46833</xdr:rowOff>
    </xdr:to>
    <xdr:sp macro="" textlink="Reports!H34">
      <xdr:nvSpPr>
        <xdr:cNvPr id="61" name="Rounded Rectangle 60">
          <a:extLst>
            <a:ext uri="{FF2B5EF4-FFF2-40B4-BE49-F238E27FC236}">
              <a16:creationId xmlns:a16="http://schemas.microsoft.com/office/drawing/2014/main" xmlns="" id="{00000000-0008-0000-0E00-00003D000000}"/>
            </a:ext>
          </a:extLst>
        </xdr:cNvPr>
        <xdr:cNvSpPr/>
      </xdr:nvSpPr>
      <xdr:spPr>
        <a:xfrm>
          <a:off x="9274969" y="10548938"/>
          <a:ext cx="1292678" cy="356395"/>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168BE3FD-6FB7-4CAB-9287-6C6F6D1A079B}" type="TxLink">
            <a:rPr lang="en-US" sz="1600" b="1" i="0" u="none" strike="noStrike">
              <a:solidFill>
                <a:srgbClr val="0000FF"/>
              </a:solidFill>
              <a:latin typeface="Times New Roman"/>
              <a:cs typeface="Times New Roman"/>
            </a:rPr>
            <a:pPr algn="ctr"/>
            <a:t>0</a:t>
          </a:fld>
          <a:endParaRPr lang="hu-HU" sz="138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606535</xdr:colOff>
      <xdr:row>55</xdr:row>
      <xdr:rowOff>101374</xdr:rowOff>
    </xdr:from>
    <xdr:to>
      <xdr:col>22</xdr:col>
      <xdr:colOff>69734</xdr:colOff>
      <xdr:row>57</xdr:row>
      <xdr:rowOff>76769</xdr:rowOff>
    </xdr:to>
    <xdr:sp macro="" textlink="Reports!G34">
      <xdr:nvSpPr>
        <xdr:cNvPr id="62" name="Rounded Rectangle 61">
          <a:extLst>
            <a:ext uri="{FF2B5EF4-FFF2-40B4-BE49-F238E27FC236}">
              <a16:creationId xmlns:a16="http://schemas.microsoft.com/office/drawing/2014/main" xmlns="" id="{00000000-0008-0000-0E00-00003E000000}"/>
            </a:ext>
          </a:extLst>
        </xdr:cNvPr>
        <xdr:cNvSpPr/>
      </xdr:nvSpPr>
      <xdr:spPr>
        <a:xfrm>
          <a:off x="13250973" y="10578874"/>
          <a:ext cx="677636" cy="356395"/>
        </a:xfrm>
        <a:prstGeom prst="roundRect">
          <a:avLst/>
        </a:prstGeom>
        <a:solidFill>
          <a:schemeClr val="bg1"/>
        </a:solidFill>
        <a:effectLst>
          <a:outerShdw blurRad="50800" dist="38100" dir="8100000" algn="tr" rotWithShape="0">
            <a:prstClr val="black">
              <a:alpha val="40000"/>
            </a:prstClr>
          </a:outerShdw>
        </a:effectLst>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ctr"/>
          <a:fld id="{3F9771DF-E3D2-4153-84C9-4267FAC9328B}" type="TxLink">
            <a:rPr lang="en-US" sz="1800" b="1" i="0" u="none" strike="noStrike">
              <a:solidFill>
                <a:srgbClr val="0000FF"/>
              </a:solidFill>
              <a:latin typeface="Times New Roman"/>
              <a:cs typeface="Times New Roman"/>
            </a:rPr>
            <a:pPr algn="ctr"/>
            <a:t>0</a:t>
          </a:fld>
          <a:endParaRPr lang="hu-HU" sz="59500" b="1">
            <a:solidFill>
              <a:srgbClr val="0000FF"/>
            </a:solidFill>
            <a:latin typeface="Times New Roman" panose="02020603050405020304" pitchFamily="18" charset="0"/>
            <a:cs typeface="Times New Roman" panose="02020603050405020304" pitchFamily="18"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ged.gergis/AppData/Local/Microsoft/Windows/INetCache/Content.Outlook/17SQX4QN/Contracts%20of%20Heliopol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aged.gergis/Desktop/logo/&#1588;&#1610;&#1585;&#1575;&#1578;&#1608;&#1606;/Copy%20of%20Contracts%20of%20Heliopolis%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aged.tawadrous/AppData/Local/Microsoft/Windows/INetCache/Content.Outlook/28H7YO36/Contracts%20of%20Heliopolis%20(00B).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ntracts%20of%20Heliopoli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maged.tawadrous/AppData/Local/Microsoft/Windows/INetCache/Content.Outlook/28H7YO36/Contracts%20of%20Heliopolis%20(00A).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aged.tawadrous/AppData/Local/Microsoft/Windows/INetCache/Content.Outlook/28H7YO36/Contracts%20of%20Heliopolis%20(00C).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bishoy.kamel/AppData/Local/Microsoft/Windows/INetCache/Content.Outlook/WL2IC62X/Total%20Report%20-%20Oct%20201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maged.tawadrous/AppData/Local/Microsoft/Windows/INetCache/Content.Outlook/28H7YO36/Contracts%20of%20Heliopol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maged.tawadrous/Desktop/Total%20Report%20-%20February%202017.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michel.wagih/Desktop/Work%20Heliopolis%203/Contracts%20Of%20Heliopolis%20(%20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maged.tawadrous/Desktop/Total%20Report%20Heliopolis%202-%20February%202017.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george.soliman/Desktop/&#1607;&#1604;&#1610;&#1608;&#1576;&#1608;&#1604;&#1610;&#1587;%201/Total%20-%20December%20201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bfouad/AppData/Local/Microsoft/Windows/Temporary%20Internet%20Files/Content.Outlook/BXBL31SR/Total%202015.xl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bfouad/AppData/Local/Microsoft/Windows/Temporary%20Internet%20Files/Content.Outlook/BXBL31SR/Wadi%20Degla/Total%202015.xls.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mtawadrous/AppData/Local/Microsoft/Windows/Temporary%20Internet%20Files/Content.Outlook/63A4QN1Y/Total%20Villa%20El%20Orouba.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Wadi%20Degla\Work\Total%20-%20October%202017.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Wadi%20Degla\Work\Targ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Contracts"/>
      <sheetName val="Reports"/>
      <sheetName val="Daily"/>
      <sheetName val="شيكات"/>
      <sheetName val="Sheet1"/>
      <sheetName val="Checks"/>
      <sheetName val="Membership"/>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Contracts"/>
      <sheetName val="Reports"/>
      <sheetName val="Daily"/>
      <sheetName val="شيكات"/>
      <sheetName val="Sheet1"/>
    </sheetNames>
    <sheetDataSet>
      <sheetData sheetId="0"/>
      <sheetData sheetId="1"/>
      <sheetData sheetId="2"/>
      <sheetData sheetId="3"/>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Contracts"/>
      <sheetName val="Reports"/>
      <sheetName val="Daily"/>
      <sheetName val="شيكات"/>
      <sheetName val="Sheet1"/>
    </sheetNames>
    <sheetDataSet>
      <sheetData sheetId="0"/>
      <sheetData sheetId="1"/>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Contracts"/>
      <sheetName val="Reports"/>
      <sheetName val="Daily"/>
      <sheetName val="شيكات"/>
      <sheetName val="Sheet1"/>
    </sheetNames>
    <sheetDataSet>
      <sheetData sheetId="0"/>
      <sheetData sheetId="1"/>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Contracts"/>
      <sheetName val="Reports"/>
      <sheetName val="Daily"/>
      <sheetName val="شيكات"/>
      <sheetName val="Sheet1"/>
    </sheetNames>
    <sheetDataSet>
      <sheetData sheetId="0"/>
      <sheetData sheetId="1"/>
      <sheetData sheetId="2"/>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Contracts"/>
      <sheetName val="Reports"/>
      <sheetName val="Daily"/>
      <sheetName val="شيكات"/>
      <sheetName val="Sheet1"/>
    </sheetNames>
    <sheetDataSet>
      <sheetData sheetId="0"/>
      <sheetData sheetId="1"/>
      <sheetData sheetId="2"/>
      <sheetData sheetId="3"/>
      <sheetData sheetId="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Contracts"/>
      <sheetName val="Bank"/>
      <sheetName val="Bank Reject"/>
      <sheetName val="Transfer"/>
      <sheetName val="Membership No."/>
      <sheetName val="Hold"/>
      <sheetName val="Reports"/>
      <sheetName val="Pending (Commission)"/>
      <sheetName val="Pending (No Commission)"/>
      <sheetName val="WDF Refund"/>
      <sheetName val="Cancel"/>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Contracts"/>
      <sheetName val="Reports"/>
      <sheetName val="Daily"/>
      <sheetName val="Checks"/>
      <sheetName val="Membership"/>
      <sheetName val="شيكات"/>
      <sheetName val="Sheet1"/>
    </sheetNames>
    <sheetDataSet>
      <sheetData sheetId="0"/>
      <sheetData sheetId="1"/>
      <sheetData sheetId="2"/>
      <sheetData sheetId="3"/>
      <sheetData sheetId="4"/>
      <sheetData sheetId="5" refreshError="1"/>
      <sheetData sheetId="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Contracts"/>
      <sheetName val="Bank"/>
      <sheetName val="Bank Reject"/>
      <sheetName val="Transfer"/>
      <sheetName val="Membership No."/>
      <sheetName val="Hold"/>
      <sheetName val="Pending (Commission)"/>
      <sheetName val="Pending (No Commission)"/>
      <sheetName val="WDF Refund"/>
      <sheetName val="Cancel"/>
      <sheetName val="Repor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Contracts"/>
      <sheetName val="Reports"/>
      <sheetName val="شيكات"/>
      <sheetName val="Sheet1"/>
    </sheetNames>
    <sheetDataSet>
      <sheetData sheetId="0"/>
      <sheetData sheetId="1"/>
      <sheetData sheetId="2"/>
      <sheetData sheetId="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Contracts"/>
      <sheetName val="Bank"/>
      <sheetName val="Bank Reject"/>
      <sheetName val="Transfer"/>
      <sheetName val="Membership No."/>
      <sheetName val="Hold"/>
      <sheetName val="Pending (Commission)"/>
      <sheetName val="Pending (No Commission)"/>
      <sheetName val="WDF Refund"/>
      <sheetName val="Cancel"/>
      <sheetName val="Report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k Report"/>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led"/>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led"/>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led"/>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ks"/>
      <sheetName val="Refund"/>
      <sheetName val="Revenue"/>
      <sheetName val="Banks (40)"/>
      <sheetName val="Revenue (17)"/>
      <sheetName val="Memb. (8)"/>
      <sheetName val="Tables"/>
      <sheetName val="Charts"/>
      <sheetName val="DB (M)"/>
      <sheetName val="DB (R)"/>
      <sheetName val="G (G)"/>
      <sheetName val="G (NwT)"/>
      <sheetName val="G (NT)"/>
      <sheetName val="G (NT Memb.)"/>
    </sheetNames>
    <sheetDataSet>
      <sheetData sheetId="0" refreshError="1"/>
      <sheetData sheetId="1" refreshError="1"/>
      <sheetData sheetId="2" refreshError="1"/>
      <sheetData sheetId="3" refreshError="1"/>
      <sheetData sheetId="4" refreshError="1"/>
      <sheetData sheetId="5" refreshError="1"/>
      <sheetData sheetId="6">
        <row r="44">
          <cell r="M44" t="str">
            <v>Revenue</v>
          </cell>
        </row>
        <row r="105">
          <cell r="B105" t="str">
            <v>Maadi</v>
          </cell>
          <cell r="C105" t="str">
            <v>El-Nakheel</v>
          </cell>
          <cell r="D105" t="str">
            <v>October</v>
          </cell>
          <cell r="E105" t="str">
            <v>Heliopolis</v>
          </cell>
          <cell r="F105" t="str">
            <v>New October</v>
          </cell>
          <cell r="G105" t="str">
            <v>Alex</v>
          </cell>
          <cell r="H105" t="str">
            <v>Corporate</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uals_Forecast"/>
      <sheetName val="Board"/>
      <sheetName val="Sales"/>
      <sheetName val="Maadi"/>
      <sheetName val="El-Nakheel"/>
      <sheetName val="October"/>
      <sheetName val="Heliopolis"/>
      <sheetName val="New October"/>
      <sheetName val="Alex"/>
      <sheetName val="Corporate"/>
      <sheetName val="Data"/>
      <sheetName val="Clubs"/>
      <sheetName val="Bank"/>
      <sheetName val="Team Leader"/>
      <sheetName val="blink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BI40"/>
  <sheetViews>
    <sheetView zoomScale="80" zoomScaleNormal="80" zoomScaleSheetLayoutView="70" workbookViewId="0"/>
  </sheetViews>
  <sheetFormatPr defaultColWidth="18" defaultRowHeight="15.75"/>
  <cols>
    <col min="1" max="1" width="16.28515625" style="82" bestFit="1" customWidth="1"/>
    <col min="2" max="2" width="16.140625" style="404" bestFit="1" customWidth="1"/>
    <col min="3" max="3" width="17.42578125" style="404" bestFit="1" customWidth="1"/>
    <col min="4" max="4" width="12.42578125" style="47" bestFit="1" customWidth="1"/>
    <col min="5" max="5" width="15.42578125" style="47" bestFit="1" customWidth="1"/>
    <col min="6" max="6" width="18.140625" style="47" bestFit="1" customWidth="1"/>
    <col min="7" max="7" width="16.28515625" style="404" bestFit="1" customWidth="1"/>
    <col min="8" max="8" width="10.7109375" style="404" bestFit="1" customWidth="1"/>
    <col min="9" max="9" width="17.85546875" style="17" bestFit="1" customWidth="1"/>
    <col min="10" max="10" width="18.7109375" style="47" bestFit="1" customWidth="1"/>
    <col min="11" max="11" width="12.42578125" style="47" bestFit="1" customWidth="1"/>
    <col min="12" max="12" width="31.7109375" style="404" bestFit="1" customWidth="1"/>
    <col min="13" max="13" width="12.42578125" style="83" bestFit="1" customWidth="1"/>
    <col min="14" max="14" width="11.5703125" style="84" bestFit="1" customWidth="1"/>
    <col min="15" max="15" width="17.140625" style="47" bestFit="1" customWidth="1"/>
    <col min="16" max="16" width="16" style="404" bestFit="1" customWidth="1"/>
    <col min="17" max="18" width="14.85546875" style="82" bestFit="1" customWidth="1"/>
    <col min="19" max="19" width="14.28515625" style="85" bestFit="1" customWidth="1"/>
    <col min="20" max="20" width="18.7109375" style="86" bestFit="1" customWidth="1"/>
    <col min="21" max="21" width="16.7109375" style="82" bestFit="1" customWidth="1"/>
    <col min="22" max="22" width="42.85546875" style="404" customWidth="1"/>
    <col min="23" max="23" width="18.28515625" style="404" bestFit="1" customWidth="1"/>
    <col min="24" max="24" width="53.5703125" style="404" customWidth="1"/>
    <col min="25" max="25" width="17.28515625" style="17" bestFit="1" customWidth="1"/>
    <col min="26" max="26" width="19.7109375" style="93" bestFit="1" customWidth="1"/>
    <col min="27" max="27" width="17.140625" style="94" bestFit="1" customWidth="1"/>
    <col min="28" max="28" width="18.140625" style="404" bestFit="1" customWidth="1"/>
    <col min="29" max="29" width="17.140625" style="404" bestFit="1" customWidth="1"/>
    <col min="30" max="30" width="21.7109375" style="404" bestFit="1" customWidth="1"/>
    <col min="31" max="31" width="16.42578125" style="87" bestFit="1" customWidth="1"/>
    <col min="32" max="32" width="14.5703125" style="87" bestFit="1" customWidth="1"/>
    <col min="33" max="33" width="19.140625" style="404" bestFit="1" customWidth="1"/>
    <col min="34" max="34" width="17.85546875" style="404" bestFit="1" customWidth="1"/>
    <col min="35" max="35" width="18.85546875" style="88" bestFit="1" customWidth="1"/>
    <col min="36" max="39" width="17.42578125" style="404" customWidth="1"/>
    <col min="40" max="40" width="28.7109375" style="404" bestFit="1" customWidth="1"/>
    <col min="41" max="41" width="35.7109375" style="404" bestFit="1" customWidth="1"/>
    <col min="42" max="42" width="30" style="87" bestFit="1" customWidth="1"/>
    <col min="43" max="43" width="14.85546875" style="82" bestFit="1" customWidth="1"/>
    <col min="44" max="44" width="19.28515625" style="404" bestFit="1" customWidth="1"/>
    <col min="45" max="45" width="17.140625" style="404" bestFit="1" customWidth="1"/>
    <col min="46" max="46" width="34.5703125" style="404" bestFit="1" customWidth="1"/>
    <col min="47" max="47" width="57.85546875" style="404" bestFit="1" customWidth="1"/>
    <col min="48" max="48" width="30.140625" style="404" bestFit="1" customWidth="1"/>
    <col min="49" max="49" width="16" style="16" bestFit="1" customWidth="1"/>
    <col min="50" max="50" width="17.28515625" style="16" bestFit="1" customWidth="1"/>
    <col min="51" max="51" width="18.85546875" style="16" bestFit="1" customWidth="1"/>
    <col min="52" max="52" width="51.5703125" style="404" bestFit="1" customWidth="1"/>
    <col min="53" max="53" width="16.42578125" style="404" bestFit="1" customWidth="1"/>
    <col min="54" max="54" width="53.85546875" style="404" bestFit="1" customWidth="1"/>
    <col min="55" max="55" width="23" style="43" bestFit="1" customWidth="1"/>
    <col min="56" max="56" width="19.7109375" style="43" bestFit="1" customWidth="1"/>
    <col min="57" max="58" width="16.7109375" style="404" bestFit="1" customWidth="1"/>
    <col min="59" max="59" width="18.140625" style="404" bestFit="1" customWidth="1"/>
    <col min="60" max="60" width="20" style="404" bestFit="1" customWidth="1"/>
    <col min="61" max="61" width="16.7109375" style="404" bestFit="1" customWidth="1"/>
    <col min="62" max="16384" width="18" style="404"/>
  </cols>
  <sheetData>
    <row r="1" spans="1:61" s="69" customFormat="1" ht="33" thickTop="1" thickBot="1">
      <c r="A1" s="59" t="s">
        <v>0</v>
      </c>
      <c r="B1" s="60" t="s">
        <v>1</v>
      </c>
      <c r="C1" s="60" t="s">
        <v>2</v>
      </c>
      <c r="D1" s="61" t="s">
        <v>79</v>
      </c>
      <c r="E1" s="61" t="s">
        <v>80</v>
      </c>
      <c r="F1" s="61" t="s">
        <v>81</v>
      </c>
      <c r="G1" s="60" t="s">
        <v>3</v>
      </c>
      <c r="H1" s="60" t="s">
        <v>212</v>
      </c>
      <c r="I1" s="37" t="s">
        <v>4</v>
      </c>
      <c r="J1" s="62" t="s">
        <v>82</v>
      </c>
      <c r="K1" s="62">
        <v>0.14000000000000001</v>
      </c>
      <c r="L1" s="60" t="s">
        <v>95</v>
      </c>
      <c r="M1" s="63" t="s">
        <v>6</v>
      </c>
      <c r="N1" s="64" t="s">
        <v>29</v>
      </c>
      <c r="O1" s="61" t="s">
        <v>71</v>
      </c>
      <c r="P1" s="60" t="s">
        <v>7</v>
      </c>
      <c r="Q1" s="59" t="s">
        <v>8</v>
      </c>
      <c r="R1" s="59" t="s">
        <v>9</v>
      </c>
      <c r="S1" s="65" t="s">
        <v>10</v>
      </c>
      <c r="T1" s="66" t="s">
        <v>34</v>
      </c>
      <c r="U1" s="59" t="s">
        <v>11</v>
      </c>
      <c r="V1" s="60" t="s">
        <v>86</v>
      </c>
      <c r="W1" s="60" t="s">
        <v>69</v>
      </c>
      <c r="X1" s="60" t="s">
        <v>13</v>
      </c>
      <c r="Y1" s="37" t="s">
        <v>67</v>
      </c>
      <c r="Z1" s="89" t="s">
        <v>70</v>
      </c>
      <c r="AA1" s="90" t="s">
        <v>68</v>
      </c>
      <c r="AB1" s="60" t="s">
        <v>14</v>
      </c>
      <c r="AC1" s="60" t="s">
        <v>15</v>
      </c>
      <c r="AD1" s="60" t="s">
        <v>16</v>
      </c>
      <c r="AE1" s="67" t="s">
        <v>17</v>
      </c>
      <c r="AF1" s="67" t="s">
        <v>18</v>
      </c>
      <c r="AG1" s="60" t="s">
        <v>19</v>
      </c>
      <c r="AH1" s="60" t="s">
        <v>20</v>
      </c>
      <c r="AI1" s="68" t="s">
        <v>30</v>
      </c>
      <c r="AJ1" s="60" t="s">
        <v>21</v>
      </c>
      <c r="AK1" s="60" t="s">
        <v>32</v>
      </c>
      <c r="AL1" s="60" t="s">
        <v>22</v>
      </c>
      <c r="AM1" s="60" t="s">
        <v>33</v>
      </c>
      <c r="AN1" s="60" t="s">
        <v>97</v>
      </c>
      <c r="AO1" s="60" t="s">
        <v>23</v>
      </c>
      <c r="AP1" s="67" t="s">
        <v>35</v>
      </c>
      <c r="AQ1" s="59" t="s">
        <v>24</v>
      </c>
      <c r="AR1" s="60" t="s">
        <v>25</v>
      </c>
      <c r="AS1" s="60" t="s">
        <v>26</v>
      </c>
      <c r="AT1" s="60" t="s">
        <v>98</v>
      </c>
      <c r="AU1" s="60" t="s">
        <v>88</v>
      </c>
      <c r="AV1" s="60" t="s">
        <v>89</v>
      </c>
      <c r="AW1" s="36" t="s">
        <v>83</v>
      </c>
      <c r="AX1" s="36" t="s">
        <v>84</v>
      </c>
      <c r="AY1" s="36" t="s">
        <v>85</v>
      </c>
      <c r="AZ1" s="60" t="s">
        <v>27</v>
      </c>
      <c r="BA1" s="60" t="s">
        <v>28</v>
      </c>
      <c r="BB1" s="60" t="s">
        <v>31</v>
      </c>
      <c r="BC1" s="44" t="s">
        <v>72</v>
      </c>
      <c r="BD1" s="44" t="s">
        <v>73</v>
      </c>
      <c r="BE1" s="69" t="s">
        <v>74</v>
      </c>
      <c r="BF1" s="69" t="s">
        <v>75</v>
      </c>
      <c r="BG1" s="69" t="s">
        <v>76</v>
      </c>
      <c r="BH1" s="69" t="s">
        <v>77</v>
      </c>
      <c r="BI1" s="69" t="s">
        <v>78</v>
      </c>
    </row>
    <row r="2" spans="1:61" ht="17.25" thickTop="1" thickBot="1">
      <c r="A2" s="393" t="s">
        <v>120</v>
      </c>
      <c r="B2" s="394"/>
      <c r="C2" s="390"/>
      <c r="D2" s="392"/>
      <c r="E2" s="392"/>
      <c r="F2" s="392">
        <f>D2+E2</f>
        <v>0</v>
      </c>
      <c r="G2" s="390"/>
      <c r="H2" s="390"/>
      <c r="I2" s="391"/>
      <c r="J2" s="392">
        <f>I2/(1.14)</f>
        <v>0</v>
      </c>
      <c r="K2" s="392">
        <f>J2*0.14</f>
        <v>0</v>
      </c>
      <c r="L2" s="390"/>
      <c r="M2" s="395"/>
      <c r="N2" s="396"/>
      <c r="O2" s="392">
        <f>I2-D2</f>
        <v>0</v>
      </c>
      <c r="P2" s="394"/>
      <c r="Q2" s="397"/>
      <c r="R2" s="397"/>
      <c r="S2" s="398"/>
      <c r="T2" s="399"/>
      <c r="U2" s="393"/>
      <c r="V2" s="400"/>
      <c r="W2" s="390"/>
      <c r="X2" s="390"/>
      <c r="Y2" s="391"/>
      <c r="Z2" s="405">
        <f>IF(AG2="Corporate",((F2+Y2)/2),IF(G2="Club",I2,(F2+Y2)))</f>
        <v>0</v>
      </c>
      <c r="AA2" s="406">
        <f>(F2+Y2)-I2</f>
        <v>0</v>
      </c>
      <c r="AB2" s="394"/>
      <c r="AC2" s="390"/>
      <c r="AD2" s="394"/>
      <c r="AE2" s="401"/>
      <c r="AF2" s="401"/>
      <c r="AG2" s="390"/>
      <c r="AH2" s="390"/>
      <c r="AI2" s="402"/>
      <c r="AJ2" s="390"/>
      <c r="AK2" s="394"/>
      <c r="AL2" s="390"/>
      <c r="AM2" s="394"/>
      <c r="AN2" s="394"/>
      <c r="AO2" s="390"/>
      <c r="AP2" s="399"/>
      <c r="AQ2" s="397"/>
      <c r="AR2" s="390"/>
      <c r="AS2" s="390"/>
      <c r="AT2" s="390"/>
      <c r="AU2" s="390"/>
      <c r="AV2" s="390"/>
      <c r="AW2" s="389"/>
      <c r="AX2" s="389"/>
      <c r="AY2" s="389">
        <f>(AW2*35%)-AX2</f>
        <v>0</v>
      </c>
      <c r="AZ2" s="390"/>
      <c r="BA2" s="390"/>
      <c r="BB2" s="390"/>
      <c r="BC2" s="403" t="e">
        <f>D2/I2</f>
        <v>#DIV/0!</v>
      </c>
      <c r="BD2" s="403" t="e">
        <f>E2/O2</f>
        <v>#DIV/0!</v>
      </c>
      <c r="BE2" s="404">
        <f>LEN(Q2)</f>
        <v>0</v>
      </c>
      <c r="BF2" s="404">
        <f>LEN(R2)</f>
        <v>0</v>
      </c>
      <c r="BG2" s="404">
        <f>LEN(T2)</f>
        <v>0</v>
      </c>
      <c r="BH2" s="404">
        <f>LEN(AP2)</f>
        <v>0</v>
      </c>
      <c r="BI2" s="404">
        <f>LEN(AQ2)</f>
        <v>0</v>
      </c>
    </row>
    <row r="3" spans="1:61" ht="17.25" thickTop="1" thickBot="1">
      <c r="A3" s="393" t="s">
        <v>120</v>
      </c>
      <c r="B3" s="394"/>
      <c r="C3" s="390"/>
      <c r="D3" s="392"/>
      <c r="E3" s="392"/>
      <c r="F3" s="392">
        <f t="shared" ref="F3:F12" si="0">D3+E3</f>
        <v>0</v>
      </c>
      <c r="G3" s="390"/>
      <c r="H3" s="390"/>
      <c r="I3" s="391"/>
      <c r="J3" s="392">
        <f t="shared" ref="J3:J12" si="1">I3/(1.14)</f>
        <v>0</v>
      </c>
      <c r="K3" s="392">
        <f t="shared" ref="K3:K12" si="2">J3*0.14</f>
        <v>0</v>
      </c>
      <c r="L3" s="390"/>
      <c r="M3" s="395"/>
      <c r="N3" s="396"/>
      <c r="O3" s="392">
        <f t="shared" ref="O3:O12" si="3">I3-D3</f>
        <v>0</v>
      </c>
      <c r="P3" s="394"/>
      <c r="Q3" s="397"/>
      <c r="R3" s="397"/>
      <c r="S3" s="398"/>
      <c r="T3" s="399"/>
      <c r="U3" s="393"/>
      <c r="V3" s="400"/>
      <c r="W3" s="390"/>
      <c r="X3" s="390"/>
      <c r="Y3" s="391"/>
      <c r="Z3" s="405">
        <f t="shared" ref="Z3:Z12" si="4">IF(AG3="Corporate",((F3+Y3)/2),IF(G3="Club",I3,(F3+Y3)))</f>
        <v>0</v>
      </c>
      <c r="AA3" s="406">
        <f t="shared" ref="AA3:AA12" si="5">(F3+Y3)-I3</f>
        <v>0</v>
      </c>
      <c r="AB3" s="394"/>
      <c r="AC3" s="390"/>
      <c r="AD3" s="394"/>
      <c r="AE3" s="401"/>
      <c r="AF3" s="401"/>
      <c r="AG3" s="390"/>
      <c r="AH3" s="390"/>
      <c r="AI3" s="402"/>
      <c r="AJ3" s="390"/>
      <c r="AK3" s="394"/>
      <c r="AL3" s="390"/>
      <c r="AM3" s="394"/>
      <c r="AN3" s="394"/>
      <c r="AO3" s="390"/>
      <c r="AP3" s="399"/>
      <c r="AQ3" s="397"/>
      <c r="AR3" s="390"/>
      <c r="AS3" s="390"/>
      <c r="AT3" s="390"/>
      <c r="AU3" s="390"/>
      <c r="AV3" s="390"/>
      <c r="AW3" s="389"/>
      <c r="AX3" s="389"/>
      <c r="AY3" s="389">
        <f t="shared" ref="AY3:AY12" si="6">(AW3*35%)-AX3</f>
        <v>0</v>
      </c>
      <c r="AZ3" s="390"/>
      <c r="BA3" s="390"/>
      <c r="BB3" s="390"/>
      <c r="BC3" s="403" t="e">
        <f t="shared" ref="BC3:BC12" si="7">D3/I3</f>
        <v>#DIV/0!</v>
      </c>
      <c r="BD3" s="403" t="e">
        <f t="shared" ref="BD3:BD12" si="8">E3/O3</f>
        <v>#DIV/0!</v>
      </c>
      <c r="BE3" s="404">
        <f t="shared" ref="BE3:BE12" si="9">LEN(Q3)</f>
        <v>0</v>
      </c>
      <c r="BF3" s="404">
        <f t="shared" ref="BF3:BF12" si="10">LEN(R3)</f>
        <v>0</v>
      </c>
      <c r="BG3" s="404">
        <f t="shared" ref="BG3:BG12" si="11">LEN(T3)</f>
        <v>0</v>
      </c>
      <c r="BH3" s="404">
        <f t="shared" ref="BH3:BH12" si="12">LEN(AP3)</f>
        <v>0</v>
      </c>
      <c r="BI3" s="404">
        <f t="shared" ref="BI3:BI12" si="13">LEN(AQ3)</f>
        <v>0</v>
      </c>
    </row>
    <row r="4" spans="1:61" ht="17.25" thickTop="1" thickBot="1">
      <c r="A4" s="393" t="s">
        <v>120</v>
      </c>
      <c r="B4" s="394"/>
      <c r="C4" s="390"/>
      <c r="D4" s="392"/>
      <c r="E4" s="392"/>
      <c r="F4" s="392">
        <f t="shared" si="0"/>
        <v>0</v>
      </c>
      <c r="G4" s="390"/>
      <c r="H4" s="390"/>
      <c r="I4" s="391"/>
      <c r="J4" s="392">
        <f t="shared" si="1"/>
        <v>0</v>
      </c>
      <c r="K4" s="392">
        <f t="shared" si="2"/>
        <v>0</v>
      </c>
      <c r="L4" s="390"/>
      <c r="M4" s="395"/>
      <c r="N4" s="396"/>
      <c r="O4" s="392">
        <f t="shared" si="3"/>
        <v>0</v>
      </c>
      <c r="P4" s="394"/>
      <c r="Q4" s="397"/>
      <c r="R4" s="397"/>
      <c r="S4" s="398"/>
      <c r="T4" s="399"/>
      <c r="U4" s="393"/>
      <c r="V4" s="400"/>
      <c r="W4" s="390"/>
      <c r="X4" s="390"/>
      <c r="Y4" s="391"/>
      <c r="Z4" s="405">
        <f t="shared" si="4"/>
        <v>0</v>
      </c>
      <c r="AA4" s="406">
        <f t="shared" si="5"/>
        <v>0</v>
      </c>
      <c r="AB4" s="394"/>
      <c r="AC4" s="390"/>
      <c r="AD4" s="394"/>
      <c r="AE4" s="401"/>
      <c r="AF4" s="401"/>
      <c r="AG4" s="390"/>
      <c r="AH4" s="390"/>
      <c r="AI4" s="402"/>
      <c r="AJ4" s="390"/>
      <c r="AK4" s="394"/>
      <c r="AL4" s="390"/>
      <c r="AM4" s="394"/>
      <c r="AN4" s="394"/>
      <c r="AO4" s="390"/>
      <c r="AP4" s="399"/>
      <c r="AQ4" s="397"/>
      <c r="AR4" s="390"/>
      <c r="AS4" s="390"/>
      <c r="AT4" s="390"/>
      <c r="AU4" s="390"/>
      <c r="AV4" s="390"/>
      <c r="AW4" s="389"/>
      <c r="AX4" s="389"/>
      <c r="AY4" s="389">
        <f t="shared" si="6"/>
        <v>0</v>
      </c>
      <c r="AZ4" s="390"/>
      <c r="BA4" s="390"/>
      <c r="BB4" s="390"/>
      <c r="BC4" s="403" t="e">
        <f t="shared" si="7"/>
        <v>#DIV/0!</v>
      </c>
      <c r="BD4" s="403" t="e">
        <f t="shared" si="8"/>
        <v>#DIV/0!</v>
      </c>
      <c r="BE4" s="404">
        <f t="shared" si="9"/>
        <v>0</v>
      </c>
      <c r="BF4" s="404">
        <f t="shared" si="10"/>
        <v>0</v>
      </c>
      <c r="BG4" s="404">
        <f t="shared" si="11"/>
        <v>0</v>
      </c>
      <c r="BH4" s="404">
        <f t="shared" si="12"/>
        <v>0</v>
      </c>
      <c r="BI4" s="404">
        <f t="shared" si="13"/>
        <v>0</v>
      </c>
    </row>
    <row r="5" spans="1:61" ht="17.25" thickTop="1" thickBot="1">
      <c r="A5" s="393" t="s">
        <v>120</v>
      </c>
      <c r="B5" s="394"/>
      <c r="C5" s="390"/>
      <c r="D5" s="392"/>
      <c r="E5" s="392"/>
      <c r="F5" s="392">
        <f t="shared" si="0"/>
        <v>0</v>
      </c>
      <c r="G5" s="390"/>
      <c r="H5" s="390"/>
      <c r="I5" s="391"/>
      <c r="J5" s="392">
        <f t="shared" si="1"/>
        <v>0</v>
      </c>
      <c r="K5" s="392">
        <f t="shared" si="2"/>
        <v>0</v>
      </c>
      <c r="L5" s="390"/>
      <c r="M5" s="395"/>
      <c r="N5" s="396"/>
      <c r="O5" s="392">
        <f t="shared" si="3"/>
        <v>0</v>
      </c>
      <c r="P5" s="394"/>
      <c r="Q5" s="397"/>
      <c r="R5" s="397"/>
      <c r="S5" s="398"/>
      <c r="T5" s="399"/>
      <c r="U5" s="393"/>
      <c r="V5" s="400"/>
      <c r="W5" s="390"/>
      <c r="X5" s="390"/>
      <c r="Y5" s="391"/>
      <c r="Z5" s="405">
        <f t="shared" si="4"/>
        <v>0</v>
      </c>
      <c r="AA5" s="406">
        <f t="shared" si="5"/>
        <v>0</v>
      </c>
      <c r="AB5" s="394"/>
      <c r="AC5" s="390"/>
      <c r="AD5" s="394"/>
      <c r="AE5" s="401"/>
      <c r="AF5" s="401"/>
      <c r="AG5" s="390"/>
      <c r="AH5" s="390"/>
      <c r="AI5" s="402"/>
      <c r="AJ5" s="390"/>
      <c r="AK5" s="394"/>
      <c r="AL5" s="390"/>
      <c r="AM5" s="394"/>
      <c r="AN5" s="394"/>
      <c r="AO5" s="390"/>
      <c r="AP5" s="399"/>
      <c r="AQ5" s="397"/>
      <c r="AR5" s="390"/>
      <c r="AS5" s="390"/>
      <c r="AT5" s="390"/>
      <c r="AU5" s="390"/>
      <c r="AV5" s="390"/>
      <c r="AW5" s="389"/>
      <c r="AX5" s="389"/>
      <c r="AY5" s="389">
        <f t="shared" si="6"/>
        <v>0</v>
      </c>
      <c r="AZ5" s="390"/>
      <c r="BA5" s="390"/>
      <c r="BB5" s="390"/>
      <c r="BC5" s="403" t="e">
        <f t="shared" si="7"/>
        <v>#DIV/0!</v>
      </c>
      <c r="BD5" s="403" t="e">
        <f t="shared" si="8"/>
        <v>#DIV/0!</v>
      </c>
      <c r="BE5" s="404">
        <f t="shared" si="9"/>
        <v>0</v>
      </c>
      <c r="BF5" s="404">
        <f t="shared" si="10"/>
        <v>0</v>
      </c>
      <c r="BG5" s="404">
        <f t="shared" si="11"/>
        <v>0</v>
      </c>
      <c r="BH5" s="404">
        <f t="shared" si="12"/>
        <v>0</v>
      </c>
      <c r="BI5" s="404">
        <f t="shared" si="13"/>
        <v>0</v>
      </c>
    </row>
    <row r="6" spans="1:61" ht="17.25" thickTop="1" thickBot="1">
      <c r="A6" s="393" t="s">
        <v>120</v>
      </c>
      <c r="B6" s="394"/>
      <c r="C6" s="390"/>
      <c r="D6" s="392"/>
      <c r="E6" s="392"/>
      <c r="F6" s="392">
        <f t="shared" si="0"/>
        <v>0</v>
      </c>
      <c r="G6" s="390"/>
      <c r="H6" s="390"/>
      <c r="I6" s="391"/>
      <c r="J6" s="392">
        <f t="shared" si="1"/>
        <v>0</v>
      </c>
      <c r="K6" s="392">
        <f t="shared" si="2"/>
        <v>0</v>
      </c>
      <c r="L6" s="390"/>
      <c r="M6" s="395"/>
      <c r="N6" s="396"/>
      <c r="O6" s="392">
        <f t="shared" si="3"/>
        <v>0</v>
      </c>
      <c r="P6" s="394"/>
      <c r="Q6" s="397"/>
      <c r="R6" s="397"/>
      <c r="S6" s="398"/>
      <c r="T6" s="399"/>
      <c r="U6" s="393"/>
      <c r="V6" s="400"/>
      <c r="W6" s="390"/>
      <c r="X6" s="390"/>
      <c r="Y6" s="391"/>
      <c r="Z6" s="405">
        <f t="shared" si="4"/>
        <v>0</v>
      </c>
      <c r="AA6" s="406">
        <f t="shared" si="5"/>
        <v>0</v>
      </c>
      <c r="AB6" s="394"/>
      <c r="AC6" s="390"/>
      <c r="AD6" s="394"/>
      <c r="AE6" s="401"/>
      <c r="AF6" s="401"/>
      <c r="AG6" s="390"/>
      <c r="AH6" s="390"/>
      <c r="AI6" s="402"/>
      <c r="AJ6" s="390"/>
      <c r="AK6" s="394"/>
      <c r="AL6" s="390"/>
      <c r="AM6" s="394"/>
      <c r="AN6" s="394"/>
      <c r="AO6" s="390"/>
      <c r="AP6" s="399"/>
      <c r="AQ6" s="397"/>
      <c r="AR6" s="390"/>
      <c r="AS6" s="390"/>
      <c r="AT6" s="390"/>
      <c r="AU6" s="390"/>
      <c r="AV6" s="390"/>
      <c r="AW6" s="389"/>
      <c r="AX6" s="389"/>
      <c r="AY6" s="389">
        <f t="shared" si="6"/>
        <v>0</v>
      </c>
      <c r="AZ6" s="390"/>
      <c r="BA6" s="390"/>
      <c r="BB6" s="390"/>
      <c r="BC6" s="403" t="e">
        <f t="shared" si="7"/>
        <v>#DIV/0!</v>
      </c>
      <c r="BD6" s="403" t="e">
        <f t="shared" si="8"/>
        <v>#DIV/0!</v>
      </c>
      <c r="BE6" s="404">
        <f t="shared" si="9"/>
        <v>0</v>
      </c>
      <c r="BF6" s="404">
        <f t="shared" si="10"/>
        <v>0</v>
      </c>
      <c r="BG6" s="404">
        <f t="shared" si="11"/>
        <v>0</v>
      </c>
      <c r="BH6" s="404">
        <f t="shared" si="12"/>
        <v>0</v>
      </c>
      <c r="BI6" s="404">
        <f t="shared" si="13"/>
        <v>0</v>
      </c>
    </row>
    <row r="7" spans="1:61" ht="17.25" thickTop="1" thickBot="1">
      <c r="A7" s="393" t="s">
        <v>120</v>
      </c>
      <c r="B7" s="394"/>
      <c r="C7" s="390"/>
      <c r="D7" s="392"/>
      <c r="E7" s="392"/>
      <c r="F7" s="392">
        <f t="shared" si="0"/>
        <v>0</v>
      </c>
      <c r="G7" s="390"/>
      <c r="H7" s="390"/>
      <c r="I7" s="391"/>
      <c r="J7" s="392">
        <f t="shared" si="1"/>
        <v>0</v>
      </c>
      <c r="K7" s="392">
        <f t="shared" si="2"/>
        <v>0</v>
      </c>
      <c r="L7" s="390"/>
      <c r="M7" s="395"/>
      <c r="N7" s="396"/>
      <c r="O7" s="392">
        <f t="shared" si="3"/>
        <v>0</v>
      </c>
      <c r="P7" s="394"/>
      <c r="Q7" s="397"/>
      <c r="R7" s="397"/>
      <c r="S7" s="398"/>
      <c r="T7" s="399"/>
      <c r="U7" s="393"/>
      <c r="V7" s="400"/>
      <c r="W7" s="390"/>
      <c r="X7" s="390"/>
      <c r="Y7" s="391"/>
      <c r="Z7" s="405">
        <f t="shared" si="4"/>
        <v>0</v>
      </c>
      <c r="AA7" s="406">
        <f t="shared" si="5"/>
        <v>0</v>
      </c>
      <c r="AB7" s="394"/>
      <c r="AC7" s="390"/>
      <c r="AD7" s="394"/>
      <c r="AE7" s="401"/>
      <c r="AF7" s="401"/>
      <c r="AG7" s="390"/>
      <c r="AH7" s="390"/>
      <c r="AI7" s="402"/>
      <c r="AJ7" s="390"/>
      <c r="AK7" s="394"/>
      <c r="AL7" s="390"/>
      <c r="AM7" s="394"/>
      <c r="AN7" s="394"/>
      <c r="AO7" s="390"/>
      <c r="AP7" s="399"/>
      <c r="AQ7" s="397"/>
      <c r="AR7" s="390"/>
      <c r="AS7" s="390"/>
      <c r="AT7" s="390"/>
      <c r="AU7" s="390"/>
      <c r="AV7" s="390"/>
      <c r="AW7" s="389"/>
      <c r="AX7" s="389"/>
      <c r="AY7" s="389">
        <f t="shared" si="6"/>
        <v>0</v>
      </c>
      <c r="AZ7" s="390"/>
      <c r="BA7" s="390"/>
      <c r="BB7" s="390"/>
      <c r="BC7" s="403" t="e">
        <f t="shared" si="7"/>
        <v>#DIV/0!</v>
      </c>
      <c r="BD7" s="403" t="e">
        <f t="shared" si="8"/>
        <v>#DIV/0!</v>
      </c>
      <c r="BE7" s="404">
        <f t="shared" si="9"/>
        <v>0</v>
      </c>
      <c r="BF7" s="404">
        <f t="shared" si="10"/>
        <v>0</v>
      </c>
      <c r="BG7" s="404">
        <f t="shared" si="11"/>
        <v>0</v>
      </c>
      <c r="BH7" s="404">
        <f t="shared" si="12"/>
        <v>0</v>
      </c>
      <c r="BI7" s="404">
        <f t="shared" si="13"/>
        <v>0</v>
      </c>
    </row>
    <row r="8" spans="1:61" ht="17.25" thickTop="1" thickBot="1">
      <c r="A8" s="393" t="s">
        <v>120</v>
      </c>
      <c r="B8" s="394"/>
      <c r="C8" s="390"/>
      <c r="D8" s="392"/>
      <c r="E8" s="392"/>
      <c r="F8" s="392">
        <f t="shared" si="0"/>
        <v>0</v>
      </c>
      <c r="G8" s="390"/>
      <c r="H8" s="390"/>
      <c r="I8" s="391"/>
      <c r="J8" s="392">
        <f t="shared" si="1"/>
        <v>0</v>
      </c>
      <c r="K8" s="392">
        <f t="shared" si="2"/>
        <v>0</v>
      </c>
      <c r="L8" s="390"/>
      <c r="M8" s="395"/>
      <c r="N8" s="396"/>
      <c r="O8" s="392">
        <f t="shared" si="3"/>
        <v>0</v>
      </c>
      <c r="P8" s="394"/>
      <c r="Q8" s="397"/>
      <c r="R8" s="397"/>
      <c r="S8" s="398"/>
      <c r="T8" s="399"/>
      <c r="U8" s="393"/>
      <c r="V8" s="400"/>
      <c r="W8" s="390"/>
      <c r="X8" s="390"/>
      <c r="Y8" s="391"/>
      <c r="Z8" s="405">
        <f t="shared" si="4"/>
        <v>0</v>
      </c>
      <c r="AA8" s="406">
        <f t="shared" si="5"/>
        <v>0</v>
      </c>
      <c r="AB8" s="394"/>
      <c r="AC8" s="390"/>
      <c r="AD8" s="394"/>
      <c r="AE8" s="401"/>
      <c r="AF8" s="401"/>
      <c r="AG8" s="390"/>
      <c r="AH8" s="390"/>
      <c r="AI8" s="402"/>
      <c r="AJ8" s="390"/>
      <c r="AK8" s="394"/>
      <c r="AL8" s="390"/>
      <c r="AM8" s="394"/>
      <c r="AN8" s="394"/>
      <c r="AO8" s="390"/>
      <c r="AP8" s="399"/>
      <c r="AQ8" s="397"/>
      <c r="AR8" s="390"/>
      <c r="AS8" s="390"/>
      <c r="AT8" s="390"/>
      <c r="AU8" s="390"/>
      <c r="AV8" s="390"/>
      <c r="AW8" s="389"/>
      <c r="AX8" s="389"/>
      <c r="AY8" s="389">
        <f t="shared" si="6"/>
        <v>0</v>
      </c>
      <c r="AZ8" s="390"/>
      <c r="BA8" s="390"/>
      <c r="BB8" s="390"/>
      <c r="BC8" s="403" t="e">
        <f t="shared" si="7"/>
        <v>#DIV/0!</v>
      </c>
      <c r="BD8" s="403" t="e">
        <f t="shared" si="8"/>
        <v>#DIV/0!</v>
      </c>
      <c r="BE8" s="404">
        <f t="shared" si="9"/>
        <v>0</v>
      </c>
      <c r="BF8" s="404">
        <f t="shared" si="10"/>
        <v>0</v>
      </c>
      <c r="BG8" s="404">
        <f t="shared" si="11"/>
        <v>0</v>
      </c>
      <c r="BH8" s="404">
        <f t="shared" si="12"/>
        <v>0</v>
      </c>
      <c r="BI8" s="404">
        <f t="shared" si="13"/>
        <v>0</v>
      </c>
    </row>
    <row r="9" spans="1:61" ht="17.25" thickTop="1" thickBot="1">
      <c r="A9" s="393" t="s">
        <v>120</v>
      </c>
      <c r="B9" s="394"/>
      <c r="C9" s="390"/>
      <c r="D9" s="392"/>
      <c r="E9" s="392"/>
      <c r="F9" s="392">
        <f t="shared" si="0"/>
        <v>0</v>
      </c>
      <c r="G9" s="390"/>
      <c r="H9" s="390"/>
      <c r="I9" s="391"/>
      <c r="J9" s="392">
        <f t="shared" si="1"/>
        <v>0</v>
      </c>
      <c r="K9" s="392">
        <f t="shared" si="2"/>
        <v>0</v>
      </c>
      <c r="L9" s="390"/>
      <c r="M9" s="395"/>
      <c r="N9" s="396"/>
      <c r="O9" s="392">
        <f t="shared" si="3"/>
        <v>0</v>
      </c>
      <c r="P9" s="394"/>
      <c r="Q9" s="397"/>
      <c r="R9" s="397"/>
      <c r="S9" s="398"/>
      <c r="T9" s="399"/>
      <c r="U9" s="393"/>
      <c r="V9" s="400"/>
      <c r="W9" s="390"/>
      <c r="X9" s="390"/>
      <c r="Y9" s="391"/>
      <c r="Z9" s="405">
        <f t="shared" si="4"/>
        <v>0</v>
      </c>
      <c r="AA9" s="406">
        <f t="shared" si="5"/>
        <v>0</v>
      </c>
      <c r="AB9" s="394"/>
      <c r="AC9" s="390"/>
      <c r="AD9" s="394"/>
      <c r="AE9" s="401"/>
      <c r="AF9" s="401"/>
      <c r="AG9" s="390"/>
      <c r="AH9" s="390"/>
      <c r="AI9" s="402"/>
      <c r="AJ9" s="390"/>
      <c r="AK9" s="394"/>
      <c r="AL9" s="390"/>
      <c r="AM9" s="394"/>
      <c r="AN9" s="394"/>
      <c r="AO9" s="390"/>
      <c r="AP9" s="399"/>
      <c r="AQ9" s="397"/>
      <c r="AR9" s="390"/>
      <c r="AS9" s="390"/>
      <c r="AT9" s="390"/>
      <c r="AU9" s="390"/>
      <c r="AV9" s="390"/>
      <c r="AW9" s="389"/>
      <c r="AX9" s="389"/>
      <c r="AY9" s="389">
        <f t="shared" si="6"/>
        <v>0</v>
      </c>
      <c r="AZ9" s="390"/>
      <c r="BA9" s="390"/>
      <c r="BB9" s="390"/>
      <c r="BC9" s="403" t="e">
        <f t="shared" si="7"/>
        <v>#DIV/0!</v>
      </c>
      <c r="BD9" s="403" t="e">
        <f t="shared" si="8"/>
        <v>#DIV/0!</v>
      </c>
      <c r="BE9" s="404">
        <f t="shared" si="9"/>
        <v>0</v>
      </c>
      <c r="BF9" s="404">
        <f t="shared" si="10"/>
        <v>0</v>
      </c>
      <c r="BG9" s="404">
        <f t="shared" si="11"/>
        <v>0</v>
      </c>
      <c r="BH9" s="404">
        <f t="shared" si="12"/>
        <v>0</v>
      </c>
      <c r="BI9" s="404">
        <f t="shared" si="13"/>
        <v>0</v>
      </c>
    </row>
    <row r="10" spans="1:61" ht="17.25" thickTop="1" thickBot="1">
      <c r="A10" s="393" t="s">
        <v>120</v>
      </c>
      <c r="B10" s="394"/>
      <c r="C10" s="390"/>
      <c r="D10" s="392"/>
      <c r="E10" s="392"/>
      <c r="F10" s="392">
        <f t="shared" si="0"/>
        <v>0</v>
      </c>
      <c r="G10" s="390"/>
      <c r="H10" s="390"/>
      <c r="I10" s="391"/>
      <c r="J10" s="392">
        <f t="shared" si="1"/>
        <v>0</v>
      </c>
      <c r="K10" s="392">
        <f t="shared" si="2"/>
        <v>0</v>
      </c>
      <c r="L10" s="390"/>
      <c r="M10" s="395"/>
      <c r="N10" s="396"/>
      <c r="O10" s="392">
        <f t="shared" si="3"/>
        <v>0</v>
      </c>
      <c r="P10" s="394"/>
      <c r="Q10" s="397"/>
      <c r="R10" s="397"/>
      <c r="S10" s="398"/>
      <c r="T10" s="399"/>
      <c r="U10" s="393"/>
      <c r="V10" s="400"/>
      <c r="W10" s="390"/>
      <c r="X10" s="390"/>
      <c r="Y10" s="391"/>
      <c r="Z10" s="405">
        <f t="shared" si="4"/>
        <v>0</v>
      </c>
      <c r="AA10" s="406">
        <f t="shared" si="5"/>
        <v>0</v>
      </c>
      <c r="AB10" s="394"/>
      <c r="AC10" s="390"/>
      <c r="AD10" s="394"/>
      <c r="AE10" s="401"/>
      <c r="AF10" s="401"/>
      <c r="AG10" s="390"/>
      <c r="AH10" s="390"/>
      <c r="AI10" s="402"/>
      <c r="AJ10" s="390"/>
      <c r="AK10" s="394"/>
      <c r="AL10" s="390"/>
      <c r="AM10" s="394"/>
      <c r="AN10" s="394"/>
      <c r="AO10" s="390"/>
      <c r="AP10" s="399"/>
      <c r="AQ10" s="397"/>
      <c r="AR10" s="390"/>
      <c r="AS10" s="390"/>
      <c r="AT10" s="390"/>
      <c r="AU10" s="390"/>
      <c r="AV10" s="390"/>
      <c r="AW10" s="389"/>
      <c r="AX10" s="389"/>
      <c r="AY10" s="389">
        <f t="shared" si="6"/>
        <v>0</v>
      </c>
      <c r="AZ10" s="390"/>
      <c r="BA10" s="390"/>
      <c r="BB10" s="390"/>
      <c r="BC10" s="403" t="e">
        <f t="shared" si="7"/>
        <v>#DIV/0!</v>
      </c>
      <c r="BD10" s="403" t="e">
        <f t="shared" si="8"/>
        <v>#DIV/0!</v>
      </c>
      <c r="BE10" s="404">
        <f t="shared" si="9"/>
        <v>0</v>
      </c>
      <c r="BF10" s="404">
        <f t="shared" si="10"/>
        <v>0</v>
      </c>
      <c r="BG10" s="404">
        <f t="shared" si="11"/>
        <v>0</v>
      </c>
      <c r="BH10" s="404">
        <f t="shared" si="12"/>
        <v>0</v>
      </c>
      <c r="BI10" s="404">
        <f t="shared" si="13"/>
        <v>0</v>
      </c>
    </row>
    <row r="11" spans="1:61" ht="17.25" thickTop="1" thickBot="1">
      <c r="A11" s="393" t="s">
        <v>120</v>
      </c>
      <c r="B11" s="394"/>
      <c r="C11" s="390"/>
      <c r="D11" s="392"/>
      <c r="E11" s="392"/>
      <c r="F11" s="392">
        <f t="shared" si="0"/>
        <v>0</v>
      </c>
      <c r="G11" s="390"/>
      <c r="H11" s="390"/>
      <c r="I11" s="391"/>
      <c r="J11" s="392">
        <f t="shared" si="1"/>
        <v>0</v>
      </c>
      <c r="K11" s="392">
        <f t="shared" si="2"/>
        <v>0</v>
      </c>
      <c r="L11" s="390"/>
      <c r="M11" s="395"/>
      <c r="N11" s="396"/>
      <c r="O11" s="392">
        <f t="shared" si="3"/>
        <v>0</v>
      </c>
      <c r="P11" s="394"/>
      <c r="Q11" s="397"/>
      <c r="R11" s="397"/>
      <c r="S11" s="398"/>
      <c r="T11" s="399"/>
      <c r="U11" s="393"/>
      <c r="V11" s="400"/>
      <c r="W11" s="390"/>
      <c r="X11" s="390"/>
      <c r="Y11" s="391"/>
      <c r="Z11" s="405">
        <f t="shared" si="4"/>
        <v>0</v>
      </c>
      <c r="AA11" s="406">
        <f t="shared" si="5"/>
        <v>0</v>
      </c>
      <c r="AB11" s="394"/>
      <c r="AC11" s="390"/>
      <c r="AD11" s="394"/>
      <c r="AE11" s="401"/>
      <c r="AF11" s="401"/>
      <c r="AG11" s="390"/>
      <c r="AH11" s="390"/>
      <c r="AI11" s="402"/>
      <c r="AJ11" s="390"/>
      <c r="AK11" s="394"/>
      <c r="AL11" s="390"/>
      <c r="AM11" s="394"/>
      <c r="AN11" s="394"/>
      <c r="AO11" s="390"/>
      <c r="AP11" s="399"/>
      <c r="AQ11" s="397"/>
      <c r="AR11" s="390"/>
      <c r="AS11" s="390"/>
      <c r="AT11" s="390"/>
      <c r="AU11" s="390"/>
      <c r="AV11" s="390"/>
      <c r="AW11" s="389"/>
      <c r="AX11" s="389"/>
      <c r="AY11" s="389">
        <f t="shared" si="6"/>
        <v>0</v>
      </c>
      <c r="AZ11" s="390"/>
      <c r="BA11" s="390"/>
      <c r="BB11" s="390"/>
      <c r="BC11" s="403" t="e">
        <f t="shared" si="7"/>
        <v>#DIV/0!</v>
      </c>
      <c r="BD11" s="403" t="e">
        <f t="shared" si="8"/>
        <v>#DIV/0!</v>
      </c>
      <c r="BE11" s="404">
        <f t="shared" si="9"/>
        <v>0</v>
      </c>
      <c r="BF11" s="404">
        <f t="shared" si="10"/>
        <v>0</v>
      </c>
      <c r="BG11" s="404">
        <f t="shared" si="11"/>
        <v>0</v>
      </c>
      <c r="BH11" s="404">
        <f t="shared" si="12"/>
        <v>0</v>
      </c>
      <c r="BI11" s="404">
        <f t="shared" si="13"/>
        <v>0</v>
      </c>
    </row>
    <row r="12" spans="1:61" ht="17.25" thickTop="1" thickBot="1">
      <c r="A12" s="393" t="s">
        <v>120</v>
      </c>
      <c r="B12" s="394"/>
      <c r="C12" s="390"/>
      <c r="D12" s="392"/>
      <c r="E12" s="392"/>
      <c r="F12" s="392">
        <f t="shared" si="0"/>
        <v>0</v>
      </c>
      <c r="G12" s="390"/>
      <c r="H12" s="390"/>
      <c r="I12" s="391"/>
      <c r="J12" s="392">
        <f t="shared" si="1"/>
        <v>0</v>
      </c>
      <c r="K12" s="392">
        <f t="shared" si="2"/>
        <v>0</v>
      </c>
      <c r="L12" s="390"/>
      <c r="M12" s="395"/>
      <c r="N12" s="396"/>
      <c r="O12" s="392">
        <f t="shared" si="3"/>
        <v>0</v>
      </c>
      <c r="P12" s="394"/>
      <c r="Q12" s="397"/>
      <c r="R12" s="397"/>
      <c r="S12" s="398"/>
      <c r="T12" s="399"/>
      <c r="U12" s="393"/>
      <c r="V12" s="400"/>
      <c r="W12" s="390"/>
      <c r="X12" s="390"/>
      <c r="Y12" s="391"/>
      <c r="Z12" s="405">
        <f t="shared" si="4"/>
        <v>0</v>
      </c>
      <c r="AA12" s="406">
        <f t="shared" si="5"/>
        <v>0</v>
      </c>
      <c r="AB12" s="394"/>
      <c r="AC12" s="390"/>
      <c r="AD12" s="394"/>
      <c r="AE12" s="401"/>
      <c r="AF12" s="401"/>
      <c r="AG12" s="390"/>
      <c r="AH12" s="390"/>
      <c r="AI12" s="402"/>
      <c r="AJ12" s="390"/>
      <c r="AK12" s="394"/>
      <c r="AL12" s="390"/>
      <c r="AM12" s="394"/>
      <c r="AN12" s="394"/>
      <c r="AO12" s="390"/>
      <c r="AP12" s="399"/>
      <c r="AQ12" s="397"/>
      <c r="AR12" s="390"/>
      <c r="AS12" s="390"/>
      <c r="AT12" s="390"/>
      <c r="AU12" s="390"/>
      <c r="AV12" s="390"/>
      <c r="AW12" s="389"/>
      <c r="AX12" s="389"/>
      <c r="AY12" s="389">
        <f t="shared" si="6"/>
        <v>0</v>
      </c>
      <c r="AZ12" s="390"/>
      <c r="BA12" s="390"/>
      <c r="BB12" s="390"/>
      <c r="BC12" s="403" t="e">
        <f t="shared" si="7"/>
        <v>#DIV/0!</v>
      </c>
      <c r="BD12" s="403" t="e">
        <f t="shared" si="8"/>
        <v>#DIV/0!</v>
      </c>
      <c r="BE12" s="404">
        <f t="shared" si="9"/>
        <v>0</v>
      </c>
      <c r="BF12" s="404">
        <f t="shared" si="10"/>
        <v>0</v>
      </c>
      <c r="BG12" s="404">
        <f t="shared" si="11"/>
        <v>0</v>
      </c>
      <c r="BH12" s="404">
        <f t="shared" si="12"/>
        <v>0</v>
      </c>
      <c r="BI12" s="404">
        <f t="shared" si="13"/>
        <v>0</v>
      </c>
    </row>
    <row r="13" spans="1:61" ht="17.25" thickTop="1" thickBot="1">
      <c r="A13" s="393" t="s">
        <v>120</v>
      </c>
      <c r="B13" s="394"/>
      <c r="C13" s="390"/>
      <c r="D13" s="392"/>
      <c r="E13" s="392"/>
      <c r="F13" s="392">
        <f>D13+E13</f>
        <v>0</v>
      </c>
      <c r="G13" s="390"/>
      <c r="H13" s="390"/>
      <c r="I13" s="391"/>
      <c r="J13" s="392">
        <f>I13/(1.14)</f>
        <v>0</v>
      </c>
      <c r="K13" s="392">
        <f>J13*0.14</f>
        <v>0</v>
      </c>
      <c r="L13" s="390"/>
      <c r="M13" s="395"/>
      <c r="N13" s="396"/>
      <c r="O13" s="392">
        <f>I13-D13</f>
        <v>0</v>
      </c>
      <c r="P13" s="394"/>
      <c r="Q13" s="397"/>
      <c r="R13" s="397"/>
      <c r="S13" s="398"/>
      <c r="T13" s="399"/>
      <c r="U13" s="393"/>
      <c r="V13" s="400"/>
      <c r="W13" s="390"/>
      <c r="X13" s="390"/>
      <c r="Y13" s="391"/>
      <c r="Z13" s="405">
        <f>IF(AG13="Corporate",((F13+Y13)/2),IF(G13="Club",I13,(F13+Y13)))</f>
        <v>0</v>
      </c>
      <c r="AA13" s="406">
        <f>(F13+Y13)-I13</f>
        <v>0</v>
      </c>
      <c r="AB13" s="394"/>
      <c r="AC13" s="390"/>
      <c r="AD13" s="394"/>
      <c r="AE13" s="401"/>
      <c r="AF13" s="401"/>
      <c r="AG13" s="390"/>
      <c r="AH13" s="390"/>
      <c r="AI13" s="402"/>
      <c r="AJ13" s="390"/>
      <c r="AK13" s="394"/>
      <c r="AL13" s="390"/>
      <c r="AM13" s="394"/>
      <c r="AN13" s="394"/>
      <c r="AO13" s="390"/>
      <c r="AP13" s="399"/>
      <c r="AQ13" s="397"/>
      <c r="AR13" s="390"/>
      <c r="AS13" s="390"/>
      <c r="AT13" s="390"/>
      <c r="AU13" s="390"/>
      <c r="AV13" s="390"/>
      <c r="AW13" s="389"/>
      <c r="AX13" s="389"/>
      <c r="AY13" s="389">
        <f>(AW13*35%)-AX13</f>
        <v>0</v>
      </c>
      <c r="AZ13" s="390"/>
      <c r="BA13" s="390"/>
      <c r="BB13" s="390"/>
      <c r="BC13" s="403" t="e">
        <f>D13/I13</f>
        <v>#DIV/0!</v>
      </c>
      <c r="BD13" s="403" t="e">
        <f>E13/O13</f>
        <v>#DIV/0!</v>
      </c>
      <c r="BE13" s="404">
        <f>LEN(Q13)</f>
        <v>0</v>
      </c>
      <c r="BF13" s="404">
        <f>LEN(R13)</f>
        <v>0</v>
      </c>
      <c r="BG13" s="404">
        <f>LEN(T13)</f>
        <v>0</v>
      </c>
      <c r="BH13" s="404">
        <f>LEN(AP13)</f>
        <v>0</v>
      </c>
      <c r="BI13" s="404">
        <f>LEN(AQ13)</f>
        <v>0</v>
      </c>
    </row>
    <row r="14" spans="1:61" s="69" customFormat="1" ht="33" thickTop="1" thickBot="1">
      <c r="A14" s="59" t="s">
        <v>0</v>
      </c>
      <c r="B14" s="60" t="s">
        <v>1</v>
      </c>
      <c r="C14" s="60" t="s">
        <v>2</v>
      </c>
      <c r="D14" s="61" t="s">
        <v>79</v>
      </c>
      <c r="E14" s="61" t="s">
        <v>80</v>
      </c>
      <c r="F14" s="61" t="s">
        <v>81</v>
      </c>
      <c r="G14" s="60" t="s">
        <v>3</v>
      </c>
      <c r="H14" s="60" t="s">
        <v>212</v>
      </c>
      <c r="I14" s="37" t="s">
        <v>4</v>
      </c>
      <c r="J14" s="62" t="s">
        <v>82</v>
      </c>
      <c r="K14" s="62">
        <v>0.14000000000000001</v>
      </c>
      <c r="L14" s="60" t="s">
        <v>118</v>
      </c>
      <c r="M14" s="63" t="s">
        <v>6</v>
      </c>
      <c r="N14" s="64" t="s">
        <v>29</v>
      </c>
      <c r="O14" s="61" t="s">
        <v>71</v>
      </c>
      <c r="P14" s="60" t="s">
        <v>7</v>
      </c>
      <c r="Q14" s="59" t="s">
        <v>8</v>
      </c>
      <c r="R14" s="59" t="s">
        <v>9</v>
      </c>
      <c r="S14" s="65" t="s">
        <v>10</v>
      </c>
      <c r="T14" s="66" t="s">
        <v>34</v>
      </c>
      <c r="U14" s="59" t="s">
        <v>11</v>
      </c>
      <c r="V14" s="60" t="s">
        <v>86</v>
      </c>
      <c r="W14" s="60" t="s">
        <v>69</v>
      </c>
      <c r="X14" s="60" t="s">
        <v>13</v>
      </c>
      <c r="Y14" s="37" t="s">
        <v>67</v>
      </c>
      <c r="Z14" s="89" t="s">
        <v>70</v>
      </c>
      <c r="AA14" s="90" t="s">
        <v>68</v>
      </c>
      <c r="AB14" s="60" t="s">
        <v>14</v>
      </c>
      <c r="AC14" s="60" t="s">
        <v>15</v>
      </c>
      <c r="AD14" s="60" t="s">
        <v>16</v>
      </c>
      <c r="AE14" s="67" t="s">
        <v>17</v>
      </c>
      <c r="AF14" s="67" t="s">
        <v>18</v>
      </c>
      <c r="AG14" s="60" t="s">
        <v>19</v>
      </c>
      <c r="AH14" s="60" t="s">
        <v>20</v>
      </c>
      <c r="AI14" s="68" t="s">
        <v>30</v>
      </c>
      <c r="AJ14" s="60" t="s">
        <v>21</v>
      </c>
      <c r="AK14" s="60" t="s">
        <v>32</v>
      </c>
      <c r="AL14" s="60" t="s">
        <v>22</v>
      </c>
      <c r="AM14" s="60" t="s">
        <v>33</v>
      </c>
      <c r="AN14" s="60" t="s">
        <v>97</v>
      </c>
      <c r="AO14" s="60" t="s">
        <v>23</v>
      </c>
      <c r="AP14" s="67" t="s">
        <v>35</v>
      </c>
      <c r="AQ14" s="59" t="s">
        <v>24</v>
      </c>
      <c r="AR14" s="60" t="s">
        <v>25</v>
      </c>
      <c r="AS14" s="60" t="s">
        <v>26</v>
      </c>
      <c r="AT14" s="60" t="s">
        <v>98</v>
      </c>
      <c r="AU14" s="60" t="s">
        <v>88</v>
      </c>
      <c r="AV14" s="60" t="s">
        <v>89</v>
      </c>
      <c r="AW14" s="36" t="s">
        <v>83</v>
      </c>
      <c r="AX14" s="36" t="s">
        <v>84</v>
      </c>
      <c r="AY14" s="36" t="s">
        <v>85</v>
      </c>
      <c r="AZ14" s="60" t="s">
        <v>27</v>
      </c>
      <c r="BA14" s="60" t="s">
        <v>28</v>
      </c>
      <c r="BB14" s="60" t="s">
        <v>31</v>
      </c>
      <c r="BC14" s="44" t="s">
        <v>72</v>
      </c>
      <c r="BD14" s="44" t="s">
        <v>73</v>
      </c>
      <c r="BE14" s="69" t="s">
        <v>74</v>
      </c>
      <c r="BF14" s="69" t="s">
        <v>75</v>
      </c>
      <c r="BG14" s="69" t="s">
        <v>76</v>
      </c>
      <c r="BH14" s="69" t="s">
        <v>77</v>
      </c>
      <c r="BI14" s="69" t="s">
        <v>78</v>
      </c>
    </row>
    <row r="15" spans="1:61" ht="17.25" thickTop="1" thickBot="1">
      <c r="A15" s="393" t="s">
        <v>120</v>
      </c>
      <c r="B15" s="394"/>
      <c r="C15" s="390"/>
      <c r="D15" s="392"/>
      <c r="E15" s="392"/>
      <c r="F15" s="392">
        <f t="shared" ref="F15:F20" si="14">D15+E15</f>
        <v>0</v>
      </c>
      <c r="G15" s="390"/>
      <c r="H15" s="390"/>
      <c r="I15" s="391"/>
      <c r="J15" s="392">
        <f t="shared" ref="J15:J20" si="15">I15/(1.14)</f>
        <v>0</v>
      </c>
      <c r="K15" s="392">
        <f t="shared" ref="K15:K20" si="16">J15*0.14</f>
        <v>0</v>
      </c>
      <c r="L15" s="390"/>
      <c r="M15" s="395"/>
      <c r="N15" s="396"/>
      <c r="O15" s="392">
        <f t="shared" ref="O15:O20" si="17">I15-D15</f>
        <v>0</v>
      </c>
      <c r="P15" s="394"/>
      <c r="Q15" s="397"/>
      <c r="R15" s="397"/>
      <c r="S15" s="398"/>
      <c r="T15" s="399"/>
      <c r="U15" s="393"/>
      <c r="V15" s="400"/>
      <c r="W15" s="390"/>
      <c r="X15" s="390"/>
      <c r="Y15" s="391"/>
      <c r="Z15" s="405">
        <f t="shared" ref="Z15:Z20" si="18">IF(AG15="Corporate",((F15+Y15)/2),IF(G15="Club",I15,(F15+Y15)))</f>
        <v>0</v>
      </c>
      <c r="AA15" s="406">
        <f t="shared" ref="AA15:AA20" si="19">(F15+Y15)-I15</f>
        <v>0</v>
      </c>
      <c r="AB15" s="394"/>
      <c r="AC15" s="390"/>
      <c r="AD15" s="394"/>
      <c r="AE15" s="401"/>
      <c r="AF15" s="401"/>
      <c r="AG15" s="390"/>
      <c r="AH15" s="390"/>
      <c r="AI15" s="402"/>
      <c r="AJ15" s="390"/>
      <c r="AK15" s="394"/>
      <c r="AL15" s="390"/>
      <c r="AM15" s="394"/>
      <c r="AN15" s="394"/>
      <c r="AO15" s="390"/>
      <c r="AP15" s="399"/>
      <c r="AQ15" s="397"/>
      <c r="AR15" s="390"/>
      <c r="AS15" s="390"/>
      <c r="AT15" s="390"/>
      <c r="AU15" s="390"/>
      <c r="AV15" s="390"/>
      <c r="AW15" s="389"/>
      <c r="AX15" s="389"/>
      <c r="AY15" s="389">
        <f t="shared" ref="AY15:AY20" si="20">(AW15*35%)-AX15</f>
        <v>0</v>
      </c>
      <c r="AZ15" s="390"/>
      <c r="BA15" s="390"/>
      <c r="BB15" s="390"/>
      <c r="BC15" s="403" t="e">
        <f t="shared" ref="BC15:BC20" si="21">D15/I15</f>
        <v>#DIV/0!</v>
      </c>
      <c r="BD15" s="403" t="e">
        <f t="shared" ref="BD15:BD20" si="22">E15/O15</f>
        <v>#DIV/0!</v>
      </c>
      <c r="BE15" s="404">
        <f t="shared" ref="BE15:BF20" si="23">LEN(Q15)</f>
        <v>0</v>
      </c>
      <c r="BF15" s="404">
        <f t="shared" si="23"/>
        <v>0</v>
      </c>
      <c r="BG15" s="404">
        <f t="shared" ref="BG15:BG20" si="24">LEN(T15)</f>
        <v>0</v>
      </c>
      <c r="BH15" s="404">
        <f t="shared" ref="BH15:BI20" si="25">LEN(AP15)</f>
        <v>0</v>
      </c>
      <c r="BI15" s="404">
        <f t="shared" si="25"/>
        <v>0</v>
      </c>
    </row>
    <row r="16" spans="1:61" ht="17.25" thickTop="1" thickBot="1">
      <c r="A16" s="393" t="s">
        <v>120</v>
      </c>
      <c r="B16" s="394"/>
      <c r="C16" s="390"/>
      <c r="D16" s="392"/>
      <c r="E16" s="392"/>
      <c r="F16" s="392">
        <f t="shared" si="14"/>
        <v>0</v>
      </c>
      <c r="G16" s="390"/>
      <c r="H16" s="390"/>
      <c r="I16" s="391"/>
      <c r="J16" s="392">
        <f t="shared" si="15"/>
        <v>0</v>
      </c>
      <c r="K16" s="392">
        <f t="shared" si="16"/>
        <v>0</v>
      </c>
      <c r="L16" s="390"/>
      <c r="M16" s="395"/>
      <c r="N16" s="396"/>
      <c r="O16" s="392">
        <f t="shared" si="17"/>
        <v>0</v>
      </c>
      <c r="P16" s="394"/>
      <c r="Q16" s="397"/>
      <c r="R16" s="397"/>
      <c r="S16" s="398"/>
      <c r="T16" s="399"/>
      <c r="U16" s="393"/>
      <c r="V16" s="400"/>
      <c r="W16" s="390"/>
      <c r="X16" s="390"/>
      <c r="Y16" s="391"/>
      <c r="Z16" s="405">
        <f t="shared" si="18"/>
        <v>0</v>
      </c>
      <c r="AA16" s="406">
        <f t="shared" si="19"/>
        <v>0</v>
      </c>
      <c r="AB16" s="394"/>
      <c r="AC16" s="390"/>
      <c r="AD16" s="394"/>
      <c r="AE16" s="401"/>
      <c r="AF16" s="401"/>
      <c r="AG16" s="390"/>
      <c r="AH16" s="390"/>
      <c r="AI16" s="402"/>
      <c r="AJ16" s="390"/>
      <c r="AK16" s="394"/>
      <c r="AL16" s="390"/>
      <c r="AM16" s="394"/>
      <c r="AN16" s="394"/>
      <c r="AO16" s="390"/>
      <c r="AP16" s="399"/>
      <c r="AQ16" s="397"/>
      <c r="AR16" s="390"/>
      <c r="AS16" s="390"/>
      <c r="AT16" s="390"/>
      <c r="AU16" s="390"/>
      <c r="AV16" s="390"/>
      <c r="AW16" s="389"/>
      <c r="AX16" s="389"/>
      <c r="AY16" s="389">
        <f t="shared" si="20"/>
        <v>0</v>
      </c>
      <c r="AZ16" s="390"/>
      <c r="BA16" s="390"/>
      <c r="BB16" s="390"/>
      <c r="BC16" s="403" t="e">
        <f t="shared" si="21"/>
        <v>#DIV/0!</v>
      </c>
      <c r="BD16" s="403" t="e">
        <f t="shared" si="22"/>
        <v>#DIV/0!</v>
      </c>
      <c r="BE16" s="404">
        <f t="shared" si="23"/>
        <v>0</v>
      </c>
      <c r="BF16" s="404">
        <f t="shared" si="23"/>
        <v>0</v>
      </c>
      <c r="BG16" s="404">
        <f t="shared" si="24"/>
        <v>0</v>
      </c>
      <c r="BH16" s="404">
        <f t="shared" si="25"/>
        <v>0</v>
      </c>
      <c r="BI16" s="404">
        <f t="shared" si="25"/>
        <v>0</v>
      </c>
    </row>
    <row r="17" spans="1:61" ht="17.25" thickTop="1" thickBot="1">
      <c r="A17" s="393" t="s">
        <v>120</v>
      </c>
      <c r="B17" s="394"/>
      <c r="C17" s="390"/>
      <c r="D17" s="392"/>
      <c r="E17" s="392"/>
      <c r="F17" s="392">
        <f t="shared" si="14"/>
        <v>0</v>
      </c>
      <c r="G17" s="390"/>
      <c r="H17" s="390"/>
      <c r="I17" s="391"/>
      <c r="J17" s="392">
        <f t="shared" si="15"/>
        <v>0</v>
      </c>
      <c r="K17" s="392">
        <f t="shared" si="16"/>
        <v>0</v>
      </c>
      <c r="L17" s="390"/>
      <c r="M17" s="395"/>
      <c r="N17" s="396"/>
      <c r="O17" s="392">
        <f t="shared" si="17"/>
        <v>0</v>
      </c>
      <c r="P17" s="394"/>
      <c r="Q17" s="397"/>
      <c r="R17" s="397"/>
      <c r="S17" s="398"/>
      <c r="T17" s="399"/>
      <c r="U17" s="393"/>
      <c r="V17" s="400"/>
      <c r="W17" s="390"/>
      <c r="X17" s="390"/>
      <c r="Y17" s="391"/>
      <c r="Z17" s="405">
        <f t="shared" si="18"/>
        <v>0</v>
      </c>
      <c r="AA17" s="406">
        <f t="shared" si="19"/>
        <v>0</v>
      </c>
      <c r="AB17" s="394"/>
      <c r="AC17" s="390"/>
      <c r="AD17" s="394"/>
      <c r="AE17" s="401"/>
      <c r="AF17" s="401"/>
      <c r="AG17" s="390"/>
      <c r="AH17" s="390"/>
      <c r="AI17" s="402"/>
      <c r="AJ17" s="390"/>
      <c r="AK17" s="394"/>
      <c r="AL17" s="390"/>
      <c r="AM17" s="394"/>
      <c r="AN17" s="394"/>
      <c r="AO17" s="390"/>
      <c r="AP17" s="399"/>
      <c r="AQ17" s="397"/>
      <c r="AR17" s="390"/>
      <c r="AS17" s="390"/>
      <c r="AT17" s="390"/>
      <c r="AU17" s="390"/>
      <c r="AV17" s="390"/>
      <c r="AW17" s="389"/>
      <c r="AX17" s="389"/>
      <c r="AY17" s="389">
        <f t="shared" si="20"/>
        <v>0</v>
      </c>
      <c r="AZ17" s="390"/>
      <c r="BA17" s="390"/>
      <c r="BB17" s="390"/>
      <c r="BC17" s="403" t="e">
        <f t="shared" si="21"/>
        <v>#DIV/0!</v>
      </c>
      <c r="BD17" s="403" t="e">
        <f t="shared" si="22"/>
        <v>#DIV/0!</v>
      </c>
      <c r="BE17" s="404">
        <f t="shared" si="23"/>
        <v>0</v>
      </c>
      <c r="BF17" s="404">
        <f t="shared" si="23"/>
        <v>0</v>
      </c>
      <c r="BG17" s="404">
        <f t="shared" si="24"/>
        <v>0</v>
      </c>
      <c r="BH17" s="404">
        <f t="shared" si="25"/>
        <v>0</v>
      </c>
      <c r="BI17" s="404">
        <f t="shared" si="25"/>
        <v>0</v>
      </c>
    </row>
    <row r="18" spans="1:61" ht="17.25" thickTop="1" thickBot="1">
      <c r="A18" s="393" t="s">
        <v>120</v>
      </c>
      <c r="B18" s="394"/>
      <c r="C18" s="390"/>
      <c r="D18" s="392"/>
      <c r="E18" s="392"/>
      <c r="F18" s="392">
        <f t="shared" si="14"/>
        <v>0</v>
      </c>
      <c r="G18" s="390"/>
      <c r="H18" s="390"/>
      <c r="I18" s="391"/>
      <c r="J18" s="392">
        <f t="shared" si="15"/>
        <v>0</v>
      </c>
      <c r="K18" s="392">
        <f t="shared" si="16"/>
        <v>0</v>
      </c>
      <c r="L18" s="390"/>
      <c r="M18" s="395"/>
      <c r="N18" s="396"/>
      <c r="O18" s="392">
        <f t="shared" si="17"/>
        <v>0</v>
      </c>
      <c r="P18" s="394"/>
      <c r="Q18" s="397"/>
      <c r="R18" s="397"/>
      <c r="S18" s="398"/>
      <c r="T18" s="399"/>
      <c r="U18" s="393"/>
      <c r="V18" s="400"/>
      <c r="W18" s="390"/>
      <c r="X18" s="390"/>
      <c r="Y18" s="391"/>
      <c r="Z18" s="405">
        <f t="shared" si="18"/>
        <v>0</v>
      </c>
      <c r="AA18" s="406">
        <f t="shared" si="19"/>
        <v>0</v>
      </c>
      <c r="AB18" s="394"/>
      <c r="AC18" s="390"/>
      <c r="AD18" s="394"/>
      <c r="AE18" s="401"/>
      <c r="AF18" s="401"/>
      <c r="AG18" s="390"/>
      <c r="AH18" s="390"/>
      <c r="AI18" s="402"/>
      <c r="AJ18" s="390"/>
      <c r="AK18" s="394"/>
      <c r="AL18" s="390"/>
      <c r="AM18" s="394"/>
      <c r="AN18" s="394"/>
      <c r="AO18" s="390"/>
      <c r="AP18" s="399"/>
      <c r="AQ18" s="397"/>
      <c r="AR18" s="390"/>
      <c r="AS18" s="390"/>
      <c r="AT18" s="390"/>
      <c r="AU18" s="390"/>
      <c r="AV18" s="390"/>
      <c r="AW18" s="389"/>
      <c r="AX18" s="389"/>
      <c r="AY18" s="389">
        <f t="shared" si="20"/>
        <v>0</v>
      </c>
      <c r="AZ18" s="390"/>
      <c r="BA18" s="390"/>
      <c r="BB18" s="390"/>
      <c r="BC18" s="403" t="e">
        <f t="shared" si="21"/>
        <v>#DIV/0!</v>
      </c>
      <c r="BD18" s="403" t="e">
        <f t="shared" si="22"/>
        <v>#DIV/0!</v>
      </c>
      <c r="BE18" s="404">
        <f t="shared" si="23"/>
        <v>0</v>
      </c>
      <c r="BF18" s="404">
        <f t="shared" si="23"/>
        <v>0</v>
      </c>
      <c r="BG18" s="404">
        <f t="shared" si="24"/>
        <v>0</v>
      </c>
      <c r="BH18" s="404">
        <f t="shared" si="25"/>
        <v>0</v>
      </c>
      <c r="BI18" s="404">
        <f t="shared" si="25"/>
        <v>0</v>
      </c>
    </row>
    <row r="19" spans="1:61" ht="17.25" thickTop="1" thickBot="1">
      <c r="A19" s="393" t="s">
        <v>120</v>
      </c>
      <c r="B19" s="394"/>
      <c r="C19" s="390"/>
      <c r="D19" s="392"/>
      <c r="E19" s="392"/>
      <c r="F19" s="392">
        <f t="shared" si="14"/>
        <v>0</v>
      </c>
      <c r="G19" s="390"/>
      <c r="H19" s="390"/>
      <c r="I19" s="391"/>
      <c r="J19" s="392">
        <f t="shared" si="15"/>
        <v>0</v>
      </c>
      <c r="K19" s="392">
        <f t="shared" si="16"/>
        <v>0</v>
      </c>
      <c r="L19" s="390"/>
      <c r="M19" s="395"/>
      <c r="N19" s="396"/>
      <c r="O19" s="392">
        <f t="shared" si="17"/>
        <v>0</v>
      </c>
      <c r="P19" s="394"/>
      <c r="Q19" s="397"/>
      <c r="R19" s="397"/>
      <c r="S19" s="398"/>
      <c r="T19" s="399"/>
      <c r="U19" s="393"/>
      <c r="V19" s="400"/>
      <c r="W19" s="390"/>
      <c r="X19" s="390"/>
      <c r="Y19" s="391"/>
      <c r="Z19" s="405">
        <f t="shared" si="18"/>
        <v>0</v>
      </c>
      <c r="AA19" s="406">
        <f t="shared" si="19"/>
        <v>0</v>
      </c>
      <c r="AB19" s="394"/>
      <c r="AC19" s="390"/>
      <c r="AD19" s="394"/>
      <c r="AE19" s="401"/>
      <c r="AF19" s="401"/>
      <c r="AG19" s="390"/>
      <c r="AH19" s="390"/>
      <c r="AI19" s="402"/>
      <c r="AJ19" s="390"/>
      <c r="AK19" s="394"/>
      <c r="AL19" s="390"/>
      <c r="AM19" s="394"/>
      <c r="AN19" s="394"/>
      <c r="AO19" s="390"/>
      <c r="AP19" s="399"/>
      <c r="AQ19" s="397"/>
      <c r="AR19" s="390"/>
      <c r="AS19" s="390"/>
      <c r="AT19" s="390"/>
      <c r="AU19" s="390"/>
      <c r="AV19" s="390"/>
      <c r="AW19" s="389"/>
      <c r="AX19" s="389"/>
      <c r="AY19" s="389">
        <f t="shared" si="20"/>
        <v>0</v>
      </c>
      <c r="AZ19" s="390"/>
      <c r="BA19" s="390"/>
      <c r="BB19" s="390"/>
      <c r="BC19" s="403" t="e">
        <f t="shared" si="21"/>
        <v>#DIV/0!</v>
      </c>
      <c r="BD19" s="403" t="e">
        <f t="shared" si="22"/>
        <v>#DIV/0!</v>
      </c>
      <c r="BE19" s="404">
        <f t="shared" si="23"/>
        <v>0</v>
      </c>
      <c r="BF19" s="404">
        <f t="shared" si="23"/>
        <v>0</v>
      </c>
      <c r="BG19" s="404">
        <f t="shared" si="24"/>
        <v>0</v>
      </c>
      <c r="BH19" s="404">
        <f t="shared" si="25"/>
        <v>0</v>
      </c>
      <c r="BI19" s="404">
        <f t="shared" si="25"/>
        <v>0</v>
      </c>
    </row>
    <row r="20" spans="1:61" ht="17.25" thickTop="1" thickBot="1">
      <c r="A20" s="393" t="s">
        <v>120</v>
      </c>
      <c r="B20" s="394"/>
      <c r="C20" s="390"/>
      <c r="D20" s="392"/>
      <c r="E20" s="392"/>
      <c r="F20" s="392">
        <f t="shared" si="14"/>
        <v>0</v>
      </c>
      <c r="G20" s="390"/>
      <c r="H20" s="390"/>
      <c r="I20" s="391"/>
      <c r="J20" s="392">
        <f t="shared" si="15"/>
        <v>0</v>
      </c>
      <c r="K20" s="392">
        <f t="shared" si="16"/>
        <v>0</v>
      </c>
      <c r="L20" s="390"/>
      <c r="M20" s="395"/>
      <c r="N20" s="396"/>
      <c r="O20" s="392">
        <f t="shared" si="17"/>
        <v>0</v>
      </c>
      <c r="P20" s="394"/>
      <c r="Q20" s="397"/>
      <c r="R20" s="397"/>
      <c r="S20" s="398"/>
      <c r="T20" s="399"/>
      <c r="U20" s="393"/>
      <c r="V20" s="400"/>
      <c r="W20" s="390"/>
      <c r="X20" s="390"/>
      <c r="Y20" s="391"/>
      <c r="Z20" s="405">
        <f t="shared" si="18"/>
        <v>0</v>
      </c>
      <c r="AA20" s="406">
        <f t="shared" si="19"/>
        <v>0</v>
      </c>
      <c r="AB20" s="394"/>
      <c r="AC20" s="390"/>
      <c r="AD20" s="394"/>
      <c r="AE20" s="401"/>
      <c r="AF20" s="401"/>
      <c r="AG20" s="390"/>
      <c r="AH20" s="390"/>
      <c r="AI20" s="402"/>
      <c r="AJ20" s="390"/>
      <c r="AK20" s="394"/>
      <c r="AL20" s="390"/>
      <c r="AM20" s="394"/>
      <c r="AN20" s="394"/>
      <c r="AO20" s="390"/>
      <c r="AP20" s="399"/>
      <c r="AQ20" s="397"/>
      <c r="AR20" s="390"/>
      <c r="AS20" s="390"/>
      <c r="AT20" s="390"/>
      <c r="AU20" s="390"/>
      <c r="AV20" s="390"/>
      <c r="AW20" s="389"/>
      <c r="AX20" s="389"/>
      <c r="AY20" s="389">
        <f t="shared" si="20"/>
        <v>0</v>
      </c>
      <c r="AZ20" s="390"/>
      <c r="BA20" s="390"/>
      <c r="BB20" s="390"/>
      <c r="BC20" s="403" t="e">
        <f t="shared" si="21"/>
        <v>#DIV/0!</v>
      </c>
      <c r="BD20" s="403" t="e">
        <f t="shared" si="22"/>
        <v>#DIV/0!</v>
      </c>
      <c r="BE20" s="404">
        <f t="shared" si="23"/>
        <v>0</v>
      </c>
      <c r="BF20" s="404">
        <f t="shared" si="23"/>
        <v>0</v>
      </c>
      <c r="BG20" s="404">
        <f t="shared" si="24"/>
        <v>0</v>
      </c>
      <c r="BH20" s="404">
        <f t="shared" si="25"/>
        <v>0</v>
      </c>
      <c r="BI20" s="404">
        <f t="shared" si="25"/>
        <v>0</v>
      </c>
    </row>
    <row r="21" spans="1:61" s="69" customFormat="1" ht="33" thickTop="1" thickBot="1">
      <c r="A21" s="59" t="s">
        <v>0</v>
      </c>
      <c r="B21" s="60" t="s">
        <v>1</v>
      </c>
      <c r="C21" s="60" t="s">
        <v>2</v>
      </c>
      <c r="D21" s="61" t="s">
        <v>79</v>
      </c>
      <c r="E21" s="61" t="s">
        <v>80</v>
      </c>
      <c r="F21" s="61" t="s">
        <v>81</v>
      </c>
      <c r="G21" s="60" t="s">
        <v>3</v>
      </c>
      <c r="H21" s="60" t="s">
        <v>212</v>
      </c>
      <c r="I21" s="37" t="s">
        <v>4</v>
      </c>
      <c r="J21" s="62" t="s">
        <v>82</v>
      </c>
      <c r="K21" s="62">
        <v>0.14000000000000001</v>
      </c>
      <c r="L21" s="60" t="s">
        <v>119</v>
      </c>
      <c r="M21" s="63" t="s">
        <v>6</v>
      </c>
      <c r="N21" s="64" t="s">
        <v>29</v>
      </c>
      <c r="O21" s="61" t="s">
        <v>71</v>
      </c>
      <c r="P21" s="60" t="s">
        <v>7</v>
      </c>
      <c r="Q21" s="59" t="s">
        <v>8</v>
      </c>
      <c r="R21" s="59" t="s">
        <v>9</v>
      </c>
      <c r="S21" s="65" t="s">
        <v>10</v>
      </c>
      <c r="T21" s="66" t="s">
        <v>34</v>
      </c>
      <c r="U21" s="59" t="s">
        <v>11</v>
      </c>
      <c r="V21" s="60" t="s">
        <v>86</v>
      </c>
      <c r="W21" s="60" t="s">
        <v>69</v>
      </c>
      <c r="X21" s="60" t="s">
        <v>13</v>
      </c>
      <c r="Y21" s="37" t="s">
        <v>67</v>
      </c>
      <c r="Z21" s="89" t="s">
        <v>70</v>
      </c>
      <c r="AA21" s="90" t="s">
        <v>68</v>
      </c>
      <c r="AB21" s="60" t="s">
        <v>14</v>
      </c>
      <c r="AC21" s="60" t="s">
        <v>15</v>
      </c>
      <c r="AD21" s="60" t="s">
        <v>16</v>
      </c>
      <c r="AE21" s="67" t="s">
        <v>17</v>
      </c>
      <c r="AF21" s="67" t="s">
        <v>18</v>
      </c>
      <c r="AG21" s="60" t="s">
        <v>19</v>
      </c>
      <c r="AH21" s="60" t="s">
        <v>20</v>
      </c>
      <c r="AI21" s="68" t="s">
        <v>30</v>
      </c>
      <c r="AJ21" s="60" t="s">
        <v>21</v>
      </c>
      <c r="AK21" s="60" t="s">
        <v>32</v>
      </c>
      <c r="AL21" s="60" t="s">
        <v>22</v>
      </c>
      <c r="AM21" s="60" t="s">
        <v>33</v>
      </c>
      <c r="AN21" s="60" t="s">
        <v>97</v>
      </c>
      <c r="AO21" s="60" t="s">
        <v>23</v>
      </c>
      <c r="AP21" s="67" t="s">
        <v>35</v>
      </c>
      <c r="AQ21" s="59" t="s">
        <v>24</v>
      </c>
      <c r="AR21" s="60" t="s">
        <v>25</v>
      </c>
      <c r="AS21" s="60" t="s">
        <v>26</v>
      </c>
      <c r="AT21" s="60" t="s">
        <v>98</v>
      </c>
      <c r="AU21" s="60" t="s">
        <v>88</v>
      </c>
      <c r="AV21" s="60" t="s">
        <v>89</v>
      </c>
      <c r="AW21" s="36" t="s">
        <v>83</v>
      </c>
      <c r="AX21" s="36" t="s">
        <v>84</v>
      </c>
      <c r="AY21" s="36" t="s">
        <v>85</v>
      </c>
      <c r="AZ21" s="60" t="s">
        <v>27</v>
      </c>
      <c r="BA21" s="60" t="s">
        <v>28</v>
      </c>
      <c r="BB21" s="60" t="s">
        <v>31</v>
      </c>
      <c r="BC21" s="44" t="s">
        <v>72</v>
      </c>
      <c r="BD21" s="44" t="s">
        <v>73</v>
      </c>
      <c r="BE21" s="69" t="s">
        <v>74</v>
      </c>
      <c r="BF21" s="69" t="s">
        <v>75</v>
      </c>
      <c r="BG21" s="69" t="s">
        <v>76</v>
      </c>
      <c r="BH21" s="69" t="s">
        <v>77</v>
      </c>
      <c r="BI21" s="69" t="s">
        <v>78</v>
      </c>
    </row>
    <row r="22" spans="1:61" ht="17.25" thickTop="1" thickBot="1">
      <c r="A22" s="393" t="s">
        <v>120</v>
      </c>
      <c r="B22" s="394"/>
      <c r="C22" s="390"/>
      <c r="D22" s="392"/>
      <c r="E22" s="392"/>
      <c r="F22" s="392">
        <f>D22+E22</f>
        <v>0</v>
      </c>
      <c r="G22" s="390"/>
      <c r="H22" s="390"/>
      <c r="I22" s="391"/>
      <c r="J22" s="392">
        <f>I22/(1.14)</f>
        <v>0</v>
      </c>
      <c r="K22" s="392">
        <f>J22*0.14</f>
        <v>0</v>
      </c>
      <c r="L22" s="390"/>
      <c r="M22" s="395"/>
      <c r="N22" s="396"/>
      <c r="O22" s="392">
        <f>I22-D22</f>
        <v>0</v>
      </c>
      <c r="P22" s="394"/>
      <c r="Q22" s="397"/>
      <c r="R22" s="397"/>
      <c r="S22" s="398"/>
      <c r="T22" s="399"/>
      <c r="U22" s="393"/>
      <c r="V22" s="400"/>
      <c r="W22" s="390"/>
      <c r="X22" s="390"/>
      <c r="Y22" s="391"/>
      <c r="Z22" s="405">
        <f>IF(AG22="Corporate",((F22+Y22)/2),IF(G22="Club",I22,(F22+Y22)))</f>
        <v>0</v>
      </c>
      <c r="AA22" s="406">
        <f>(F22+Y22)-I22</f>
        <v>0</v>
      </c>
      <c r="AB22" s="394"/>
      <c r="AC22" s="390"/>
      <c r="AD22" s="394"/>
      <c r="AE22" s="401"/>
      <c r="AF22" s="401"/>
      <c r="AG22" s="390"/>
      <c r="AH22" s="390"/>
      <c r="AI22" s="402"/>
      <c r="AJ22" s="390"/>
      <c r="AK22" s="394"/>
      <c r="AL22" s="390"/>
      <c r="AM22" s="394"/>
      <c r="AN22" s="394"/>
      <c r="AO22" s="390"/>
      <c r="AP22" s="399"/>
      <c r="AQ22" s="397"/>
      <c r="AR22" s="390"/>
      <c r="AS22" s="390"/>
      <c r="AT22" s="390"/>
      <c r="AU22" s="390"/>
      <c r="AV22" s="390"/>
      <c r="AW22" s="389"/>
      <c r="AX22" s="389"/>
      <c r="AY22" s="389">
        <f>(AW22*35%)-AX22</f>
        <v>0</v>
      </c>
      <c r="AZ22" s="390"/>
      <c r="BA22" s="390"/>
      <c r="BB22" s="390"/>
      <c r="BC22" s="403" t="e">
        <f>D22/I22</f>
        <v>#DIV/0!</v>
      </c>
      <c r="BD22" s="403" t="e">
        <f>E22/O22</f>
        <v>#DIV/0!</v>
      </c>
      <c r="BE22" s="404">
        <f t="shared" ref="BE22:BF24" si="26">LEN(Q22)</f>
        <v>0</v>
      </c>
      <c r="BF22" s="404">
        <f t="shared" si="26"/>
        <v>0</v>
      </c>
      <c r="BG22" s="404">
        <f>LEN(T22)</f>
        <v>0</v>
      </c>
      <c r="BH22" s="404">
        <f t="shared" ref="BH22:BI24" si="27">LEN(AP22)</f>
        <v>0</v>
      </c>
      <c r="BI22" s="404">
        <f t="shared" si="27"/>
        <v>0</v>
      </c>
    </row>
    <row r="23" spans="1:61" ht="17.25" thickTop="1" thickBot="1">
      <c r="A23" s="393" t="s">
        <v>120</v>
      </c>
      <c r="B23" s="394"/>
      <c r="C23" s="390"/>
      <c r="D23" s="392"/>
      <c r="E23" s="392"/>
      <c r="F23" s="392">
        <f>D23+E23</f>
        <v>0</v>
      </c>
      <c r="G23" s="390"/>
      <c r="H23" s="390"/>
      <c r="I23" s="391"/>
      <c r="J23" s="392">
        <f>I23/(1.14)</f>
        <v>0</v>
      </c>
      <c r="K23" s="392">
        <f>J23*0.14</f>
        <v>0</v>
      </c>
      <c r="L23" s="390"/>
      <c r="M23" s="395"/>
      <c r="N23" s="396"/>
      <c r="O23" s="392">
        <f>I23-D23</f>
        <v>0</v>
      </c>
      <c r="P23" s="394"/>
      <c r="Q23" s="397"/>
      <c r="R23" s="397"/>
      <c r="S23" s="398"/>
      <c r="T23" s="399"/>
      <c r="U23" s="393"/>
      <c r="V23" s="400"/>
      <c r="W23" s="390"/>
      <c r="X23" s="390"/>
      <c r="Y23" s="391"/>
      <c r="Z23" s="405">
        <f>IF(AG23="Corporate",((F23+Y23)/2),IF(G23="Club",I23,(F23+Y23)))</f>
        <v>0</v>
      </c>
      <c r="AA23" s="406">
        <f>(F23+Y23)-I23</f>
        <v>0</v>
      </c>
      <c r="AB23" s="394"/>
      <c r="AC23" s="390"/>
      <c r="AD23" s="394"/>
      <c r="AE23" s="401"/>
      <c r="AF23" s="401"/>
      <c r="AG23" s="390"/>
      <c r="AH23" s="390"/>
      <c r="AI23" s="402"/>
      <c r="AJ23" s="390"/>
      <c r="AK23" s="394"/>
      <c r="AL23" s="390"/>
      <c r="AM23" s="394"/>
      <c r="AN23" s="394"/>
      <c r="AO23" s="390"/>
      <c r="AP23" s="399"/>
      <c r="AQ23" s="397"/>
      <c r="AR23" s="390"/>
      <c r="AS23" s="390"/>
      <c r="AT23" s="390"/>
      <c r="AU23" s="390"/>
      <c r="AV23" s="390"/>
      <c r="AW23" s="389"/>
      <c r="AX23" s="389"/>
      <c r="AY23" s="389">
        <f>(AW23*35%)-AX23</f>
        <v>0</v>
      </c>
      <c r="AZ23" s="390"/>
      <c r="BA23" s="390"/>
      <c r="BB23" s="390"/>
      <c r="BC23" s="403" t="e">
        <f>D23/I23</f>
        <v>#DIV/0!</v>
      </c>
      <c r="BD23" s="403" t="e">
        <f>E23/O23</f>
        <v>#DIV/0!</v>
      </c>
      <c r="BE23" s="404">
        <f t="shared" si="26"/>
        <v>0</v>
      </c>
      <c r="BF23" s="404">
        <f t="shared" si="26"/>
        <v>0</v>
      </c>
      <c r="BG23" s="404">
        <f>LEN(T23)</f>
        <v>0</v>
      </c>
      <c r="BH23" s="404">
        <f t="shared" si="27"/>
        <v>0</v>
      </c>
      <c r="BI23" s="404">
        <f t="shared" si="27"/>
        <v>0</v>
      </c>
    </row>
    <row r="24" spans="1:61" ht="17.25" thickTop="1" thickBot="1">
      <c r="A24" s="393" t="s">
        <v>120</v>
      </c>
      <c r="B24" s="394"/>
      <c r="C24" s="390"/>
      <c r="D24" s="392"/>
      <c r="E24" s="392"/>
      <c r="F24" s="392">
        <f>D24+E24</f>
        <v>0</v>
      </c>
      <c r="G24" s="390"/>
      <c r="H24" s="390"/>
      <c r="I24" s="391"/>
      <c r="J24" s="392">
        <f>I24/(1.14)</f>
        <v>0</v>
      </c>
      <c r="K24" s="392">
        <f>J24*0.14</f>
        <v>0</v>
      </c>
      <c r="L24" s="390"/>
      <c r="M24" s="395"/>
      <c r="N24" s="396"/>
      <c r="O24" s="392">
        <f>I24-D24</f>
        <v>0</v>
      </c>
      <c r="P24" s="394"/>
      <c r="Q24" s="397"/>
      <c r="R24" s="397"/>
      <c r="S24" s="398"/>
      <c r="T24" s="399"/>
      <c r="U24" s="393"/>
      <c r="V24" s="400"/>
      <c r="W24" s="390"/>
      <c r="X24" s="390"/>
      <c r="Y24" s="391"/>
      <c r="Z24" s="405">
        <f>IF(AG24="Corporate",((F24+Y24)/2),IF(G24="Club",I24,(F24+Y24)))</f>
        <v>0</v>
      </c>
      <c r="AA24" s="406">
        <f>(F24+Y24)-I24</f>
        <v>0</v>
      </c>
      <c r="AB24" s="394"/>
      <c r="AC24" s="390"/>
      <c r="AD24" s="394"/>
      <c r="AE24" s="401"/>
      <c r="AF24" s="401"/>
      <c r="AG24" s="390"/>
      <c r="AH24" s="390"/>
      <c r="AI24" s="402"/>
      <c r="AJ24" s="390"/>
      <c r="AK24" s="394"/>
      <c r="AL24" s="390"/>
      <c r="AM24" s="394"/>
      <c r="AN24" s="394"/>
      <c r="AO24" s="390"/>
      <c r="AP24" s="399"/>
      <c r="AQ24" s="397"/>
      <c r="AR24" s="390"/>
      <c r="AS24" s="390"/>
      <c r="AT24" s="390"/>
      <c r="AU24" s="390"/>
      <c r="AV24" s="390"/>
      <c r="AW24" s="389"/>
      <c r="AX24" s="389"/>
      <c r="AY24" s="389">
        <f>(AW24*35%)-AX24</f>
        <v>0</v>
      </c>
      <c r="AZ24" s="390"/>
      <c r="BA24" s="390"/>
      <c r="BB24" s="390"/>
      <c r="BC24" s="403" t="e">
        <f>D24/I24</f>
        <v>#DIV/0!</v>
      </c>
      <c r="BD24" s="403" t="e">
        <f>E24/O24</f>
        <v>#DIV/0!</v>
      </c>
      <c r="BE24" s="404">
        <f t="shared" si="26"/>
        <v>0</v>
      </c>
      <c r="BF24" s="404">
        <f t="shared" si="26"/>
        <v>0</v>
      </c>
      <c r="BG24" s="404">
        <f>LEN(T24)</f>
        <v>0</v>
      </c>
      <c r="BH24" s="404">
        <f t="shared" si="27"/>
        <v>0</v>
      </c>
      <c r="BI24" s="404">
        <f t="shared" si="27"/>
        <v>0</v>
      </c>
    </row>
    <row r="25" spans="1:61" s="69" customFormat="1" ht="33" thickTop="1" thickBot="1">
      <c r="A25" s="59" t="s">
        <v>0</v>
      </c>
      <c r="B25" s="60" t="s">
        <v>1</v>
      </c>
      <c r="C25" s="60" t="s">
        <v>2</v>
      </c>
      <c r="D25" s="61" t="s">
        <v>79</v>
      </c>
      <c r="E25" s="61" t="s">
        <v>80</v>
      </c>
      <c r="F25" s="61" t="s">
        <v>81</v>
      </c>
      <c r="G25" s="60" t="s">
        <v>3</v>
      </c>
      <c r="H25" s="60" t="s">
        <v>212</v>
      </c>
      <c r="I25" s="37" t="s">
        <v>4</v>
      </c>
      <c r="J25" s="62" t="s">
        <v>82</v>
      </c>
      <c r="K25" s="62">
        <v>0.14000000000000001</v>
      </c>
      <c r="L25" s="60" t="s">
        <v>96</v>
      </c>
      <c r="M25" s="63" t="s">
        <v>6</v>
      </c>
      <c r="N25" s="64" t="s">
        <v>29</v>
      </c>
      <c r="O25" s="61" t="s">
        <v>71</v>
      </c>
      <c r="P25" s="60" t="s">
        <v>7</v>
      </c>
      <c r="Q25" s="59" t="s">
        <v>8</v>
      </c>
      <c r="R25" s="59" t="s">
        <v>9</v>
      </c>
      <c r="S25" s="65" t="s">
        <v>10</v>
      </c>
      <c r="T25" s="66" t="s">
        <v>34</v>
      </c>
      <c r="U25" s="59" t="s">
        <v>11</v>
      </c>
      <c r="V25" s="60" t="s">
        <v>86</v>
      </c>
      <c r="W25" s="60" t="s">
        <v>69</v>
      </c>
      <c r="X25" s="60" t="s">
        <v>13</v>
      </c>
      <c r="Y25" s="37" t="s">
        <v>67</v>
      </c>
      <c r="Z25" s="89" t="s">
        <v>70</v>
      </c>
      <c r="AA25" s="90" t="s">
        <v>68</v>
      </c>
      <c r="AB25" s="60" t="s">
        <v>14</v>
      </c>
      <c r="AC25" s="60" t="s">
        <v>15</v>
      </c>
      <c r="AD25" s="60" t="s">
        <v>16</v>
      </c>
      <c r="AE25" s="67" t="s">
        <v>17</v>
      </c>
      <c r="AF25" s="67" t="s">
        <v>18</v>
      </c>
      <c r="AG25" s="60" t="s">
        <v>19</v>
      </c>
      <c r="AH25" s="60" t="s">
        <v>20</v>
      </c>
      <c r="AI25" s="68" t="s">
        <v>30</v>
      </c>
      <c r="AJ25" s="60" t="s">
        <v>21</v>
      </c>
      <c r="AK25" s="60" t="s">
        <v>32</v>
      </c>
      <c r="AL25" s="60" t="s">
        <v>22</v>
      </c>
      <c r="AM25" s="60" t="s">
        <v>33</v>
      </c>
      <c r="AN25" s="60" t="s">
        <v>97</v>
      </c>
      <c r="AO25" s="60" t="s">
        <v>23</v>
      </c>
      <c r="AP25" s="67" t="s">
        <v>35</v>
      </c>
      <c r="AQ25" s="59" t="s">
        <v>24</v>
      </c>
      <c r="AR25" s="60" t="s">
        <v>25</v>
      </c>
      <c r="AS25" s="60" t="s">
        <v>26</v>
      </c>
      <c r="AT25" s="60" t="s">
        <v>98</v>
      </c>
      <c r="AU25" s="60" t="s">
        <v>88</v>
      </c>
      <c r="AV25" s="60" t="s">
        <v>89</v>
      </c>
      <c r="AW25" s="36" t="s">
        <v>83</v>
      </c>
      <c r="AX25" s="36" t="s">
        <v>84</v>
      </c>
      <c r="AY25" s="36" t="s">
        <v>85</v>
      </c>
      <c r="AZ25" s="60" t="s">
        <v>27</v>
      </c>
      <c r="BA25" s="60" t="s">
        <v>28</v>
      </c>
      <c r="BB25" s="60" t="s">
        <v>31</v>
      </c>
      <c r="BC25" s="44" t="s">
        <v>72</v>
      </c>
      <c r="BD25" s="44" t="s">
        <v>73</v>
      </c>
      <c r="BE25" s="69" t="s">
        <v>74</v>
      </c>
      <c r="BF25" s="69" t="s">
        <v>75</v>
      </c>
      <c r="BG25" s="69" t="s">
        <v>76</v>
      </c>
      <c r="BH25" s="69" t="s">
        <v>77</v>
      </c>
      <c r="BI25" s="69" t="s">
        <v>78</v>
      </c>
    </row>
    <row r="26" spans="1:61" ht="17.25" thickTop="1" thickBot="1">
      <c r="A26" s="393" t="s">
        <v>120</v>
      </c>
      <c r="B26" s="394"/>
      <c r="C26" s="390"/>
      <c r="D26" s="392"/>
      <c r="E26" s="392"/>
      <c r="F26" s="392">
        <f t="shared" ref="F26:F39" si="28">D26+E26</f>
        <v>0</v>
      </c>
      <c r="G26" s="390"/>
      <c r="H26" s="390"/>
      <c r="I26" s="391"/>
      <c r="J26" s="392">
        <f t="shared" ref="J26:J39" si="29">I26/(1.14)</f>
        <v>0</v>
      </c>
      <c r="K26" s="392">
        <f t="shared" ref="K26:K39" si="30">J26*0.14</f>
        <v>0</v>
      </c>
      <c r="L26" s="390"/>
      <c r="M26" s="395"/>
      <c r="N26" s="396"/>
      <c r="O26" s="392">
        <f t="shared" ref="O26:O39" si="31">I26-D26</f>
        <v>0</v>
      </c>
      <c r="P26" s="394"/>
      <c r="Q26" s="397"/>
      <c r="R26" s="397"/>
      <c r="S26" s="398"/>
      <c r="T26" s="399"/>
      <c r="U26" s="393"/>
      <c r="V26" s="400"/>
      <c r="W26" s="390"/>
      <c r="X26" s="390"/>
      <c r="Y26" s="391"/>
      <c r="Z26" s="405">
        <f t="shared" ref="Z26:Z39" si="32">IF(AG26="Corporate",((F26+Y26)/2),IF(G26="Club",I26,(F26+Y26)))</f>
        <v>0</v>
      </c>
      <c r="AA26" s="406">
        <f t="shared" ref="AA26:AA39" si="33">(F26+Y26)-I26</f>
        <v>0</v>
      </c>
      <c r="AB26" s="394"/>
      <c r="AC26" s="390"/>
      <c r="AD26" s="394"/>
      <c r="AE26" s="401"/>
      <c r="AF26" s="401"/>
      <c r="AG26" s="390"/>
      <c r="AH26" s="390"/>
      <c r="AI26" s="402"/>
      <c r="AJ26" s="390"/>
      <c r="AK26" s="394"/>
      <c r="AL26" s="390"/>
      <c r="AM26" s="394"/>
      <c r="AN26" s="394"/>
      <c r="AO26" s="390"/>
      <c r="AP26" s="399"/>
      <c r="AQ26" s="397"/>
      <c r="AR26" s="390"/>
      <c r="AS26" s="390"/>
      <c r="AT26" s="390"/>
      <c r="AU26" s="390"/>
      <c r="AV26" s="390"/>
      <c r="AW26" s="389"/>
      <c r="AX26" s="389"/>
      <c r="AY26" s="389">
        <f t="shared" ref="AY26:AY39" si="34">(AW26*35%)-AX26</f>
        <v>0</v>
      </c>
      <c r="AZ26" s="390"/>
      <c r="BA26" s="390"/>
      <c r="BB26" s="390"/>
      <c r="BC26" s="403" t="e">
        <f t="shared" ref="BC26:BC39" si="35">D26/I26</f>
        <v>#DIV/0!</v>
      </c>
      <c r="BD26" s="403" t="e">
        <f t="shared" ref="BD26:BD39" si="36">E26/O26</f>
        <v>#DIV/0!</v>
      </c>
      <c r="BE26" s="404">
        <f t="shared" ref="BE26:BE39" si="37">LEN(Q26)</f>
        <v>0</v>
      </c>
      <c r="BF26" s="404">
        <f t="shared" ref="BF26:BF39" si="38">LEN(R26)</f>
        <v>0</v>
      </c>
      <c r="BG26" s="404">
        <f t="shared" ref="BG26:BG39" si="39">LEN(T26)</f>
        <v>0</v>
      </c>
      <c r="BH26" s="404">
        <f t="shared" ref="BH26:BH39" si="40">LEN(AP26)</f>
        <v>0</v>
      </c>
      <c r="BI26" s="404">
        <f t="shared" ref="BI26:BI39" si="41">LEN(AQ26)</f>
        <v>0</v>
      </c>
    </row>
    <row r="27" spans="1:61" ht="17.25" thickTop="1" thickBot="1">
      <c r="A27" s="393" t="s">
        <v>120</v>
      </c>
      <c r="B27" s="394"/>
      <c r="C27" s="390"/>
      <c r="D27" s="392"/>
      <c r="E27" s="392"/>
      <c r="F27" s="392">
        <f t="shared" si="28"/>
        <v>0</v>
      </c>
      <c r="G27" s="390"/>
      <c r="H27" s="390"/>
      <c r="I27" s="391"/>
      <c r="J27" s="392">
        <f t="shared" si="29"/>
        <v>0</v>
      </c>
      <c r="K27" s="392">
        <f t="shared" si="30"/>
        <v>0</v>
      </c>
      <c r="L27" s="390"/>
      <c r="M27" s="395"/>
      <c r="N27" s="396"/>
      <c r="O27" s="392">
        <f t="shared" si="31"/>
        <v>0</v>
      </c>
      <c r="P27" s="394"/>
      <c r="Q27" s="397"/>
      <c r="R27" s="397"/>
      <c r="S27" s="398"/>
      <c r="T27" s="399"/>
      <c r="U27" s="393"/>
      <c r="V27" s="400"/>
      <c r="W27" s="390"/>
      <c r="X27" s="390"/>
      <c r="Y27" s="391"/>
      <c r="Z27" s="405">
        <f t="shared" si="32"/>
        <v>0</v>
      </c>
      <c r="AA27" s="406">
        <f t="shared" si="33"/>
        <v>0</v>
      </c>
      <c r="AB27" s="394"/>
      <c r="AC27" s="390"/>
      <c r="AD27" s="394"/>
      <c r="AE27" s="401"/>
      <c r="AF27" s="401"/>
      <c r="AG27" s="390"/>
      <c r="AH27" s="390"/>
      <c r="AI27" s="402"/>
      <c r="AJ27" s="390"/>
      <c r="AK27" s="394"/>
      <c r="AL27" s="390"/>
      <c r="AM27" s="394"/>
      <c r="AN27" s="394"/>
      <c r="AO27" s="390"/>
      <c r="AP27" s="399"/>
      <c r="AQ27" s="397"/>
      <c r="AR27" s="390"/>
      <c r="AS27" s="390"/>
      <c r="AT27" s="390"/>
      <c r="AU27" s="390"/>
      <c r="AV27" s="390"/>
      <c r="AW27" s="389"/>
      <c r="AX27" s="389"/>
      <c r="AY27" s="389">
        <f t="shared" si="34"/>
        <v>0</v>
      </c>
      <c r="AZ27" s="390"/>
      <c r="BA27" s="390"/>
      <c r="BB27" s="390"/>
      <c r="BC27" s="403" t="e">
        <f t="shared" si="35"/>
        <v>#DIV/0!</v>
      </c>
      <c r="BD27" s="403" t="e">
        <f t="shared" si="36"/>
        <v>#DIV/0!</v>
      </c>
      <c r="BE27" s="404">
        <f t="shared" si="37"/>
        <v>0</v>
      </c>
      <c r="BF27" s="404">
        <f t="shared" si="38"/>
        <v>0</v>
      </c>
      <c r="BG27" s="404">
        <f t="shared" si="39"/>
        <v>0</v>
      </c>
      <c r="BH27" s="404">
        <f t="shared" si="40"/>
        <v>0</v>
      </c>
      <c r="BI27" s="404">
        <f t="shared" si="41"/>
        <v>0</v>
      </c>
    </row>
    <row r="28" spans="1:61" ht="17.25" thickTop="1" thickBot="1">
      <c r="A28" s="393" t="s">
        <v>120</v>
      </c>
      <c r="B28" s="394"/>
      <c r="C28" s="390"/>
      <c r="D28" s="392"/>
      <c r="E28" s="392"/>
      <c r="F28" s="392">
        <f t="shared" si="28"/>
        <v>0</v>
      </c>
      <c r="G28" s="390"/>
      <c r="H28" s="390"/>
      <c r="I28" s="391"/>
      <c r="J28" s="392">
        <f t="shared" si="29"/>
        <v>0</v>
      </c>
      <c r="K28" s="392">
        <f t="shared" si="30"/>
        <v>0</v>
      </c>
      <c r="L28" s="390"/>
      <c r="M28" s="395"/>
      <c r="N28" s="396"/>
      <c r="O28" s="392">
        <f t="shared" si="31"/>
        <v>0</v>
      </c>
      <c r="P28" s="394"/>
      <c r="Q28" s="397"/>
      <c r="R28" s="397"/>
      <c r="S28" s="398"/>
      <c r="T28" s="399"/>
      <c r="U28" s="393"/>
      <c r="V28" s="400"/>
      <c r="W28" s="390"/>
      <c r="X28" s="390"/>
      <c r="Y28" s="391"/>
      <c r="Z28" s="405">
        <f t="shared" si="32"/>
        <v>0</v>
      </c>
      <c r="AA28" s="406">
        <f t="shared" si="33"/>
        <v>0</v>
      </c>
      <c r="AB28" s="394"/>
      <c r="AC28" s="390"/>
      <c r="AD28" s="394"/>
      <c r="AE28" s="401"/>
      <c r="AF28" s="401"/>
      <c r="AG28" s="390"/>
      <c r="AH28" s="390"/>
      <c r="AI28" s="402"/>
      <c r="AJ28" s="390"/>
      <c r="AK28" s="394"/>
      <c r="AL28" s="390"/>
      <c r="AM28" s="394"/>
      <c r="AN28" s="394"/>
      <c r="AO28" s="390"/>
      <c r="AP28" s="399"/>
      <c r="AQ28" s="397"/>
      <c r="AR28" s="390"/>
      <c r="AS28" s="390"/>
      <c r="AT28" s="390"/>
      <c r="AU28" s="390"/>
      <c r="AV28" s="390"/>
      <c r="AW28" s="389"/>
      <c r="AX28" s="389"/>
      <c r="AY28" s="389">
        <f t="shared" si="34"/>
        <v>0</v>
      </c>
      <c r="AZ28" s="390"/>
      <c r="BA28" s="390"/>
      <c r="BB28" s="390"/>
      <c r="BC28" s="403" t="e">
        <f t="shared" si="35"/>
        <v>#DIV/0!</v>
      </c>
      <c r="BD28" s="403" t="e">
        <f t="shared" si="36"/>
        <v>#DIV/0!</v>
      </c>
      <c r="BE28" s="404">
        <f t="shared" si="37"/>
        <v>0</v>
      </c>
      <c r="BF28" s="404">
        <f t="shared" si="38"/>
        <v>0</v>
      </c>
      <c r="BG28" s="404">
        <f t="shared" si="39"/>
        <v>0</v>
      </c>
      <c r="BH28" s="404">
        <f t="shared" si="40"/>
        <v>0</v>
      </c>
      <c r="BI28" s="404">
        <f t="shared" si="41"/>
        <v>0</v>
      </c>
    </row>
    <row r="29" spans="1:61" ht="17.25" thickTop="1" thickBot="1">
      <c r="A29" s="393" t="s">
        <v>120</v>
      </c>
      <c r="B29" s="394"/>
      <c r="C29" s="390"/>
      <c r="D29" s="392"/>
      <c r="E29" s="392"/>
      <c r="F29" s="392">
        <f t="shared" si="28"/>
        <v>0</v>
      </c>
      <c r="G29" s="390"/>
      <c r="H29" s="390"/>
      <c r="I29" s="391"/>
      <c r="J29" s="392">
        <f t="shared" si="29"/>
        <v>0</v>
      </c>
      <c r="K29" s="392">
        <f t="shared" si="30"/>
        <v>0</v>
      </c>
      <c r="L29" s="390"/>
      <c r="M29" s="395"/>
      <c r="N29" s="396"/>
      <c r="O29" s="392">
        <f t="shared" si="31"/>
        <v>0</v>
      </c>
      <c r="P29" s="394"/>
      <c r="Q29" s="397"/>
      <c r="R29" s="397"/>
      <c r="S29" s="398"/>
      <c r="T29" s="399"/>
      <c r="U29" s="393"/>
      <c r="V29" s="400"/>
      <c r="W29" s="390"/>
      <c r="X29" s="390"/>
      <c r="Y29" s="391"/>
      <c r="Z29" s="405">
        <f t="shared" si="32"/>
        <v>0</v>
      </c>
      <c r="AA29" s="406">
        <f t="shared" si="33"/>
        <v>0</v>
      </c>
      <c r="AB29" s="394"/>
      <c r="AC29" s="390"/>
      <c r="AD29" s="394"/>
      <c r="AE29" s="401"/>
      <c r="AF29" s="401"/>
      <c r="AG29" s="390"/>
      <c r="AH29" s="390"/>
      <c r="AI29" s="402"/>
      <c r="AJ29" s="390"/>
      <c r="AK29" s="394"/>
      <c r="AL29" s="390"/>
      <c r="AM29" s="394"/>
      <c r="AN29" s="394"/>
      <c r="AO29" s="390"/>
      <c r="AP29" s="399"/>
      <c r="AQ29" s="397"/>
      <c r="AR29" s="390"/>
      <c r="AS29" s="390"/>
      <c r="AT29" s="390"/>
      <c r="AU29" s="390"/>
      <c r="AV29" s="390"/>
      <c r="AW29" s="389"/>
      <c r="AX29" s="389"/>
      <c r="AY29" s="389">
        <f t="shared" si="34"/>
        <v>0</v>
      </c>
      <c r="AZ29" s="390"/>
      <c r="BA29" s="390"/>
      <c r="BB29" s="390"/>
      <c r="BC29" s="403" t="e">
        <f t="shared" si="35"/>
        <v>#DIV/0!</v>
      </c>
      <c r="BD29" s="403" t="e">
        <f t="shared" si="36"/>
        <v>#DIV/0!</v>
      </c>
      <c r="BE29" s="404">
        <f t="shared" si="37"/>
        <v>0</v>
      </c>
      <c r="BF29" s="404">
        <f t="shared" si="38"/>
        <v>0</v>
      </c>
      <c r="BG29" s="404">
        <f t="shared" si="39"/>
        <v>0</v>
      </c>
      <c r="BH29" s="404">
        <f t="shared" si="40"/>
        <v>0</v>
      </c>
      <c r="BI29" s="404">
        <f t="shared" si="41"/>
        <v>0</v>
      </c>
    </row>
    <row r="30" spans="1:61" ht="17.25" thickTop="1" thickBot="1">
      <c r="A30" s="393" t="s">
        <v>120</v>
      </c>
      <c r="B30" s="394"/>
      <c r="C30" s="390"/>
      <c r="D30" s="392"/>
      <c r="E30" s="392"/>
      <c r="F30" s="392">
        <f t="shared" si="28"/>
        <v>0</v>
      </c>
      <c r="G30" s="390"/>
      <c r="H30" s="390"/>
      <c r="I30" s="391"/>
      <c r="J30" s="392">
        <f t="shared" si="29"/>
        <v>0</v>
      </c>
      <c r="K30" s="392">
        <f t="shared" si="30"/>
        <v>0</v>
      </c>
      <c r="L30" s="390"/>
      <c r="M30" s="395"/>
      <c r="N30" s="396"/>
      <c r="O30" s="392">
        <f t="shared" si="31"/>
        <v>0</v>
      </c>
      <c r="P30" s="394"/>
      <c r="Q30" s="397"/>
      <c r="R30" s="397"/>
      <c r="S30" s="398"/>
      <c r="T30" s="399"/>
      <c r="U30" s="393"/>
      <c r="V30" s="400"/>
      <c r="W30" s="390"/>
      <c r="X30" s="390"/>
      <c r="Y30" s="391"/>
      <c r="Z30" s="405">
        <f t="shared" si="32"/>
        <v>0</v>
      </c>
      <c r="AA30" s="406">
        <f t="shared" si="33"/>
        <v>0</v>
      </c>
      <c r="AB30" s="394"/>
      <c r="AC30" s="390"/>
      <c r="AD30" s="394"/>
      <c r="AE30" s="401"/>
      <c r="AF30" s="401"/>
      <c r="AG30" s="390"/>
      <c r="AH30" s="390"/>
      <c r="AI30" s="402"/>
      <c r="AJ30" s="390"/>
      <c r="AK30" s="394"/>
      <c r="AL30" s="390"/>
      <c r="AM30" s="394"/>
      <c r="AN30" s="394"/>
      <c r="AO30" s="390"/>
      <c r="AP30" s="399"/>
      <c r="AQ30" s="397"/>
      <c r="AR30" s="390"/>
      <c r="AS30" s="390"/>
      <c r="AT30" s="390"/>
      <c r="AU30" s="390"/>
      <c r="AV30" s="390"/>
      <c r="AW30" s="389"/>
      <c r="AX30" s="389"/>
      <c r="AY30" s="389">
        <f t="shared" si="34"/>
        <v>0</v>
      </c>
      <c r="AZ30" s="390"/>
      <c r="BA30" s="390"/>
      <c r="BB30" s="390"/>
      <c r="BC30" s="403" t="e">
        <f t="shared" si="35"/>
        <v>#DIV/0!</v>
      </c>
      <c r="BD30" s="403" t="e">
        <f t="shared" si="36"/>
        <v>#DIV/0!</v>
      </c>
      <c r="BE30" s="404">
        <f t="shared" si="37"/>
        <v>0</v>
      </c>
      <c r="BF30" s="404">
        <f t="shared" si="38"/>
        <v>0</v>
      </c>
      <c r="BG30" s="404">
        <f t="shared" si="39"/>
        <v>0</v>
      </c>
      <c r="BH30" s="404">
        <f t="shared" si="40"/>
        <v>0</v>
      </c>
      <c r="BI30" s="404">
        <f t="shared" si="41"/>
        <v>0</v>
      </c>
    </row>
    <row r="31" spans="1:61" ht="17.25" thickTop="1" thickBot="1">
      <c r="A31" s="393" t="s">
        <v>120</v>
      </c>
      <c r="B31" s="394"/>
      <c r="C31" s="390"/>
      <c r="D31" s="392"/>
      <c r="E31" s="392"/>
      <c r="F31" s="392">
        <f t="shared" si="28"/>
        <v>0</v>
      </c>
      <c r="G31" s="390"/>
      <c r="H31" s="390"/>
      <c r="I31" s="391"/>
      <c r="J31" s="392">
        <f t="shared" si="29"/>
        <v>0</v>
      </c>
      <c r="K31" s="392">
        <f t="shared" si="30"/>
        <v>0</v>
      </c>
      <c r="L31" s="390"/>
      <c r="M31" s="395"/>
      <c r="N31" s="396"/>
      <c r="O31" s="392">
        <f t="shared" si="31"/>
        <v>0</v>
      </c>
      <c r="P31" s="394"/>
      <c r="Q31" s="397"/>
      <c r="R31" s="397"/>
      <c r="S31" s="398"/>
      <c r="T31" s="399"/>
      <c r="U31" s="393"/>
      <c r="V31" s="400"/>
      <c r="W31" s="390"/>
      <c r="X31" s="390"/>
      <c r="Y31" s="391"/>
      <c r="Z31" s="405">
        <f t="shared" si="32"/>
        <v>0</v>
      </c>
      <c r="AA31" s="406">
        <f t="shared" si="33"/>
        <v>0</v>
      </c>
      <c r="AB31" s="394"/>
      <c r="AC31" s="390"/>
      <c r="AD31" s="394"/>
      <c r="AE31" s="401"/>
      <c r="AF31" s="401"/>
      <c r="AG31" s="390"/>
      <c r="AH31" s="390"/>
      <c r="AI31" s="402"/>
      <c r="AJ31" s="390"/>
      <c r="AK31" s="394"/>
      <c r="AL31" s="390"/>
      <c r="AM31" s="394"/>
      <c r="AN31" s="394"/>
      <c r="AO31" s="390"/>
      <c r="AP31" s="399"/>
      <c r="AQ31" s="397"/>
      <c r="AR31" s="390"/>
      <c r="AS31" s="390"/>
      <c r="AT31" s="390"/>
      <c r="AU31" s="390"/>
      <c r="AV31" s="390"/>
      <c r="AW31" s="389"/>
      <c r="AX31" s="389"/>
      <c r="AY31" s="389">
        <f t="shared" si="34"/>
        <v>0</v>
      </c>
      <c r="AZ31" s="390"/>
      <c r="BA31" s="390"/>
      <c r="BB31" s="390"/>
      <c r="BC31" s="403" t="e">
        <f t="shared" si="35"/>
        <v>#DIV/0!</v>
      </c>
      <c r="BD31" s="403" t="e">
        <f t="shared" si="36"/>
        <v>#DIV/0!</v>
      </c>
      <c r="BE31" s="404">
        <f t="shared" si="37"/>
        <v>0</v>
      </c>
      <c r="BF31" s="404">
        <f t="shared" si="38"/>
        <v>0</v>
      </c>
      <c r="BG31" s="404">
        <f t="shared" si="39"/>
        <v>0</v>
      </c>
      <c r="BH31" s="404">
        <f t="shared" si="40"/>
        <v>0</v>
      </c>
      <c r="BI31" s="404">
        <f t="shared" si="41"/>
        <v>0</v>
      </c>
    </row>
    <row r="32" spans="1:61" ht="17.25" thickTop="1" thickBot="1">
      <c r="A32" s="393" t="s">
        <v>120</v>
      </c>
      <c r="B32" s="394"/>
      <c r="C32" s="390"/>
      <c r="D32" s="392"/>
      <c r="E32" s="392"/>
      <c r="F32" s="392">
        <f t="shared" si="28"/>
        <v>0</v>
      </c>
      <c r="G32" s="390"/>
      <c r="H32" s="390"/>
      <c r="I32" s="391"/>
      <c r="J32" s="392">
        <f t="shared" si="29"/>
        <v>0</v>
      </c>
      <c r="K32" s="392">
        <f t="shared" si="30"/>
        <v>0</v>
      </c>
      <c r="L32" s="390"/>
      <c r="M32" s="395"/>
      <c r="N32" s="396"/>
      <c r="O32" s="392">
        <f t="shared" si="31"/>
        <v>0</v>
      </c>
      <c r="P32" s="394"/>
      <c r="Q32" s="397"/>
      <c r="R32" s="397"/>
      <c r="S32" s="398"/>
      <c r="T32" s="399"/>
      <c r="U32" s="393"/>
      <c r="V32" s="400"/>
      <c r="W32" s="390"/>
      <c r="X32" s="390"/>
      <c r="Y32" s="391"/>
      <c r="Z32" s="405">
        <f t="shared" si="32"/>
        <v>0</v>
      </c>
      <c r="AA32" s="406">
        <f t="shared" si="33"/>
        <v>0</v>
      </c>
      <c r="AB32" s="394"/>
      <c r="AC32" s="390"/>
      <c r="AD32" s="394"/>
      <c r="AE32" s="401"/>
      <c r="AF32" s="401"/>
      <c r="AG32" s="390"/>
      <c r="AH32" s="390"/>
      <c r="AI32" s="402"/>
      <c r="AJ32" s="390"/>
      <c r="AK32" s="394"/>
      <c r="AL32" s="390"/>
      <c r="AM32" s="394"/>
      <c r="AN32" s="394"/>
      <c r="AO32" s="390"/>
      <c r="AP32" s="399"/>
      <c r="AQ32" s="397"/>
      <c r="AR32" s="390"/>
      <c r="AS32" s="390"/>
      <c r="AT32" s="390"/>
      <c r="AU32" s="390"/>
      <c r="AV32" s="390"/>
      <c r="AW32" s="389"/>
      <c r="AX32" s="389"/>
      <c r="AY32" s="389">
        <f t="shared" si="34"/>
        <v>0</v>
      </c>
      <c r="AZ32" s="390"/>
      <c r="BA32" s="390"/>
      <c r="BB32" s="390"/>
      <c r="BC32" s="403" t="e">
        <f t="shared" si="35"/>
        <v>#DIV/0!</v>
      </c>
      <c r="BD32" s="403" t="e">
        <f t="shared" si="36"/>
        <v>#DIV/0!</v>
      </c>
      <c r="BE32" s="404">
        <f t="shared" si="37"/>
        <v>0</v>
      </c>
      <c r="BF32" s="404">
        <f t="shared" si="38"/>
        <v>0</v>
      </c>
      <c r="BG32" s="404">
        <f t="shared" si="39"/>
        <v>0</v>
      </c>
      <c r="BH32" s="404">
        <f t="shared" si="40"/>
        <v>0</v>
      </c>
      <c r="BI32" s="404">
        <f t="shared" si="41"/>
        <v>0</v>
      </c>
    </row>
    <row r="33" spans="1:61" ht="17.25" thickTop="1" thickBot="1">
      <c r="A33" s="393" t="s">
        <v>120</v>
      </c>
      <c r="B33" s="394"/>
      <c r="C33" s="390"/>
      <c r="D33" s="392"/>
      <c r="E33" s="392"/>
      <c r="F33" s="392">
        <f t="shared" si="28"/>
        <v>0</v>
      </c>
      <c r="G33" s="390"/>
      <c r="H33" s="390"/>
      <c r="I33" s="391"/>
      <c r="J33" s="392">
        <f t="shared" si="29"/>
        <v>0</v>
      </c>
      <c r="K33" s="392">
        <f t="shared" si="30"/>
        <v>0</v>
      </c>
      <c r="L33" s="390"/>
      <c r="M33" s="395"/>
      <c r="N33" s="396"/>
      <c r="O33" s="392">
        <f t="shared" si="31"/>
        <v>0</v>
      </c>
      <c r="P33" s="394"/>
      <c r="Q33" s="397"/>
      <c r="R33" s="397"/>
      <c r="S33" s="398"/>
      <c r="T33" s="399"/>
      <c r="U33" s="393"/>
      <c r="V33" s="400"/>
      <c r="W33" s="390"/>
      <c r="X33" s="390"/>
      <c r="Y33" s="391"/>
      <c r="Z33" s="405">
        <f t="shared" si="32"/>
        <v>0</v>
      </c>
      <c r="AA33" s="406">
        <f t="shared" si="33"/>
        <v>0</v>
      </c>
      <c r="AB33" s="394"/>
      <c r="AC33" s="390"/>
      <c r="AD33" s="394"/>
      <c r="AE33" s="401"/>
      <c r="AF33" s="401"/>
      <c r="AG33" s="390"/>
      <c r="AH33" s="390"/>
      <c r="AI33" s="402"/>
      <c r="AJ33" s="390"/>
      <c r="AK33" s="394"/>
      <c r="AL33" s="390"/>
      <c r="AM33" s="394"/>
      <c r="AN33" s="394"/>
      <c r="AO33" s="390"/>
      <c r="AP33" s="399"/>
      <c r="AQ33" s="397"/>
      <c r="AR33" s="390"/>
      <c r="AS33" s="390"/>
      <c r="AT33" s="390"/>
      <c r="AU33" s="390"/>
      <c r="AV33" s="390"/>
      <c r="AW33" s="389"/>
      <c r="AX33" s="389"/>
      <c r="AY33" s="389">
        <f t="shared" si="34"/>
        <v>0</v>
      </c>
      <c r="AZ33" s="390"/>
      <c r="BA33" s="390"/>
      <c r="BB33" s="390"/>
      <c r="BC33" s="403" t="e">
        <f t="shared" si="35"/>
        <v>#DIV/0!</v>
      </c>
      <c r="BD33" s="403" t="e">
        <f t="shared" si="36"/>
        <v>#DIV/0!</v>
      </c>
      <c r="BE33" s="404">
        <f t="shared" si="37"/>
        <v>0</v>
      </c>
      <c r="BF33" s="404">
        <f t="shared" si="38"/>
        <v>0</v>
      </c>
      <c r="BG33" s="404">
        <f t="shared" si="39"/>
        <v>0</v>
      </c>
      <c r="BH33" s="404">
        <f t="shared" si="40"/>
        <v>0</v>
      </c>
      <c r="BI33" s="404">
        <f t="shared" si="41"/>
        <v>0</v>
      </c>
    </row>
    <row r="34" spans="1:61" ht="17.25" thickTop="1" thickBot="1">
      <c r="A34" s="393" t="s">
        <v>120</v>
      </c>
      <c r="B34" s="394"/>
      <c r="C34" s="390"/>
      <c r="D34" s="392"/>
      <c r="E34" s="392"/>
      <c r="F34" s="392">
        <f t="shared" si="28"/>
        <v>0</v>
      </c>
      <c r="G34" s="390"/>
      <c r="H34" s="390"/>
      <c r="I34" s="391"/>
      <c r="J34" s="392">
        <f t="shared" si="29"/>
        <v>0</v>
      </c>
      <c r="K34" s="392">
        <f t="shared" si="30"/>
        <v>0</v>
      </c>
      <c r="L34" s="390"/>
      <c r="M34" s="395"/>
      <c r="N34" s="396"/>
      <c r="O34" s="392">
        <f t="shared" si="31"/>
        <v>0</v>
      </c>
      <c r="P34" s="394"/>
      <c r="Q34" s="397"/>
      <c r="R34" s="397"/>
      <c r="S34" s="398"/>
      <c r="T34" s="399"/>
      <c r="U34" s="393"/>
      <c r="V34" s="400"/>
      <c r="W34" s="390"/>
      <c r="X34" s="390"/>
      <c r="Y34" s="391"/>
      <c r="Z34" s="405">
        <f t="shared" si="32"/>
        <v>0</v>
      </c>
      <c r="AA34" s="406">
        <f t="shared" si="33"/>
        <v>0</v>
      </c>
      <c r="AB34" s="394"/>
      <c r="AC34" s="390"/>
      <c r="AD34" s="394"/>
      <c r="AE34" s="401"/>
      <c r="AF34" s="401"/>
      <c r="AG34" s="390"/>
      <c r="AH34" s="390"/>
      <c r="AI34" s="402"/>
      <c r="AJ34" s="390"/>
      <c r="AK34" s="394"/>
      <c r="AL34" s="390"/>
      <c r="AM34" s="394"/>
      <c r="AN34" s="394"/>
      <c r="AO34" s="390"/>
      <c r="AP34" s="399"/>
      <c r="AQ34" s="397"/>
      <c r="AR34" s="390"/>
      <c r="AS34" s="390"/>
      <c r="AT34" s="390"/>
      <c r="AU34" s="390"/>
      <c r="AV34" s="390"/>
      <c r="AW34" s="389"/>
      <c r="AX34" s="389"/>
      <c r="AY34" s="389">
        <f t="shared" si="34"/>
        <v>0</v>
      </c>
      <c r="AZ34" s="390"/>
      <c r="BA34" s="390"/>
      <c r="BB34" s="390"/>
      <c r="BC34" s="403" t="e">
        <f t="shared" si="35"/>
        <v>#DIV/0!</v>
      </c>
      <c r="BD34" s="403" t="e">
        <f t="shared" si="36"/>
        <v>#DIV/0!</v>
      </c>
      <c r="BE34" s="404">
        <f t="shared" si="37"/>
        <v>0</v>
      </c>
      <c r="BF34" s="404">
        <f t="shared" si="38"/>
        <v>0</v>
      </c>
      <c r="BG34" s="404">
        <f t="shared" si="39"/>
        <v>0</v>
      </c>
      <c r="BH34" s="404">
        <f t="shared" si="40"/>
        <v>0</v>
      </c>
      <c r="BI34" s="404">
        <f t="shared" si="41"/>
        <v>0</v>
      </c>
    </row>
    <row r="35" spans="1:61" ht="17.25" thickTop="1" thickBot="1">
      <c r="A35" s="393" t="s">
        <v>120</v>
      </c>
      <c r="B35" s="394"/>
      <c r="C35" s="390"/>
      <c r="D35" s="392"/>
      <c r="E35" s="392"/>
      <c r="F35" s="392">
        <f t="shared" si="28"/>
        <v>0</v>
      </c>
      <c r="G35" s="390"/>
      <c r="H35" s="390"/>
      <c r="I35" s="391"/>
      <c r="J35" s="392">
        <f t="shared" si="29"/>
        <v>0</v>
      </c>
      <c r="K35" s="392">
        <f t="shared" si="30"/>
        <v>0</v>
      </c>
      <c r="L35" s="390"/>
      <c r="M35" s="395"/>
      <c r="N35" s="396"/>
      <c r="O35" s="392">
        <f t="shared" si="31"/>
        <v>0</v>
      </c>
      <c r="P35" s="394"/>
      <c r="Q35" s="397"/>
      <c r="R35" s="397"/>
      <c r="S35" s="398"/>
      <c r="T35" s="399"/>
      <c r="U35" s="393"/>
      <c r="V35" s="400"/>
      <c r="W35" s="390"/>
      <c r="X35" s="390"/>
      <c r="Y35" s="391"/>
      <c r="Z35" s="405">
        <f t="shared" si="32"/>
        <v>0</v>
      </c>
      <c r="AA35" s="406">
        <f t="shared" si="33"/>
        <v>0</v>
      </c>
      <c r="AB35" s="394"/>
      <c r="AC35" s="390"/>
      <c r="AD35" s="394"/>
      <c r="AE35" s="401"/>
      <c r="AF35" s="401"/>
      <c r="AG35" s="390"/>
      <c r="AH35" s="390"/>
      <c r="AI35" s="402"/>
      <c r="AJ35" s="390"/>
      <c r="AK35" s="394"/>
      <c r="AL35" s="390"/>
      <c r="AM35" s="394"/>
      <c r="AN35" s="394"/>
      <c r="AO35" s="390"/>
      <c r="AP35" s="399"/>
      <c r="AQ35" s="397"/>
      <c r="AR35" s="390"/>
      <c r="AS35" s="390"/>
      <c r="AT35" s="390"/>
      <c r="AU35" s="390"/>
      <c r="AV35" s="390"/>
      <c r="AW35" s="389"/>
      <c r="AX35" s="389"/>
      <c r="AY35" s="389">
        <f t="shared" si="34"/>
        <v>0</v>
      </c>
      <c r="AZ35" s="390"/>
      <c r="BA35" s="390"/>
      <c r="BB35" s="390"/>
      <c r="BC35" s="403" t="e">
        <f t="shared" si="35"/>
        <v>#DIV/0!</v>
      </c>
      <c r="BD35" s="403" t="e">
        <f t="shared" si="36"/>
        <v>#DIV/0!</v>
      </c>
      <c r="BE35" s="404">
        <f t="shared" si="37"/>
        <v>0</v>
      </c>
      <c r="BF35" s="404">
        <f t="shared" si="38"/>
        <v>0</v>
      </c>
      <c r="BG35" s="404">
        <f t="shared" si="39"/>
        <v>0</v>
      </c>
      <c r="BH35" s="404">
        <f t="shared" si="40"/>
        <v>0</v>
      </c>
      <c r="BI35" s="404">
        <f t="shared" si="41"/>
        <v>0</v>
      </c>
    </row>
    <row r="36" spans="1:61" ht="17.25" thickTop="1" thickBot="1">
      <c r="A36" s="393" t="s">
        <v>120</v>
      </c>
      <c r="B36" s="394"/>
      <c r="C36" s="390"/>
      <c r="D36" s="392"/>
      <c r="E36" s="392"/>
      <c r="F36" s="392">
        <f t="shared" si="28"/>
        <v>0</v>
      </c>
      <c r="G36" s="390"/>
      <c r="H36" s="390"/>
      <c r="I36" s="391"/>
      <c r="J36" s="392">
        <f t="shared" si="29"/>
        <v>0</v>
      </c>
      <c r="K36" s="392">
        <f t="shared" si="30"/>
        <v>0</v>
      </c>
      <c r="L36" s="390"/>
      <c r="M36" s="395"/>
      <c r="N36" s="396"/>
      <c r="O36" s="392">
        <f t="shared" si="31"/>
        <v>0</v>
      </c>
      <c r="P36" s="394"/>
      <c r="Q36" s="397"/>
      <c r="R36" s="397"/>
      <c r="S36" s="398"/>
      <c r="T36" s="399"/>
      <c r="U36" s="393"/>
      <c r="V36" s="400"/>
      <c r="W36" s="390"/>
      <c r="X36" s="390"/>
      <c r="Y36" s="391"/>
      <c r="Z36" s="405">
        <f t="shared" si="32"/>
        <v>0</v>
      </c>
      <c r="AA36" s="406">
        <f t="shared" si="33"/>
        <v>0</v>
      </c>
      <c r="AB36" s="394"/>
      <c r="AC36" s="390"/>
      <c r="AD36" s="394"/>
      <c r="AE36" s="401"/>
      <c r="AF36" s="401"/>
      <c r="AG36" s="390"/>
      <c r="AH36" s="390"/>
      <c r="AI36" s="402"/>
      <c r="AJ36" s="390"/>
      <c r="AK36" s="394"/>
      <c r="AL36" s="390"/>
      <c r="AM36" s="394"/>
      <c r="AN36" s="394"/>
      <c r="AO36" s="390"/>
      <c r="AP36" s="399"/>
      <c r="AQ36" s="397"/>
      <c r="AR36" s="390"/>
      <c r="AS36" s="390"/>
      <c r="AT36" s="390"/>
      <c r="AU36" s="390"/>
      <c r="AV36" s="390"/>
      <c r="AW36" s="389"/>
      <c r="AX36" s="389"/>
      <c r="AY36" s="389">
        <f t="shared" si="34"/>
        <v>0</v>
      </c>
      <c r="AZ36" s="390"/>
      <c r="BA36" s="390"/>
      <c r="BB36" s="390"/>
      <c r="BC36" s="403" t="e">
        <f t="shared" si="35"/>
        <v>#DIV/0!</v>
      </c>
      <c r="BD36" s="403" t="e">
        <f t="shared" si="36"/>
        <v>#DIV/0!</v>
      </c>
      <c r="BE36" s="404">
        <f t="shared" si="37"/>
        <v>0</v>
      </c>
      <c r="BF36" s="404">
        <f t="shared" si="38"/>
        <v>0</v>
      </c>
      <c r="BG36" s="404">
        <f t="shared" si="39"/>
        <v>0</v>
      </c>
      <c r="BH36" s="404">
        <f t="shared" si="40"/>
        <v>0</v>
      </c>
      <c r="BI36" s="404">
        <f t="shared" si="41"/>
        <v>0</v>
      </c>
    </row>
    <row r="37" spans="1:61" ht="17.25" thickTop="1" thickBot="1">
      <c r="A37" s="393" t="s">
        <v>120</v>
      </c>
      <c r="B37" s="394"/>
      <c r="C37" s="390"/>
      <c r="D37" s="392"/>
      <c r="E37" s="392"/>
      <c r="F37" s="392">
        <f t="shared" si="28"/>
        <v>0</v>
      </c>
      <c r="G37" s="390"/>
      <c r="H37" s="390"/>
      <c r="I37" s="391"/>
      <c r="J37" s="392">
        <f t="shared" si="29"/>
        <v>0</v>
      </c>
      <c r="K37" s="392">
        <f t="shared" si="30"/>
        <v>0</v>
      </c>
      <c r="L37" s="390"/>
      <c r="M37" s="395"/>
      <c r="N37" s="396"/>
      <c r="O37" s="392">
        <f t="shared" si="31"/>
        <v>0</v>
      </c>
      <c r="P37" s="394"/>
      <c r="Q37" s="397"/>
      <c r="R37" s="397"/>
      <c r="S37" s="398"/>
      <c r="T37" s="399"/>
      <c r="U37" s="393"/>
      <c r="V37" s="400"/>
      <c r="W37" s="390"/>
      <c r="X37" s="390"/>
      <c r="Y37" s="391"/>
      <c r="Z37" s="405">
        <f t="shared" si="32"/>
        <v>0</v>
      </c>
      <c r="AA37" s="406">
        <f t="shared" si="33"/>
        <v>0</v>
      </c>
      <c r="AB37" s="394"/>
      <c r="AC37" s="390"/>
      <c r="AD37" s="394"/>
      <c r="AE37" s="401"/>
      <c r="AF37" s="401"/>
      <c r="AG37" s="390"/>
      <c r="AH37" s="390"/>
      <c r="AI37" s="402"/>
      <c r="AJ37" s="390"/>
      <c r="AK37" s="394"/>
      <c r="AL37" s="390"/>
      <c r="AM37" s="394"/>
      <c r="AN37" s="394"/>
      <c r="AO37" s="390"/>
      <c r="AP37" s="399"/>
      <c r="AQ37" s="397"/>
      <c r="AR37" s="390"/>
      <c r="AS37" s="390"/>
      <c r="AT37" s="390"/>
      <c r="AU37" s="390"/>
      <c r="AV37" s="390"/>
      <c r="AW37" s="389"/>
      <c r="AX37" s="389"/>
      <c r="AY37" s="389">
        <f t="shared" si="34"/>
        <v>0</v>
      </c>
      <c r="AZ37" s="390"/>
      <c r="BA37" s="390"/>
      <c r="BB37" s="390"/>
      <c r="BC37" s="403" t="e">
        <f t="shared" si="35"/>
        <v>#DIV/0!</v>
      </c>
      <c r="BD37" s="403" t="e">
        <f t="shared" si="36"/>
        <v>#DIV/0!</v>
      </c>
      <c r="BE37" s="404">
        <f t="shared" si="37"/>
        <v>0</v>
      </c>
      <c r="BF37" s="404">
        <f t="shared" si="38"/>
        <v>0</v>
      </c>
      <c r="BG37" s="404">
        <f t="shared" si="39"/>
        <v>0</v>
      </c>
      <c r="BH37" s="404">
        <f t="shared" si="40"/>
        <v>0</v>
      </c>
      <c r="BI37" s="404">
        <f t="shared" si="41"/>
        <v>0</v>
      </c>
    </row>
    <row r="38" spans="1:61" ht="17.25" thickTop="1" thickBot="1">
      <c r="A38" s="393" t="s">
        <v>120</v>
      </c>
      <c r="B38" s="394"/>
      <c r="C38" s="390"/>
      <c r="D38" s="392"/>
      <c r="E38" s="392"/>
      <c r="F38" s="392">
        <f t="shared" si="28"/>
        <v>0</v>
      </c>
      <c r="G38" s="390"/>
      <c r="H38" s="390"/>
      <c r="I38" s="391"/>
      <c r="J38" s="392">
        <f t="shared" si="29"/>
        <v>0</v>
      </c>
      <c r="K38" s="392">
        <f t="shared" si="30"/>
        <v>0</v>
      </c>
      <c r="L38" s="390"/>
      <c r="M38" s="395"/>
      <c r="N38" s="396"/>
      <c r="O38" s="392">
        <f t="shared" si="31"/>
        <v>0</v>
      </c>
      <c r="P38" s="394"/>
      <c r="Q38" s="397"/>
      <c r="R38" s="397"/>
      <c r="S38" s="398"/>
      <c r="T38" s="399"/>
      <c r="U38" s="393"/>
      <c r="V38" s="400"/>
      <c r="W38" s="390"/>
      <c r="X38" s="390"/>
      <c r="Y38" s="391"/>
      <c r="Z38" s="405">
        <f t="shared" si="32"/>
        <v>0</v>
      </c>
      <c r="AA38" s="406">
        <f t="shared" si="33"/>
        <v>0</v>
      </c>
      <c r="AB38" s="394"/>
      <c r="AC38" s="390"/>
      <c r="AD38" s="394"/>
      <c r="AE38" s="401"/>
      <c r="AF38" s="401"/>
      <c r="AG38" s="390"/>
      <c r="AH38" s="390"/>
      <c r="AI38" s="402"/>
      <c r="AJ38" s="390"/>
      <c r="AK38" s="394"/>
      <c r="AL38" s="390"/>
      <c r="AM38" s="394"/>
      <c r="AN38" s="394"/>
      <c r="AO38" s="390"/>
      <c r="AP38" s="399"/>
      <c r="AQ38" s="397"/>
      <c r="AR38" s="390"/>
      <c r="AS38" s="390"/>
      <c r="AT38" s="390"/>
      <c r="AU38" s="390"/>
      <c r="AV38" s="390"/>
      <c r="AW38" s="389"/>
      <c r="AX38" s="389"/>
      <c r="AY38" s="389">
        <f t="shared" si="34"/>
        <v>0</v>
      </c>
      <c r="AZ38" s="390"/>
      <c r="BA38" s="390"/>
      <c r="BB38" s="390"/>
      <c r="BC38" s="403" t="e">
        <f t="shared" si="35"/>
        <v>#DIV/0!</v>
      </c>
      <c r="BD38" s="403" t="e">
        <f t="shared" si="36"/>
        <v>#DIV/0!</v>
      </c>
      <c r="BE38" s="404">
        <f t="shared" si="37"/>
        <v>0</v>
      </c>
      <c r="BF38" s="404">
        <f t="shared" si="38"/>
        <v>0</v>
      </c>
      <c r="BG38" s="404">
        <f t="shared" si="39"/>
        <v>0</v>
      </c>
      <c r="BH38" s="404">
        <f t="shared" si="40"/>
        <v>0</v>
      </c>
      <c r="BI38" s="404">
        <f t="shared" si="41"/>
        <v>0</v>
      </c>
    </row>
    <row r="39" spans="1:61" ht="17.25" thickTop="1" thickBot="1">
      <c r="A39" s="393" t="s">
        <v>120</v>
      </c>
      <c r="B39" s="394"/>
      <c r="C39" s="390"/>
      <c r="D39" s="392"/>
      <c r="E39" s="392"/>
      <c r="F39" s="392">
        <f t="shared" si="28"/>
        <v>0</v>
      </c>
      <c r="G39" s="390"/>
      <c r="H39" s="390"/>
      <c r="I39" s="391"/>
      <c r="J39" s="392">
        <f t="shared" si="29"/>
        <v>0</v>
      </c>
      <c r="K39" s="392">
        <f t="shared" si="30"/>
        <v>0</v>
      </c>
      <c r="L39" s="390"/>
      <c r="M39" s="395"/>
      <c r="N39" s="396"/>
      <c r="O39" s="392">
        <f t="shared" si="31"/>
        <v>0</v>
      </c>
      <c r="P39" s="394"/>
      <c r="Q39" s="397"/>
      <c r="R39" s="397"/>
      <c r="S39" s="398"/>
      <c r="T39" s="399"/>
      <c r="U39" s="393"/>
      <c r="V39" s="400"/>
      <c r="W39" s="390"/>
      <c r="X39" s="390"/>
      <c r="Y39" s="391"/>
      <c r="Z39" s="405">
        <f t="shared" si="32"/>
        <v>0</v>
      </c>
      <c r="AA39" s="406">
        <f t="shared" si="33"/>
        <v>0</v>
      </c>
      <c r="AB39" s="394"/>
      <c r="AC39" s="390"/>
      <c r="AD39" s="394"/>
      <c r="AE39" s="401"/>
      <c r="AF39" s="401"/>
      <c r="AG39" s="390"/>
      <c r="AH39" s="390"/>
      <c r="AI39" s="402"/>
      <c r="AJ39" s="390"/>
      <c r="AK39" s="394"/>
      <c r="AL39" s="390"/>
      <c r="AM39" s="394"/>
      <c r="AN39" s="394"/>
      <c r="AO39" s="390"/>
      <c r="AP39" s="399"/>
      <c r="AQ39" s="397"/>
      <c r="AR39" s="390"/>
      <c r="AS39" s="390"/>
      <c r="AT39" s="390"/>
      <c r="AU39" s="390"/>
      <c r="AV39" s="390"/>
      <c r="AW39" s="389"/>
      <c r="AX39" s="389"/>
      <c r="AY39" s="389">
        <f t="shared" si="34"/>
        <v>0</v>
      </c>
      <c r="AZ39" s="390"/>
      <c r="BA39" s="390"/>
      <c r="BB39" s="390"/>
      <c r="BC39" s="403" t="e">
        <f t="shared" si="35"/>
        <v>#DIV/0!</v>
      </c>
      <c r="BD39" s="403" t="e">
        <f t="shared" si="36"/>
        <v>#DIV/0!</v>
      </c>
      <c r="BE39" s="404">
        <f t="shared" si="37"/>
        <v>0</v>
      </c>
      <c r="BF39" s="404">
        <f t="shared" si="38"/>
        <v>0</v>
      </c>
      <c r="BG39" s="404">
        <f t="shared" si="39"/>
        <v>0</v>
      </c>
      <c r="BH39" s="404">
        <f t="shared" si="40"/>
        <v>0</v>
      </c>
      <c r="BI39" s="404">
        <f t="shared" si="41"/>
        <v>0</v>
      </c>
    </row>
    <row r="40" spans="1:61" ht="16.5" thickTop="1"/>
  </sheetData>
  <sheetProtection selectLockedCells="1"/>
  <autoFilter ref="A1:DC12"/>
  <conditionalFormatting sqref="L14">
    <cfRule type="duplicateValues" dxfId="534" priority="126"/>
  </conditionalFormatting>
  <conditionalFormatting sqref="L21">
    <cfRule type="duplicateValues" dxfId="533" priority="125"/>
  </conditionalFormatting>
  <conditionalFormatting sqref="L25">
    <cfRule type="duplicateValues" dxfId="532" priority="124"/>
  </conditionalFormatting>
  <conditionalFormatting sqref="L40:L1048576 L1">
    <cfRule type="duplicateValues" dxfId="531" priority="127"/>
  </conditionalFormatting>
  <conditionalFormatting sqref="T40:T1048576 T25 T14 T21 T1">
    <cfRule type="duplicateValues" dxfId="530" priority="128"/>
  </conditionalFormatting>
  <conditionalFormatting sqref="Q24">
    <cfRule type="duplicateValues" dxfId="529" priority="129"/>
    <cfRule type="duplicateValues" dxfId="528" priority="130"/>
  </conditionalFormatting>
  <conditionalFormatting sqref="L24">
    <cfRule type="duplicateValues" dxfId="527" priority="131"/>
  </conditionalFormatting>
  <conditionalFormatting sqref="T24">
    <cfRule type="duplicateValues" dxfId="526" priority="132"/>
  </conditionalFormatting>
  <conditionalFormatting sqref="Q2">
    <cfRule type="duplicateValues" dxfId="525" priority="133"/>
    <cfRule type="duplicateValues" dxfId="524" priority="134"/>
  </conditionalFormatting>
  <conditionalFormatting sqref="L2">
    <cfRule type="duplicateValues" dxfId="523" priority="135"/>
  </conditionalFormatting>
  <conditionalFormatting sqref="T2">
    <cfRule type="duplicateValues" dxfId="522" priority="136"/>
  </conditionalFormatting>
  <conditionalFormatting sqref="Q13">
    <cfRule type="duplicateValues" dxfId="521" priority="137"/>
    <cfRule type="duplicateValues" dxfId="520" priority="138"/>
  </conditionalFormatting>
  <conditionalFormatting sqref="L13">
    <cfRule type="duplicateValues" dxfId="519" priority="139"/>
  </conditionalFormatting>
  <conditionalFormatting sqref="T13">
    <cfRule type="duplicateValues" dxfId="518" priority="140"/>
  </conditionalFormatting>
  <conditionalFormatting sqref="L23">
    <cfRule type="duplicateValues" dxfId="517" priority="141"/>
  </conditionalFormatting>
  <conditionalFormatting sqref="T23">
    <cfRule type="duplicateValues" dxfId="516" priority="142"/>
  </conditionalFormatting>
  <conditionalFormatting sqref="Q23">
    <cfRule type="duplicateValues" dxfId="515" priority="143"/>
    <cfRule type="duplicateValues" dxfId="514" priority="144"/>
  </conditionalFormatting>
  <conditionalFormatting sqref="L22">
    <cfRule type="duplicateValues" dxfId="513" priority="145"/>
  </conditionalFormatting>
  <conditionalFormatting sqref="T22">
    <cfRule type="duplicateValues" dxfId="512" priority="146"/>
  </conditionalFormatting>
  <conditionalFormatting sqref="Q22">
    <cfRule type="duplicateValues" dxfId="511" priority="147"/>
    <cfRule type="duplicateValues" dxfId="510" priority="148"/>
  </conditionalFormatting>
  <conditionalFormatting sqref="Q20">
    <cfRule type="duplicateValues" dxfId="509" priority="88"/>
    <cfRule type="duplicateValues" dxfId="508" priority="89"/>
  </conditionalFormatting>
  <conditionalFormatting sqref="L20">
    <cfRule type="duplicateValues" dxfId="507" priority="90"/>
  </conditionalFormatting>
  <conditionalFormatting sqref="T20">
    <cfRule type="duplicateValues" dxfId="506" priority="91"/>
  </conditionalFormatting>
  <conditionalFormatting sqref="Q15 Q19">
    <cfRule type="duplicateValues" dxfId="505" priority="84"/>
    <cfRule type="duplicateValues" dxfId="504" priority="85"/>
  </conditionalFormatting>
  <conditionalFormatting sqref="L15 L19">
    <cfRule type="duplicateValues" dxfId="503" priority="86"/>
  </conditionalFormatting>
  <conditionalFormatting sqref="T15 T19">
    <cfRule type="duplicateValues" dxfId="502" priority="87"/>
  </conditionalFormatting>
  <conditionalFormatting sqref="Q16:Q18">
    <cfRule type="duplicateValues" dxfId="501" priority="5"/>
    <cfRule type="duplicateValues" dxfId="500" priority="6"/>
  </conditionalFormatting>
  <conditionalFormatting sqref="L16:L18">
    <cfRule type="duplicateValues" dxfId="499" priority="7"/>
  </conditionalFormatting>
  <conditionalFormatting sqref="T16:T18">
    <cfRule type="duplicateValues" dxfId="498" priority="8"/>
  </conditionalFormatting>
  <conditionalFormatting sqref="Q26:Q39">
    <cfRule type="duplicateValues" dxfId="497" priority="1"/>
    <cfRule type="duplicateValues" dxfId="496" priority="2"/>
  </conditionalFormatting>
  <conditionalFormatting sqref="L26:L39">
    <cfRule type="duplicateValues" dxfId="495" priority="3"/>
  </conditionalFormatting>
  <conditionalFormatting sqref="T26:T39">
    <cfRule type="duplicateValues" dxfId="494" priority="4"/>
  </conditionalFormatting>
  <conditionalFormatting sqref="Q3:Q12">
    <cfRule type="duplicateValues" dxfId="493" priority="9199"/>
    <cfRule type="duplicateValues" dxfId="492" priority="9200"/>
  </conditionalFormatting>
  <conditionalFormatting sqref="L3:L12">
    <cfRule type="duplicateValues" dxfId="491" priority="9203"/>
  </conditionalFormatting>
  <conditionalFormatting sqref="T3:T12">
    <cfRule type="duplicateValues" dxfId="490" priority="9205"/>
  </conditionalFormatting>
  <dataValidations count="3">
    <dataValidation type="textLength" allowBlank="1" showInputMessage="1" showErrorMessage="1" sqref="AP22:AP24 T22:T24 AP15:AP20 T15:T20 AP26:AP39 T26:T39 T2:T13 AP2:AP13">
      <formula1>14</formula1>
      <formula2>14</formula2>
    </dataValidation>
    <dataValidation type="textLength" allowBlank="1" showInputMessage="1" showErrorMessage="1" sqref="AQ22:AQ24 Q22:R24 Q15:R20 AQ15:AQ20 Q26:R39 AQ26:AQ39 AQ2:AQ13 Q2:R13">
      <formula1>11</formula1>
      <formula2>11</formula2>
    </dataValidation>
    <dataValidation type="list" allowBlank="1" showInputMessage="1" showErrorMessage="1" sqref="W40:W1048576">
      <formula1>#REF!</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[1]Reports!#REF!</xm:f>
          </x14:formula1>
          <xm:sqref>W1:W39 AE1:AI1048576 G1:G1048576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BI65"/>
  <sheetViews>
    <sheetView zoomScale="80" zoomScaleNormal="80" workbookViewId="0">
      <pane xSplit="12" ySplit="1" topLeftCell="V2" activePane="bottomRight" state="frozen"/>
      <selection pane="topRight" activeCell="M1" sqref="M1"/>
      <selection pane="bottomLeft" activeCell="A2" sqref="A2"/>
      <selection pane="bottomRight"/>
    </sheetView>
  </sheetViews>
  <sheetFormatPr defaultColWidth="17.28515625" defaultRowHeight="15.75"/>
  <cols>
    <col min="1" max="1" width="15.85546875" style="82" bestFit="1" customWidth="1"/>
    <col min="2" max="2" width="17.42578125" style="81" bestFit="1" customWidth="1"/>
    <col min="3" max="3" width="16.7109375" style="81" customWidth="1"/>
    <col min="4" max="5" width="11.28515625" style="47" customWidth="1"/>
    <col min="6" max="6" width="14" style="47" customWidth="1"/>
    <col min="7" max="7" width="12.85546875" style="81" customWidth="1"/>
    <col min="8" max="8" width="8.28515625" style="81" customWidth="1"/>
    <col min="9" max="9" width="16.140625" style="17" customWidth="1"/>
    <col min="10" max="10" width="20.140625" style="47" hidden="1" customWidth="1"/>
    <col min="11" max="11" width="12.140625" style="47" hidden="1" customWidth="1"/>
    <col min="12" max="12" width="30" style="81" bestFit="1" customWidth="1"/>
    <col min="13" max="13" width="11.5703125" style="83" bestFit="1" customWidth="1"/>
    <col min="14" max="14" width="10.7109375" style="84" bestFit="1" customWidth="1"/>
    <col min="15" max="15" width="16" style="47" bestFit="1" customWidth="1"/>
    <col min="16" max="16" width="16.42578125" style="81" bestFit="1" customWidth="1"/>
    <col min="17" max="18" width="15.140625" style="82" bestFit="1" customWidth="1"/>
    <col min="19" max="19" width="13.7109375" style="85" bestFit="1" customWidth="1"/>
    <col min="20" max="20" width="19.140625" style="87" bestFit="1" customWidth="1"/>
    <col min="21" max="21" width="17.28515625" style="82" bestFit="1" customWidth="1"/>
    <col min="22" max="22" width="40.140625" style="81" customWidth="1"/>
    <col min="23" max="23" width="19.42578125" style="81" bestFit="1" customWidth="1"/>
    <col min="24" max="24" width="50.42578125" style="81" customWidth="1"/>
    <col min="25" max="25" width="16.5703125" style="17" bestFit="1" customWidth="1"/>
    <col min="26" max="26" width="18.85546875" style="93" customWidth="1"/>
    <col min="27" max="27" width="16.5703125" style="94" bestFit="1" customWidth="1"/>
    <col min="28" max="28" width="17.7109375" style="81" bestFit="1" customWidth="1"/>
    <col min="29" max="29" width="17.28515625" style="81" hidden="1" customWidth="1"/>
    <col min="30" max="30" width="23.140625" style="81" hidden="1" customWidth="1"/>
    <col min="31" max="31" width="16.28515625" style="87" bestFit="1" customWidth="1"/>
    <col min="32" max="32" width="14.28515625" style="87" bestFit="1" customWidth="1"/>
    <col min="33" max="33" width="18.85546875" style="81" bestFit="1" customWidth="1"/>
    <col min="34" max="34" width="18.5703125" style="81" bestFit="1" customWidth="1"/>
    <col min="35" max="35" width="19.28515625" style="88" bestFit="1" customWidth="1"/>
    <col min="36" max="36" width="30.28515625" style="81" hidden="1" customWidth="1"/>
    <col min="37" max="37" width="25.140625" style="81" hidden="1" customWidth="1"/>
    <col min="38" max="38" width="29.140625" style="81" hidden="1" customWidth="1"/>
    <col min="39" max="39" width="23.7109375" style="81" hidden="1" customWidth="1"/>
    <col min="40" max="40" width="28.42578125" style="81" bestFit="1" customWidth="1"/>
    <col min="41" max="41" width="27.140625" style="81" bestFit="1" customWidth="1"/>
    <col min="42" max="42" width="20.28515625" style="87" customWidth="1"/>
    <col min="43" max="43" width="15.140625" style="82" bestFit="1" customWidth="1"/>
    <col min="44" max="44" width="18.85546875" style="81" bestFit="1" customWidth="1"/>
    <col min="45" max="45" width="17.42578125" style="81" bestFit="1" customWidth="1"/>
    <col min="46" max="46" width="34.28515625" style="81" bestFit="1" customWidth="1"/>
    <col min="47" max="47" width="56.28515625" style="81" bestFit="1" customWidth="1"/>
    <col min="48" max="48" width="29.42578125" style="81" bestFit="1" customWidth="1"/>
    <col min="49" max="49" width="16.28515625" style="16" bestFit="1" customWidth="1"/>
    <col min="50" max="50" width="18" style="16" bestFit="1" customWidth="1"/>
    <col min="51" max="51" width="18.5703125" style="16" bestFit="1" customWidth="1"/>
    <col min="52" max="53" width="16.5703125" style="81" bestFit="1" customWidth="1"/>
    <col min="54" max="54" width="53.42578125" style="81" bestFit="1" customWidth="1"/>
    <col min="55" max="55" width="9.42578125" style="80" bestFit="1" customWidth="1"/>
    <col min="56" max="56" width="9.140625" style="80" bestFit="1" customWidth="1"/>
    <col min="57" max="57" width="3.7109375" style="81" bestFit="1" customWidth="1"/>
    <col min="58" max="58" width="2.42578125" style="81" bestFit="1" customWidth="1"/>
    <col min="59" max="61" width="3.7109375" style="81" bestFit="1" customWidth="1"/>
    <col min="62" max="16384" width="17.28515625" style="81"/>
  </cols>
  <sheetData>
    <row r="1" spans="1:61" s="69" customFormat="1" ht="33" thickTop="1" thickBot="1">
      <c r="A1" s="59" t="s">
        <v>0</v>
      </c>
      <c r="B1" s="60" t="s">
        <v>1</v>
      </c>
      <c r="C1" s="60" t="s">
        <v>2</v>
      </c>
      <c r="D1" s="61" t="s">
        <v>79</v>
      </c>
      <c r="E1" s="61" t="s">
        <v>80</v>
      </c>
      <c r="F1" s="61" t="s">
        <v>81</v>
      </c>
      <c r="G1" s="60" t="s">
        <v>3</v>
      </c>
      <c r="H1" s="60" t="s">
        <v>212</v>
      </c>
      <c r="I1" s="37" t="s">
        <v>4</v>
      </c>
      <c r="J1" s="62" t="s">
        <v>82</v>
      </c>
      <c r="K1" s="62">
        <v>0.14000000000000001</v>
      </c>
      <c r="L1" s="60" t="s">
        <v>5</v>
      </c>
      <c r="M1" s="63" t="s">
        <v>6</v>
      </c>
      <c r="N1" s="64" t="s">
        <v>29</v>
      </c>
      <c r="O1" s="61" t="s">
        <v>71</v>
      </c>
      <c r="P1" s="60" t="s">
        <v>7</v>
      </c>
      <c r="Q1" s="59" t="s">
        <v>8</v>
      </c>
      <c r="R1" s="59" t="s">
        <v>9</v>
      </c>
      <c r="S1" s="65" t="s">
        <v>10</v>
      </c>
      <c r="T1" s="67" t="s">
        <v>34</v>
      </c>
      <c r="U1" s="59" t="s">
        <v>11</v>
      </c>
      <c r="V1" s="60" t="s">
        <v>12</v>
      </c>
      <c r="W1" s="60" t="s">
        <v>69</v>
      </c>
      <c r="X1" s="60" t="s">
        <v>13</v>
      </c>
      <c r="Y1" s="37" t="s">
        <v>67</v>
      </c>
      <c r="Z1" s="89" t="s">
        <v>70</v>
      </c>
      <c r="AA1" s="90" t="s">
        <v>68</v>
      </c>
      <c r="AB1" s="60" t="s">
        <v>14</v>
      </c>
      <c r="AC1" s="60" t="s">
        <v>15</v>
      </c>
      <c r="AD1" s="60" t="s">
        <v>16</v>
      </c>
      <c r="AE1" s="67" t="s">
        <v>17</v>
      </c>
      <c r="AF1" s="67" t="s">
        <v>18</v>
      </c>
      <c r="AG1" s="60" t="s">
        <v>19</v>
      </c>
      <c r="AH1" s="60" t="s">
        <v>20</v>
      </c>
      <c r="AI1" s="68" t="s">
        <v>30</v>
      </c>
      <c r="AJ1" s="60" t="s">
        <v>21</v>
      </c>
      <c r="AK1" s="60" t="s">
        <v>32</v>
      </c>
      <c r="AL1" s="60" t="s">
        <v>22</v>
      </c>
      <c r="AM1" s="60" t="s">
        <v>33</v>
      </c>
      <c r="AN1" s="60" t="s">
        <v>97</v>
      </c>
      <c r="AO1" s="60" t="s">
        <v>23</v>
      </c>
      <c r="AP1" s="67" t="s">
        <v>35</v>
      </c>
      <c r="AQ1" s="59" t="s">
        <v>24</v>
      </c>
      <c r="AR1" s="60" t="s">
        <v>25</v>
      </c>
      <c r="AS1" s="60" t="s">
        <v>26</v>
      </c>
      <c r="AT1" s="60" t="s">
        <v>98</v>
      </c>
      <c r="AU1" s="60" t="s">
        <v>88</v>
      </c>
      <c r="AV1" s="60" t="s">
        <v>89</v>
      </c>
      <c r="AW1" s="36" t="s">
        <v>83</v>
      </c>
      <c r="AX1" s="36" t="s">
        <v>84</v>
      </c>
      <c r="AY1" s="36" t="s">
        <v>85</v>
      </c>
      <c r="AZ1" s="60" t="s">
        <v>27</v>
      </c>
      <c r="BA1" s="60" t="s">
        <v>28</v>
      </c>
      <c r="BB1" s="60" t="s">
        <v>31</v>
      </c>
      <c r="BC1" s="95"/>
      <c r="BD1" s="95"/>
    </row>
    <row r="2" spans="1:61" ht="17.25" thickTop="1" thickBot="1">
      <c r="A2" s="70"/>
      <c r="B2" s="71"/>
      <c r="C2" s="3"/>
      <c r="D2" s="45"/>
      <c r="E2" s="45"/>
      <c r="F2" s="45">
        <f t="shared" ref="F2:F36" si="0">D2+E2</f>
        <v>0</v>
      </c>
      <c r="G2" s="3"/>
      <c r="H2" s="3"/>
      <c r="I2" s="39"/>
      <c r="J2" s="45">
        <f t="shared" ref="J2:J36" si="1">I2/(1.14)</f>
        <v>0</v>
      </c>
      <c r="K2" s="45">
        <f t="shared" ref="K2:K36" si="2">J2*0.14</f>
        <v>0</v>
      </c>
      <c r="L2" s="3"/>
      <c r="M2" s="72"/>
      <c r="N2" s="73"/>
      <c r="O2" s="45">
        <f t="shared" ref="O2:O36" si="3">I2-D2</f>
        <v>0</v>
      </c>
      <c r="P2" s="71"/>
      <c r="Q2" s="74"/>
      <c r="R2" s="74"/>
      <c r="S2" s="75"/>
      <c r="T2" s="76"/>
      <c r="U2" s="70"/>
      <c r="V2" s="3"/>
      <c r="W2" s="3"/>
      <c r="X2" s="3"/>
      <c r="Y2" s="39"/>
      <c r="Z2" s="91">
        <f t="shared" ref="Z2:Z36" si="4">IF(AG2="Corporate",((F2+Y2)/2),IF(G2="Club",I2,(F2+Y2)))</f>
        <v>0</v>
      </c>
      <c r="AA2" s="92">
        <f t="shared" ref="AA2:AA36" si="5">(F2+Y2)-I2</f>
        <v>0</v>
      </c>
      <c r="AB2" s="71"/>
      <c r="AC2" s="3"/>
      <c r="AD2" s="71"/>
      <c r="AE2" s="78"/>
      <c r="AF2" s="78"/>
      <c r="AG2" s="3"/>
      <c r="AH2" s="3"/>
      <c r="AI2" s="79"/>
      <c r="AJ2" s="3"/>
      <c r="AK2" s="71"/>
      <c r="AL2" s="3"/>
      <c r="AM2" s="71"/>
      <c r="AN2" s="71"/>
      <c r="AO2" s="3"/>
      <c r="AP2" s="76"/>
      <c r="AQ2" s="74"/>
      <c r="AR2" s="3"/>
      <c r="AS2" s="3"/>
      <c r="AT2" s="3"/>
      <c r="AU2" s="3"/>
      <c r="AV2" s="3"/>
      <c r="AW2" s="1"/>
      <c r="AX2" s="1"/>
      <c r="AY2" s="1">
        <f t="shared" ref="AY2:AY36" si="6">(AW2*35%)-AX2</f>
        <v>0</v>
      </c>
      <c r="AZ2" s="3"/>
      <c r="BA2" s="3"/>
      <c r="BB2" s="3"/>
      <c r="BC2" s="80" t="e">
        <f t="shared" ref="BC2:BC36" si="7">D2/I2</f>
        <v>#DIV/0!</v>
      </c>
      <c r="BD2" s="80" t="e">
        <f t="shared" ref="BD2:BD36" si="8">E2/O2</f>
        <v>#DIV/0!</v>
      </c>
      <c r="BE2" s="81">
        <f>LEN(Q2)</f>
        <v>0</v>
      </c>
      <c r="BF2" s="81">
        <f>LEN(R2)</f>
        <v>0</v>
      </c>
      <c r="BG2" s="81">
        <f>LEN(T2)</f>
        <v>0</v>
      </c>
      <c r="BH2" s="81">
        <f>LEN(AP2)</f>
        <v>0</v>
      </c>
      <c r="BI2" s="81">
        <f>LEN(AQ2)</f>
        <v>0</v>
      </c>
    </row>
    <row r="3" spans="1:61" s="404" customFormat="1" ht="17.25" thickTop="1" thickBot="1">
      <c r="A3" s="393">
        <v>27498</v>
      </c>
      <c r="B3" s="394">
        <v>43056</v>
      </c>
      <c r="C3" s="390" t="s">
        <v>103</v>
      </c>
      <c r="D3" s="392">
        <v>7000</v>
      </c>
      <c r="E3" s="392">
        <f>8300-D3</f>
        <v>1300</v>
      </c>
      <c r="F3" s="392">
        <f t="shared" si="0"/>
        <v>8300</v>
      </c>
      <c r="G3" s="407" t="s">
        <v>214</v>
      </c>
      <c r="H3" s="390">
        <v>4</v>
      </c>
      <c r="I3" s="391">
        <v>70000</v>
      </c>
      <c r="J3" s="392">
        <f t="shared" si="1"/>
        <v>61403.508771929832</v>
      </c>
      <c r="K3" s="392">
        <f t="shared" si="2"/>
        <v>8596.4912280701774</v>
      </c>
      <c r="L3" s="413" t="s">
        <v>4810</v>
      </c>
      <c r="M3" s="395">
        <v>1980</v>
      </c>
      <c r="N3" s="396">
        <v>48</v>
      </c>
      <c r="O3" s="392">
        <f t="shared" si="3"/>
        <v>63000</v>
      </c>
      <c r="P3" s="394">
        <v>43065</v>
      </c>
      <c r="Q3" s="397" t="s">
        <v>4811</v>
      </c>
      <c r="R3" s="397"/>
      <c r="S3" s="398"/>
      <c r="T3" s="399">
        <v>28611230100319</v>
      </c>
      <c r="U3" s="393"/>
      <c r="V3" s="400" t="s">
        <v>4987</v>
      </c>
      <c r="W3" s="390"/>
      <c r="X3" s="390" t="s">
        <v>4770</v>
      </c>
      <c r="Y3" s="391"/>
      <c r="Z3" s="405">
        <f t="shared" si="4"/>
        <v>8300</v>
      </c>
      <c r="AA3" s="406">
        <f t="shared" si="5"/>
        <v>-61700</v>
      </c>
      <c r="AB3" s="394"/>
      <c r="AC3" s="390"/>
      <c r="AD3" s="394"/>
      <c r="AE3" s="401" t="s">
        <v>285</v>
      </c>
      <c r="AF3" s="401" t="s">
        <v>286</v>
      </c>
      <c r="AG3" s="390" t="s">
        <v>39</v>
      </c>
      <c r="AH3" s="390" t="s">
        <v>94</v>
      </c>
      <c r="AI3" s="402" t="s">
        <v>50</v>
      </c>
      <c r="AJ3" s="390"/>
      <c r="AK3" s="394"/>
      <c r="AL3" s="390"/>
      <c r="AM3" s="394"/>
      <c r="AN3" s="394" t="s">
        <v>4810</v>
      </c>
      <c r="AO3" s="390" t="s">
        <v>4812</v>
      </c>
      <c r="AP3" s="399">
        <v>28704131400686</v>
      </c>
      <c r="AQ3" s="397" t="s">
        <v>4813</v>
      </c>
      <c r="AR3" s="390"/>
      <c r="AS3" s="390"/>
      <c r="AT3" s="390" t="s">
        <v>4814</v>
      </c>
      <c r="AU3" s="390" t="s">
        <v>278</v>
      </c>
      <c r="AV3" s="390" t="s">
        <v>228</v>
      </c>
      <c r="AW3" s="389">
        <v>12600</v>
      </c>
      <c r="AX3" s="389"/>
      <c r="AY3" s="389">
        <f t="shared" si="6"/>
        <v>4410</v>
      </c>
      <c r="AZ3" s="390"/>
      <c r="BA3" s="390"/>
      <c r="BB3" s="390"/>
      <c r="BC3" s="403">
        <f t="shared" si="7"/>
        <v>0.1</v>
      </c>
      <c r="BD3" s="403">
        <f t="shared" si="8"/>
        <v>2.0634920634920634E-2</v>
      </c>
      <c r="BE3" s="404" t="e">
        <f>LEN(#REF!)</f>
        <v>#REF!</v>
      </c>
      <c r="BF3" s="404">
        <f t="shared" ref="BF3:BF37" si="9">LEN(R3)</f>
        <v>0</v>
      </c>
      <c r="BG3" s="404" t="e">
        <f>LEN(#REF!)</f>
        <v>#REF!</v>
      </c>
      <c r="BH3" s="404" t="e">
        <f>LEN(#REF!)</f>
        <v>#REF!</v>
      </c>
      <c r="BI3" s="404" t="e">
        <f>LEN(#REF!)</f>
        <v>#REF!</v>
      </c>
    </row>
    <row r="4" spans="1:61" s="404" customFormat="1" ht="17.25" thickTop="1" thickBot="1">
      <c r="A4" s="393">
        <v>27691</v>
      </c>
      <c r="B4" s="394">
        <v>43066</v>
      </c>
      <c r="C4" s="390" t="s">
        <v>103</v>
      </c>
      <c r="D4" s="392">
        <v>12350</v>
      </c>
      <c r="E4" s="392">
        <f>14600-D4</f>
        <v>2250</v>
      </c>
      <c r="F4" s="392">
        <f t="shared" si="0"/>
        <v>14600</v>
      </c>
      <c r="G4" s="407" t="s">
        <v>214</v>
      </c>
      <c r="H4" s="390">
        <v>4</v>
      </c>
      <c r="I4" s="391">
        <v>123500</v>
      </c>
      <c r="J4" s="392">
        <f t="shared" si="1"/>
        <v>108333.33333333334</v>
      </c>
      <c r="K4" s="392">
        <f t="shared" si="2"/>
        <v>15166.66666666667</v>
      </c>
      <c r="L4" s="390" t="s">
        <v>4856</v>
      </c>
      <c r="M4" s="395">
        <v>2771</v>
      </c>
      <c r="N4" s="396">
        <v>72</v>
      </c>
      <c r="O4" s="392">
        <f t="shared" si="3"/>
        <v>111150</v>
      </c>
      <c r="P4" s="394">
        <v>43067</v>
      </c>
      <c r="Q4" s="397" t="s">
        <v>4859</v>
      </c>
      <c r="R4" s="397"/>
      <c r="S4" s="398" t="s">
        <v>4858</v>
      </c>
      <c r="T4" s="399">
        <v>29004031601724</v>
      </c>
      <c r="U4" s="393"/>
      <c r="V4" s="400"/>
      <c r="W4" s="390"/>
      <c r="X4" s="390" t="s">
        <v>4857</v>
      </c>
      <c r="Y4" s="391"/>
      <c r="Z4" s="405">
        <f t="shared" si="4"/>
        <v>14600</v>
      </c>
      <c r="AA4" s="406">
        <f t="shared" si="5"/>
        <v>-108900</v>
      </c>
      <c r="AB4" s="394"/>
      <c r="AC4" s="390"/>
      <c r="AD4" s="394"/>
      <c r="AE4" s="401" t="s">
        <v>338</v>
      </c>
      <c r="AF4" s="401" t="s">
        <v>286</v>
      </c>
      <c r="AG4" s="390" t="s">
        <v>39</v>
      </c>
      <c r="AH4" s="390" t="s">
        <v>36</v>
      </c>
      <c r="AI4" s="402" t="s">
        <v>50</v>
      </c>
      <c r="AJ4" s="390"/>
      <c r="AK4" s="394"/>
      <c r="AL4" s="390"/>
      <c r="AM4" s="394"/>
      <c r="AN4" s="390" t="s">
        <v>4856</v>
      </c>
      <c r="AO4" s="390" t="s">
        <v>2330</v>
      </c>
      <c r="AP4" s="399"/>
      <c r="AQ4" s="330"/>
      <c r="AR4" s="331"/>
      <c r="AS4" s="390"/>
      <c r="AT4" s="390" t="s">
        <v>4855</v>
      </c>
      <c r="AU4" s="390" t="s">
        <v>278</v>
      </c>
      <c r="AV4" s="390" t="s">
        <v>228</v>
      </c>
      <c r="AW4" s="389">
        <v>13500</v>
      </c>
      <c r="AX4" s="389"/>
      <c r="AY4" s="389">
        <f t="shared" si="6"/>
        <v>4725</v>
      </c>
      <c r="AZ4" s="390"/>
      <c r="BA4" s="390"/>
      <c r="BB4" s="390"/>
      <c r="BC4" s="403">
        <f t="shared" si="7"/>
        <v>0.1</v>
      </c>
      <c r="BD4" s="403">
        <f t="shared" si="8"/>
        <v>2.0242914979757085E-2</v>
      </c>
      <c r="BE4" s="404">
        <f t="shared" ref="BE4:BE38" si="10">LEN(Q4)</f>
        <v>11</v>
      </c>
      <c r="BF4" s="404">
        <f t="shared" si="9"/>
        <v>0</v>
      </c>
      <c r="BG4" s="404">
        <f t="shared" ref="BG4:BG38" si="11">LEN(T4)</f>
        <v>14</v>
      </c>
      <c r="BH4" s="404" t="e">
        <f>LEN(#REF!)</f>
        <v>#REF!</v>
      </c>
      <c r="BI4" s="404" t="e">
        <f>LEN(#REF!)</f>
        <v>#REF!</v>
      </c>
    </row>
    <row r="5" spans="1:61" s="404" customFormat="1" ht="17.25" thickTop="1" thickBot="1">
      <c r="A5" s="393" t="s">
        <v>4905</v>
      </c>
      <c r="B5" s="394" t="s">
        <v>4906</v>
      </c>
      <c r="C5" s="390" t="s">
        <v>103</v>
      </c>
      <c r="D5" s="392">
        <f>114000-101900</f>
        <v>12100</v>
      </c>
      <c r="E5" s="392">
        <f>13160+1000-12100</f>
        <v>2060</v>
      </c>
      <c r="F5" s="392">
        <f t="shared" si="0"/>
        <v>14160</v>
      </c>
      <c r="G5" s="407" t="s">
        <v>214</v>
      </c>
      <c r="H5" s="390">
        <v>4</v>
      </c>
      <c r="I5" s="412">
        <v>114000</v>
      </c>
      <c r="J5" s="392">
        <f>I5/(1.14)</f>
        <v>100000.00000000001</v>
      </c>
      <c r="K5" s="392">
        <f>J5*0.14</f>
        <v>14000.000000000004</v>
      </c>
      <c r="L5" s="413" t="s">
        <v>4842</v>
      </c>
      <c r="M5" s="395">
        <v>2799</v>
      </c>
      <c r="N5" s="396">
        <v>60</v>
      </c>
      <c r="O5" s="392">
        <f t="shared" si="3"/>
        <v>101900</v>
      </c>
      <c r="P5" s="394">
        <v>43072</v>
      </c>
      <c r="Q5" s="397" t="s">
        <v>4907</v>
      </c>
      <c r="R5" s="397"/>
      <c r="S5" s="398"/>
      <c r="T5" s="399">
        <v>27505200102149</v>
      </c>
      <c r="U5" s="393"/>
      <c r="V5" s="400" t="s">
        <v>4987</v>
      </c>
      <c r="W5" s="390"/>
      <c r="X5" s="390" t="s">
        <v>4908</v>
      </c>
      <c r="Y5" s="391"/>
      <c r="Z5" s="405">
        <f t="shared" si="4"/>
        <v>7080</v>
      </c>
      <c r="AA5" s="406">
        <f t="shared" si="5"/>
        <v>-99840</v>
      </c>
      <c r="AB5" s="394"/>
      <c r="AC5" s="390"/>
      <c r="AD5" s="394"/>
      <c r="AE5" s="401" t="s">
        <v>327</v>
      </c>
      <c r="AF5" s="401" t="s">
        <v>286</v>
      </c>
      <c r="AG5" s="390" t="s">
        <v>40</v>
      </c>
      <c r="AH5" s="390" t="s">
        <v>36</v>
      </c>
      <c r="AI5" s="402" t="s">
        <v>50</v>
      </c>
      <c r="AJ5" s="390"/>
      <c r="AK5" s="394"/>
      <c r="AL5" s="390"/>
      <c r="AM5" s="394"/>
      <c r="AN5" s="394" t="s">
        <v>4909</v>
      </c>
      <c r="AO5" s="390" t="s">
        <v>4842</v>
      </c>
      <c r="AP5" s="399">
        <v>27312180102471</v>
      </c>
      <c r="AQ5" s="397" t="s">
        <v>4910</v>
      </c>
      <c r="AR5" s="390"/>
      <c r="AS5" s="390"/>
      <c r="AT5" s="390" t="s">
        <v>4911</v>
      </c>
      <c r="AU5" s="390" t="s">
        <v>278</v>
      </c>
      <c r="AV5" s="390" t="s">
        <v>228</v>
      </c>
      <c r="AW5" s="389">
        <v>18650</v>
      </c>
      <c r="AX5" s="389"/>
      <c r="AY5" s="389">
        <f>(AW5*35%)-AX5</f>
        <v>6527.5</v>
      </c>
      <c r="AZ5" s="390"/>
      <c r="BA5" s="390"/>
      <c r="BB5" s="390"/>
      <c r="BC5" s="403">
        <f>D5/I5</f>
        <v>0.10614035087719298</v>
      </c>
      <c r="BD5" s="403">
        <f>E5/O5</f>
        <v>2.0215897939156034E-2</v>
      </c>
      <c r="BE5" s="404">
        <f>LEN(Q5)</f>
        <v>11</v>
      </c>
      <c r="BF5" s="404">
        <f>LEN(R5)</f>
        <v>0</v>
      </c>
      <c r="BG5" s="404">
        <f>LEN(T5)</f>
        <v>14</v>
      </c>
      <c r="BH5" s="404">
        <f>LEN(AP5)</f>
        <v>14</v>
      </c>
      <c r="BI5" s="404">
        <f>LEN(AQ5)</f>
        <v>11</v>
      </c>
    </row>
    <row r="6" spans="1:61" s="404" customFormat="1" ht="17.25" thickTop="1" thickBot="1">
      <c r="A6" s="393">
        <v>27716</v>
      </c>
      <c r="B6" s="394">
        <v>43066</v>
      </c>
      <c r="C6" s="390" t="s">
        <v>103</v>
      </c>
      <c r="D6" s="392">
        <f>70000-53000</f>
        <v>17000</v>
      </c>
      <c r="E6" s="392">
        <f>18000-17000</f>
        <v>1000</v>
      </c>
      <c r="F6" s="392">
        <f t="shared" si="0"/>
        <v>18000</v>
      </c>
      <c r="G6" s="407" t="s">
        <v>214</v>
      </c>
      <c r="H6" s="390">
        <v>4</v>
      </c>
      <c r="I6" s="412">
        <v>70000</v>
      </c>
      <c r="J6" s="392">
        <f t="shared" ref="J6:J9" si="12">I6/(1.14)</f>
        <v>61403.508771929832</v>
      </c>
      <c r="K6" s="392">
        <f t="shared" ref="K6:K9" si="13">J6*0.14</f>
        <v>8596.4912280701774</v>
      </c>
      <c r="L6" s="413" t="s">
        <v>4912</v>
      </c>
      <c r="M6" s="395">
        <v>1322</v>
      </c>
      <c r="N6" s="396">
        <v>72</v>
      </c>
      <c r="O6" s="392">
        <f t="shared" si="3"/>
        <v>53000</v>
      </c>
      <c r="P6" s="394">
        <v>43072</v>
      </c>
      <c r="Q6" s="397" t="s">
        <v>4913</v>
      </c>
      <c r="R6" s="397"/>
      <c r="S6" s="398"/>
      <c r="T6" s="399">
        <v>27601200105074</v>
      </c>
      <c r="U6" s="393"/>
      <c r="V6" s="400" t="s">
        <v>4987</v>
      </c>
      <c r="W6" s="390"/>
      <c r="X6" s="400" t="s">
        <v>4914</v>
      </c>
      <c r="Y6" s="391"/>
      <c r="Z6" s="405">
        <f t="shared" si="4"/>
        <v>18000</v>
      </c>
      <c r="AA6" s="406">
        <f t="shared" si="5"/>
        <v>-52000</v>
      </c>
      <c r="AB6" s="394"/>
      <c r="AC6" s="390"/>
      <c r="AD6" s="394"/>
      <c r="AE6" s="401" t="s">
        <v>285</v>
      </c>
      <c r="AF6" s="401" t="s">
        <v>286</v>
      </c>
      <c r="AG6" s="390" t="s">
        <v>39</v>
      </c>
      <c r="AH6" s="390" t="s">
        <v>94</v>
      </c>
      <c r="AI6" s="402" t="s">
        <v>50</v>
      </c>
      <c r="AJ6" s="390"/>
      <c r="AK6" s="394"/>
      <c r="AL6" s="390"/>
      <c r="AM6" s="394"/>
      <c r="AN6" s="390" t="s">
        <v>4912</v>
      </c>
      <c r="AO6" s="390" t="s">
        <v>4915</v>
      </c>
      <c r="AP6" s="399">
        <v>28210030104307</v>
      </c>
      <c r="AQ6" s="397" t="s">
        <v>4916</v>
      </c>
      <c r="AR6" s="390"/>
      <c r="AS6" s="390"/>
      <c r="AT6" s="390" t="s">
        <v>4917</v>
      </c>
      <c r="AU6" s="390" t="s">
        <v>278</v>
      </c>
      <c r="AV6" s="390" t="s">
        <v>228</v>
      </c>
      <c r="AW6" s="389">
        <v>14950</v>
      </c>
      <c r="AX6" s="389"/>
      <c r="AY6" s="389">
        <f t="shared" ref="AY6:AY8" si="14">(AW6*35%)-AX6</f>
        <v>5232.5</v>
      </c>
      <c r="AZ6" s="390"/>
      <c r="BA6" s="390"/>
      <c r="BB6" s="390"/>
      <c r="BC6" s="403">
        <f t="shared" ref="BC6" si="15">D6/I6</f>
        <v>0.24285714285714285</v>
      </c>
      <c r="BD6" s="403">
        <f t="shared" ref="BD6" si="16">E6/O6</f>
        <v>1.8867924528301886E-2</v>
      </c>
      <c r="BE6" s="404">
        <f t="shared" ref="BE6:BF6" si="17">LEN(Q6)</f>
        <v>11</v>
      </c>
      <c r="BF6" s="404">
        <f t="shared" si="17"/>
        <v>0</v>
      </c>
      <c r="BG6" s="404">
        <f t="shared" ref="BG6" si="18">LEN(T6)</f>
        <v>14</v>
      </c>
      <c r="BH6" s="404">
        <f t="shared" ref="BH6:BI6" si="19">LEN(AP6)</f>
        <v>14</v>
      </c>
      <c r="BI6" s="404">
        <f t="shared" si="19"/>
        <v>11</v>
      </c>
    </row>
    <row r="7" spans="1:61" s="404" customFormat="1" ht="17.25" thickTop="1" thickBot="1">
      <c r="A7" s="393">
        <v>27855</v>
      </c>
      <c r="B7" s="394">
        <v>43068</v>
      </c>
      <c r="C7" s="390" t="s">
        <v>103</v>
      </c>
      <c r="D7" s="392">
        <f>123500-111150</f>
        <v>12350</v>
      </c>
      <c r="E7" s="392">
        <f>14575-12350</f>
        <v>2225</v>
      </c>
      <c r="F7" s="392">
        <f t="shared" si="0"/>
        <v>14575</v>
      </c>
      <c r="G7" s="407" t="s">
        <v>214</v>
      </c>
      <c r="H7" s="390">
        <v>4</v>
      </c>
      <c r="I7" s="412">
        <v>123500</v>
      </c>
      <c r="J7" s="392">
        <f t="shared" si="12"/>
        <v>108333.33333333334</v>
      </c>
      <c r="K7" s="392">
        <f t="shared" si="13"/>
        <v>15166.66666666667</v>
      </c>
      <c r="L7" s="390" t="s">
        <v>4874</v>
      </c>
      <c r="M7" s="395">
        <v>3491</v>
      </c>
      <c r="N7" s="396">
        <v>48</v>
      </c>
      <c r="O7" s="392">
        <f t="shared" si="3"/>
        <v>111150</v>
      </c>
      <c r="P7" s="394">
        <v>43072</v>
      </c>
      <c r="Q7" s="397" t="s">
        <v>4875</v>
      </c>
      <c r="R7" s="397"/>
      <c r="S7" s="398"/>
      <c r="T7" s="399">
        <v>28401112403957</v>
      </c>
      <c r="U7" s="393"/>
      <c r="V7" s="400" t="s">
        <v>109</v>
      </c>
      <c r="W7" s="390"/>
      <c r="X7" s="400" t="s">
        <v>4918</v>
      </c>
      <c r="Y7" s="391"/>
      <c r="Z7" s="405">
        <f t="shared" si="4"/>
        <v>14575</v>
      </c>
      <c r="AA7" s="406">
        <f t="shared" si="5"/>
        <v>-108925</v>
      </c>
      <c r="AB7" s="394"/>
      <c r="AC7" s="390"/>
      <c r="AD7" s="394"/>
      <c r="AE7" s="401" t="s">
        <v>338</v>
      </c>
      <c r="AF7" s="401" t="s">
        <v>286</v>
      </c>
      <c r="AG7" s="390" t="s">
        <v>39</v>
      </c>
      <c r="AH7" s="390" t="s">
        <v>36</v>
      </c>
      <c r="AI7" s="402" t="s">
        <v>50</v>
      </c>
      <c r="AJ7" s="390"/>
      <c r="AK7" s="394"/>
      <c r="AL7" s="390"/>
      <c r="AM7" s="394"/>
      <c r="AN7" s="394" t="s">
        <v>4874</v>
      </c>
      <c r="AO7" s="390" t="s">
        <v>4919</v>
      </c>
      <c r="AP7" s="399">
        <v>29008252402209</v>
      </c>
      <c r="AQ7" s="397" t="s">
        <v>4920</v>
      </c>
      <c r="AR7" s="390"/>
      <c r="AS7" s="390"/>
      <c r="AT7" s="390" t="s">
        <v>4921</v>
      </c>
      <c r="AU7" s="390" t="s">
        <v>278</v>
      </c>
      <c r="AV7" s="390" t="s">
        <v>228</v>
      </c>
      <c r="AW7" s="389">
        <v>24937</v>
      </c>
      <c r="AX7" s="389"/>
      <c r="AY7" s="389">
        <f t="shared" si="14"/>
        <v>8727.9499999999989</v>
      </c>
      <c r="AZ7" s="390"/>
      <c r="BA7" s="390"/>
      <c r="BB7" s="390"/>
      <c r="BC7" s="403">
        <v>0.11799999999999999</v>
      </c>
      <c r="BD7" s="403">
        <v>0</v>
      </c>
      <c r="BE7" s="404">
        <v>11</v>
      </c>
      <c r="BF7" s="404">
        <v>0</v>
      </c>
      <c r="BG7" s="404">
        <v>14</v>
      </c>
      <c r="BH7" s="404">
        <v>0</v>
      </c>
      <c r="BI7" s="404">
        <v>0</v>
      </c>
    </row>
    <row r="8" spans="1:61" s="404" customFormat="1" ht="17.25" thickTop="1" thickBot="1">
      <c r="A8" s="393" t="s">
        <v>4922</v>
      </c>
      <c r="B8" s="394">
        <v>43070</v>
      </c>
      <c r="C8" s="390" t="s">
        <v>103</v>
      </c>
      <c r="D8" s="392">
        <f>125000-112500</f>
        <v>12500</v>
      </c>
      <c r="E8" s="392">
        <f>14750-12500</f>
        <v>2250</v>
      </c>
      <c r="F8" s="392">
        <f t="shared" si="0"/>
        <v>14750</v>
      </c>
      <c r="G8" s="407" t="s">
        <v>214</v>
      </c>
      <c r="H8" s="390">
        <v>4</v>
      </c>
      <c r="I8" s="412">
        <v>125000</v>
      </c>
      <c r="J8" s="392">
        <f t="shared" si="12"/>
        <v>109649.12280701756</v>
      </c>
      <c r="K8" s="392">
        <f t="shared" si="13"/>
        <v>15350.87719298246</v>
      </c>
      <c r="L8" s="390" t="s">
        <v>4923</v>
      </c>
      <c r="M8" s="395">
        <v>2804</v>
      </c>
      <c r="N8" s="396">
        <v>72</v>
      </c>
      <c r="O8" s="392">
        <f t="shared" si="3"/>
        <v>112500</v>
      </c>
      <c r="P8" s="394">
        <v>43072</v>
      </c>
      <c r="Q8" s="397" t="s">
        <v>4924</v>
      </c>
      <c r="R8" s="397"/>
      <c r="S8" s="398" t="s">
        <v>4925</v>
      </c>
      <c r="T8" s="399">
        <v>28706110101649</v>
      </c>
      <c r="U8" s="393"/>
      <c r="V8" s="400"/>
      <c r="W8" s="390"/>
      <c r="X8" s="390" t="s">
        <v>4926</v>
      </c>
      <c r="Y8" s="391"/>
      <c r="Z8" s="405">
        <f t="shared" si="4"/>
        <v>14750</v>
      </c>
      <c r="AA8" s="406">
        <f t="shared" si="5"/>
        <v>-110250</v>
      </c>
      <c r="AB8" s="394"/>
      <c r="AC8" s="390"/>
      <c r="AD8" s="394"/>
      <c r="AE8" s="401" t="s">
        <v>285</v>
      </c>
      <c r="AF8" s="401" t="s">
        <v>286</v>
      </c>
      <c r="AG8" s="390" t="s">
        <v>39</v>
      </c>
      <c r="AH8" s="390" t="s">
        <v>47</v>
      </c>
      <c r="AI8" s="402" t="s">
        <v>50</v>
      </c>
      <c r="AJ8" s="390"/>
      <c r="AK8" s="394"/>
      <c r="AL8" s="390"/>
      <c r="AM8" s="394"/>
      <c r="AN8" s="390" t="s">
        <v>4923</v>
      </c>
      <c r="AO8" s="390" t="s">
        <v>4927</v>
      </c>
      <c r="AP8" s="399">
        <v>28704250100216</v>
      </c>
      <c r="AQ8" s="397"/>
      <c r="AR8" s="390"/>
      <c r="AS8" s="390"/>
      <c r="AT8" s="390" t="s">
        <v>4928</v>
      </c>
      <c r="AU8" s="390" t="s">
        <v>278</v>
      </c>
      <c r="AV8" s="390" t="s">
        <v>228</v>
      </c>
      <c r="AW8" s="389">
        <v>13950</v>
      </c>
      <c r="AX8" s="389"/>
      <c r="AY8" s="389">
        <f t="shared" si="14"/>
        <v>4882.5</v>
      </c>
      <c r="AZ8" s="390"/>
      <c r="BA8" s="390"/>
      <c r="BB8" s="390"/>
      <c r="BC8" s="403">
        <f t="shared" ref="BC8" si="20">D8/I8</f>
        <v>0.1</v>
      </c>
      <c r="BD8" s="403">
        <f t="shared" ref="BD8" si="21">E8/O8</f>
        <v>0.02</v>
      </c>
      <c r="BE8" s="404">
        <f t="shared" ref="BE8:BF8" si="22">LEN(Q8)</f>
        <v>11</v>
      </c>
      <c r="BF8" s="404">
        <f t="shared" si="22"/>
        <v>0</v>
      </c>
      <c r="BG8" s="404">
        <f t="shared" ref="BG8" si="23">LEN(T8)</f>
        <v>14</v>
      </c>
      <c r="BH8" s="404">
        <f t="shared" ref="BH8:BI8" si="24">LEN(AP8)</f>
        <v>14</v>
      </c>
      <c r="BI8" s="404">
        <f t="shared" si="24"/>
        <v>0</v>
      </c>
    </row>
    <row r="9" spans="1:61" s="404" customFormat="1" ht="17.25" thickTop="1" thickBot="1">
      <c r="A9" s="393">
        <v>27743</v>
      </c>
      <c r="B9" s="394">
        <v>43067</v>
      </c>
      <c r="C9" s="390" t="s">
        <v>103</v>
      </c>
      <c r="D9" s="392">
        <f>65000-58500</f>
        <v>6500</v>
      </c>
      <c r="E9" s="392">
        <f>7700-6500</f>
        <v>1200</v>
      </c>
      <c r="F9" s="392">
        <f t="shared" si="0"/>
        <v>7700</v>
      </c>
      <c r="G9" s="407" t="s">
        <v>214</v>
      </c>
      <c r="H9" s="390">
        <v>4</v>
      </c>
      <c r="I9" s="391">
        <v>65000</v>
      </c>
      <c r="J9" s="392">
        <f t="shared" si="12"/>
        <v>57017.543859649129</v>
      </c>
      <c r="K9" s="392">
        <f t="shared" si="13"/>
        <v>7982.4561403508787</v>
      </c>
      <c r="L9" s="390" t="s">
        <v>4929</v>
      </c>
      <c r="M9" s="395">
        <v>3057</v>
      </c>
      <c r="N9" s="396">
        <v>24</v>
      </c>
      <c r="O9" s="392">
        <f t="shared" si="3"/>
        <v>58500</v>
      </c>
      <c r="P9" s="394">
        <v>43072</v>
      </c>
      <c r="Q9" s="397" t="s">
        <v>4930</v>
      </c>
      <c r="R9" s="397"/>
      <c r="S9" s="398"/>
      <c r="T9" s="399">
        <v>29102192501489</v>
      </c>
      <c r="U9" s="393"/>
      <c r="V9" s="400" t="s">
        <v>109</v>
      </c>
      <c r="W9" s="390"/>
      <c r="X9" s="390" t="s">
        <v>4931</v>
      </c>
      <c r="Y9" s="391"/>
      <c r="Z9" s="405">
        <f t="shared" si="4"/>
        <v>3850</v>
      </c>
      <c r="AA9" s="406">
        <f t="shared" si="5"/>
        <v>-57300</v>
      </c>
      <c r="AB9" s="394"/>
      <c r="AC9" s="390"/>
      <c r="AD9" s="394"/>
      <c r="AE9" s="401" t="s">
        <v>284</v>
      </c>
      <c r="AF9" s="401" t="s">
        <v>280</v>
      </c>
      <c r="AG9" s="390" t="s">
        <v>40</v>
      </c>
      <c r="AH9" s="390" t="s">
        <v>94</v>
      </c>
      <c r="AI9" s="402" t="s">
        <v>50</v>
      </c>
      <c r="AJ9" s="390"/>
      <c r="AK9" s="394"/>
      <c r="AL9" s="390"/>
      <c r="AM9" s="394"/>
      <c r="AN9" s="390" t="s">
        <v>4890</v>
      </c>
      <c r="AO9" s="390" t="s">
        <v>4929</v>
      </c>
      <c r="AP9" s="399">
        <v>28604072501738</v>
      </c>
      <c r="AQ9" s="397" t="s">
        <v>4891</v>
      </c>
      <c r="AR9" s="390"/>
      <c r="AS9" s="390"/>
      <c r="AT9" s="390" t="s">
        <v>4932</v>
      </c>
      <c r="AU9" s="390" t="s">
        <v>278</v>
      </c>
      <c r="AV9" s="390" t="s">
        <v>228</v>
      </c>
      <c r="AW9" s="389">
        <v>9800</v>
      </c>
      <c r="AX9" s="389"/>
      <c r="AY9" s="389">
        <v>0</v>
      </c>
      <c r="AZ9" s="390"/>
      <c r="BA9" s="390"/>
      <c r="BB9" s="390"/>
      <c r="BC9" s="403">
        <v>0.11849999999999999</v>
      </c>
      <c r="BD9" s="403">
        <v>0</v>
      </c>
      <c r="BE9" s="404">
        <v>11</v>
      </c>
      <c r="BF9" s="404">
        <v>0</v>
      </c>
      <c r="BG9" s="404">
        <v>14</v>
      </c>
      <c r="BH9" s="404">
        <v>0</v>
      </c>
      <c r="BI9" s="404">
        <v>0</v>
      </c>
    </row>
    <row r="10" spans="1:61" s="404" customFormat="1" ht="17.25" thickTop="1" thickBot="1">
      <c r="A10" s="393">
        <v>27611</v>
      </c>
      <c r="B10" s="394">
        <v>43063</v>
      </c>
      <c r="C10" s="390" t="s">
        <v>103</v>
      </c>
      <c r="D10" s="392">
        <f>130000-117000</f>
        <v>13000</v>
      </c>
      <c r="E10" s="392">
        <v>2350</v>
      </c>
      <c r="F10" s="392">
        <f>D10+E10</f>
        <v>15350</v>
      </c>
      <c r="G10" s="407" t="s">
        <v>214</v>
      </c>
      <c r="H10" s="390">
        <v>4</v>
      </c>
      <c r="I10" s="391">
        <v>130000</v>
      </c>
      <c r="J10" s="392">
        <f>I10/(1.14)</f>
        <v>114035.08771929826</v>
      </c>
      <c r="K10" s="392">
        <f>J10*0.14</f>
        <v>15964.912280701757</v>
      </c>
      <c r="L10" s="390" t="s">
        <v>4834</v>
      </c>
      <c r="M10" s="395">
        <v>2313</v>
      </c>
      <c r="N10" s="396">
        <v>60</v>
      </c>
      <c r="O10" s="392">
        <f>I10-D10</f>
        <v>117000</v>
      </c>
      <c r="P10" s="394">
        <v>43073</v>
      </c>
      <c r="Q10" s="397" t="s">
        <v>4835</v>
      </c>
      <c r="R10" s="397" t="s">
        <v>4836</v>
      </c>
      <c r="S10" s="398" t="s">
        <v>4837</v>
      </c>
      <c r="T10" s="399">
        <v>26905010105359</v>
      </c>
      <c r="U10" s="393"/>
      <c r="V10" s="400" t="s">
        <v>109</v>
      </c>
      <c r="W10" s="390"/>
      <c r="X10" s="390" t="s">
        <v>4895</v>
      </c>
      <c r="Y10" s="391"/>
      <c r="Z10" s="405">
        <f>IF(AG10="Corporate",((F10+Y10)/2),IF(G10="Club",I10,(F10+Y10)))</f>
        <v>15350</v>
      </c>
      <c r="AA10" s="406">
        <f>(F10+Y10)-I10</f>
        <v>-114650</v>
      </c>
      <c r="AB10" s="394"/>
      <c r="AC10" s="390"/>
      <c r="AD10" s="394"/>
      <c r="AE10" s="401" t="s">
        <v>4768</v>
      </c>
      <c r="AF10" s="401" t="s">
        <v>336</v>
      </c>
      <c r="AG10" s="390" t="s">
        <v>87</v>
      </c>
      <c r="AH10" s="390" t="s">
        <v>36</v>
      </c>
      <c r="AI10" s="402" t="s">
        <v>50</v>
      </c>
      <c r="AJ10" s="390"/>
      <c r="AK10" s="394"/>
      <c r="AL10" s="390"/>
      <c r="AM10" s="394"/>
      <c r="AN10" s="390" t="s">
        <v>4834</v>
      </c>
      <c r="AO10" s="390"/>
      <c r="AP10" s="399"/>
      <c r="AQ10" s="397"/>
      <c r="AR10" s="390"/>
      <c r="AS10" s="390"/>
      <c r="AT10" s="390" t="s">
        <v>102</v>
      </c>
      <c r="AU10" s="390" t="s">
        <v>252</v>
      </c>
      <c r="AV10" s="390" t="s">
        <v>228</v>
      </c>
      <c r="AW10" s="389">
        <v>40000</v>
      </c>
      <c r="AX10" s="389"/>
      <c r="AY10" s="389">
        <f>(AW10*35%)-AX10</f>
        <v>14000</v>
      </c>
      <c r="AZ10" s="390"/>
      <c r="BA10" s="390"/>
      <c r="BB10" s="390"/>
      <c r="BC10" s="403">
        <f>D10/I10</f>
        <v>0.1</v>
      </c>
      <c r="BD10" s="403">
        <f>E10/O10</f>
        <v>2.0085470085470087E-2</v>
      </c>
      <c r="BE10" s="404">
        <f t="shared" ref="BE10:BF12" si="25">LEN(Q10)</f>
        <v>11</v>
      </c>
      <c r="BF10" s="404">
        <f t="shared" si="25"/>
        <v>11</v>
      </c>
      <c r="BG10" s="404">
        <f>LEN(T10)</f>
        <v>14</v>
      </c>
      <c r="BH10" s="404">
        <f t="shared" ref="BH10:BI12" si="26">LEN(AP10)</f>
        <v>0</v>
      </c>
      <c r="BI10" s="404">
        <f t="shared" si="26"/>
        <v>0</v>
      </c>
    </row>
    <row r="11" spans="1:61" s="404" customFormat="1" ht="17.25" thickTop="1" thickBot="1">
      <c r="A11" s="393" t="s">
        <v>4995</v>
      </c>
      <c r="B11" s="394" t="s">
        <v>4996</v>
      </c>
      <c r="C11" s="390" t="s">
        <v>103</v>
      </c>
      <c r="D11" s="392">
        <v>23590</v>
      </c>
      <c r="E11" s="392">
        <f>15000+500+10000-23590</f>
        <v>1910</v>
      </c>
      <c r="F11" s="392">
        <f>D11+E11</f>
        <v>25500</v>
      </c>
      <c r="G11" s="407" t="s">
        <v>214</v>
      </c>
      <c r="H11" s="390">
        <v>4</v>
      </c>
      <c r="I11" s="391">
        <v>118750</v>
      </c>
      <c r="J11" s="392">
        <f>I11/(1.14)</f>
        <v>104166.66666666667</v>
      </c>
      <c r="K11" s="392">
        <f>J11*0.14</f>
        <v>14583.333333333336</v>
      </c>
      <c r="L11" s="390" t="s">
        <v>4997</v>
      </c>
      <c r="M11" s="395">
        <v>2614</v>
      </c>
      <c r="N11" s="396">
        <v>60</v>
      </c>
      <c r="O11" s="392">
        <f t="shared" ref="O11" si="27">I11-D11</f>
        <v>95160</v>
      </c>
      <c r="P11" s="394">
        <v>43074</v>
      </c>
      <c r="Q11" s="397" t="s">
        <v>4998</v>
      </c>
      <c r="R11" s="397"/>
      <c r="S11" s="398" t="s">
        <v>4841</v>
      </c>
      <c r="T11" s="399">
        <v>29108111200267</v>
      </c>
      <c r="U11" s="393"/>
      <c r="V11" s="400" t="s">
        <v>109</v>
      </c>
      <c r="W11" s="390"/>
      <c r="X11" s="390" t="s">
        <v>4999</v>
      </c>
      <c r="Y11" s="391"/>
      <c r="Z11" s="405">
        <f>IF(AG11="Corporate",((F11+Y11)/2),IF(G11="Club",I11,(F11+Y11)))</f>
        <v>25500</v>
      </c>
      <c r="AA11" s="406">
        <f>(F11+Y11)-I11</f>
        <v>-93250</v>
      </c>
      <c r="AB11" s="394"/>
      <c r="AC11" s="390"/>
      <c r="AD11" s="394"/>
      <c r="AE11" s="401" t="s">
        <v>4768</v>
      </c>
      <c r="AF11" s="401" t="s">
        <v>336</v>
      </c>
      <c r="AG11" s="390" t="s">
        <v>39</v>
      </c>
      <c r="AH11" s="390" t="s">
        <v>47</v>
      </c>
      <c r="AI11" s="402" t="s">
        <v>50</v>
      </c>
      <c r="AJ11" s="390"/>
      <c r="AK11" s="394"/>
      <c r="AL11" s="390"/>
      <c r="AM11" s="394"/>
      <c r="AN11" s="390" t="s">
        <v>4839</v>
      </c>
      <c r="AO11" s="390" t="s">
        <v>4997</v>
      </c>
      <c r="AP11" s="399">
        <v>28909240102271</v>
      </c>
      <c r="AQ11" s="397" t="s">
        <v>4840</v>
      </c>
      <c r="AR11" s="390"/>
      <c r="AS11" s="390"/>
      <c r="AT11" s="390" t="s">
        <v>5000</v>
      </c>
      <c r="AU11" s="390" t="s">
        <v>278</v>
      </c>
      <c r="AV11" s="390" t="s">
        <v>228</v>
      </c>
      <c r="AW11" s="389">
        <v>9425</v>
      </c>
      <c r="AX11" s="389"/>
      <c r="AY11" s="389">
        <f>(AW11*35%)-AX11</f>
        <v>3298.75</v>
      </c>
      <c r="AZ11" s="390"/>
      <c r="BA11" s="390"/>
      <c r="BB11" s="390"/>
      <c r="BC11" s="403">
        <f>D11/I11</f>
        <v>0.19865263157894736</v>
      </c>
      <c r="BD11" s="403">
        <f>E11/O11</f>
        <v>2.0071458596048759E-2</v>
      </c>
      <c r="BE11" s="404">
        <f t="shared" si="25"/>
        <v>11</v>
      </c>
      <c r="BF11" s="404">
        <f t="shared" si="25"/>
        <v>0</v>
      </c>
      <c r="BG11" s="404">
        <f>LEN(T11)</f>
        <v>14</v>
      </c>
      <c r="BH11" s="404">
        <f t="shared" si="26"/>
        <v>14</v>
      </c>
      <c r="BI11" s="404">
        <f t="shared" si="26"/>
        <v>11</v>
      </c>
    </row>
    <row r="12" spans="1:61" s="404" customFormat="1" ht="17.25" thickTop="1" thickBot="1">
      <c r="A12" s="393" t="s">
        <v>5001</v>
      </c>
      <c r="B12" s="394" t="s">
        <v>5002</v>
      </c>
      <c r="C12" s="390" t="s">
        <v>103</v>
      </c>
      <c r="D12" s="392">
        <f>65000-58500</f>
        <v>6500</v>
      </c>
      <c r="E12" s="392">
        <f>6700+1000-6500</f>
        <v>1200</v>
      </c>
      <c r="F12" s="392">
        <f>D12+E12</f>
        <v>7700</v>
      </c>
      <c r="G12" s="407" t="s">
        <v>214</v>
      </c>
      <c r="H12" s="390">
        <v>4</v>
      </c>
      <c r="I12" s="391">
        <v>65000</v>
      </c>
      <c r="J12" s="392">
        <f>I12/(1.14)</f>
        <v>57017.543859649129</v>
      </c>
      <c r="K12" s="392">
        <f>J12*0.14</f>
        <v>7982.4561403508787</v>
      </c>
      <c r="L12" s="390" t="s">
        <v>4863</v>
      </c>
      <c r="M12" s="395">
        <v>1459</v>
      </c>
      <c r="N12" s="396">
        <v>72</v>
      </c>
      <c r="O12" s="392">
        <f>I12-D12</f>
        <v>58500</v>
      </c>
      <c r="P12" s="394">
        <v>43074</v>
      </c>
      <c r="Q12" s="397" t="s">
        <v>4862</v>
      </c>
      <c r="R12" s="397"/>
      <c r="S12" s="398" t="s">
        <v>4861</v>
      </c>
      <c r="T12" s="399">
        <v>28406242601451</v>
      </c>
      <c r="U12" s="393"/>
      <c r="V12" s="400" t="s">
        <v>109</v>
      </c>
      <c r="W12" s="390"/>
      <c r="X12" s="390" t="s">
        <v>5003</v>
      </c>
      <c r="Y12" s="391"/>
      <c r="Z12" s="405">
        <f>IF(AG12="Corporate",((F12+Y12)/2),IF(G12="Club",I12,(F12+Y12)))</f>
        <v>3850</v>
      </c>
      <c r="AA12" s="406">
        <f>(F12+Y12)-I12</f>
        <v>-57300</v>
      </c>
      <c r="AB12" s="394"/>
      <c r="AC12" s="390"/>
      <c r="AD12" s="394"/>
      <c r="AE12" s="401" t="s">
        <v>339</v>
      </c>
      <c r="AF12" s="401" t="s">
        <v>280</v>
      </c>
      <c r="AG12" s="390" t="s">
        <v>40</v>
      </c>
      <c r="AH12" s="390" t="s">
        <v>94</v>
      </c>
      <c r="AI12" s="402" t="s">
        <v>50</v>
      </c>
      <c r="AJ12" s="390"/>
      <c r="AK12" s="394"/>
      <c r="AL12" s="390"/>
      <c r="AM12" s="394"/>
      <c r="AN12" s="394" t="s">
        <v>4863</v>
      </c>
      <c r="AO12" s="390" t="s">
        <v>5004</v>
      </c>
      <c r="AP12" s="399">
        <v>28805192600085</v>
      </c>
      <c r="AQ12" s="397" t="s">
        <v>5005</v>
      </c>
      <c r="AR12" s="390"/>
      <c r="AS12" s="390"/>
      <c r="AT12" s="390" t="s">
        <v>5006</v>
      </c>
      <c r="AU12" s="390" t="s">
        <v>278</v>
      </c>
      <c r="AV12" s="390" t="s">
        <v>228</v>
      </c>
      <c r="AW12" s="389">
        <v>7900</v>
      </c>
      <c r="AX12" s="389"/>
      <c r="AY12" s="389">
        <f>(AW12*35%)-AX12</f>
        <v>2765</v>
      </c>
      <c r="AZ12" s="390" t="s">
        <v>4860</v>
      </c>
      <c r="BA12" s="390"/>
      <c r="BB12" s="390"/>
      <c r="BC12" s="403">
        <f>D12/I12</f>
        <v>0.1</v>
      </c>
      <c r="BD12" s="403">
        <f>E12/O12</f>
        <v>2.0512820512820513E-2</v>
      </c>
      <c r="BE12" s="404">
        <f t="shared" si="25"/>
        <v>11</v>
      </c>
      <c r="BF12" s="404">
        <f t="shared" si="25"/>
        <v>0</v>
      </c>
      <c r="BG12" s="404">
        <f>LEN(T12)</f>
        <v>14</v>
      </c>
      <c r="BH12" s="404">
        <f t="shared" si="26"/>
        <v>14</v>
      </c>
      <c r="BI12" s="404">
        <f t="shared" si="26"/>
        <v>11</v>
      </c>
    </row>
    <row r="13" spans="1:61" ht="17.25" thickTop="1" thickBot="1">
      <c r="A13" s="70"/>
      <c r="B13" s="71"/>
      <c r="C13" s="3"/>
      <c r="D13" s="45"/>
      <c r="E13" s="45"/>
      <c r="F13" s="45">
        <f t="shared" si="0"/>
        <v>0</v>
      </c>
      <c r="G13" s="3"/>
      <c r="H13" s="3"/>
      <c r="I13" s="39"/>
      <c r="J13" s="45">
        <f t="shared" si="1"/>
        <v>0</v>
      </c>
      <c r="K13" s="45">
        <f t="shared" si="2"/>
        <v>0</v>
      </c>
      <c r="L13" s="3"/>
      <c r="M13" s="72"/>
      <c r="N13" s="73"/>
      <c r="O13" s="45">
        <f t="shared" si="3"/>
        <v>0</v>
      </c>
      <c r="P13" s="71"/>
      <c r="Q13" s="74"/>
      <c r="R13" s="74"/>
      <c r="S13" s="75"/>
      <c r="T13" s="76"/>
      <c r="U13" s="70"/>
      <c r="V13" s="3"/>
      <c r="W13" s="3"/>
      <c r="X13" s="3"/>
      <c r="Y13" s="39"/>
      <c r="Z13" s="405">
        <f t="shared" si="4"/>
        <v>0</v>
      </c>
      <c r="AA13" s="92">
        <f t="shared" si="5"/>
        <v>0</v>
      </c>
      <c r="AB13" s="71"/>
      <c r="AC13" s="3"/>
      <c r="AD13" s="71"/>
      <c r="AE13" s="78"/>
      <c r="AF13" s="78"/>
      <c r="AG13" s="3"/>
      <c r="AH13" s="3"/>
      <c r="AI13" s="79"/>
      <c r="AJ13" s="3"/>
      <c r="AK13" s="71"/>
      <c r="AL13" s="3"/>
      <c r="AM13" s="71"/>
      <c r="AN13" s="71"/>
      <c r="AO13" s="3"/>
      <c r="AP13" s="76"/>
      <c r="AQ13" s="74"/>
      <c r="AR13" s="3"/>
      <c r="AS13" s="3"/>
      <c r="AT13" s="3"/>
      <c r="AU13" s="3"/>
      <c r="AV13" s="3"/>
      <c r="AW13" s="1"/>
      <c r="AX13" s="1"/>
      <c r="AY13" s="1">
        <f t="shared" si="6"/>
        <v>0</v>
      </c>
      <c r="AZ13" s="3"/>
      <c r="BA13" s="3"/>
      <c r="BB13" s="3"/>
      <c r="BC13" s="80" t="e">
        <f t="shared" si="7"/>
        <v>#DIV/0!</v>
      </c>
      <c r="BD13" s="80" t="e">
        <f t="shared" si="8"/>
        <v>#DIV/0!</v>
      </c>
      <c r="BE13" s="81">
        <f t="shared" si="10"/>
        <v>0</v>
      </c>
      <c r="BF13" s="81">
        <f t="shared" si="9"/>
        <v>0</v>
      </c>
      <c r="BG13" s="81">
        <f t="shared" si="11"/>
        <v>0</v>
      </c>
      <c r="BH13" s="81">
        <f t="shared" ref="BH13:BH40" si="28">LEN(AP13)</f>
        <v>0</v>
      </c>
      <c r="BI13" s="81">
        <f t="shared" ref="BI13:BI39" si="29">LEN(AQ13)</f>
        <v>0</v>
      </c>
    </row>
    <row r="14" spans="1:61" ht="17.25" thickTop="1" thickBot="1">
      <c r="A14" s="70"/>
      <c r="B14" s="71"/>
      <c r="C14" s="3"/>
      <c r="D14" s="45"/>
      <c r="E14" s="45"/>
      <c r="F14" s="45">
        <f t="shared" si="0"/>
        <v>0</v>
      </c>
      <c r="G14" s="3"/>
      <c r="H14" s="3"/>
      <c r="I14" s="39"/>
      <c r="J14" s="45">
        <f t="shared" si="1"/>
        <v>0</v>
      </c>
      <c r="K14" s="45">
        <f t="shared" si="2"/>
        <v>0</v>
      </c>
      <c r="L14" s="3"/>
      <c r="M14" s="72"/>
      <c r="N14" s="73"/>
      <c r="O14" s="45">
        <f t="shared" si="3"/>
        <v>0</v>
      </c>
      <c r="P14" s="71"/>
      <c r="Q14" s="74"/>
      <c r="R14" s="74"/>
      <c r="S14" s="75"/>
      <c r="T14" s="76"/>
      <c r="U14" s="70"/>
      <c r="V14" s="3"/>
      <c r="W14" s="3"/>
      <c r="X14" s="3"/>
      <c r="Y14" s="39"/>
      <c r="Z14" s="405">
        <f t="shared" si="4"/>
        <v>0</v>
      </c>
      <c r="AA14" s="92">
        <f t="shared" si="5"/>
        <v>0</v>
      </c>
      <c r="AB14" s="71"/>
      <c r="AC14" s="3"/>
      <c r="AD14" s="71"/>
      <c r="AE14" s="78"/>
      <c r="AF14" s="78"/>
      <c r="AG14" s="3"/>
      <c r="AH14" s="3"/>
      <c r="AI14" s="79"/>
      <c r="AJ14" s="3"/>
      <c r="AK14" s="71"/>
      <c r="AL14" s="3"/>
      <c r="AM14" s="71"/>
      <c r="AN14" s="71"/>
      <c r="AO14" s="3"/>
      <c r="AP14" s="76"/>
      <c r="AQ14" s="74"/>
      <c r="AR14" s="3"/>
      <c r="AS14" s="3"/>
      <c r="AT14" s="3"/>
      <c r="AU14" s="3"/>
      <c r="AV14" s="3"/>
      <c r="AW14" s="1"/>
      <c r="AX14" s="1"/>
      <c r="AY14" s="1">
        <f t="shared" si="6"/>
        <v>0</v>
      </c>
      <c r="AZ14" s="3"/>
      <c r="BA14" s="3"/>
      <c r="BB14" s="3"/>
      <c r="BC14" s="80" t="e">
        <f t="shared" si="7"/>
        <v>#DIV/0!</v>
      </c>
      <c r="BD14" s="80" t="e">
        <f t="shared" si="8"/>
        <v>#DIV/0!</v>
      </c>
      <c r="BE14" s="81">
        <f t="shared" si="10"/>
        <v>0</v>
      </c>
      <c r="BF14" s="81">
        <f t="shared" si="9"/>
        <v>0</v>
      </c>
      <c r="BG14" s="81">
        <f t="shared" si="11"/>
        <v>0</v>
      </c>
      <c r="BH14" s="81">
        <f t="shared" si="28"/>
        <v>0</v>
      </c>
      <c r="BI14" s="81">
        <f t="shared" si="29"/>
        <v>0</v>
      </c>
    </row>
    <row r="15" spans="1:61" ht="17.25" thickTop="1" thickBot="1">
      <c r="A15" s="70"/>
      <c r="B15" s="71"/>
      <c r="C15" s="3"/>
      <c r="D15" s="45"/>
      <c r="E15" s="45"/>
      <c r="F15" s="45">
        <f t="shared" si="0"/>
        <v>0</v>
      </c>
      <c r="G15" s="3"/>
      <c r="H15" s="3"/>
      <c r="I15" s="39"/>
      <c r="J15" s="45">
        <f t="shared" si="1"/>
        <v>0</v>
      </c>
      <c r="K15" s="45">
        <f t="shared" si="2"/>
        <v>0</v>
      </c>
      <c r="L15" s="3"/>
      <c r="M15" s="72"/>
      <c r="N15" s="73"/>
      <c r="O15" s="45">
        <f t="shared" si="3"/>
        <v>0</v>
      </c>
      <c r="P15" s="71"/>
      <c r="Q15" s="74"/>
      <c r="R15" s="74"/>
      <c r="S15" s="75"/>
      <c r="T15" s="76"/>
      <c r="U15" s="70"/>
      <c r="V15" s="3"/>
      <c r="W15" s="3"/>
      <c r="X15" s="3"/>
      <c r="Y15" s="39"/>
      <c r="Z15" s="405">
        <f t="shared" si="4"/>
        <v>0</v>
      </c>
      <c r="AA15" s="92">
        <f t="shared" si="5"/>
        <v>0</v>
      </c>
      <c r="AB15" s="71"/>
      <c r="AC15" s="3"/>
      <c r="AD15" s="71"/>
      <c r="AE15" s="78"/>
      <c r="AF15" s="78"/>
      <c r="AG15" s="3"/>
      <c r="AH15" s="3"/>
      <c r="AI15" s="79"/>
      <c r="AJ15" s="3"/>
      <c r="AK15" s="71"/>
      <c r="AL15" s="3"/>
      <c r="AM15" s="71"/>
      <c r="AN15" s="71"/>
      <c r="AO15" s="3"/>
      <c r="AP15" s="76"/>
      <c r="AQ15" s="74"/>
      <c r="AR15" s="3"/>
      <c r="AS15" s="3"/>
      <c r="AT15" s="3"/>
      <c r="AU15" s="3"/>
      <c r="AV15" s="3"/>
      <c r="AW15" s="1"/>
      <c r="AX15" s="1"/>
      <c r="AY15" s="1">
        <f t="shared" si="6"/>
        <v>0</v>
      </c>
      <c r="AZ15" s="3"/>
      <c r="BA15" s="3"/>
      <c r="BB15" s="3"/>
      <c r="BC15" s="80" t="e">
        <f t="shared" si="7"/>
        <v>#DIV/0!</v>
      </c>
      <c r="BD15" s="80" t="e">
        <f t="shared" si="8"/>
        <v>#DIV/0!</v>
      </c>
      <c r="BE15" s="81">
        <f t="shared" si="10"/>
        <v>0</v>
      </c>
      <c r="BF15" s="81">
        <f t="shared" si="9"/>
        <v>0</v>
      </c>
      <c r="BG15" s="81">
        <f t="shared" si="11"/>
        <v>0</v>
      </c>
      <c r="BH15" s="81">
        <f t="shared" si="28"/>
        <v>0</v>
      </c>
      <c r="BI15" s="81">
        <f t="shared" si="29"/>
        <v>0</v>
      </c>
    </row>
    <row r="16" spans="1:61" ht="17.25" thickTop="1" thickBot="1">
      <c r="A16" s="70"/>
      <c r="B16" s="71"/>
      <c r="C16" s="3"/>
      <c r="D16" s="45"/>
      <c r="E16" s="45"/>
      <c r="F16" s="45">
        <f t="shared" si="0"/>
        <v>0</v>
      </c>
      <c r="G16" s="3"/>
      <c r="H16" s="3"/>
      <c r="I16" s="39"/>
      <c r="J16" s="45">
        <f t="shared" si="1"/>
        <v>0</v>
      </c>
      <c r="K16" s="45">
        <f t="shared" si="2"/>
        <v>0</v>
      </c>
      <c r="L16" s="3"/>
      <c r="M16" s="72"/>
      <c r="N16" s="73"/>
      <c r="O16" s="45">
        <f t="shared" si="3"/>
        <v>0</v>
      </c>
      <c r="P16" s="71"/>
      <c r="Q16" s="74"/>
      <c r="R16" s="74"/>
      <c r="S16" s="75"/>
      <c r="T16" s="76"/>
      <c r="U16" s="70"/>
      <c r="V16" s="3"/>
      <c r="W16" s="3"/>
      <c r="X16" s="3"/>
      <c r="Y16" s="39"/>
      <c r="Z16" s="405">
        <f t="shared" si="4"/>
        <v>0</v>
      </c>
      <c r="AA16" s="92">
        <f t="shared" si="5"/>
        <v>0</v>
      </c>
      <c r="AB16" s="71"/>
      <c r="AC16" s="3"/>
      <c r="AD16" s="71"/>
      <c r="AE16" s="78"/>
      <c r="AF16" s="78"/>
      <c r="AG16" s="3"/>
      <c r="AH16" s="3"/>
      <c r="AI16" s="79"/>
      <c r="AJ16" s="3"/>
      <c r="AK16" s="71"/>
      <c r="AL16" s="3"/>
      <c r="AM16" s="71"/>
      <c r="AN16" s="71"/>
      <c r="AO16" s="3"/>
      <c r="AP16" s="76"/>
      <c r="AQ16" s="74"/>
      <c r="AR16" s="3"/>
      <c r="AS16" s="3"/>
      <c r="AT16" s="3"/>
      <c r="AU16" s="3"/>
      <c r="AV16" s="3"/>
      <c r="AW16" s="1"/>
      <c r="AX16" s="1"/>
      <c r="AY16" s="1">
        <f t="shared" si="6"/>
        <v>0</v>
      </c>
      <c r="AZ16" s="3"/>
      <c r="BA16" s="3"/>
      <c r="BB16" s="3"/>
      <c r="BC16" s="80" t="e">
        <f t="shared" si="7"/>
        <v>#DIV/0!</v>
      </c>
      <c r="BD16" s="80" t="e">
        <f t="shared" si="8"/>
        <v>#DIV/0!</v>
      </c>
      <c r="BE16" s="81">
        <f t="shared" si="10"/>
        <v>0</v>
      </c>
      <c r="BF16" s="81">
        <f t="shared" si="9"/>
        <v>0</v>
      </c>
      <c r="BG16" s="81">
        <f t="shared" si="11"/>
        <v>0</v>
      </c>
      <c r="BH16" s="81">
        <f t="shared" si="28"/>
        <v>0</v>
      </c>
      <c r="BI16" s="81">
        <f t="shared" si="29"/>
        <v>0</v>
      </c>
    </row>
    <row r="17" spans="1:61" ht="17.25" thickTop="1" thickBot="1">
      <c r="A17" s="70"/>
      <c r="B17" s="71"/>
      <c r="C17" s="3"/>
      <c r="D17" s="45"/>
      <c r="E17" s="45"/>
      <c r="F17" s="45">
        <f t="shared" si="0"/>
        <v>0</v>
      </c>
      <c r="G17" s="3"/>
      <c r="H17" s="3"/>
      <c r="I17" s="39"/>
      <c r="J17" s="45">
        <f t="shared" si="1"/>
        <v>0</v>
      </c>
      <c r="K17" s="45">
        <f t="shared" si="2"/>
        <v>0</v>
      </c>
      <c r="L17" s="3"/>
      <c r="M17" s="72"/>
      <c r="N17" s="73"/>
      <c r="O17" s="45">
        <f t="shared" si="3"/>
        <v>0</v>
      </c>
      <c r="P17" s="71"/>
      <c r="Q17" s="74"/>
      <c r="R17" s="74"/>
      <c r="S17" s="75"/>
      <c r="T17" s="76"/>
      <c r="U17" s="70"/>
      <c r="V17" s="3"/>
      <c r="W17" s="3"/>
      <c r="X17" s="3"/>
      <c r="Y17" s="39"/>
      <c r="Z17" s="405">
        <f t="shared" si="4"/>
        <v>0</v>
      </c>
      <c r="AA17" s="92">
        <f t="shared" si="5"/>
        <v>0</v>
      </c>
      <c r="AB17" s="71"/>
      <c r="AC17" s="3"/>
      <c r="AD17" s="71"/>
      <c r="AE17" s="78"/>
      <c r="AF17" s="78"/>
      <c r="AG17" s="3"/>
      <c r="AH17" s="3"/>
      <c r="AI17" s="79"/>
      <c r="AJ17" s="3"/>
      <c r="AK17" s="71"/>
      <c r="AL17" s="3"/>
      <c r="AM17" s="71"/>
      <c r="AN17" s="71"/>
      <c r="AO17" s="3"/>
      <c r="AP17" s="76"/>
      <c r="AQ17" s="74"/>
      <c r="AR17" s="3"/>
      <c r="AS17" s="3"/>
      <c r="AT17" s="3"/>
      <c r="AU17" s="3"/>
      <c r="AV17" s="3"/>
      <c r="AW17" s="1"/>
      <c r="AX17" s="1"/>
      <c r="AY17" s="1">
        <f t="shared" si="6"/>
        <v>0</v>
      </c>
      <c r="AZ17" s="3"/>
      <c r="BA17" s="3"/>
      <c r="BB17" s="3"/>
      <c r="BC17" s="80" t="e">
        <f t="shared" si="7"/>
        <v>#DIV/0!</v>
      </c>
      <c r="BD17" s="80" t="e">
        <f t="shared" si="8"/>
        <v>#DIV/0!</v>
      </c>
      <c r="BE17" s="81">
        <f t="shared" si="10"/>
        <v>0</v>
      </c>
      <c r="BF17" s="81">
        <f t="shared" si="9"/>
        <v>0</v>
      </c>
      <c r="BG17" s="81">
        <f t="shared" si="11"/>
        <v>0</v>
      </c>
      <c r="BH17" s="81">
        <f t="shared" si="28"/>
        <v>0</v>
      </c>
      <c r="BI17" s="81">
        <f t="shared" si="29"/>
        <v>0</v>
      </c>
    </row>
    <row r="18" spans="1:61" ht="17.25" thickTop="1" thickBot="1">
      <c r="A18" s="70"/>
      <c r="B18" s="71"/>
      <c r="C18" s="3"/>
      <c r="D18" s="45"/>
      <c r="E18" s="45"/>
      <c r="F18" s="45">
        <f t="shared" si="0"/>
        <v>0</v>
      </c>
      <c r="G18" s="3"/>
      <c r="H18" s="3"/>
      <c r="I18" s="39"/>
      <c r="J18" s="45">
        <f t="shared" si="1"/>
        <v>0</v>
      </c>
      <c r="K18" s="45">
        <f t="shared" si="2"/>
        <v>0</v>
      </c>
      <c r="L18" s="3"/>
      <c r="M18" s="72"/>
      <c r="N18" s="73"/>
      <c r="O18" s="45">
        <f t="shared" si="3"/>
        <v>0</v>
      </c>
      <c r="P18" s="71"/>
      <c r="Q18" s="74"/>
      <c r="R18" s="74"/>
      <c r="S18" s="75"/>
      <c r="T18" s="76"/>
      <c r="U18" s="70"/>
      <c r="V18" s="3"/>
      <c r="W18" s="3"/>
      <c r="X18" s="3"/>
      <c r="Y18" s="39"/>
      <c r="Z18" s="405">
        <f t="shared" si="4"/>
        <v>0</v>
      </c>
      <c r="AA18" s="92">
        <f t="shared" si="5"/>
        <v>0</v>
      </c>
      <c r="AB18" s="71"/>
      <c r="AC18" s="3"/>
      <c r="AD18" s="71"/>
      <c r="AE18" s="78"/>
      <c r="AF18" s="78"/>
      <c r="AG18" s="3"/>
      <c r="AH18" s="3"/>
      <c r="AI18" s="79"/>
      <c r="AJ18" s="3"/>
      <c r="AK18" s="71"/>
      <c r="AL18" s="3"/>
      <c r="AM18" s="71"/>
      <c r="AN18" s="71"/>
      <c r="AO18" s="3"/>
      <c r="AP18" s="76"/>
      <c r="AQ18" s="74"/>
      <c r="AR18" s="3"/>
      <c r="AS18" s="3"/>
      <c r="AT18" s="3"/>
      <c r="AU18" s="3"/>
      <c r="AV18" s="3"/>
      <c r="AW18" s="1"/>
      <c r="AX18" s="1"/>
      <c r="AY18" s="1">
        <f t="shared" si="6"/>
        <v>0</v>
      </c>
      <c r="AZ18" s="3"/>
      <c r="BA18" s="3"/>
      <c r="BB18" s="3"/>
      <c r="BC18" s="80" t="e">
        <f t="shared" si="7"/>
        <v>#DIV/0!</v>
      </c>
      <c r="BD18" s="80" t="e">
        <f t="shared" si="8"/>
        <v>#DIV/0!</v>
      </c>
      <c r="BE18" s="81">
        <f t="shared" si="10"/>
        <v>0</v>
      </c>
      <c r="BF18" s="81">
        <f t="shared" si="9"/>
        <v>0</v>
      </c>
      <c r="BG18" s="81">
        <f t="shared" si="11"/>
        <v>0</v>
      </c>
      <c r="BH18" s="81">
        <f t="shared" si="28"/>
        <v>0</v>
      </c>
      <c r="BI18" s="81">
        <f t="shared" si="29"/>
        <v>0</v>
      </c>
    </row>
    <row r="19" spans="1:61" ht="17.25" thickTop="1" thickBot="1">
      <c r="A19" s="70"/>
      <c r="B19" s="71"/>
      <c r="C19" s="3"/>
      <c r="D19" s="45"/>
      <c r="E19" s="45"/>
      <c r="F19" s="45">
        <f t="shared" si="0"/>
        <v>0</v>
      </c>
      <c r="G19" s="3"/>
      <c r="H19" s="3"/>
      <c r="I19" s="39"/>
      <c r="J19" s="45">
        <f t="shared" si="1"/>
        <v>0</v>
      </c>
      <c r="K19" s="45">
        <f t="shared" si="2"/>
        <v>0</v>
      </c>
      <c r="L19" s="3"/>
      <c r="M19" s="72"/>
      <c r="N19" s="73"/>
      <c r="O19" s="45">
        <f t="shared" si="3"/>
        <v>0</v>
      </c>
      <c r="P19" s="71"/>
      <c r="Q19" s="74"/>
      <c r="R19" s="74"/>
      <c r="S19" s="75"/>
      <c r="T19" s="76"/>
      <c r="U19" s="70"/>
      <c r="V19" s="3"/>
      <c r="W19" s="3"/>
      <c r="X19" s="3"/>
      <c r="Y19" s="39"/>
      <c r="Z19" s="405">
        <f t="shared" si="4"/>
        <v>0</v>
      </c>
      <c r="AA19" s="92">
        <f t="shared" si="5"/>
        <v>0</v>
      </c>
      <c r="AB19" s="71"/>
      <c r="AC19" s="3"/>
      <c r="AD19" s="71"/>
      <c r="AE19" s="78"/>
      <c r="AF19" s="78"/>
      <c r="AG19" s="3"/>
      <c r="AH19" s="3"/>
      <c r="AI19" s="79"/>
      <c r="AJ19" s="3"/>
      <c r="AK19" s="71"/>
      <c r="AL19" s="3"/>
      <c r="AM19" s="71"/>
      <c r="AN19" s="71"/>
      <c r="AO19" s="3"/>
      <c r="AP19" s="76"/>
      <c r="AQ19" s="74"/>
      <c r="AR19" s="3"/>
      <c r="AS19" s="3"/>
      <c r="AT19" s="3"/>
      <c r="AU19" s="3"/>
      <c r="AV19" s="3"/>
      <c r="AW19" s="1"/>
      <c r="AX19" s="1"/>
      <c r="AY19" s="1">
        <f t="shared" si="6"/>
        <v>0</v>
      </c>
      <c r="AZ19" s="3"/>
      <c r="BA19" s="3"/>
      <c r="BB19" s="3"/>
      <c r="BC19" s="80" t="e">
        <f t="shared" si="7"/>
        <v>#DIV/0!</v>
      </c>
      <c r="BD19" s="80" t="e">
        <f t="shared" si="8"/>
        <v>#DIV/0!</v>
      </c>
      <c r="BE19" s="81">
        <f t="shared" si="10"/>
        <v>0</v>
      </c>
      <c r="BF19" s="81">
        <f t="shared" si="9"/>
        <v>0</v>
      </c>
      <c r="BG19" s="81">
        <f t="shared" si="11"/>
        <v>0</v>
      </c>
      <c r="BH19" s="81">
        <f t="shared" si="28"/>
        <v>0</v>
      </c>
      <c r="BI19" s="81">
        <f t="shared" si="29"/>
        <v>0</v>
      </c>
    </row>
    <row r="20" spans="1:61" ht="17.25" thickTop="1" thickBot="1">
      <c r="A20" s="70"/>
      <c r="B20" s="71"/>
      <c r="C20" s="3"/>
      <c r="D20" s="45"/>
      <c r="E20" s="45"/>
      <c r="F20" s="45">
        <f t="shared" si="0"/>
        <v>0</v>
      </c>
      <c r="G20" s="3"/>
      <c r="H20" s="3"/>
      <c r="I20" s="39"/>
      <c r="J20" s="45">
        <f t="shared" si="1"/>
        <v>0</v>
      </c>
      <c r="K20" s="45">
        <f t="shared" si="2"/>
        <v>0</v>
      </c>
      <c r="L20" s="3"/>
      <c r="M20" s="72"/>
      <c r="N20" s="73"/>
      <c r="O20" s="45">
        <f t="shared" si="3"/>
        <v>0</v>
      </c>
      <c r="P20" s="71"/>
      <c r="Q20" s="74"/>
      <c r="R20" s="74"/>
      <c r="S20" s="75"/>
      <c r="T20" s="76"/>
      <c r="U20" s="70"/>
      <c r="V20" s="3"/>
      <c r="W20" s="3"/>
      <c r="X20" s="3"/>
      <c r="Y20" s="39"/>
      <c r="Z20" s="405">
        <f t="shared" si="4"/>
        <v>0</v>
      </c>
      <c r="AA20" s="92">
        <f t="shared" si="5"/>
        <v>0</v>
      </c>
      <c r="AB20" s="71"/>
      <c r="AC20" s="3"/>
      <c r="AD20" s="71"/>
      <c r="AE20" s="78"/>
      <c r="AF20" s="78"/>
      <c r="AG20" s="3"/>
      <c r="AH20" s="3"/>
      <c r="AI20" s="79"/>
      <c r="AJ20" s="3"/>
      <c r="AK20" s="71"/>
      <c r="AL20" s="3"/>
      <c r="AM20" s="71"/>
      <c r="AN20" s="71"/>
      <c r="AO20" s="3"/>
      <c r="AP20" s="76"/>
      <c r="AQ20" s="74"/>
      <c r="AR20" s="3"/>
      <c r="AS20" s="3"/>
      <c r="AT20" s="3"/>
      <c r="AU20" s="3"/>
      <c r="AV20" s="3"/>
      <c r="AW20" s="1"/>
      <c r="AX20" s="1"/>
      <c r="AY20" s="1">
        <f t="shared" si="6"/>
        <v>0</v>
      </c>
      <c r="AZ20" s="3"/>
      <c r="BA20" s="3"/>
      <c r="BB20" s="3"/>
      <c r="BC20" s="80" t="e">
        <f t="shared" si="7"/>
        <v>#DIV/0!</v>
      </c>
      <c r="BD20" s="80" t="e">
        <f t="shared" si="8"/>
        <v>#DIV/0!</v>
      </c>
      <c r="BE20" s="81">
        <f t="shared" si="10"/>
        <v>0</v>
      </c>
      <c r="BF20" s="81">
        <f t="shared" si="9"/>
        <v>0</v>
      </c>
      <c r="BG20" s="81">
        <f t="shared" si="11"/>
        <v>0</v>
      </c>
      <c r="BH20" s="81">
        <f t="shared" si="28"/>
        <v>0</v>
      </c>
      <c r="BI20" s="81">
        <f t="shared" si="29"/>
        <v>0</v>
      </c>
    </row>
    <row r="21" spans="1:61" ht="17.25" thickTop="1" thickBot="1">
      <c r="A21" s="70"/>
      <c r="B21" s="71"/>
      <c r="C21" s="3"/>
      <c r="D21" s="45"/>
      <c r="E21" s="45"/>
      <c r="F21" s="45">
        <f t="shared" si="0"/>
        <v>0</v>
      </c>
      <c r="G21" s="3"/>
      <c r="H21" s="3"/>
      <c r="I21" s="39"/>
      <c r="J21" s="45">
        <f t="shared" si="1"/>
        <v>0</v>
      </c>
      <c r="K21" s="45">
        <f t="shared" si="2"/>
        <v>0</v>
      </c>
      <c r="L21" s="3"/>
      <c r="M21" s="72"/>
      <c r="N21" s="73"/>
      <c r="O21" s="45">
        <f t="shared" si="3"/>
        <v>0</v>
      </c>
      <c r="P21" s="71"/>
      <c r="Q21" s="74"/>
      <c r="R21" s="74"/>
      <c r="S21" s="75"/>
      <c r="T21" s="76"/>
      <c r="U21" s="70"/>
      <c r="V21" s="3"/>
      <c r="W21" s="3"/>
      <c r="X21" s="3"/>
      <c r="Y21" s="39"/>
      <c r="Z21" s="405">
        <f t="shared" si="4"/>
        <v>0</v>
      </c>
      <c r="AA21" s="92">
        <f t="shared" si="5"/>
        <v>0</v>
      </c>
      <c r="AB21" s="71"/>
      <c r="AC21" s="3"/>
      <c r="AD21" s="71"/>
      <c r="AE21" s="78"/>
      <c r="AF21" s="78"/>
      <c r="AG21" s="3"/>
      <c r="AH21" s="3"/>
      <c r="AI21" s="79"/>
      <c r="AJ21" s="3"/>
      <c r="AK21" s="71"/>
      <c r="AL21" s="3"/>
      <c r="AM21" s="71"/>
      <c r="AN21" s="71"/>
      <c r="AO21" s="3"/>
      <c r="AP21" s="76"/>
      <c r="AQ21" s="74"/>
      <c r="AR21" s="3"/>
      <c r="AS21" s="3"/>
      <c r="AT21" s="3"/>
      <c r="AU21" s="3"/>
      <c r="AV21" s="3"/>
      <c r="AW21" s="1"/>
      <c r="AX21" s="1"/>
      <c r="AY21" s="1">
        <f t="shared" si="6"/>
        <v>0</v>
      </c>
      <c r="AZ21" s="3"/>
      <c r="BA21" s="3"/>
      <c r="BB21" s="3"/>
      <c r="BC21" s="80" t="e">
        <f t="shared" si="7"/>
        <v>#DIV/0!</v>
      </c>
      <c r="BD21" s="80" t="e">
        <f t="shared" si="8"/>
        <v>#DIV/0!</v>
      </c>
      <c r="BE21" s="81">
        <f t="shared" si="10"/>
        <v>0</v>
      </c>
      <c r="BF21" s="81">
        <f t="shared" si="9"/>
        <v>0</v>
      </c>
      <c r="BG21" s="81">
        <f t="shared" si="11"/>
        <v>0</v>
      </c>
      <c r="BH21" s="81">
        <f t="shared" si="28"/>
        <v>0</v>
      </c>
      <c r="BI21" s="81">
        <f t="shared" si="29"/>
        <v>0</v>
      </c>
    </row>
    <row r="22" spans="1:61" ht="17.25" thickTop="1" thickBot="1">
      <c r="A22" s="70"/>
      <c r="B22" s="71"/>
      <c r="C22" s="3"/>
      <c r="D22" s="45"/>
      <c r="E22" s="45"/>
      <c r="F22" s="45">
        <f t="shared" si="0"/>
        <v>0</v>
      </c>
      <c r="G22" s="3"/>
      <c r="H22" s="3"/>
      <c r="I22" s="39"/>
      <c r="J22" s="45">
        <f t="shared" si="1"/>
        <v>0</v>
      </c>
      <c r="K22" s="45">
        <f t="shared" si="2"/>
        <v>0</v>
      </c>
      <c r="L22" s="3"/>
      <c r="M22" s="72"/>
      <c r="N22" s="73"/>
      <c r="O22" s="45">
        <f t="shared" si="3"/>
        <v>0</v>
      </c>
      <c r="P22" s="71"/>
      <c r="Q22" s="74"/>
      <c r="R22" s="74"/>
      <c r="S22" s="75"/>
      <c r="T22" s="76"/>
      <c r="U22" s="70"/>
      <c r="V22" s="3"/>
      <c r="W22" s="3"/>
      <c r="X22" s="3"/>
      <c r="Y22" s="39"/>
      <c r="Z22" s="405">
        <f t="shared" si="4"/>
        <v>0</v>
      </c>
      <c r="AA22" s="92">
        <f t="shared" si="5"/>
        <v>0</v>
      </c>
      <c r="AB22" s="71"/>
      <c r="AC22" s="3"/>
      <c r="AD22" s="71"/>
      <c r="AE22" s="78"/>
      <c r="AF22" s="78"/>
      <c r="AG22" s="3"/>
      <c r="AH22" s="3"/>
      <c r="AI22" s="79"/>
      <c r="AJ22" s="3"/>
      <c r="AK22" s="71"/>
      <c r="AL22" s="3"/>
      <c r="AM22" s="71"/>
      <c r="AN22" s="71"/>
      <c r="AO22" s="3"/>
      <c r="AP22" s="76"/>
      <c r="AQ22" s="74"/>
      <c r="AR22" s="3"/>
      <c r="AS22" s="3"/>
      <c r="AT22" s="3"/>
      <c r="AU22" s="3"/>
      <c r="AV22" s="3"/>
      <c r="AW22" s="1"/>
      <c r="AX22" s="1"/>
      <c r="AY22" s="1">
        <f t="shared" si="6"/>
        <v>0</v>
      </c>
      <c r="AZ22" s="3"/>
      <c r="BA22" s="3"/>
      <c r="BB22" s="3"/>
      <c r="BC22" s="80" t="e">
        <f t="shared" si="7"/>
        <v>#DIV/0!</v>
      </c>
      <c r="BD22" s="80" t="e">
        <f t="shared" si="8"/>
        <v>#DIV/0!</v>
      </c>
      <c r="BE22" s="81">
        <f t="shared" si="10"/>
        <v>0</v>
      </c>
      <c r="BF22" s="81">
        <f t="shared" si="9"/>
        <v>0</v>
      </c>
      <c r="BG22" s="81">
        <f t="shared" si="11"/>
        <v>0</v>
      </c>
      <c r="BH22" s="81">
        <f t="shared" si="28"/>
        <v>0</v>
      </c>
      <c r="BI22" s="81">
        <f t="shared" si="29"/>
        <v>0</v>
      </c>
    </row>
    <row r="23" spans="1:61" ht="17.25" thickTop="1" thickBot="1">
      <c r="A23" s="70"/>
      <c r="B23" s="71"/>
      <c r="C23" s="3"/>
      <c r="D23" s="45"/>
      <c r="E23" s="45"/>
      <c r="F23" s="45">
        <f t="shared" si="0"/>
        <v>0</v>
      </c>
      <c r="G23" s="3"/>
      <c r="H23" s="3"/>
      <c r="I23" s="39"/>
      <c r="J23" s="45">
        <f t="shared" si="1"/>
        <v>0</v>
      </c>
      <c r="K23" s="45">
        <f t="shared" si="2"/>
        <v>0</v>
      </c>
      <c r="L23" s="3"/>
      <c r="M23" s="72"/>
      <c r="N23" s="73"/>
      <c r="O23" s="45">
        <f t="shared" si="3"/>
        <v>0</v>
      </c>
      <c r="P23" s="71"/>
      <c r="Q23" s="74"/>
      <c r="R23" s="74"/>
      <c r="S23" s="75"/>
      <c r="T23" s="76"/>
      <c r="U23" s="70"/>
      <c r="V23" s="3"/>
      <c r="W23" s="3"/>
      <c r="X23" s="3"/>
      <c r="Y23" s="39"/>
      <c r="Z23" s="405">
        <f t="shared" si="4"/>
        <v>0</v>
      </c>
      <c r="AA23" s="92">
        <f t="shared" si="5"/>
        <v>0</v>
      </c>
      <c r="AB23" s="71"/>
      <c r="AC23" s="3"/>
      <c r="AD23" s="71"/>
      <c r="AE23" s="78"/>
      <c r="AF23" s="78"/>
      <c r="AG23" s="3"/>
      <c r="AH23" s="3"/>
      <c r="AI23" s="79"/>
      <c r="AJ23" s="3"/>
      <c r="AK23" s="71"/>
      <c r="AL23" s="3"/>
      <c r="AM23" s="71"/>
      <c r="AN23" s="71"/>
      <c r="AO23" s="3"/>
      <c r="AP23" s="76"/>
      <c r="AQ23" s="74"/>
      <c r="AR23" s="3"/>
      <c r="AS23" s="3"/>
      <c r="AT23" s="3"/>
      <c r="AU23" s="3"/>
      <c r="AV23" s="3"/>
      <c r="AW23" s="1"/>
      <c r="AX23" s="1"/>
      <c r="AY23" s="1">
        <f t="shared" si="6"/>
        <v>0</v>
      </c>
      <c r="AZ23" s="3"/>
      <c r="BA23" s="3"/>
      <c r="BB23" s="3"/>
      <c r="BC23" s="80" t="e">
        <f t="shared" si="7"/>
        <v>#DIV/0!</v>
      </c>
      <c r="BD23" s="80" t="e">
        <f t="shared" si="8"/>
        <v>#DIV/0!</v>
      </c>
      <c r="BE23" s="81">
        <f t="shared" si="10"/>
        <v>0</v>
      </c>
      <c r="BF23" s="81">
        <f t="shared" si="9"/>
        <v>0</v>
      </c>
      <c r="BG23" s="81">
        <f t="shared" si="11"/>
        <v>0</v>
      </c>
      <c r="BH23" s="81">
        <f t="shared" si="28"/>
        <v>0</v>
      </c>
      <c r="BI23" s="81">
        <f t="shared" si="29"/>
        <v>0</v>
      </c>
    </row>
    <row r="24" spans="1:61" ht="17.25" thickTop="1" thickBot="1">
      <c r="A24" s="70"/>
      <c r="B24" s="71"/>
      <c r="C24" s="3"/>
      <c r="D24" s="45"/>
      <c r="E24" s="45"/>
      <c r="F24" s="45">
        <f t="shared" si="0"/>
        <v>0</v>
      </c>
      <c r="G24" s="3"/>
      <c r="H24" s="3"/>
      <c r="I24" s="39"/>
      <c r="J24" s="45">
        <f t="shared" si="1"/>
        <v>0</v>
      </c>
      <c r="K24" s="45">
        <f t="shared" si="2"/>
        <v>0</v>
      </c>
      <c r="L24" s="3"/>
      <c r="M24" s="72"/>
      <c r="N24" s="73"/>
      <c r="O24" s="45">
        <f t="shared" si="3"/>
        <v>0</v>
      </c>
      <c r="P24" s="71"/>
      <c r="Q24" s="74"/>
      <c r="R24" s="74"/>
      <c r="S24" s="75"/>
      <c r="T24" s="76"/>
      <c r="U24" s="70"/>
      <c r="V24" s="3"/>
      <c r="W24" s="3"/>
      <c r="X24" s="3"/>
      <c r="Y24" s="39"/>
      <c r="Z24" s="405">
        <f t="shared" si="4"/>
        <v>0</v>
      </c>
      <c r="AA24" s="92">
        <f t="shared" si="5"/>
        <v>0</v>
      </c>
      <c r="AB24" s="71"/>
      <c r="AC24" s="3"/>
      <c r="AD24" s="71"/>
      <c r="AE24" s="78"/>
      <c r="AF24" s="78"/>
      <c r="AG24" s="3"/>
      <c r="AH24" s="3"/>
      <c r="AI24" s="79"/>
      <c r="AJ24" s="3"/>
      <c r="AK24" s="71"/>
      <c r="AL24" s="3"/>
      <c r="AM24" s="71"/>
      <c r="AN24" s="71"/>
      <c r="AO24" s="3"/>
      <c r="AP24" s="76"/>
      <c r="AQ24" s="74"/>
      <c r="AR24" s="3"/>
      <c r="AS24" s="3"/>
      <c r="AT24" s="3"/>
      <c r="AU24" s="3"/>
      <c r="AV24" s="3"/>
      <c r="AW24" s="1"/>
      <c r="AX24" s="1"/>
      <c r="AY24" s="1">
        <f t="shared" si="6"/>
        <v>0</v>
      </c>
      <c r="AZ24" s="3"/>
      <c r="BA24" s="3"/>
      <c r="BB24" s="3"/>
      <c r="BC24" s="80" t="e">
        <f t="shared" si="7"/>
        <v>#DIV/0!</v>
      </c>
      <c r="BD24" s="80" t="e">
        <f t="shared" si="8"/>
        <v>#DIV/0!</v>
      </c>
      <c r="BE24" s="81">
        <f t="shared" si="10"/>
        <v>0</v>
      </c>
      <c r="BF24" s="81">
        <f t="shared" si="9"/>
        <v>0</v>
      </c>
      <c r="BG24" s="81">
        <f t="shared" si="11"/>
        <v>0</v>
      </c>
      <c r="BH24" s="81">
        <f t="shared" si="28"/>
        <v>0</v>
      </c>
      <c r="BI24" s="81">
        <f t="shared" si="29"/>
        <v>0</v>
      </c>
    </row>
    <row r="25" spans="1:61" ht="17.25" thickTop="1" thickBot="1">
      <c r="A25" s="70"/>
      <c r="B25" s="71"/>
      <c r="C25" s="3"/>
      <c r="D25" s="45"/>
      <c r="E25" s="45"/>
      <c r="F25" s="45">
        <f t="shared" si="0"/>
        <v>0</v>
      </c>
      <c r="G25" s="3"/>
      <c r="H25" s="3"/>
      <c r="I25" s="39"/>
      <c r="J25" s="45">
        <f t="shared" si="1"/>
        <v>0</v>
      </c>
      <c r="K25" s="45">
        <f t="shared" si="2"/>
        <v>0</v>
      </c>
      <c r="L25" s="3"/>
      <c r="M25" s="72"/>
      <c r="N25" s="73"/>
      <c r="O25" s="45">
        <f t="shared" si="3"/>
        <v>0</v>
      </c>
      <c r="P25" s="71"/>
      <c r="Q25" s="74"/>
      <c r="R25" s="74"/>
      <c r="S25" s="75"/>
      <c r="T25" s="76"/>
      <c r="U25" s="70"/>
      <c r="V25" s="3"/>
      <c r="W25" s="3"/>
      <c r="X25" s="3"/>
      <c r="Y25" s="39"/>
      <c r="Z25" s="405">
        <f t="shared" si="4"/>
        <v>0</v>
      </c>
      <c r="AA25" s="92">
        <f t="shared" si="5"/>
        <v>0</v>
      </c>
      <c r="AB25" s="71"/>
      <c r="AC25" s="3"/>
      <c r="AD25" s="71"/>
      <c r="AE25" s="78"/>
      <c r="AF25" s="78"/>
      <c r="AG25" s="3"/>
      <c r="AH25" s="3"/>
      <c r="AI25" s="79"/>
      <c r="AJ25" s="3"/>
      <c r="AK25" s="71"/>
      <c r="AL25" s="3"/>
      <c r="AM25" s="71"/>
      <c r="AN25" s="71"/>
      <c r="AO25" s="3"/>
      <c r="AP25" s="76"/>
      <c r="AQ25" s="74"/>
      <c r="AR25" s="3"/>
      <c r="AS25" s="3"/>
      <c r="AT25" s="3"/>
      <c r="AU25" s="3"/>
      <c r="AV25" s="3"/>
      <c r="AW25" s="1"/>
      <c r="AX25" s="1"/>
      <c r="AY25" s="1">
        <f t="shared" si="6"/>
        <v>0</v>
      </c>
      <c r="AZ25" s="3"/>
      <c r="BA25" s="3"/>
      <c r="BB25" s="3"/>
      <c r="BC25" s="80" t="e">
        <f t="shared" si="7"/>
        <v>#DIV/0!</v>
      </c>
      <c r="BD25" s="80" t="e">
        <f t="shared" si="8"/>
        <v>#DIV/0!</v>
      </c>
      <c r="BE25" s="81">
        <f t="shared" si="10"/>
        <v>0</v>
      </c>
      <c r="BF25" s="81">
        <f t="shared" si="9"/>
        <v>0</v>
      </c>
      <c r="BG25" s="81">
        <f t="shared" si="11"/>
        <v>0</v>
      </c>
      <c r="BH25" s="81">
        <f t="shared" si="28"/>
        <v>0</v>
      </c>
      <c r="BI25" s="81">
        <f t="shared" si="29"/>
        <v>0</v>
      </c>
    </row>
    <row r="26" spans="1:61" ht="17.25" thickTop="1" thickBot="1">
      <c r="A26" s="70"/>
      <c r="B26" s="71"/>
      <c r="C26" s="3"/>
      <c r="D26" s="45"/>
      <c r="E26" s="45"/>
      <c r="F26" s="45">
        <f t="shared" si="0"/>
        <v>0</v>
      </c>
      <c r="G26" s="3"/>
      <c r="H26" s="3"/>
      <c r="I26" s="39"/>
      <c r="J26" s="45">
        <f t="shared" si="1"/>
        <v>0</v>
      </c>
      <c r="K26" s="45">
        <f t="shared" si="2"/>
        <v>0</v>
      </c>
      <c r="L26" s="3"/>
      <c r="M26" s="72"/>
      <c r="N26" s="73"/>
      <c r="O26" s="45">
        <f t="shared" si="3"/>
        <v>0</v>
      </c>
      <c r="P26" s="71"/>
      <c r="Q26" s="74"/>
      <c r="R26" s="74"/>
      <c r="S26" s="75"/>
      <c r="T26" s="76"/>
      <c r="U26" s="70"/>
      <c r="V26" s="3"/>
      <c r="W26" s="3"/>
      <c r="X26" s="3"/>
      <c r="Y26" s="39"/>
      <c r="Z26" s="405">
        <f t="shared" si="4"/>
        <v>0</v>
      </c>
      <c r="AA26" s="92">
        <f t="shared" si="5"/>
        <v>0</v>
      </c>
      <c r="AB26" s="71"/>
      <c r="AC26" s="3"/>
      <c r="AD26" s="71"/>
      <c r="AE26" s="78"/>
      <c r="AF26" s="78"/>
      <c r="AG26" s="3"/>
      <c r="AH26" s="3"/>
      <c r="AI26" s="79"/>
      <c r="AJ26" s="3"/>
      <c r="AK26" s="71"/>
      <c r="AL26" s="3"/>
      <c r="AM26" s="71"/>
      <c r="AN26" s="71"/>
      <c r="AO26" s="3"/>
      <c r="AP26" s="76"/>
      <c r="AQ26" s="74"/>
      <c r="AR26" s="3"/>
      <c r="AS26" s="3"/>
      <c r="AT26" s="3"/>
      <c r="AU26" s="3"/>
      <c r="AV26" s="3"/>
      <c r="AW26" s="1"/>
      <c r="AX26" s="1"/>
      <c r="AY26" s="1">
        <f t="shared" si="6"/>
        <v>0</v>
      </c>
      <c r="AZ26" s="3"/>
      <c r="BA26" s="3"/>
      <c r="BB26" s="3"/>
      <c r="BC26" s="80" t="e">
        <f t="shared" si="7"/>
        <v>#DIV/0!</v>
      </c>
      <c r="BD26" s="80" t="e">
        <f t="shared" si="8"/>
        <v>#DIV/0!</v>
      </c>
      <c r="BE26" s="81">
        <f t="shared" si="10"/>
        <v>0</v>
      </c>
      <c r="BF26" s="81">
        <f t="shared" si="9"/>
        <v>0</v>
      </c>
      <c r="BG26" s="81">
        <f t="shared" si="11"/>
        <v>0</v>
      </c>
      <c r="BH26" s="81">
        <f t="shared" si="28"/>
        <v>0</v>
      </c>
      <c r="BI26" s="81">
        <f t="shared" si="29"/>
        <v>0</v>
      </c>
    </row>
    <row r="27" spans="1:61" ht="17.25" thickTop="1" thickBot="1">
      <c r="A27" s="70"/>
      <c r="B27" s="71"/>
      <c r="C27" s="3"/>
      <c r="D27" s="45"/>
      <c r="E27" s="45"/>
      <c r="F27" s="45">
        <f t="shared" si="0"/>
        <v>0</v>
      </c>
      <c r="G27" s="3"/>
      <c r="H27" s="3"/>
      <c r="I27" s="39"/>
      <c r="J27" s="45">
        <f t="shared" si="1"/>
        <v>0</v>
      </c>
      <c r="K27" s="45">
        <f t="shared" si="2"/>
        <v>0</v>
      </c>
      <c r="L27" s="3"/>
      <c r="M27" s="72"/>
      <c r="N27" s="73"/>
      <c r="O27" s="45">
        <f t="shared" si="3"/>
        <v>0</v>
      </c>
      <c r="P27" s="71"/>
      <c r="Q27" s="74"/>
      <c r="R27" s="74"/>
      <c r="S27" s="75"/>
      <c r="T27" s="76"/>
      <c r="U27" s="70"/>
      <c r="V27" s="3"/>
      <c r="W27" s="3"/>
      <c r="X27" s="3"/>
      <c r="Y27" s="39"/>
      <c r="Z27" s="405">
        <f t="shared" si="4"/>
        <v>0</v>
      </c>
      <c r="AA27" s="92">
        <f t="shared" si="5"/>
        <v>0</v>
      </c>
      <c r="AB27" s="71"/>
      <c r="AC27" s="3"/>
      <c r="AD27" s="71"/>
      <c r="AE27" s="78"/>
      <c r="AF27" s="78"/>
      <c r="AG27" s="3"/>
      <c r="AH27" s="3"/>
      <c r="AI27" s="79"/>
      <c r="AJ27" s="3"/>
      <c r="AK27" s="71"/>
      <c r="AL27" s="3"/>
      <c r="AM27" s="71"/>
      <c r="AN27" s="71"/>
      <c r="AO27" s="3"/>
      <c r="AP27" s="76"/>
      <c r="AQ27" s="74"/>
      <c r="AR27" s="3"/>
      <c r="AS27" s="3"/>
      <c r="AT27" s="3"/>
      <c r="AU27" s="3"/>
      <c r="AV27" s="3"/>
      <c r="AW27" s="1"/>
      <c r="AX27" s="1"/>
      <c r="AY27" s="1">
        <f t="shared" si="6"/>
        <v>0</v>
      </c>
      <c r="AZ27" s="3"/>
      <c r="BA27" s="3"/>
      <c r="BB27" s="3"/>
      <c r="BC27" s="80" t="e">
        <f t="shared" si="7"/>
        <v>#DIV/0!</v>
      </c>
      <c r="BD27" s="80" t="e">
        <f t="shared" si="8"/>
        <v>#DIV/0!</v>
      </c>
      <c r="BE27" s="81">
        <f t="shared" si="10"/>
        <v>0</v>
      </c>
      <c r="BF27" s="81">
        <f t="shared" si="9"/>
        <v>0</v>
      </c>
      <c r="BG27" s="81">
        <f t="shared" si="11"/>
        <v>0</v>
      </c>
      <c r="BH27" s="81">
        <f t="shared" si="28"/>
        <v>0</v>
      </c>
      <c r="BI27" s="81">
        <f t="shared" si="29"/>
        <v>0</v>
      </c>
    </row>
    <row r="28" spans="1:61" ht="17.25" thickTop="1" thickBot="1">
      <c r="A28" s="70"/>
      <c r="B28" s="71"/>
      <c r="C28" s="3"/>
      <c r="D28" s="45"/>
      <c r="E28" s="45"/>
      <c r="F28" s="45">
        <f t="shared" si="0"/>
        <v>0</v>
      </c>
      <c r="G28" s="3"/>
      <c r="H28" s="3"/>
      <c r="I28" s="39"/>
      <c r="J28" s="45">
        <f t="shared" si="1"/>
        <v>0</v>
      </c>
      <c r="K28" s="45">
        <f t="shared" si="2"/>
        <v>0</v>
      </c>
      <c r="L28" s="3"/>
      <c r="M28" s="72"/>
      <c r="N28" s="73"/>
      <c r="O28" s="45">
        <f t="shared" si="3"/>
        <v>0</v>
      </c>
      <c r="P28" s="71"/>
      <c r="Q28" s="74"/>
      <c r="R28" s="74"/>
      <c r="S28" s="75"/>
      <c r="T28" s="76"/>
      <c r="U28" s="70"/>
      <c r="V28" s="3"/>
      <c r="W28" s="3"/>
      <c r="X28" s="3"/>
      <c r="Y28" s="39"/>
      <c r="Z28" s="405">
        <f t="shared" si="4"/>
        <v>0</v>
      </c>
      <c r="AA28" s="92">
        <f t="shared" si="5"/>
        <v>0</v>
      </c>
      <c r="AB28" s="71"/>
      <c r="AC28" s="3"/>
      <c r="AD28" s="71"/>
      <c r="AE28" s="78"/>
      <c r="AF28" s="78"/>
      <c r="AG28" s="3"/>
      <c r="AH28" s="3"/>
      <c r="AI28" s="79"/>
      <c r="AJ28" s="3"/>
      <c r="AK28" s="71"/>
      <c r="AL28" s="3"/>
      <c r="AM28" s="71"/>
      <c r="AN28" s="71"/>
      <c r="AO28" s="3"/>
      <c r="AP28" s="76"/>
      <c r="AQ28" s="74"/>
      <c r="AR28" s="3"/>
      <c r="AS28" s="3"/>
      <c r="AT28" s="3"/>
      <c r="AU28" s="3"/>
      <c r="AV28" s="3"/>
      <c r="AW28" s="1"/>
      <c r="AX28" s="1"/>
      <c r="AY28" s="1">
        <f t="shared" si="6"/>
        <v>0</v>
      </c>
      <c r="AZ28" s="3"/>
      <c r="BA28" s="3"/>
      <c r="BB28" s="3"/>
      <c r="BC28" s="80" t="e">
        <f t="shared" si="7"/>
        <v>#DIV/0!</v>
      </c>
      <c r="BD28" s="80" t="e">
        <f t="shared" si="8"/>
        <v>#DIV/0!</v>
      </c>
      <c r="BE28" s="81">
        <f t="shared" si="10"/>
        <v>0</v>
      </c>
      <c r="BF28" s="81">
        <f t="shared" si="9"/>
        <v>0</v>
      </c>
      <c r="BG28" s="81">
        <f t="shared" si="11"/>
        <v>0</v>
      </c>
      <c r="BH28" s="81">
        <f t="shared" si="28"/>
        <v>0</v>
      </c>
      <c r="BI28" s="81">
        <f t="shared" si="29"/>
        <v>0</v>
      </c>
    </row>
    <row r="29" spans="1:61" ht="17.25" thickTop="1" thickBot="1">
      <c r="A29" s="70"/>
      <c r="B29" s="71"/>
      <c r="C29" s="3"/>
      <c r="D29" s="45"/>
      <c r="E29" s="45"/>
      <c r="F29" s="45">
        <f t="shared" si="0"/>
        <v>0</v>
      </c>
      <c r="G29" s="3"/>
      <c r="H29" s="3"/>
      <c r="I29" s="39"/>
      <c r="J29" s="45">
        <f t="shared" si="1"/>
        <v>0</v>
      </c>
      <c r="K29" s="45">
        <f t="shared" si="2"/>
        <v>0</v>
      </c>
      <c r="L29" s="3"/>
      <c r="M29" s="72"/>
      <c r="N29" s="73"/>
      <c r="O29" s="45">
        <f t="shared" si="3"/>
        <v>0</v>
      </c>
      <c r="P29" s="71"/>
      <c r="Q29" s="74"/>
      <c r="R29" s="74"/>
      <c r="S29" s="75"/>
      <c r="T29" s="76"/>
      <c r="U29" s="70"/>
      <c r="V29" s="3"/>
      <c r="W29" s="3"/>
      <c r="X29" s="3"/>
      <c r="Y29" s="39"/>
      <c r="Z29" s="405">
        <f t="shared" si="4"/>
        <v>0</v>
      </c>
      <c r="AA29" s="92">
        <f t="shared" si="5"/>
        <v>0</v>
      </c>
      <c r="AB29" s="71"/>
      <c r="AC29" s="3"/>
      <c r="AD29" s="71"/>
      <c r="AE29" s="78"/>
      <c r="AF29" s="78"/>
      <c r="AG29" s="3"/>
      <c r="AH29" s="3"/>
      <c r="AI29" s="79"/>
      <c r="AJ29" s="3"/>
      <c r="AK29" s="71"/>
      <c r="AL29" s="3"/>
      <c r="AM29" s="71"/>
      <c r="AN29" s="71"/>
      <c r="AO29" s="3"/>
      <c r="AP29" s="76"/>
      <c r="AQ29" s="74"/>
      <c r="AR29" s="3"/>
      <c r="AS29" s="3"/>
      <c r="AT29" s="3"/>
      <c r="AU29" s="3"/>
      <c r="AV29" s="3"/>
      <c r="AW29" s="1"/>
      <c r="AX29" s="1"/>
      <c r="AY29" s="1">
        <f t="shared" si="6"/>
        <v>0</v>
      </c>
      <c r="AZ29" s="3"/>
      <c r="BA29" s="3"/>
      <c r="BB29" s="3"/>
      <c r="BC29" s="80" t="e">
        <f t="shared" si="7"/>
        <v>#DIV/0!</v>
      </c>
      <c r="BD29" s="80" t="e">
        <f t="shared" si="8"/>
        <v>#DIV/0!</v>
      </c>
      <c r="BE29" s="81">
        <f t="shared" si="10"/>
        <v>0</v>
      </c>
      <c r="BF29" s="81">
        <f t="shared" si="9"/>
        <v>0</v>
      </c>
      <c r="BG29" s="81">
        <f t="shared" si="11"/>
        <v>0</v>
      </c>
      <c r="BH29" s="81">
        <f t="shared" si="28"/>
        <v>0</v>
      </c>
      <c r="BI29" s="81">
        <f t="shared" si="29"/>
        <v>0</v>
      </c>
    </row>
    <row r="30" spans="1:61" ht="17.25" thickTop="1" thickBot="1">
      <c r="A30" s="70"/>
      <c r="B30" s="71"/>
      <c r="C30" s="3"/>
      <c r="D30" s="45"/>
      <c r="E30" s="45"/>
      <c r="F30" s="45">
        <f t="shared" si="0"/>
        <v>0</v>
      </c>
      <c r="G30" s="3"/>
      <c r="H30" s="3"/>
      <c r="I30" s="39"/>
      <c r="J30" s="45">
        <f t="shared" si="1"/>
        <v>0</v>
      </c>
      <c r="K30" s="45">
        <f t="shared" si="2"/>
        <v>0</v>
      </c>
      <c r="L30" s="3"/>
      <c r="M30" s="72"/>
      <c r="N30" s="73"/>
      <c r="O30" s="45">
        <f t="shared" si="3"/>
        <v>0</v>
      </c>
      <c r="P30" s="71"/>
      <c r="Q30" s="74"/>
      <c r="R30" s="74"/>
      <c r="S30" s="75"/>
      <c r="T30" s="76"/>
      <c r="U30" s="70"/>
      <c r="V30" s="3"/>
      <c r="W30" s="3"/>
      <c r="X30" s="3"/>
      <c r="Y30" s="39"/>
      <c r="Z30" s="405">
        <f t="shared" si="4"/>
        <v>0</v>
      </c>
      <c r="AA30" s="92">
        <f t="shared" si="5"/>
        <v>0</v>
      </c>
      <c r="AB30" s="71"/>
      <c r="AC30" s="3"/>
      <c r="AD30" s="71"/>
      <c r="AE30" s="78"/>
      <c r="AF30" s="78"/>
      <c r="AG30" s="3"/>
      <c r="AH30" s="3"/>
      <c r="AI30" s="79"/>
      <c r="AJ30" s="3"/>
      <c r="AK30" s="71"/>
      <c r="AL30" s="3"/>
      <c r="AM30" s="71"/>
      <c r="AN30" s="71"/>
      <c r="AO30" s="3"/>
      <c r="AP30" s="76"/>
      <c r="AQ30" s="74"/>
      <c r="AR30" s="3"/>
      <c r="AS30" s="3"/>
      <c r="AT30" s="3"/>
      <c r="AU30" s="3"/>
      <c r="AV30" s="3"/>
      <c r="AW30" s="1"/>
      <c r="AX30" s="1"/>
      <c r="AY30" s="1">
        <f t="shared" si="6"/>
        <v>0</v>
      </c>
      <c r="AZ30" s="3"/>
      <c r="BA30" s="3"/>
      <c r="BB30" s="3"/>
      <c r="BC30" s="80" t="e">
        <f t="shared" si="7"/>
        <v>#DIV/0!</v>
      </c>
      <c r="BD30" s="80" t="e">
        <f t="shared" si="8"/>
        <v>#DIV/0!</v>
      </c>
      <c r="BE30" s="81">
        <f t="shared" si="10"/>
        <v>0</v>
      </c>
      <c r="BF30" s="81">
        <f t="shared" si="9"/>
        <v>0</v>
      </c>
      <c r="BG30" s="81">
        <f t="shared" si="11"/>
        <v>0</v>
      </c>
      <c r="BH30" s="81">
        <f t="shared" si="28"/>
        <v>0</v>
      </c>
      <c r="BI30" s="81">
        <f t="shared" si="29"/>
        <v>0</v>
      </c>
    </row>
    <row r="31" spans="1:61" ht="17.25" thickTop="1" thickBot="1">
      <c r="A31" s="70"/>
      <c r="B31" s="71"/>
      <c r="C31" s="3"/>
      <c r="D31" s="45"/>
      <c r="E31" s="45"/>
      <c r="F31" s="45">
        <f t="shared" si="0"/>
        <v>0</v>
      </c>
      <c r="G31" s="3"/>
      <c r="H31" s="3"/>
      <c r="I31" s="39"/>
      <c r="J31" s="45">
        <f t="shared" si="1"/>
        <v>0</v>
      </c>
      <c r="K31" s="45">
        <f t="shared" si="2"/>
        <v>0</v>
      </c>
      <c r="L31" s="3"/>
      <c r="M31" s="72"/>
      <c r="N31" s="73"/>
      <c r="O31" s="45">
        <f t="shared" si="3"/>
        <v>0</v>
      </c>
      <c r="P31" s="71"/>
      <c r="Q31" s="74"/>
      <c r="R31" s="74"/>
      <c r="S31" s="75"/>
      <c r="T31" s="76"/>
      <c r="U31" s="70"/>
      <c r="V31" s="3"/>
      <c r="W31" s="3"/>
      <c r="X31" s="3"/>
      <c r="Y31" s="39"/>
      <c r="Z31" s="405">
        <f t="shared" si="4"/>
        <v>0</v>
      </c>
      <c r="AA31" s="92">
        <f t="shared" si="5"/>
        <v>0</v>
      </c>
      <c r="AB31" s="71"/>
      <c r="AC31" s="3"/>
      <c r="AD31" s="71"/>
      <c r="AE31" s="78"/>
      <c r="AF31" s="78"/>
      <c r="AG31" s="3"/>
      <c r="AH31" s="3"/>
      <c r="AI31" s="79"/>
      <c r="AJ31" s="3"/>
      <c r="AK31" s="71"/>
      <c r="AL31" s="3"/>
      <c r="AM31" s="71"/>
      <c r="AN31" s="71"/>
      <c r="AO31" s="3"/>
      <c r="AP31" s="76"/>
      <c r="AQ31" s="74"/>
      <c r="AR31" s="3"/>
      <c r="AS31" s="3"/>
      <c r="AT31" s="3"/>
      <c r="AU31" s="3"/>
      <c r="AV31" s="3"/>
      <c r="AW31" s="1"/>
      <c r="AX31" s="1"/>
      <c r="AY31" s="1">
        <f t="shared" si="6"/>
        <v>0</v>
      </c>
      <c r="AZ31" s="3"/>
      <c r="BA31" s="3"/>
      <c r="BB31" s="3"/>
      <c r="BC31" s="80" t="e">
        <f t="shared" si="7"/>
        <v>#DIV/0!</v>
      </c>
      <c r="BD31" s="80" t="e">
        <f t="shared" si="8"/>
        <v>#DIV/0!</v>
      </c>
      <c r="BE31" s="81">
        <f t="shared" si="10"/>
        <v>0</v>
      </c>
      <c r="BF31" s="81">
        <f t="shared" si="9"/>
        <v>0</v>
      </c>
      <c r="BG31" s="81">
        <f t="shared" si="11"/>
        <v>0</v>
      </c>
      <c r="BH31" s="81">
        <f t="shared" si="28"/>
        <v>0</v>
      </c>
      <c r="BI31" s="81">
        <f t="shared" si="29"/>
        <v>0</v>
      </c>
    </row>
    <row r="32" spans="1:61" ht="17.25" thickTop="1" thickBot="1">
      <c r="A32" s="70"/>
      <c r="B32" s="71"/>
      <c r="C32" s="3"/>
      <c r="D32" s="45"/>
      <c r="E32" s="45"/>
      <c r="F32" s="45">
        <f t="shared" si="0"/>
        <v>0</v>
      </c>
      <c r="G32" s="3"/>
      <c r="H32" s="3"/>
      <c r="I32" s="39"/>
      <c r="J32" s="45">
        <f t="shared" si="1"/>
        <v>0</v>
      </c>
      <c r="K32" s="45">
        <f t="shared" si="2"/>
        <v>0</v>
      </c>
      <c r="L32" s="3"/>
      <c r="M32" s="72"/>
      <c r="N32" s="73"/>
      <c r="O32" s="45">
        <f t="shared" si="3"/>
        <v>0</v>
      </c>
      <c r="P32" s="71"/>
      <c r="Q32" s="74"/>
      <c r="R32" s="74"/>
      <c r="S32" s="75"/>
      <c r="T32" s="76"/>
      <c r="U32" s="70"/>
      <c r="V32" s="3"/>
      <c r="W32" s="3"/>
      <c r="X32" s="3"/>
      <c r="Y32" s="39"/>
      <c r="Z32" s="405">
        <f t="shared" si="4"/>
        <v>0</v>
      </c>
      <c r="AA32" s="92">
        <f t="shared" si="5"/>
        <v>0</v>
      </c>
      <c r="AB32" s="71"/>
      <c r="AC32" s="3"/>
      <c r="AD32" s="71"/>
      <c r="AE32" s="78"/>
      <c r="AF32" s="78"/>
      <c r="AG32" s="3"/>
      <c r="AH32" s="3"/>
      <c r="AI32" s="79"/>
      <c r="AJ32" s="3"/>
      <c r="AK32" s="71"/>
      <c r="AL32" s="3"/>
      <c r="AM32" s="71"/>
      <c r="AN32" s="71"/>
      <c r="AO32" s="3"/>
      <c r="AP32" s="76"/>
      <c r="AQ32" s="74"/>
      <c r="AR32" s="3"/>
      <c r="AS32" s="3"/>
      <c r="AT32" s="3"/>
      <c r="AU32" s="3"/>
      <c r="AV32" s="3"/>
      <c r="AW32" s="1"/>
      <c r="AX32" s="1"/>
      <c r="AY32" s="1">
        <f t="shared" si="6"/>
        <v>0</v>
      </c>
      <c r="AZ32" s="3"/>
      <c r="BA32" s="3"/>
      <c r="BB32" s="3"/>
      <c r="BC32" s="80" t="e">
        <f t="shared" si="7"/>
        <v>#DIV/0!</v>
      </c>
      <c r="BD32" s="80" t="e">
        <f t="shared" si="8"/>
        <v>#DIV/0!</v>
      </c>
      <c r="BE32" s="81">
        <f t="shared" si="10"/>
        <v>0</v>
      </c>
      <c r="BF32" s="81">
        <f t="shared" si="9"/>
        <v>0</v>
      </c>
      <c r="BG32" s="81">
        <f t="shared" si="11"/>
        <v>0</v>
      </c>
      <c r="BH32" s="81">
        <f t="shared" si="28"/>
        <v>0</v>
      </c>
      <c r="BI32" s="81">
        <f t="shared" si="29"/>
        <v>0</v>
      </c>
    </row>
    <row r="33" spans="1:61" ht="17.25" thickTop="1" thickBot="1">
      <c r="A33" s="70"/>
      <c r="B33" s="71"/>
      <c r="C33" s="3"/>
      <c r="D33" s="45"/>
      <c r="E33" s="45"/>
      <c r="F33" s="45">
        <f t="shared" si="0"/>
        <v>0</v>
      </c>
      <c r="G33" s="3"/>
      <c r="H33" s="3"/>
      <c r="I33" s="39"/>
      <c r="J33" s="45">
        <f t="shared" si="1"/>
        <v>0</v>
      </c>
      <c r="K33" s="45">
        <f t="shared" si="2"/>
        <v>0</v>
      </c>
      <c r="L33" s="3"/>
      <c r="M33" s="72"/>
      <c r="N33" s="73"/>
      <c r="O33" s="45">
        <f t="shared" si="3"/>
        <v>0</v>
      </c>
      <c r="P33" s="71"/>
      <c r="Q33" s="74"/>
      <c r="R33" s="74"/>
      <c r="S33" s="75"/>
      <c r="T33" s="76"/>
      <c r="U33" s="70"/>
      <c r="V33" s="3"/>
      <c r="W33" s="3"/>
      <c r="X33" s="3"/>
      <c r="Y33" s="39"/>
      <c r="Z33" s="405">
        <f t="shared" si="4"/>
        <v>0</v>
      </c>
      <c r="AA33" s="92">
        <f t="shared" si="5"/>
        <v>0</v>
      </c>
      <c r="AB33" s="71"/>
      <c r="AC33" s="3"/>
      <c r="AD33" s="71"/>
      <c r="AE33" s="78"/>
      <c r="AF33" s="78"/>
      <c r="AG33" s="3"/>
      <c r="AH33" s="3"/>
      <c r="AI33" s="79"/>
      <c r="AJ33" s="3"/>
      <c r="AK33" s="71"/>
      <c r="AL33" s="3"/>
      <c r="AM33" s="71"/>
      <c r="AN33" s="71"/>
      <c r="AO33" s="3"/>
      <c r="AP33" s="76"/>
      <c r="AQ33" s="74"/>
      <c r="AR33" s="3"/>
      <c r="AS33" s="3"/>
      <c r="AT33" s="3"/>
      <c r="AU33" s="3"/>
      <c r="AV33" s="3"/>
      <c r="AW33" s="1"/>
      <c r="AX33" s="1"/>
      <c r="AY33" s="1">
        <f t="shared" si="6"/>
        <v>0</v>
      </c>
      <c r="AZ33" s="3"/>
      <c r="BA33" s="3"/>
      <c r="BB33" s="3"/>
      <c r="BC33" s="80" t="e">
        <f t="shared" si="7"/>
        <v>#DIV/0!</v>
      </c>
      <c r="BD33" s="80" t="e">
        <f t="shared" si="8"/>
        <v>#DIV/0!</v>
      </c>
      <c r="BE33" s="81">
        <f t="shared" si="10"/>
        <v>0</v>
      </c>
      <c r="BF33" s="81">
        <f t="shared" si="9"/>
        <v>0</v>
      </c>
      <c r="BG33" s="81">
        <f t="shared" si="11"/>
        <v>0</v>
      </c>
      <c r="BH33" s="81">
        <f t="shared" si="28"/>
        <v>0</v>
      </c>
      <c r="BI33" s="81">
        <f t="shared" si="29"/>
        <v>0</v>
      </c>
    </row>
    <row r="34" spans="1:61" ht="17.25" thickTop="1" thickBot="1">
      <c r="A34" s="70"/>
      <c r="B34" s="71"/>
      <c r="C34" s="3"/>
      <c r="D34" s="45"/>
      <c r="E34" s="45"/>
      <c r="F34" s="45">
        <f t="shared" si="0"/>
        <v>0</v>
      </c>
      <c r="G34" s="3"/>
      <c r="H34" s="3"/>
      <c r="I34" s="39"/>
      <c r="J34" s="45">
        <f t="shared" si="1"/>
        <v>0</v>
      </c>
      <c r="K34" s="45">
        <f t="shared" si="2"/>
        <v>0</v>
      </c>
      <c r="L34" s="3"/>
      <c r="M34" s="72"/>
      <c r="N34" s="73"/>
      <c r="O34" s="45">
        <f t="shared" si="3"/>
        <v>0</v>
      </c>
      <c r="P34" s="71"/>
      <c r="Q34" s="74"/>
      <c r="R34" s="74"/>
      <c r="S34" s="75"/>
      <c r="T34" s="76"/>
      <c r="U34" s="70"/>
      <c r="V34" s="3"/>
      <c r="W34" s="3"/>
      <c r="X34" s="3"/>
      <c r="Y34" s="39"/>
      <c r="Z34" s="405">
        <f t="shared" si="4"/>
        <v>0</v>
      </c>
      <c r="AA34" s="92">
        <f t="shared" si="5"/>
        <v>0</v>
      </c>
      <c r="AB34" s="71"/>
      <c r="AC34" s="3"/>
      <c r="AD34" s="71"/>
      <c r="AE34" s="78"/>
      <c r="AF34" s="78"/>
      <c r="AG34" s="3"/>
      <c r="AH34" s="3"/>
      <c r="AI34" s="79"/>
      <c r="AJ34" s="3"/>
      <c r="AK34" s="71"/>
      <c r="AL34" s="3"/>
      <c r="AM34" s="71"/>
      <c r="AN34" s="71"/>
      <c r="AO34" s="3"/>
      <c r="AP34" s="76"/>
      <c r="AQ34" s="74"/>
      <c r="AR34" s="3"/>
      <c r="AS34" s="3"/>
      <c r="AT34" s="3"/>
      <c r="AU34" s="3"/>
      <c r="AV34" s="3"/>
      <c r="AW34" s="1"/>
      <c r="AX34" s="1"/>
      <c r="AY34" s="1">
        <f t="shared" si="6"/>
        <v>0</v>
      </c>
      <c r="AZ34" s="3"/>
      <c r="BA34" s="3"/>
      <c r="BB34" s="3"/>
      <c r="BC34" s="80" t="e">
        <f t="shared" si="7"/>
        <v>#DIV/0!</v>
      </c>
      <c r="BD34" s="80" t="e">
        <f t="shared" si="8"/>
        <v>#DIV/0!</v>
      </c>
      <c r="BE34" s="81">
        <f t="shared" si="10"/>
        <v>0</v>
      </c>
      <c r="BF34" s="81">
        <f t="shared" si="9"/>
        <v>0</v>
      </c>
      <c r="BG34" s="81">
        <f t="shared" si="11"/>
        <v>0</v>
      </c>
      <c r="BH34" s="81">
        <f t="shared" si="28"/>
        <v>0</v>
      </c>
      <c r="BI34" s="81">
        <f t="shared" si="29"/>
        <v>0</v>
      </c>
    </row>
    <row r="35" spans="1:61" ht="17.25" thickTop="1" thickBot="1">
      <c r="A35" s="70"/>
      <c r="B35" s="71"/>
      <c r="C35" s="3"/>
      <c r="D35" s="45"/>
      <c r="E35" s="45"/>
      <c r="F35" s="45">
        <f t="shared" si="0"/>
        <v>0</v>
      </c>
      <c r="G35" s="3"/>
      <c r="H35" s="3"/>
      <c r="I35" s="39"/>
      <c r="J35" s="45">
        <f t="shared" si="1"/>
        <v>0</v>
      </c>
      <c r="K35" s="45">
        <f t="shared" si="2"/>
        <v>0</v>
      </c>
      <c r="L35" s="3"/>
      <c r="M35" s="72"/>
      <c r="N35" s="73"/>
      <c r="O35" s="45">
        <f t="shared" si="3"/>
        <v>0</v>
      </c>
      <c r="P35" s="71"/>
      <c r="Q35" s="74"/>
      <c r="R35" s="74"/>
      <c r="S35" s="75"/>
      <c r="T35" s="76"/>
      <c r="U35" s="70"/>
      <c r="V35" s="3"/>
      <c r="W35" s="3"/>
      <c r="X35" s="3"/>
      <c r="Y35" s="39"/>
      <c r="Z35" s="405">
        <f t="shared" si="4"/>
        <v>0</v>
      </c>
      <c r="AA35" s="92">
        <f t="shared" si="5"/>
        <v>0</v>
      </c>
      <c r="AB35" s="71"/>
      <c r="AC35" s="3"/>
      <c r="AD35" s="71"/>
      <c r="AE35" s="78"/>
      <c r="AF35" s="78"/>
      <c r="AG35" s="3"/>
      <c r="AH35" s="3"/>
      <c r="AI35" s="79"/>
      <c r="AJ35" s="3"/>
      <c r="AK35" s="71"/>
      <c r="AL35" s="3"/>
      <c r="AM35" s="71"/>
      <c r="AN35" s="71"/>
      <c r="AO35" s="3"/>
      <c r="AP35" s="76"/>
      <c r="AQ35" s="74"/>
      <c r="AR35" s="3"/>
      <c r="AS35" s="3"/>
      <c r="AT35" s="3"/>
      <c r="AU35" s="3"/>
      <c r="AV35" s="3"/>
      <c r="AW35" s="1"/>
      <c r="AX35" s="1"/>
      <c r="AY35" s="1">
        <f t="shared" si="6"/>
        <v>0</v>
      </c>
      <c r="AZ35" s="3"/>
      <c r="BA35" s="3"/>
      <c r="BB35" s="3"/>
      <c r="BC35" s="80" t="e">
        <f t="shared" si="7"/>
        <v>#DIV/0!</v>
      </c>
      <c r="BD35" s="80" t="e">
        <f t="shared" si="8"/>
        <v>#DIV/0!</v>
      </c>
      <c r="BE35" s="81">
        <f t="shared" si="10"/>
        <v>0</v>
      </c>
      <c r="BF35" s="81">
        <f t="shared" si="9"/>
        <v>0</v>
      </c>
      <c r="BG35" s="81">
        <f t="shared" si="11"/>
        <v>0</v>
      </c>
      <c r="BH35" s="81">
        <f t="shared" si="28"/>
        <v>0</v>
      </c>
      <c r="BI35" s="81">
        <f t="shared" si="29"/>
        <v>0</v>
      </c>
    </row>
    <row r="36" spans="1:61" ht="17.25" thickTop="1" thickBot="1">
      <c r="A36" s="70"/>
      <c r="B36" s="71"/>
      <c r="C36" s="3"/>
      <c r="D36" s="45"/>
      <c r="E36" s="45"/>
      <c r="F36" s="45">
        <f t="shared" si="0"/>
        <v>0</v>
      </c>
      <c r="G36" s="3"/>
      <c r="H36" s="3"/>
      <c r="I36" s="39"/>
      <c r="J36" s="45">
        <f t="shared" si="1"/>
        <v>0</v>
      </c>
      <c r="K36" s="45">
        <f t="shared" si="2"/>
        <v>0</v>
      </c>
      <c r="L36" s="3"/>
      <c r="M36" s="72"/>
      <c r="N36" s="73"/>
      <c r="O36" s="45">
        <f t="shared" si="3"/>
        <v>0</v>
      </c>
      <c r="P36" s="71"/>
      <c r="Q36" s="74"/>
      <c r="R36" s="74"/>
      <c r="S36" s="75"/>
      <c r="T36" s="76"/>
      <c r="U36" s="70"/>
      <c r="V36" s="3"/>
      <c r="W36" s="3"/>
      <c r="X36" s="3"/>
      <c r="Y36" s="39"/>
      <c r="Z36" s="405">
        <f t="shared" si="4"/>
        <v>0</v>
      </c>
      <c r="AA36" s="92">
        <f t="shared" si="5"/>
        <v>0</v>
      </c>
      <c r="AB36" s="71"/>
      <c r="AC36" s="3"/>
      <c r="AD36" s="71"/>
      <c r="AE36" s="78"/>
      <c r="AF36" s="78"/>
      <c r="AG36" s="3"/>
      <c r="AH36" s="3"/>
      <c r="AI36" s="79"/>
      <c r="AJ36" s="3"/>
      <c r="AK36" s="71"/>
      <c r="AL36" s="3"/>
      <c r="AM36" s="71"/>
      <c r="AN36" s="71"/>
      <c r="AO36" s="3"/>
      <c r="AP36" s="76"/>
      <c r="AQ36" s="74"/>
      <c r="AR36" s="3"/>
      <c r="AS36" s="3"/>
      <c r="AT36" s="3"/>
      <c r="AU36" s="3"/>
      <c r="AV36" s="3"/>
      <c r="AW36" s="1"/>
      <c r="AX36" s="1"/>
      <c r="AY36" s="1">
        <f t="shared" si="6"/>
        <v>0</v>
      </c>
      <c r="AZ36" s="3"/>
      <c r="BA36" s="3"/>
      <c r="BB36" s="3"/>
      <c r="BC36" s="80" t="e">
        <f t="shared" si="7"/>
        <v>#DIV/0!</v>
      </c>
      <c r="BD36" s="80" t="e">
        <f t="shared" si="8"/>
        <v>#DIV/0!</v>
      </c>
      <c r="BE36" s="81">
        <f t="shared" si="10"/>
        <v>0</v>
      </c>
      <c r="BF36" s="81">
        <f t="shared" si="9"/>
        <v>0</v>
      </c>
      <c r="BG36" s="81">
        <f t="shared" si="11"/>
        <v>0</v>
      </c>
      <c r="BH36" s="81">
        <f t="shared" si="28"/>
        <v>0</v>
      </c>
      <c r="BI36" s="81">
        <f t="shared" si="29"/>
        <v>0</v>
      </c>
    </row>
    <row r="37" spans="1:61" ht="17.25" thickTop="1" thickBot="1">
      <c r="A37" s="70"/>
      <c r="B37" s="71"/>
      <c r="C37" s="3"/>
      <c r="D37" s="45"/>
      <c r="E37" s="45"/>
      <c r="F37" s="45">
        <f t="shared" ref="F37:F64" si="30">D37+E37</f>
        <v>0</v>
      </c>
      <c r="G37" s="3"/>
      <c r="H37" s="3"/>
      <c r="I37" s="39"/>
      <c r="J37" s="45">
        <f t="shared" ref="J37:J64" si="31">I37/(1.14)</f>
        <v>0</v>
      </c>
      <c r="K37" s="45">
        <f t="shared" ref="K37:K64" si="32">J37*0.14</f>
        <v>0</v>
      </c>
      <c r="L37" s="3"/>
      <c r="M37" s="72"/>
      <c r="N37" s="73"/>
      <c r="O37" s="45">
        <f t="shared" ref="O37:O64" si="33">I37-D37</f>
        <v>0</v>
      </c>
      <c r="P37" s="71"/>
      <c r="Q37" s="74"/>
      <c r="R37" s="74"/>
      <c r="S37" s="75"/>
      <c r="T37" s="76"/>
      <c r="U37" s="70"/>
      <c r="V37" s="3"/>
      <c r="W37" s="3"/>
      <c r="X37" s="3"/>
      <c r="Y37" s="39"/>
      <c r="Z37" s="405">
        <f t="shared" ref="Z37:Z64" si="34">IF(AG37="Corporate",((F37+Y37)/2),IF(G37="Club",I37,(F37+Y37)))</f>
        <v>0</v>
      </c>
      <c r="AA37" s="92">
        <f t="shared" ref="AA37:AA64" si="35">(F37+Y37)-I37</f>
        <v>0</v>
      </c>
      <c r="AB37" s="71"/>
      <c r="AC37" s="3"/>
      <c r="AD37" s="71"/>
      <c r="AE37" s="78"/>
      <c r="AF37" s="78"/>
      <c r="AG37" s="3"/>
      <c r="AH37" s="3"/>
      <c r="AI37" s="79"/>
      <c r="AJ37" s="3"/>
      <c r="AK37" s="71"/>
      <c r="AL37" s="3"/>
      <c r="AM37" s="71"/>
      <c r="AN37" s="71"/>
      <c r="AO37" s="3"/>
      <c r="AP37" s="76"/>
      <c r="AQ37" s="74"/>
      <c r="AR37" s="3"/>
      <c r="AS37" s="3"/>
      <c r="AT37" s="3"/>
      <c r="AU37" s="3"/>
      <c r="AV37" s="3"/>
      <c r="AW37" s="1"/>
      <c r="AX37" s="1"/>
      <c r="AY37" s="1">
        <f t="shared" ref="AY37:AY64" si="36">(AW37*35%)-AX37</f>
        <v>0</v>
      </c>
      <c r="AZ37" s="3"/>
      <c r="BA37" s="3"/>
      <c r="BB37" s="3"/>
      <c r="BC37" s="80" t="e">
        <f t="shared" ref="BC37:BC64" si="37">D37/I37</f>
        <v>#DIV/0!</v>
      </c>
      <c r="BD37" s="80" t="e">
        <f t="shared" ref="BD37:BD64" si="38">E37/O37</f>
        <v>#DIV/0!</v>
      </c>
      <c r="BE37" s="81">
        <f t="shared" si="10"/>
        <v>0</v>
      </c>
      <c r="BF37" s="81">
        <f t="shared" si="9"/>
        <v>0</v>
      </c>
      <c r="BG37" s="81">
        <f t="shared" si="11"/>
        <v>0</v>
      </c>
      <c r="BH37" s="81">
        <f t="shared" si="28"/>
        <v>0</v>
      </c>
      <c r="BI37" s="81">
        <f t="shared" si="29"/>
        <v>0</v>
      </c>
    </row>
    <row r="38" spans="1:61" ht="17.25" thickTop="1" thickBot="1">
      <c r="A38" s="70"/>
      <c r="B38" s="71"/>
      <c r="C38" s="3"/>
      <c r="D38" s="45"/>
      <c r="E38" s="45"/>
      <c r="F38" s="45">
        <f t="shared" si="30"/>
        <v>0</v>
      </c>
      <c r="G38" s="3"/>
      <c r="H38" s="3"/>
      <c r="I38" s="39"/>
      <c r="J38" s="45">
        <f t="shared" si="31"/>
        <v>0</v>
      </c>
      <c r="K38" s="45">
        <f t="shared" si="32"/>
        <v>0</v>
      </c>
      <c r="L38" s="3"/>
      <c r="M38" s="72"/>
      <c r="N38" s="73"/>
      <c r="O38" s="45">
        <f t="shared" si="33"/>
        <v>0</v>
      </c>
      <c r="P38" s="71"/>
      <c r="Q38" s="74"/>
      <c r="R38" s="74"/>
      <c r="S38" s="75"/>
      <c r="T38" s="76"/>
      <c r="U38" s="70"/>
      <c r="V38" s="3"/>
      <c r="W38" s="3"/>
      <c r="X38" s="3"/>
      <c r="Y38" s="39"/>
      <c r="Z38" s="405">
        <f t="shared" si="34"/>
        <v>0</v>
      </c>
      <c r="AA38" s="92">
        <f t="shared" si="35"/>
        <v>0</v>
      </c>
      <c r="AB38" s="71"/>
      <c r="AC38" s="3"/>
      <c r="AD38" s="71"/>
      <c r="AE38" s="78"/>
      <c r="AF38" s="78"/>
      <c r="AG38" s="3"/>
      <c r="AH38" s="3"/>
      <c r="AI38" s="79"/>
      <c r="AJ38" s="3"/>
      <c r="AK38" s="71"/>
      <c r="AL38" s="3"/>
      <c r="AM38" s="71"/>
      <c r="AN38" s="71"/>
      <c r="AO38" s="3"/>
      <c r="AP38" s="76"/>
      <c r="AQ38" s="74"/>
      <c r="AR38" s="3"/>
      <c r="AS38" s="3"/>
      <c r="AT38" s="3"/>
      <c r="AU38" s="3"/>
      <c r="AV38" s="3"/>
      <c r="AW38" s="1"/>
      <c r="AX38" s="1"/>
      <c r="AY38" s="1">
        <f t="shared" si="36"/>
        <v>0</v>
      </c>
      <c r="AZ38" s="3"/>
      <c r="BA38" s="3"/>
      <c r="BB38" s="3"/>
      <c r="BC38" s="80" t="e">
        <f t="shared" si="37"/>
        <v>#DIV/0!</v>
      </c>
      <c r="BD38" s="80" t="e">
        <f t="shared" si="38"/>
        <v>#DIV/0!</v>
      </c>
      <c r="BE38" s="81">
        <f t="shared" si="10"/>
        <v>0</v>
      </c>
      <c r="BF38" s="81">
        <f t="shared" ref="BF38:BF64" si="39">LEN(R38)</f>
        <v>0</v>
      </c>
      <c r="BG38" s="81">
        <f t="shared" si="11"/>
        <v>0</v>
      </c>
      <c r="BH38" s="81">
        <f t="shared" si="28"/>
        <v>0</v>
      </c>
      <c r="BI38" s="81">
        <f t="shared" si="29"/>
        <v>0</v>
      </c>
    </row>
    <row r="39" spans="1:61" ht="17.25" thickTop="1" thickBot="1">
      <c r="A39" s="70"/>
      <c r="B39" s="71"/>
      <c r="C39" s="3"/>
      <c r="D39" s="45"/>
      <c r="E39" s="45"/>
      <c r="F39" s="45">
        <f t="shared" si="30"/>
        <v>0</v>
      </c>
      <c r="G39" s="3"/>
      <c r="H39" s="3"/>
      <c r="I39" s="39"/>
      <c r="J39" s="45">
        <f t="shared" si="31"/>
        <v>0</v>
      </c>
      <c r="K39" s="45">
        <f t="shared" si="32"/>
        <v>0</v>
      </c>
      <c r="L39" s="3"/>
      <c r="M39" s="72"/>
      <c r="N39" s="73"/>
      <c r="O39" s="45">
        <f t="shared" si="33"/>
        <v>0</v>
      </c>
      <c r="P39" s="71"/>
      <c r="Q39" s="74"/>
      <c r="R39" s="74"/>
      <c r="S39" s="75"/>
      <c r="T39" s="76"/>
      <c r="U39" s="70"/>
      <c r="V39" s="3"/>
      <c r="W39" s="3"/>
      <c r="X39" s="3"/>
      <c r="Y39" s="39"/>
      <c r="Z39" s="405">
        <f t="shared" si="34"/>
        <v>0</v>
      </c>
      <c r="AA39" s="92">
        <f t="shared" si="35"/>
        <v>0</v>
      </c>
      <c r="AB39" s="71"/>
      <c r="AC39" s="3"/>
      <c r="AD39" s="71"/>
      <c r="AE39" s="78"/>
      <c r="AF39" s="78"/>
      <c r="AG39" s="3"/>
      <c r="AH39" s="3"/>
      <c r="AI39" s="79"/>
      <c r="AJ39" s="3"/>
      <c r="AK39" s="71"/>
      <c r="AL39" s="3"/>
      <c r="AM39" s="71"/>
      <c r="AN39" s="71"/>
      <c r="AO39" s="3"/>
      <c r="AP39" s="76"/>
      <c r="AQ39" s="74"/>
      <c r="AR39" s="3"/>
      <c r="AS39" s="3"/>
      <c r="AT39" s="3"/>
      <c r="AU39" s="3"/>
      <c r="AV39" s="3"/>
      <c r="AW39" s="1"/>
      <c r="AX39" s="1"/>
      <c r="AY39" s="1">
        <f t="shared" si="36"/>
        <v>0</v>
      </c>
      <c r="AZ39" s="3"/>
      <c r="BA39" s="3"/>
      <c r="BB39" s="3"/>
      <c r="BC39" s="80" t="e">
        <f t="shared" si="37"/>
        <v>#DIV/0!</v>
      </c>
      <c r="BD39" s="80" t="e">
        <f t="shared" si="38"/>
        <v>#DIV/0!</v>
      </c>
      <c r="BE39" s="81">
        <f t="shared" ref="BE39:BE64" si="40">LEN(Q39)</f>
        <v>0</v>
      </c>
      <c r="BF39" s="81">
        <f t="shared" si="39"/>
        <v>0</v>
      </c>
      <c r="BG39" s="81">
        <f t="shared" ref="BG39:BG64" si="41">LEN(T39)</f>
        <v>0</v>
      </c>
      <c r="BH39" s="81">
        <f t="shared" si="28"/>
        <v>0</v>
      </c>
      <c r="BI39" s="81">
        <f t="shared" si="29"/>
        <v>0</v>
      </c>
    </row>
    <row r="40" spans="1:61" ht="17.25" thickTop="1" thickBot="1">
      <c r="A40" s="70"/>
      <c r="B40" s="71"/>
      <c r="C40" s="3"/>
      <c r="D40" s="45"/>
      <c r="E40" s="45"/>
      <c r="F40" s="45">
        <f t="shared" si="30"/>
        <v>0</v>
      </c>
      <c r="G40" s="3"/>
      <c r="H40" s="3"/>
      <c r="I40" s="39"/>
      <c r="J40" s="45">
        <f t="shared" si="31"/>
        <v>0</v>
      </c>
      <c r="K40" s="45">
        <f t="shared" si="32"/>
        <v>0</v>
      </c>
      <c r="L40" s="3"/>
      <c r="M40" s="72"/>
      <c r="N40" s="73"/>
      <c r="O40" s="45">
        <f t="shared" si="33"/>
        <v>0</v>
      </c>
      <c r="P40" s="71"/>
      <c r="Q40" s="74"/>
      <c r="R40" s="74"/>
      <c r="S40" s="75"/>
      <c r="T40" s="76"/>
      <c r="U40" s="70"/>
      <c r="V40" s="3"/>
      <c r="W40" s="3"/>
      <c r="X40" s="3"/>
      <c r="Y40" s="39"/>
      <c r="Z40" s="405">
        <f t="shared" si="34"/>
        <v>0</v>
      </c>
      <c r="AA40" s="92">
        <f t="shared" si="35"/>
        <v>0</v>
      </c>
      <c r="AB40" s="71"/>
      <c r="AC40" s="3"/>
      <c r="AD40" s="71"/>
      <c r="AE40" s="78"/>
      <c r="AF40" s="78"/>
      <c r="AG40" s="3"/>
      <c r="AH40" s="3"/>
      <c r="AI40" s="79"/>
      <c r="AJ40" s="3"/>
      <c r="AK40" s="71"/>
      <c r="AL40" s="3"/>
      <c r="AM40" s="71"/>
      <c r="AN40" s="71"/>
      <c r="AO40" s="3"/>
      <c r="AP40" s="76"/>
      <c r="AQ40" s="74"/>
      <c r="AR40" s="3"/>
      <c r="AS40" s="3"/>
      <c r="AT40" s="3"/>
      <c r="AU40" s="3"/>
      <c r="AV40" s="3"/>
      <c r="AW40" s="1"/>
      <c r="AX40" s="1"/>
      <c r="AY40" s="1">
        <f t="shared" si="36"/>
        <v>0</v>
      </c>
      <c r="AZ40" s="3"/>
      <c r="BA40" s="3"/>
      <c r="BB40" s="3"/>
      <c r="BC40" s="80" t="e">
        <f t="shared" si="37"/>
        <v>#DIV/0!</v>
      </c>
      <c r="BD40" s="80" t="e">
        <f t="shared" si="38"/>
        <v>#DIV/0!</v>
      </c>
      <c r="BE40" s="81">
        <f t="shared" si="40"/>
        <v>0</v>
      </c>
      <c r="BF40" s="81">
        <f t="shared" si="39"/>
        <v>0</v>
      </c>
      <c r="BG40" s="81">
        <f t="shared" si="41"/>
        <v>0</v>
      </c>
      <c r="BH40" s="81">
        <f t="shared" si="28"/>
        <v>0</v>
      </c>
      <c r="BI40" s="81">
        <f t="shared" ref="BI40:BI64" si="42">LEN(AQ40)</f>
        <v>0</v>
      </c>
    </row>
    <row r="41" spans="1:61" ht="17.25" thickTop="1" thickBot="1">
      <c r="A41" s="70"/>
      <c r="B41" s="71"/>
      <c r="C41" s="3"/>
      <c r="D41" s="45"/>
      <c r="E41" s="45"/>
      <c r="F41" s="45">
        <f t="shared" si="30"/>
        <v>0</v>
      </c>
      <c r="G41" s="3"/>
      <c r="H41" s="3"/>
      <c r="I41" s="39"/>
      <c r="J41" s="45">
        <f t="shared" si="31"/>
        <v>0</v>
      </c>
      <c r="K41" s="45">
        <f t="shared" si="32"/>
        <v>0</v>
      </c>
      <c r="L41" s="3"/>
      <c r="M41" s="72"/>
      <c r="N41" s="73"/>
      <c r="O41" s="45">
        <f t="shared" si="33"/>
        <v>0</v>
      </c>
      <c r="P41" s="71"/>
      <c r="Q41" s="74"/>
      <c r="R41" s="74"/>
      <c r="S41" s="75"/>
      <c r="T41" s="76"/>
      <c r="U41" s="70"/>
      <c r="V41" s="3"/>
      <c r="W41" s="3"/>
      <c r="X41" s="3"/>
      <c r="Y41" s="39"/>
      <c r="Z41" s="405">
        <f t="shared" si="34"/>
        <v>0</v>
      </c>
      <c r="AA41" s="92">
        <f t="shared" si="35"/>
        <v>0</v>
      </c>
      <c r="AB41" s="71"/>
      <c r="AC41" s="3"/>
      <c r="AD41" s="71"/>
      <c r="AE41" s="78"/>
      <c r="AF41" s="78"/>
      <c r="AG41" s="3"/>
      <c r="AH41" s="3"/>
      <c r="AI41" s="79"/>
      <c r="AJ41" s="3"/>
      <c r="AK41" s="71"/>
      <c r="AL41" s="3"/>
      <c r="AM41" s="71"/>
      <c r="AN41" s="71"/>
      <c r="AO41" s="3"/>
      <c r="AP41" s="76"/>
      <c r="AQ41" s="74"/>
      <c r="AR41" s="3"/>
      <c r="AS41" s="3"/>
      <c r="AT41" s="3"/>
      <c r="AU41" s="3"/>
      <c r="AV41" s="3"/>
      <c r="AW41" s="1"/>
      <c r="AX41" s="1"/>
      <c r="AY41" s="1">
        <f t="shared" si="36"/>
        <v>0</v>
      </c>
      <c r="AZ41" s="3"/>
      <c r="BA41" s="3"/>
      <c r="BB41" s="3"/>
      <c r="BC41" s="80" t="e">
        <f t="shared" si="37"/>
        <v>#DIV/0!</v>
      </c>
      <c r="BD41" s="80" t="e">
        <f t="shared" si="38"/>
        <v>#DIV/0!</v>
      </c>
      <c r="BE41" s="81">
        <f t="shared" si="40"/>
        <v>0</v>
      </c>
      <c r="BF41" s="81">
        <f t="shared" si="39"/>
        <v>0</v>
      </c>
      <c r="BG41" s="81">
        <f t="shared" si="41"/>
        <v>0</v>
      </c>
      <c r="BH41" s="81">
        <f t="shared" ref="BH41:BH64" si="43">LEN(AP41)</f>
        <v>0</v>
      </c>
      <c r="BI41" s="81">
        <f t="shared" si="42"/>
        <v>0</v>
      </c>
    </row>
    <row r="42" spans="1:61" ht="17.25" thickTop="1" thickBot="1">
      <c r="A42" s="70"/>
      <c r="B42" s="71"/>
      <c r="C42" s="3"/>
      <c r="D42" s="45"/>
      <c r="E42" s="45"/>
      <c r="F42" s="45">
        <f t="shared" si="30"/>
        <v>0</v>
      </c>
      <c r="G42" s="3"/>
      <c r="H42" s="3"/>
      <c r="I42" s="39"/>
      <c r="J42" s="45">
        <f t="shared" si="31"/>
        <v>0</v>
      </c>
      <c r="K42" s="45">
        <f t="shared" si="32"/>
        <v>0</v>
      </c>
      <c r="L42" s="3"/>
      <c r="M42" s="72"/>
      <c r="N42" s="73"/>
      <c r="O42" s="45">
        <f t="shared" si="33"/>
        <v>0</v>
      </c>
      <c r="P42" s="71"/>
      <c r="Q42" s="74"/>
      <c r="R42" s="74"/>
      <c r="S42" s="75"/>
      <c r="T42" s="76"/>
      <c r="U42" s="70"/>
      <c r="V42" s="3"/>
      <c r="W42" s="3"/>
      <c r="X42" s="3"/>
      <c r="Y42" s="39"/>
      <c r="Z42" s="405">
        <f t="shared" si="34"/>
        <v>0</v>
      </c>
      <c r="AA42" s="92">
        <f t="shared" si="35"/>
        <v>0</v>
      </c>
      <c r="AB42" s="71"/>
      <c r="AC42" s="3"/>
      <c r="AD42" s="71"/>
      <c r="AE42" s="78"/>
      <c r="AF42" s="78"/>
      <c r="AG42" s="3"/>
      <c r="AH42" s="3"/>
      <c r="AI42" s="79"/>
      <c r="AJ42" s="3"/>
      <c r="AK42" s="71"/>
      <c r="AL42" s="3"/>
      <c r="AM42" s="71"/>
      <c r="AN42" s="71"/>
      <c r="AO42" s="3"/>
      <c r="AP42" s="76"/>
      <c r="AQ42" s="74"/>
      <c r="AR42" s="3"/>
      <c r="AS42" s="3"/>
      <c r="AT42" s="3"/>
      <c r="AU42" s="3"/>
      <c r="AV42" s="3"/>
      <c r="AW42" s="1"/>
      <c r="AX42" s="1"/>
      <c r="AY42" s="1">
        <f t="shared" si="36"/>
        <v>0</v>
      </c>
      <c r="AZ42" s="3"/>
      <c r="BA42" s="3"/>
      <c r="BB42" s="3"/>
      <c r="BC42" s="80" t="e">
        <f t="shared" si="37"/>
        <v>#DIV/0!</v>
      </c>
      <c r="BD42" s="80" t="e">
        <f t="shared" si="38"/>
        <v>#DIV/0!</v>
      </c>
      <c r="BE42" s="81">
        <f t="shared" si="40"/>
        <v>0</v>
      </c>
      <c r="BF42" s="81">
        <f t="shared" si="39"/>
        <v>0</v>
      </c>
      <c r="BG42" s="81">
        <f t="shared" si="41"/>
        <v>0</v>
      </c>
      <c r="BH42" s="81">
        <f t="shared" si="43"/>
        <v>0</v>
      </c>
      <c r="BI42" s="81">
        <f t="shared" si="42"/>
        <v>0</v>
      </c>
    </row>
    <row r="43" spans="1:61" ht="17.25" thickTop="1" thickBot="1">
      <c r="A43" s="70"/>
      <c r="B43" s="71"/>
      <c r="C43" s="3"/>
      <c r="D43" s="45"/>
      <c r="E43" s="45"/>
      <c r="F43" s="45">
        <f t="shared" si="30"/>
        <v>0</v>
      </c>
      <c r="G43" s="3"/>
      <c r="H43" s="3"/>
      <c r="I43" s="39"/>
      <c r="J43" s="45">
        <f t="shared" si="31"/>
        <v>0</v>
      </c>
      <c r="K43" s="45">
        <f t="shared" si="32"/>
        <v>0</v>
      </c>
      <c r="L43" s="3"/>
      <c r="M43" s="72"/>
      <c r="N43" s="73"/>
      <c r="O43" s="45">
        <f t="shared" si="33"/>
        <v>0</v>
      </c>
      <c r="P43" s="71"/>
      <c r="Q43" s="74"/>
      <c r="R43" s="74"/>
      <c r="S43" s="75"/>
      <c r="T43" s="76"/>
      <c r="U43" s="70"/>
      <c r="V43" s="3"/>
      <c r="W43" s="3"/>
      <c r="X43" s="3"/>
      <c r="Y43" s="39"/>
      <c r="Z43" s="405">
        <f t="shared" si="34"/>
        <v>0</v>
      </c>
      <c r="AA43" s="92">
        <f t="shared" si="35"/>
        <v>0</v>
      </c>
      <c r="AB43" s="71"/>
      <c r="AC43" s="3"/>
      <c r="AD43" s="71"/>
      <c r="AE43" s="78"/>
      <c r="AF43" s="78"/>
      <c r="AG43" s="3"/>
      <c r="AH43" s="3"/>
      <c r="AI43" s="79"/>
      <c r="AJ43" s="3"/>
      <c r="AK43" s="71"/>
      <c r="AL43" s="3"/>
      <c r="AM43" s="71"/>
      <c r="AN43" s="71"/>
      <c r="AO43" s="3"/>
      <c r="AP43" s="76"/>
      <c r="AQ43" s="74"/>
      <c r="AR43" s="3"/>
      <c r="AS43" s="3"/>
      <c r="AT43" s="3"/>
      <c r="AU43" s="3"/>
      <c r="AV43" s="3"/>
      <c r="AW43" s="1"/>
      <c r="AX43" s="1"/>
      <c r="AY43" s="1">
        <f t="shared" si="36"/>
        <v>0</v>
      </c>
      <c r="AZ43" s="3"/>
      <c r="BA43" s="3"/>
      <c r="BB43" s="3"/>
      <c r="BC43" s="80" t="e">
        <f t="shared" si="37"/>
        <v>#DIV/0!</v>
      </c>
      <c r="BD43" s="80" t="e">
        <f t="shared" si="38"/>
        <v>#DIV/0!</v>
      </c>
      <c r="BE43" s="81">
        <f t="shared" si="40"/>
        <v>0</v>
      </c>
      <c r="BF43" s="81">
        <f t="shared" si="39"/>
        <v>0</v>
      </c>
      <c r="BG43" s="81">
        <f t="shared" si="41"/>
        <v>0</v>
      </c>
      <c r="BH43" s="81">
        <f t="shared" si="43"/>
        <v>0</v>
      </c>
      <c r="BI43" s="81">
        <f t="shared" si="42"/>
        <v>0</v>
      </c>
    </row>
    <row r="44" spans="1:61" ht="17.25" thickTop="1" thickBot="1">
      <c r="A44" s="70"/>
      <c r="B44" s="71"/>
      <c r="C44" s="3"/>
      <c r="D44" s="45"/>
      <c r="E44" s="45"/>
      <c r="F44" s="45">
        <f t="shared" si="30"/>
        <v>0</v>
      </c>
      <c r="G44" s="3"/>
      <c r="H44" s="3"/>
      <c r="I44" s="39"/>
      <c r="J44" s="45">
        <f t="shared" si="31"/>
        <v>0</v>
      </c>
      <c r="K44" s="45">
        <f t="shared" si="32"/>
        <v>0</v>
      </c>
      <c r="L44" s="3"/>
      <c r="M44" s="72"/>
      <c r="N44" s="73"/>
      <c r="O44" s="45">
        <f t="shared" si="33"/>
        <v>0</v>
      </c>
      <c r="P44" s="71"/>
      <c r="Q44" s="74"/>
      <c r="R44" s="74"/>
      <c r="S44" s="75"/>
      <c r="T44" s="76"/>
      <c r="U44" s="70"/>
      <c r="V44" s="3"/>
      <c r="W44" s="3"/>
      <c r="X44" s="3"/>
      <c r="Y44" s="39"/>
      <c r="Z44" s="405">
        <f t="shared" si="34"/>
        <v>0</v>
      </c>
      <c r="AA44" s="92">
        <f t="shared" si="35"/>
        <v>0</v>
      </c>
      <c r="AB44" s="71"/>
      <c r="AC44" s="3"/>
      <c r="AD44" s="71"/>
      <c r="AE44" s="78"/>
      <c r="AF44" s="78"/>
      <c r="AG44" s="3"/>
      <c r="AH44" s="3"/>
      <c r="AI44" s="79"/>
      <c r="AJ44" s="3"/>
      <c r="AK44" s="71"/>
      <c r="AL44" s="3"/>
      <c r="AM44" s="71"/>
      <c r="AN44" s="71"/>
      <c r="AO44" s="3"/>
      <c r="AP44" s="76"/>
      <c r="AQ44" s="74"/>
      <c r="AR44" s="3"/>
      <c r="AS44" s="3"/>
      <c r="AT44" s="3"/>
      <c r="AU44" s="3"/>
      <c r="AV44" s="3"/>
      <c r="AW44" s="1"/>
      <c r="AX44" s="1"/>
      <c r="AY44" s="1">
        <f t="shared" si="36"/>
        <v>0</v>
      </c>
      <c r="AZ44" s="3"/>
      <c r="BA44" s="3"/>
      <c r="BB44" s="3"/>
      <c r="BC44" s="80" t="e">
        <f t="shared" si="37"/>
        <v>#DIV/0!</v>
      </c>
      <c r="BD44" s="80" t="e">
        <f t="shared" si="38"/>
        <v>#DIV/0!</v>
      </c>
      <c r="BE44" s="81">
        <f t="shared" si="40"/>
        <v>0</v>
      </c>
      <c r="BF44" s="81">
        <f t="shared" si="39"/>
        <v>0</v>
      </c>
      <c r="BG44" s="81">
        <f t="shared" si="41"/>
        <v>0</v>
      </c>
      <c r="BH44" s="81">
        <f t="shared" si="43"/>
        <v>0</v>
      </c>
      <c r="BI44" s="81">
        <f t="shared" si="42"/>
        <v>0</v>
      </c>
    </row>
    <row r="45" spans="1:61" ht="17.25" thickTop="1" thickBot="1">
      <c r="A45" s="70"/>
      <c r="B45" s="71"/>
      <c r="C45" s="3"/>
      <c r="D45" s="45"/>
      <c r="E45" s="45"/>
      <c r="F45" s="45">
        <f t="shared" si="30"/>
        <v>0</v>
      </c>
      <c r="G45" s="3"/>
      <c r="H45" s="3"/>
      <c r="I45" s="39"/>
      <c r="J45" s="45">
        <f t="shared" si="31"/>
        <v>0</v>
      </c>
      <c r="K45" s="45">
        <f t="shared" si="32"/>
        <v>0</v>
      </c>
      <c r="L45" s="3"/>
      <c r="M45" s="72"/>
      <c r="N45" s="73"/>
      <c r="O45" s="45">
        <f t="shared" si="33"/>
        <v>0</v>
      </c>
      <c r="P45" s="71"/>
      <c r="Q45" s="74"/>
      <c r="R45" s="74"/>
      <c r="S45" s="75"/>
      <c r="T45" s="76"/>
      <c r="U45" s="70"/>
      <c r="V45" s="3"/>
      <c r="W45" s="3"/>
      <c r="X45" s="3"/>
      <c r="Y45" s="39"/>
      <c r="Z45" s="405">
        <f t="shared" si="34"/>
        <v>0</v>
      </c>
      <c r="AA45" s="92">
        <f t="shared" si="35"/>
        <v>0</v>
      </c>
      <c r="AB45" s="71"/>
      <c r="AC45" s="3"/>
      <c r="AD45" s="71"/>
      <c r="AE45" s="78"/>
      <c r="AF45" s="78"/>
      <c r="AG45" s="3"/>
      <c r="AH45" s="3"/>
      <c r="AI45" s="79"/>
      <c r="AJ45" s="3"/>
      <c r="AK45" s="71"/>
      <c r="AL45" s="3"/>
      <c r="AM45" s="71"/>
      <c r="AN45" s="71"/>
      <c r="AO45" s="3"/>
      <c r="AP45" s="76"/>
      <c r="AQ45" s="74"/>
      <c r="AR45" s="3"/>
      <c r="AS45" s="3"/>
      <c r="AT45" s="3"/>
      <c r="AU45" s="3"/>
      <c r="AV45" s="3"/>
      <c r="AW45" s="1"/>
      <c r="AX45" s="1"/>
      <c r="AY45" s="1">
        <f t="shared" si="36"/>
        <v>0</v>
      </c>
      <c r="AZ45" s="3"/>
      <c r="BA45" s="3"/>
      <c r="BB45" s="3"/>
      <c r="BC45" s="80" t="e">
        <f t="shared" si="37"/>
        <v>#DIV/0!</v>
      </c>
      <c r="BD45" s="80" t="e">
        <f t="shared" si="38"/>
        <v>#DIV/0!</v>
      </c>
      <c r="BE45" s="81">
        <f t="shared" si="40"/>
        <v>0</v>
      </c>
      <c r="BF45" s="81">
        <f t="shared" si="39"/>
        <v>0</v>
      </c>
      <c r="BG45" s="81">
        <f t="shared" si="41"/>
        <v>0</v>
      </c>
      <c r="BH45" s="81">
        <f t="shared" si="43"/>
        <v>0</v>
      </c>
      <c r="BI45" s="81">
        <f t="shared" si="42"/>
        <v>0</v>
      </c>
    </row>
    <row r="46" spans="1:61" ht="17.25" thickTop="1" thickBot="1">
      <c r="A46" s="70"/>
      <c r="B46" s="71"/>
      <c r="C46" s="3"/>
      <c r="D46" s="45"/>
      <c r="E46" s="45"/>
      <c r="F46" s="45">
        <f t="shared" si="30"/>
        <v>0</v>
      </c>
      <c r="G46" s="3"/>
      <c r="H46" s="3"/>
      <c r="I46" s="39"/>
      <c r="J46" s="45">
        <f t="shared" si="31"/>
        <v>0</v>
      </c>
      <c r="K46" s="45">
        <f t="shared" si="32"/>
        <v>0</v>
      </c>
      <c r="L46" s="3"/>
      <c r="M46" s="72"/>
      <c r="N46" s="73"/>
      <c r="O46" s="45">
        <f t="shared" si="33"/>
        <v>0</v>
      </c>
      <c r="P46" s="71"/>
      <c r="Q46" s="74"/>
      <c r="R46" s="74"/>
      <c r="S46" s="75"/>
      <c r="T46" s="76"/>
      <c r="U46" s="70"/>
      <c r="V46" s="3"/>
      <c r="W46" s="3"/>
      <c r="X46" s="3"/>
      <c r="Y46" s="39"/>
      <c r="Z46" s="405">
        <f t="shared" si="34"/>
        <v>0</v>
      </c>
      <c r="AA46" s="92">
        <f t="shared" si="35"/>
        <v>0</v>
      </c>
      <c r="AB46" s="71"/>
      <c r="AC46" s="3"/>
      <c r="AD46" s="71"/>
      <c r="AE46" s="78"/>
      <c r="AF46" s="78"/>
      <c r="AG46" s="3"/>
      <c r="AH46" s="3"/>
      <c r="AI46" s="79"/>
      <c r="AJ46" s="3"/>
      <c r="AK46" s="71"/>
      <c r="AL46" s="3"/>
      <c r="AM46" s="71"/>
      <c r="AN46" s="71"/>
      <c r="AO46" s="3"/>
      <c r="AP46" s="76"/>
      <c r="AQ46" s="74"/>
      <c r="AR46" s="3"/>
      <c r="AS46" s="3"/>
      <c r="AT46" s="3"/>
      <c r="AU46" s="3"/>
      <c r="AV46" s="3"/>
      <c r="AW46" s="1"/>
      <c r="AX46" s="1"/>
      <c r="AY46" s="1">
        <f t="shared" si="36"/>
        <v>0</v>
      </c>
      <c r="AZ46" s="3"/>
      <c r="BA46" s="3"/>
      <c r="BB46" s="3"/>
      <c r="BC46" s="80" t="e">
        <f t="shared" si="37"/>
        <v>#DIV/0!</v>
      </c>
      <c r="BD46" s="80" t="e">
        <f t="shared" si="38"/>
        <v>#DIV/0!</v>
      </c>
      <c r="BE46" s="81">
        <f t="shared" si="40"/>
        <v>0</v>
      </c>
      <c r="BF46" s="81">
        <f t="shared" si="39"/>
        <v>0</v>
      </c>
      <c r="BG46" s="81">
        <f t="shared" si="41"/>
        <v>0</v>
      </c>
      <c r="BH46" s="81">
        <f t="shared" si="43"/>
        <v>0</v>
      </c>
      <c r="BI46" s="81">
        <f t="shared" si="42"/>
        <v>0</v>
      </c>
    </row>
    <row r="47" spans="1:61" ht="17.25" thickTop="1" thickBot="1">
      <c r="A47" s="70"/>
      <c r="B47" s="71"/>
      <c r="C47" s="3"/>
      <c r="D47" s="45"/>
      <c r="E47" s="45"/>
      <c r="F47" s="45">
        <f t="shared" si="30"/>
        <v>0</v>
      </c>
      <c r="G47" s="3"/>
      <c r="H47" s="3"/>
      <c r="I47" s="39"/>
      <c r="J47" s="45">
        <f t="shared" si="31"/>
        <v>0</v>
      </c>
      <c r="K47" s="45">
        <f t="shared" si="32"/>
        <v>0</v>
      </c>
      <c r="L47" s="3"/>
      <c r="M47" s="72"/>
      <c r="N47" s="73"/>
      <c r="O47" s="45">
        <f t="shared" si="33"/>
        <v>0</v>
      </c>
      <c r="P47" s="71"/>
      <c r="Q47" s="74"/>
      <c r="R47" s="74"/>
      <c r="S47" s="75"/>
      <c r="T47" s="76"/>
      <c r="U47" s="70"/>
      <c r="V47" s="3"/>
      <c r="W47" s="3"/>
      <c r="X47" s="3"/>
      <c r="Y47" s="39"/>
      <c r="Z47" s="405">
        <f t="shared" si="34"/>
        <v>0</v>
      </c>
      <c r="AA47" s="92">
        <f t="shared" si="35"/>
        <v>0</v>
      </c>
      <c r="AB47" s="71"/>
      <c r="AC47" s="3"/>
      <c r="AD47" s="71"/>
      <c r="AE47" s="78"/>
      <c r="AF47" s="78"/>
      <c r="AG47" s="3"/>
      <c r="AH47" s="3"/>
      <c r="AI47" s="79"/>
      <c r="AJ47" s="3"/>
      <c r="AK47" s="71"/>
      <c r="AL47" s="3"/>
      <c r="AM47" s="71"/>
      <c r="AN47" s="71"/>
      <c r="AO47" s="3"/>
      <c r="AP47" s="76"/>
      <c r="AQ47" s="74"/>
      <c r="AR47" s="3"/>
      <c r="AS47" s="3"/>
      <c r="AT47" s="3"/>
      <c r="AU47" s="3"/>
      <c r="AV47" s="3"/>
      <c r="AW47" s="1"/>
      <c r="AX47" s="1"/>
      <c r="AY47" s="1">
        <f t="shared" si="36"/>
        <v>0</v>
      </c>
      <c r="AZ47" s="3"/>
      <c r="BA47" s="3"/>
      <c r="BB47" s="3"/>
      <c r="BC47" s="80" t="e">
        <f t="shared" si="37"/>
        <v>#DIV/0!</v>
      </c>
      <c r="BD47" s="80" t="e">
        <f t="shared" si="38"/>
        <v>#DIV/0!</v>
      </c>
      <c r="BE47" s="81">
        <f t="shared" si="40"/>
        <v>0</v>
      </c>
      <c r="BF47" s="81">
        <f t="shared" si="39"/>
        <v>0</v>
      </c>
      <c r="BG47" s="81">
        <f t="shared" si="41"/>
        <v>0</v>
      </c>
      <c r="BH47" s="81">
        <f t="shared" si="43"/>
        <v>0</v>
      </c>
      <c r="BI47" s="81">
        <f t="shared" si="42"/>
        <v>0</v>
      </c>
    </row>
    <row r="48" spans="1:61" ht="17.25" thickTop="1" thickBot="1">
      <c r="A48" s="70"/>
      <c r="B48" s="71"/>
      <c r="C48" s="3"/>
      <c r="D48" s="45"/>
      <c r="E48" s="45"/>
      <c r="F48" s="45">
        <f t="shared" si="30"/>
        <v>0</v>
      </c>
      <c r="G48" s="3"/>
      <c r="H48" s="3"/>
      <c r="I48" s="39"/>
      <c r="J48" s="45">
        <f t="shared" si="31"/>
        <v>0</v>
      </c>
      <c r="K48" s="45">
        <f t="shared" si="32"/>
        <v>0</v>
      </c>
      <c r="L48" s="3"/>
      <c r="M48" s="72"/>
      <c r="N48" s="73"/>
      <c r="O48" s="45">
        <f t="shared" si="33"/>
        <v>0</v>
      </c>
      <c r="P48" s="71"/>
      <c r="Q48" s="74"/>
      <c r="R48" s="74"/>
      <c r="S48" s="75"/>
      <c r="T48" s="76"/>
      <c r="U48" s="70"/>
      <c r="V48" s="3"/>
      <c r="W48" s="3"/>
      <c r="X48" s="3"/>
      <c r="Y48" s="39"/>
      <c r="Z48" s="405">
        <f t="shared" si="34"/>
        <v>0</v>
      </c>
      <c r="AA48" s="92">
        <f t="shared" si="35"/>
        <v>0</v>
      </c>
      <c r="AB48" s="71"/>
      <c r="AC48" s="3"/>
      <c r="AD48" s="71"/>
      <c r="AE48" s="78"/>
      <c r="AF48" s="78"/>
      <c r="AG48" s="3"/>
      <c r="AH48" s="3"/>
      <c r="AI48" s="79"/>
      <c r="AJ48" s="3"/>
      <c r="AK48" s="71"/>
      <c r="AL48" s="3"/>
      <c r="AM48" s="71"/>
      <c r="AN48" s="71"/>
      <c r="AO48" s="3"/>
      <c r="AP48" s="76"/>
      <c r="AQ48" s="74"/>
      <c r="AR48" s="3"/>
      <c r="AS48" s="3"/>
      <c r="AT48" s="3"/>
      <c r="AU48" s="3"/>
      <c r="AV48" s="3"/>
      <c r="AW48" s="1"/>
      <c r="AX48" s="1"/>
      <c r="AY48" s="1">
        <f t="shared" si="36"/>
        <v>0</v>
      </c>
      <c r="AZ48" s="3"/>
      <c r="BA48" s="3"/>
      <c r="BB48" s="3"/>
      <c r="BC48" s="80" t="e">
        <f t="shared" si="37"/>
        <v>#DIV/0!</v>
      </c>
      <c r="BD48" s="80" t="e">
        <f t="shared" si="38"/>
        <v>#DIV/0!</v>
      </c>
      <c r="BE48" s="81">
        <f t="shared" si="40"/>
        <v>0</v>
      </c>
      <c r="BF48" s="81">
        <f t="shared" si="39"/>
        <v>0</v>
      </c>
      <c r="BG48" s="81">
        <f t="shared" si="41"/>
        <v>0</v>
      </c>
      <c r="BH48" s="81">
        <f t="shared" si="43"/>
        <v>0</v>
      </c>
      <c r="BI48" s="81">
        <f t="shared" si="42"/>
        <v>0</v>
      </c>
    </row>
    <row r="49" spans="1:61" ht="17.25" thickTop="1" thickBot="1">
      <c r="A49" s="70"/>
      <c r="B49" s="71"/>
      <c r="C49" s="3"/>
      <c r="D49" s="45"/>
      <c r="E49" s="45"/>
      <c r="F49" s="45">
        <f t="shared" si="30"/>
        <v>0</v>
      </c>
      <c r="G49" s="3"/>
      <c r="H49" s="3"/>
      <c r="I49" s="39"/>
      <c r="J49" s="45">
        <f t="shared" si="31"/>
        <v>0</v>
      </c>
      <c r="K49" s="45">
        <f t="shared" si="32"/>
        <v>0</v>
      </c>
      <c r="L49" s="3"/>
      <c r="M49" s="72"/>
      <c r="N49" s="73"/>
      <c r="O49" s="45">
        <f t="shared" si="33"/>
        <v>0</v>
      </c>
      <c r="P49" s="71"/>
      <c r="Q49" s="74"/>
      <c r="R49" s="74"/>
      <c r="S49" s="75"/>
      <c r="T49" s="76"/>
      <c r="U49" s="70"/>
      <c r="V49" s="3"/>
      <c r="W49" s="3"/>
      <c r="X49" s="3"/>
      <c r="Y49" s="39"/>
      <c r="Z49" s="405">
        <f t="shared" si="34"/>
        <v>0</v>
      </c>
      <c r="AA49" s="92">
        <f t="shared" si="35"/>
        <v>0</v>
      </c>
      <c r="AB49" s="71"/>
      <c r="AC49" s="3"/>
      <c r="AD49" s="71"/>
      <c r="AE49" s="78"/>
      <c r="AF49" s="78"/>
      <c r="AG49" s="3"/>
      <c r="AH49" s="3"/>
      <c r="AI49" s="79"/>
      <c r="AJ49" s="3"/>
      <c r="AK49" s="71"/>
      <c r="AL49" s="3"/>
      <c r="AM49" s="71"/>
      <c r="AN49" s="71"/>
      <c r="AO49" s="3"/>
      <c r="AP49" s="76"/>
      <c r="AQ49" s="74"/>
      <c r="AR49" s="3"/>
      <c r="AS49" s="3"/>
      <c r="AT49" s="3"/>
      <c r="AU49" s="3"/>
      <c r="AV49" s="3"/>
      <c r="AW49" s="1"/>
      <c r="AX49" s="1"/>
      <c r="AY49" s="1">
        <f t="shared" si="36"/>
        <v>0</v>
      </c>
      <c r="AZ49" s="3"/>
      <c r="BA49" s="3"/>
      <c r="BB49" s="3"/>
      <c r="BC49" s="80" t="e">
        <f t="shared" si="37"/>
        <v>#DIV/0!</v>
      </c>
      <c r="BD49" s="80" t="e">
        <f t="shared" si="38"/>
        <v>#DIV/0!</v>
      </c>
      <c r="BE49" s="81">
        <f t="shared" si="40"/>
        <v>0</v>
      </c>
      <c r="BF49" s="81">
        <f t="shared" si="39"/>
        <v>0</v>
      </c>
      <c r="BG49" s="81">
        <f t="shared" si="41"/>
        <v>0</v>
      </c>
      <c r="BH49" s="81">
        <f t="shared" si="43"/>
        <v>0</v>
      </c>
      <c r="BI49" s="81">
        <f t="shared" si="42"/>
        <v>0</v>
      </c>
    </row>
    <row r="50" spans="1:61" ht="17.25" thickTop="1" thickBot="1">
      <c r="A50" s="70"/>
      <c r="B50" s="71"/>
      <c r="C50" s="3"/>
      <c r="D50" s="45"/>
      <c r="E50" s="45"/>
      <c r="F50" s="45">
        <f t="shared" si="30"/>
        <v>0</v>
      </c>
      <c r="G50" s="3"/>
      <c r="H50" s="3"/>
      <c r="I50" s="39"/>
      <c r="J50" s="45">
        <f t="shared" si="31"/>
        <v>0</v>
      </c>
      <c r="K50" s="45">
        <f t="shared" si="32"/>
        <v>0</v>
      </c>
      <c r="L50" s="3"/>
      <c r="M50" s="72"/>
      <c r="N50" s="73"/>
      <c r="O50" s="45">
        <f t="shared" si="33"/>
        <v>0</v>
      </c>
      <c r="P50" s="71"/>
      <c r="Q50" s="74"/>
      <c r="R50" s="74"/>
      <c r="S50" s="75"/>
      <c r="T50" s="76"/>
      <c r="U50" s="70"/>
      <c r="V50" s="3"/>
      <c r="W50" s="3"/>
      <c r="X50" s="3"/>
      <c r="Y50" s="39"/>
      <c r="Z50" s="405">
        <f t="shared" si="34"/>
        <v>0</v>
      </c>
      <c r="AA50" s="92">
        <f t="shared" si="35"/>
        <v>0</v>
      </c>
      <c r="AB50" s="71"/>
      <c r="AC50" s="3"/>
      <c r="AD50" s="71"/>
      <c r="AE50" s="78"/>
      <c r="AF50" s="78"/>
      <c r="AG50" s="3"/>
      <c r="AH50" s="3"/>
      <c r="AI50" s="79"/>
      <c r="AJ50" s="3"/>
      <c r="AK50" s="71"/>
      <c r="AL50" s="3"/>
      <c r="AM50" s="71"/>
      <c r="AN50" s="71"/>
      <c r="AO50" s="3"/>
      <c r="AP50" s="76"/>
      <c r="AQ50" s="74"/>
      <c r="AR50" s="3"/>
      <c r="AS50" s="3"/>
      <c r="AT50" s="3"/>
      <c r="AU50" s="3"/>
      <c r="AV50" s="3"/>
      <c r="AW50" s="1"/>
      <c r="AX50" s="1"/>
      <c r="AY50" s="1">
        <f t="shared" si="36"/>
        <v>0</v>
      </c>
      <c r="AZ50" s="3"/>
      <c r="BA50" s="3"/>
      <c r="BB50" s="3"/>
      <c r="BC50" s="80" t="e">
        <f t="shared" si="37"/>
        <v>#DIV/0!</v>
      </c>
      <c r="BD50" s="80" t="e">
        <f t="shared" si="38"/>
        <v>#DIV/0!</v>
      </c>
      <c r="BE50" s="81">
        <f t="shared" si="40"/>
        <v>0</v>
      </c>
      <c r="BF50" s="81">
        <f t="shared" si="39"/>
        <v>0</v>
      </c>
      <c r="BG50" s="81">
        <f t="shared" si="41"/>
        <v>0</v>
      </c>
      <c r="BH50" s="81">
        <f t="shared" si="43"/>
        <v>0</v>
      </c>
      <c r="BI50" s="81">
        <f t="shared" si="42"/>
        <v>0</v>
      </c>
    </row>
    <row r="51" spans="1:61" ht="17.25" thickTop="1" thickBot="1">
      <c r="A51" s="70"/>
      <c r="B51" s="71"/>
      <c r="C51" s="3"/>
      <c r="D51" s="45"/>
      <c r="E51" s="45"/>
      <c r="F51" s="45">
        <f t="shared" si="30"/>
        <v>0</v>
      </c>
      <c r="G51" s="3"/>
      <c r="H51" s="3"/>
      <c r="I51" s="39"/>
      <c r="J51" s="45">
        <f t="shared" si="31"/>
        <v>0</v>
      </c>
      <c r="K51" s="45">
        <f t="shared" si="32"/>
        <v>0</v>
      </c>
      <c r="L51" s="3"/>
      <c r="M51" s="72"/>
      <c r="N51" s="73"/>
      <c r="O51" s="45">
        <f t="shared" si="33"/>
        <v>0</v>
      </c>
      <c r="P51" s="71"/>
      <c r="Q51" s="74"/>
      <c r="R51" s="74"/>
      <c r="S51" s="75"/>
      <c r="T51" s="76"/>
      <c r="U51" s="70"/>
      <c r="V51" s="3"/>
      <c r="W51" s="3"/>
      <c r="X51" s="3"/>
      <c r="Y51" s="39"/>
      <c r="Z51" s="405">
        <f t="shared" si="34"/>
        <v>0</v>
      </c>
      <c r="AA51" s="92">
        <f t="shared" si="35"/>
        <v>0</v>
      </c>
      <c r="AB51" s="71"/>
      <c r="AC51" s="3"/>
      <c r="AD51" s="71"/>
      <c r="AE51" s="78"/>
      <c r="AF51" s="78"/>
      <c r="AG51" s="3"/>
      <c r="AH51" s="3"/>
      <c r="AI51" s="79"/>
      <c r="AJ51" s="3"/>
      <c r="AK51" s="71"/>
      <c r="AL51" s="3"/>
      <c r="AM51" s="71"/>
      <c r="AN51" s="71"/>
      <c r="AO51" s="3"/>
      <c r="AP51" s="76"/>
      <c r="AQ51" s="74"/>
      <c r="AR51" s="3"/>
      <c r="AS51" s="3"/>
      <c r="AT51" s="3"/>
      <c r="AU51" s="3"/>
      <c r="AV51" s="3"/>
      <c r="AW51" s="1"/>
      <c r="AX51" s="1"/>
      <c r="AY51" s="1">
        <f t="shared" si="36"/>
        <v>0</v>
      </c>
      <c r="AZ51" s="3"/>
      <c r="BA51" s="3"/>
      <c r="BB51" s="3"/>
      <c r="BC51" s="80" t="e">
        <f t="shared" si="37"/>
        <v>#DIV/0!</v>
      </c>
      <c r="BD51" s="80" t="e">
        <f t="shared" si="38"/>
        <v>#DIV/0!</v>
      </c>
      <c r="BE51" s="81">
        <f t="shared" si="40"/>
        <v>0</v>
      </c>
      <c r="BF51" s="81">
        <f t="shared" si="39"/>
        <v>0</v>
      </c>
      <c r="BG51" s="81">
        <f t="shared" si="41"/>
        <v>0</v>
      </c>
      <c r="BH51" s="81">
        <f t="shared" si="43"/>
        <v>0</v>
      </c>
      <c r="BI51" s="81">
        <f t="shared" si="42"/>
        <v>0</v>
      </c>
    </row>
    <row r="52" spans="1:61" ht="17.25" thickTop="1" thickBot="1">
      <c r="A52" s="70"/>
      <c r="B52" s="71"/>
      <c r="C52" s="3"/>
      <c r="D52" s="45"/>
      <c r="E52" s="45"/>
      <c r="F52" s="45">
        <f t="shared" si="30"/>
        <v>0</v>
      </c>
      <c r="G52" s="3"/>
      <c r="H52" s="3"/>
      <c r="I52" s="39"/>
      <c r="J52" s="45">
        <f t="shared" si="31"/>
        <v>0</v>
      </c>
      <c r="K52" s="45">
        <f t="shared" si="32"/>
        <v>0</v>
      </c>
      <c r="L52" s="3"/>
      <c r="M52" s="72"/>
      <c r="N52" s="73"/>
      <c r="O52" s="45">
        <f t="shared" si="33"/>
        <v>0</v>
      </c>
      <c r="P52" s="71"/>
      <c r="Q52" s="74"/>
      <c r="R52" s="74"/>
      <c r="S52" s="75"/>
      <c r="T52" s="76"/>
      <c r="U52" s="70"/>
      <c r="V52" s="3"/>
      <c r="W52" s="3"/>
      <c r="X52" s="3"/>
      <c r="Y52" s="39"/>
      <c r="Z52" s="405">
        <f t="shared" si="34"/>
        <v>0</v>
      </c>
      <c r="AA52" s="92">
        <f t="shared" si="35"/>
        <v>0</v>
      </c>
      <c r="AB52" s="71"/>
      <c r="AC52" s="3"/>
      <c r="AD52" s="71"/>
      <c r="AE52" s="78"/>
      <c r="AF52" s="78"/>
      <c r="AG52" s="3"/>
      <c r="AH52" s="3"/>
      <c r="AI52" s="79"/>
      <c r="AJ52" s="3"/>
      <c r="AK52" s="71"/>
      <c r="AL52" s="3"/>
      <c r="AM52" s="71"/>
      <c r="AN52" s="71"/>
      <c r="AO52" s="3"/>
      <c r="AP52" s="76"/>
      <c r="AQ52" s="74"/>
      <c r="AR52" s="3"/>
      <c r="AS52" s="3"/>
      <c r="AT52" s="3"/>
      <c r="AU52" s="3"/>
      <c r="AV52" s="3"/>
      <c r="AW52" s="1"/>
      <c r="AX52" s="1"/>
      <c r="AY52" s="1">
        <f t="shared" si="36"/>
        <v>0</v>
      </c>
      <c r="AZ52" s="3"/>
      <c r="BA52" s="3"/>
      <c r="BB52" s="3"/>
      <c r="BC52" s="80" t="e">
        <f t="shared" si="37"/>
        <v>#DIV/0!</v>
      </c>
      <c r="BD52" s="80" t="e">
        <f t="shared" si="38"/>
        <v>#DIV/0!</v>
      </c>
      <c r="BE52" s="81">
        <f t="shared" si="40"/>
        <v>0</v>
      </c>
      <c r="BF52" s="81">
        <f t="shared" si="39"/>
        <v>0</v>
      </c>
      <c r="BG52" s="81">
        <f t="shared" si="41"/>
        <v>0</v>
      </c>
      <c r="BH52" s="81">
        <f t="shared" si="43"/>
        <v>0</v>
      </c>
      <c r="BI52" s="81">
        <f t="shared" si="42"/>
        <v>0</v>
      </c>
    </row>
    <row r="53" spans="1:61" ht="17.25" thickTop="1" thickBot="1">
      <c r="A53" s="70"/>
      <c r="B53" s="71"/>
      <c r="C53" s="3"/>
      <c r="D53" s="45"/>
      <c r="E53" s="45"/>
      <c r="F53" s="45">
        <f t="shared" si="30"/>
        <v>0</v>
      </c>
      <c r="G53" s="3"/>
      <c r="H53" s="3"/>
      <c r="I53" s="39"/>
      <c r="J53" s="45">
        <f t="shared" si="31"/>
        <v>0</v>
      </c>
      <c r="K53" s="45">
        <f t="shared" si="32"/>
        <v>0</v>
      </c>
      <c r="L53" s="3"/>
      <c r="M53" s="72"/>
      <c r="N53" s="73"/>
      <c r="O53" s="45">
        <f t="shared" si="33"/>
        <v>0</v>
      </c>
      <c r="P53" s="71"/>
      <c r="Q53" s="74"/>
      <c r="R53" s="74"/>
      <c r="S53" s="75"/>
      <c r="T53" s="76"/>
      <c r="U53" s="70"/>
      <c r="V53" s="3"/>
      <c r="W53" s="3"/>
      <c r="X53" s="3"/>
      <c r="Y53" s="39"/>
      <c r="Z53" s="405">
        <f t="shared" si="34"/>
        <v>0</v>
      </c>
      <c r="AA53" s="92">
        <f t="shared" si="35"/>
        <v>0</v>
      </c>
      <c r="AB53" s="71"/>
      <c r="AC53" s="3"/>
      <c r="AD53" s="71"/>
      <c r="AE53" s="78"/>
      <c r="AF53" s="78"/>
      <c r="AG53" s="3"/>
      <c r="AH53" s="3"/>
      <c r="AI53" s="79"/>
      <c r="AJ53" s="3"/>
      <c r="AK53" s="71"/>
      <c r="AL53" s="3"/>
      <c r="AM53" s="71"/>
      <c r="AN53" s="71"/>
      <c r="AO53" s="3"/>
      <c r="AP53" s="76"/>
      <c r="AQ53" s="74"/>
      <c r="AR53" s="3"/>
      <c r="AS53" s="3"/>
      <c r="AT53" s="3"/>
      <c r="AU53" s="3"/>
      <c r="AV53" s="3"/>
      <c r="AW53" s="1"/>
      <c r="AX53" s="1"/>
      <c r="AY53" s="1">
        <f t="shared" si="36"/>
        <v>0</v>
      </c>
      <c r="AZ53" s="3"/>
      <c r="BA53" s="3"/>
      <c r="BB53" s="3"/>
      <c r="BC53" s="80" t="e">
        <f t="shared" si="37"/>
        <v>#DIV/0!</v>
      </c>
      <c r="BD53" s="80" t="e">
        <f t="shared" si="38"/>
        <v>#DIV/0!</v>
      </c>
      <c r="BE53" s="81">
        <f t="shared" si="40"/>
        <v>0</v>
      </c>
      <c r="BF53" s="81">
        <f t="shared" si="39"/>
        <v>0</v>
      </c>
      <c r="BG53" s="81">
        <f t="shared" si="41"/>
        <v>0</v>
      </c>
      <c r="BH53" s="81">
        <f t="shared" si="43"/>
        <v>0</v>
      </c>
      <c r="BI53" s="81">
        <f t="shared" si="42"/>
        <v>0</v>
      </c>
    </row>
    <row r="54" spans="1:61" ht="17.25" thickTop="1" thickBot="1">
      <c r="A54" s="70"/>
      <c r="B54" s="71"/>
      <c r="C54" s="3"/>
      <c r="D54" s="45"/>
      <c r="E54" s="45"/>
      <c r="F54" s="45">
        <f t="shared" si="30"/>
        <v>0</v>
      </c>
      <c r="G54" s="3"/>
      <c r="H54" s="3"/>
      <c r="I54" s="39"/>
      <c r="J54" s="45">
        <f t="shared" si="31"/>
        <v>0</v>
      </c>
      <c r="K54" s="45">
        <f t="shared" si="32"/>
        <v>0</v>
      </c>
      <c r="L54" s="3"/>
      <c r="M54" s="72"/>
      <c r="N54" s="73"/>
      <c r="O54" s="45">
        <f t="shared" si="33"/>
        <v>0</v>
      </c>
      <c r="P54" s="71"/>
      <c r="Q54" s="74"/>
      <c r="R54" s="74"/>
      <c r="S54" s="75"/>
      <c r="T54" s="76"/>
      <c r="U54" s="70"/>
      <c r="V54" s="3"/>
      <c r="W54" s="3"/>
      <c r="X54" s="3"/>
      <c r="Y54" s="39"/>
      <c r="Z54" s="405">
        <f t="shared" si="34"/>
        <v>0</v>
      </c>
      <c r="AA54" s="92">
        <f t="shared" si="35"/>
        <v>0</v>
      </c>
      <c r="AB54" s="71"/>
      <c r="AC54" s="3"/>
      <c r="AD54" s="71"/>
      <c r="AE54" s="78"/>
      <c r="AF54" s="78"/>
      <c r="AG54" s="3"/>
      <c r="AH54" s="3"/>
      <c r="AI54" s="79"/>
      <c r="AJ54" s="3"/>
      <c r="AK54" s="71"/>
      <c r="AL54" s="3"/>
      <c r="AM54" s="71"/>
      <c r="AN54" s="71"/>
      <c r="AO54" s="3"/>
      <c r="AP54" s="76"/>
      <c r="AQ54" s="74"/>
      <c r="AR54" s="3"/>
      <c r="AS54" s="3"/>
      <c r="AT54" s="3"/>
      <c r="AU54" s="3"/>
      <c r="AV54" s="3"/>
      <c r="AW54" s="1"/>
      <c r="AX54" s="1"/>
      <c r="AY54" s="1">
        <f t="shared" si="36"/>
        <v>0</v>
      </c>
      <c r="AZ54" s="3"/>
      <c r="BA54" s="3"/>
      <c r="BB54" s="3"/>
      <c r="BC54" s="80" t="e">
        <f t="shared" si="37"/>
        <v>#DIV/0!</v>
      </c>
      <c r="BD54" s="80" t="e">
        <f t="shared" si="38"/>
        <v>#DIV/0!</v>
      </c>
      <c r="BE54" s="81">
        <f t="shared" si="40"/>
        <v>0</v>
      </c>
      <c r="BF54" s="81">
        <f t="shared" si="39"/>
        <v>0</v>
      </c>
      <c r="BG54" s="81">
        <f t="shared" si="41"/>
        <v>0</v>
      </c>
      <c r="BH54" s="81">
        <f t="shared" si="43"/>
        <v>0</v>
      </c>
      <c r="BI54" s="81">
        <f t="shared" si="42"/>
        <v>0</v>
      </c>
    </row>
    <row r="55" spans="1:61" ht="17.25" thickTop="1" thickBot="1">
      <c r="A55" s="70"/>
      <c r="B55" s="71"/>
      <c r="C55" s="3"/>
      <c r="D55" s="45"/>
      <c r="E55" s="45"/>
      <c r="F55" s="45">
        <f t="shared" si="30"/>
        <v>0</v>
      </c>
      <c r="G55" s="3"/>
      <c r="H55" s="3"/>
      <c r="I55" s="39"/>
      <c r="J55" s="45">
        <f t="shared" si="31"/>
        <v>0</v>
      </c>
      <c r="K55" s="45">
        <f t="shared" si="32"/>
        <v>0</v>
      </c>
      <c r="L55" s="3"/>
      <c r="M55" s="72"/>
      <c r="N55" s="73"/>
      <c r="O55" s="45">
        <f t="shared" si="33"/>
        <v>0</v>
      </c>
      <c r="P55" s="71"/>
      <c r="Q55" s="74"/>
      <c r="R55" s="74"/>
      <c r="S55" s="75"/>
      <c r="T55" s="76"/>
      <c r="U55" s="70"/>
      <c r="V55" s="3"/>
      <c r="W55" s="3"/>
      <c r="X55" s="3"/>
      <c r="Y55" s="39"/>
      <c r="Z55" s="405">
        <f t="shared" si="34"/>
        <v>0</v>
      </c>
      <c r="AA55" s="92">
        <f t="shared" si="35"/>
        <v>0</v>
      </c>
      <c r="AB55" s="71"/>
      <c r="AC55" s="3"/>
      <c r="AD55" s="71"/>
      <c r="AE55" s="78"/>
      <c r="AF55" s="78"/>
      <c r="AG55" s="3"/>
      <c r="AH55" s="3"/>
      <c r="AI55" s="79"/>
      <c r="AJ55" s="3"/>
      <c r="AK55" s="71"/>
      <c r="AL55" s="3"/>
      <c r="AM55" s="71"/>
      <c r="AN55" s="71"/>
      <c r="AO55" s="3"/>
      <c r="AP55" s="76"/>
      <c r="AQ55" s="74"/>
      <c r="AR55" s="3"/>
      <c r="AS55" s="3"/>
      <c r="AT55" s="3"/>
      <c r="AU55" s="3"/>
      <c r="AV55" s="3"/>
      <c r="AW55" s="1"/>
      <c r="AX55" s="1"/>
      <c r="AY55" s="1">
        <f t="shared" si="36"/>
        <v>0</v>
      </c>
      <c r="AZ55" s="3"/>
      <c r="BA55" s="3"/>
      <c r="BB55" s="3"/>
      <c r="BC55" s="80" t="e">
        <f t="shared" si="37"/>
        <v>#DIV/0!</v>
      </c>
      <c r="BD55" s="80" t="e">
        <f t="shared" si="38"/>
        <v>#DIV/0!</v>
      </c>
      <c r="BE55" s="81">
        <f t="shared" si="40"/>
        <v>0</v>
      </c>
      <c r="BF55" s="81">
        <f t="shared" si="39"/>
        <v>0</v>
      </c>
      <c r="BG55" s="81">
        <f t="shared" si="41"/>
        <v>0</v>
      </c>
      <c r="BH55" s="81">
        <f t="shared" si="43"/>
        <v>0</v>
      </c>
      <c r="BI55" s="81">
        <f t="shared" si="42"/>
        <v>0</v>
      </c>
    </row>
    <row r="56" spans="1:61" ht="17.25" thickTop="1" thickBot="1">
      <c r="A56" s="70"/>
      <c r="B56" s="71"/>
      <c r="C56" s="3"/>
      <c r="D56" s="45"/>
      <c r="E56" s="45"/>
      <c r="F56" s="45">
        <f t="shared" si="30"/>
        <v>0</v>
      </c>
      <c r="G56" s="3"/>
      <c r="H56" s="3"/>
      <c r="I56" s="39"/>
      <c r="J56" s="45">
        <f t="shared" si="31"/>
        <v>0</v>
      </c>
      <c r="K56" s="45">
        <f t="shared" si="32"/>
        <v>0</v>
      </c>
      <c r="L56" s="3"/>
      <c r="M56" s="72"/>
      <c r="N56" s="73"/>
      <c r="O56" s="45">
        <f t="shared" si="33"/>
        <v>0</v>
      </c>
      <c r="P56" s="71"/>
      <c r="Q56" s="74"/>
      <c r="R56" s="74"/>
      <c r="S56" s="75"/>
      <c r="T56" s="76"/>
      <c r="U56" s="70"/>
      <c r="V56" s="3"/>
      <c r="W56" s="3"/>
      <c r="X56" s="3"/>
      <c r="Y56" s="39"/>
      <c r="Z56" s="405">
        <f t="shared" si="34"/>
        <v>0</v>
      </c>
      <c r="AA56" s="92">
        <f t="shared" si="35"/>
        <v>0</v>
      </c>
      <c r="AB56" s="71"/>
      <c r="AC56" s="3"/>
      <c r="AD56" s="71"/>
      <c r="AE56" s="78"/>
      <c r="AF56" s="78"/>
      <c r="AG56" s="3"/>
      <c r="AH56" s="3"/>
      <c r="AI56" s="79"/>
      <c r="AJ56" s="3"/>
      <c r="AK56" s="71"/>
      <c r="AL56" s="3"/>
      <c r="AM56" s="71"/>
      <c r="AN56" s="71"/>
      <c r="AO56" s="3"/>
      <c r="AP56" s="76"/>
      <c r="AQ56" s="74"/>
      <c r="AR56" s="3"/>
      <c r="AS56" s="3"/>
      <c r="AT56" s="3"/>
      <c r="AU56" s="3"/>
      <c r="AV56" s="3"/>
      <c r="AW56" s="1"/>
      <c r="AX56" s="1"/>
      <c r="AY56" s="1">
        <f t="shared" si="36"/>
        <v>0</v>
      </c>
      <c r="AZ56" s="3"/>
      <c r="BA56" s="3"/>
      <c r="BB56" s="3"/>
      <c r="BC56" s="80" t="e">
        <f t="shared" si="37"/>
        <v>#DIV/0!</v>
      </c>
      <c r="BD56" s="80" t="e">
        <f t="shared" si="38"/>
        <v>#DIV/0!</v>
      </c>
      <c r="BE56" s="81">
        <f t="shared" si="40"/>
        <v>0</v>
      </c>
      <c r="BF56" s="81">
        <f t="shared" si="39"/>
        <v>0</v>
      </c>
      <c r="BG56" s="81">
        <f t="shared" si="41"/>
        <v>0</v>
      </c>
      <c r="BH56" s="81">
        <f t="shared" si="43"/>
        <v>0</v>
      </c>
      <c r="BI56" s="81">
        <f t="shared" si="42"/>
        <v>0</v>
      </c>
    </row>
    <row r="57" spans="1:61" ht="17.25" thickTop="1" thickBot="1">
      <c r="A57" s="70"/>
      <c r="B57" s="71"/>
      <c r="C57" s="3"/>
      <c r="D57" s="45"/>
      <c r="E57" s="45"/>
      <c r="F57" s="45">
        <f t="shared" si="30"/>
        <v>0</v>
      </c>
      <c r="G57" s="3"/>
      <c r="H57" s="3"/>
      <c r="I57" s="39"/>
      <c r="J57" s="45">
        <f t="shared" si="31"/>
        <v>0</v>
      </c>
      <c r="K57" s="45">
        <f t="shared" si="32"/>
        <v>0</v>
      </c>
      <c r="L57" s="3"/>
      <c r="M57" s="72"/>
      <c r="N57" s="73"/>
      <c r="O57" s="45">
        <f t="shared" si="33"/>
        <v>0</v>
      </c>
      <c r="P57" s="71"/>
      <c r="Q57" s="74"/>
      <c r="R57" s="74"/>
      <c r="S57" s="75"/>
      <c r="T57" s="76"/>
      <c r="U57" s="70"/>
      <c r="V57" s="3"/>
      <c r="W57" s="3"/>
      <c r="X57" s="3"/>
      <c r="Y57" s="39"/>
      <c r="Z57" s="405">
        <f t="shared" si="34"/>
        <v>0</v>
      </c>
      <c r="AA57" s="92">
        <f t="shared" si="35"/>
        <v>0</v>
      </c>
      <c r="AB57" s="71"/>
      <c r="AC57" s="3"/>
      <c r="AD57" s="71"/>
      <c r="AE57" s="78"/>
      <c r="AF57" s="78"/>
      <c r="AG57" s="3"/>
      <c r="AH57" s="3"/>
      <c r="AI57" s="79"/>
      <c r="AJ57" s="3"/>
      <c r="AK57" s="71"/>
      <c r="AL57" s="3"/>
      <c r="AM57" s="71"/>
      <c r="AN57" s="71"/>
      <c r="AO57" s="3"/>
      <c r="AP57" s="76"/>
      <c r="AQ57" s="74"/>
      <c r="AR57" s="3"/>
      <c r="AS57" s="3"/>
      <c r="AT57" s="3"/>
      <c r="AU57" s="3"/>
      <c r="AV57" s="3"/>
      <c r="AW57" s="1"/>
      <c r="AX57" s="1"/>
      <c r="AY57" s="1">
        <f t="shared" si="36"/>
        <v>0</v>
      </c>
      <c r="AZ57" s="3"/>
      <c r="BA57" s="3"/>
      <c r="BB57" s="3"/>
      <c r="BC57" s="80" t="e">
        <f t="shared" si="37"/>
        <v>#DIV/0!</v>
      </c>
      <c r="BD57" s="80" t="e">
        <f t="shared" si="38"/>
        <v>#DIV/0!</v>
      </c>
      <c r="BE57" s="81">
        <f t="shared" si="40"/>
        <v>0</v>
      </c>
      <c r="BF57" s="81">
        <f t="shared" si="39"/>
        <v>0</v>
      </c>
      <c r="BG57" s="81">
        <f t="shared" si="41"/>
        <v>0</v>
      </c>
      <c r="BH57" s="81">
        <f t="shared" si="43"/>
        <v>0</v>
      </c>
      <c r="BI57" s="81">
        <f t="shared" si="42"/>
        <v>0</v>
      </c>
    </row>
    <row r="58" spans="1:61" ht="17.25" thickTop="1" thickBot="1">
      <c r="A58" s="70"/>
      <c r="B58" s="71"/>
      <c r="C58" s="3"/>
      <c r="D58" s="45"/>
      <c r="E58" s="45"/>
      <c r="F58" s="45">
        <f t="shared" si="30"/>
        <v>0</v>
      </c>
      <c r="G58" s="3"/>
      <c r="H58" s="3"/>
      <c r="I58" s="39"/>
      <c r="J58" s="45">
        <f t="shared" si="31"/>
        <v>0</v>
      </c>
      <c r="K58" s="45">
        <f t="shared" si="32"/>
        <v>0</v>
      </c>
      <c r="L58" s="3"/>
      <c r="M58" s="72"/>
      <c r="N58" s="73"/>
      <c r="O58" s="45">
        <f t="shared" si="33"/>
        <v>0</v>
      </c>
      <c r="P58" s="71"/>
      <c r="Q58" s="74"/>
      <c r="R58" s="74"/>
      <c r="S58" s="75"/>
      <c r="T58" s="76"/>
      <c r="U58" s="70"/>
      <c r="V58" s="3"/>
      <c r="W58" s="3"/>
      <c r="X58" s="3"/>
      <c r="Y58" s="39"/>
      <c r="Z58" s="405">
        <f t="shared" si="34"/>
        <v>0</v>
      </c>
      <c r="AA58" s="92">
        <f t="shared" si="35"/>
        <v>0</v>
      </c>
      <c r="AB58" s="71"/>
      <c r="AC58" s="3"/>
      <c r="AD58" s="71"/>
      <c r="AE58" s="78"/>
      <c r="AF58" s="78"/>
      <c r="AG58" s="3"/>
      <c r="AH58" s="3"/>
      <c r="AI58" s="79"/>
      <c r="AJ58" s="3"/>
      <c r="AK58" s="71"/>
      <c r="AL58" s="3"/>
      <c r="AM58" s="71"/>
      <c r="AN58" s="71"/>
      <c r="AO58" s="3"/>
      <c r="AP58" s="76"/>
      <c r="AQ58" s="74"/>
      <c r="AR58" s="3"/>
      <c r="AS58" s="3"/>
      <c r="AT58" s="3"/>
      <c r="AU58" s="3"/>
      <c r="AV58" s="3"/>
      <c r="AW58" s="1"/>
      <c r="AX58" s="1"/>
      <c r="AY58" s="1">
        <f t="shared" si="36"/>
        <v>0</v>
      </c>
      <c r="AZ58" s="3"/>
      <c r="BA58" s="3"/>
      <c r="BB58" s="3"/>
      <c r="BC58" s="80" t="e">
        <f t="shared" si="37"/>
        <v>#DIV/0!</v>
      </c>
      <c r="BD58" s="80" t="e">
        <f t="shared" si="38"/>
        <v>#DIV/0!</v>
      </c>
      <c r="BE58" s="81">
        <f t="shared" si="40"/>
        <v>0</v>
      </c>
      <c r="BF58" s="81">
        <f t="shared" si="39"/>
        <v>0</v>
      </c>
      <c r="BG58" s="81">
        <f t="shared" si="41"/>
        <v>0</v>
      </c>
      <c r="BH58" s="81">
        <f t="shared" si="43"/>
        <v>0</v>
      </c>
      <c r="BI58" s="81">
        <f t="shared" si="42"/>
        <v>0</v>
      </c>
    </row>
    <row r="59" spans="1:61" ht="17.25" thickTop="1" thickBot="1">
      <c r="A59" s="70"/>
      <c r="B59" s="71"/>
      <c r="C59" s="3"/>
      <c r="D59" s="45"/>
      <c r="E59" s="45"/>
      <c r="F59" s="45">
        <f t="shared" si="30"/>
        <v>0</v>
      </c>
      <c r="G59" s="3"/>
      <c r="H59" s="3"/>
      <c r="I59" s="39"/>
      <c r="J59" s="45">
        <f t="shared" si="31"/>
        <v>0</v>
      </c>
      <c r="K59" s="45">
        <f t="shared" si="32"/>
        <v>0</v>
      </c>
      <c r="L59" s="3"/>
      <c r="M59" s="72"/>
      <c r="N59" s="73"/>
      <c r="O59" s="45">
        <f t="shared" si="33"/>
        <v>0</v>
      </c>
      <c r="P59" s="71"/>
      <c r="Q59" s="74"/>
      <c r="R59" s="74"/>
      <c r="S59" s="75"/>
      <c r="T59" s="76"/>
      <c r="U59" s="70"/>
      <c r="V59" s="3"/>
      <c r="W59" s="3"/>
      <c r="X59" s="3"/>
      <c r="Y59" s="39"/>
      <c r="Z59" s="405">
        <f t="shared" si="34"/>
        <v>0</v>
      </c>
      <c r="AA59" s="92">
        <f t="shared" si="35"/>
        <v>0</v>
      </c>
      <c r="AB59" s="71"/>
      <c r="AC59" s="3"/>
      <c r="AD59" s="71"/>
      <c r="AE59" s="78"/>
      <c r="AF59" s="78"/>
      <c r="AG59" s="3"/>
      <c r="AH59" s="3"/>
      <c r="AI59" s="79"/>
      <c r="AJ59" s="3"/>
      <c r="AK59" s="71"/>
      <c r="AL59" s="3"/>
      <c r="AM59" s="71"/>
      <c r="AN59" s="71"/>
      <c r="AO59" s="3"/>
      <c r="AP59" s="76"/>
      <c r="AQ59" s="74"/>
      <c r="AR59" s="3"/>
      <c r="AS59" s="3"/>
      <c r="AT59" s="3"/>
      <c r="AU59" s="3"/>
      <c r="AV59" s="3"/>
      <c r="AW59" s="1"/>
      <c r="AX59" s="1"/>
      <c r="AY59" s="1">
        <f t="shared" si="36"/>
        <v>0</v>
      </c>
      <c r="AZ59" s="3"/>
      <c r="BA59" s="3"/>
      <c r="BB59" s="3"/>
      <c r="BC59" s="80" t="e">
        <f t="shared" si="37"/>
        <v>#DIV/0!</v>
      </c>
      <c r="BD59" s="80" t="e">
        <f t="shared" si="38"/>
        <v>#DIV/0!</v>
      </c>
      <c r="BE59" s="81">
        <f t="shared" si="40"/>
        <v>0</v>
      </c>
      <c r="BF59" s="81">
        <f t="shared" si="39"/>
        <v>0</v>
      </c>
      <c r="BG59" s="81">
        <f t="shared" si="41"/>
        <v>0</v>
      </c>
      <c r="BH59" s="81">
        <f t="shared" si="43"/>
        <v>0</v>
      </c>
      <c r="BI59" s="81">
        <f t="shared" si="42"/>
        <v>0</v>
      </c>
    </row>
    <row r="60" spans="1:61" ht="17.25" thickTop="1" thickBot="1">
      <c r="A60" s="70"/>
      <c r="B60" s="71"/>
      <c r="C60" s="3"/>
      <c r="D60" s="45"/>
      <c r="E60" s="45"/>
      <c r="F60" s="45">
        <f t="shared" si="30"/>
        <v>0</v>
      </c>
      <c r="G60" s="3"/>
      <c r="H60" s="3"/>
      <c r="I60" s="39"/>
      <c r="J60" s="45">
        <f t="shared" si="31"/>
        <v>0</v>
      </c>
      <c r="K60" s="45">
        <f t="shared" si="32"/>
        <v>0</v>
      </c>
      <c r="L60" s="3"/>
      <c r="M60" s="72"/>
      <c r="N60" s="73"/>
      <c r="O60" s="45">
        <f t="shared" si="33"/>
        <v>0</v>
      </c>
      <c r="P60" s="71"/>
      <c r="Q60" s="74"/>
      <c r="R60" s="74"/>
      <c r="S60" s="75"/>
      <c r="T60" s="76"/>
      <c r="U60" s="70"/>
      <c r="V60" s="3"/>
      <c r="W60" s="3"/>
      <c r="X60" s="3"/>
      <c r="Y60" s="39"/>
      <c r="Z60" s="405">
        <f t="shared" si="34"/>
        <v>0</v>
      </c>
      <c r="AA60" s="92">
        <f t="shared" si="35"/>
        <v>0</v>
      </c>
      <c r="AB60" s="71"/>
      <c r="AC60" s="3"/>
      <c r="AD60" s="71"/>
      <c r="AE60" s="78"/>
      <c r="AF60" s="78"/>
      <c r="AG60" s="3"/>
      <c r="AH60" s="3"/>
      <c r="AI60" s="79"/>
      <c r="AJ60" s="3"/>
      <c r="AK60" s="71"/>
      <c r="AL60" s="3"/>
      <c r="AM60" s="71"/>
      <c r="AN60" s="71"/>
      <c r="AO60" s="3"/>
      <c r="AP60" s="76"/>
      <c r="AQ60" s="74"/>
      <c r="AR60" s="3"/>
      <c r="AS60" s="3"/>
      <c r="AT60" s="3"/>
      <c r="AU60" s="3"/>
      <c r="AV60" s="3"/>
      <c r="AW60" s="1"/>
      <c r="AX60" s="1"/>
      <c r="AY60" s="1">
        <f t="shared" si="36"/>
        <v>0</v>
      </c>
      <c r="AZ60" s="3"/>
      <c r="BA60" s="3"/>
      <c r="BB60" s="3"/>
      <c r="BC60" s="80" t="e">
        <f t="shared" si="37"/>
        <v>#DIV/0!</v>
      </c>
      <c r="BD60" s="80" t="e">
        <f t="shared" si="38"/>
        <v>#DIV/0!</v>
      </c>
      <c r="BE60" s="81">
        <f t="shared" si="40"/>
        <v>0</v>
      </c>
      <c r="BF60" s="81">
        <f t="shared" si="39"/>
        <v>0</v>
      </c>
      <c r="BG60" s="81">
        <f t="shared" si="41"/>
        <v>0</v>
      </c>
      <c r="BH60" s="81">
        <f t="shared" si="43"/>
        <v>0</v>
      </c>
      <c r="BI60" s="81">
        <f t="shared" si="42"/>
        <v>0</v>
      </c>
    </row>
    <row r="61" spans="1:61" ht="17.25" thickTop="1" thickBot="1">
      <c r="A61" s="70"/>
      <c r="B61" s="71"/>
      <c r="C61" s="3"/>
      <c r="D61" s="45"/>
      <c r="E61" s="45"/>
      <c r="F61" s="45">
        <f t="shared" si="30"/>
        <v>0</v>
      </c>
      <c r="G61" s="3"/>
      <c r="H61" s="3"/>
      <c r="I61" s="39"/>
      <c r="J61" s="45">
        <f t="shared" si="31"/>
        <v>0</v>
      </c>
      <c r="K61" s="45">
        <f t="shared" si="32"/>
        <v>0</v>
      </c>
      <c r="L61" s="3"/>
      <c r="M61" s="72"/>
      <c r="N61" s="73"/>
      <c r="O61" s="45">
        <f t="shared" si="33"/>
        <v>0</v>
      </c>
      <c r="P61" s="71"/>
      <c r="Q61" s="74"/>
      <c r="R61" s="74"/>
      <c r="S61" s="75"/>
      <c r="T61" s="76"/>
      <c r="U61" s="70"/>
      <c r="V61" s="3"/>
      <c r="W61" s="3"/>
      <c r="X61" s="3"/>
      <c r="Y61" s="39"/>
      <c r="Z61" s="405">
        <f t="shared" si="34"/>
        <v>0</v>
      </c>
      <c r="AA61" s="92">
        <f t="shared" si="35"/>
        <v>0</v>
      </c>
      <c r="AB61" s="71"/>
      <c r="AC61" s="3"/>
      <c r="AD61" s="71"/>
      <c r="AE61" s="78"/>
      <c r="AF61" s="78"/>
      <c r="AG61" s="3"/>
      <c r="AH61" s="3"/>
      <c r="AI61" s="79"/>
      <c r="AJ61" s="3"/>
      <c r="AK61" s="71"/>
      <c r="AL61" s="3"/>
      <c r="AM61" s="71"/>
      <c r="AN61" s="71"/>
      <c r="AO61" s="3"/>
      <c r="AP61" s="76"/>
      <c r="AQ61" s="74"/>
      <c r="AR61" s="3"/>
      <c r="AS61" s="3"/>
      <c r="AT61" s="3"/>
      <c r="AU61" s="3"/>
      <c r="AV61" s="3"/>
      <c r="AW61" s="1"/>
      <c r="AX61" s="1"/>
      <c r="AY61" s="1">
        <f t="shared" si="36"/>
        <v>0</v>
      </c>
      <c r="AZ61" s="3"/>
      <c r="BA61" s="3"/>
      <c r="BB61" s="3"/>
      <c r="BC61" s="80" t="e">
        <f t="shared" si="37"/>
        <v>#DIV/0!</v>
      </c>
      <c r="BD61" s="80" t="e">
        <f t="shared" si="38"/>
        <v>#DIV/0!</v>
      </c>
      <c r="BE61" s="81">
        <f t="shared" si="40"/>
        <v>0</v>
      </c>
      <c r="BF61" s="81">
        <f t="shared" si="39"/>
        <v>0</v>
      </c>
      <c r="BG61" s="81">
        <f t="shared" si="41"/>
        <v>0</v>
      </c>
      <c r="BH61" s="81">
        <f t="shared" si="43"/>
        <v>0</v>
      </c>
      <c r="BI61" s="81">
        <f t="shared" si="42"/>
        <v>0</v>
      </c>
    </row>
    <row r="62" spans="1:61" ht="17.25" thickTop="1" thickBot="1">
      <c r="A62" s="70"/>
      <c r="B62" s="71"/>
      <c r="C62" s="3"/>
      <c r="D62" s="45"/>
      <c r="E62" s="45"/>
      <c r="F62" s="45">
        <f t="shared" si="30"/>
        <v>0</v>
      </c>
      <c r="G62" s="3"/>
      <c r="H62" s="3"/>
      <c r="I62" s="39"/>
      <c r="J62" s="45">
        <f t="shared" si="31"/>
        <v>0</v>
      </c>
      <c r="K62" s="45">
        <f t="shared" si="32"/>
        <v>0</v>
      </c>
      <c r="L62" s="3"/>
      <c r="M62" s="72"/>
      <c r="N62" s="73"/>
      <c r="O62" s="45">
        <f t="shared" si="33"/>
        <v>0</v>
      </c>
      <c r="P62" s="71"/>
      <c r="Q62" s="74"/>
      <c r="R62" s="74"/>
      <c r="S62" s="75"/>
      <c r="T62" s="76"/>
      <c r="U62" s="70"/>
      <c r="V62" s="3"/>
      <c r="W62" s="3"/>
      <c r="X62" s="3"/>
      <c r="Y62" s="39"/>
      <c r="Z62" s="405">
        <f t="shared" si="34"/>
        <v>0</v>
      </c>
      <c r="AA62" s="92">
        <f t="shared" si="35"/>
        <v>0</v>
      </c>
      <c r="AB62" s="71"/>
      <c r="AC62" s="3"/>
      <c r="AD62" s="71"/>
      <c r="AE62" s="78"/>
      <c r="AF62" s="78"/>
      <c r="AG62" s="3"/>
      <c r="AH62" s="3"/>
      <c r="AI62" s="79"/>
      <c r="AJ62" s="3"/>
      <c r="AK62" s="71"/>
      <c r="AL62" s="3"/>
      <c r="AM62" s="71"/>
      <c r="AN62" s="71"/>
      <c r="AO62" s="3"/>
      <c r="AP62" s="76"/>
      <c r="AQ62" s="74"/>
      <c r="AR62" s="3"/>
      <c r="AS62" s="3"/>
      <c r="AT62" s="3"/>
      <c r="AU62" s="3"/>
      <c r="AV62" s="3"/>
      <c r="AW62" s="1"/>
      <c r="AX62" s="1"/>
      <c r="AY62" s="1">
        <f t="shared" si="36"/>
        <v>0</v>
      </c>
      <c r="AZ62" s="3"/>
      <c r="BA62" s="3"/>
      <c r="BB62" s="3"/>
      <c r="BC62" s="80" t="e">
        <f t="shared" si="37"/>
        <v>#DIV/0!</v>
      </c>
      <c r="BD62" s="80" t="e">
        <f t="shared" si="38"/>
        <v>#DIV/0!</v>
      </c>
      <c r="BE62" s="81">
        <f t="shared" si="40"/>
        <v>0</v>
      </c>
      <c r="BF62" s="81">
        <f t="shared" si="39"/>
        <v>0</v>
      </c>
      <c r="BG62" s="81">
        <f t="shared" si="41"/>
        <v>0</v>
      </c>
      <c r="BH62" s="81">
        <f t="shared" si="43"/>
        <v>0</v>
      </c>
      <c r="BI62" s="81">
        <f t="shared" si="42"/>
        <v>0</v>
      </c>
    </row>
    <row r="63" spans="1:61" ht="17.25" thickTop="1" thickBot="1">
      <c r="A63" s="70"/>
      <c r="B63" s="71"/>
      <c r="C63" s="3"/>
      <c r="D63" s="45"/>
      <c r="E63" s="45"/>
      <c r="F63" s="45">
        <f t="shared" si="30"/>
        <v>0</v>
      </c>
      <c r="G63" s="3"/>
      <c r="H63" s="3"/>
      <c r="I63" s="39"/>
      <c r="J63" s="45">
        <f t="shared" si="31"/>
        <v>0</v>
      </c>
      <c r="K63" s="45">
        <f t="shared" si="32"/>
        <v>0</v>
      </c>
      <c r="L63" s="3"/>
      <c r="M63" s="72"/>
      <c r="N63" s="73"/>
      <c r="O63" s="45">
        <f t="shared" si="33"/>
        <v>0</v>
      </c>
      <c r="P63" s="71"/>
      <c r="Q63" s="74"/>
      <c r="R63" s="74"/>
      <c r="S63" s="75"/>
      <c r="T63" s="76"/>
      <c r="U63" s="70"/>
      <c r="V63" s="3"/>
      <c r="W63" s="3"/>
      <c r="X63" s="3"/>
      <c r="Y63" s="39"/>
      <c r="Z63" s="405">
        <f t="shared" si="34"/>
        <v>0</v>
      </c>
      <c r="AA63" s="92">
        <f t="shared" si="35"/>
        <v>0</v>
      </c>
      <c r="AB63" s="71"/>
      <c r="AC63" s="3"/>
      <c r="AD63" s="71"/>
      <c r="AE63" s="78"/>
      <c r="AF63" s="78"/>
      <c r="AG63" s="3"/>
      <c r="AH63" s="3"/>
      <c r="AI63" s="79"/>
      <c r="AJ63" s="3"/>
      <c r="AK63" s="71"/>
      <c r="AL63" s="3"/>
      <c r="AM63" s="71"/>
      <c r="AN63" s="71"/>
      <c r="AO63" s="3"/>
      <c r="AP63" s="76"/>
      <c r="AQ63" s="74"/>
      <c r="AR63" s="3"/>
      <c r="AS63" s="3"/>
      <c r="AT63" s="3"/>
      <c r="AU63" s="3"/>
      <c r="AV63" s="3"/>
      <c r="AW63" s="1"/>
      <c r="AX63" s="1"/>
      <c r="AY63" s="1">
        <f t="shared" si="36"/>
        <v>0</v>
      </c>
      <c r="AZ63" s="3"/>
      <c r="BA63" s="3"/>
      <c r="BB63" s="3"/>
      <c r="BC63" s="80" t="e">
        <f t="shared" si="37"/>
        <v>#DIV/0!</v>
      </c>
      <c r="BD63" s="80" t="e">
        <f t="shared" si="38"/>
        <v>#DIV/0!</v>
      </c>
      <c r="BE63" s="81">
        <f t="shared" si="40"/>
        <v>0</v>
      </c>
      <c r="BF63" s="81">
        <f t="shared" si="39"/>
        <v>0</v>
      </c>
      <c r="BG63" s="81">
        <f t="shared" si="41"/>
        <v>0</v>
      </c>
      <c r="BH63" s="81">
        <f t="shared" si="43"/>
        <v>0</v>
      </c>
      <c r="BI63" s="81">
        <f t="shared" si="42"/>
        <v>0</v>
      </c>
    </row>
    <row r="64" spans="1:61" ht="17.25" thickTop="1" thickBot="1">
      <c r="A64" s="70"/>
      <c r="B64" s="71"/>
      <c r="C64" s="3"/>
      <c r="D64" s="45"/>
      <c r="E64" s="45"/>
      <c r="F64" s="45">
        <f t="shared" si="30"/>
        <v>0</v>
      </c>
      <c r="G64" s="3"/>
      <c r="H64" s="3"/>
      <c r="I64" s="39"/>
      <c r="J64" s="45">
        <f t="shared" si="31"/>
        <v>0</v>
      </c>
      <c r="K64" s="45">
        <f t="shared" si="32"/>
        <v>0</v>
      </c>
      <c r="L64" s="3"/>
      <c r="M64" s="72"/>
      <c r="N64" s="73"/>
      <c r="O64" s="45">
        <f t="shared" si="33"/>
        <v>0</v>
      </c>
      <c r="P64" s="71"/>
      <c r="Q64" s="74"/>
      <c r="R64" s="74"/>
      <c r="S64" s="75"/>
      <c r="T64" s="76"/>
      <c r="U64" s="70"/>
      <c r="V64" s="3"/>
      <c r="W64" s="3"/>
      <c r="X64" s="3"/>
      <c r="Y64" s="39"/>
      <c r="Z64" s="405">
        <f t="shared" si="34"/>
        <v>0</v>
      </c>
      <c r="AA64" s="92">
        <f t="shared" si="35"/>
        <v>0</v>
      </c>
      <c r="AB64" s="71"/>
      <c r="AC64" s="3"/>
      <c r="AD64" s="71"/>
      <c r="AE64" s="78"/>
      <c r="AF64" s="78"/>
      <c r="AG64" s="3"/>
      <c r="AH64" s="3"/>
      <c r="AI64" s="79"/>
      <c r="AJ64" s="3"/>
      <c r="AK64" s="71"/>
      <c r="AL64" s="3"/>
      <c r="AM64" s="71"/>
      <c r="AN64" s="71"/>
      <c r="AO64" s="3"/>
      <c r="AP64" s="76"/>
      <c r="AQ64" s="74"/>
      <c r="AR64" s="3"/>
      <c r="AS64" s="3"/>
      <c r="AT64" s="3"/>
      <c r="AU64" s="3"/>
      <c r="AV64" s="3"/>
      <c r="AW64" s="1"/>
      <c r="AX64" s="1"/>
      <c r="AY64" s="1">
        <f t="shared" si="36"/>
        <v>0</v>
      </c>
      <c r="AZ64" s="3"/>
      <c r="BA64" s="3"/>
      <c r="BB64" s="3"/>
      <c r="BC64" s="80" t="e">
        <f t="shared" si="37"/>
        <v>#DIV/0!</v>
      </c>
      <c r="BD64" s="80" t="e">
        <f t="shared" si="38"/>
        <v>#DIV/0!</v>
      </c>
      <c r="BE64" s="81">
        <f t="shared" si="40"/>
        <v>0</v>
      </c>
      <c r="BF64" s="81">
        <f t="shared" si="39"/>
        <v>0</v>
      </c>
      <c r="BG64" s="81">
        <f t="shared" si="41"/>
        <v>0</v>
      </c>
      <c r="BH64" s="81">
        <f t="shared" si="43"/>
        <v>0</v>
      </c>
      <c r="BI64" s="81">
        <f t="shared" si="42"/>
        <v>0</v>
      </c>
    </row>
    <row r="65" spans="1:51" ht="16.5" thickTop="1">
      <c r="A65" s="81"/>
      <c r="D65" s="81"/>
      <c r="E65" s="81"/>
      <c r="F65" s="81"/>
      <c r="I65" s="81"/>
      <c r="J65" s="81"/>
      <c r="K65" s="81"/>
      <c r="M65" s="81"/>
      <c r="N65" s="81"/>
      <c r="O65" s="81"/>
      <c r="Q65" s="81"/>
      <c r="R65" s="81"/>
      <c r="S65" s="81"/>
      <c r="T65" s="81"/>
      <c r="U65" s="81"/>
      <c r="Y65" s="81"/>
      <c r="Z65" s="96"/>
      <c r="AA65" s="96"/>
      <c r="AE65" s="81"/>
      <c r="AF65" s="81"/>
      <c r="AI65" s="81"/>
      <c r="AP65" s="81"/>
      <c r="AQ65" s="81"/>
      <c r="AW65" s="81"/>
      <c r="AX65" s="81"/>
      <c r="AY65" s="81"/>
    </row>
  </sheetData>
  <autoFilter ref="A1:BI64"/>
  <conditionalFormatting sqref="T44:T1048576 T1 T22:T23">
    <cfRule type="duplicateValues" dxfId="489" priority="2254"/>
  </conditionalFormatting>
  <conditionalFormatting sqref="T44:T1048576 T22:T23">
    <cfRule type="duplicateValues" dxfId="488" priority="2251"/>
  </conditionalFormatting>
  <conditionalFormatting sqref="T31:T43">
    <cfRule type="duplicateValues" dxfId="487" priority="484"/>
  </conditionalFormatting>
  <conditionalFormatting sqref="T31:T43">
    <cfRule type="duplicateValues" dxfId="486" priority="483"/>
  </conditionalFormatting>
  <conditionalFormatting sqref="T24:T30">
    <cfRule type="duplicateValues" dxfId="485" priority="485"/>
  </conditionalFormatting>
  <conditionalFormatting sqref="T13:T21">
    <cfRule type="duplicateValues" dxfId="484" priority="479"/>
  </conditionalFormatting>
  <conditionalFormatting sqref="T13:T21">
    <cfRule type="duplicateValues" dxfId="483" priority="478"/>
  </conditionalFormatting>
  <conditionalFormatting sqref="T2">
    <cfRule type="duplicateValues" dxfId="482" priority="472"/>
  </conditionalFormatting>
  <conditionalFormatting sqref="AO3">
    <cfRule type="duplicateValues" dxfId="481" priority="69"/>
  </conditionalFormatting>
  <conditionalFormatting sqref="AQ3">
    <cfRule type="duplicateValues" dxfId="480" priority="66"/>
    <cfRule type="duplicateValues" dxfId="479" priority="67"/>
  </conditionalFormatting>
  <conditionalFormatting sqref="AP3">
    <cfRule type="duplicateValues" dxfId="478" priority="68"/>
  </conditionalFormatting>
  <conditionalFormatting sqref="L3">
    <cfRule type="duplicateValues" dxfId="477" priority="111"/>
  </conditionalFormatting>
  <conditionalFormatting sqref="Q4">
    <cfRule type="duplicateValues" dxfId="476" priority="48"/>
    <cfRule type="duplicateValues" dxfId="475" priority="49"/>
  </conditionalFormatting>
  <conditionalFormatting sqref="T4">
    <cfRule type="duplicateValues" dxfId="474" priority="50"/>
  </conditionalFormatting>
  <conditionalFormatting sqref="L4">
    <cfRule type="duplicateValues" dxfId="473" priority="47"/>
  </conditionalFormatting>
  <conditionalFormatting sqref="AN4">
    <cfRule type="duplicateValues" dxfId="472" priority="46"/>
  </conditionalFormatting>
  <conditionalFormatting sqref="Q6 Q8">
    <cfRule type="duplicateValues" dxfId="471" priority="33"/>
    <cfRule type="duplicateValues" dxfId="470" priority="34"/>
  </conditionalFormatting>
  <conditionalFormatting sqref="L6 L8">
    <cfRule type="duplicateValues" dxfId="469" priority="35"/>
  </conditionalFormatting>
  <conditionalFormatting sqref="T6 T8">
    <cfRule type="duplicateValues" dxfId="468" priority="36"/>
  </conditionalFormatting>
  <conditionalFormatting sqref="Q5">
    <cfRule type="duplicateValues" dxfId="467" priority="29"/>
    <cfRule type="duplicateValues" dxfId="466" priority="30"/>
  </conditionalFormatting>
  <conditionalFormatting sqref="L5">
    <cfRule type="duplicateValues" dxfId="465" priority="31"/>
  </conditionalFormatting>
  <conditionalFormatting sqref="T5">
    <cfRule type="duplicateValues" dxfId="464" priority="32"/>
  </conditionalFormatting>
  <conditionalFormatting sqref="AO5">
    <cfRule type="duplicateValues" dxfId="463" priority="28"/>
  </conditionalFormatting>
  <conditionalFormatting sqref="AN6">
    <cfRule type="duplicateValues" dxfId="462" priority="27"/>
  </conditionalFormatting>
  <conditionalFormatting sqref="Q7">
    <cfRule type="duplicateValues" dxfId="461" priority="23"/>
    <cfRule type="duplicateValues" dxfId="460" priority="24"/>
  </conditionalFormatting>
  <conditionalFormatting sqref="L7">
    <cfRule type="duplicateValues" dxfId="459" priority="25"/>
  </conditionalFormatting>
  <conditionalFormatting sqref="T7">
    <cfRule type="duplicateValues" dxfId="458" priority="26"/>
  </conditionalFormatting>
  <conditionalFormatting sqref="AN8">
    <cfRule type="duplicateValues" dxfId="457" priority="22"/>
  </conditionalFormatting>
  <conditionalFormatting sqref="Q9">
    <cfRule type="duplicateValues" dxfId="456" priority="20"/>
    <cfRule type="duplicateValues" dxfId="455" priority="21"/>
  </conditionalFormatting>
  <conditionalFormatting sqref="AN9">
    <cfRule type="duplicateValues" dxfId="454" priority="19"/>
  </conditionalFormatting>
  <conditionalFormatting sqref="L10">
    <cfRule type="duplicateValues" dxfId="453" priority="15"/>
  </conditionalFormatting>
  <conditionalFormatting sqref="T10">
    <cfRule type="duplicateValues" dxfId="452" priority="16"/>
  </conditionalFormatting>
  <conditionalFormatting sqref="Q10">
    <cfRule type="duplicateValues" dxfId="451" priority="17"/>
    <cfRule type="duplicateValues" dxfId="450" priority="18"/>
  </conditionalFormatting>
  <conditionalFormatting sqref="AN10">
    <cfRule type="duplicateValues" dxfId="449" priority="14"/>
  </conditionalFormatting>
  <conditionalFormatting sqref="L11">
    <cfRule type="duplicateValues" dxfId="448" priority="10"/>
  </conditionalFormatting>
  <conditionalFormatting sqref="T11">
    <cfRule type="duplicateValues" dxfId="447" priority="11"/>
  </conditionalFormatting>
  <conditionalFormatting sqref="Q11">
    <cfRule type="duplicateValues" dxfId="446" priority="12"/>
    <cfRule type="duplicateValues" dxfId="445" priority="13"/>
  </conditionalFormatting>
  <conditionalFormatting sqref="AN11">
    <cfRule type="duplicateValues" dxfId="444" priority="9"/>
  </conditionalFormatting>
  <conditionalFormatting sqref="AP11">
    <cfRule type="duplicateValues" dxfId="443" priority="8"/>
  </conditionalFormatting>
  <conditionalFormatting sqref="AQ11">
    <cfRule type="duplicateValues" dxfId="442" priority="6"/>
    <cfRule type="duplicateValues" dxfId="441" priority="7"/>
  </conditionalFormatting>
  <conditionalFormatting sqref="AO11">
    <cfRule type="duplicateValues" dxfId="440" priority="5"/>
  </conditionalFormatting>
  <conditionalFormatting sqref="Q12">
    <cfRule type="duplicateValues" dxfId="439" priority="1"/>
    <cfRule type="duplicateValues" dxfId="438" priority="2"/>
  </conditionalFormatting>
  <conditionalFormatting sqref="L12">
    <cfRule type="duplicateValues" dxfId="437" priority="3"/>
  </conditionalFormatting>
  <conditionalFormatting sqref="T12">
    <cfRule type="duplicateValues" dxfId="436" priority="4"/>
  </conditionalFormatting>
  <dataValidations count="3">
    <dataValidation type="list" allowBlank="1" showInputMessage="1" showErrorMessage="1" sqref="W1:W2 W13:W1048576">
      <formula1>$A$119:$A$123</formula1>
    </dataValidation>
    <dataValidation type="textLength" allowBlank="1" showInputMessage="1" showErrorMessage="1" sqref="AP2:AP64 T2:T64">
      <formula1>14</formula1>
      <formula2>14</formula2>
    </dataValidation>
    <dataValidation type="textLength" allowBlank="1" showInputMessage="1" showErrorMessage="1" sqref="AQ2:AQ64 Q2:R64">
      <formula1>11</formula1>
      <formula2>11</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4">
        <x14:dataValidation type="list" allowBlank="1" showInputMessage="1" showErrorMessage="1">
          <x14:formula1>
            <xm:f>Reports!$A$125:$A$131</xm:f>
          </x14:formula1>
          <xm:sqref>AI1:AI2 AI13:AI1048576</xm:sqref>
        </x14:dataValidation>
        <x14:dataValidation type="list" allowBlank="1" showInputMessage="1" showErrorMessage="1">
          <x14:formula1>
            <xm:f>Reports!$A$30:$A$36</xm:f>
          </x14:formula1>
          <xm:sqref>AF1:AF2 AF13:AF1048576</xm:sqref>
        </x14:dataValidation>
        <x14:dataValidation type="list" allowBlank="1" showInputMessage="1" showErrorMessage="1">
          <x14:formula1>
            <xm:f>Reports!$A$87:$A$93</xm:f>
          </x14:formula1>
          <xm:sqref>G1:G2 G13:G1048576</xm:sqref>
        </x14:dataValidation>
        <x14:dataValidation type="list" allowBlank="1" showInputMessage="1" showErrorMessage="1">
          <x14:formula1>
            <xm:f>Reports!$A$40:$A$83</xm:f>
          </x14:formula1>
          <xm:sqref>AE1:AE2 AE13:AE1048576</xm:sqref>
        </x14:dataValidation>
        <x14:dataValidation type="list" allowBlank="1" showInputMessage="1" showErrorMessage="1">
          <x14:formula1>
            <xm:f>Reports!$A$97:$A$109</xm:f>
          </x14:formula1>
          <xm:sqref>AG1:AG2 AG13:AG1048576</xm:sqref>
        </x14:dataValidation>
        <x14:dataValidation type="list" allowBlank="1" showInputMessage="1" showErrorMessage="1">
          <x14:formula1>
            <xm:f>Reports!$A$113:$A$121</xm:f>
          </x14:formula1>
          <xm:sqref>AH1:AH2 AH13:AH1048576</xm:sqref>
        </x14:dataValidation>
        <x14:dataValidation type="list" allowBlank="1" showInputMessage="1" showErrorMessage="1">
          <x14:formula1>
            <xm:f>[1]Reports!#REF!</xm:f>
          </x14:formula1>
          <xm:sqref>AE3:AF3 AH3:AI3 W3 W5 AE5:AF5 AF6 AE10:AF11 W10:W11</xm:sqref>
        </x14:dataValidation>
        <x14:dataValidation type="list" allowBlank="1" showInputMessage="1" showErrorMessage="1">
          <x14:formula1>
            <xm:f>[2]Reports!#REF!</xm:f>
          </x14:formula1>
          <xm:sqref>G3</xm:sqref>
        </x14:dataValidation>
        <x14:dataValidation type="list" allowBlank="1" showInputMessage="1" showErrorMessage="1">
          <x14:formula1>
            <xm:f>[3]Reports!#REF!</xm:f>
          </x14:formula1>
          <xm:sqref>AG3</xm:sqref>
        </x14:dataValidation>
        <x14:dataValidation type="list" allowBlank="1" showInputMessage="1" showErrorMessage="1">
          <x14:formula1>
            <xm:f>[4]Reports!#REF!</xm:f>
          </x14:formula1>
          <xm:sqref>W4 AH4:AI4 AE4:AF4 AE6 AE7:AF9 W6:W9 AG5:AI10 G4:G10 W12 AE12:AF12</xm:sqref>
        </x14:dataValidation>
        <x14:dataValidation type="list" allowBlank="1" showInputMessage="1" showErrorMessage="1">
          <x14:formula1>
            <xm:f>[4]Reports!#REF!</xm:f>
          </x14:formula1>
          <xm:sqref>AI11:AI12</xm:sqref>
        </x14:dataValidation>
        <x14:dataValidation type="list" allowBlank="1" showInputMessage="1" showErrorMessage="1">
          <x14:formula1>
            <xm:f>[4]Reports!#REF!</xm:f>
          </x14:formula1>
          <xm:sqref>G11:G12</xm:sqref>
        </x14:dataValidation>
        <x14:dataValidation type="list" allowBlank="1" showInputMessage="1" showErrorMessage="1">
          <x14:formula1>
            <xm:f>[4]Reports!#REF!</xm:f>
          </x14:formula1>
          <xm:sqref>AG11:AG12</xm:sqref>
        </x14:dataValidation>
        <x14:dataValidation type="list" allowBlank="1" showInputMessage="1" showErrorMessage="1">
          <x14:formula1>
            <xm:f>[4]Reports!#REF!</xm:f>
          </x14:formula1>
          <xm:sqref>AH11:AH12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J118"/>
  <sheetViews>
    <sheetView topLeftCell="F1" zoomScale="80" zoomScaleNormal="80" workbookViewId="0">
      <selection activeCell="F1" sqref="F1"/>
    </sheetView>
  </sheetViews>
  <sheetFormatPr defaultRowHeight="15.75"/>
  <cols>
    <col min="1" max="1" width="15.85546875" style="82" bestFit="1" customWidth="1"/>
    <col min="2" max="2" width="17.42578125" style="81" bestFit="1" customWidth="1"/>
    <col min="3" max="3" width="16.7109375" style="81" bestFit="1" customWidth="1"/>
    <col min="4" max="4" width="11.28515625" style="47" bestFit="1" customWidth="1"/>
    <col min="5" max="5" width="14.85546875" style="47" bestFit="1" customWidth="1"/>
    <col min="6" max="6" width="16.7109375" style="47" customWidth="1"/>
    <col min="7" max="7" width="16.28515625" style="81" bestFit="1" customWidth="1"/>
    <col min="8" max="8" width="8.7109375" style="81" customWidth="1"/>
    <col min="9" max="9" width="17.28515625" style="17" bestFit="1" customWidth="1"/>
    <col min="10" max="10" width="18.7109375" style="47" hidden="1" customWidth="1"/>
    <col min="11" max="11" width="12.42578125" style="47" hidden="1" customWidth="1"/>
    <col min="12" max="12" width="31.7109375" style="81" customWidth="1"/>
    <col min="13" max="13" width="12.42578125" style="83" bestFit="1" customWidth="1"/>
    <col min="14" max="14" width="11.5703125" style="84" bestFit="1" customWidth="1"/>
    <col min="15" max="15" width="16.5703125" style="47" bestFit="1" customWidth="1"/>
    <col min="16" max="16" width="16" style="81" bestFit="1" customWidth="1"/>
    <col min="17" max="18" width="15.140625" style="82" bestFit="1" customWidth="1"/>
    <col min="19" max="19" width="12.42578125" style="85" bestFit="1" customWidth="1"/>
    <col min="20" max="20" width="18.7109375" style="87" bestFit="1" customWidth="1"/>
    <col min="21" max="21" width="16.7109375" style="82" bestFit="1" customWidth="1"/>
    <col min="22" max="22" width="44.42578125" style="97" bestFit="1" customWidth="1"/>
    <col min="23" max="23" width="18.28515625" style="81" bestFit="1" customWidth="1"/>
    <col min="24" max="24" width="37.140625" style="81" customWidth="1"/>
    <col min="25" max="25" width="17.28515625" style="17" bestFit="1" customWidth="1"/>
    <col min="26" max="26" width="19.7109375" style="93" bestFit="1" customWidth="1"/>
    <col min="27" max="27" width="17.140625" style="94" bestFit="1" customWidth="1"/>
    <col min="28" max="28" width="18.140625" style="81" hidden="1" customWidth="1"/>
    <col min="29" max="29" width="17.140625" style="81" hidden="1" customWidth="1"/>
    <col min="30" max="30" width="21.7109375" style="81" hidden="1" customWidth="1"/>
    <col min="31" max="31" width="15" style="87" bestFit="1" customWidth="1"/>
    <col min="32" max="32" width="14.5703125" style="87" bestFit="1" customWidth="1"/>
    <col min="33" max="33" width="18.42578125" style="81" bestFit="1" customWidth="1"/>
    <col min="34" max="34" width="17.42578125" style="81" bestFit="1" customWidth="1"/>
    <col min="35" max="35" width="18.140625" style="88" bestFit="1" customWidth="1"/>
    <col min="36" max="36" width="28.5703125" style="81" hidden="1" customWidth="1"/>
    <col min="37" max="37" width="23.42578125" style="81" hidden="1" customWidth="1"/>
    <col min="38" max="38" width="27.140625" style="81" hidden="1" customWidth="1"/>
    <col min="39" max="39" width="22" style="81" hidden="1" customWidth="1"/>
    <col min="40" max="40" width="31" style="81" bestFit="1" customWidth="1"/>
    <col min="41" max="41" width="24.5703125" style="81" bestFit="1" customWidth="1"/>
    <col min="42" max="42" width="29.140625" style="87" bestFit="1" customWidth="1"/>
    <col min="43" max="43" width="14.85546875" style="82" bestFit="1" customWidth="1"/>
    <col min="44" max="44" width="19.28515625" style="81" bestFit="1" customWidth="1"/>
    <col min="45" max="45" width="17.140625" style="81" bestFit="1" customWidth="1"/>
    <col min="46" max="46" width="29.140625" style="81" customWidth="1"/>
    <col min="47" max="47" width="58.5703125" style="81" bestFit="1" customWidth="1"/>
    <col min="48" max="48" width="30" style="81" bestFit="1" customWidth="1"/>
    <col min="49" max="49" width="16" style="16" customWidth="1"/>
    <col min="50" max="50" width="17.28515625" style="16" bestFit="1" customWidth="1"/>
    <col min="51" max="51" width="18.85546875" style="16" bestFit="1" customWidth="1"/>
    <col min="52" max="52" width="16" style="81" bestFit="1" customWidth="1"/>
    <col min="53" max="53" width="16.42578125" style="81" bestFit="1" customWidth="1"/>
    <col min="54" max="54" width="56.5703125" style="81" bestFit="1" customWidth="1"/>
    <col min="55" max="56" width="9.28515625" style="80" bestFit="1" customWidth="1"/>
    <col min="57" max="61" width="3.85546875" style="81" bestFit="1" customWidth="1"/>
    <col min="62" max="62" width="7.28515625" style="81" bestFit="1" customWidth="1"/>
    <col min="63" max="16384" width="9.140625" style="81"/>
  </cols>
  <sheetData>
    <row r="1" spans="1:62" s="69" customFormat="1" ht="33" thickTop="1" thickBot="1">
      <c r="A1" s="59" t="s">
        <v>0</v>
      </c>
      <c r="B1" s="60" t="s">
        <v>1</v>
      </c>
      <c r="C1" s="60" t="s">
        <v>2</v>
      </c>
      <c r="D1" s="61" t="s">
        <v>79</v>
      </c>
      <c r="E1" s="61" t="s">
        <v>80</v>
      </c>
      <c r="F1" s="61" t="s">
        <v>81</v>
      </c>
      <c r="G1" s="60" t="s">
        <v>3</v>
      </c>
      <c r="H1" s="60" t="s">
        <v>212</v>
      </c>
      <c r="I1" s="37" t="s">
        <v>4</v>
      </c>
      <c r="J1" s="62" t="s">
        <v>82</v>
      </c>
      <c r="K1" s="62">
        <v>0.14000000000000001</v>
      </c>
      <c r="L1" s="60" t="s">
        <v>5</v>
      </c>
      <c r="M1" s="63" t="s">
        <v>6</v>
      </c>
      <c r="N1" s="64" t="s">
        <v>29</v>
      </c>
      <c r="O1" s="61" t="s">
        <v>71</v>
      </c>
      <c r="P1" s="60" t="s">
        <v>7</v>
      </c>
      <c r="Q1" s="59" t="s">
        <v>8</v>
      </c>
      <c r="R1" s="59" t="s">
        <v>9</v>
      </c>
      <c r="S1" s="65" t="s">
        <v>10</v>
      </c>
      <c r="T1" s="67" t="s">
        <v>34</v>
      </c>
      <c r="U1" s="59" t="s">
        <v>11</v>
      </c>
      <c r="V1" s="60" t="s">
        <v>12</v>
      </c>
      <c r="W1" s="60" t="s">
        <v>69</v>
      </c>
      <c r="X1" s="60" t="s">
        <v>13</v>
      </c>
      <c r="Y1" s="37" t="s">
        <v>67</v>
      </c>
      <c r="Z1" s="89" t="s">
        <v>70</v>
      </c>
      <c r="AA1" s="90" t="s">
        <v>68</v>
      </c>
      <c r="AB1" s="60" t="s">
        <v>14</v>
      </c>
      <c r="AC1" s="60" t="s">
        <v>15</v>
      </c>
      <c r="AD1" s="60" t="s">
        <v>16</v>
      </c>
      <c r="AE1" s="67" t="s">
        <v>17</v>
      </c>
      <c r="AF1" s="67" t="s">
        <v>18</v>
      </c>
      <c r="AG1" s="60" t="s">
        <v>19</v>
      </c>
      <c r="AH1" s="60" t="s">
        <v>20</v>
      </c>
      <c r="AI1" s="68" t="s">
        <v>30</v>
      </c>
      <c r="AJ1" s="60" t="s">
        <v>21</v>
      </c>
      <c r="AK1" s="60" t="s">
        <v>32</v>
      </c>
      <c r="AL1" s="60" t="s">
        <v>22</v>
      </c>
      <c r="AM1" s="60" t="s">
        <v>33</v>
      </c>
      <c r="AN1" s="60" t="s">
        <v>97</v>
      </c>
      <c r="AO1" s="60" t="s">
        <v>23</v>
      </c>
      <c r="AP1" s="67" t="s">
        <v>35</v>
      </c>
      <c r="AQ1" s="59" t="s">
        <v>24</v>
      </c>
      <c r="AR1" s="60" t="s">
        <v>25</v>
      </c>
      <c r="AS1" s="60" t="s">
        <v>26</v>
      </c>
      <c r="AT1" s="60" t="s">
        <v>98</v>
      </c>
      <c r="AU1" s="60" t="s">
        <v>88</v>
      </c>
      <c r="AV1" s="60" t="s">
        <v>89</v>
      </c>
      <c r="AW1" s="36" t="s">
        <v>83</v>
      </c>
      <c r="AX1" s="36" t="s">
        <v>84</v>
      </c>
      <c r="AY1" s="36" t="s">
        <v>85</v>
      </c>
      <c r="AZ1" s="60" t="s">
        <v>27</v>
      </c>
      <c r="BA1" s="60" t="s">
        <v>28</v>
      </c>
      <c r="BB1" s="60" t="s">
        <v>31</v>
      </c>
      <c r="BC1" s="95"/>
      <c r="BD1" s="95"/>
    </row>
    <row r="2" spans="1:62" s="404" customFormat="1" ht="17.25" thickTop="1" thickBot="1">
      <c r="A2" s="393"/>
      <c r="B2" s="394"/>
      <c r="C2" s="390"/>
      <c r="D2" s="392"/>
      <c r="E2" s="392"/>
      <c r="F2" s="392"/>
      <c r="G2" s="390"/>
      <c r="H2" s="390"/>
      <c r="I2" s="391"/>
      <c r="J2" s="392"/>
      <c r="K2" s="392"/>
      <c r="L2" s="390"/>
      <c r="M2" s="395"/>
      <c r="N2" s="396"/>
      <c r="O2" s="392"/>
      <c r="P2" s="394"/>
      <c r="Q2" s="397"/>
      <c r="R2" s="397"/>
      <c r="S2" s="398"/>
      <c r="T2" s="399"/>
      <c r="U2" s="393"/>
      <c r="V2" s="400"/>
      <c r="W2" s="390"/>
      <c r="X2" s="390"/>
      <c r="Y2" s="391"/>
      <c r="Z2" s="405"/>
      <c r="AA2" s="406"/>
      <c r="AB2" s="394"/>
      <c r="AC2" s="390"/>
      <c r="AD2" s="394"/>
      <c r="AE2" s="401"/>
      <c r="AF2" s="401"/>
      <c r="AG2" s="390"/>
      <c r="AH2" s="390"/>
      <c r="AI2" s="402"/>
      <c r="AJ2" s="390"/>
      <c r="AK2" s="394"/>
      <c r="AL2" s="390"/>
      <c r="AM2" s="394"/>
      <c r="AN2" s="394"/>
      <c r="AO2" s="390"/>
      <c r="AP2" s="399"/>
      <c r="AQ2" s="397"/>
      <c r="AR2" s="390"/>
      <c r="AS2" s="390"/>
      <c r="AT2" s="390"/>
      <c r="AU2" s="390"/>
      <c r="AV2" s="390"/>
      <c r="AW2" s="389"/>
      <c r="AX2" s="389"/>
      <c r="AY2" s="389"/>
      <c r="AZ2" s="390"/>
      <c r="BA2" s="390"/>
      <c r="BB2" s="390"/>
      <c r="BC2" s="403"/>
      <c r="BD2" s="403"/>
    </row>
    <row r="3" spans="1:62" s="404" customFormat="1" ht="17.25" thickTop="1" thickBot="1">
      <c r="A3" s="393" t="s">
        <v>4780</v>
      </c>
      <c r="B3" s="394">
        <v>43049</v>
      </c>
      <c r="C3" s="390" t="s">
        <v>103</v>
      </c>
      <c r="D3" s="392">
        <v>39200</v>
      </c>
      <c r="E3" s="392">
        <f>40000-D3</f>
        <v>800</v>
      </c>
      <c r="F3" s="392">
        <f t="shared" ref="F3:F26" si="0">D3+E3</f>
        <v>40000</v>
      </c>
      <c r="G3" s="407" t="s">
        <v>214</v>
      </c>
      <c r="H3" s="390">
        <v>4</v>
      </c>
      <c r="I3" s="391">
        <v>70000</v>
      </c>
      <c r="J3" s="392">
        <f>I3/(1.14)</f>
        <v>61403.508771929832</v>
      </c>
      <c r="K3" s="392">
        <f>J3*0.14</f>
        <v>8596.4912280701774</v>
      </c>
      <c r="L3" s="390" t="s">
        <v>4769</v>
      </c>
      <c r="M3" s="395">
        <v>1610</v>
      </c>
      <c r="N3" s="396">
        <v>24</v>
      </c>
      <c r="O3" s="392">
        <f t="shared" ref="O3:O26" si="1">I3-D3</f>
        <v>30800</v>
      </c>
      <c r="P3" s="394">
        <v>43058</v>
      </c>
      <c r="Q3" s="397" t="s">
        <v>4751</v>
      </c>
      <c r="R3" s="397"/>
      <c r="S3" s="398" t="s">
        <v>4752</v>
      </c>
      <c r="T3" s="399">
        <v>28409160201585</v>
      </c>
      <c r="U3" s="393"/>
      <c r="V3" s="400" t="s">
        <v>4779</v>
      </c>
      <c r="W3" s="390"/>
      <c r="X3" s="390" t="s">
        <v>4770</v>
      </c>
      <c r="Y3" s="391"/>
      <c r="Z3" s="405">
        <f t="shared" ref="Z3:Z31" si="2">IF(AG3="Corporate",((F3+Y3)/2),IF(G3="Club",I3,(F3+Y3)))</f>
        <v>40000</v>
      </c>
      <c r="AA3" s="406">
        <f t="shared" ref="AA3:AA26" si="3">(F3+Y3)-I3</f>
        <v>-30000</v>
      </c>
      <c r="AB3" s="394"/>
      <c r="AC3" s="390"/>
      <c r="AD3" s="394"/>
      <c r="AE3" s="401" t="s">
        <v>4768</v>
      </c>
      <c r="AF3" s="401" t="s">
        <v>336</v>
      </c>
      <c r="AG3" s="390" t="s">
        <v>87</v>
      </c>
      <c r="AH3" s="390" t="s">
        <v>94</v>
      </c>
      <c r="AI3" s="402" t="s">
        <v>50</v>
      </c>
      <c r="AJ3" s="390"/>
      <c r="AK3" s="394"/>
      <c r="AL3" s="390"/>
      <c r="AM3" s="394"/>
      <c r="AN3" s="390" t="s">
        <v>4750</v>
      </c>
      <c r="AO3" s="390" t="s">
        <v>193</v>
      </c>
      <c r="AP3" s="399"/>
      <c r="AQ3" s="397"/>
      <c r="AR3" s="390"/>
      <c r="AS3" s="390"/>
      <c r="AT3" s="390" t="s">
        <v>102</v>
      </c>
      <c r="AU3" s="390" t="s">
        <v>105</v>
      </c>
      <c r="AV3" s="390" t="s">
        <v>4749</v>
      </c>
      <c r="AW3" s="389"/>
      <c r="AX3" s="389"/>
      <c r="AY3" s="389">
        <f t="shared" ref="AY3:AY32" si="4">(AW3*35%)-AX3</f>
        <v>0</v>
      </c>
      <c r="AZ3" s="390"/>
      <c r="BA3" s="390"/>
      <c r="BB3" s="390"/>
      <c r="BC3" s="403">
        <f t="shared" ref="BC3:BC26" si="5">D3/I3</f>
        <v>0.56000000000000005</v>
      </c>
      <c r="BD3" s="403">
        <f t="shared" ref="BD3:BD26" si="6">E3/O3</f>
        <v>2.5974025974025976E-2</v>
      </c>
      <c r="BE3" s="404">
        <f t="shared" ref="BE3:BE26" si="7">LEN(Q3)</f>
        <v>11</v>
      </c>
      <c r="BF3" s="404">
        <f t="shared" ref="BF3:BF26" si="8">LEN(R3)</f>
        <v>0</v>
      </c>
      <c r="BG3" s="404">
        <f t="shared" ref="BG3:BG26" si="9">LEN(T3)</f>
        <v>14</v>
      </c>
      <c r="BH3" s="404">
        <f t="shared" ref="BH3:BH26" si="10">LEN(AP3)</f>
        <v>0</v>
      </c>
      <c r="BI3" s="404">
        <f t="shared" ref="BI3:BI26" si="11">LEN(AQ3)</f>
        <v>0</v>
      </c>
      <c r="BJ3" s="404" t="e">
        <f ca="1">Reports!$B$1-'[4]Daily Contracts'!#REF!</f>
        <v>#REF!</v>
      </c>
    </row>
    <row r="4" spans="1:62" s="404" customFormat="1" ht="17.25" thickTop="1" thickBot="1">
      <c r="A4" s="393" t="s">
        <v>4805</v>
      </c>
      <c r="B4" s="394" t="s">
        <v>4787</v>
      </c>
      <c r="C4" s="390" t="s">
        <v>103</v>
      </c>
      <c r="D4" s="392">
        <v>7300</v>
      </c>
      <c r="E4" s="392">
        <f>8600-D4</f>
        <v>1300</v>
      </c>
      <c r="F4" s="392">
        <f t="shared" si="0"/>
        <v>8600</v>
      </c>
      <c r="G4" s="407" t="s">
        <v>214</v>
      </c>
      <c r="H4" s="390">
        <v>4</v>
      </c>
      <c r="I4" s="391">
        <v>70000</v>
      </c>
      <c r="J4" s="392">
        <f>I4/(1.14)</f>
        <v>61403.508771929832</v>
      </c>
      <c r="K4" s="392">
        <f>J4*0.14</f>
        <v>8596.4912280701774</v>
      </c>
      <c r="L4" s="390" t="s">
        <v>4806</v>
      </c>
      <c r="M4" s="395">
        <v>1563</v>
      </c>
      <c r="N4" s="396">
        <v>72</v>
      </c>
      <c r="O4" s="392">
        <f t="shared" si="1"/>
        <v>62700</v>
      </c>
      <c r="P4" s="394">
        <v>43060</v>
      </c>
      <c r="Q4" s="397" t="s">
        <v>4807</v>
      </c>
      <c r="R4" s="397"/>
      <c r="S4" s="398"/>
      <c r="T4" s="399">
        <v>27804240101088</v>
      </c>
      <c r="U4" s="393"/>
      <c r="V4" s="400" t="s">
        <v>4809</v>
      </c>
      <c r="W4" s="390"/>
      <c r="X4" s="390" t="s">
        <v>4785</v>
      </c>
      <c r="Y4" s="391"/>
      <c r="Z4" s="405">
        <f t="shared" si="2"/>
        <v>8600</v>
      </c>
      <c r="AA4" s="406">
        <f t="shared" si="3"/>
        <v>-61400</v>
      </c>
      <c r="AB4" s="394"/>
      <c r="AC4" s="390"/>
      <c r="AD4" s="394"/>
      <c r="AE4" s="401" t="s">
        <v>405</v>
      </c>
      <c r="AF4" s="401" t="s">
        <v>336</v>
      </c>
      <c r="AG4" s="390" t="s">
        <v>39</v>
      </c>
      <c r="AH4" s="390" t="s">
        <v>94</v>
      </c>
      <c r="AI4" s="402" t="s">
        <v>50</v>
      </c>
      <c r="AJ4" s="390"/>
      <c r="AK4" s="394"/>
      <c r="AL4" s="390"/>
      <c r="AM4" s="394"/>
      <c r="AN4" s="390" t="s">
        <v>4806</v>
      </c>
      <c r="AO4" s="394" t="s">
        <v>250</v>
      </c>
      <c r="AP4" s="399"/>
      <c r="AQ4" s="397"/>
      <c r="AR4" s="390"/>
      <c r="AS4" s="390"/>
      <c r="AT4" s="390" t="s">
        <v>4808</v>
      </c>
      <c r="AU4" s="390" t="s">
        <v>278</v>
      </c>
      <c r="AV4" s="390" t="s">
        <v>4786</v>
      </c>
      <c r="AW4" s="389">
        <v>12500</v>
      </c>
      <c r="AX4" s="389"/>
      <c r="AY4" s="389">
        <f t="shared" si="4"/>
        <v>4375</v>
      </c>
      <c r="AZ4" s="390"/>
      <c r="BA4" s="390"/>
      <c r="BB4" s="390"/>
      <c r="BC4" s="403">
        <f t="shared" si="5"/>
        <v>0.10428571428571429</v>
      </c>
      <c r="BD4" s="403">
        <f t="shared" si="6"/>
        <v>2.0733652312599681E-2</v>
      </c>
      <c r="BE4" s="404">
        <f t="shared" si="7"/>
        <v>11</v>
      </c>
      <c r="BF4" s="404">
        <f t="shared" si="8"/>
        <v>0</v>
      </c>
      <c r="BG4" s="404">
        <f t="shared" si="9"/>
        <v>14</v>
      </c>
      <c r="BH4" s="404">
        <f t="shared" si="10"/>
        <v>0</v>
      </c>
      <c r="BI4" s="404">
        <f t="shared" si="11"/>
        <v>0</v>
      </c>
      <c r="BJ4" s="404" t="e">
        <f ca="1">Reports!$B$1-'[4]Daily Contracts'!#REF!</f>
        <v>#REF!</v>
      </c>
    </row>
    <row r="5" spans="1:62" ht="17.25" thickTop="1" thickBot="1">
      <c r="A5" s="70"/>
      <c r="B5" s="71"/>
      <c r="C5" s="3"/>
      <c r="D5" s="45"/>
      <c r="E5" s="45"/>
      <c r="F5" s="45">
        <f t="shared" si="0"/>
        <v>0</v>
      </c>
      <c r="G5" s="3"/>
      <c r="H5" s="3"/>
      <c r="I5" s="39"/>
      <c r="J5" s="45">
        <f>I5/(1.14)</f>
        <v>0</v>
      </c>
      <c r="K5" s="45">
        <f>J5*0.14</f>
        <v>0</v>
      </c>
      <c r="L5" s="3"/>
      <c r="M5" s="72"/>
      <c r="N5" s="73"/>
      <c r="O5" s="45">
        <f t="shared" si="1"/>
        <v>0</v>
      </c>
      <c r="P5" s="71"/>
      <c r="Q5" s="74"/>
      <c r="R5" s="74"/>
      <c r="S5" s="75"/>
      <c r="T5" s="76"/>
      <c r="U5" s="70"/>
      <c r="V5" s="77"/>
      <c r="W5" s="3"/>
      <c r="X5" s="3"/>
      <c r="Y5" s="39"/>
      <c r="Z5" s="405">
        <f t="shared" si="2"/>
        <v>0</v>
      </c>
      <c r="AA5" s="406">
        <f t="shared" si="3"/>
        <v>0</v>
      </c>
      <c r="AB5" s="71"/>
      <c r="AC5" s="3"/>
      <c r="AD5" s="71"/>
      <c r="AE5" s="78"/>
      <c r="AF5" s="78"/>
      <c r="AG5" s="3"/>
      <c r="AH5" s="3"/>
      <c r="AI5" s="79"/>
      <c r="AJ5" s="3"/>
      <c r="AK5" s="71"/>
      <c r="AL5" s="3"/>
      <c r="AM5" s="71"/>
      <c r="AN5" s="71"/>
      <c r="AO5" s="3"/>
      <c r="AP5" s="76"/>
      <c r="AQ5" s="74"/>
      <c r="AR5" s="3"/>
      <c r="AS5" s="3"/>
      <c r="AT5" s="3"/>
      <c r="AU5" s="3"/>
      <c r="AV5" s="3"/>
      <c r="AW5" s="1"/>
      <c r="AX5" s="1"/>
      <c r="AY5" s="1">
        <f t="shared" si="4"/>
        <v>0</v>
      </c>
      <c r="AZ5" s="3"/>
      <c r="BA5" s="3"/>
      <c r="BB5" s="3"/>
      <c r="BC5" s="80" t="e">
        <f t="shared" si="5"/>
        <v>#DIV/0!</v>
      </c>
      <c r="BD5" s="80" t="e">
        <f t="shared" si="6"/>
        <v>#DIV/0!</v>
      </c>
      <c r="BE5" s="81">
        <f t="shared" si="7"/>
        <v>0</v>
      </c>
      <c r="BF5" s="81">
        <f t="shared" si="8"/>
        <v>0</v>
      </c>
      <c r="BG5" s="81">
        <f t="shared" si="9"/>
        <v>0</v>
      </c>
      <c r="BH5" s="81">
        <f t="shared" si="10"/>
        <v>0</v>
      </c>
      <c r="BI5" s="81">
        <f t="shared" si="11"/>
        <v>0</v>
      </c>
      <c r="BJ5" s="404" t="e">
        <f ca="1">Reports!$B$1-'[4]Daily Contracts'!#REF!</f>
        <v>#REF!</v>
      </c>
    </row>
    <row r="6" spans="1:62" ht="17.25" thickTop="1" thickBot="1">
      <c r="A6" s="70"/>
      <c r="B6" s="71"/>
      <c r="C6" s="3"/>
      <c r="D6" s="45"/>
      <c r="E6" s="45"/>
      <c r="F6" s="45">
        <f t="shared" si="0"/>
        <v>0</v>
      </c>
      <c r="G6" s="3"/>
      <c r="H6" s="3"/>
      <c r="I6" s="39"/>
      <c r="J6" s="45">
        <f t="shared" ref="J6:J35" si="12">I6/(1.14)</f>
        <v>0</v>
      </c>
      <c r="K6" s="45">
        <f t="shared" ref="K6:K35" si="13">J6*0.14</f>
        <v>0</v>
      </c>
      <c r="L6" s="3"/>
      <c r="M6" s="72"/>
      <c r="N6" s="73"/>
      <c r="O6" s="45">
        <f t="shared" si="1"/>
        <v>0</v>
      </c>
      <c r="P6" s="71"/>
      <c r="Q6" s="74"/>
      <c r="R6" s="74"/>
      <c r="S6" s="75"/>
      <c r="T6" s="76"/>
      <c r="U6" s="70"/>
      <c r="V6" s="77"/>
      <c r="W6" s="3"/>
      <c r="X6" s="3"/>
      <c r="Y6" s="39"/>
      <c r="Z6" s="405">
        <f t="shared" si="2"/>
        <v>0</v>
      </c>
      <c r="AA6" s="92">
        <f t="shared" si="3"/>
        <v>0</v>
      </c>
      <c r="AB6" s="71"/>
      <c r="AC6" s="3"/>
      <c r="AD6" s="71"/>
      <c r="AE6" s="78"/>
      <c r="AF6" s="78"/>
      <c r="AG6" s="3"/>
      <c r="AH6" s="3"/>
      <c r="AI6" s="79"/>
      <c r="AJ6" s="3"/>
      <c r="AK6" s="71"/>
      <c r="AL6" s="3"/>
      <c r="AM6" s="71"/>
      <c r="AN6" s="71"/>
      <c r="AO6" s="3"/>
      <c r="AP6" s="76"/>
      <c r="AQ6" s="74"/>
      <c r="AR6" s="3"/>
      <c r="AS6" s="3"/>
      <c r="AT6" s="3"/>
      <c r="AU6" s="3"/>
      <c r="AV6" s="3"/>
      <c r="AW6" s="1"/>
      <c r="AX6" s="1"/>
      <c r="AY6" s="1">
        <f t="shared" si="4"/>
        <v>0</v>
      </c>
      <c r="AZ6" s="3"/>
      <c r="BA6" s="3"/>
      <c r="BB6" s="3"/>
      <c r="BC6" s="80" t="e">
        <f t="shared" si="5"/>
        <v>#DIV/0!</v>
      </c>
      <c r="BD6" s="80" t="e">
        <f t="shared" si="6"/>
        <v>#DIV/0!</v>
      </c>
      <c r="BE6" s="81">
        <f t="shared" si="7"/>
        <v>0</v>
      </c>
      <c r="BF6" s="81">
        <f t="shared" si="8"/>
        <v>0</v>
      </c>
      <c r="BG6" s="81">
        <f t="shared" si="9"/>
        <v>0</v>
      </c>
      <c r="BH6" s="81">
        <f t="shared" si="10"/>
        <v>0</v>
      </c>
      <c r="BI6" s="81">
        <f t="shared" si="11"/>
        <v>0</v>
      </c>
    </row>
    <row r="7" spans="1:62" ht="17.25" thickTop="1" thickBot="1">
      <c r="A7" s="70"/>
      <c r="B7" s="71"/>
      <c r="C7" s="3"/>
      <c r="D7" s="45"/>
      <c r="E7" s="45"/>
      <c r="F7" s="45">
        <f t="shared" si="0"/>
        <v>0</v>
      </c>
      <c r="G7" s="3"/>
      <c r="H7" s="3"/>
      <c r="I7" s="39"/>
      <c r="J7" s="45">
        <f t="shared" si="12"/>
        <v>0</v>
      </c>
      <c r="K7" s="45">
        <f t="shared" si="13"/>
        <v>0</v>
      </c>
      <c r="L7" s="3"/>
      <c r="M7" s="72"/>
      <c r="N7" s="73"/>
      <c r="O7" s="45">
        <f t="shared" si="1"/>
        <v>0</v>
      </c>
      <c r="P7" s="71"/>
      <c r="Q7" s="74"/>
      <c r="R7" s="74"/>
      <c r="S7" s="75"/>
      <c r="T7" s="76"/>
      <c r="U7" s="70"/>
      <c r="V7" s="77"/>
      <c r="W7" s="3"/>
      <c r="X7" s="3"/>
      <c r="Y7" s="39"/>
      <c r="Z7" s="405">
        <f t="shared" si="2"/>
        <v>0</v>
      </c>
      <c r="AA7" s="92">
        <f t="shared" si="3"/>
        <v>0</v>
      </c>
      <c r="AB7" s="71"/>
      <c r="AC7" s="3"/>
      <c r="AD7" s="71"/>
      <c r="AE7" s="78"/>
      <c r="AF7" s="78"/>
      <c r="AG7" s="3"/>
      <c r="AH7" s="3"/>
      <c r="AI7" s="79"/>
      <c r="AJ7" s="3"/>
      <c r="AK7" s="71"/>
      <c r="AL7" s="3"/>
      <c r="AM7" s="71"/>
      <c r="AN7" s="71"/>
      <c r="AO7" s="3"/>
      <c r="AP7" s="76"/>
      <c r="AQ7" s="74"/>
      <c r="AR7" s="3"/>
      <c r="AS7" s="3"/>
      <c r="AT7" s="3"/>
      <c r="AU7" s="3"/>
      <c r="AV7" s="3"/>
      <c r="AW7" s="1"/>
      <c r="AX7" s="1"/>
      <c r="AY7" s="1">
        <f t="shared" si="4"/>
        <v>0</v>
      </c>
      <c r="AZ7" s="3"/>
      <c r="BA7" s="3"/>
      <c r="BB7" s="3"/>
      <c r="BC7" s="80" t="e">
        <f t="shared" si="5"/>
        <v>#DIV/0!</v>
      </c>
      <c r="BD7" s="80" t="e">
        <f t="shared" si="6"/>
        <v>#DIV/0!</v>
      </c>
      <c r="BE7" s="81">
        <f t="shared" si="7"/>
        <v>0</v>
      </c>
      <c r="BF7" s="81">
        <f t="shared" si="8"/>
        <v>0</v>
      </c>
      <c r="BG7" s="81">
        <f t="shared" si="9"/>
        <v>0</v>
      </c>
      <c r="BH7" s="81">
        <f t="shared" si="10"/>
        <v>0</v>
      </c>
      <c r="BI7" s="81">
        <f t="shared" si="11"/>
        <v>0</v>
      </c>
    </row>
    <row r="8" spans="1:62" ht="17.25" thickTop="1" thickBot="1">
      <c r="A8" s="70"/>
      <c r="B8" s="71"/>
      <c r="C8" s="3"/>
      <c r="D8" s="45"/>
      <c r="E8" s="45"/>
      <c r="F8" s="45">
        <f t="shared" si="0"/>
        <v>0</v>
      </c>
      <c r="G8" s="3"/>
      <c r="H8" s="3"/>
      <c r="I8" s="39"/>
      <c r="J8" s="45">
        <f t="shared" si="12"/>
        <v>0</v>
      </c>
      <c r="K8" s="45">
        <f t="shared" si="13"/>
        <v>0</v>
      </c>
      <c r="L8" s="3"/>
      <c r="M8" s="72"/>
      <c r="N8" s="73"/>
      <c r="O8" s="45">
        <f t="shared" si="1"/>
        <v>0</v>
      </c>
      <c r="P8" s="71"/>
      <c r="Q8" s="74"/>
      <c r="R8" s="74"/>
      <c r="S8" s="75"/>
      <c r="T8" s="76"/>
      <c r="U8" s="70"/>
      <c r="V8" s="77"/>
      <c r="W8" s="3"/>
      <c r="X8" s="3"/>
      <c r="Y8" s="39"/>
      <c r="Z8" s="405">
        <f t="shared" si="2"/>
        <v>0</v>
      </c>
      <c r="AA8" s="92">
        <f t="shared" si="3"/>
        <v>0</v>
      </c>
      <c r="AB8" s="71"/>
      <c r="AC8" s="3"/>
      <c r="AD8" s="71"/>
      <c r="AE8" s="78"/>
      <c r="AF8" s="78"/>
      <c r="AG8" s="3"/>
      <c r="AH8" s="3"/>
      <c r="AI8" s="79"/>
      <c r="AJ8" s="3"/>
      <c r="AK8" s="71"/>
      <c r="AL8" s="3"/>
      <c r="AM8" s="71"/>
      <c r="AN8" s="71"/>
      <c r="AO8" s="3"/>
      <c r="AP8" s="76"/>
      <c r="AQ8" s="74"/>
      <c r="AR8" s="3"/>
      <c r="AS8" s="3"/>
      <c r="AT8" s="3"/>
      <c r="AU8" s="3"/>
      <c r="AV8" s="3"/>
      <c r="AW8" s="1"/>
      <c r="AX8" s="1"/>
      <c r="AY8" s="1">
        <f t="shared" si="4"/>
        <v>0</v>
      </c>
      <c r="AZ8" s="3"/>
      <c r="BA8" s="3"/>
      <c r="BB8" s="3"/>
      <c r="BC8" s="80" t="e">
        <f t="shared" si="5"/>
        <v>#DIV/0!</v>
      </c>
      <c r="BD8" s="80" t="e">
        <f t="shared" si="6"/>
        <v>#DIV/0!</v>
      </c>
      <c r="BE8" s="81">
        <f t="shared" si="7"/>
        <v>0</v>
      </c>
      <c r="BF8" s="81">
        <f t="shared" si="8"/>
        <v>0</v>
      </c>
      <c r="BG8" s="81">
        <f t="shared" si="9"/>
        <v>0</v>
      </c>
      <c r="BH8" s="81">
        <f t="shared" si="10"/>
        <v>0</v>
      </c>
      <c r="BI8" s="81">
        <f t="shared" si="11"/>
        <v>0</v>
      </c>
    </row>
    <row r="9" spans="1:62" ht="17.25" thickTop="1" thickBot="1">
      <c r="A9" s="70"/>
      <c r="B9" s="71"/>
      <c r="C9" s="3"/>
      <c r="D9" s="45"/>
      <c r="E9" s="45"/>
      <c r="F9" s="45">
        <f t="shared" si="0"/>
        <v>0</v>
      </c>
      <c r="G9" s="3"/>
      <c r="H9" s="3"/>
      <c r="I9" s="39"/>
      <c r="J9" s="45">
        <f t="shared" si="12"/>
        <v>0</v>
      </c>
      <c r="K9" s="45">
        <f t="shared" si="13"/>
        <v>0</v>
      </c>
      <c r="L9" s="3"/>
      <c r="M9" s="72"/>
      <c r="N9" s="73"/>
      <c r="O9" s="45">
        <f t="shared" si="1"/>
        <v>0</v>
      </c>
      <c r="P9" s="71"/>
      <c r="Q9" s="74"/>
      <c r="R9" s="74"/>
      <c r="S9" s="75"/>
      <c r="T9" s="76"/>
      <c r="U9" s="70"/>
      <c r="V9" s="77"/>
      <c r="W9" s="3"/>
      <c r="X9" s="3"/>
      <c r="Y9" s="39"/>
      <c r="Z9" s="405">
        <f t="shared" si="2"/>
        <v>0</v>
      </c>
      <c r="AA9" s="92">
        <f t="shared" si="3"/>
        <v>0</v>
      </c>
      <c r="AB9" s="71"/>
      <c r="AC9" s="3"/>
      <c r="AD9" s="71"/>
      <c r="AE9" s="78"/>
      <c r="AF9" s="78"/>
      <c r="AG9" s="3"/>
      <c r="AH9" s="3"/>
      <c r="AI9" s="79"/>
      <c r="AJ9" s="3"/>
      <c r="AK9" s="71"/>
      <c r="AL9" s="3"/>
      <c r="AM9" s="71"/>
      <c r="AN9" s="71"/>
      <c r="AO9" s="3"/>
      <c r="AP9" s="76"/>
      <c r="AQ9" s="74"/>
      <c r="AR9" s="3"/>
      <c r="AS9" s="3"/>
      <c r="AT9" s="3"/>
      <c r="AU9" s="3"/>
      <c r="AV9" s="3"/>
      <c r="AW9" s="1"/>
      <c r="AX9" s="1"/>
      <c r="AY9" s="1">
        <f t="shared" si="4"/>
        <v>0</v>
      </c>
      <c r="AZ9" s="3"/>
      <c r="BA9" s="3"/>
      <c r="BB9" s="3"/>
      <c r="BC9" s="80" t="e">
        <f t="shared" si="5"/>
        <v>#DIV/0!</v>
      </c>
      <c r="BD9" s="80" t="e">
        <f t="shared" si="6"/>
        <v>#DIV/0!</v>
      </c>
      <c r="BE9" s="81">
        <f t="shared" si="7"/>
        <v>0</v>
      </c>
      <c r="BF9" s="81">
        <f t="shared" si="8"/>
        <v>0</v>
      </c>
      <c r="BG9" s="81">
        <f t="shared" si="9"/>
        <v>0</v>
      </c>
      <c r="BH9" s="81">
        <f t="shared" si="10"/>
        <v>0</v>
      </c>
      <c r="BI9" s="81">
        <f t="shared" si="11"/>
        <v>0</v>
      </c>
    </row>
    <row r="10" spans="1:62" ht="17.25" thickTop="1" thickBot="1">
      <c r="A10" s="70"/>
      <c r="B10" s="71"/>
      <c r="C10" s="3"/>
      <c r="D10" s="45"/>
      <c r="E10" s="45"/>
      <c r="F10" s="45">
        <f t="shared" si="0"/>
        <v>0</v>
      </c>
      <c r="G10" s="3"/>
      <c r="H10" s="3"/>
      <c r="I10" s="39"/>
      <c r="J10" s="45">
        <f t="shared" si="12"/>
        <v>0</v>
      </c>
      <c r="K10" s="45">
        <f t="shared" si="13"/>
        <v>0</v>
      </c>
      <c r="L10" s="3"/>
      <c r="M10" s="72"/>
      <c r="N10" s="73"/>
      <c r="O10" s="45">
        <f t="shared" si="1"/>
        <v>0</v>
      </c>
      <c r="P10" s="71"/>
      <c r="Q10" s="74"/>
      <c r="R10" s="74"/>
      <c r="S10" s="75"/>
      <c r="T10" s="76"/>
      <c r="U10" s="70"/>
      <c r="V10" s="77"/>
      <c r="W10" s="3"/>
      <c r="X10" s="3"/>
      <c r="Y10" s="39"/>
      <c r="Z10" s="405">
        <f t="shared" si="2"/>
        <v>0</v>
      </c>
      <c r="AA10" s="92">
        <f t="shared" si="3"/>
        <v>0</v>
      </c>
      <c r="AB10" s="71"/>
      <c r="AC10" s="3"/>
      <c r="AD10" s="71"/>
      <c r="AE10" s="78"/>
      <c r="AF10" s="78"/>
      <c r="AG10" s="3"/>
      <c r="AH10" s="3"/>
      <c r="AI10" s="79"/>
      <c r="AJ10" s="3"/>
      <c r="AK10" s="71"/>
      <c r="AL10" s="3"/>
      <c r="AM10" s="71"/>
      <c r="AN10" s="71"/>
      <c r="AO10" s="3"/>
      <c r="AP10" s="76"/>
      <c r="AQ10" s="74"/>
      <c r="AR10" s="3"/>
      <c r="AS10" s="3"/>
      <c r="AT10" s="3"/>
      <c r="AU10" s="3"/>
      <c r="AV10" s="3"/>
      <c r="AW10" s="1"/>
      <c r="AX10" s="1"/>
      <c r="AY10" s="1">
        <f t="shared" si="4"/>
        <v>0</v>
      </c>
      <c r="AZ10" s="3"/>
      <c r="BA10" s="3"/>
      <c r="BB10" s="3"/>
      <c r="BC10" s="80" t="e">
        <f t="shared" si="5"/>
        <v>#DIV/0!</v>
      </c>
      <c r="BD10" s="80" t="e">
        <f t="shared" si="6"/>
        <v>#DIV/0!</v>
      </c>
      <c r="BE10" s="81">
        <f t="shared" si="7"/>
        <v>0</v>
      </c>
      <c r="BF10" s="81">
        <f t="shared" si="8"/>
        <v>0</v>
      </c>
      <c r="BG10" s="81">
        <f t="shared" si="9"/>
        <v>0</v>
      </c>
      <c r="BH10" s="81">
        <f t="shared" si="10"/>
        <v>0</v>
      </c>
      <c r="BI10" s="81">
        <f t="shared" si="11"/>
        <v>0</v>
      </c>
    </row>
    <row r="11" spans="1:62" ht="17.25" thickTop="1" thickBot="1">
      <c r="A11" s="70"/>
      <c r="B11" s="71"/>
      <c r="C11" s="3"/>
      <c r="D11" s="45"/>
      <c r="E11" s="45"/>
      <c r="F11" s="45">
        <f t="shared" si="0"/>
        <v>0</v>
      </c>
      <c r="G11" s="3"/>
      <c r="H11" s="3"/>
      <c r="I11" s="39"/>
      <c r="J11" s="45">
        <f t="shared" si="12"/>
        <v>0</v>
      </c>
      <c r="K11" s="45">
        <f t="shared" si="13"/>
        <v>0</v>
      </c>
      <c r="L11" s="3"/>
      <c r="M11" s="72"/>
      <c r="N11" s="73"/>
      <c r="O11" s="45">
        <f t="shared" si="1"/>
        <v>0</v>
      </c>
      <c r="P11" s="71"/>
      <c r="Q11" s="74"/>
      <c r="R11" s="74"/>
      <c r="S11" s="75"/>
      <c r="T11" s="76"/>
      <c r="U11" s="70"/>
      <c r="V11" s="77"/>
      <c r="W11" s="3"/>
      <c r="X11" s="3"/>
      <c r="Y11" s="39"/>
      <c r="Z11" s="405">
        <f t="shared" si="2"/>
        <v>0</v>
      </c>
      <c r="AA11" s="92">
        <f t="shared" si="3"/>
        <v>0</v>
      </c>
      <c r="AB11" s="71"/>
      <c r="AC11" s="3"/>
      <c r="AD11" s="71"/>
      <c r="AE11" s="78"/>
      <c r="AF11" s="78"/>
      <c r="AG11" s="3"/>
      <c r="AH11" s="3"/>
      <c r="AI11" s="79"/>
      <c r="AJ11" s="3"/>
      <c r="AK11" s="71"/>
      <c r="AL11" s="3"/>
      <c r="AM11" s="71"/>
      <c r="AN11" s="71"/>
      <c r="AO11" s="3"/>
      <c r="AP11" s="76"/>
      <c r="AQ11" s="74"/>
      <c r="AR11" s="3"/>
      <c r="AS11" s="3"/>
      <c r="AT11" s="3"/>
      <c r="AU11" s="3"/>
      <c r="AV11" s="3"/>
      <c r="AW11" s="1"/>
      <c r="AX11" s="1"/>
      <c r="AY11" s="1">
        <f t="shared" si="4"/>
        <v>0</v>
      </c>
      <c r="AZ11" s="3"/>
      <c r="BA11" s="3"/>
      <c r="BB11" s="3"/>
      <c r="BC11" s="80" t="e">
        <f t="shared" si="5"/>
        <v>#DIV/0!</v>
      </c>
      <c r="BD11" s="80" t="e">
        <f t="shared" si="6"/>
        <v>#DIV/0!</v>
      </c>
      <c r="BE11" s="81">
        <f t="shared" si="7"/>
        <v>0</v>
      </c>
      <c r="BF11" s="81">
        <f t="shared" si="8"/>
        <v>0</v>
      </c>
      <c r="BG11" s="81">
        <f t="shared" si="9"/>
        <v>0</v>
      </c>
      <c r="BH11" s="81">
        <f t="shared" si="10"/>
        <v>0</v>
      </c>
      <c r="BI11" s="81">
        <f t="shared" si="11"/>
        <v>0</v>
      </c>
    </row>
    <row r="12" spans="1:62" ht="17.25" thickTop="1" thickBot="1">
      <c r="A12" s="70"/>
      <c r="B12" s="71"/>
      <c r="C12" s="3"/>
      <c r="D12" s="45"/>
      <c r="E12" s="45"/>
      <c r="F12" s="45">
        <f t="shared" si="0"/>
        <v>0</v>
      </c>
      <c r="G12" s="3"/>
      <c r="H12" s="3"/>
      <c r="I12" s="39"/>
      <c r="J12" s="45">
        <f t="shared" si="12"/>
        <v>0</v>
      </c>
      <c r="K12" s="45">
        <f t="shared" si="13"/>
        <v>0</v>
      </c>
      <c r="L12" s="3"/>
      <c r="M12" s="72"/>
      <c r="N12" s="73"/>
      <c r="O12" s="45">
        <f t="shared" si="1"/>
        <v>0</v>
      </c>
      <c r="P12" s="71"/>
      <c r="Q12" s="74"/>
      <c r="R12" s="74"/>
      <c r="S12" s="75"/>
      <c r="T12" s="76"/>
      <c r="U12" s="70"/>
      <c r="V12" s="77"/>
      <c r="W12" s="3"/>
      <c r="X12" s="3"/>
      <c r="Y12" s="39"/>
      <c r="Z12" s="405">
        <f t="shared" si="2"/>
        <v>0</v>
      </c>
      <c r="AA12" s="92">
        <f t="shared" si="3"/>
        <v>0</v>
      </c>
      <c r="AB12" s="71"/>
      <c r="AC12" s="3"/>
      <c r="AD12" s="71"/>
      <c r="AE12" s="78"/>
      <c r="AF12" s="78"/>
      <c r="AG12" s="3"/>
      <c r="AH12" s="3"/>
      <c r="AI12" s="79"/>
      <c r="AJ12" s="3"/>
      <c r="AK12" s="71"/>
      <c r="AL12" s="3"/>
      <c r="AM12" s="71"/>
      <c r="AN12" s="71"/>
      <c r="AO12" s="3"/>
      <c r="AP12" s="76"/>
      <c r="AQ12" s="74"/>
      <c r="AR12" s="3"/>
      <c r="AS12" s="3"/>
      <c r="AT12" s="3"/>
      <c r="AU12" s="3"/>
      <c r="AV12" s="3"/>
      <c r="AW12" s="1"/>
      <c r="AX12" s="1"/>
      <c r="AY12" s="1">
        <f t="shared" si="4"/>
        <v>0</v>
      </c>
      <c r="AZ12" s="3"/>
      <c r="BA12" s="3"/>
      <c r="BB12" s="3"/>
      <c r="BC12" s="80" t="e">
        <f t="shared" si="5"/>
        <v>#DIV/0!</v>
      </c>
      <c r="BD12" s="80" t="e">
        <f t="shared" si="6"/>
        <v>#DIV/0!</v>
      </c>
      <c r="BE12" s="81">
        <f t="shared" si="7"/>
        <v>0</v>
      </c>
      <c r="BF12" s="81">
        <f t="shared" si="8"/>
        <v>0</v>
      </c>
      <c r="BG12" s="81">
        <f t="shared" si="9"/>
        <v>0</v>
      </c>
      <c r="BH12" s="81">
        <f t="shared" si="10"/>
        <v>0</v>
      </c>
      <c r="BI12" s="81">
        <f t="shared" si="11"/>
        <v>0</v>
      </c>
    </row>
    <row r="13" spans="1:62" ht="17.25" thickTop="1" thickBot="1">
      <c r="A13" s="70"/>
      <c r="B13" s="71"/>
      <c r="C13" s="3"/>
      <c r="D13" s="45"/>
      <c r="E13" s="45"/>
      <c r="F13" s="45">
        <f t="shared" si="0"/>
        <v>0</v>
      </c>
      <c r="G13" s="3"/>
      <c r="H13" s="3"/>
      <c r="I13" s="39"/>
      <c r="J13" s="45">
        <f t="shared" si="12"/>
        <v>0</v>
      </c>
      <c r="K13" s="45">
        <f t="shared" si="13"/>
        <v>0</v>
      </c>
      <c r="L13" s="3"/>
      <c r="M13" s="72"/>
      <c r="N13" s="73"/>
      <c r="O13" s="45">
        <f t="shared" si="1"/>
        <v>0</v>
      </c>
      <c r="P13" s="71"/>
      <c r="Q13" s="74"/>
      <c r="R13" s="74"/>
      <c r="S13" s="75"/>
      <c r="T13" s="76"/>
      <c r="U13" s="70"/>
      <c r="V13" s="77"/>
      <c r="W13" s="3"/>
      <c r="X13" s="3"/>
      <c r="Y13" s="39"/>
      <c r="Z13" s="405">
        <f t="shared" si="2"/>
        <v>0</v>
      </c>
      <c r="AA13" s="92">
        <f t="shared" si="3"/>
        <v>0</v>
      </c>
      <c r="AB13" s="71"/>
      <c r="AC13" s="3"/>
      <c r="AD13" s="71"/>
      <c r="AE13" s="78"/>
      <c r="AF13" s="78"/>
      <c r="AG13" s="3"/>
      <c r="AH13" s="3"/>
      <c r="AI13" s="79"/>
      <c r="AJ13" s="3"/>
      <c r="AK13" s="71"/>
      <c r="AL13" s="3"/>
      <c r="AM13" s="71"/>
      <c r="AN13" s="71"/>
      <c r="AO13" s="3"/>
      <c r="AP13" s="76"/>
      <c r="AQ13" s="74"/>
      <c r="AR13" s="3"/>
      <c r="AS13" s="3"/>
      <c r="AT13" s="3"/>
      <c r="AU13" s="3"/>
      <c r="AV13" s="3"/>
      <c r="AW13" s="1"/>
      <c r="AX13" s="1"/>
      <c r="AY13" s="1">
        <f t="shared" si="4"/>
        <v>0</v>
      </c>
      <c r="AZ13" s="3"/>
      <c r="BA13" s="3"/>
      <c r="BB13" s="3"/>
      <c r="BC13" s="80" t="e">
        <f t="shared" si="5"/>
        <v>#DIV/0!</v>
      </c>
      <c r="BD13" s="80" t="e">
        <f t="shared" si="6"/>
        <v>#DIV/0!</v>
      </c>
      <c r="BE13" s="81">
        <f t="shared" si="7"/>
        <v>0</v>
      </c>
      <c r="BF13" s="81">
        <f t="shared" si="8"/>
        <v>0</v>
      </c>
      <c r="BG13" s="81">
        <f t="shared" si="9"/>
        <v>0</v>
      </c>
      <c r="BH13" s="81">
        <f t="shared" si="10"/>
        <v>0</v>
      </c>
      <c r="BI13" s="81">
        <f t="shared" si="11"/>
        <v>0</v>
      </c>
    </row>
    <row r="14" spans="1:62" ht="17.25" thickTop="1" thickBot="1">
      <c r="A14" s="70"/>
      <c r="B14" s="71"/>
      <c r="C14" s="3"/>
      <c r="D14" s="45"/>
      <c r="E14" s="45"/>
      <c r="F14" s="45">
        <f t="shared" si="0"/>
        <v>0</v>
      </c>
      <c r="G14" s="3"/>
      <c r="H14" s="3"/>
      <c r="I14" s="39"/>
      <c r="J14" s="45">
        <f t="shared" si="12"/>
        <v>0</v>
      </c>
      <c r="K14" s="45">
        <f t="shared" si="13"/>
        <v>0</v>
      </c>
      <c r="L14" s="3"/>
      <c r="M14" s="72"/>
      <c r="N14" s="73"/>
      <c r="O14" s="45">
        <f t="shared" si="1"/>
        <v>0</v>
      </c>
      <c r="P14" s="71"/>
      <c r="Q14" s="74"/>
      <c r="R14" s="74"/>
      <c r="S14" s="75"/>
      <c r="T14" s="76"/>
      <c r="U14" s="70"/>
      <c r="V14" s="77"/>
      <c r="W14" s="3"/>
      <c r="X14" s="3"/>
      <c r="Y14" s="39"/>
      <c r="Z14" s="405">
        <f t="shared" si="2"/>
        <v>0</v>
      </c>
      <c r="AA14" s="92">
        <f t="shared" si="3"/>
        <v>0</v>
      </c>
      <c r="AB14" s="71"/>
      <c r="AC14" s="3"/>
      <c r="AD14" s="71"/>
      <c r="AE14" s="78"/>
      <c r="AF14" s="78"/>
      <c r="AG14" s="3"/>
      <c r="AH14" s="3"/>
      <c r="AI14" s="79"/>
      <c r="AJ14" s="3"/>
      <c r="AK14" s="71"/>
      <c r="AL14" s="3"/>
      <c r="AM14" s="71"/>
      <c r="AN14" s="71"/>
      <c r="AO14" s="3"/>
      <c r="AP14" s="76"/>
      <c r="AQ14" s="74"/>
      <c r="AR14" s="3"/>
      <c r="AS14" s="3"/>
      <c r="AT14" s="3"/>
      <c r="AU14" s="3"/>
      <c r="AV14" s="3"/>
      <c r="AW14" s="1"/>
      <c r="AX14" s="1"/>
      <c r="AY14" s="1">
        <f t="shared" si="4"/>
        <v>0</v>
      </c>
      <c r="AZ14" s="3"/>
      <c r="BA14" s="3"/>
      <c r="BB14" s="3"/>
      <c r="BC14" s="80" t="e">
        <f t="shared" si="5"/>
        <v>#DIV/0!</v>
      </c>
      <c r="BD14" s="80" t="e">
        <f t="shared" si="6"/>
        <v>#DIV/0!</v>
      </c>
      <c r="BE14" s="81">
        <f t="shared" si="7"/>
        <v>0</v>
      </c>
      <c r="BF14" s="81">
        <f t="shared" si="8"/>
        <v>0</v>
      </c>
      <c r="BG14" s="81">
        <f t="shared" si="9"/>
        <v>0</v>
      </c>
      <c r="BH14" s="81">
        <f t="shared" si="10"/>
        <v>0</v>
      </c>
      <c r="BI14" s="81">
        <f t="shared" si="11"/>
        <v>0</v>
      </c>
    </row>
    <row r="15" spans="1:62" ht="17.25" thickTop="1" thickBot="1">
      <c r="A15" s="70"/>
      <c r="B15" s="71"/>
      <c r="C15" s="3"/>
      <c r="D15" s="45"/>
      <c r="E15" s="45"/>
      <c r="F15" s="45">
        <f t="shared" si="0"/>
        <v>0</v>
      </c>
      <c r="G15" s="3"/>
      <c r="H15" s="3"/>
      <c r="I15" s="39"/>
      <c r="J15" s="45">
        <f t="shared" si="12"/>
        <v>0</v>
      </c>
      <c r="K15" s="45">
        <f t="shared" si="13"/>
        <v>0</v>
      </c>
      <c r="L15" s="3"/>
      <c r="M15" s="72"/>
      <c r="N15" s="73"/>
      <c r="O15" s="45">
        <f t="shared" si="1"/>
        <v>0</v>
      </c>
      <c r="P15" s="71"/>
      <c r="Q15" s="74"/>
      <c r="R15" s="74"/>
      <c r="S15" s="75"/>
      <c r="T15" s="76"/>
      <c r="U15" s="70"/>
      <c r="V15" s="77"/>
      <c r="W15" s="3"/>
      <c r="X15" s="3"/>
      <c r="Y15" s="39"/>
      <c r="Z15" s="405">
        <f t="shared" si="2"/>
        <v>0</v>
      </c>
      <c r="AA15" s="92">
        <f t="shared" si="3"/>
        <v>0</v>
      </c>
      <c r="AB15" s="71"/>
      <c r="AC15" s="3"/>
      <c r="AD15" s="71"/>
      <c r="AE15" s="78"/>
      <c r="AF15" s="78"/>
      <c r="AG15" s="3"/>
      <c r="AH15" s="3"/>
      <c r="AI15" s="79"/>
      <c r="AJ15" s="3"/>
      <c r="AK15" s="71"/>
      <c r="AL15" s="3"/>
      <c r="AM15" s="71"/>
      <c r="AN15" s="71"/>
      <c r="AO15" s="3"/>
      <c r="AP15" s="76"/>
      <c r="AQ15" s="74"/>
      <c r="AR15" s="3"/>
      <c r="AS15" s="3"/>
      <c r="AT15" s="3"/>
      <c r="AU15" s="3"/>
      <c r="AV15" s="3"/>
      <c r="AW15" s="1"/>
      <c r="AX15" s="1"/>
      <c r="AY15" s="1">
        <f t="shared" si="4"/>
        <v>0</v>
      </c>
      <c r="AZ15" s="3"/>
      <c r="BA15" s="3"/>
      <c r="BB15" s="3"/>
      <c r="BC15" s="80" t="e">
        <f t="shared" si="5"/>
        <v>#DIV/0!</v>
      </c>
      <c r="BD15" s="80" t="e">
        <f t="shared" si="6"/>
        <v>#DIV/0!</v>
      </c>
      <c r="BE15" s="81">
        <f t="shared" si="7"/>
        <v>0</v>
      </c>
      <c r="BF15" s="81">
        <f t="shared" si="8"/>
        <v>0</v>
      </c>
      <c r="BG15" s="81">
        <f t="shared" si="9"/>
        <v>0</v>
      </c>
      <c r="BH15" s="81">
        <f t="shared" si="10"/>
        <v>0</v>
      </c>
      <c r="BI15" s="81">
        <f t="shared" si="11"/>
        <v>0</v>
      </c>
    </row>
    <row r="16" spans="1:62" ht="17.25" thickTop="1" thickBot="1">
      <c r="A16" s="70"/>
      <c r="B16" s="71"/>
      <c r="C16" s="3"/>
      <c r="D16" s="45"/>
      <c r="E16" s="45"/>
      <c r="F16" s="45">
        <f t="shared" si="0"/>
        <v>0</v>
      </c>
      <c r="G16" s="3"/>
      <c r="H16" s="3"/>
      <c r="I16" s="39"/>
      <c r="J16" s="45">
        <f t="shared" si="12"/>
        <v>0</v>
      </c>
      <c r="K16" s="45">
        <f t="shared" si="13"/>
        <v>0</v>
      </c>
      <c r="L16" s="3"/>
      <c r="M16" s="72"/>
      <c r="N16" s="73"/>
      <c r="O16" s="45">
        <f t="shared" si="1"/>
        <v>0</v>
      </c>
      <c r="P16" s="71"/>
      <c r="Q16" s="74"/>
      <c r="R16" s="74"/>
      <c r="S16" s="75"/>
      <c r="T16" s="76"/>
      <c r="U16" s="70"/>
      <c r="V16" s="77"/>
      <c r="W16" s="3"/>
      <c r="X16" s="3"/>
      <c r="Y16" s="39"/>
      <c r="Z16" s="405">
        <f t="shared" si="2"/>
        <v>0</v>
      </c>
      <c r="AA16" s="92">
        <f t="shared" si="3"/>
        <v>0</v>
      </c>
      <c r="AB16" s="71"/>
      <c r="AC16" s="3"/>
      <c r="AD16" s="71"/>
      <c r="AE16" s="78"/>
      <c r="AF16" s="78"/>
      <c r="AG16" s="3"/>
      <c r="AH16" s="3"/>
      <c r="AI16" s="79"/>
      <c r="AJ16" s="3"/>
      <c r="AK16" s="71"/>
      <c r="AL16" s="3"/>
      <c r="AM16" s="71"/>
      <c r="AN16" s="71"/>
      <c r="AO16" s="3"/>
      <c r="AP16" s="76"/>
      <c r="AQ16" s="74"/>
      <c r="AR16" s="3"/>
      <c r="AS16" s="3"/>
      <c r="AT16" s="3"/>
      <c r="AU16" s="3"/>
      <c r="AV16" s="3"/>
      <c r="AW16" s="1"/>
      <c r="AX16" s="1"/>
      <c r="AY16" s="1">
        <f t="shared" si="4"/>
        <v>0</v>
      </c>
      <c r="AZ16" s="3"/>
      <c r="BA16" s="3"/>
      <c r="BB16" s="3"/>
      <c r="BC16" s="80" t="e">
        <f t="shared" si="5"/>
        <v>#DIV/0!</v>
      </c>
      <c r="BD16" s="80" t="e">
        <f t="shared" si="6"/>
        <v>#DIV/0!</v>
      </c>
      <c r="BE16" s="81">
        <f t="shared" si="7"/>
        <v>0</v>
      </c>
      <c r="BF16" s="81">
        <f t="shared" si="8"/>
        <v>0</v>
      </c>
      <c r="BG16" s="81">
        <f t="shared" si="9"/>
        <v>0</v>
      </c>
      <c r="BH16" s="81">
        <f t="shared" si="10"/>
        <v>0</v>
      </c>
      <c r="BI16" s="81">
        <f t="shared" si="11"/>
        <v>0</v>
      </c>
    </row>
    <row r="17" spans="1:61" ht="17.25" thickTop="1" thickBot="1">
      <c r="A17" s="70"/>
      <c r="B17" s="71"/>
      <c r="C17" s="3"/>
      <c r="D17" s="45"/>
      <c r="E17" s="45"/>
      <c r="F17" s="45">
        <f t="shared" si="0"/>
        <v>0</v>
      </c>
      <c r="G17" s="3"/>
      <c r="H17" s="3"/>
      <c r="I17" s="39"/>
      <c r="J17" s="45">
        <f t="shared" si="12"/>
        <v>0</v>
      </c>
      <c r="K17" s="45">
        <f t="shared" si="13"/>
        <v>0</v>
      </c>
      <c r="L17" s="3"/>
      <c r="M17" s="72"/>
      <c r="N17" s="73"/>
      <c r="O17" s="45">
        <f t="shared" si="1"/>
        <v>0</v>
      </c>
      <c r="P17" s="71"/>
      <c r="Q17" s="74"/>
      <c r="R17" s="74"/>
      <c r="S17" s="75"/>
      <c r="T17" s="76"/>
      <c r="U17" s="70"/>
      <c r="V17" s="77"/>
      <c r="W17" s="3"/>
      <c r="X17" s="3"/>
      <c r="Y17" s="39"/>
      <c r="Z17" s="405">
        <f t="shared" si="2"/>
        <v>0</v>
      </c>
      <c r="AA17" s="92">
        <f t="shared" si="3"/>
        <v>0</v>
      </c>
      <c r="AB17" s="71"/>
      <c r="AC17" s="3"/>
      <c r="AD17" s="71"/>
      <c r="AE17" s="78"/>
      <c r="AF17" s="78"/>
      <c r="AG17" s="3"/>
      <c r="AH17" s="3"/>
      <c r="AI17" s="79"/>
      <c r="AJ17" s="3"/>
      <c r="AK17" s="71"/>
      <c r="AL17" s="3"/>
      <c r="AM17" s="71"/>
      <c r="AN17" s="71"/>
      <c r="AO17" s="3"/>
      <c r="AP17" s="76"/>
      <c r="AQ17" s="74"/>
      <c r="AR17" s="3"/>
      <c r="AS17" s="3"/>
      <c r="AT17" s="3"/>
      <c r="AU17" s="3"/>
      <c r="AV17" s="3"/>
      <c r="AW17" s="1"/>
      <c r="AX17" s="1"/>
      <c r="AY17" s="1">
        <f t="shared" si="4"/>
        <v>0</v>
      </c>
      <c r="AZ17" s="3"/>
      <c r="BA17" s="3"/>
      <c r="BB17" s="3"/>
      <c r="BC17" s="80" t="e">
        <f t="shared" si="5"/>
        <v>#DIV/0!</v>
      </c>
      <c r="BD17" s="80" t="e">
        <f t="shared" si="6"/>
        <v>#DIV/0!</v>
      </c>
      <c r="BE17" s="81">
        <f t="shared" si="7"/>
        <v>0</v>
      </c>
      <c r="BF17" s="81">
        <f t="shared" si="8"/>
        <v>0</v>
      </c>
      <c r="BG17" s="81">
        <f t="shared" si="9"/>
        <v>0</v>
      </c>
      <c r="BH17" s="81">
        <f t="shared" si="10"/>
        <v>0</v>
      </c>
      <c r="BI17" s="81">
        <f t="shared" si="11"/>
        <v>0</v>
      </c>
    </row>
    <row r="18" spans="1:61" ht="17.25" thickTop="1" thickBot="1">
      <c r="A18" s="70"/>
      <c r="B18" s="71"/>
      <c r="C18" s="3"/>
      <c r="D18" s="45"/>
      <c r="E18" s="45"/>
      <c r="F18" s="45">
        <f t="shared" si="0"/>
        <v>0</v>
      </c>
      <c r="G18" s="3"/>
      <c r="H18" s="3"/>
      <c r="I18" s="39"/>
      <c r="J18" s="45">
        <f t="shared" si="12"/>
        <v>0</v>
      </c>
      <c r="K18" s="45">
        <f t="shared" si="13"/>
        <v>0</v>
      </c>
      <c r="L18" s="3"/>
      <c r="M18" s="72"/>
      <c r="N18" s="73"/>
      <c r="O18" s="45">
        <f t="shared" si="1"/>
        <v>0</v>
      </c>
      <c r="P18" s="71"/>
      <c r="Q18" s="74"/>
      <c r="R18" s="74"/>
      <c r="S18" s="75"/>
      <c r="T18" s="76"/>
      <c r="U18" s="70"/>
      <c r="V18" s="77"/>
      <c r="W18" s="3"/>
      <c r="X18" s="3"/>
      <c r="Y18" s="39"/>
      <c r="Z18" s="405">
        <f t="shared" si="2"/>
        <v>0</v>
      </c>
      <c r="AA18" s="92">
        <f t="shared" si="3"/>
        <v>0</v>
      </c>
      <c r="AB18" s="71"/>
      <c r="AC18" s="3"/>
      <c r="AD18" s="71"/>
      <c r="AE18" s="78"/>
      <c r="AF18" s="78"/>
      <c r="AG18" s="3"/>
      <c r="AH18" s="3"/>
      <c r="AI18" s="79"/>
      <c r="AJ18" s="3"/>
      <c r="AK18" s="71"/>
      <c r="AL18" s="3"/>
      <c r="AM18" s="71"/>
      <c r="AN18" s="71"/>
      <c r="AO18" s="3"/>
      <c r="AP18" s="76"/>
      <c r="AQ18" s="74"/>
      <c r="AR18" s="3"/>
      <c r="AS18" s="3"/>
      <c r="AT18" s="3"/>
      <c r="AU18" s="3"/>
      <c r="AV18" s="3"/>
      <c r="AW18" s="1"/>
      <c r="AX18" s="1"/>
      <c r="AY18" s="1">
        <f t="shared" si="4"/>
        <v>0</v>
      </c>
      <c r="AZ18" s="3"/>
      <c r="BA18" s="3"/>
      <c r="BB18" s="3"/>
      <c r="BC18" s="80" t="e">
        <f t="shared" si="5"/>
        <v>#DIV/0!</v>
      </c>
      <c r="BD18" s="80" t="e">
        <f t="shared" si="6"/>
        <v>#DIV/0!</v>
      </c>
      <c r="BE18" s="81">
        <f t="shared" si="7"/>
        <v>0</v>
      </c>
      <c r="BF18" s="81">
        <f t="shared" si="8"/>
        <v>0</v>
      </c>
      <c r="BG18" s="81">
        <f t="shared" si="9"/>
        <v>0</v>
      </c>
      <c r="BH18" s="81">
        <f t="shared" si="10"/>
        <v>0</v>
      </c>
      <c r="BI18" s="81">
        <f t="shared" si="11"/>
        <v>0</v>
      </c>
    </row>
    <row r="19" spans="1:61" ht="17.25" thickTop="1" thickBot="1">
      <c r="A19" s="70"/>
      <c r="B19" s="71"/>
      <c r="C19" s="3"/>
      <c r="D19" s="45"/>
      <c r="E19" s="45"/>
      <c r="F19" s="45">
        <f t="shared" si="0"/>
        <v>0</v>
      </c>
      <c r="G19" s="3"/>
      <c r="H19" s="3"/>
      <c r="I19" s="39"/>
      <c r="J19" s="45">
        <f t="shared" si="12"/>
        <v>0</v>
      </c>
      <c r="K19" s="45">
        <f t="shared" si="13"/>
        <v>0</v>
      </c>
      <c r="L19" s="3"/>
      <c r="M19" s="72"/>
      <c r="N19" s="73"/>
      <c r="O19" s="45">
        <f t="shared" si="1"/>
        <v>0</v>
      </c>
      <c r="P19" s="71"/>
      <c r="Q19" s="74"/>
      <c r="R19" s="74"/>
      <c r="S19" s="75"/>
      <c r="T19" s="76"/>
      <c r="U19" s="70"/>
      <c r="V19" s="77"/>
      <c r="W19" s="3"/>
      <c r="X19" s="3"/>
      <c r="Y19" s="39"/>
      <c r="Z19" s="405">
        <f t="shared" si="2"/>
        <v>0</v>
      </c>
      <c r="AA19" s="92">
        <f t="shared" si="3"/>
        <v>0</v>
      </c>
      <c r="AB19" s="71"/>
      <c r="AC19" s="3"/>
      <c r="AD19" s="71"/>
      <c r="AE19" s="78"/>
      <c r="AF19" s="78"/>
      <c r="AG19" s="3"/>
      <c r="AH19" s="3"/>
      <c r="AI19" s="79"/>
      <c r="AJ19" s="3"/>
      <c r="AK19" s="71"/>
      <c r="AL19" s="3"/>
      <c r="AM19" s="71"/>
      <c r="AN19" s="71"/>
      <c r="AO19" s="3"/>
      <c r="AP19" s="76"/>
      <c r="AQ19" s="74"/>
      <c r="AR19" s="3"/>
      <c r="AS19" s="3"/>
      <c r="AT19" s="3"/>
      <c r="AU19" s="3"/>
      <c r="AV19" s="3"/>
      <c r="AW19" s="1"/>
      <c r="AX19" s="1"/>
      <c r="AY19" s="1">
        <f t="shared" si="4"/>
        <v>0</v>
      </c>
      <c r="AZ19" s="3"/>
      <c r="BA19" s="3"/>
      <c r="BB19" s="3"/>
      <c r="BC19" s="80" t="e">
        <f t="shared" si="5"/>
        <v>#DIV/0!</v>
      </c>
      <c r="BD19" s="80" t="e">
        <f t="shared" si="6"/>
        <v>#DIV/0!</v>
      </c>
      <c r="BE19" s="81">
        <f t="shared" si="7"/>
        <v>0</v>
      </c>
      <c r="BF19" s="81">
        <f t="shared" si="8"/>
        <v>0</v>
      </c>
      <c r="BG19" s="81">
        <f t="shared" si="9"/>
        <v>0</v>
      </c>
      <c r="BH19" s="81">
        <f t="shared" si="10"/>
        <v>0</v>
      </c>
      <c r="BI19" s="81">
        <f t="shared" si="11"/>
        <v>0</v>
      </c>
    </row>
    <row r="20" spans="1:61" ht="17.25" thickTop="1" thickBot="1">
      <c r="A20" s="70"/>
      <c r="B20" s="71"/>
      <c r="C20" s="3"/>
      <c r="D20" s="45"/>
      <c r="E20" s="45"/>
      <c r="F20" s="45">
        <f t="shared" si="0"/>
        <v>0</v>
      </c>
      <c r="G20" s="3"/>
      <c r="H20" s="3"/>
      <c r="I20" s="39"/>
      <c r="J20" s="45">
        <f t="shared" si="12"/>
        <v>0</v>
      </c>
      <c r="K20" s="45">
        <f t="shared" si="13"/>
        <v>0</v>
      </c>
      <c r="L20" s="3"/>
      <c r="M20" s="72"/>
      <c r="N20" s="73"/>
      <c r="O20" s="45">
        <f t="shared" si="1"/>
        <v>0</v>
      </c>
      <c r="P20" s="71"/>
      <c r="Q20" s="74"/>
      <c r="R20" s="74"/>
      <c r="S20" s="75"/>
      <c r="T20" s="76"/>
      <c r="U20" s="70"/>
      <c r="V20" s="77"/>
      <c r="W20" s="3"/>
      <c r="X20" s="3"/>
      <c r="Y20" s="39"/>
      <c r="Z20" s="405">
        <f t="shared" si="2"/>
        <v>0</v>
      </c>
      <c r="AA20" s="92">
        <f t="shared" si="3"/>
        <v>0</v>
      </c>
      <c r="AB20" s="71"/>
      <c r="AC20" s="3"/>
      <c r="AD20" s="71"/>
      <c r="AE20" s="78"/>
      <c r="AF20" s="78"/>
      <c r="AG20" s="3"/>
      <c r="AH20" s="3"/>
      <c r="AI20" s="79"/>
      <c r="AJ20" s="3"/>
      <c r="AK20" s="71"/>
      <c r="AL20" s="3"/>
      <c r="AM20" s="71"/>
      <c r="AN20" s="71"/>
      <c r="AO20" s="3"/>
      <c r="AP20" s="76"/>
      <c r="AQ20" s="74"/>
      <c r="AR20" s="3"/>
      <c r="AS20" s="3"/>
      <c r="AT20" s="3"/>
      <c r="AU20" s="3"/>
      <c r="AV20" s="3"/>
      <c r="AW20" s="1"/>
      <c r="AX20" s="1"/>
      <c r="AY20" s="1">
        <f t="shared" si="4"/>
        <v>0</v>
      </c>
      <c r="AZ20" s="3"/>
      <c r="BA20" s="3"/>
      <c r="BB20" s="3"/>
      <c r="BC20" s="80" t="e">
        <f t="shared" si="5"/>
        <v>#DIV/0!</v>
      </c>
      <c r="BD20" s="80" t="e">
        <f t="shared" si="6"/>
        <v>#DIV/0!</v>
      </c>
      <c r="BE20" s="81">
        <f t="shared" si="7"/>
        <v>0</v>
      </c>
      <c r="BF20" s="81">
        <f t="shared" si="8"/>
        <v>0</v>
      </c>
      <c r="BG20" s="81">
        <f t="shared" si="9"/>
        <v>0</v>
      </c>
      <c r="BH20" s="81">
        <f t="shared" si="10"/>
        <v>0</v>
      </c>
      <c r="BI20" s="81">
        <f t="shared" si="11"/>
        <v>0</v>
      </c>
    </row>
    <row r="21" spans="1:61" ht="17.25" thickTop="1" thickBot="1">
      <c r="A21" s="70"/>
      <c r="B21" s="71"/>
      <c r="C21" s="3"/>
      <c r="D21" s="45"/>
      <c r="E21" s="45"/>
      <c r="F21" s="45">
        <f t="shared" si="0"/>
        <v>0</v>
      </c>
      <c r="G21" s="3"/>
      <c r="H21" s="3"/>
      <c r="I21" s="39"/>
      <c r="J21" s="45">
        <f t="shared" si="12"/>
        <v>0</v>
      </c>
      <c r="K21" s="45">
        <f t="shared" si="13"/>
        <v>0</v>
      </c>
      <c r="L21" s="3"/>
      <c r="M21" s="72"/>
      <c r="N21" s="73"/>
      <c r="O21" s="45">
        <f t="shared" si="1"/>
        <v>0</v>
      </c>
      <c r="P21" s="71"/>
      <c r="Q21" s="74"/>
      <c r="R21" s="74"/>
      <c r="S21" s="75"/>
      <c r="T21" s="76"/>
      <c r="U21" s="70"/>
      <c r="V21" s="77"/>
      <c r="W21" s="3"/>
      <c r="X21" s="3"/>
      <c r="Y21" s="39"/>
      <c r="Z21" s="405">
        <f t="shared" si="2"/>
        <v>0</v>
      </c>
      <c r="AA21" s="92">
        <f t="shared" si="3"/>
        <v>0</v>
      </c>
      <c r="AB21" s="71"/>
      <c r="AC21" s="3"/>
      <c r="AD21" s="71"/>
      <c r="AE21" s="78"/>
      <c r="AF21" s="78"/>
      <c r="AG21" s="3"/>
      <c r="AH21" s="3"/>
      <c r="AI21" s="79"/>
      <c r="AJ21" s="3"/>
      <c r="AK21" s="71"/>
      <c r="AL21" s="3"/>
      <c r="AM21" s="71"/>
      <c r="AN21" s="71"/>
      <c r="AO21" s="3"/>
      <c r="AP21" s="76"/>
      <c r="AQ21" s="74"/>
      <c r="AR21" s="3"/>
      <c r="AS21" s="3"/>
      <c r="AT21" s="3"/>
      <c r="AU21" s="3"/>
      <c r="AV21" s="3"/>
      <c r="AW21" s="1"/>
      <c r="AX21" s="1"/>
      <c r="AY21" s="1">
        <f t="shared" si="4"/>
        <v>0</v>
      </c>
      <c r="AZ21" s="3"/>
      <c r="BA21" s="3"/>
      <c r="BB21" s="3"/>
      <c r="BC21" s="80" t="e">
        <f t="shared" si="5"/>
        <v>#DIV/0!</v>
      </c>
      <c r="BD21" s="80" t="e">
        <f t="shared" si="6"/>
        <v>#DIV/0!</v>
      </c>
      <c r="BE21" s="81">
        <f t="shared" si="7"/>
        <v>0</v>
      </c>
      <c r="BF21" s="81">
        <f t="shared" si="8"/>
        <v>0</v>
      </c>
      <c r="BG21" s="81">
        <f t="shared" si="9"/>
        <v>0</v>
      </c>
      <c r="BH21" s="81">
        <f t="shared" si="10"/>
        <v>0</v>
      </c>
      <c r="BI21" s="81">
        <f t="shared" si="11"/>
        <v>0</v>
      </c>
    </row>
    <row r="22" spans="1:61" ht="17.25" thickTop="1" thickBot="1">
      <c r="A22" s="70"/>
      <c r="B22" s="71"/>
      <c r="C22" s="3"/>
      <c r="D22" s="45"/>
      <c r="E22" s="45"/>
      <c r="F22" s="45">
        <f t="shared" si="0"/>
        <v>0</v>
      </c>
      <c r="G22" s="3"/>
      <c r="H22" s="3"/>
      <c r="I22" s="39"/>
      <c r="J22" s="45">
        <f t="shared" si="12"/>
        <v>0</v>
      </c>
      <c r="K22" s="45">
        <f t="shared" si="13"/>
        <v>0</v>
      </c>
      <c r="L22" s="3"/>
      <c r="M22" s="72"/>
      <c r="N22" s="73"/>
      <c r="O22" s="45">
        <f t="shared" si="1"/>
        <v>0</v>
      </c>
      <c r="P22" s="71"/>
      <c r="Q22" s="74"/>
      <c r="R22" s="74"/>
      <c r="S22" s="75"/>
      <c r="T22" s="76"/>
      <c r="U22" s="70"/>
      <c r="V22" s="77"/>
      <c r="W22" s="3"/>
      <c r="X22" s="3"/>
      <c r="Y22" s="39"/>
      <c r="Z22" s="405">
        <f t="shared" si="2"/>
        <v>0</v>
      </c>
      <c r="AA22" s="92">
        <f t="shared" si="3"/>
        <v>0</v>
      </c>
      <c r="AB22" s="71"/>
      <c r="AC22" s="3"/>
      <c r="AD22" s="71"/>
      <c r="AE22" s="78"/>
      <c r="AF22" s="78"/>
      <c r="AG22" s="3"/>
      <c r="AH22" s="3"/>
      <c r="AI22" s="79"/>
      <c r="AJ22" s="3"/>
      <c r="AK22" s="71"/>
      <c r="AL22" s="3"/>
      <c r="AM22" s="71"/>
      <c r="AN22" s="71"/>
      <c r="AO22" s="3"/>
      <c r="AP22" s="76"/>
      <c r="AQ22" s="74"/>
      <c r="AR22" s="3"/>
      <c r="AS22" s="3"/>
      <c r="AT22" s="3"/>
      <c r="AU22" s="3"/>
      <c r="AV22" s="3"/>
      <c r="AW22" s="1"/>
      <c r="AX22" s="1"/>
      <c r="AY22" s="1">
        <f t="shared" si="4"/>
        <v>0</v>
      </c>
      <c r="AZ22" s="3"/>
      <c r="BA22" s="3"/>
      <c r="BB22" s="3"/>
      <c r="BC22" s="80" t="e">
        <f t="shared" si="5"/>
        <v>#DIV/0!</v>
      </c>
      <c r="BD22" s="80" t="e">
        <f t="shared" si="6"/>
        <v>#DIV/0!</v>
      </c>
      <c r="BE22" s="81">
        <f t="shared" si="7"/>
        <v>0</v>
      </c>
      <c r="BF22" s="81">
        <f t="shared" si="8"/>
        <v>0</v>
      </c>
      <c r="BG22" s="81">
        <f t="shared" si="9"/>
        <v>0</v>
      </c>
      <c r="BH22" s="81">
        <f t="shared" si="10"/>
        <v>0</v>
      </c>
      <c r="BI22" s="81">
        <f t="shared" si="11"/>
        <v>0</v>
      </c>
    </row>
    <row r="23" spans="1:61" ht="17.25" thickTop="1" thickBot="1">
      <c r="A23" s="70"/>
      <c r="B23" s="71"/>
      <c r="C23" s="3"/>
      <c r="D23" s="45"/>
      <c r="E23" s="45"/>
      <c r="F23" s="45">
        <f t="shared" si="0"/>
        <v>0</v>
      </c>
      <c r="G23" s="3"/>
      <c r="H23" s="3"/>
      <c r="I23" s="39"/>
      <c r="J23" s="45">
        <f t="shared" si="12"/>
        <v>0</v>
      </c>
      <c r="K23" s="45">
        <f t="shared" si="13"/>
        <v>0</v>
      </c>
      <c r="L23" s="3"/>
      <c r="M23" s="72"/>
      <c r="N23" s="73"/>
      <c r="O23" s="45">
        <f t="shared" si="1"/>
        <v>0</v>
      </c>
      <c r="P23" s="71"/>
      <c r="Q23" s="74"/>
      <c r="R23" s="74"/>
      <c r="S23" s="75"/>
      <c r="T23" s="76"/>
      <c r="U23" s="70"/>
      <c r="V23" s="77"/>
      <c r="W23" s="3"/>
      <c r="X23" s="3"/>
      <c r="Y23" s="39"/>
      <c r="Z23" s="405">
        <f t="shared" si="2"/>
        <v>0</v>
      </c>
      <c r="AA23" s="92">
        <f t="shared" si="3"/>
        <v>0</v>
      </c>
      <c r="AB23" s="71"/>
      <c r="AC23" s="3"/>
      <c r="AD23" s="71"/>
      <c r="AE23" s="78"/>
      <c r="AF23" s="78"/>
      <c r="AG23" s="3"/>
      <c r="AH23" s="3"/>
      <c r="AI23" s="79"/>
      <c r="AJ23" s="3"/>
      <c r="AK23" s="71"/>
      <c r="AL23" s="3"/>
      <c r="AM23" s="71"/>
      <c r="AN23" s="71"/>
      <c r="AO23" s="3"/>
      <c r="AP23" s="76"/>
      <c r="AQ23" s="74"/>
      <c r="AR23" s="3"/>
      <c r="AS23" s="3"/>
      <c r="AT23" s="3"/>
      <c r="AU23" s="3"/>
      <c r="AV23" s="3"/>
      <c r="AW23" s="1"/>
      <c r="AX23" s="1"/>
      <c r="AY23" s="1">
        <f t="shared" si="4"/>
        <v>0</v>
      </c>
      <c r="AZ23" s="3"/>
      <c r="BA23" s="3"/>
      <c r="BB23" s="3"/>
      <c r="BC23" s="80" t="e">
        <f t="shared" si="5"/>
        <v>#DIV/0!</v>
      </c>
      <c r="BD23" s="80" t="e">
        <f t="shared" si="6"/>
        <v>#DIV/0!</v>
      </c>
      <c r="BE23" s="81">
        <f t="shared" si="7"/>
        <v>0</v>
      </c>
      <c r="BF23" s="81">
        <f t="shared" si="8"/>
        <v>0</v>
      </c>
      <c r="BG23" s="81">
        <f t="shared" si="9"/>
        <v>0</v>
      </c>
      <c r="BH23" s="81">
        <f t="shared" si="10"/>
        <v>0</v>
      </c>
      <c r="BI23" s="81">
        <f t="shared" si="11"/>
        <v>0</v>
      </c>
    </row>
    <row r="24" spans="1:61" ht="17.25" thickTop="1" thickBot="1">
      <c r="A24" s="70"/>
      <c r="B24" s="71"/>
      <c r="C24" s="3"/>
      <c r="D24" s="45"/>
      <c r="E24" s="45"/>
      <c r="F24" s="45">
        <f t="shared" si="0"/>
        <v>0</v>
      </c>
      <c r="G24" s="3"/>
      <c r="H24" s="3"/>
      <c r="I24" s="39"/>
      <c r="J24" s="45">
        <f t="shared" si="12"/>
        <v>0</v>
      </c>
      <c r="K24" s="45">
        <f t="shared" si="13"/>
        <v>0</v>
      </c>
      <c r="L24" s="3"/>
      <c r="M24" s="72"/>
      <c r="N24" s="73"/>
      <c r="O24" s="45">
        <f t="shared" si="1"/>
        <v>0</v>
      </c>
      <c r="P24" s="71"/>
      <c r="Q24" s="74"/>
      <c r="R24" s="74"/>
      <c r="S24" s="75"/>
      <c r="T24" s="76"/>
      <c r="U24" s="70"/>
      <c r="V24" s="77"/>
      <c r="W24" s="3"/>
      <c r="X24" s="3"/>
      <c r="Y24" s="39"/>
      <c r="Z24" s="405">
        <f t="shared" si="2"/>
        <v>0</v>
      </c>
      <c r="AA24" s="92">
        <f t="shared" si="3"/>
        <v>0</v>
      </c>
      <c r="AB24" s="71"/>
      <c r="AC24" s="3"/>
      <c r="AD24" s="71"/>
      <c r="AE24" s="78"/>
      <c r="AF24" s="78"/>
      <c r="AG24" s="3"/>
      <c r="AH24" s="3"/>
      <c r="AI24" s="79"/>
      <c r="AJ24" s="3"/>
      <c r="AK24" s="71"/>
      <c r="AL24" s="3"/>
      <c r="AM24" s="71"/>
      <c r="AN24" s="71"/>
      <c r="AO24" s="3"/>
      <c r="AP24" s="76"/>
      <c r="AQ24" s="74"/>
      <c r="AR24" s="3"/>
      <c r="AS24" s="3"/>
      <c r="AT24" s="3"/>
      <c r="AU24" s="3"/>
      <c r="AV24" s="3"/>
      <c r="AW24" s="1"/>
      <c r="AX24" s="1"/>
      <c r="AY24" s="1">
        <f t="shared" si="4"/>
        <v>0</v>
      </c>
      <c r="AZ24" s="3"/>
      <c r="BA24" s="3"/>
      <c r="BB24" s="3"/>
      <c r="BC24" s="80" t="e">
        <f t="shared" si="5"/>
        <v>#DIV/0!</v>
      </c>
      <c r="BD24" s="80" t="e">
        <f t="shared" si="6"/>
        <v>#DIV/0!</v>
      </c>
      <c r="BE24" s="81">
        <f t="shared" si="7"/>
        <v>0</v>
      </c>
      <c r="BF24" s="81">
        <f t="shared" si="8"/>
        <v>0</v>
      </c>
      <c r="BG24" s="81">
        <f t="shared" si="9"/>
        <v>0</v>
      </c>
      <c r="BH24" s="81">
        <f t="shared" si="10"/>
        <v>0</v>
      </c>
      <c r="BI24" s="81">
        <f t="shared" si="11"/>
        <v>0</v>
      </c>
    </row>
    <row r="25" spans="1:61" ht="17.25" thickTop="1" thickBot="1">
      <c r="A25" s="70"/>
      <c r="B25" s="71"/>
      <c r="C25" s="3"/>
      <c r="D25" s="45"/>
      <c r="E25" s="45"/>
      <c r="F25" s="45">
        <f t="shared" si="0"/>
        <v>0</v>
      </c>
      <c r="G25" s="3"/>
      <c r="H25" s="3"/>
      <c r="I25" s="39"/>
      <c r="J25" s="45">
        <f t="shared" si="12"/>
        <v>0</v>
      </c>
      <c r="K25" s="45">
        <f t="shared" si="13"/>
        <v>0</v>
      </c>
      <c r="L25" s="3"/>
      <c r="M25" s="72"/>
      <c r="N25" s="73"/>
      <c r="O25" s="45">
        <f t="shared" si="1"/>
        <v>0</v>
      </c>
      <c r="P25" s="71"/>
      <c r="Q25" s="74"/>
      <c r="R25" s="74"/>
      <c r="S25" s="75"/>
      <c r="T25" s="76"/>
      <c r="U25" s="70"/>
      <c r="V25" s="77"/>
      <c r="W25" s="3"/>
      <c r="X25" s="3"/>
      <c r="Y25" s="39"/>
      <c r="Z25" s="405">
        <f t="shared" si="2"/>
        <v>0</v>
      </c>
      <c r="AA25" s="92">
        <f t="shared" si="3"/>
        <v>0</v>
      </c>
      <c r="AB25" s="71"/>
      <c r="AC25" s="3"/>
      <c r="AD25" s="71"/>
      <c r="AE25" s="78"/>
      <c r="AF25" s="78"/>
      <c r="AG25" s="3"/>
      <c r="AH25" s="3"/>
      <c r="AI25" s="79"/>
      <c r="AJ25" s="3"/>
      <c r="AK25" s="71"/>
      <c r="AL25" s="3"/>
      <c r="AM25" s="71"/>
      <c r="AN25" s="71"/>
      <c r="AO25" s="3"/>
      <c r="AP25" s="76"/>
      <c r="AQ25" s="74"/>
      <c r="AR25" s="3"/>
      <c r="AS25" s="3"/>
      <c r="AT25" s="3"/>
      <c r="AU25" s="3"/>
      <c r="AV25" s="3"/>
      <c r="AW25" s="1"/>
      <c r="AX25" s="1"/>
      <c r="AY25" s="1">
        <f t="shared" si="4"/>
        <v>0</v>
      </c>
      <c r="AZ25" s="3"/>
      <c r="BA25" s="3"/>
      <c r="BB25" s="3"/>
      <c r="BC25" s="80" t="e">
        <f t="shared" si="5"/>
        <v>#DIV/0!</v>
      </c>
      <c r="BD25" s="80" t="e">
        <f t="shared" si="6"/>
        <v>#DIV/0!</v>
      </c>
      <c r="BE25" s="81">
        <f t="shared" si="7"/>
        <v>0</v>
      </c>
      <c r="BF25" s="81">
        <f t="shared" si="8"/>
        <v>0</v>
      </c>
      <c r="BG25" s="81">
        <f t="shared" si="9"/>
        <v>0</v>
      </c>
      <c r="BH25" s="81">
        <f t="shared" si="10"/>
        <v>0</v>
      </c>
      <c r="BI25" s="81">
        <f t="shared" si="11"/>
        <v>0</v>
      </c>
    </row>
    <row r="26" spans="1:61" ht="17.25" thickTop="1" thickBot="1">
      <c r="A26" s="70"/>
      <c r="B26" s="71"/>
      <c r="C26" s="3"/>
      <c r="D26" s="45"/>
      <c r="E26" s="45"/>
      <c r="F26" s="45">
        <f t="shared" si="0"/>
        <v>0</v>
      </c>
      <c r="G26" s="3"/>
      <c r="H26" s="3"/>
      <c r="I26" s="39"/>
      <c r="J26" s="45">
        <f t="shared" si="12"/>
        <v>0</v>
      </c>
      <c r="K26" s="45">
        <f t="shared" si="13"/>
        <v>0</v>
      </c>
      <c r="L26" s="3"/>
      <c r="M26" s="72"/>
      <c r="N26" s="73"/>
      <c r="O26" s="45">
        <f t="shared" si="1"/>
        <v>0</v>
      </c>
      <c r="P26" s="71"/>
      <c r="Q26" s="74"/>
      <c r="R26" s="74"/>
      <c r="S26" s="75"/>
      <c r="T26" s="76"/>
      <c r="U26" s="70"/>
      <c r="V26" s="77"/>
      <c r="W26" s="3"/>
      <c r="X26" s="3"/>
      <c r="Y26" s="39"/>
      <c r="Z26" s="405">
        <f t="shared" si="2"/>
        <v>0</v>
      </c>
      <c r="AA26" s="92">
        <f t="shared" si="3"/>
        <v>0</v>
      </c>
      <c r="AB26" s="71"/>
      <c r="AC26" s="3"/>
      <c r="AD26" s="71"/>
      <c r="AE26" s="78"/>
      <c r="AF26" s="78"/>
      <c r="AG26" s="3"/>
      <c r="AH26" s="3"/>
      <c r="AI26" s="79"/>
      <c r="AJ26" s="3"/>
      <c r="AK26" s="71"/>
      <c r="AL26" s="3"/>
      <c r="AM26" s="71"/>
      <c r="AN26" s="71"/>
      <c r="AO26" s="3"/>
      <c r="AP26" s="76"/>
      <c r="AQ26" s="74"/>
      <c r="AR26" s="3"/>
      <c r="AS26" s="3"/>
      <c r="AT26" s="3"/>
      <c r="AU26" s="3"/>
      <c r="AV26" s="3"/>
      <c r="AW26" s="1"/>
      <c r="AX26" s="1"/>
      <c r="AY26" s="1">
        <f t="shared" si="4"/>
        <v>0</v>
      </c>
      <c r="AZ26" s="3"/>
      <c r="BA26" s="3"/>
      <c r="BB26" s="3"/>
      <c r="BC26" s="80" t="e">
        <f t="shared" si="5"/>
        <v>#DIV/0!</v>
      </c>
      <c r="BD26" s="80" t="e">
        <f t="shared" si="6"/>
        <v>#DIV/0!</v>
      </c>
      <c r="BE26" s="81">
        <f t="shared" si="7"/>
        <v>0</v>
      </c>
      <c r="BF26" s="81">
        <f t="shared" si="8"/>
        <v>0</v>
      </c>
      <c r="BG26" s="81">
        <f t="shared" si="9"/>
        <v>0</v>
      </c>
      <c r="BH26" s="81">
        <f t="shared" si="10"/>
        <v>0</v>
      </c>
      <c r="BI26" s="81">
        <f t="shared" si="11"/>
        <v>0</v>
      </c>
    </row>
    <row r="27" spans="1:61" ht="17.25" thickTop="1" thickBot="1">
      <c r="A27" s="70"/>
      <c r="B27" s="71"/>
      <c r="C27" s="3"/>
      <c r="D27" s="45"/>
      <c r="E27" s="45"/>
      <c r="F27" s="45">
        <f t="shared" ref="F27:F58" si="14">D27+E27</f>
        <v>0</v>
      </c>
      <c r="G27" s="3"/>
      <c r="H27" s="3"/>
      <c r="I27" s="39"/>
      <c r="J27" s="45">
        <f t="shared" si="12"/>
        <v>0</v>
      </c>
      <c r="K27" s="45">
        <f t="shared" si="13"/>
        <v>0</v>
      </c>
      <c r="L27" s="3"/>
      <c r="M27" s="72"/>
      <c r="N27" s="73"/>
      <c r="O27" s="45">
        <f t="shared" ref="O27:O58" si="15">I27-D27</f>
        <v>0</v>
      </c>
      <c r="P27" s="71"/>
      <c r="Q27" s="74"/>
      <c r="R27" s="74"/>
      <c r="S27" s="75"/>
      <c r="T27" s="76"/>
      <c r="U27" s="70"/>
      <c r="V27" s="77"/>
      <c r="W27" s="3"/>
      <c r="X27" s="3"/>
      <c r="Y27" s="39"/>
      <c r="Z27" s="405">
        <f t="shared" si="2"/>
        <v>0</v>
      </c>
      <c r="AA27" s="92">
        <f t="shared" ref="AA27:AA58" si="16">(F27+Y27)-I27</f>
        <v>0</v>
      </c>
      <c r="AB27" s="71"/>
      <c r="AC27" s="3"/>
      <c r="AD27" s="71"/>
      <c r="AE27" s="78"/>
      <c r="AF27" s="78"/>
      <c r="AG27" s="3"/>
      <c r="AH27" s="3"/>
      <c r="AI27" s="79"/>
      <c r="AJ27" s="3"/>
      <c r="AK27" s="71"/>
      <c r="AL27" s="3"/>
      <c r="AM27" s="71"/>
      <c r="AN27" s="71"/>
      <c r="AO27" s="3"/>
      <c r="AP27" s="76"/>
      <c r="AQ27" s="74"/>
      <c r="AR27" s="3"/>
      <c r="AS27" s="3"/>
      <c r="AT27" s="3"/>
      <c r="AU27" s="3"/>
      <c r="AV27" s="3"/>
      <c r="AW27" s="1"/>
      <c r="AX27" s="1"/>
      <c r="AY27" s="1">
        <f t="shared" si="4"/>
        <v>0</v>
      </c>
      <c r="AZ27" s="3"/>
      <c r="BA27" s="3"/>
      <c r="BB27" s="3"/>
      <c r="BC27" s="80" t="e">
        <f t="shared" ref="BC27:BC58" si="17">D27/I27</f>
        <v>#DIV/0!</v>
      </c>
      <c r="BD27" s="80" t="e">
        <f t="shared" ref="BD27:BD58" si="18">E27/O27</f>
        <v>#DIV/0!</v>
      </c>
      <c r="BE27" s="81">
        <f t="shared" ref="BE27:BE58" si="19">LEN(Q27)</f>
        <v>0</v>
      </c>
      <c r="BF27" s="81">
        <f t="shared" ref="BF27:BF58" si="20">LEN(R27)</f>
        <v>0</v>
      </c>
      <c r="BG27" s="81">
        <f t="shared" ref="BG27:BG58" si="21">LEN(T27)</f>
        <v>0</v>
      </c>
      <c r="BH27" s="81">
        <f t="shared" ref="BH27:BH58" si="22">LEN(AP27)</f>
        <v>0</v>
      </c>
      <c r="BI27" s="81">
        <f t="shared" ref="BI27:BI58" si="23">LEN(AQ27)</f>
        <v>0</v>
      </c>
    </row>
    <row r="28" spans="1:61" ht="17.25" thickTop="1" thickBot="1">
      <c r="A28" s="70"/>
      <c r="B28" s="71"/>
      <c r="C28" s="3"/>
      <c r="D28" s="45"/>
      <c r="E28" s="45"/>
      <c r="F28" s="45">
        <f t="shared" si="14"/>
        <v>0</v>
      </c>
      <c r="G28" s="3"/>
      <c r="H28" s="3"/>
      <c r="I28" s="39"/>
      <c r="J28" s="45">
        <f t="shared" si="12"/>
        <v>0</v>
      </c>
      <c r="K28" s="45">
        <f t="shared" si="13"/>
        <v>0</v>
      </c>
      <c r="L28" s="3"/>
      <c r="M28" s="72"/>
      <c r="N28" s="73"/>
      <c r="O28" s="45">
        <f t="shared" si="15"/>
        <v>0</v>
      </c>
      <c r="P28" s="71"/>
      <c r="Q28" s="74"/>
      <c r="R28" s="74"/>
      <c r="S28" s="75"/>
      <c r="T28" s="76"/>
      <c r="U28" s="70"/>
      <c r="V28" s="77"/>
      <c r="W28" s="3"/>
      <c r="X28" s="3"/>
      <c r="Y28" s="39"/>
      <c r="Z28" s="405">
        <f t="shared" si="2"/>
        <v>0</v>
      </c>
      <c r="AA28" s="92">
        <f t="shared" si="16"/>
        <v>0</v>
      </c>
      <c r="AB28" s="71"/>
      <c r="AC28" s="3"/>
      <c r="AD28" s="71"/>
      <c r="AE28" s="78"/>
      <c r="AF28" s="78"/>
      <c r="AG28" s="3"/>
      <c r="AH28" s="3"/>
      <c r="AI28" s="79"/>
      <c r="AJ28" s="3"/>
      <c r="AK28" s="71"/>
      <c r="AL28" s="3"/>
      <c r="AM28" s="71"/>
      <c r="AN28" s="71"/>
      <c r="AO28" s="3"/>
      <c r="AP28" s="76"/>
      <c r="AQ28" s="74"/>
      <c r="AR28" s="3"/>
      <c r="AS28" s="3"/>
      <c r="AT28" s="3"/>
      <c r="AU28" s="3"/>
      <c r="AV28" s="3"/>
      <c r="AW28" s="1"/>
      <c r="AX28" s="1"/>
      <c r="AY28" s="1">
        <f t="shared" si="4"/>
        <v>0</v>
      </c>
      <c r="AZ28" s="3"/>
      <c r="BA28" s="3"/>
      <c r="BB28" s="3"/>
      <c r="BC28" s="80" t="e">
        <f t="shared" si="17"/>
        <v>#DIV/0!</v>
      </c>
      <c r="BD28" s="80" t="e">
        <f t="shared" si="18"/>
        <v>#DIV/0!</v>
      </c>
      <c r="BE28" s="81">
        <f t="shared" si="19"/>
        <v>0</v>
      </c>
      <c r="BF28" s="81">
        <f t="shared" si="20"/>
        <v>0</v>
      </c>
      <c r="BG28" s="81">
        <f t="shared" si="21"/>
        <v>0</v>
      </c>
      <c r="BH28" s="81">
        <f t="shared" si="22"/>
        <v>0</v>
      </c>
      <c r="BI28" s="81">
        <f t="shared" si="23"/>
        <v>0</v>
      </c>
    </row>
    <row r="29" spans="1:61" ht="17.25" thickTop="1" thickBot="1">
      <c r="A29" s="70"/>
      <c r="B29" s="71"/>
      <c r="C29" s="3"/>
      <c r="D29" s="45"/>
      <c r="E29" s="45"/>
      <c r="F29" s="45">
        <f t="shared" si="14"/>
        <v>0</v>
      </c>
      <c r="G29" s="3"/>
      <c r="H29" s="3"/>
      <c r="I29" s="39"/>
      <c r="J29" s="45">
        <f t="shared" si="12"/>
        <v>0</v>
      </c>
      <c r="K29" s="45">
        <f t="shared" si="13"/>
        <v>0</v>
      </c>
      <c r="L29" s="3"/>
      <c r="M29" s="72"/>
      <c r="N29" s="73"/>
      <c r="O29" s="45">
        <f t="shared" si="15"/>
        <v>0</v>
      </c>
      <c r="P29" s="71"/>
      <c r="Q29" s="74"/>
      <c r="R29" s="74"/>
      <c r="S29" s="75"/>
      <c r="T29" s="76"/>
      <c r="U29" s="70"/>
      <c r="V29" s="77"/>
      <c r="W29" s="3"/>
      <c r="X29" s="3"/>
      <c r="Y29" s="39"/>
      <c r="Z29" s="405">
        <f t="shared" si="2"/>
        <v>0</v>
      </c>
      <c r="AA29" s="92">
        <f t="shared" si="16"/>
        <v>0</v>
      </c>
      <c r="AB29" s="71"/>
      <c r="AC29" s="3"/>
      <c r="AD29" s="71"/>
      <c r="AE29" s="78"/>
      <c r="AF29" s="78"/>
      <c r="AG29" s="3"/>
      <c r="AH29" s="3"/>
      <c r="AI29" s="79"/>
      <c r="AJ29" s="3"/>
      <c r="AK29" s="71"/>
      <c r="AL29" s="3"/>
      <c r="AM29" s="71"/>
      <c r="AN29" s="71"/>
      <c r="AO29" s="3"/>
      <c r="AP29" s="76"/>
      <c r="AQ29" s="74"/>
      <c r="AR29" s="3"/>
      <c r="AS29" s="3"/>
      <c r="AT29" s="3"/>
      <c r="AU29" s="3"/>
      <c r="AV29" s="3"/>
      <c r="AW29" s="1"/>
      <c r="AX29" s="1"/>
      <c r="AY29" s="1">
        <f t="shared" si="4"/>
        <v>0</v>
      </c>
      <c r="AZ29" s="3"/>
      <c r="BA29" s="3"/>
      <c r="BB29" s="3"/>
      <c r="BC29" s="80" t="e">
        <f t="shared" si="17"/>
        <v>#DIV/0!</v>
      </c>
      <c r="BD29" s="80" t="e">
        <f t="shared" si="18"/>
        <v>#DIV/0!</v>
      </c>
      <c r="BE29" s="81">
        <f t="shared" si="19"/>
        <v>0</v>
      </c>
      <c r="BF29" s="81">
        <f t="shared" si="20"/>
        <v>0</v>
      </c>
      <c r="BG29" s="81">
        <f t="shared" si="21"/>
        <v>0</v>
      </c>
      <c r="BH29" s="81">
        <f t="shared" si="22"/>
        <v>0</v>
      </c>
      <c r="BI29" s="81">
        <f t="shared" si="23"/>
        <v>0</v>
      </c>
    </row>
    <row r="30" spans="1:61" ht="17.25" thickTop="1" thickBot="1">
      <c r="A30" s="70"/>
      <c r="B30" s="71"/>
      <c r="C30" s="3"/>
      <c r="D30" s="45"/>
      <c r="E30" s="45"/>
      <c r="F30" s="45">
        <f t="shared" si="14"/>
        <v>0</v>
      </c>
      <c r="G30" s="3"/>
      <c r="H30" s="3"/>
      <c r="I30" s="39"/>
      <c r="J30" s="45">
        <f t="shared" si="12"/>
        <v>0</v>
      </c>
      <c r="K30" s="45">
        <f t="shared" si="13"/>
        <v>0</v>
      </c>
      <c r="L30" s="3"/>
      <c r="M30" s="72"/>
      <c r="N30" s="73"/>
      <c r="O30" s="45">
        <f t="shared" si="15"/>
        <v>0</v>
      </c>
      <c r="P30" s="71"/>
      <c r="Q30" s="74"/>
      <c r="R30" s="74"/>
      <c r="S30" s="75"/>
      <c r="T30" s="76"/>
      <c r="U30" s="70"/>
      <c r="V30" s="77"/>
      <c r="W30" s="3"/>
      <c r="X30" s="3"/>
      <c r="Y30" s="39"/>
      <c r="Z30" s="405">
        <f t="shared" si="2"/>
        <v>0</v>
      </c>
      <c r="AA30" s="92">
        <f t="shared" si="16"/>
        <v>0</v>
      </c>
      <c r="AB30" s="71"/>
      <c r="AC30" s="3"/>
      <c r="AD30" s="71"/>
      <c r="AE30" s="78"/>
      <c r="AF30" s="78"/>
      <c r="AG30" s="3"/>
      <c r="AH30" s="3"/>
      <c r="AI30" s="79"/>
      <c r="AJ30" s="3"/>
      <c r="AK30" s="71"/>
      <c r="AL30" s="3"/>
      <c r="AM30" s="71"/>
      <c r="AN30" s="71"/>
      <c r="AO30" s="3"/>
      <c r="AP30" s="76"/>
      <c r="AQ30" s="74"/>
      <c r="AR30" s="3"/>
      <c r="AS30" s="3"/>
      <c r="AT30" s="3"/>
      <c r="AU30" s="3"/>
      <c r="AV30" s="3"/>
      <c r="AW30" s="1"/>
      <c r="AX30" s="1"/>
      <c r="AY30" s="1">
        <f t="shared" si="4"/>
        <v>0</v>
      </c>
      <c r="AZ30" s="3"/>
      <c r="BA30" s="3"/>
      <c r="BB30" s="3"/>
      <c r="BC30" s="80" t="e">
        <f t="shared" si="17"/>
        <v>#DIV/0!</v>
      </c>
      <c r="BD30" s="80" t="e">
        <f t="shared" si="18"/>
        <v>#DIV/0!</v>
      </c>
      <c r="BE30" s="81">
        <f t="shared" si="19"/>
        <v>0</v>
      </c>
      <c r="BF30" s="81">
        <f t="shared" si="20"/>
        <v>0</v>
      </c>
      <c r="BG30" s="81">
        <f t="shared" si="21"/>
        <v>0</v>
      </c>
      <c r="BH30" s="81">
        <f t="shared" si="22"/>
        <v>0</v>
      </c>
      <c r="BI30" s="81">
        <f t="shared" si="23"/>
        <v>0</v>
      </c>
    </row>
    <row r="31" spans="1:61" ht="17.25" thickTop="1" thickBot="1">
      <c r="A31" s="70"/>
      <c r="B31" s="71"/>
      <c r="C31" s="3"/>
      <c r="D31" s="45"/>
      <c r="E31" s="45"/>
      <c r="F31" s="45">
        <f t="shared" si="14"/>
        <v>0</v>
      </c>
      <c r="G31" s="3"/>
      <c r="H31" s="3"/>
      <c r="I31" s="39"/>
      <c r="J31" s="45">
        <f t="shared" si="12"/>
        <v>0</v>
      </c>
      <c r="K31" s="45">
        <f t="shared" si="13"/>
        <v>0</v>
      </c>
      <c r="L31" s="3"/>
      <c r="M31" s="72"/>
      <c r="N31" s="73"/>
      <c r="O31" s="45">
        <f t="shared" si="15"/>
        <v>0</v>
      </c>
      <c r="P31" s="71"/>
      <c r="Q31" s="74"/>
      <c r="R31" s="74"/>
      <c r="S31" s="75"/>
      <c r="T31" s="76"/>
      <c r="U31" s="70"/>
      <c r="V31" s="77"/>
      <c r="W31" s="3"/>
      <c r="X31" s="3"/>
      <c r="Y31" s="39"/>
      <c r="Z31" s="405">
        <f t="shared" si="2"/>
        <v>0</v>
      </c>
      <c r="AA31" s="92">
        <f t="shared" si="16"/>
        <v>0</v>
      </c>
      <c r="AB31" s="71"/>
      <c r="AC31" s="3"/>
      <c r="AD31" s="71"/>
      <c r="AE31" s="78"/>
      <c r="AF31" s="78"/>
      <c r="AG31" s="3"/>
      <c r="AH31" s="3"/>
      <c r="AI31" s="79"/>
      <c r="AJ31" s="3"/>
      <c r="AK31" s="71"/>
      <c r="AL31" s="3"/>
      <c r="AM31" s="71"/>
      <c r="AN31" s="71"/>
      <c r="AO31" s="3"/>
      <c r="AP31" s="76"/>
      <c r="AQ31" s="74"/>
      <c r="AR31" s="3"/>
      <c r="AS31" s="3"/>
      <c r="AT31" s="3"/>
      <c r="AU31" s="3"/>
      <c r="AV31" s="3"/>
      <c r="AW31" s="1"/>
      <c r="AX31" s="1"/>
      <c r="AY31" s="1">
        <f t="shared" si="4"/>
        <v>0</v>
      </c>
      <c r="AZ31" s="3"/>
      <c r="BA31" s="3"/>
      <c r="BB31" s="3"/>
      <c r="BC31" s="80" t="e">
        <f t="shared" si="17"/>
        <v>#DIV/0!</v>
      </c>
      <c r="BD31" s="80" t="e">
        <f t="shared" si="18"/>
        <v>#DIV/0!</v>
      </c>
      <c r="BE31" s="81">
        <f t="shared" si="19"/>
        <v>0</v>
      </c>
      <c r="BF31" s="81">
        <f t="shared" si="20"/>
        <v>0</v>
      </c>
      <c r="BG31" s="81">
        <f t="shared" si="21"/>
        <v>0</v>
      </c>
      <c r="BH31" s="81">
        <f t="shared" si="22"/>
        <v>0</v>
      </c>
      <c r="BI31" s="81">
        <f t="shared" si="23"/>
        <v>0</v>
      </c>
    </row>
    <row r="32" spans="1:61" ht="17.25" thickTop="1" thickBot="1">
      <c r="A32" s="70"/>
      <c r="B32" s="71"/>
      <c r="C32" s="3"/>
      <c r="D32" s="45"/>
      <c r="E32" s="45"/>
      <c r="F32" s="45">
        <f t="shared" si="14"/>
        <v>0</v>
      </c>
      <c r="G32" s="3"/>
      <c r="H32" s="3"/>
      <c r="I32" s="39"/>
      <c r="J32" s="45">
        <f t="shared" si="12"/>
        <v>0</v>
      </c>
      <c r="K32" s="45">
        <f t="shared" si="13"/>
        <v>0</v>
      </c>
      <c r="L32" s="3"/>
      <c r="M32" s="72"/>
      <c r="N32" s="73"/>
      <c r="O32" s="45">
        <f t="shared" si="15"/>
        <v>0</v>
      </c>
      <c r="P32" s="71"/>
      <c r="Q32" s="74"/>
      <c r="R32" s="74"/>
      <c r="S32" s="75"/>
      <c r="T32" s="76"/>
      <c r="U32" s="70"/>
      <c r="V32" s="77"/>
      <c r="W32" s="3"/>
      <c r="X32" s="3"/>
      <c r="Y32" s="39"/>
      <c r="Z32" s="405">
        <f t="shared" ref="Z32:Z63" si="24">IF(AG32="Corporate",((F32+Y32)/2),IF(G32="Club",I32,(F32+Y32)))</f>
        <v>0</v>
      </c>
      <c r="AA32" s="92">
        <f t="shared" si="16"/>
        <v>0</v>
      </c>
      <c r="AB32" s="71"/>
      <c r="AC32" s="3"/>
      <c r="AD32" s="71"/>
      <c r="AE32" s="78"/>
      <c r="AF32" s="78"/>
      <c r="AG32" s="3"/>
      <c r="AH32" s="3"/>
      <c r="AI32" s="79"/>
      <c r="AJ32" s="3"/>
      <c r="AK32" s="71"/>
      <c r="AL32" s="3"/>
      <c r="AM32" s="71"/>
      <c r="AN32" s="71"/>
      <c r="AO32" s="3"/>
      <c r="AP32" s="76"/>
      <c r="AQ32" s="74"/>
      <c r="AR32" s="3"/>
      <c r="AS32" s="3"/>
      <c r="AT32" s="3"/>
      <c r="AU32" s="3"/>
      <c r="AV32" s="3"/>
      <c r="AW32" s="1"/>
      <c r="AX32" s="1"/>
      <c r="AY32" s="1">
        <f t="shared" si="4"/>
        <v>0</v>
      </c>
      <c r="AZ32" s="3"/>
      <c r="BA32" s="3"/>
      <c r="BB32" s="3"/>
      <c r="BC32" s="80" t="e">
        <f t="shared" si="17"/>
        <v>#DIV/0!</v>
      </c>
      <c r="BD32" s="80" t="e">
        <f t="shared" si="18"/>
        <v>#DIV/0!</v>
      </c>
      <c r="BE32" s="81">
        <f t="shared" si="19"/>
        <v>0</v>
      </c>
      <c r="BF32" s="81">
        <f t="shared" si="20"/>
        <v>0</v>
      </c>
      <c r="BG32" s="81">
        <f t="shared" si="21"/>
        <v>0</v>
      </c>
      <c r="BH32" s="81">
        <f t="shared" si="22"/>
        <v>0</v>
      </c>
      <c r="BI32" s="81">
        <f t="shared" si="23"/>
        <v>0</v>
      </c>
    </row>
    <row r="33" spans="1:61" ht="17.25" thickTop="1" thickBot="1">
      <c r="A33" s="70"/>
      <c r="B33" s="71"/>
      <c r="C33" s="3"/>
      <c r="D33" s="45"/>
      <c r="E33" s="45"/>
      <c r="F33" s="45">
        <f t="shared" si="14"/>
        <v>0</v>
      </c>
      <c r="G33" s="3"/>
      <c r="H33" s="3"/>
      <c r="I33" s="39"/>
      <c r="J33" s="45">
        <f t="shared" si="12"/>
        <v>0</v>
      </c>
      <c r="K33" s="45">
        <f t="shared" si="13"/>
        <v>0</v>
      </c>
      <c r="L33" s="3"/>
      <c r="M33" s="72"/>
      <c r="N33" s="73"/>
      <c r="O33" s="45">
        <f t="shared" si="15"/>
        <v>0</v>
      </c>
      <c r="P33" s="71"/>
      <c r="Q33" s="74"/>
      <c r="R33" s="74"/>
      <c r="S33" s="75"/>
      <c r="T33" s="76"/>
      <c r="U33" s="70"/>
      <c r="V33" s="77"/>
      <c r="W33" s="3"/>
      <c r="X33" s="3"/>
      <c r="Y33" s="39"/>
      <c r="Z33" s="405">
        <f t="shared" si="24"/>
        <v>0</v>
      </c>
      <c r="AA33" s="92">
        <f t="shared" si="16"/>
        <v>0</v>
      </c>
      <c r="AB33" s="71"/>
      <c r="AC33" s="3"/>
      <c r="AD33" s="71"/>
      <c r="AE33" s="78"/>
      <c r="AF33" s="78"/>
      <c r="AG33" s="3"/>
      <c r="AH33" s="3"/>
      <c r="AI33" s="79"/>
      <c r="AJ33" s="3"/>
      <c r="AK33" s="71"/>
      <c r="AL33" s="3"/>
      <c r="AM33" s="71"/>
      <c r="AN33" s="71"/>
      <c r="AO33" s="3"/>
      <c r="AP33" s="76"/>
      <c r="AQ33" s="74"/>
      <c r="AR33" s="3"/>
      <c r="AS33" s="3"/>
      <c r="AT33" s="3"/>
      <c r="AU33" s="3"/>
      <c r="AV33" s="3"/>
      <c r="AW33" s="1"/>
      <c r="AX33" s="1"/>
      <c r="AY33" s="1">
        <f t="shared" ref="AY33:AY64" si="25">(AW33*35%)-AX33</f>
        <v>0</v>
      </c>
      <c r="AZ33" s="3"/>
      <c r="BA33" s="3"/>
      <c r="BB33" s="3"/>
      <c r="BC33" s="80" t="e">
        <f t="shared" si="17"/>
        <v>#DIV/0!</v>
      </c>
      <c r="BD33" s="80" t="e">
        <f t="shared" si="18"/>
        <v>#DIV/0!</v>
      </c>
      <c r="BE33" s="81">
        <f t="shared" si="19"/>
        <v>0</v>
      </c>
      <c r="BF33" s="81">
        <f t="shared" si="20"/>
        <v>0</v>
      </c>
      <c r="BG33" s="81">
        <f t="shared" si="21"/>
        <v>0</v>
      </c>
      <c r="BH33" s="81">
        <f t="shared" si="22"/>
        <v>0</v>
      </c>
      <c r="BI33" s="81">
        <f t="shared" si="23"/>
        <v>0</v>
      </c>
    </row>
    <row r="34" spans="1:61" ht="17.25" thickTop="1" thickBot="1">
      <c r="A34" s="70"/>
      <c r="B34" s="71"/>
      <c r="C34" s="3"/>
      <c r="D34" s="45"/>
      <c r="E34" s="45"/>
      <c r="F34" s="45">
        <f t="shared" si="14"/>
        <v>0</v>
      </c>
      <c r="G34" s="3"/>
      <c r="H34" s="3"/>
      <c r="I34" s="39"/>
      <c r="J34" s="45">
        <f t="shared" si="12"/>
        <v>0</v>
      </c>
      <c r="K34" s="45">
        <f t="shared" si="13"/>
        <v>0</v>
      </c>
      <c r="L34" s="3"/>
      <c r="M34" s="72"/>
      <c r="N34" s="73"/>
      <c r="O34" s="45">
        <f t="shared" si="15"/>
        <v>0</v>
      </c>
      <c r="P34" s="71"/>
      <c r="Q34" s="74"/>
      <c r="R34" s="74"/>
      <c r="S34" s="75"/>
      <c r="T34" s="76"/>
      <c r="U34" s="70"/>
      <c r="V34" s="77"/>
      <c r="W34" s="3"/>
      <c r="X34" s="3"/>
      <c r="Y34" s="39"/>
      <c r="Z34" s="405">
        <f t="shared" si="24"/>
        <v>0</v>
      </c>
      <c r="AA34" s="92">
        <f t="shared" si="16"/>
        <v>0</v>
      </c>
      <c r="AB34" s="71"/>
      <c r="AC34" s="3"/>
      <c r="AD34" s="71"/>
      <c r="AE34" s="78"/>
      <c r="AF34" s="78"/>
      <c r="AG34" s="3"/>
      <c r="AH34" s="3"/>
      <c r="AI34" s="79"/>
      <c r="AJ34" s="3"/>
      <c r="AK34" s="71"/>
      <c r="AL34" s="3"/>
      <c r="AM34" s="71"/>
      <c r="AN34" s="71"/>
      <c r="AO34" s="3"/>
      <c r="AP34" s="76"/>
      <c r="AQ34" s="74"/>
      <c r="AR34" s="3"/>
      <c r="AS34" s="3"/>
      <c r="AT34" s="3"/>
      <c r="AU34" s="3"/>
      <c r="AV34" s="3"/>
      <c r="AW34" s="1"/>
      <c r="AX34" s="1"/>
      <c r="AY34" s="1">
        <f t="shared" si="25"/>
        <v>0</v>
      </c>
      <c r="AZ34" s="3"/>
      <c r="BA34" s="3"/>
      <c r="BB34" s="3"/>
      <c r="BC34" s="80" t="e">
        <f t="shared" si="17"/>
        <v>#DIV/0!</v>
      </c>
      <c r="BD34" s="80" t="e">
        <f t="shared" si="18"/>
        <v>#DIV/0!</v>
      </c>
      <c r="BE34" s="81">
        <f t="shared" si="19"/>
        <v>0</v>
      </c>
      <c r="BF34" s="81">
        <f t="shared" si="20"/>
        <v>0</v>
      </c>
      <c r="BG34" s="81">
        <f t="shared" si="21"/>
        <v>0</v>
      </c>
      <c r="BH34" s="81">
        <f t="shared" si="22"/>
        <v>0</v>
      </c>
      <c r="BI34" s="81">
        <f t="shared" si="23"/>
        <v>0</v>
      </c>
    </row>
    <row r="35" spans="1:61" ht="17.25" thickTop="1" thickBot="1">
      <c r="A35" s="70"/>
      <c r="B35" s="71"/>
      <c r="C35" s="3"/>
      <c r="D35" s="45"/>
      <c r="E35" s="45"/>
      <c r="F35" s="45">
        <f t="shared" si="14"/>
        <v>0</v>
      </c>
      <c r="G35" s="3"/>
      <c r="H35" s="3"/>
      <c r="I35" s="39"/>
      <c r="J35" s="45">
        <f t="shared" si="12"/>
        <v>0</v>
      </c>
      <c r="K35" s="45">
        <f t="shared" si="13"/>
        <v>0</v>
      </c>
      <c r="L35" s="3"/>
      <c r="M35" s="72"/>
      <c r="N35" s="73"/>
      <c r="O35" s="45">
        <f t="shared" si="15"/>
        <v>0</v>
      </c>
      <c r="P35" s="71"/>
      <c r="Q35" s="74"/>
      <c r="R35" s="74"/>
      <c r="S35" s="75"/>
      <c r="T35" s="76"/>
      <c r="U35" s="70"/>
      <c r="V35" s="77"/>
      <c r="W35" s="3"/>
      <c r="X35" s="3"/>
      <c r="Y35" s="39"/>
      <c r="Z35" s="405">
        <f t="shared" si="24"/>
        <v>0</v>
      </c>
      <c r="AA35" s="92">
        <f t="shared" si="16"/>
        <v>0</v>
      </c>
      <c r="AB35" s="71"/>
      <c r="AC35" s="3"/>
      <c r="AD35" s="71"/>
      <c r="AE35" s="78"/>
      <c r="AF35" s="78"/>
      <c r="AG35" s="3"/>
      <c r="AH35" s="3"/>
      <c r="AI35" s="79"/>
      <c r="AJ35" s="3"/>
      <c r="AK35" s="71"/>
      <c r="AL35" s="3"/>
      <c r="AM35" s="71"/>
      <c r="AN35" s="71"/>
      <c r="AO35" s="3"/>
      <c r="AP35" s="76"/>
      <c r="AQ35" s="74"/>
      <c r="AR35" s="3"/>
      <c r="AS35" s="3"/>
      <c r="AT35" s="3"/>
      <c r="AU35" s="3"/>
      <c r="AV35" s="3"/>
      <c r="AW35" s="1"/>
      <c r="AX35" s="1"/>
      <c r="AY35" s="1">
        <f t="shared" si="25"/>
        <v>0</v>
      </c>
      <c r="AZ35" s="3"/>
      <c r="BA35" s="3"/>
      <c r="BB35" s="3"/>
      <c r="BC35" s="80" t="e">
        <f t="shared" si="17"/>
        <v>#DIV/0!</v>
      </c>
      <c r="BD35" s="80" t="e">
        <f t="shared" si="18"/>
        <v>#DIV/0!</v>
      </c>
      <c r="BE35" s="81">
        <f t="shared" si="19"/>
        <v>0</v>
      </c>
      <c r="BF35" s="81">
        <f t="shared" si="20"/>
        <v>0</v>
      </c>
      <c r="BG35" s="81">
        <f t="shared" si="21"/>
        <v>0</v>
      </c>
      <c r="BH35" s="81">
        <f t="shared" si="22"/>
        <v>0</v>
      </c>
      <c r="BI35" s="81">
        <f t="shared" si="23"/>
        <v>0</v>
      </c>
    </row>
    <row r="36" spans="1:61" ht="17.25" thickTop="1" thickBot="1">
      <c r="A36" s="70"/>
      <c r="B36" s="71"/>
      <c r="C36" s="3"/>
      <c r="D36" s="45"/>
      <c r="E36" s="45"/>
      <c r="F36" s="45">
        <f t="shared" si="14"/>
        <v>0</v>
      </c>
      <c r="G36" s="3"/>
      <c r="H36" s="3"/>
      <c r="I36" s="39"/>
      <c r="J36" s="45">
        <f t="shared" ref="J36:J67" si="26">I36/(1.14)</f>
        <v>0</v>
      </c>
      <c r="K36" s="45">
        <f t="shared" ref="K36:K67" si="27">J36*0.14</f>
        <v>0</v>
      </c>
      <c r="L36" s="3"/>
      <c r="M36" s="72"/>
      <c r="N36" s="73"/>
      <c r="O36" s="45">
        <f t="shared" si="15"/>
        <v>0</v>
      </c>
      <c r="P36" s="71"/>
      <c r="Q36" s="74"/>
      <c r="R36" s="74"/>
      <c r="S36" s="75"/>
      <c r="T36" s="76"/>
      <c r="U36" s="70"/>
      <c r="V36" s="77"/>
      <c r="W36" s="3"/>
      <c r="X36" s="3"/>
      <c r="Y36" s="39"/>
      <c r="Z36" s="405">
        <f t="shared" si="24"/>
        <v>0</v>
      </c>
      <c r="AA36" s="92">
        <f t="shared" si="16"/>
        <v>0</v>
      </c>
      <c r="AB36" s="71"/>
      <c r="AC36" s="3"/>
      <c r="AD36" s="71"/>
      <c r="AE36" s="78"/>
      <c r="AF36" s="78"/>
      <c r="AG36" s="3"/>
      <c r="AH36" s="3"/>
      <c r="AI36" s="79"/>
      <c r="AJ36" s="3"/>
      <c r="AK36" s="71"/>
      <c r="AL36" s="3"/>
      <c r="AM36" s="71"/>
      <c r="AN36" s="71"/>
      <c r="AO36" s="3"/>
      <c r="AP36" s="76"/>
      <c r="AQ36" s="74"/>
      <c r="AR36" s="3"/>
      <c r="AS36" s="3"/>
      <c r="AT36" s="3"/>
      <c r="AU36" s="3"/>
      <c r="AV36" s="3"/>
      <c r="AW36" s="1"/>
      <c r="AX36" s="1"/>
      <c r="AY36" s="1">
        <f t="shared" si="25"/>
        <v>0</v>
      </c>
      <c r="AZ36" s="3"/>
      <c r="BA36" s="3"/>
      <c r="BB36" s="3"/>
      <c r="BC36" s="80" t="e">
        <f t="shared" si="17"/>
        <v>#DIV/0!</v>
      </c>
      <c r="BD36" s="80" t="e">
        <f t="shared" si="18"/>
        <v>#DIV/0!</v>
      </c>
      <c r="BE36" s="81">
        <f t="shared" si="19"/>
        <v>0</v>
      </c>
      <c r="BF36" s="81">
        <f t="shared" si="20"/>
        <v>0</v>
      </c>
      <c r="BG36" s="81">
        <f t="shared" si="21"/>
        <v>0</v>
      </c>
      <c r="BH36" s="81">
        <f t="shared" si="22"/>
        <v>0</v>
      </c>
      <c r="BI36" s="81">
        <f t="shared" si="23"/>
        <v>0</v>
      </c>
    </row>
    <row r="37" spans="1:61" ht="17.25" thickTop="1" thickBot="1">
      <c r="A37" s="70"/>
      <c r="B37" s="71"/>
      <c r="C37" s="3"/>
      <c r="D37" s="45"/>
      <c r="E37" s="45"/>
      <c r="F37" s="45">
        <f t="shared" si="14"/>
        <v>0</v>
      </c>
      <c r="G37" s="3"/>
      <c r="H37" s="3"/>
      <c r="I37" s="39"/>
      <c r="J37" s="45">
        <f t="shared" si="26"/>
        <v>0</v>
      </c>
      <c r="K37" s="45">
        <f t="shared" si="27"/>
        <v>0</v>
      </c>
      <c r="L37" s="3"/>
      <c r="M37" s="72"/>
      <c r="N37" s="73"/>
      <c r="O37" s="45">
        <f t="shared" si="15"/>
        <v>0</v>
      </c>
      <c r="P37" s="71"/>
      <c r="Q37" s="74"/>
      <c r="R37" s="74"/>
      <c r="S37" s="75"/>
      <c r="T37" s="76"/>
      <c r="U37" s="70"/>
      <c r="V37" s="77"/>
      <c r="W37" s="3"/>
      <c r="X37" s="3"/>
      <c r="Y37" s="39"/>
      <c r="Z37" s="405">
        <f t="shared" si="24"/>
        <v>0</v>
      </c>
      <c r="AA37" s="92">
        <f t="shared" si="16"/>
        <v>0</v>
      </c>
      <c r="AB37" s="71"/>
      <c r="AC37" s="3"/>
      <c r="AD37" s="71"/>
      <c r="AE37" s="78"/>
      <c r="AF37" s="78"/>
      <c r="AG37" s="3"/>
      <c r="AH37" s="3"/>
      <c r="AI37" s="79"/>
      <c r="AJ37" s="3"/>
      <c r="AK37" s="71"/>
      <c r="AL37" s="3"/>
      <c r="AM37" s="71"/>
      <c r="AN37" s="71"/>
      <c r="AO37" s="3"/>
      <c r="AP37" s="76"/>
      <c r="AQ37" s="74"/>
      <c r="AR37" s="3"/>
      <c r="AS37" s="3"/>
      <c r="AT37" s="3"/>
      <c r="AU37" s="3"/>
      <c r="AV37" s="3"/>
      <c r="AW37" s="1"/>
      <c r="AX37" s="1"/>
      <c r="AY37" s="1">
        <f t="shared" si="25"/>
        <v>0</v>
      </c>
      <c r="AZ37" s="3"/>
      <c r="BA37" s="3"/>
      <c r="BB37" s="3"/>
      <c r="BC37" s="80" t="e">
        <f t="shared" si="17"/>
        <v>#DIV/0!</v>
      </c>
      <c r="BD37" s="80" t="e">
        <f t="shared" si="18"/>
        <v>#DIV/0!</v>
      </c>
      <c r="BE37" s="81">
        <f t="shared" si="19"/>
        <v>0</v>
      </c>
      <c r="BF37" s="81">
        <f t="shared" si="20"/>
        <v>0</v>
      </c>
      <c r="BG37" s="81">
        <f t="shared" si="21"/>
        <v>0</v>
      </c>
      <c r="BH37" s="81">
        <f t="shared" si="22"/>
        <v>0</v>
      </c>
      <c r="BI37" s="81">
        <f t="shared" si="23"/>
        <v>0</v>
      </c>
    </row>
    <row r="38" spans="1:61" ht="17.25" thickTop="1" thickBot="1">
      <c r="A38" s="70"/>
      <c r="B38" s="71"/>
      <c r="C38" s="3"/>
      <c r="D38" s="45"/>
      <c r="E38" s="45"/>
      <c r="F38" s="45">
        <f t="shared" si="14"/>
        <v>0</v>
      </c>
      <c r="G38" s="3"/>
      <c r="H38" s="3"/>
      <c r="I38" s="39"/>
      <c r="J38" s="45">
        <f t="shared" si="26"/>
        <v>0</v>
      </c>
      <c r="K38" s="45">
        <f t="shared" si="27"/>
        <v>0</v>
      </c>
      <c r="L38" s="3"/>
      <c r="M38" s="72"/>
      <c r="N38" s="73"/>
      <c r="O38" s="45">
        <f t="shared" si="15"/>
        <v>0</v>
      </c>
      <c r="P38" s="71"/>
      <c r="Q38" s="74"/>
      <c r="R38" s="74"/>
      <c r="S38" s="75"/>
      <c r="T38" s="76"/>
      <c r="U38" s="70"/>
      <c r="V38" s="77"/>
      <c r="W38" s="3"/>
      <c r="X38" s="3"/>
      <c r="Y38" s="39"/>
      <c r="Z38" s="405">
        <f t="shared" si="24"/>
        <v>0</v>
      </c>
      <c r="AA38" s="92">
        <f t="shared" si="16"/>
        <v>0</v>
      </c>
      <c r="AB38" s="71"/>
      <c r="AC38" s="3"/>
      <c r="AD38" s="71"/>
      <c r="AE38" s="78"/>
      <c r="AF38" s="78"/>
      <c r="AG38" s="3"/>
      <c r="AH38" s="3"/>
      <c r="AI38" s="79"/>
      <c r="AJ38" s="3"/>
      <c r="AK38" s="71"/>
      <c r="AL38" s="3"/>
      <c r="AM38" s="71"/>
      <c r="AN38" s="71"/>
      <c r="AO38" s="3"/>
      <c r="AP38" s="76"/>
      <c r="AQ38" s="74"/>
      <c r="AR38" s="3"/>
      <c r="AS38" s="3"/>
      <c r="AT38" s="3"/>
      <c r="AU38" s="3"/>
      <c r="AV38" s="3"/>
      <c r="AW38" s="1"/>
      <c r="AX38" s="1"/>
      <c r="AY38" s="1">
        <f t="shared" si="25"/>
        <v>0</v>
      </c>
      <c r="AZ38" s="3"/>
      <c r="BA38" s="3"/>
      <c r="BB38" s="3"/>
      <c r="BC38" s="80" t="e">
        <f t="shared" si="17"/>
        <v>#DIV/0!</v>
      </c>
      <c r="BD38" s="80" t="e">
        <f t="shared" si="18"/>
        <v>#DIV/0!</v>
      </c>
      <c r="BE38" s="81">
        <f t="shared" si="19"/>
        <v>0</v>
      </c>
      <c r="BF38" s="81">
        <f t="shared" si="20"/>
        <v>0</v>
      </c>
      <c r="BG38" s="81">
        <f t="shared" si="21"/>
        <v>0</v>
      </c>
      <c r="BH38" s="81">
        <f t="shared" si="22"/>
        <v>0</v>
      </c>
      <c r="BI38" s="81">
        <f t="shared" si="23"/>
        <v>0</v>
      </c>
    </row>
    <row r="39" spans="1:61" ht="17.25" thickTop="1" thickBot="1">
      <c r="A39" s="70"/>
      <c r="B39" s="71"/>
      <c r="C39" s="3"/>
      <c r="D39" s="45"/>
      <c r="E39" s="45"/>
      <c r="F39" s="45">
        <f t="shared" si="14"/>
        <v>0</v>
      </c>
      <c r="G39" s="3"/>
      <c r="H39" s="3"/>
      <c r="I39" s="39"/>
      <c r="J39" s="45">
        <f t="shared" si="26"/>
        <v>0</v>
      </c>
      <c r="K39" s="45">
        <f t="shared" si="27"/>
        <v>0</v>
      </c>
      <c r="L39" s="3"/>
      <c r="M39" s="72"/>
      <c r="N39" s="73"/>
      <c r="O39" s="45">
        <f t="shared" si="15"/>
        <v>0</v>
      </c>
      <c r="P39" s="71"/>
      <c r="Q39" s="74"/>
      <c r="R39" s="74"/>
      <c r="S39" s="75"/>
      <c r="T39" s="76"/>
      <c r="U39" s="70"/>
      <c r="V39" s="77"/>
      <c r="W39" s="3"/>
      <c r="X39" s="3"/>
      <c r="Y39" s="39"/>
      <c r="Z39" s="405">
        <f t="shared" si="24"/>
        <v>0</v>
      </c>
      <c r="AA39" s="92">
        <f t="shared" si="16"/>
        <v>0</v>
      </c>
      <c r="AB39" s="71"/>
      <c r="AC39" s="3"/>
      <c r="AD39" s="71"/>
      <c r="AE39" s="78"/>
      <c r="AF39" s="78"/>
      <c r="AG39" s="3"/>
      <c r="AH39" s="3"/>
      <c r="AI39" s="79"/>
      <c r="AJ39" s="3"/>
      <c r="AK39" s="71"/>
      <c r="AL39" s="3"/>
      <c r="AM39" s="71"/>
      <c r="AN39" s="71"/>
      <c r="AO39" s="3"/>
      <c r="AP39" s="76"/>
      <c r="AQ39" s="74"/>
      <c r="AR39" s="3"/>
      <c r="AS39" s="3"/>
      <c r="AT39" s="3"/>
      <c r="AU39" s="3"/>
      <c r="AV39" s="3"/>
      <c r="AW39" s="1"/>
      <c r="AX39" s="1"/>
      <c r="AY39" s="1">
        <f t="shared" si="25"/>
        <v>0</v>
      </c>
      <c r="AZ39" s="3"/>
      <c r="BA39" s="3"/>
      <c r="BB39" s="3"/>
      <c r="BC39" s="80" t="e">
        <f t="shared" si="17"/>
        <v>#DIV/0!</v>
      </c>
      <c r="BD39" s="80" t="e">
        <f t="shared" si="18"/>
        <v>#DIV/0!</v>
      </c>
      <c r="BE39" s="81">
        <f t="shared" si="19"/>
        <v>0</v>
      </c>
      <c r="BF39" s="81">
        <f t="shared" si="20"/>
        <v>0</v>
      </c>
      <c r="BG39" s="81">
        <f t="shared" si="21"/>
        <v>0</v>
      </c>
      <c r="BH39" s="81">
        <f t="shared" si="22"/>
        <v>0</v>
      </c>
      <c r="BI39" s="81">
        <f t="shared" si="23"/>
        <v>0</v>
      </c>
    </row>
    <row r="40" spans="1:61" ht="17.25" thickTop="1" thickBot="1">
      <c r="A40" s="70"/>
      <c r="B40" s="71"/>
      <c r="C40" s="3"/>
      <c r="D40" s="45"/>
      <c r="E40" s="45"/>
      <c r="F40" s="45">
        <f t="shared" si="14"/>
        <v>0</v>
      </c>
      <c r="G40" s="3"/>
      <c r="H40" s="3"/>
      <c r="I40" s="39"/>
      <c r="J40" s="45">
        <f t="shared" si="26"/>
        <v>0</v>
      </c>
      <c r="K40" s="45">
        <f t="shared" si="27"/>
        <v>0</v>
      </c>
      <c r="L40" s="3"/>
      <c r="M40" s="72"/>
      <c r="N40" s="73"/>
      <c r="O40" s="45">
        <f t="shared" si="15"/>
        <v>0</v>
      </c>
      <c r="P40" s="71"/>
      <c r="Q40" s="74"/>
      <c r="R40" s="74"/>
      <c r="S40" s="75"/>
      <c r="T40" s="76"/>
      <c r="U40" s="70"/>
      <c r="V40" s="77"/>
      <c r="W40" s="3"/>
      <c r="X40" s="3"/>
      <c r="Y40" s="39"/>
      <c r="Z40" s="405">
        <f t="shared" si="24"/>
        <v>0</v>
      </c>
      <c r="AA40" s="92">
        <f t="shared" si="16"/>
        <v>0</v>
      </c>
      <c r="AB40" s="71"/>
      <c r="AC40" s="3"/>
      <c r="AD40" s="71"/>
      <c r="AE40" s="78"/>
      <c r="AF40" s="78"/>
      <c r="AG40" s="3"/>
      <c r="AH40" s="3"/>
      <c r="AI40" s="79"/>
      <c r="AJ40" s="3"/>
      <c r="AK40" s="71"/>
      <c r="AL40" s="3"/>
      <c r="AM40" s="71"/>
      <c r="AN40" s="71"/>
      <c r="AO40" s="3"/>
      <c r="AP40" s="76"/>
      <c r="AQ40" s="74"/>
      <c r="AR40" s="3"/>
      <c r="AS40" s="3"/>
      <c r="AT40" s="3"/>
      <c r="AU40" s="3"/>
      <c r="AV40" s="3"/>
      <c r="AW40" s="1"/>
      <c r="AX40" s="1"/>
      <c r="AY40" s="1">
        <f t="shared" si="25"/>
        <v>0</v>
      </c>
      <c r="AZ40" s="3"/>
      <c r="BA40" s="3"/>
      <c r="BB40" s="3"/>
      <c r="BC40" s="80" t="e">
        <f t="shared" si="17"/>
        <v>#DIV/0!</v>
      </c>
      <c r="BD40" s="80" t="e">
        <f t="shared" si="18"/>
        <v>#DIV/0!</v>
      </c>
      <c r="BE40" s="81">
        <f t="shared" si="19"/>
        <v>0</v>
      </c>
      <c r="BF40" s="81">
        <f t="shared" si="20"/>
        <v>0</v>
      </c>
      <c r="BG40" s="81">
        <f t="shared" si="21"/>
        <v>0</v>
      </c>
      <c r="BH40" s="81">
        <f t="shared" si="22"/>
        <v>0</v>
      </c>
      <c r="BI40" s="81">
        <f t="shared" si="23"/>
        <v>0</v>
      </c>
    </row>
    <row r="41" spans="1:61" ht="17.25" thickTop="1" thickBot="1">
      <c r="A41" s="70"/>
      <c r="B41" s="71"/>
      <c r="C41" s="3"/>
      <c r="D41" s="45"/>
      <c r="E41" s="45"/>
      <c r="F41" s="45">
        <f t="shared" si="14"/>
        <v>0</v>
      </c>
      <c r="G41" s="3"/>
      <c r="H41" s="3"/>
      <c r="I41" s="39"/>
      <c r="J41" s="45">
        <f t="shared" si="26"/>
        <v>0</v>
      </c>
      <c r="K41" s="45">
        <f t="shared" si="27"/>
        <v>0</v>
      </c>
      <c r="L41" s="3"/>
      <c r="M41" s="72"/>
      <c r="N41" s="73"/>
      <c r="O41" s="45">
        <f t="shared" si="15"/>
        <v>0</v>
      </c>
      <c r="P41" s="71"/>
      <c r="Q41" s="74"/>
      <c r="R41" s="74"/>
      <c r="S41" s="75"/>
      <c r="T41" s="76"/>
      <c r="U41" s="70"/>
      <c r="V41" s="77"/>
      <c r="W41" s="3"/>
      <c r="X41" s="3"/>
      <c r="Y41" s="39"/>
      <c r="Z41" s="405">
        <f t="shared" si="24"/>
        <v>0</v>
      </c>
      <c r="AA41" s="92">
        <f t="shared" si="16"/>
        <v>0</v>
      </c>
      <c r="AB41" s="71"/>
      <c r="AC41" s="3"/>
      <c r="AD41" s="71"/>
      <c r="AE41" s="78"/>
      <c r="AF41" s="78"/>
      <c r="AG41" s="3"/>
      <c r="AH41" s="3"/>
      <c r="AI41" s="79"/>
      <c r="AJ41" s="3"/>
      <c r="AK41" s="71"/>
      <c r="AL41" s="3"/>
      <c r="AM41" s="71"/>
      <c r="AN41" s="71"/>
      <c r="AO41" s="3"/>
      <c r="AP41" s="76"/>
      <c r="AQ41" s="74"/>
      <c r="AR41" s="3"/>
      <c r="AS41" s="3"/>
      <c r="AT41" s="3"/>
      <c r="AU41" s="3"/>
      <c r="AV41" s="3"/>
      <c r="AW41" s="1"/>
      <c r="AX41" s="1"/>
      <c r="AY41" s="1">
        <f t="shared" si="25"/>
        <v>0</v>
      </c>
      <c r="AZ41" s="3"/>
      <c r="BA41" s="3"/>
      <c r="BB41" s="3"/>
      <c r="BC41" s="80" t="e">
        <f t="shared" si="17"/>
        <v>#DIV/0!</v>
      </c>
      <c r="BD41" s="80" t="e">
        <f t="shared" si="18"/>
        <v>#DIV/0!</v>
      </c>
      <c r="BE41" s="81">
        <f t="shared" si="19"/>
        <v>0</v>
      </c>
      <c r="BF41" s="81">
        <f t="shared" si="20"/>
        <v>0</v>
      </c>
      <c r="BG41" s="81">
        <f t="shared" si="21"/>
        <v>0</v>
      </c>
      <c r="BH41" s="81">
        <f t="shared" si="22"/>
        <v>0</v>
      </c>
      <c r="BI41" s="81">
        <f t="shared" si="23"/>
        <v>0</v>
      </c>
    </row>
    <row r="42" spans="1:61" ht="17.25" thickTop="1" thickBot="1">
      <c r="A42" s="70"/>
      <c r="B42" s="71"/>
      <c r="C42" s="3"/>
      <c r="D42" s="45"/>
      <c r="E42" s="45"/>
      <c r="F42" s="45">
        <f t="shared" si="14"/>
        <v>0</v>
      </c>
      <c r="G42" s="3"/>
      <c r="H42" s="3"/>
      <c r="I42" s="39"/>
      <c r="J42" s="45">
        <f t="shared" si="26"/>
        <v>0</v>
      </c>
      <c r="K42" s="45">
        <f t="shared" si="27"/>
        <v>0</v>
      </c>
      <c r="L42" s="3"/>
      <c r="M42" s="72"/>
      <c r="N42" s="73"/>
      <c r="O42" s="45">
        <f t="shared" si="15"/>
        <v>0</v>
      </c>
      <c r="P42" s="71"/>
      <c r="Q42" s="74"/>
      <c r="R42" s="74"/>
      <c r="S42" s="75"/>
      <c r="T42" s="76"/>
      <c r="U42" s="70"/>
      <c r="V42" s="77"/>
      <c r="W42" s="3"/>
      <c r="X42" s="3"/>
      <c r="Y42" s="39"/>
      <c r="Z42" s="405">
        <f t="shared" si="24"/>
        <v>0</v>
      </c>
      <c r="AA42" s="92">
        <f t="shared" si="16"/>
        <v>0</v>
      </c>
      <c r="AB42" s="71"/>
      <c r="AC42" s="3"/>
      <c r="AD42" s="71"/>
      <c r="AE42" s="78"/>
      <c r="AF42" s="78"/>
      <c r="AG42" s="3"/>
      <c r="AH42" s="3"/>
      <c r="AI42" s="79"/>
      <c r="AJ42" s="3"/>
      <c r="AK42" s="71"/>
      <c r="AL42" s="3"/>
      <c r="AM42" s="71"/>
      <c r="AN42" s="71"/>
      <c r="AO42" s="3"/>
      <c r="AP42" s="76"/>
      <c r="AQ42" s="74"/>
      <c r="AR42" s="3"/>
      <c r="AS42" s="3"/>
      <c r="AT42" s="3"/>
      <c r="AU42" s="3"/>
      <c r="AV42" s="3"/>
      <c r="AW42" s="1"/>
      <c r="AX42" s="1"/>
      <c r="AY42" s="1">
        <f t="shared" si="25"/>
        <v>0</v>
      </c>
      <c r="AZ42" s="3"/>
      <c r="BA42" s="3"/>
      <c r="BB42" s="3"/>
      <c r="BC42" s="80" t="e">
        <f t="shared" si="17"/>
        <v>#DIV/0!</v>
      </c>
      <c r="BD42" s="80" t="e">
        <f t="shared" si="18"/>
        <v>#DIV/0!</v>
      </c>
      <c r="BE42" s="81">
        <f t="shared" si="19"/>
        <v>0</v>
      </c>
      <c r="BF42" s="81">
        <f t="shared" si="20"/>
        <v>0</v>
      </c>
      <c r="BG42" s="81">
        <f t="shared" si="21"/>
        <v>0</v>
      </c>
      <c r="BH42" s="81">
        <f t="shared" si="22"/>
        <v>0</v>
      </c>
      <c r="BI42" s="81">
        <f t="shared" si="23"/>
        <v>0</v>
      </c>
    </row>
    <row r="43" spans="1:61" ht="17.25" thickTop="1" thickBot="1">
      <c r="A43" s="70"/>
      <c r="B43" s="71"/>
      <c r="C43" s="3"/>
      <c r="D43" s="45"/>
      <c r="E43" s="45"/>
      <c r="F43" s="45">
        <f t="shared" si="14"/>
        <v>0</v>
      </c>
      <c r="G43" s="3"/>
      <c r="H43" s="3"/>
      <c r="I43" s="39"/>
      <c r="J43" s="45">
        <f t="shared" si="26"/>
        <v>0</v>
      </c>
      <c r="K43" s="45">
        <f t="shared" si="27"/>
        <v>0</v>
      </c>
      <c r="L43" s="3"/>
      <c r="M43" s="72"/>
      <c r="N43" s="73"/>
      <c r="O43" s="45">
        <f t="shared" si="15"/>
        <v>0</v>
      </c>
      <c r="P43" s="71"/>
      <c r="Q43" s="74"/>
      <c r="R43" s="74"/>
      <c r="S43" s="75"/>
      <c r="T43" s="76"/>
      <c r="U43" s="70"/>
      <c r="V43" s="77"/>
      <c r="W43" s="3"/>
      <c r="X43" s="3"/>
      <c r="Y43" s="39"/>
      <c r="Z43" s="405">
        <f t="shared" si="24"/>
        <v>0</v>
      </c>
      <c r="AA43" s="92">
        <f t="shared" si="16"/>
        <v>0</v>
      </c>
      <c r="AB43" s="71"/>
      <c r="AC43" s="3"/>
      <c r="AD43" s="71"/>
      <c r="AE43" s="78"/>
      <c r="AF43" s="78"/>
      <c r="AG43" s="3"/>
      <c r="AH43" s="3"/>
      <c r="AI43" s="79"/>
      <c r="AJ43" s="3"/>
      <c r="AK43" s="71"/>
      <c r="AL43" s="3"/>
      <c r="AM43" s="71"/>
      <c r="AN43" s="71"/>
      <c r="AO43" s="3"/>
      <c r="AP43" s="76"/>
      <c r="AQ43" s="74"/>
      <c r="AR43" s="3"/>
      <c r="AS43" s="3"/>
      <c r="AT43" s="3"/>
      <c r="AU43" s="3"/>
      <c r="AV43" s="3"/>
      <c r="AW43" s="1"/>
      <c r="AX43" s="1"/>
      <c r="AY43" s="1">
        <f t="shared" si="25"/>
        <v>0</v>
      </c>
      <c r="AZ43" s="3"/>
      <c r="BA43" s="3"/>
      <c r="BB43" s="3"/>
      <c r="BC43" s="80" t="e">
        <f t="shared" si="17"/>
        <v>#DIV/0!</v>
      </c>
      <c r="BD43" s="80" t="e">
        <f t="shared" si="18"/>
        <v>#DIV/0!</v>
      </c>
      <c r="BE43" s="81">
        <f t="shared" si="19"/>
        <v>0</v>
      </c>
      <c r="BF43" s="81">
        <f t="shared" si="20"/>
        <v>0</v>
      </c>
      <c r="BG43" s="81">
        <f t="shared" si="21"/>
        <v>0</v>
      </c>
      <c r="BH43" s="81">
        <f t="shared" si="22"/>
        <v>0</v>
      </c>
      <c r="BI43" s="81">
        <f t="shared" si="23"/>
        <v>0</v>
      </c>
    </row>
    <row r="44" spans="1:61" ht="17.25" thickTop="1" thickBot="1">
      <c r="A44" s="70"/>
      <c r="B44" s="71"/>
      <c r="C44" s="3"/>
      <c r="D44" s="45"/>
      <c r="E44" s="45"/>
      <c r="F44" s="45">
        <f t="shared" si="14"/>
        <v>0</v>
      </c>
      <c r="G44" s="3"/>
      <c r="H44" s="3"/>
      <c r="I44" s="39"/>
      <c r="J44" s="45">
        <f t="shared" si="26"/>
        <v>0</v>
      </c>
      <c r="K44" s="45">
        <f t="shared" si="27"/>
        <v>0</v>
      </c>
      <c r="L44" s="3"/>
      <c r="M44" s="72"/>
      <c r="N44" s="73"/>
      <c r="O44" s="45">
        <f t="shared" si="15"/>
        <v>0</v>
      </c>
      <c r="P44" s="71"/>
      <c r="Q44" s="74"/>
      <c r="R44" s="74"/>
      <c r="S44" s="75"/>
      <c r="T44" s="76"/>
      <c r="U44" s="70"/>
      <c r="V44" s="77"/>
      <c r="W44" s="3"/>
      <c r="X44" s="3"/>
      <c r="Y44" s="39"/>
      <c r="Z44" s="405">
        <f t="shared" si="24"/>
        <v>0</v>
      </c>
      <c r="AA44" s="92">
        <f t="shared" si="16"/>
        <v>0</v>
      </c>
      <c r="AB44" s="71"/>
      <c r="AC44" s="3"/>
      <c r="AD44" s="71"/>
      <c r="AE44" s="78"/>
      <c r="AF44" s="78"/>
      <c r="AG44" s="3"/>
      <c r="AH44" s="3"/>
      <c r="AI44" s="79"/>
      <c r="AJ44" s="3"/>
      <c r="AK44" s="71"/>
      <c r="AL44" s="3"/>
      <c r="AM44" s="71"/>
      <c r="AN44" s="71"/>
      <c r="AO44" s="3"/>
      <c r="AP44" s="76"/>
      <c r="AQ44" s="74"/>
      <c r="AR44" s="3"/>
      <c r="AS44" s="3"/>
      <c r="AT44" s="3"/>
      <c r="AU44" s="3"/>
      <c r="AV44" s="3"/>
      <c r="AW44" s="1"/>
      <c r="AX44" s="1"/>
      <c r="AY44" s="1">
        <f t="shared" si="25"/>
        <v>0</v>
      </c>
      <c r="AZ44" s="3"/>
      <c r="BA44" s="3"/>
      <c r="BB44" s="3"/>
      <c r="BC44" s="80" t="e">
        <f t="shared" si="17"/>
        <v>#DIV/0!</v>
      </c>
      <c r="BD44" s="80" t="e">
        <f t="shared" si="18"/>
        <v>#DIV/0!</v>
      </c>
      <c r="BE44" s="81">
        <f t="shared" si="19"/>
        <v>0</v>
      </c>
      <c r="BF44" s="81">
        <f t="shared" si="20"/>
        <v>0</v>
      </c>
      <c r="BG44" s="81">
        <f t="shared" si="21"/>
        <v>0</v>
      </c>
      <c r="BH44" s="81">
        <f t="shared" si="22"/>
        <v>0</v>
      </c>
      <c r="BI44" s="81">
        <f t="shared" si="23"/>
        <v>0</v>
      </c>
    </row>
    <row r="45" spans="1:61" ht="17.25" thickTop="1" thickBot="1">
      <c r="A45" s="70"/>
      <c r="B45" s="71"/>
      <c r="C45" s="3"/>
      <c r="D45" s="45"/>
      <c r="E45" s="45"/>
      <c r="F45" s="45">
        <f t="shared" si="14"/>
        <v>0</v>
      </c>
      <c r="G45" s="3"/>
      <c r="H45" s="3"/>
      <c r="I45" s="39"/>
      <c r="J45" s="45">
        <f t="shared" si="26"/>
        <v>0</v>
      </c>
      <c r="K45" s="45">
        <f t="shared" si="27"/>
        <v>0</v>
      </c>
      <c r="L45" s="3"/>
      <c r="M45" s="72"/>
      <c r="N45" s="73"/>
      <c r="O45" s="45">
        <f t="shared" si="15"/>
        <v>0</v>
      </c>
      <c r="P45" s="71"/>
      <c r="Q45" s="74"/>
      <c r="R45" s="74"/>
      <c r="S45" s="75"/>
      <c r="T45" s="76"/>
      <c r="U45" s="70"/>
      <c r="V45" s="77"/>
      <c r="W45" s="3"/>
      <c r="X45" s="3"/>
      <c r="Y45" s="39"/>
      <c r="Z45" s="405">
        <f t="shared" si="24"/>
        <v>0</v>
      </c>
      <c r="AA45" s="92">
        <f t="shared" si="16"/>
        <v>0</v>
      </c>
      <c r="AB45" s="71"/>
      <c r="AC45" s="3"/>
      <c r="AD45" s="71"/>
      <c r="AE45" s="78"/>
      <c r="AF45" s="78"/>
      <c r="AG45" s="3"/>
      <c r="AH45" s="3"/>
      <c r="AI45" s="79"/>
      <c r="AJ45" s="3"/>
      <c r="AK45" s="71"/>
      <c r="AL45" s="3"/>
      <c r="AM45" s="71"/>
      <c r="AN45" s="71"/>
      <c r="AO45" s="3"/>
      <c r="AP45" s="76"/>
      <c r="AQ45" s="74"/>
      <c r="AR45" s="3"/>
      <c r="AS45" s="3"/>
      <c r="AT45" s="3"/>
      <c r="AU45" s="3"/>
      <c r="AV45" s="3"/>
      <c r="AW45" s="1"/>
      <c r="AX45" s="1"/>
      <c r="AY45" s="1">
        <f t="shared" si="25"/>
        <v>0</v>
      </c>
      <c r="AZ45" s="3"/>
      <c r="BA45" s="3"/>
      <c r="BB45" s="3"/>
      <c r="BC45" s="80" t="e">
        <f t="shared" si="17"/>
        <v>#DIV/0!</v>
      </c>
      <c r="BD45" s="80" t="e">
        <f t="shared" si="18"/>
        <v>#DIV/0!</v>
      </c>
      <c r="BE45" s="81">
        <f t="shared" si="19"/>
        <v>0</v>
      </c>
      <c r="BF45" s="81">
        <f t="shared" si="20"/>
        <v>0</v>
      </c>
      <c r="BG45" s="81">
        <f t="shared" si="21"/>
        <v>0</v>
      </c>
      <c r="BH45" s="81">
        <f t="shared" si="22"/>
        <v>0</v>
      </c>
      <c r="BI45" s="81">
        <f t="shared" si="23"/>
        <v>0</v>
      </c>
    </row>
    <row r="46" spans="1:61" ht="17.25" thickTop="1" thickBot="1">
      <c r="A46" s="70"/>
      <c r="B46" s="71"/>
      <c r="C46" s="3"/>
      <c r="D46" s="45"/>
      <c r="E46" s="45"/>
      <c r="F46" s="45">
        <f t="shared" si="14"/>
        <v>0</v>
      </c>
      <c r="G46" s="3"/>
      <c r="H46" s="3"/>
      <c r="I46" s="39"/>
      <c r="J46" s="45">
        <f t="shared" si="26"/>
        <v>0</v>
      </c>
      <c r="K46" s="45">
        <f t="shared" si="27"/>
        <v>0</v>
      </c>
      <c r="L46" s="3"/>
      <c r="M46" s="72"/>
      <c r="N46" s="73"/>
      <c r="O46" s="45">
        <f t="shared" si="15"/>
        <v>0</v>
      </c>
      <c r="P46" s="71"/>
      <c r="Q46" s="74"/>
      <c r="R46" s="74"/>
      <c r="S46" s="75"/>
      <c r="T46" s="76"/>
      <c r="U46" s="70"/>
      <c r="V46" s="77"/>
      <c r="W46" s="3"/>
      <c r="X46" s="3"/>
      <c r="Y46" s="39"/>
      <c r="Z46" s="405">
        <f t="shared" si="24"/>
        <v>0</v>
      </c>
      <c r="AA46" s="92">
        <f t="shared" si="16"/>
        <v>0</v>
      </c>
      <c r="AB46" s="71"/>
      <c r="AC46" s="3"/>
      <c r="AD46" s="71"/>
      <c r="AE46" s="78"/>
      <c r="AF46" s="78"/>
      <c r="AG46" s="3"/>
      <c r="AH46" s="3"/>
      <c r="AI46" s="79"/>
      <c r="AJ46" s="3"/>
      <c r="AK46" s="71"/>
      <c r="AL46" s="3"/>
      <c r="AM46" s="71"/>
      <c r="AN46" s="71"/>
      <c r="AO46" s="3"/>
      <c r="AP46" s="76"/>
      <c r="AQ46" s="74"/>
      <c r="AR46" s="3"/>
      <c r="AS46" s="3"/>
      <c r="AT46" s="3"/>
      <c r="AU46" s="3"/>
      <c r="AV46" s="3"/>
      <c r="AW46" s="1"/>
      <c r="AX46" s="1"/>
      <c r="AY46" s="1">
        <f t="shared" si="25"/>
        <v>0</v>
      </c>
      <c r="AZ46" s="3"/>
      <c r="BA46" s="3"/>
      <c r="BB46" s="3"/>
      <c r="BC46" s="80" t="e">
        <f t="shared" si="17"/>
        <v>#DIV/0!</v>
      </c>
      <c r="BD46" s="80" t="e">
        <f t="shared" si="18"/>
        <v>#DIV/0!</v>
      </c>
      <c r="BE46" s="81">
        <f t="shared" si="19"/>
        <v>0</v>
      </c>
      <c r="BF46" s="81">
        <f t="shared" si="20"/>
        <v>0</v>
      </c>
      <c r="BG46" s="81">
        <f t="shared" si="21"/>
        <v>0</v>
      </c>
      <c r="BH46" s="81">
        <f t="shared" si="22"/>
        <v>0</v>
      </c>
      <c r="BI46" s="81">
        <f t="shared" si="23"/>
        <v>0</v>
      </c>
    </row>
    <row r="47" spans="1:61" ht="17.25" thickTop="1" thickBot="1">
      <c r="A47" s="70"/>
      <c r="B47" s="71"/>
      <c r="C47" s="3"/>
      <c r="D47" s="45"/>
      <c r="E47" s="45"/>
      <c r="F47" s="45">
        <f t="shared" si="14"/>
        <v>0</v>
      </c>
      <c r="G47" s="3"/>
      <c r="H47" s="3"/>
      <c r="I47" s="39"/>
      <c r="J47" s="45">
        <f t="shared" si="26"/>
        <v>0</v>
      </c>
      <c r="K47" s="45">
        <f t="shared" si="27"/>
        <v>0</v>
      </c>
      <c r="L47" s="3"/>
      <c r="M47" s="72"/>
      <c r="N47" s="73"/>
      <c r="O47" s="45">
        <f t="shared" si="15"/>
        <v>0</v>
      </c>
      <c r="P47" s="71"/>
      <c r="Q47" s="74"/>
      <c r="R47" s="74"/>
      <c r="S47" s="75"/>
      <c r="T47" s="76"/>
      <c r="U47" s="70"/>
      <c r="V47" s="77"/>
      <c r="W47" s="3"/>
      <c r="X47" s="3"/>
      <c r="Y47" s="39"/>
      <c r="Z47" s="405">
        <f t="shared" si="24"/>
        <v>0</v>
      </c>
      <c r="AA47" s="92">
        <f t="shared" si="16"/>
        <v>0</v>
      </c>
      <c r="AB47" s="71"/>
      <c r="AC47" s="3"/>
      <c r="AD47" s="71"/>
      <c r="AE47" s="78"/>
      <c r="AF47" s="78"/>
      <c r="AG47" s="3"/>
      <c r="AH47" s="3"/>
      <c r="AI47" s="79"/>
      <c r="AJ47" s="3"/>
      <c r="AK47" s="71"/>
      <c r="AL47" s="3"/>
      <c r="AM47" s="71"/>
      <c r="AN47" s="71"/>
      <c r="AO47" s="3"/>
      <c r="AP47" s="76"/>
      <c r="AQ47" s="74"/>
      <c r="AR47" s="3"/>
      <c r="AS47" s="3"/>
      <c r="AT47" s="3"/>
      <c r="AU47" s="3"/>
      <c r="AV47" s="3"/>
      <c r="AW47" s="1"/>
      <c r="AX47" s="1"/>
      <c r="AY47" s="1">
        <f t="shared" si="25"/>
        <v>0</v>
      </c>
      <c r="AZ47" s="3"/>
      <c r="BA47" s="3"/>
      <c r="BB47" s="3"/>
      <c r="BC47" s="80" t="e">
        <f t="shared" si="17"/>
        <v>#DIV/0!</v>
      </c>
      <c r="BD47" s="80" t="e">
        <f t="shared" si="18"/>
        <v>#DIV/0!</v>
      </c>
      <c r="BE47" s="81">
        <f t="shared" si="19"/>
        <v>0</v>
      </c>
      <c r="BF47" s="81">
        <f t="shared" si="20"/>
        <v>0</v>
      </c>
      <c r="BG47" s="81">
        <f t="shared" si="21"/>
        <v>0</v>
      </c>
      <c r="BH47" s="81">
        <f t="shared" si="22"/>
        <v>0</v>
      </c>
      <c r="BI47" s="81">
        <f t="shared" si="23"/>
        <v>0</v>
      </c>
    </row>
    <row r="48" spans="1:61" ht="17.25" thickTop="1" thickBot="1">
      <c r="A48" s="70"/>
      <c r="B48" s="71"/>
      <c r="C48" s="3"/>
      <c r="D48" s="45"/>
      <c r="E48" s="45"/>
      <c r="F48" s="45">
        <f t="shared" si="14"/>
        <v>0</v>
      </c>
      <c r="G48" s="3"/>
      <c r="H48" s="3"/>
      <c r="I48" s="39"/>
      <c r="J48" s="45">
        <f t="shared" si="26"/>
        <v>0</v>
      </c>
      <c r="K48" s="45">
        <f t="shared" si="27"/>
        <v>0</v>
      </c>
      <c r="L48" s="3"/>
      <c r="M48" s="72"/>
      <c r="N48" s="73"/>
      <c r="O48" s="45">
        <f t="shared" si="15"/>
        <v>0</v>
      </c>
      <c r="P48" s="71"/>
      <c r="Q48" s="74"/>
      <c r="R48" s="74"/>
      <c r="S48" s="75"/>
      <c r="T48" s="76"/>
      <c r="U48" s="70"/>
      <c r="V48" s="77"/>
      <c r="W48" s="3"/>
      <c r="X48" s="3"/>
      <c r="Y48" s="39"/>
      <c r="Z48" s="405">
        <f t="shared" si="24"/>
        <v>0</v>
      </c>
      <c r="AA48" s="92">
        <f t="shared" si="16"/>
        <v>0</v>
      </c>
      <c r="AB48" s="71"/>
      <c r="AC48" s="3"/>
      <c r="AD48" s="71"/>
      <c r="AE48" s="78"/>
      <c r="AF48" s="78"/>
      <c r="AG48" s="3"/>
      <c r="AH48" s="3"/>
      <c r="AI48" s="79"/>
      <c r="AJ48" s="3"/>
      <c r="AK48" s="71"/>
      <c r="AL48" s="3"/>
      <c r="AM48" s="71"/>
      <c r="AN48" s="71"/>
      <c r="AO48" s="3"/>
      <c r="AP48" s="76"/>
      <c r="AQ48" s="74"/>
      <c r="AR48" s="3"/>
      <c r="AS48" s="3"/>
      <c r="AT48" s="3"/>
      <c r="AU48" s="3"/>
      <c r="AV48" s="3"/>
      <c r="AW48" s="1"/>
      <c r="AX48" s="1"/>
      <c r="AY48" s="1">
        <f t="shared" si="25"/>
        <v>0</v>
      </c>
      <c r="AZ48" s="3"/>
      <c r="BA48" s="3"/>
      <c r="BB48" s="3"/>
      <c r="BC48" s="80" t="e">
        <f t="shared" si="17"/>
        <v>#DIV/0!</v>
      </c>
      <c r="BD48" s="80" t="e">
        <f t="shared" si="18"/>
        <v>#DIV/0!</v>
      </c>
      <c r="BE48" s="81">
        <f t="shared" si="19"/>
        <v>0</v>
      </c>
      <c r="BF48" s="81">
        <f t="shared" si="20"/>
        <v>0</v>
      </c>
      <c r="BG48" s="81">
        <f t="shared" si="21"/>
        <v>0</v>
      </c>
      <c r="BH48" s="81">
        <f t="shared" si="22"/>
        <v>0</v>
      </c>
      <c r="BI48" s="81">
        <f t="shared" si="23"/>
        <v>0</v>
      </c>
    </row>
    <row r="49" spans="1:61" ht="17.25" thickTop="1" thickBot="1">
      <c r="A49" s="70"/>
      <c r="B49" s="71"/>
      <c r="C49" s="3"/>
      <c r="D49" s="45"/>
      <c r="E49" s="45"/>
      <c r="F49" s="45">
        <f t="shared" si="14"/>
        <v>0</v>
      </c>
      <c r="G49" s="3"/>
      <c r="H49" s="3"/>
      <c r="I49" s="39"/>
      <c r="J49" s="45">
        <f t="shared" si="26"/>
        <v>0</v>
      </c>
      <c r="K49" s="45">
        <f t="shared" si="27"/>
        <v>0</v>
      </c>
      <c r="L49" s="3"/>
      <c r="M49" s="72"/>
      <c r="N49" s="73"/>
      <c r="O49" s="45">
        <f t="shared" si="15"/>
        <v>0</v>
      </c>
      <c r="P49" s="71"/>
      <c r="Q49" s="74"/>
      <c r="R49" s="74"/>
      <c r="S49" s="75"/>
      <c r="T49" s="76"/>
      <c r="U49" s="70"/>
      <c r="V49" s="77"/>
      <c r="W49" s="3"/>
      <c r="X49" s="3"/>
      <c r="Y49" s="39"/>
      <c r="Z49" s="405">
        <f t="shared" si="24"/>
        <v>0</v>
      </c>
      <c r="AA49" s="92">
        <f t="shared" si="16"/>
        <v>0</v>
      </c>
      <c r="AB49" s="71"/>
      <c r="AC49" s="3"/>
      <c r="AD49" s="71"/>
      <c r="AE49" s="78"/>
      <c r="AF49" s="78"/>
      <c r="AG49" s="3"/>
      <c r="AH49" s="3"/>
      <c r="AI49" s="79"/>
      <c r="AJ49" s="3"/>
      <c r="AK49" s="71"/>
      <c r="AL49" s="3"/>
      <c r="AM49" s="71"/>
      <c r="AN49" s="71"/>
      <c r="AO49" s="3"/>
      <c r="AP49" s="76"/>
      <c r="AQ49" s="74"/>
      <c r="AR49" s="3"/>
      <c r="AS49" s="3"/>
      <c r="AT49" s="3"/>
      <c r="AU49" s="3"/>
      <c r="AV49" s="3"/>
      <c r="AW49" s="1"/>
      <c r="AX49" s="1"/>
      <c r="AY49" s="1">
        <f t="shared" si="25"/>
        <v>0</v>
      </c>
      <c r="AZ49" s="3"/>
      <c r="BA49" s="3"/>
      <c r="BB49" s="3"/>
      <c r="BC49" s="80" t="e">
        <f t="shared" si="17"/>
        <v>#DIV/0!</v>
      </c>
      <c r="BD49" s="80" t="e">
        <f t="shared" si="18"/>
        <v>#DIV/0!</v>
      </c>
      <c r="BE49" s="81">
        <f t="shared" si="19"/>
        <v>0</v>
      </c>
      <c r="BF49" s="81">
        <f t="shared" si="20"/>
        <v>0</v>
      </c>
      <c r="BG49" s="81">
        <f t="shared" si="21"/>
        <v>0</v>
      </c>
      <c r="BH49" s="81">
        <f t="shared" si="22"/>
        <v>0</v>
      </c>
      <c r="BI49" s="81">
        <f t="shared" si="23"/>
        <v>0</v>
      </c>
    </row>
    <row r="50" spans="1:61" ht="17.25" thickTop="1" thickBot="1">
      <c r="A50" s="70"/>
      <c r="B50" s="71"/>
      <c r="C50" s="3"/>
      <c r="D50" s="45"/>
      <c r="E50" s="45"/>
      <c r="F50" s="45">
        <f t="shared" si="14"/>
        <v>0</v>
      </c>
      <c r="G50" s="3"/>
      <c r="H50" s="3"/>
      <c r="I50" s="39"/>
      <c r="J50" s="45">
        <f t="shared" si="26"/>
        <v>0</v>
      </c>
      <c r="K50" s="45">
        <f t="shared" si="27"/>
        <v>0</v>
      </c>
      <c r="L50" s="3"/>
      <c r="M50" s="72"/>
      <c r="N50" s="73"/>
      <c r="O50" s="45">
        <f t="shared" si="15"/>
        <v>0</v>
      </c>
      <c r="P50" s="71"/>
      <c r="Q50" s="74"/>
      <c r="R50" s="74"/>
      <c r="S50" s="75"/>
      <c r="T50" s="76"/>
      <c r="U50" s="70"/>
      <c r="V50" s="77"/>
      <c r="W50" s="3"/>
      <c r="X50" s="3"/>
      <c r="Y50" s="39"/>
      <c r="Z50" s="405">
        <f t="shared" si="24"/>
        <v>0</v>
      </c>
      <c r="AA50" s="92">
        <f t="shared" si="16"/>
        <v>0</v>
      </c>
      <c r="AB50" s="71"/>
      <c r="AC50" s="3"/>
      <c r="AD50" s="71"/>
      <c r="AE50" s="78"/>
      <c r="AF50" s="78"/>
      <c r="AG50" s="3"/>
      <c r="AH50" s="3"/>
      <c r="AI50" s="79"/>
      <c r="AJ50" s="3"/>
      <c r="AK50" s="71"/>
      <c r="AL50" s="3"/>
      <c r="AM50" s="71"/>
      <c r="AN50" s="71"/>
      <c r="AO50" s="3"/>
      <c r="AP50" s="76"/>
      <c r="AQ50" s="74"/>
      <c r="AR50" s="3"/>
      <c r="AS50" s="3"/>
      <c r="AT50" s="3"/>
      <c r="AU50" s="3"/>
      <c r="AV50" s="3"/>
      <c r="AW50" s="1"/>
      <c r="AX50" s="1"/>
      <c r="AY50" s="1">
        <f t="shared" si="25"/>
        <v>0</v>
      </c>
      <c r="AZ50" s="3"/>
      <c r="BA50" s="3"/>
      <c r="BB50" s="3"/>
      <c r="BC50" s="80" t="e">
        <f t="shared" si="17"/>
        <v>#DIV/0!</v>
      </c>
      <c r="BD50" s="80" t="e">
        <f t="shared" si="18"/>
        <v>#DIV/0!</v>
      </c>
      <c r="BE50" s="81">
        <f t="shared" si="19"/>
        <v>0</v>
      </c>
      <c r="BF50" s="81">
        <f t="shared" si="20"/>
        <v>0</v>
      </c>
      <c r="BG50" s="81">
        <f t="shared" si="21"/>
        <v>0</v>
      </c>
      <c r="BH50" s="81">
        <f t="shared" si="22"/>
        <v>0</v>
      </c>
      <c r="BI50" s="81">
        <f t="shared" si="23"/>
        <v>0</v>
      </c>
    </row>
    <row r="51" spans="1:61" ht="17.25" thickTop="1" thickBot="1">
      <c r="A51" s="70"/>
      <c r="B51" s="71"/>
      <c r="C51" s="3"/>
      <c r="D51" s="45"/>
      <c r="E51" s="45"/>
      <c r="F51" s="45">
        <f t="shared" si="14"/>
        <v>0</v>
      </c>
      <c r="G51" s="3"/>
      <c r="H51" s="3"/>
      <c r="I51" s="39"/>
      <c r="J51" s="45">
        <f t="shared" si="26"/>
        <v>0</v>
      </c>
      <c r="K51" s="45">
        <f t="shared" si="27"/>
        <v>0</v>
      </c>
      <c r="L51" s="3"/>
      <c r="M51" s="72"/>
      <c r="N51" s="73"/>
      <c r="O51" s="45">
        <f t="shared" si="15"/>
        <v>0</v>
      </c>
      <c r="P51" s="71"/>
      <c r="Q51" s="74"/>
      <c r="R51" s="74"/>
      <c r="S51" s="75"/>
      <c r="T51" s="76"/>
      <c r="U51" s="70"/>
      <c r="V51" s="77"/>
      <c r="W51" s="3"/>
      <c r="X51" s="3"/>
      <c r="Y51" s="39"/>
      <c r="Z51" s="405">
        <f t="shared" si="24"/>
        <v>0</v>
      </c>
      <c r="AA51" s="92">
        <f t="shared" si="16"/>
        <v>0</v>
      </c>
      <c r="AB51" s="71"/>
      <c r="AC51" s="3"/>
      <c r="AD51" s="71"/>
      <c r="AE51" s="78"/>
      <c r="AF51" s="78"/>
      <c r="AG51" s="3"/>
      <c r="AH51" s="3"/>
      <c r="AI51" s="79"/>
      <c r="AJ51" s="3"/>
      <c r="AK51" s="71"/>
      <c r="AL51" s="3"/>
      <c r="AM51" s="71"/>
      <c r="AN51" s="71"/>
      <c r="AO51" s="3"/>
      <c r="AP51" s="76"/>
      <c r="AQ51" s="74"/>
      <c r="AR51" s="3"/>
      <c r="AS51" s="3"/>
      <c r="AT51" s="3"/>
      <c r="AU51" s="3"/>
      <c r="AV51" s="3"/>
      <c r="AW51" s="1"/>
      <c r="AX51" s="1"/>
      <c r="AY51" s="1">
        <f t="shared" si="25"/>
        <v>0</v>
      </c>
      <c r="AZ51" s="3"/>
      <c r="BA51" s="3"/>
      <c r="BB51" s="3"/>
      <c r="BC51" s="80" t="e">
        <f t="shared" si="17"/>
        <v>#DIV/0!</v>
      </c>
      <c r="BD51" s="80" t="e">
        <f t="shared" si="18"/>
        <v>#DIV/0!</v>
      </c>
      <c r="BE51" s="81">
        <f t="shared" si="19"/>
        <v>0</v>
      </c>
      <c r="BF51" s="81">
        <f t="shared" si="20"/>
        <v>0</v>
      </c>
      <c r="BG51" s="81">
        <f t="shared" si="21"/>
        <v>0</v>
      </c>
      <c r="BH51" s="81">
        <f t="shared" si="22"/>
        <v>0</v>
      </c>
      <c r="BI51" s="81">
        <f t="shared" si="23"/>
        <v>0</v>
      </c>
    </row>
    <row r="52" spans="1:61" ht="17.25" thickTop="1" thickBot="1">
      <c r="A52" s="70"/>
      <c r="B52" s="71"/>
      <c r="C52" s="3"/>
      <c r="D52" s="45"/>
      <c r="E52" s="45"/>
      <c r="F52" s="45">
        <f t="shared" si="14"/>
        <v>0</v>
      </c>
      <c r="G52" s="3"/>
      <c r="H52" s="3"/>
      <c r="I52" s="39"/>
      <c r="J52" s="45">
        <f t="shared" si="26"/>
        <v>0</v>
      </c>
      <c r="K52" s="45">
        <f t="shared" si="27"/>
        <v>0</v>
      </c>
      <c r="L52" s="3"/>
      <c r="M52" s="72"/>
      <c r="N52" s="73"/>
      <c r="O52" s="45">
        <f t="shared" si="15"/>
        <v>0</v>
      </c>
      <c r="P52" s="71"/>
      <c r="Q52" s="74"/>
      <c r="R52" s="74"/>
      <c r="S52" s="75"/>
      <c r="T52" s="76"/>
      <c r="U52" s="70"/>
      <c r="V52" s="77"/>
      <c r="W52" s="3"/>
      <c r="X52" s="3"/>
      <c r="Y52" s="39"/>
      <c r="Z52" s="405">
        <f t="shared" si="24"/>
        <v>0</v>
      </c>
      <c r="AA52" s="92">
        <f t="shared" si="16"/>
        <v>0</v>
      </c>
      <c r="AB52" s="71"/>
      <c r="AC52" s="3"/>
      <c r="AD52" s="71"/>
      <c r="AE52" s="78"/>
      <c r="AF52" s="78"/>
      <c r="AG52" s="3"/>
      <c r="AH52" s="3"/>
      <c r="AI52" s="79"/>
      <c r="AJ52" s="3"/>
      <c r="AK52" s="71"/>
      <c r="AL52" s="3"/>
      <c r="AM52" s="71"/>
      <c r="AN52" s="71"/>
      <c r="AO52" s="3"/>
      <c r="AP52" s="76"/>
      <c r="AQ52" s="74"/>
      <c r="AR52" s="3"/>
      <c r="AS52" s="3"/>
      <c r="AT52" s="3"/>
      <c r="AU52" s="3"/>
      <c r="AV52" s="3"/>
      <c r="AW52" s="1"/>
      <c r="AX52" s="1"/>
      <c r="AY52" s="1">
        <f t="shared" si="25"/>
        <v>0</v>
      </c>
      <c r="AZ52" s="3"/>
      <c r="BA52" s="3"/>
      <c r="BB52" s="3"/>
      <c r="BC52" s="80" t="e">
        <f t="shared" si="17"/>
        <v>#DIV/0!</v>
      </c>
      <c r="BD52" s="80" t="e">
        <f t="shared" si="18"/>
        <v>#DIV/0!</v>
      </c>
      <c r="BE52" s="81">
        <f t="shared" si="19"/>
        <v>0</v>
      </c>
      <c r="BF52" s="81">
        <f t="shared" si="20"/>
        <v>0</v>
      </c>
      <c r="BG52" s="81">
        <f t="shared" si="21"/>
        <v>0</v>
      </c>
      <c r="BH52" s="81">
        <f t="shared" si="22"/>
        <v>0</v>
      </c>
      <c r="BI52" s="81">
        <f t="shared" si="23"/>
        <v>0</v>
      </c>
    </row>
    <row r="53" spans="1:61" ht="17.25" thickTop="1" thickBot="1">
      <c r="A53" s="70"/>
      <c r="B53" s="71"/>
      <c r="C53" s="3"/>
      <c r="D53" s="45"/>
      <c r="E53" s="45"/>
      <c r="F53" s="45">
        <f t="shared" si="14"/>
        <v>0</v>
      </c>
      <c r="G53" s="3"/>
      <c r="H53" s="3"/>
      <c r="I53" s="39"/>
      <c r="J53" s="45">
        <f t="shared" si="26"/>
        <v>0</v>
      </c>
      <c r="K53" s="45">
        <f t="shared" si="27"/>
        <v>0</v>
      </c>
      <c r="L53" s="3"/>
      <c r="M53" s="72"/>
      <c r="N53" s="73"/>
      <c r="O53" s="45">
        <f t="shared" si="15"/>
        <v>0</v>
      </c>
      <c r="P53" s="71"/>
      <c r="Q53" s="74"/>
      <c r="R53" s="74"/>
      <c r="S53" s="75"/>
      <c r="T53" s="76"/>
      <c r="U53" s="70"/>
      <c r="V53" s="77"/>
      <c r="W53" s="3"/>
      <c r="X53" s="3"/>
      <c r="Y53" s="39"/>
      <c r="Z53" s="405">
        <f t="shared" si="24"/>
        <v>0</v>
      </c>
      <c r="AA53" s="92">
        <f t="shared" si="16"/>
        <v>0</v>
      </c>
      <c r="AB53" s="71"/>
      <c r="AC53" s="3"/>
      <c r="AD53" s="71"/>
      <c r="AE53" s="78"/>
      <c r="AF53" s="78"/>
      <c r="AG53" s="3"/>
      <c r="AH53" s="3"/>
      <c r="AI53" s="79"/>
      <c r="AJ53" s="3"/>
      <c r="AK53" s="71"/>
      <c r="AL53" s="3"/>
      <c r="AM53" s="71"/>
      <c r="AN53" s="71"/>
      <c r="AO53" s="3"/>
      <c r="AP53" s="76"/>
      <c r="AQ53" s="74"/>
      <c r="AR53" s="3"/>
      <c r="AS53" s="3"/>
      <c r="AT53" s="3"/>
      <c r="AU53" s="3"/>
      <c r="AV53" s="3"/>
      <c r="AW53" s="1"/>
      <c r="AX53" s="1"/>
      <c r="AY53" s="1">
        <f t="shared" si="25"/>
        <v>0</v>
      </c>
      <c r="AZ53" s="3"/>
      <c r="BA53" s="3"/>
      <c r="BB53" s="3"/>
      <c r="BC53" s="80" t="e">
        <f t="shared" si="17"/>
        <v>#DIV/0!</v>
      </c>
      <c r="BD53" s="80" t="e">
        <f t="shared" si="18"/>
        <v>#DIV/0!</v>
      </c>
      <c r="BE53" s="81">
        <f t="shared" si="19"/>
        <v>0</v>
      </c>
      <c r="BF53" s="81">
        <f t="shared" si="20"/>
        <v>0</v>
      </c>
      <c r="BG53" s="81">
        <f t="shared" si="21"/>
        <v>0</v>
      </c>
      <c r="BH53" s="81">
        <f t="shared" si="22"/>
        <v>0</v>
      </c>
      <c r="BI53" s="81">
        <f t="shared" si="23"/>
        <v>0</v>
      </c>
    </row>
    <row r="54" spans="1:61" ht="17.25" thickTop="1" thickBot="1">
      <c r="A54" s="70"/>
      <c r="B54" s="71"/>
      <c r="C54" s="3"/>
      <c r="D54" s="45"/>
      <c r="E54" s="45"/>
      <c r="F54" s="45">
        <f t="shared" si="14"/>
        <v>0</v>
      </c>
      <c r="G54" s="3"/>
      <c r="H54" s="3"/>
      <c r="I54" s="39"/>
      <c r="J54" s="45">
        <f t="shared" si="26"/>
        <v>0</v>
      </c>
      <c r="K54" s="45">
        <f t="shared" si="27"/>
        <v>0</v>
      </c>
      <c r="L54" s="3"/>
      <c r="M54" s="72"/>
      <c r="N54" s="73"/>
      <c r="O54" s="45">
        <f t="shared" si="15"/>
        <v>0</v>
      </c>
      <c r="P54" s="71"/>
      <c r="Q54" s="74"/>
      <c r="R54" s="74"/>
      <c r="S54" s="75"/>
      <c r="T54" s="76"/>
      <c r="U54" s="70"/>
      <c r="V54" s="77"/>
      <c r="W54" s="3"/>
      <c r="X54" s="3"/>
      <c r="Y54" s="39"/>
      <c r="Z54" s="405">
        <f t="shared" si="24"/>
        <v>0</v>
      </c>
      <c r="AA54" s="92">
        <f t="shared" si="16"/>
        <v>0</v>
      </c>
      <c r="AB54" s="71"/>
      <c r="AC54" s="3"/>
      <c r="AD54" s="71"/>
      <c r="AE54" s="78"/>
      <c r="AF54" s="78"/>
      <c r="AG54" s="3"/>
      <c r="AH54" s="3"/>
      <c r="AI54" s="79"/>
      <c r="AJ54" s="3"/>
      <c r="AK54" s="71"/>
      <c r="AL54" s="3"/>
      <c r="AM54" s="71"/>
      <c r="AN54" s="71"/>
      <c r="AO54" s="3"/>
      <c r="AP54" s="76"/>
      <c r="AQ54" s="74"/>
      <c r="AR54" s="3"/>
      <c r="AS54" s="3"/>
      <c r="AT54" s="3"/>
      <c r="AU54" s="3"/>
      <c r="AV54" s="3"/>
      <c r="AW54" s="1"/>
      <c r="AX54" s="1"/>
      <c r="AY54" s="1">
        <f t="shared" si="25"/>
        <v>0</v>
      </c>
      <c r="AZ54" s="3"/>
      <c r="BA54" s="3"/>
      <c r="BB54" s="3"/>
      <c r="BC54" s="80" t="e">
        <f t="shared" si="17"/>
        <v>#DIV/0!</v>
      </c>
      <c r="BD54" s="80" t="e">
        <f t="shared" si="18"/>
        <v>#DIV/0!</v>
      </c>
      <c r="BE54" s="81">
        <f t="shared" si="19"/>
        <v>0</v>
      </c>
      <c r="BF54" s="81">
        <f t="shared" si="20"/>
        <v>0</v>
      </c>
      <c r="BG54" s="81">
        <f t="shared" si="21"/>
        <v>0</v>
      </c>
      <c r="BH54" s="81">
        <f t="shared" si="22"/>
        <v>0</v>
      </c>
      <c r="BI54" s="81">
        <f t="shared" si="23"/>
        <v>0</v>
      </c>
    </row>
    <row r="55" spans="1:61" ht="17.25" thickTop="1" thickBot="1">
      <c r="A55" s="70"/>
      <c r="B55" s="71"/>
      <c r="C55" s="3"/>
      <c r="D55" s="45"/>
      <c r="E55" s="45"/>
      <c r="F55" s="45">
        <f t="shared" si="14"/>
        <v>0</v>
      </c>
      <c r="G55" s="3"/>
      <c r="H55" s="3"/>
      <c r="I55" s="39"/>
      <c r="J55" s="45">
        <f t="shared" si="26"/>
        <v>0</v>
      </c>
      <c r="K55" s="45">
        <f t="shared" si="27"/>
        <v>0</v>
      </c>
      <c r="L55" s="3"/>
      <c r="M55" s="72"/>
      <c r="N55" s="73"/>
      <c r="O55" s="45">
        <f t="shared" si="15"/>
        <v>0</v>
      </c>
      <c r="P55" s="71"/>
      <c r="Q55" s="74"/>
      <c r="R55" s="74"/>
      <c r="S55" s="75"/>
      <c r="T55" s="76"/>
      <c r="U55" s="70"/>
      <c r="V55" s="77"/>
      <c r="W55" s="3"/>
      <c r="X55" s="3"/>
      <c r="Y55" s="39"/>
      <c r="Z55" s="405">
        <f t="shared" si="24"/>
        <v>0</v>
      </c>
      <c r="AA55" s="92">
        <f t="shared" si="16"/>
        <v>0</v>
      </c>
      <c r="AB55" s="71"/>
      <c r="AC55" s="3"/>
      <c r="AD55" s="71"/>
      <c r="AE55" s="78"/>
      <c r="AF55" s="78"/>
      <c r="AG55" s="3"/>
      <c r="AH55" s="3"/>
      <c r="AI55" s="79"/>
      <c r="AJ55" s="3"/>
      <c r="AK55" s="71"/>
      <c r="AL55" s="3"/>
      <c r="AM55" s="71"/>
      <c r="AN55" s="71"/>
      <c r="AO55" s="3"/>
      <c r="AP55" s="76"/>
      <c r="AQ55" s="74"/>
      <c r="AR55" s="3"/>
      <c r="AS55" s="3"/>
      <c r="AT55" s="3"/>
      <c r="AU55" s="3"/>
      <c r="AV55" s="3"/>
      <c r="AW55" s="1"/>
      <c r="AX55" s="1"/>
      <c r="AY55" s="1">
        <f t="shared" si="25"/>
        <v>0</v>
      </c>
      <c r="AZ55" s="3"/>
      <c r="BA55" s="3"/>
      <c r="BB55" s="3"/>
      <c r="BC55" s="80" t="e">
        <f t="shared" si="17"/>
        <v>#DIV/0!</v>
      </c>
      <c r="BD55" s="80" t="e">
        <f t="shared" si="18"/>
        <v>#DIV/0!</v>
      </c>
      <c r="BE55" s="81">
        <f t="shared" si="19"/>
        <v>0</v>
      </c>
      <c r="BF55" s="81">
        <f t="shared" si="20"/>
        <v>0</v>
      </c>
      <c r="BG55" s="81">
        <f t="shared" si="21"/>
        <v>0</v>
      </c>
      <c r="BH55" s="81">
        <f t="shared" si="22"/>
        <v>0</v>
      </c>
      <c r="BI55" s="81">
        <f t="shared" si="23"/>
        <v>0</v>
      </c>
    </row>
    <row r="56" spans="1:61" ht="17.25" thickTop="1" thickBot="1">
      <c r="A56" s="70"/>
      <c r="B56" s="71"/>
      <c r="C56" s="3"/>
      <c r="D56" s="45"/>
      <c r="E56" s="45"/>
      <c r="F56" s="45">
        <f t="shared" si="14"/>
        <v>0</v>
      </c>
      <c r="G56" s="3"/>
      <c r="H56" s="3"/>
      <c r="I56" s="39"/>
      <c r="J56" s="45">
        <f t="shared" si="26"/>
        <v>0</v>
      </c>
      <c r="K56" s="45">
        <f t="shared" si="27"/>
        <v>0</v>
      </c>
      <c r="L56" s="3"/>
      <c r="M56" s="72"/>
      <c r="N56" s="73"/>
      <c r="O56" s="45">
        <f t="shared" si="15"/>
        <v>0</v>
      </c>
      <c r="P56" s="71"/>
      <c r="Q56" s="74"/>
      <c r="R56" s="74"/>
      <c r="S56" s="75"/>
      <c r="T56" s="76"/>
      <c r="U56" s="70"/>
      <c r="V56" s="77"/>
      <c r="W56" s="3"/>
      <c r="X56" s="3"/>
      <c r="Y56" s="39"/>
      <c r="Z56" s="405">
        <f t="shared" si="24"/>
        <v>0</v>
      </c>
      <c r="AA56" s="92">
        <f t="shared" si="16"/>
        <v>0</v>
      </c>
      <c r="AB56" s="71"/>
      <c r="AC56" s="3"/>
      <c r="AD56" s="71"/>
      <c r="AE56" s="78"/>
      <c r="AF56" s="78"/>
      <c r="AG56" s="3"/>
      <c r="AH56" s="3"/>
      <c r="AI56" s="79"/>
      <c r="AJ56" s="3"/>
      <c r="AK56" s="71"/>
      <c r="AL56" s="3"/>
      <c r="AM56" s="71"/>
      <c r="AN56" s="71"/>
      <c r="AO56" s="3"/>
      <c r="AP56" s="76"/>
      <c r="AQ56" s="74"/>
      <c r="AR56" s="3"/>
      <c r="AS56" s="3"/>
      <c r="AT56" s="3"/>
      <c r="AU56" s="3"/>
      <c r="AV56" s="3"/>
      <c r="AW56" s="1"/>
      <c r="AX56" s="1"/>
      <c r="AY56" s="1">
        <f t="shared" si="25"/>
        <v>0</v>
      </c>
      <c r="AZ56" s="3"/>
      <c r="BA56" s="3"/>
      <c r="BB56" s="3"/>
      <c r="BC56" s="80" t="e">
        <f t="shared" si="17"/>
        <v>#DIV/0!</v>
      </c>
      <c r="BD56" s="80" t="e">
        <f t="shared" si="18"/>
        <v>#DIV/0!</v>
      </c>
      <c r="BE56" s="81">
        <f t="shared" si="19"/>
        <v>0</v>
      </c>
      <c r="BF56" s="81">
        <f t="shared" si="20"/>
        <v>0</v>
      </c>
      <c r="BG56" s="81">
        <f t="shared" si="21"/>
        <v>0</v>
      </c>
      <c r="BH56" s="81">
        <f t="shared" si="22"/>
        <v>0</v>
      </c>
      <c r="BI56" s="81">
        <f t="shared" si="23"/>
        <v>0</v>
      </c>
    </row>
    <row r="57" spans="1:61" ht="17.25" thickTop="1" thickBot="1">
      <c r="A57" s="70"/>
      <c r="B57" s="71"/>
      <c r="C57" s="3"/>
      <c r="D57" s="45"/>
      <c r="E57" s="45"/>
      <c r="F57" s="45">
        <f t="shared" si="14"/>
        <v>0</v>
      </c>
      <c r="G57" s="3"/>
      <c r="H57" s="3"/>
      <c r="I57" s="39"/>
      <c r="J57" s="45">
        <f t="shared" si="26"/>
        <v>0</v>
      </c>
      <c r="K57" s="45">
        <f t="shared" si="27"/>
        <v>0</v>
      </c>
      <c r="L57" s="3"/>
      <c r="M57" s="72"/>
      <c r="N57" s="73"/>
      <c r="O57" s="45">
        <f t="shared" si="15"/>
        <v>0</v>
      </c>
      <c r="P57" s="71"/>
      <c r="Q57" s="74"/>
      <c r="R57" s="74"/>
      <c r="S57" s="75"/>
      <c r="T57" s="76"/>
      <c r="U57" s="70"/>
      <c r="V57" s="77"/>
      <c r="W57" s="3"/>
      <c r="X57" s="3"/>
      <c r="Y57" s="39"/>
      <c r="Z57" s="405">
        <f t="shared" si="24"/>
        <v>0</v>
      </c>
      <c r="AA57" s="92">
        <f t="shared" si="16"/>
        <v>0</v>
      </c>
      <c r="AB57" s="71"/>
      <c r="AC57" s="3"/>
      <c r="AD57" s="71"/>
      <c r="AE57" s="78"/>
      <c r="AF57" s="78"/>
      <c r="AG57" s="3"/>
      <c r="AH57" s="3"/>
      <c r="AI57" s="79"/>
      <c r="AJ57" s="3"/>
      <c r="AK57" s="71"/>
      <c r="AL57" s="3"/>
      <c r="AM57" s="71"/>
      <c r="AN57" s="71"/>
      <c r="AO57" s="3"/>
      <c r="AP57" s="76"/>
      <c r="AQ57" s="74"/>
      <c r="AR57" s="3"/>
      <c r="AS57" s="3"/>
      <c r="AT57" s="3"/>
      <c r="AU57" s="3"/>
      <c r="AV57" s="3"/>
      <c r="AW57" s="1"/>
      <c r="AX57" s="1"/>
      <c r="AY57" s="1">
        <f t="shared" si="25"/>
        <v>0</v>
      </c>
      <c r="AZ57" s="3"/>
      <c r="BA57" s="3"/>
      <c r="BB57" s="3"/>
      <c r="BC57" s="80" t="e">
        <f t="shared" si="17"/>
        <v>#DIV/0!</v>
      </c>
      <c r="BD57" s="80" t="e">
        <f t="shared" si="18"/>
        <v>#DIV/0!</v>
      </c>
      <c r="BE57" s="81">
        <f t="shared" si="19"/>
        <v>0</v>
      </c>
      <c r="BF57" s="81">
        <f t="shared" si="20"/>
        <v>0</v>
      </c>
      <c r="BG57" s="81">
        <f t="shared" si="21"/>
        <v>0</v>
      </c>
      <c r="BH57" s="81">
        <f t="shared" si="22"/>
        <v>0</v>
      </c>
      <c r="BI57" s="81">
        <f t="shared" si="23"/>
        <v>0</v>
      </c>
    </row>
    <row r="58" spans="1:61" ht="17.25" thickTop="1" thickBot="1">
      <c r="A58" s="70"/>
      <c r="B58" s="71"/>
      <c r="C58" s="3"/>
      <c r="D58" s="45"/>
      <c r="E58" s="45"/>
      <c r="F58" s="45">
        <f t="shared" si="14"/>
        <v>0</v>
      </c>
      <c r="G58" s="3"/>
      <c r="H58" s="3"/>
      <c r="I58" s="39"/>
      <c r="J58" s="45">
        <f t="shared" si="26"/>
        <v>0</v>
      </c>
      <c r="K58" s="45">
        <f t="shared" si="27"/>
        <v>0</v>
      </c>
      <c r="L58" s="3"/>
      <c r="M58" s="72"/>
      <c r="N58" s="73"/>
      <c r="O58" s="45">
        <f t="shared" si="15"/>
        <v>0</v>
      </c>
      <c r="P58" s="71"/>
      <c r="Q58" s="74"/>
      <c r="R58" s="74"/>
      <c r="S58" s="75"/>
      <c r="T58" s="76"/>
      <c r="U58" s="70"/>
      <c r="V58" s="77"/>
      <c r="W58" s="3"/>
      <c r="X58" s="3"/>
      <c r="Y58" s="39"/>
      <c r="Z58" s="405">
        <f t="shared" si="24"/>
        <v>0</v>
      </c>
      <c r="AA58" s="92">
        <f t="shared" si="16"/>
        <v>0</v>
      </c>
      <c r="AB58" s="71"/>
      <c r="AC58" s="3"/>
      <c r="AD58" s="71"/>
      <c r="AE58" s="78"/>
      <c r="AF58" s="78"/>
      <c r="AG58" s="3"/>
      <c r="AH58" s="3"/>
      <c r="AI58" s="79"/>
      <c r="AJ58" s="3"/>
      <c r="AK58" s="71"/>
      <c r="AL58" s="3"/>
      <c r="AM58" s="71"/>
      <c r="AN58" s="71"/>
      <c r="AO58" s="3"/>
      <c r="AP58" s="76"/>
      <c r="AQ58" s="74"/>
      <c r="AR58" s="3"/>
      <c r="AS58" s="3"/>
      <c r="AT58" s="3"/>
      <c r="AU58" s="3"/>
      <c r="AV58" s="3"/>
      <c r="AW58" s="1"/>
      <c r="AX58" s="1"/>
      <c r="AY58" s="1">
        <f t="shared" si="25"/>
        <v>0</v>
      </c>
      <c r="AZ58" s="3"/>
      <c r="BA58" s="3"/>
      <c r="BB58" s="3"/>
      <c r="BC58" s="80" t="e">
        <f t="shared" si="17"/>
        <v>#DIV/0!</v>
      </c>
      <c r="BD58" s="80" t="e">
        <f t="shared" si="18"/>
        <v>#DIV/0!</v>
      </c>
      <c r="BE58" s="81">
        <f t="shared" si="19"/>
        <v>0</v>
      </c>
      <c r="BF58" s="81">
        <f t="shared" si="20"/>
        <v>0</v>
      </c>
      <c r="BG58" s="81">
        <f t="shared" si="21"/>
        <v>0</v>
      </c>
      <c r="BH58" s="81">
        <f t="shared" si="22"/>
        <v>0</v>
      </c>
      <c r="BI58" s="81">
        <f t="shared" si="23"/>
        <v>0</v>
      </c>
    </row>
    <row r="59" spans="1:61" ht="17.25" thickTop="1" thickBot="1">
      <c r="A59" s="70"/>
      <c r="B59" s="71"/>
      <c r="C59" s="3"/>
      <c r="D59" s="45"/>
      <c r="E59" s="45"/>
      <c r="F59" s="45">
        <f t="shared" ref="F59:F90" si="28">D59+E59</f>
        <v>0</v>
      </c>
      <c r="G59" s="3"/>
      <c r="H59" s="3"/>
      <c r="I59" s="39"/>
      <c r="J59" s="45">
        <f t="shared" si="26"/>
        <v>0</v>
      </c>
      <c r="K59" s="45">
        <f t="shared" si="27"/>
        <v>0</v>
      </c>
      <c r="L59" s="3"/>
      <c r="M59" s="72"/>
      <c r="N59" s="73"/>
      <c r="O59" s="45">
        <f t="shared" ref="O59:O90" si="29">I59-D59</f>
        <v>0</v>
      </c>
      <c r="P59" s="71"/>
      <c r="Q59" s="74"/>
      <c r="R59" s="74"/>
      <c r="S59" s="75"/>
      <c r="T59" s="76"/>
      <c r="U59" s="70"/>
      <c r="V59" s="77"/>
      <c r="W59" s="3"/>
      <c r="X59" s="3"/>
      <c r="Y59" s="39"/>
      <c r="Z59" s="405">
        <f t="shared" si="24"/>
        <v>0</v>
      </c>
      <c r="AA59" s="92">
        <f t="shared" ref="AA59:AA90" si="30">(F59+Y59)-I59</f>
        <v>0</v>
      </c>
      <c r="AB59" s="71"/>
      <c r="AC59" s="3"/>
      <c r="AD59" s="71"/>
      <c r="AE59" s="78"/>
      <c r="AF59" s="78"/>
      <c r="AG59" s="3"/>
      <c r="AH59" s="3"/>
      <c r="AI59" s="79"/>
      <c r="AJ59" s="3"/>
      <c r="AK59" s="71"/>
      <c r="AL59" s="3"/>
      <c r="AM59" s="71"/>
      <c r="AN59" s="71"/>
      <c r="AO59" s="3"/>
      <c r="AP59" s="76"/>
      <c r="AQ59" s="74"/>
      <c r="AR59" s="3"/>
      <c r="AS59" s="3"/>
      <c r="AT59" s="3"/>
      <c r="AU59" s="3"/>
      <c r="AV59" s="3"/>
      <c r="AW59" s="1"/>
      <c r="AX59" s="1"/>
      <c r="AY59" s="1">
        <f t="shared" si="25"/>
        <v>0</v>
      </c>
      <c r="AZ59" s="3"/>
      <c r="BA59" s="3"/>
      <c r="BB59" s="3"/>
      <c r="BC59" s="80" t="e">
        <f t="shared" ref="BC59:BC90" si="31">D59/I59</f>
        <v>#DIV/0!</v>
      </c>
      <c r="BD59" s="80" t="e">
        <f t="shared" ref="BD59:BD90" si="32">E59/O59</f>
        <v>#DIV/0!</v>
      </c>
      <c r="BE59" s="81">
        <f t="shared" ref="BE59:BE90" si="33">LEN(Q59)</f>
        <v>0</v>
      </c>
      <c r="BF59" s="81">
        <f t="shared" ref="BF59:BF90" si="34">LEN(R59)</f>
        <v>0</v>
      </c>
      <c r="BG59" s="81">
        <f t="shared" ref="BG59:BG90" si="35">LEN(T59)</f>
        <v>0</v>
      </c>
      <c r="BH59" s="81">
        <f t="shared" ref="BH59:BH90" si="36">LEN(AP59)</f>
        <v>0</v>
      </c>
      <c r="BI59" s="81">
        <f t="shared" ref="BI59:BI90" si="37">LEN(AQ59)</f>
        <v>0</v>
      </c>
    </row>
    <row r="60" spans="1:61" ht="17.25" thickTop="1" thickBot="1">
      <c r="A60" s="70"/>
      <c r="B60" s="71"/>
      <c r="C60" s="3"/>
      <c r="D60" s="45"/>
      <c r="E60" s="45"/>
      <c r="F60" s="45">
        <f t="shared" si="28"/>
        <v>0</v>
      </c>
      <c r="G60" s="3"/>
      <c r="H60" s="3"/>
      <c r="I60" s="39"/>
      <c r="J60" s="45">
        <f t="shared" si="26"/>
        <v>0</v>
      </c>
      <c r="K60" s="45">
        <f t="shared" si="27"/>
        <v>0</v>
      </c>
      <c r="L60" s="3"/>
      <c r="M60" s="72"/>
      <c r="N60" s="73"/>
      <c r="O60" s="45">
        <f t="shared" si="29"/>
        <v>0</v>
      </c>
      <c r="P60" s="71"/>
      <c r="Q60" s="74"/>
      <c r="R60" s="74"/>
      <c r="S60" s="75"/>
      <c r="T60" s="76"/>
      <c r="U60" s="70"/>
      <c r="V60" s="77"/>
      <c r="W60" s="3"/>
      <c r="X60" s="3"/>
      <c r="Y60" s="39"/>
      <c r="Z60" s="405">
        <f t="shared" si="24"/>
        <v>0</v>
      </c>
      <c r="AA60" s="92">
        <f t="shared" si="30"/>
        <v>0</v>
      </c>
      <c r="AB60" s="71"/>
      <c r="AC60" s="3"/>
      <c r="AD60" s="71"/>
      <c r="AE60" s="78"/>
      <c r="AF60" s="78"/>
      <c r="AG60" s="3"/>
      <c r="AH60" s="3"/>
      <c r="AI60" s="79"/>
      <c r="AJ60" s="3"/>
      <c r="AK60" s="71"/>
      <c r="AL60" s="3"/>
      <c r="AM60" s="71"/>
      <c r="AN60" s="71"/>
      <c r="AO60" s="3"/>
      <c r="AP60" s="76"/>
      <c r="AQ60" s="74"/>
      <c r="AR60" s="3"/>
      <c r="AS60" s="3"/>
      <c r="AT60" s="3"/>
      <c r="AU60" s="3"/>
      <c r="AV60" s="3"/>
      <c r="AW60" s="1"/>
      <c r="AX60" s="1"/>
      <c r="AY60" s="1">
        <f t="shared" si="25"/>
        <v>0</v>
      </c>
      <c r="AZ60" s="3"/>
      <c r="BA60" s="3"/>
      <c r="BB60" s="3"/>
      <c r="BC60" s="80" t="e">
        <f t="shared" si="31"/>
        <v>#DIV/0!</v>
      </c>
      <c r="BD60" s="80" t="e">
        <f t="shared" si="32"/>
        <v>#DIV/0!</v>
      </c>
      <c r="BE60" s="81">
        <f t="shared" si="33"/>
        <v>0</v>
      </c>
      <c r="BF60" s="81">
        <f t="shared" si="34"/>
        <v>0</v>
      </c>
      <c r="BG60" s="81">
        <f t="shared" si="35"/>
        <v>0</v>
      </c>
      <c r="BH60" s="81">
        <f t="shared" si="36"/>
        <v>0</v>
      </c>
      <c r="BI60" s="81">
        <f t="shared" si="37"/>
        <v>0</v>
      </c>
    </row>
    <row r="61" spans="1:61" ht="17.25" thickTop="1" thickBot="1">
      <c r="A61" s="70"/>
      <c r="B61" s="71"/>
      <c r="C61" s="3"/>
      <c r="D61" s="45"/>
      <c r="E61" s="45"/>
      <c r="F61" s="45">
        <f t="shared" si="28"/>
        <v>0</v>
      </c>
      <c r="G61" s="3"/>
      <c r="H61" s="3"/>
      <c r="I61" s="39"/>
      <c r="J61" s="45">
        <f t="shared" si="26"/>
        <v>0</v>
      </c>
      <c r="K61" s="45">
        <f t="shared" si="27"/>
        <v>0</v>
      </c>
      <c r="L61" s="3"/>
      <c r="M61" s="72"/>
      <c r="N61" s="73"/>
      <c r="O61" s="45">
        <f t="shared" si="29"/>
        <v>0</v>
      </c>
      <c r="P61" s="71"/>
      <c r="Q61" s="74"/>
      <c r="R61" s="74"/>
      <c r="S61" s="75"/>
      <c r="T61" s="76"/>
      <c r="U61" s="70"/>
      <c r="V61" s="77"/>
      <c r="W61" s="3"/>
      <c r="X61" s="3"/>
      <c r="Y61" s="39"/>
      <c r="Z61" s="405">
        <f t="shared" si="24"/>
        <v>0</v>
      </c>
      <c r="AA61" s="92">
        <f t="shared" si="30"/>
        <v>0</v>
      </c>
      <c r="AB61" s="71"/>
      <c r="AC61" s="3"/>
      <c r="AD61" s="71"/>
      <c r="AE61" s="78"/>
      <c r="AF61" s="78"/>
      <c r="AG61" s="3"/>
      <c r="AH61" s="3"/>
      <c r="AI61" s="79"/>
      <c r="AJ61" s="3"/>
      <c r="AK61" s="71"/>
      <c r="AL61" s="3"/>
      <c r="AM61" s="71"/>
      <c r="AN61" s="71"/>
      <c r="AO61" s="3"/>
      <c r="AP61" s="76"/>
      <c r="AQ61" s="74"/>
      <c r="AR61" s="3"/>
      <c r="AS61" s="3"/>
      <c r="AT61" s="3"/>
      <c r="AU61" s="3"/>
      <c r="AV61" s="3"/>
      <c r="AW61" s="1"/>
      <c r="AX61" s="1"/>
      <c r="AY61" s="1">
        <f t="shared" si="25"/>
        <v>0</v>
      </c>
      <c r="AZ61" s="3"/>
      <c r="BA61" s="3"/>
      <c r="BB61" s="3"/>
      <c r="BC61" s="80" t="e">
        <f t="shared" si="31"/>
        <v>#DIV/0!</v>
      </c>
      <c r="BD61" s="80" t="e">
        <f t="shared" si="32"/>
        <v>#DIV/0!</v>
      </c>
      <c r="BE61" s="81">
        <f t="shared" si="33"/>
        <v>0</v>
      </c>
      <c r="BF61" s="81">
        <f t="shared" si="34"/>
        <v>0</v>
      </c>
      <c r="BG61" s="81">
        <f t="shared" si="35"/>
        <v>0</v>
      </c>
      <c r="BH61" s="81">
        <f t="shared" si="36"/>
        <v>0</v>
      </c>
      <c r="BI61" s="81">
        <f t="shared" si="37"/>
        <v>0</v>
      </c>
    </row>
    <row r="62" spans="1:61" ht="17.25" thickTop="1" thickBot="1">
      <c r="A62" s="70"/>
      <c r="B62" s="71"/>
      <c r="C62" s="3"/>
      <c r="D62" s="45"/>
      <c r="E62" s="45"/>
      <c r="F62" s="45">
        <f t="shared" si="28"/>
        <v>0</v>
      </c>
      <c r="G62" s="3"/>
      <c r="H62" s="3"/>
      <c r="I62" s="39"/>
      <c r="J62" s="45">
        <f t="shared" si="26"/>
        <v>0</v>
      </c>
      <c r="K62" s="45">
        <f t="shared" si="27"/>
        <v>0</v>
      </c>
      <c r="L62" s="3"/>
      <c r="M62" s="72"/>
      <c r="N62" s="73"/>
      <c r="O62" s="45">
        <f t="shared" si="29"/>
        <v>0</v>
      </c>
      <c r="P62" s="71"/>
      <c r="Q62" s="74"/>
      <c r="R62" s="74"/>
      <c r="S62" s="75"/>
      <c r="T62" s="76"/>
      <c r="U62" s="70"/>
      <c r="V62" s="77"/>
      <c r="W62" s="3"/>
      <c r="X62" s="3"/>
      <c r="Y62" s="39"/>
      <c r="Z62" s="405">
        <f t="shared" si="24"/>
        <v>0</v>
      </c>
      <c r="AA62" s="92">
        <f t="shared" si="30"/>
        <v>0</v>
      </c>
      <c r="AB62" s="71"/>
      <c r="AC62" s="3"/>
      <c r="AD62" s="71"/>
      <c r="AE62" s="78"/>
      <c r="AF62" s="78"/>
      <c r="AG62" s="3"/>
      <c r="AH62" s="3"/>
      <c r="AI62" s="79"/>
      <c r="AJ62" s="3"/>
      <c r="AK62" s="71"/>
      <c r="AL62" s="3"/>
      <c r="AM62" s="71"/>
      <c r="AN62" s="71"/>
      <c r="AO62" s="3"/>
      <c r="AP62" s="76"/>
      <c r="AQ62" s="74"/>
      <c r="AR62" s="3"/>
      <c r="AS62" s="3"/>
      <c r="AT62" s="3"/>
      <c r="AU62" s="3"/>
      <c r="AV62" s="3"/>
      <c r="AW62" s="1"/>
      <c r="AX62" s="1"/>
      <c r="AY62" s="1">
        <f t="shared" si="25"/>
        <v>0</v>
      </c>
      <c r="AZ62" s="3"/>
      <c r="BA62" s="3"/>
      <c r="BB62" s="3"/>
      <c r="BC62" s="80" t="e">
        <f t="shared" si="31"/>
        <v>#DIV/0!</v>
      </c>
      <c r="BD62" s="80" t="e">
        <f t="shared" si="32"/>
        <v>#DIV/0!</v>
      </c>
      <c r="BE62" s="81">
        <f t="shared" si="33"/>
        <v>0</v>
      </c>
      <c r="BF62" s="81">
        <f t="shared" si="34"/>
        <v>0</v>
      </c>
      <c r="BG62" s="81">
        <f t="shared" si="35"/>
        <v>0</v>
      </c>
      <c r="BH62" s="81">
        <f t="shared" si="36"/>
        <v>0</v>
      </c>
      <c r="BI62" s="81">
        <f t="shared" si="37"/>
        <v>0</v>
      </c>
    </row>
    <row r="63" spans="1:61" ht="17.25" thickTop="1" thickBot="1">
      <c r="A63" s="70"/>
      <c r="B63" s="71"/>
      <c r="C63" s="3"/>
      <c r="D63" s="45"/>
      <c r="E63" s="45"/>
      <c r="F63" s="45">
        <f t="shared" si="28"/>
        <v>0</v>
      </c>
      <c r="G63" s="3"/>
      <c r="H63" s="3"/>
      <c r="I63" s="39"/>
      <c r="J63" s="45">
        <f t="shared" si="26"/>
        <v>0</v>
      </c>
      <c r="K63" s="45">
        <f t="shared" si="27"/>
        <v>0</v>
      </c>
      <c r="L63" s="3"/>
      <c r="M63" s="72"/>
      <c r="N63" s="73"/>
      <c r="O63" s="45">
        <f t="shared" si="29"/>
        <v>0</v>
      </c>
      <c r="P63" s="71"/>
      <c r="Q63" s="74"/>
      <c r="R63" s="74"/>
      <c r="S63" s="75"/>
      <c r="T63" s="76"/>
      <c r="U63" s="70"/>
      <c r="V63" s="77"/>
      <c r="W63" s="3"/>
      <c r="X63" s="3"/>
      <c r="Y63" s="39"/>
      <c r="Z63" s="405">
        <f t="shared" si="24"/>
        <v>0</v>
      </c>
      <c r="AA63" s="92">
        <f t="shared" si="30"/>
        <v>0</v>
      </c>
      <c r="AB63" s="71"/>
      <c r="AC63" s="3"/>
      <c r="AD63" s="71"/>
      <c r="AE63" s="78"/>
      <c r="AF63" s="78"/>
      <c r="AG63" s="3"/>
      <c r="AH63" s="3"/>
      <c r="AI63" s="79"/>
      <c r="AJ63" s="3"/>
      <c r="AK63" s="71"/>
      <c r="AL63" s="3"/>
      <c r="AM63" s="71"/>
      <c r="AN63" s="71"/>
      <c r="AO63" s="3"/>
      <c r="AP63" s="76"/>
      <c r="AQ63" s="74"/>
      <c r="AR63" s="3"/>
      <c r="AS63" s="3"/>
      <c r="AT63" s="3"/>
      <c r="AU63" s="3"/>
      <c r="AV63" s="3"/>
      <c r="AW63" s="1"/>
      <c r="AX63" s="1"/>
      <c r="AY63" s="1">
        <f t="shared" si="25"/>
        <v>0</v>
      </c>
      <c r="AZ63" s="3"/>
      <c r="BA63" s="3"/>
      <c r="BB63" s="3"/>
      <c r="BC63" s="80" t="e">
        <f t="shared" si="31"/>
        <v>#DIV/0!</v>
      </c>
      <c r="BD63" s="80" t="e">
        <f t="shared" si="32"/>
        <v>#DIV/0!</v>
      </c>
      <c r="BE63" s="81">
        <f t="shared" si="33"/>
        <v>0</v>
      </c>
      <c r="BF63" s="81">
        <f t="shared" si="34"/>
        <v>0</v>
      </c>
      <c r="BG63" s="81">
        <f t="shared" si="35"/>
        <v>0</v>
      </c>
      <c r="BH63" s="81">
        <f t="shared" si="36"/>
        <v>0</v>
      </c>
      <c r="BI63" s="81">
        <f t="shared" si="37"/>
        <v>0</v>
      </c>
    </row>
    <row r="64" spans="1:61" ht="17.25" thickTop="1" thickBot="1">
      <c r="A64" s="70"/>
      <c r="B64" s="71"/>
      <c r="C64" s="3"/>
      <c r="D64" s="45"/>
      <c r="E64" s="45"/>
      <c r="F64" s="45">
        <f t="shared" si="28"/>
        <v>0</v>
      </c>
      <c r="G64" s="3"/>
      <c r="H64" s="3"/>
      <c r="I64" s="39"/>
      <c r="J64" s="45">
        <f t="shared" si="26"/>
        <v>0</v>
      </c>
      <c r="K64" s="45">
        <f t="shared" si="27"/>
        <v>0</v>
      </c>
      <c r="L64" s="3"/>
      <c r="M64" s="72"/>
      <c r="N64" s="73"/>
      <c r="O64" s="45">
        <f t="shared" si="29"/>
        <v>0</v>
      </c>
      <c r="P64" s="71"/>
      <c r="Q64" s="74"/>
      <c r="R64" s="74"/>
      <c r="S64" s="75"/>
      <c r="T64" s="76"/>
      <c r="U64" s="70"/>
      <c r="V64" s="77"/>
      <c r="W64" s="3"/>
      <c r="X64" s="3"/>
      <c r="Y64" s="39"/>
      <c r="Z64" s="405">
        <f>IF(AG64="Corporate",((F64+Y64)/2),IF(G64="Club",I64,(F64+Y64)))</f>
        <v>0</v>
      </c>
      <c r="AA64" s="92">
        <f t="shared" si="30"/>
        <v>0</v>
      </c>
      <c r="AB64" s="71"/>
      <c r="AC64" s="3"/>
      <c r="AD64" s="71"/>
      <c r="AE64" s="78"/>
      <c r="AF64" s="78"/>
      <c r="AG64" s="3"/>
      <c r="AH64" s="3"/>
      <c r="AI64" s="79"/>
      <c r="AJ64" s="3"/>
      <c r="AK64" s="71"/>
      <c r="AL64" s="3"/>
      <c r="AM64" s="71"/>
      <c r="AN64" s="71"/>
      <c r="AO64" s="3"/>
      <c r="AP64" s="76"/>
      <c r="AQ64" s="74"/>
      <c r="AR64" s="3"/>
      <c r="AS64" s="3"/>
      <c r="AT64" s="3"/>
      <c r="AU64" s="3"/>
      <c r="AV64" s="3"/>
      <c r="AW64" s="1"/>
      <c r="AX64" s="1"/>
      <c r="AY64" s="1">
        <f t="shared" si="25"/>
        <v>0</v>
      </c>
      <c r="AZ64" s="3"/>
      <c r="BA64" s="3"/>
      <c r="BB64" s="3"/>
      <c r="BC64" s="80" t="e">
        <f t="shared" si="31"/>
        <v>#DIV/0!</v>
      </c>
      <c r="BD64" s="80" t="e">
        <f t="shared" si="32"/>
        <v>#DIV/0!</v>
      </c>
      <c r="BE64" s="81">
        <f t="shared" si="33"/>
        <v>0</v>
      </c>
      <c r="BF64" s="81">
        <f t="shared" si="34"/>
        <v>0</v>
      </c>
      <c r="BG64" s="81">
        <f t="shared" si="35"/>
        <v>0</v>
      </c>
      <c r="BH64" s="81">
        <f t="shared" si="36"/>
        <v>0</v>
      </c>
      <c r="BI64" s="81">
        <f t="shared" si="37"/>
        <v>0</v>
      </c>
    </row>
    <row r="65" spans="1:61" ht="17.25" thickTop="1" thickBot="1">
      <c r="A65" s="70"/>
      <c r="B65" s="71"/>
      <c r="C65" s="3"/>
      <c r="D65" s="45"/>
      <c r="E65" s="45"/>
      <c r="F65" s="45">
        <f t="shared" si="28"/>
        <v>0</v>
      </c>
      <c r="G65" s="3"/>
      <c r="H65" s="3"/>
      <c r="I65" s="39"/>
      <c r="J65" s="45">
        <f t="shared" si="26"/>
        <v>0</v>
      </c>
      <c r="K65" s="45">
        <f t="shared" si="27"/>
        <v>0</v>
      </c>
      <c r="L65" s="3"/>
      <c r="M65" s="72"/>
      <c r="N65" s="73"/>
      <c r="O65" s="45">
        <f t="shared" si="29"/>
        <v>0</v>
      </c>
      <c r="P65" s="71"/>
      <c r="Q65" s="74"/>
      <c r="R65" s="74"/>
      <c r="S65" s="75"/>
      <c r="T65" s="76"/>
      <c r="U65" s="70"/>
      <c r="V65" s="77"/>
      <c r="W65" s="3"/>
      <c r="X65" s="3"/>
      <c r="Y65" s="39"/>
      <c r="Z65" s="405">
        <f>IF(AG65="Corporate",((F65+Y65)/2),IF(G65="Club",I65,(F65+Y65)))</f>
        <v>0</v>
      </c>
      <c r="AA65" s="92">
        <f t="shared" si="30"/>
        <v>0</v>
      </c>
      <c r="AB65" s="71"/>
      <c r="AC65" s="3"/>
      <c r="AD65" s="71"/>
      <c r="AE65" s="78"/>
      <c r="AF65" s="78"/>
      <c r="AG65" s="3"/>
      <c r="AH65" s="3"/>
      <c r="AI65" s="79"/>
      <c r="AJ65" s="3"/>
      <c r="AK65" s="71"/>
      <c r="AL65" s="3"/>
      <c r="AM65" s="71"/>
      <c r="AN65" s="71"/>
      <c r="AO65" s="3"/>
      <c r="AP65" s="76"/>
      <c r="AQ65" s="74"/>
      <c r="AR65" s="3"/>
      <c r="AS65" s="3"/>
      <c r="AT65" s="3"/>
      <c r="AU65" s="3"/>
      <c r="AV65" s="3"/>
      <c r="AW65" s="1"/>
      <c r="AX65" s="1"/>
      <c r="AY65" s="1">
        <f t="shared" ref="AY65:AY96" si="38">(AW65*35%)-AX65</f>
        <v>0</v>
      </c>
      <c r="AZ65" s="3"/>
      <c r="BA65" s="3"/>
      <c r="BB65" s="3"/>
      <c r="BC65" s="80" t="e">
        <f t="shared" si="31"/>
        <v>#DIV/0!</v>
      </c>
      <c r="BD65" s="80" t="e">
        <f t="shared" si="32"/>
        <v>#DIV/0!</v>
      </c>
      <c r="BE65" s="81">
        <f t="shared" si="33"/>
        <v>0</v>
      </c>
      <c r="BF65" s="81">
        <f t="shared" si="34"/>
        <v>0</v>
      </c>
      <c r="BG65" s="81">
        <f t="shared" si="35"/>
        <v>0</v>
      </c>
      <c r="BH65" s="81">
        <f t="shared" si="36"/>
        <v>0</v>
      </c>
      <c r="BI65" s="81">
        <f t="shared" si="37"/>
        <v>0</v>
      </c>
    </row>
    <row r="66" spans="1:61" ht="17.25" thickTop="1" thickBot="1">
      <c r="A66" s="70"/>
      <c r="B66" s="71"/>
      <c r="C66" s="3"/>
      <c r="D66" s="45"/>
      <c r="E66" s="45"/>
      <c r="F66" s="45">
        <f t="shared" si="28"/>
        <v>0</v>
      </c>
      <c r="G66" s="3"/>
      <c r="H66" s="3"/>
      <c r="I66" s="39"/>
      <c r="J66" s="45">
        <f t="shared" si="26"/>
        <v>0</v>
      </c>
      <c r="K66" s="45">
        <f t="shared" si="27"/>
        <v>0</v>
      </c>
      <c r="L66" s="3"/>
      <c r="M66" s="72"/>
      <c r="N66" s="73"/>
      <c r="O66" s="45">
        <f t="shared" si="29"/>
        <v>0</v>
      </c>
      <c r="P66" s="71"/>
      <c r="Q66" s="74"/>
      <c r="R66" s="74"/>
      <c r="S66" s="75"/>
      <c r="T66" s="76"/>
      <c r="U66" s="70"/>
      <c r="V66" s="77"/>
      <c r="W66" s="3"/>
      <c r="X66" s="3"/>
      <c r="Y66" s="39"/>
      <c r="Z66" s="405">
        <f t="shared" ref="Z66:Z96" si="39">IF(AG66="Corporate",((F66+Y66)/2),IF(G66="Club",I66,(F66+Y66)))</f>
        <v>0</v>
      </c>
      <c r="AA66" s="92">
        <f t="shared" si="30"/>
        <v>0</v>
      </c>
      <c r="AB66" s="71"/>
      <c r="AC66" s="3"/>
      <c r="AD66" s="71"/>
      <c r="AE66" s="78"/>
      <c r="AF66" s="78"/>
      <c r="AG66" s="3"/>
      <c r="AH66" s="3"/>
      <c r="AI66" s="79"/>
      <c r="AJ66" s="3"/>
      <c r="AK66" s="71"/>
      <c r="AL66" s="3"/>
      <c r="AM66" s="71"/>
      <c r="AN66" s="71"/>
      <c r="AO66" s="3"/>
      <c r="AP66" s="76"/>
      <c r="AQ66" s="74"/>
      <c r="AR66" s="3"/>
      <c r="AS66" s="3"/>
      <c r="AT66" s="3"/>
      <c r="AU66" s="3"/>
      <c r="AV66" s="3"/>
      <c r="AW66" s="1"/>
      <c r="AX66" s="1"/>
      <c r="AY66" s="1">
        <f t="shared" si="38"/>
        <v>0</v>
      </c>
      <c r="AZ66" s="3"/>
      <c r="BA66" s="3"/>
      <c r="BB66" s="3"/>
      <c r="BC66" s="80" t="e">
        <f t="shared" si="31"/>
        <v>#DIV/0!</v>
      </c>
      <c r="BD66" s="80" t="e">
        <f t="shared" si="32"/>
        <v>#DIV/0!</v>
      </c>
      <c r="BE66" s="81">
        <f t="shared" si="33"/>
        <v>0</v>
      </c>
      <c r="BF66" s="81">
        <f t="shared" si="34"/>
        <v>0</v>
      </c>
      <c r="BG66" s="81">
        <f t="shared" si="35"/>
        <v>0</v>
      </c>
      <c r="BH66" s="81">
        <f t="shared" si="36"/>
        <v>0</v>
      </c>
      <c r="BI66" s="81">
        <f t="shared" si="37"/>
        <v>0</v>
      </c>
    </row>
    <row r="67" spans="1:61" ht="17.25" thickTop="1" thickBot="1">
      <c r="A67" s="70"/>
      <c r="B67" s="71"/>
      <c r="C67" s="3"/>
      <c r="D67" s="45"/>
      <c r="E67" s="45"/>
      <c r="F67" s="45">
        <f t="shared" si="28"/>
        <v>0</v>
      </c>
      <c r="G67" s="3"/>
      <c r="H67" s="3"/>
      <c r="I67" s="39"/>
      <c r="J67" s="45">
        <f t="shared" si="26"/>
        <v>0</v>
      </c>
      <c r="K67" s="45">
        <f t="shared" si="27"/>
        <v>0</v>
      </c>
      <c r="L67" s="3"/>
      <c r="M67" s="72"/>
      <c r="N67" s="73"/>
      <c r="O67" s="45">
        <f t="shared" si="29"/>
        <v>0</v>
      </c>
      <c r="P67" s="71"/>
      <c r="Q67" s="74"/>
      <c r="R67" s="74"/>
      <c r="S67" s="75"/>
      <c r="T67" s="76"/>
      <c r="U67" s="70"/>
      <c r="V67" s="77"/>
      <c r="W67" s="3"/>
      <c r="X67" s="3"/>
      <c r="Y67" s="39"/>
      <c r="Z67" s="405">
        <f t="shared" si="39"/>
        <v>0</v>
      </c>
      <c r="AA67" s="92">
        <f t="shared" si="30"/>
        <v>0</v>
      </c>
      <c r="AB67" s="71"/>
      <c r="AC67" s="3"/>
      <c r="AD67" s="71"/>
      <c r="AE67" s="78"/>
      <c r="AF67" s="78"/>
      <c r="AG67" s="3"/>
      <c r="AH67" s="3"/>
      <c r="AI67" s="79"/>
      <c r="AJ67" s="3"/>
      <c r="AK67" s="71"/>
      <c r="AL67" s="3"/>
      <c r="AM67" s="71"/>
      <c r="AN67" s="71"/>
      <c r="AO67" s="3"/>
      <c r="AP67" s="76"/>
      <c r="AQ67" s="74"/>
      <c r="AR67" s="3"/>
      <c r="AS67" s="3"/>
      <c r="AT67" s="3"/>
      <c r="AU67" s="3"/>
      <c r="AV67" s="3"/>
      <c r="AW67" s="1"/>
      <c r="AX67" s="1"/>
      <c r="AY67" s="1">
        <f t="shared" si="38"/>
        <v>0</v>
      </c>
      <c r="AZ67" s="3"/>
      <c r="BA67" s="3"/>
      <c r="BB67" s="3"/>
      <c r="BC67" s="80" t="e">
        <f t="shared" si="31"/>
        <v>#DIV/0!</v>
      </c>
      <c r="BD67" s="80" t="e">
        <f t="shared" si="32"/>
        <v>#DIV/0!</v>
      </c>
      <c r="BE67" s="81">
        <f t="shared" si="33"/>
        <v>0</v>
      </c>
      <c r="BF67" s="81">
        <f t="shared" si="34"/>
        <v>0</v>
      </c>
      <c r="BG67" s="81">
        <f t="shared" si="35"/>
        <v>0</v>
      </c>
      <c r="BH67" s="81">
        <f t="shared" si="36"/>
        <v>0</v>
      </c>
      <c r="BI67" s="81">
        <f t="shared" si="37"/>
        <v>0</v>
      </c>
    </row>
    <row r="68" spans="1:61" ht="17.25" thickTop="1" thickBot="1">
      <c r="A68" s="70"/>
      <c r="B68" s="71"/>
      <c r="C68" s="3"/>
      <c r="D68" s="45"/>
      <c r="E68" s="45"/>
      <c r="F68" s="45">
        <f t="shared" si="28"/>
        <v>0</v>
      </c>
      <c r="G68" s="3"/>
      <c r="H68" s="3"/>
      <c r="I68" s="39"/>
      <c r="J68" s="45">
        <f t="shared" ref="J68:J96" si="40">I68/(1.14)</f>
        <v>0</v>
      </c>
      <c r="K68" s="45">
        <f t="shared" ref="K68:K96" si="41">J68*0.14</f>
        <v>0</v>
      </c>
      <c r="L68" s="3"/>
      <c r="M68" s="72"/>
      <c r="N68" s="73"/>
      <c r="O68" s="45">
        <f t="shared" si="29"/>
        <v>0</v>
      </c>
      <c r="P68" s="71"/>
      <c r="Q68" s="74"/>
      <c r="R68" s="74"/>
      <c r="S68" s="75"/>
      <c r="T68" s="76"/>
      <c r="U68" s="70"/>
      <c r="V68" s="77"/>
      <c r="W68" s="3"/>
      <c r="X68" s="3"/>
      <c r="Y68" s="39"/>
      <c r="Z68" s="405">
        <f t="shared" si="39"/>
        <v>0</v>
      </c>
      <c r="AA68" s="92">
        <f t="shared" si="30"/>
        <v>0</v>
      </c>
      <c r="AB68" s="71"/>
      <c r="AC68" s="3"/>
      <c r="AD68" s="71"/>
      <c r="AE68" s="78"/>
      <c r="AF68" s="78"/>
      <c r="AG68" s="3"/>
      <c r="AH68" s="3"/>
      <c r="AI68" s="79"/>
      <c r="AJ68" s="3"/>
      <c r="AK68" s="71"/>
      <c r="AL68" s="3"/>
      <c r="AM68" s="71"/>
      <c r="AN68" s="71"/>
      <c r="AO68" s="3"/>
      <c r="AP68" s="76"/>
      <c r="AQ68" s="74"/>
      <c r="AR68" s="3"/>
      <c r="AS68" s="3"/>
      <c r="AT68" s="3"/>
      <c r="AU68" s="3"/>
      <c r="AV68" s="3"/>
      <c r="AW68" s="1"/>
      <c r="AX68" s="1"/>
      <c r="AY68" s="1">
        <f t="shared" si="38"/>
        <v>0</v>
      </c>
      <c r="AZ68" s="3"/>
      <c r="BA68" s="3"/>
      <c r="BB68" s="3"/>
      <c r="BC68" s="80" t="e">
        <f t="shared" si="31"/>
        <v>#DIV/0!</v>
      </c>
      <c r="BD68" s="80" t="e">
        <f t="shared" si="32"/>
        <v>#DIV/0!</v>
      </c>
      <c r="BE68" s="81">
        <f t="shared" si="33"/>
        <v>0</v>
      </c>
      <c r="BF68" s="81">
        <f t="shared" si="34"/>
        <v>0</v>
      </c>
      <c r="BG68" s="81">
        <f t="shared" si="35"/>
        <v>0</v>
      </c>
      <c r="BH68" s="81">
        <f t="shared" si="36"/>
        <v>0</v>
      </c>
      <c r="BI68" s="81">
        <f t="shared" si="37"/>
        <v>0</v>
      </c>
    </row>
    <row r="69" spans="1:61" ht="17.25" thickTop="1" thickBot="1">
      <c r="A69" s="70"/>
      <c r="B69" s="71"/>
      <c r="C69" s="3"/>
      <c r="D69" s="45"/>
      <c r="E69" s="45"/>
      <c r="F69" s="45">
        <f t="shared" si="28"/>
        <v>0</v>
      </c>
      <c r="G69" s="3"/>
      <c r="H69" s="3"/>
      <c r="I69" s="39"/>
      <c r="J69" s="45">
        <f t="shared" si="40"/>
        <v>0</v>
      </c>
      <c r="K69" s="45">
        <f t="shared" si="41"/>
        <v>0</v>
      </c>
      <c r="L69" s="3"/>
      <c r="M69" s="72"/>
      <c r="N69" s="73"/>
      <c r="O69" s="45">
        <f t="shared" si="29"/>
        <v>0</v>
      </c>
      <c r="P69" s="71"/>
      <c r="Q69" s="74"/>
      <c r="R69" s="74"/>
      <c r="S69" s="75"/>
      <c r="T69" s="76"/>
      <c r="U69" s="70"/>
      <c r="V69" s="77"/>
      <c r="W69" s="3"/>
      <c r="X69" s="3"/>
      <c r="Y69" s="39"/>
      <c r="Z69" s="405">
        <f t="shared" si="39"/>
        <v>0</v>
      </c>
      <c r="AA69" s="92">
        <f t="shared" si="30"/>
        <v>0</v>
      </c>
      <c r="AB69" s="71"/>
      <c r="AC69" s="3"/>
      <c r="AD69" s="71"/>
      <c r="AE69" s="78"/>
      <c r="AF69" s="78"/>
      <c r="AG69" s="3"/>
      <c r="AH69" s="3"/>
      <c r="AI69" s="79"/>
      <c r="AJ69" s="3"/>
      <c r="AK69" s="71"/>
      <c r="AL69" s="3"/>
      <c r="AM69" s="71"/>
      <c r="AN69" s="71"/>
      <c r="AO69" s="3"/>
      <c r="AP69" s="76"/>
      <c r="AQ69" s="74"/>
      <c r="AR69" s="3"/>
      <c r="AS69" s="3"/>
      <c r="AT69" s="3"/>
      <c r="AU69" s="3"/>
      <c r="AV69" s="3"/>
      <c r="AW69" s="1"/>
      <c r="AX69" s="1"/>
      <c r="AY69" s="1">
        <f t="shared" si="38"/>
        <v>0</v>
      </c>
      <c r="AZ69" s="3"/>
      <c r="BA69" s="3"/>
      <c r="BB69" s="3"/>
      <c r="BC69" s="80" t="e">
        <f t="shared" si="31"/>
        <v>#DIV/0!</v>
      </c>
      <c r="BD69" s="80" t="e">
        <f t="shared" si="32"/>
        <v>#DIV/0!</v>
      </c>
      <c r="BE69" s="81">
        <f t="shared" si="33"/>
        <v>0</v>
      </c>
      <c r="BF69" s="81">
        <f t="shared" si="34"/>
        <v>0</v>
      </c>
      <c r="BG69" s="81">
        <f t="shared" si="35"/>
        <v>0</v>
      </c>
      <c r="BH69" s="81">
        <f t="shared" si="36"/>
        <v>0</v>
      </c>
      <c r="BI69" s="81">
        <f t="shared" si="37"/>
        <v>0</v>
      </c>
    </row>
    <row r="70" spans="1:61" ht="17.25" thickTop="1" thickBot="1">
      <c r="A70" s="70"/>
      <c r="B70" s="71"/>
      <c r="C70" s="3"/>
      <c r="D70" s="45"/>
      <c r="E70" s="45"/>
      <c r="F70" s="45">
        <f t="shared" si="28"/>
        <v>0</v>
      </c>
      <c r="G70" s="3"/>
      <c r="H70" s="3"/>
      <c r="I70" s="39"/>
      <c r="J70" s="45">
        <f t="shared" si="40"/>
        <v>0</v>
      </c>
      <c r="K70" s="45">
        <f t="shared" si="41"/>
        <v>0</v>
      </c>
      <c r="L70" s="3"/>
      <c r="M70" s="72"/>
      <c r="N70" s="73"/>
      <c r="O70" s="45">
        <f t="shared" si="29"/>
        <v>0</v>
      </c>
      <c r="P70" s="71"/>
      <c r="Q70" s="74"/>
      <c r="R70" s="74"/>
      <c r="S70" s="75"/>
      <c r="T70" s="76"/>
      <c r="U70" s="70"/>
      <c r="V70" s="77"/>
      <c r="W70" s="3"/>
      <c r="X70" s="3"/>
      <c r="Y70" s="39"/>
      <c r="Z70" s="405">
        <f t="shared" si="39"/>
        <v>0</v>
      </c>
      <c r="AA70" s="92">
        <f t="shared" si="30"/>
        <v>0</v>
      </c>
      <c r="AB70" s="71"/>
      <c r="AC70" s="3"/>
      <c r="AD70" s="71"/>
      <c r="AE70" s="78"/>
      <c r="AF70" s="78"/>
      <c r="AG70" s="3"/>
      <c r="AH70" s="3"/>
      <c r="AI70" s="79"/>
      <c r="AJ70" s="3"/>
      <c r="AK70" s="71"/>
      <c r="AL70" s="3"/>
      <c r="AM70" s="71"/>
      <c r="AN70" s="71"/>
      <c r="AO70" s="3"/>
      <c r="AP70" s="76"/>
      <c r="AQ70" s="74"/>
      <c r="AR70" s="3"/>
      <c r="AS70" s="3"/>
      <c r="AT70" s="3"/>
      <c r="AU70" s="3"/>
      <c r="AV70" s="3"/>
      <c r="AW70" s="1"/>
      <c r="AX70" s="1"/>
      <c r="AY70" s="1">
        <f t="shared" si="38"/>
        <v>0</v>
      </c>
      <c r="AZ70" s="3"/>
      <c r="BA70" s="3"/>
      <c r="BB70" s="3"/>
      <c r="BC70" s="80" t="e">
        <f t="shared" si="31"/>
        <v>#DIV/0!</v>
      </c>
      <c r="BD70" s="80" t="e">
        <f t="shared" si="32"/>
        <v>#DIV/0!</v>
      </c>
      <c r="BE70" s="81">
        <f t="shared" si="33"/>
        <v>0</v>
      </c>
      <c r="BF70" s="81">
        <f t="shared" si="34"/>
        <v>0</v>
      </c>
      <c r="BG70" s="81">
        <f t="shared" si="35"/>
        <v>0</v>
      </c>
      <c r="BH70" s="81">
        <f t="shared" si="36"/>
        <v>0</v>
      </c>
      <c r="BI70" s="81">
        <f t="shared" si="37"/>
        <v>0</v>
      </c>
    </row>
    <row r="71" spans="1:61" ht="17.25" thickTop="1" thickBot="1">
      <c r="A71" s="70"/>
      <c r="B71" s="71"/>
      <c r="C71" s="3"/>
      <c r="D71" s="45"/>
      <c r="E71" s="45"/>
      <c r="F71" s="45">
        <f t="shared" si="28"/>
        <v>0</v>
      </c>
      <c r="G71" s="3"/>
      <c r="H71" s="3"/>
      <c r="I71" s="39"/>
      <c r="J71" s="45">
        <f t="shared" si="40"/>
        <v>0</v>
      </c>
      <c r="K71" s="45">
        <f t="shared" si="41"/>
        <v>0</v>
      </c>
      <c r="L71" s="3"/>
      <c r="M71" s="72"/>
      <c r="N71" s="73"/>
      <c r="O71" s="45">
        <f t="shared" si="29"/>
        <v>0</v>
      </c>
      <c r="P71" s="71"/>
      <c r="Q71" s="74"/>
      <c r="R71" s="74"/>
      <c r="S71" s="75"/>
      <c r="T71" s="76"/>
      <c r="U71" s="70"/>
      <c r="V71" s="77"/>
      <c r="W71" s="3"/>
      <c r="X71" s="3"/>
      <c r="Y71" s="39"/>
      <c r="Z71" s="405">
        <f t="shared" si="39"/>
        <v>0</v>
      </c>
      <c r="AA71" s="92">
        <f t="shared" si="30"/>
        <v>0</v>
      </c>
      <c r="AB71" s="71"/>
      <c r="AC71" s="3"/>
      <c r="AD71" s="71"/>
      <c r="AE71" s="78"/>
      <c r="AF71" s="78"/>
      <c r="AG71" s="3"/>
      <c r="AH71" s="3"/>
      <c r="AI71" s="79"/>
      <c r="AJ71" s="3"/>
      <c r="AK71" s="71"/>
      <c r="AL71" s="3"/>
      <c r="AM71" s="71"/>
      <c r="AN71" s="71"/>
      <c r="AO71" s="3"/>
      <c r="AP71" s="76"/>
      <c r="AQ71" s="74"/>
      <c r="AR71" s="3"/>
      <c r="AS71" s="3"/>
      <c r="AT71" s="3"/>
      <c r="AU71" s="3"/>
      <c r="AV71" s="3"/>
      <c r="AW71" s="1"/>
      <c r="AX71" s="1"/>
      <c r="AY71" s="1">
        <f t="shared" si="38"/>
        <v>0</v>
      </c>
      <c r="AZ71" s="3"/>
      <c r="BA71" s="3"/>
      <c r="BB71" s="3"/>
      <c r="BC71" s="80" t="e">
        <f t="shared" si="31"/>
        <v>#DIV/0!</v>
      </c>
      <c r="BD71" s="80" t="e">
        <f t="shared" si="32"/>
        <v>#DIV/0!</v>
      </c>
      <c r="BE71" s="81">
        <f t="shared" si="33"/>
        <v>0</v>
      </c>
      <c r="BF71" s="81">
        <f t="shared" si="34"/>
        <v>0</v>
      </c>
      <c r="BG71" s="81">
        <f t="shared" si="35"/>
        <v>0</v>
      </c>
      <c r="BH71" s="81">
        <f t="shared" si="36"/>
        <v>0</v>
      </c>
      <c r="BI71" s="81">
        <f t="shared" si="37"/>
        <v>0</v>
      </c>
    </row>
    <row r="72" spans="1:61" ht="17.25" thickTop="1" thickBot="1">
      <c r="A72" s="70"/>
      <c r="B72" s="71"/>
      <c r="C72" s="3"/>
      <c r="D72" s="45"/>
      <c r="E72" s="45"/>
      <c r="F72" s="45">
        <f t="shared" si="28"/>
        <v>0</v>
      </c>
      <c r="G72" s="3"/>
      <c r="H72" s="3"/>
      <c r="I72" s="39"/>
      <c r="J72" s="45">
        <f t="shared" si="40"/>
        <v>0</v>
      </c>
      <c r="K72" s="45">
        <f t="shared" si="41"/>
        <v>0</v>
      </c>
      <c r="L72" s="3"/>
      <c r="M72" s="72"/>
      <c r="N72" s="73"/>
      <c r="O72" s="45">
        <f t="shared" si="29"/>
        <v>0</v>
      </c>
      <c r="P72" s="71"/>
      <c r="Q72" s="74"/>
      <c r="R72" s="74"/>
      <c r="S72" s="75"/>
      <c r="T72" s="76"/>
      <c r="U72" s="70"/>
      <c r="V72" s="77"/>
      <c r="W72" s="3"/>
      <c r="X72" s="3"/>
      <c r="Y72" s="39"/>
      <c r="Z72" s="405">
        <f t="shared" si="39"/>
        <v>0</v>
      </c>
      <c r="AA72" s="92">
        <f t="shared" si="30"/>
        <v>0</v>
      </c>
      <c r="AB72" s="71"/>
      <c r="AC72" s="3"/>
      <c r="AD72" s="71"/>
      <c r="AE72" s="78"/>
      <c r="AF72" s="78"/>
      <c r="AG72" s="3"/>
      <c r="AH72" s="3"/>
      <c r="AI72" s="79"/>
      <c r="AJ72" s="3"/>
      <c r="AK72" s="71"/>
      <c r="AL72" s="3"/>
      <c r="AM72" s="71"/>
      <c r="AN72" s="71"/>
      <c r="AO72" s="3"/>
      <c r="AP72" s="76"/>
      <c r="AQ72" s="74"/>
      <c r="AR72" s="3"/>
      <c r="AS72" s="3"/>
      <c r="AT72" s="3"/>
      <c r="AU72" s="3"/>
      <c r="AV72" s="3"/>
      <c r="AW72" s="1"/>
      <c r="AX72" s="1"/>
      <c r="AY72" s="1">
        <f t="shared" si="38"/>
        <v>0</v>
      </c>
      <c r="AZ72" s="3"/>
      <c r="BA72" s="3"/>
      <c r="BB72" s="3"/>
      <c r="BC72" s="80" t="e">
        <f t="shared" si="31"/>
        <v>#DIV/0!</v>
      </c>
      <c r="BD72" s="80" t="e">
        <f t="shared" si="32"/>
        <v>#DIV/0!</v>
      </c>
      <c r="BE72" s="81">
        <f t="shared" si="33"/>
        <v>0</v>
      </c>
      <c r="BF72" s="81">
        <f t="shared" si="34"/>
        <v>0</v>
      </c>
      <c r="BG72" s="81">
        <f t="shared" si="35"/>
        <v>0</v>
      </c>
      <c r="BH72" s="81">
        <f t="shared" si="36"/>
        <v>0</v>
      </c>
      <c r="BI72" s="81">
        <f t="shared" si="37"/>
        <v>0</v>
      </c>
    </row>
    <row r="73" spans="1:61" ht="17.25" thickTop="1" thickBot="1">
      <c r="A73" s="70"/>
      <c r="B73" s="71"/>
      <c r="C73" s="3"/>
      <c r="D73" s="45"/>
      <c r="E73" s="45"/>
      <c r="F73" s="45">
        <f t="shared" si="28"/>
        <v>0</v>
      </c>
      <c r="G73" s="3"/>
      <c r="H73" s="3"/>
      <c r="I73" s="39"/>
      <c r="J73" s="45">
        <f t="shared" si="40"/>
        <v>0</v>
      </c>
      <c r="K73" s="45">
        <f t="shared" si="41"/>
        <v>0</v>
      </c>
      <c r="L73" s="3"/>
      <c r="M73" s="72"/>
      <c r="N73" s="73"/>
      <c r="O73" s="45">
        <f t="shared" si="29"/>
        <v>0</v>
      </c>
      <c r="P73" s="71"/>
      <c r="Q73" s="74"/>
      <c r="R73" s="74"/>
      <c r="S73" s="75"/>
      <c r="T73" s="76"/>
      <c r="U73" s="70"/>
      <c r="V73" s="77"/>
      <c r="W73" s="3"/>
      <c r="X73" s="3"/>
      <c r="Y73" s="39"/>
      <c r="Z73" s="405">
        <f t="shared" si="39"/>
        <v>0</v>
      </c>
      <c r="AA73" s="92">
        <f t="shared" si="30"/>
        <v>0</v>
      </c>
      <c r="AB73" s="71"/>
      <c r="AC73" s="3"/>
      <c r="AD73" s="71"/>
      <c r="AE73" s="78"/>
      <c r="AF73" s="78"/>
      <c r="AG73" s="3"/>
      <c r="AH73" s="3"/>
      <c r="AI73" s="79"/>
      <c r="AJ73" s="3"/>
      <c r="AK73" s="71"/>
      <c r="AL73" s="3"/>
      <c r="AM73" s="71"/>
      <c r="AN73" s="71"/>
      <c r="AO73" s="3"/>
      <c r="AP73" s="76"/>
      <c r="AQ73" s="74"/>
      <c r="AR73" s="3"/>
      <c r="AS73" s="3"/>
      <c r="AT73" s="3"/>
      <c r="AU73" s="3"/>
      <c r="AV73" s="3"/>
      <c r="AW73" s="1"/>
      <c r="AX73" s="1"/>
      <c r="AY73" s="1">
        <f t="shared" si="38"/>
        <v>0</v>
      </c>
      <c r="AZ73" s="3"/>
      <c r="BA73" s="3"/>
      <c r="BB73" s="3"/>
      <c r="BC73" s="80" t="e">
        <f t="shared" si="31"/>
        <v>#DIV/0!</v>
      </c>
      <c r="BD73" s="80" t="e">
        <f t="shared" si="32"/>
        <v>#DIV/0!</v>
      </c>
      <c r="BE73" s="81">
        <f t="shared" si="33"/>
        <v>0</v>
      </c>
      <c r="BF73" s="81">
        <f t="shared" si="34"/>
        <v>0</v>
      </c>
      <c r="BG73" s="81">
        <f t="shared" si="35"/>
        <v>0</v>
      </c>
      <c r="BH73" s="81">
        <f t="shared" si="36"/>
        <v>0</v>
      </c>
      <c r="BI73" s="81">
        <f t="shared" si="37"/>
        <v>0</v>
      </c>
    </row>
    <row r="74" spans="1:61" ht="17.25" thickTop="1" thickBot="1">
      <c r="A74" s="70"/>
      <c r="B74" s="71"/>
      <c r="C74" s="3"/>
      <c r="D74" s="45"/>
      <c r="E74" s="45"/>
      <c r="F74" s="45">
        <f t="shared" si="28"/>
        <v>0</v>
      </c>
      <c r="G74" s="3"/>
      <c r="H74" s="3"/>
      <c r="I74" s="39"/>
      <c r="J74" s="45">
        <f t="shared" si="40"/>
        <v>0</v>
      </c>
      <c r="K74" s="45">
        <f t="shared" si="41"/>
        <v>0</v>
      </c>
      <c r="L74" s="3"/>
      <c r="M74" s="72"/>
      <c r="N74" s="73"/>
      <c r="O74" s="45">
        <f t="shared" si="29"/>
        <v>0</v>
      </c>
      <c r="P74" s="71"/>
      <c r="Q74" s="74"/>
      <c r="R74" s="74"/>
      <c r="S74" s="75"/>
      <c r="T74" s="76"/>
      <c r="U74" s="70"/>
      <c r="V74" s="77"/>
      <c r="W74" s="3"/>
      <c r="X74" s="3"/>
      <c r="Y74" s="39"/>
      <c r="Z74" s="405">
        <f t="shared" si="39"/>
        <v>0</v>
      </c>
      <c r="AA74" s="92">
        <f t="shared" si="30"/>
        <v>0</v>
      </c>
      <c r="AB74" s="71"/>
      <c r="AC74" s="3"/>
      <c r="AD74" s="71"/>
      <c r="AE74" s="78"/>
      <c r="AF74" s="78"/>
      <c r="AG74" s="3"/>
      <c r="AH74" s="3"/>
      <c r="AI74" s="79"/>
      <c r="AJ74" s="3"/>
      <c r="AK74" s="71"/>
      <c r="AL74" s="3"/>
      <c r="AM74" s="71"/>
      <c r="AN74" s="71"/>
      <c r="AO74" s="3"/>
      <c r="AP74" s="76"/>
      <c r="AQ74" s="74"/>
      <c r="AR74" s="3"/>
      <c r="AS74" s="3"/>
      <c r="AT74" s="3"/>
      <c r="AU74" s="3"/>
      <c r="AV74" s="3"/>
      <c r="AW74" s="1"/>
      <c r="AX74" s="1"/>
      <c r="AY74" s="1">
        <f t="shared" si="38"/>
        <v>0</v>
      </c>
      <c r="AZ74" s="3"/>
      <c r="BA74" s="3"/>
      <c r="BB74" s="3"/>
      <c r="BC74" s="80" t="e">
        <f t="shared" si="31"/>
        <v>#DIV/0!</v>
      </c>
      <c r="BD74" s="80" t="e">
        <f t="shared" si="32"/>
        <v>#DIV/0!</v>
      </c>
      <c r="BE74" s="81">
        <f t="shared" si="33"/>
        <v>0</v>
      </c>
      <c r="BF74" s="81">
        <f t="shared" si="34"/>
        <v>0</v>
      </c>
      <c r="BG74" s="81">
        <f t="shared" si="35"/>
        <v>0</v>
      </c>
      <c r="BH74" s="81">
        <f t="shared" si="36"/>
        <v>0</v>
      </c>
      <c r="BI74" s="81">
        <f t="shared" si="37"/>
        <v>0</v>
      </c>
    </row>
    <row r="75" spans="1:61" ht="17.25" thickTop="1" thickBot="1">
      <c r="A75" s="70"/>
      <c r="B75" s="71"/>
      <c r="C75" s="3"/>
      <c r="D75" s="45"/>
      <c r="E75" s="45"/>
      <c r="F75" s="45">
        <f t="shared" si="28"/>
        <v>0</v>
      </c>
      <c r="G75" s="3"/>
      <c r="H75" s="3"/>
      <c r="I75" s="39"/>
      <c r="J75" s="45">
        <f t="shared" si="40"/>
        <v>0</v>
      </c>
      <c r="K75" s="45">
        <f t="shared" si="41"/>
        <v>0</v>
      </c>
      <c r="L75" s="3"/>
      <c r="M75" s="72"/>
      <c r="N75" s="73"/>
      <c r="O75" s="45">
        <f t="shared" si="29"/>
        <v>0</v>
      </c>
      <c r="P75" s="71"/>
      <c r="Q75" s="74"/>
      <c r="R75" s="74"/>
      <c r="S75" s="75"/>
      <c r="T75" s="76"/>
      <c r="U75" s="70"/>
      <c r="V75" s="77"/>
      <c r="W75" s="3"/>
      <c r="X75" s="3"/>
      <c r="Y75" s="39"/>
      <c r="Z75" s="405">
        <f t="shared" si="39"/>
        <v>0</v>
      </c>
      <c r="AA75" s="92">
        <f t="shared" si="30"/>
        <v>0</v>
      </c>
      <c r="AB75" s="71"/>
      <c r="AC75" s="3"/>
      <c r="AD75" s="71"/>
      <c r="AE75" s="78"/>
      <c r="AF75" s="78"/>
      <c r="AG75" s="3"/>
      <c r="AH75" s="3"/>
      <c r="AI75" s="79"/>
      <c r="AJ75" s="3"/>
      <c r="AK75" s="71"/>
      <c r="AL75" s="3"/>
      <c r="AM75" s="71"/>
      <c r="AN75" s="71"/>
      <c r="AO75" s="3"/>
      <c r="AP75" s="76"/>
      <c r="AQ75" s="74"/>
      <c r="AR75" s="3"/>
      <c r="AS75" s="3"/>
      <c r="AT75" s="3"/>
      <c r="AU75" s="3"/>
      <c r="AV75" s="3"/>
      <c r="AW75" s="1"/>
      <c r="AX75" s="1"/>
      <c r="AY75" s="1">
        <f t="shared" si="38"/>
        <v>0</v>
      </c>
      <c r="AZ75" s="3"/>
      <c r="BA75" s="3"/>
      <c r="BB75" s="3"/>
      <c r="BC75" s="80" t="e">
        <f t="shared" si="31"/>
        <v>#DIV/0!</v>
      </c>
      <c r="BD75" s="80" t="e">
        <f t="shared" si="32"/>
        <v>#DIV/0!</v>
      </c>
      <c r="BE75" s="81">
        <f t="shared" si="33"/>
        <v>0</v>
      </c>
      <c r="BF75" s="81">
        <f t="shared" si="34"/>
        <v>0</v>
      </c>
      <c r="BG75" s="81">
        <f t="shared" si="35"/>
        <v>0</v>
      </c>
      <c r="BH75" s="81">
        <f t="shared" si="36"/>
        <v>0</v>
      </c>
      <c r="BI75" s="81">
        <f t="shared" si="37"/>
        <v>0</v>
      </c>
    </row>
    <row r="76" spans="1:61" ht="17.25" thickTop="1" thickBot="1">
      <c r="A76" s="70"/>
      <c r="B76" s="71"/>
      <c r="C76" s="3"/>
      <c r="D76" s="45"/>
      <c r="E76" s="45"/>
      <c r="F76" s="45">
        <f t="shared" si="28"/>
        <v>0</v>
      </c>
      <c r="G76" s="3"/>
      <c r="H76" s="3"/>
      <c r="I76" s="39"/>
      <c r="J76" s="45">
        <f t="shared" si="40"/>
        <v>0</v>
      </c>
      <c r="K76" s="45">
        <f t="shared" si="41"/>
        <v>0</v>
      </c>
      <c r="L76" s="3"/>
      <c r="M76" s="72"/>
      <c r="N76" s="73"/>
      <c r="O76" s="45">
        <f t="shared" si="29"/>
        <v>0</v>
      </c>
      <c r="P76" s="71"/>
      <c r="Q76" s="74"/>
      <c r="R76" s="74"/>
      <c r="S76" s="75"/>
      <c r="T76" s="76"/>
      <c r="U76" s="70"/>
      <c r="V76" s="77"/>
      <c r="W76" s="3"/>
      <c r="X76" s="3"/>
      <c r="Y76" s="39"/>
      <c r="Z76" s="405">
        <f t="shared" si="39"/>
        <v>0</v>
      </c>
      <c r="AA76" s="92">
        <f t="shared" si="30"/>
        <v>0</v>
      </c>
      <c r="AB76" s="71"/>
      <c r="AC76" s="3"/>
      <c r="AD76" s="71"/>
      <c r="AE76" s="78"/>
      <c r="AF76" s="78"/>
      <c r="AG76" s="3"/>
      <c r="AH76" s="3"/>
      <c r="AI76" s="79"/>
      <c r="AJ76" s="3"/>
      <c r="AK76" s="71"/>
      <c r="AL76" s="3"/>
      <c r="AM76" s="71"/>
      <c r="AN76" s="71"/>
      <c r="AO76" s="3"/>
      <c r="AP76" s="76"/>
      <c r="AQ76" s="74"/>
      <c r="AR76" s="3"/>
      <c r="AS76" s="3"/>
      <c r="AT76" s="3"/>
      <c r="AU76" s="3"/>
      <c r="AV76" s="3"/>
      <c r="AW76" s="1"/>
      <c r="AX76" s="1"/>
      <c r="AY76" s="1">
        <f t="shared" si="38"/>
        <v>0</v>
      </c>
      <c r="AZ76" s="3"/>
      <c r="BA76" s="3"/>
      <c r="BB76" s="3"/>
      <c r="BC76" s="80" t="e">
        <f t="shared" si="31"/>
        <v>#DIV/0!</v>
      </c>
      <c r="BD76" s="80" t="e">
        <f t="shared" si="32"/>
        <v>#DIV/0!</v>
      </c>
      <c r="BE76" s="81">
        <f t="shared" si="33"/>
        <v>0</v>
      </c>
      <c r="BF76" s="81">
        <f t="shared" si="34"/>
        <v>0</v>
      </c>
      <c r="BG76" s="81">
        <f t="shared" si="35"/>
        <v>0</v>
      </c>
      <c r="BH76" s="81">
        <f t="shared" si="36"/>
        <v>0</v>
      </c>
      <c r="BI76" s="81">
        <f t="shared" si="37"/>
        <v>0</v>
      </c>
    </row>
    <row r="77" spans="1:61" ht="17.25" thickTop="1" thickBot="1">
      <c r="A77" s="70"/>
      <c r="B77" s="71"/>
      <c r="C77" s="3"/>
      <c r="D77" s="45"/>
      <c r="E77" s="45"/>
      <c r="F77" s="45">
        <f t="shared" si="28"/>
        <v>0</v>
      </c>
      <c r="G77" s="3"/>
      <c r="H77" s="3"/>
      <c r="I77" s="39"/>
      <c r="J77" s="45">
        <f t="shared" si="40"/>
        <v>0</v>
      </c>
      <c r="K77" s="45">
        <f t="shared" si="41"/>
        <v>0</v>
      </c>
      <c r="L77" s="3"/>
      <c r="M77" s="72"/>
      <c r="N77" s="73"/>
      <c r="O77" s="45">
        <f t="shared" si="29"/>
        <v>0</v>
      </c>
      <c r="P77" s="71"/>
      <c r="Q77" s="74"/>
      <c r="R77" s="74"/>
      <c r="S77" s="75"/>
      <c r="T77" s="76"/>
      <c r="U77" s="70"/>
      <c r="V77" s="77"/>
      <c r="W77" s="3"/>
      <c r="X77" s="3"/>
      <c r="Y77" s="39"/>
      <c r="Z77" s="405">
        <f t="shared" si="39"/>
        <v>0</v>
      </c>
      <c r="AA77" s="92">
        <f t="shared" si="30"/>
        <v>0</v>
      </c>
      <c r="AB77" s="71"/>
      <c r="AC77" s="3"/>
      <c r="AD77" s="71"/>
      <c r="AE77" s="78"/>
      <c r="AF77" s="78"/>
      <c r="AG77" s="3"/>
      <c r="AH77" s="3"/>
      <c r="AI77" s="79"/>
      <c r="AJ77" s="3"/>
      <c r="AK77" s="71"/>
      <c r="AL77" s="3"/>
      <c r="AM77" s="71"/>
      <c r="AN77" s="71"/>
      <c r="AO77" s="3"/>
      <c r="AP77" s="76"/>
      <c r="AQ77" s="74"/>
      <c r="AR77" s="3"/>
      <c r="AS77" s="3"/>
      <c r="AT77" s="3"/>
      <c r="AU77" s="3"/>
      <c r="AV77" s="3"/>
      <c r="AW77" s="1"/>
      <c r="AX77" s="1"/>
      <c r="AY77" s="1">
        <f t="shared" si="38"/>
        <v>0</v>
      </c>
      <c r="AZ77" s="3"/>
      <c r="BA77" s="3"/>
      <c r="BB77" s="3"/>
      <c r="BC77" s="80" t="e">
        <f t="shared" si="31"/>
        <v>#DIV/0!</v>
      </c>
      <c r="BD77" s="80" t="e">
        <f t="shared" si="32"/>
        <v>#DIV/0!</v>
      </c>
      <c r="BE77" s="81">
        <f t="shared" si="33"/>
        <v>0</v>
      </c>
      <c r="BF77" s="81">
        <f t="shared" si="34"/>
        <v>0</v>
      </c>
      <c r="BG77" s="81">
        <f t="shared" si="35"/>
        <v>0</v>
      </c>
      <c r="BH77" s="81">
        <f t="shared" si="36"/>
        <v>0</v>
      </c>
      <c r="BI77" s="81">
        <f t="shared" si="37"/>
        <v>0</v>
      </c>
    </row>
    <row r="78" spans="1:61" ht="17.25" thickTop="1" thickBot="1">
      <c r="A78" s="70"/>
      <c r="B78" s="71"/>
      <c r="C78" s="3"/>
      <c r="D78" s="45"/>
      <c r="E78" s="45"/>
      <c r="F78" s="45">
        <f t="shared" si="28"/>
        <v>0</v>
      </c>
      <c r="G78" s="3"/>
      <c r="H78" s="3"/>
      <c r="I78" s="39"/>
      <c r="J78" s="45">
        <f t="shared" si="40"/>
        <v>0</v>
      </c>
      <c r="K78" s="45">
        <f t="shared" si="41"/>
        <v>0</v>
      </c>
      <c r="L78" s="3"/>
      <c r="M78" s="72"/>
      <c r="N78" s="73"/>
      <c r="O78" s="45">
        <f t="shared" si="29"/>
        <v>0</v>
      </c>
      <c r="P78" s="71"/>
      <c r="Q78" s="74"/>
      <c r="R78" s="74"/>
      <c r="S78" s="75"/>
      <c r="T78" s="76"/>
      <c r="U78" s="70"/>
      <c r="V78" s="77"/>
      <c r="W78" s="3"/>
      <c r="X78" s="3"/>
      <c r="Y78" s="39"/>
      <c r="Z78" s="405">
        <f t="shared" si="39"/>
        <v>0</v>
      </c>
      <c r="AA78" s="92">
        <f t="shared" si="30"/>
        <v>0</v>
      </c>
      <c r="AB78" s="71"/>
      <c r="AC78" s="3"/>
      <c r="AD78" s="71"/>
      <c r="AE78" s="78"/>
      <c r="AF78" s="78"/>
      <c r="AG78" s="3"/>
      <c r="AH78" s="3"/>
      <c r="AI78" s="79"/>
      <c r="AJ78" s="3"/>
      <c r="AK78" s="71"/>
      <c r="AL78" s="3"/>
      <c r="AM78" s="71"/>
      <c r="AN78" s="71"/>
      <c r="AO78" s="3"/>
      <c r="AP78" s="76"/>
      <c r="AQ78" s="74"/>
      <c r="AR78" s="3"/>
      <c r="AS78" s="3"/>
      <c r="AT78" s="3"/>
      <c r="AU78" s="3"/>
      <c r="AV78" s="3"/>
      <c r="AW78" s="1"/>
      <c r="AX78" s="1"/>
      <c r="AY78" s="1">
        <f t="shared" si="38"/>
        <v>0</v>
      </c>
      <c r="AZ78" s="3"/>
      <c r="BA78" s="3"/>
      <c r="BB78" s="3"/>
      <c r="BC78" s="80" t="e">
        <f t="shared" si="31"/>
        <v>#DIV/0!</v>
      </c>
      <c r="BD78" s="80" t="e">
        <f t="shared" si="32"/>
        <v>#DIV/0!</v>
      </c>
      <c r="BE78" s="81">
        <f t="shared" si="33"/>
        <v>0</v>
      </c>
      <c r="BF78" s="81">
        <f t="shared" si="34"/>
        <v>0</v>
      </c>
      <c r="BG78" s="81">
        <f t="shared" si="35"/>
        <v>0</v>
      </c>
      <c r="BH78" s="81">
        <f t="shared" si="36"/>
        <v>0</v>
      </c>
      <c r="BI78" s="81">
        <f t="shared" si="37"/>
        <v>0</v>
      </c>
    </row>
    <row r="79" spans="1:61" ht="17.25" thickTop="1" thickBot="1">
      <c r="A79" s="70"/>
      <c r="B79" s="71"/>
      <c r="C79" s="3"/>
      <c r="D79" s="45"/>
      <c r="E79" s="45"/>
      <c r="F79" s="45">
        <f t="shared" si="28"/>
        <v>0</v>
      </c>
      <c r="G79" s="3"/>
      <c r="H79" s="3"/>
      <c r="I79" s="39"/>
      <c r="J79" s="45">
        <f t="shared" si="40"/>
        <v>0</v>
      </c>
      <c r="K79" s="45">
        <f t="shared" si="41"/>
        <v>0</v>
      </c>
      <c r="L79" s="3"/>
      <c r="M79" s="72"/>
      <c r="N79" s="73"/>
      <c r="O79" s="45">
        <f t="shared" si="29"/>
        <v>0</v>
      </c>
      <c r="P79" s="71"/>
      <c r="Q79" s="74"/>
      <c r="R79" s="74"/>
      <c r="S79" s="75"/>
      <c r="T79" s="76"/>
      <c r="U79" s="70"/>
      <c r="V79" s="77"/>
      <c r="W79" s="3"/>
      <c r="X79" s="3"/>
      <c r="Y79" s="39"/>
      <c r="Z79" s="405">
        <f t="shared" si="39"/>
        <v>0</v>
      </c>
      <c r="AA79" s="92">
        <f t="shared" si="30"/>
        <v>0</v>
      </c>
      <c r="AB79" s="71"/>
      <c r="AC79" s="3"/>
      <c r="AD79" s="71"/>
      <c r="AE79" s="78"/>
      <c r="AF79" s="78"/>
      <c r="AG79" s="3"/>
      <c r="AH79" s="3"/>
      <c r="AI79" s="79"/>
      <c r="AJ79" s="3"/>
      <c r="AK79" s="71"/>
      <c r="AL79" s="3"/>
      <c r="AM79" s="71"/>
      <c r="AN79" s="71"/>
      <c r="AO79" s="3"/>
      <c r="AP79" s="76"/>
      <c r="AQ79" s="74"/>
      <c r="AR79" s="3"/>
      <c r="AS79" s="3"/>
      <c r="AT79" s="3"/>
      <c r="AU79" s="3"/>
      <c r="AV79" s="3"/>
      <c r="AW79" s="1"/>
      <c r="AX79" s="1"/>
      <c r="AY79" s="1">
        <f t="shared" si="38"/>
        <v>0</v>
      </c>
      <c r="AZ79" s="3"/>
      <c r="BA79" s="3"/>
      <c r="BB79" s="3"/>
      <c r="BC79" s="80" t="e">
        <f t="shared" si="31"/>
        <v>#DIV/0!</v>
      </c>
      <c r="BD79" s="80" t="e">
        <f t="shared" si="32"/>
        <v>#DIV/0!</v>
      </c>
      <c r="BE79" s="81">
        <f t="shared" si="33"/>
        <v>0</v>
      </c>
      <c r="BF79" s="81">
        <f t="shared" si="34"/>
        <v>0</v>
      </c>
      <c r="BG79" s="81">
        <f t="shared" si="35"/>
        <v>0</v>
      </c>
      <c r="BH79" s="81">
        <f t="shared" si="36"/>
        <v>0</v>
      </c>
      <c r="BI79" s="81">
        <f t="shared" si="37"/>
        <v>0</v>
      </c>
    </row>
    <row r="80" spans="1:61" ht="17.25" thickTop="1" thickBot="1">
      <c r="A80" s="70"/>
      <c r="B80" s="71"/>
      <c r="C80" s="3"/>
      <c r="D80" s="45"/>
      <c r="E80" s="45"/>
      <c r="F80" s="45">
        <f t="shared" si="28"/>
        <v>0</v>
      </c>
      <c r="G80" s="3"/>
      <c r="H80" s="3"/>
      <c r="I80" s="39"/>
      <c r="J80" s="45">
        <f t="shared" si="40"/>
        <v>0</v>
      </c>
      <c r="K80" s="45">
        <f t="shared" si="41"/>
        <v>0</v>
      </c>
      <c r="L80" s="3"/>
      <c r="M80" s="72"/>
      <c r="N80" s="73"/>
      <c r="O80" s="45">
        <f t="shared" si="29"/>
        <v>0</v>
      </c>
      <c r="P80" s="71"/>
      <c r="Q80" s="74"/>
      <c r="R80" s="74"/>
      <c r="S80" s="75"/>
      <c r="T80" s="76"/>
      <c r="U80" s="70"/>
      <c r="V80" s="77"/>
      <c r="W80" s="3"/>
      <c r="X80" s="3"/>
      <c r="Y80" s="39"/>
      <c r="Z80" s="405">
        <f t="shared" si="39"/>
        <v>0</v>
      </c>
      <c r="AA80" s="92">
        <f t="shared" si="30"/>
        <v>0</v>
      </c>
      <c r="AB80" s="71"/>
      <c r="AC80" s="3"/>
      <c r="AD80" s="71"/>
      <c r="AE80" s="78"/>
      <c r="AF80" s="78"/>
      <c r="AG80" s="3"/>
      <c r="AH80" s="3"/>
      <c r="AI80" s="79"/>
      <c r="AJ80" s="3"/>
      <c r="AK80" s="71"/>
      <c r="AL80" s="3"/>
      <c r="AM80" s="71"/>
      <c r="AN80" s="71"/>
      <c r="AO80" s="3"/>
      <c r="AP80" s="76"/>
      <c r="AQ80" s="74"/>
      <c r="AR80" s="3"/>
      <c r="AS80" s="3"/>
      <c r="AT80" s="3"/>
      <c r="AU80" s="3"/>
      <c r="AV80" s="3"/>
      <c r="AW80" s="1"/>
      <c r="AX80" s="1"/>
      <c r="AY80" s="1">
        <f t="shared" si="38"/>
        <v>0</v>
      </c>
      <c r="AZ80" s="3"/>
      <c r="BA80" s="3"/>
      <c r="BB80" s="3"/>
      <c r="BC80" s="80" t="e">
        <f t="shared" si="31"/>
        <v>#DIV/0!</v>
      </c>
      <c r="BD80" s="80" t="e">
        <f t="shared" si="32"/>
        <v>#DIV/0!</v>
      </c>
      <c r="BE80" s="81">
        <f t="shared" si="33"/>
        <v>0</v>
      </c>
      <c r="BF80" s="81">
        <f t="shared" si="34"/>
        <v>0</v>
      </c>
      <c r="BG80" s="81">
        <f t="shared" si="35"/>
        <v>0</v>
      </c>
      <c r="BH80" s="81">
        <f t="shared" si="36"/>
        <v>0</v>
      </c>
      <c r="BI80" s="81">
        <f t="shared" si="37"/>
        <v>0</v>
      </c>
    </row>
    <row r="81" spans="1:61" ht="17.25" thickTop="1" thickBot="1">
      <c r="A81" s="70"/>
      <c r="B81" s="71"/>
      <c r="C81" s="3"/>
      <c r="D81" s="45"/>
      <c r="E81" s="45"/>
      <c r="F81" s="45">
        <f t="shared" si="28"/>
        <v>0</v>
      </c>
      <c r="G81" s="3"/>
      <c r="H81" s="3"/>
      <c r="I81" s="39"/>
      <c r="J81" s="45">
        <f t="shared" si="40"/>
        <v>0</v>
      </c>
      <c r="K81" s="45">
        <f t="shared" si="41"/>
        <v>0</v>
      </c>
      <c r="L81" s="3"/>
      <c r="M81" s="72"/>
      <c r="N81" s="73"/>
      <c r="O81" s="45">
        <f t="shared" si="29"/>
        <v>0</v>
      </c>
      <c r="P81" s="71"/>
      <c r="Q81" s="74"/>
      <c r="R81" s="74"/>
      <c r="S81" s="75"/>
      <c r="T81" s="76"/>
      <c r="U81" s="70"/>
      <c r="V81" s="77"/>
      <c r="W81" s="3"/>
      <c r="X81" s="3"/>
      <c r="Y81" s="39"/>
      <c r="Z81" s="405">
        <f t="shared" si="39"/>
        <v>0</v>
      </c>
      <c r="AA81" s="92">
        <f t="shared" si="30"/>
        <v>0</v>
      </c>
      <c r="AB81" s="71"/>
      <c r="AC81" s="3"/>
      <c r="AD81" s="71"/>
      <c r="AE81" s="78"/>
      <c r="AF81" s="78"/>
      <c r="AG81" s="3"/>
      <c r="AH81" s="3"/>
      <c r="AI81" s="79"/>
      <c r="AJ81" s="3"/>
      <c r="AK81" s="71"/>
      <c r="AL81" s="3"/>
      <c r="AM81" s="71"/>
      <c r="AN81" s="71"/>
      <c r="AO81" s="3"/>
      <c r="AP81" s="76"/>
      <c r="AQ81" s="74"/>
      <c r="AR81" s="3"/>
      <c r="AS81" s="3"/>
      <c r="AT81" s="3"/>
      <c r="AU81" s="3"/>
      <c r="AV81" s="3"/>
      <c r="AW81" s="1"/>
      <c r="AX81" s="1"/>
      <c r="AY81" s="1">
        <f t="shared" si="38"/>
        <v>0</v>
      </c>
      <c r="AZ81" s="3"/>
      <c r="BA81" s="3"/>
      <c r="BB81" s="3"/>
      <c r="BC81" s="80" t="e">
        <f t="shared" si="31"/>
        <v>#DIV/0!</v>
      </c>
      <c r="BD81" s="80" t="e">
        <f t="shared" si="32"/>
        <v>#DIV/0!</v>
      </c>
      <c r="BE81" s="81">
        <f t="shared" si="33"/>
        <v>0</v>
      </c>
      <c r="BF81" s="81">
        <f t="shared" si="34"/>
        <v>0</v>
      </c>
      <c r="BG81" s="81">
        <f t="shared" si="35"/>
        <v>0</v>
      </c>
      <c r="BH81" s="81">
        <f t="shared" si="36"/>
        <v>0</v>
      </c>
      <c r="BI81" s="81">
        <f t="shared" si="37"/>
        <v>0</v>
      </c>
    </row>
    <row r="82" spans="1:61" ht="17.25" thickTop="1" thickBot="1">
      <c r="A82" s="70"/>
      <c r="B82" s="71"/>
      <c r="C82" s="3"/>
      <c r="D82" s="45"/>
      <c r="E82" s="45"/>
      <c r="F82" s="45">
        <f t="shared" si="28"/>
        <v>0</v>
      </c>
      <c r="G82" s="3"/>
      <c r="H82" s="3"/>
      <c r="I82" s="39"/>
      <c r="J82" s="45">
        <f t="shared" si="40"/>
        <v>0</v>
      </c>
      <c r="K82" s="45">
        <f t="shared" si="41"/>
        <v>0</v>
      </c>
      <c r="L82" s="3"/>
      <c r="M82" s="72"/>
      <c r="N82" s="73"/>
      <c r="O82" s="45">
        <f t="shared" si="29"/>
        <v>0</v>
      </c>
      <c r="P82" s="71"/>
      <c r="Q82" s="74"/>
      <c r="R82" s="74"/>
      <c r="S82" s="75"/>
      <c r="T82" s="76"/>
      <c r="U82" s="70"/>
      <c r="V82" s="77"/>
      <c r="W82" s="3"/>
      <c r="X82" s="3"/>
      <c r="Y82" s="39"/>
      <c r="Z82" s="405">
        <f t="shared" si="39"/>
        <v>0</v>
      </c>
      <c r="AA82" s="92">
        <f t="shared" si="30"/>
        <v>0</v>
      </c>
      <c r="AB82" s="71"/>
      <c r="AC82" s="3"/>
      <c r="AD82" s="71"/>
      <c r="AE82" s="78"/>
      <c r="AF82" s="78"/>
      <c r="AG82" s="3"/>
      <c r="AH82" s="3"/>
      <c r="AI82" s="79"/>
      <c r="AJ82" s="3"/>
      <c r="AK82" s="71"/>
      <c r="AL82" s="3"/>
      <c r="AM82" s="71"/>
      <c r="AN82" s="71"/>
      <c r="AO82" s="3"/>
      <c r="AP82" s="76"/>
      <c r="AQ82" s="74"/>
      <c r="AR82" s="3"/>
      <c r="AS82" s="3"/>
      <c r="AT82" s="3"/>
      <c r="AU82" s="3"/>
      <c r="AV82" s="3"/>
      <c r="AW82" s="1"/>
      <c r="AX82" s="1"/>
      <c r="AY82" s="1">
        <f t="shared" si="38"/>
        <v>0</v>
      </c>
      <c r="AZ82" s="3"/>
      <c r="BA82" s="3"/>
      <c r="BB82" s="3"/>
      <c r="BC82" s="80" t="e">
        <f t="shared" si="31"/>
        <v>#DIV/0!</v>
      </c>
      <c r="BD82" s="80" t="e">
        <f t="shared" si="32"/>
        <v>#DIV/0!</v>
      </c>
      <c r="BE82" s="81">
        <f t="shared" si="33"/>
        <v>0</v>
      </c>
      <c r="BF82" s="81">
        <f t="shared" si="34"/>
        <v>0</v>
      </c>
      <c r="BG82" s="81">
        <f t="shared" si="35"/>
        <v>0</v>
      </c>
      <c r="BH82" s="81">
        <f t="shared" si="36"/>
        <v>0</v>
      </c>
      <c r="BI82" s="81">
        <f t="shared" si="37"/>
        <v>0</v>
      </c>
    </row>
    <row r="83" spans="1:61" ht="17.25" thickTop="1" thickBot="1">
      <c r="A83" s="70"/>
      <c r="B83" s="71"/>
      <c r="C83" s="3"/>
      <c r="D83" s="45"/>
      <c r="E83" s="45"/>
      <c r="F83" s="45">
        <f t="shared" si="28"/>
        <v>0</v>
      </c>
      <c r="G83" s="3"/>
      <c r="H83" s="3"/>
      <c r="I83" s="39"/>
      <c r="J83" s="45">
        <f t="shared" si="40"/>
        <v>0</v>
      </c>
      <c r="K83" s="45">
        <f t="shared" si="41"/>
        <v>0</v>
      </c>
      <c r="L83" s="3"/>
      <c r="M83" s="72"/>
      <c r="N83" s="73"/>
      <c r="O83" s="45">
        <f t="shared" si="29"/>
        <v>0</v>
      </c>
      <c r="P83" s="71"/>
      <c r="Q83" s="74"/>
      <c r="R83" s="74"/>
      <c r="S83" s="75"/>
      <c r="T83" s="76"/>
      <c r="U83" s="70"/>
      <c r="V83" s="77"/>
      <c r="W83" s="3"/>
      <c r="X83" s="3"/>
      <c r="Y83" s="39"/>
      <c r="Z83" s="405">
        <f t="shared" si="39"/>
        <v>0</v>
      </c>
      <c r="AA83" s="92">
        <f t="shared" si="30"/>
        <v>0</v>
      </c>
      <c r="AB83" s="71"/>
      <c r="AC83" s="3"/>
      <c r="AD83" s="71"/>
      <c r="AE83" s="78"/>
      <c r="AF83" s="78"/>
      <c r="AG83" s="3"/>
      <c r="AH83" s="3"/>
      <c r="AI83" s="79"/>
      <c r="AJ83" s="3"/>
      <c r="AK83" s="71"/>
      <c r="AL83" s="3"/>
      <c r="AM83" s="71"/>
      <c r="AN83" s="71"/>
      <c r="AO83" s="3"/>
      <c r="AP83" s="76"/>
      <c r="AQ83" s="74"/>
      <c r="AR83" s="3"/>
      <c r="AS83" s="3"/>
      <c r="AT83" s="3"/>
      <c r="AU83" s="3"/>
      <c r="AV83" s="3"/>
      <c r="AW83" s="1"/>
      <c r="AX83" s="1"/>
      <c r="AY83" s="1">
        <f t="shared" si="38"/>
        <v>0</v>
      </c>
      <c r="AZ83" s="3"/>
      <c r="BA83" s="3"/>
      <c r="BB83" s="3"/>
      <c r="BC83" s="80" t="e">
        <f t="shared" si="31"/>
        <v>#DIV/0!</v>
      </c>
      <c r="BD83" s="80" t="e">
        <f t="shared" si="32"/>
        <v>#DIV/0!</v>
      </c>
      <c r="BE83" s="81">
        <f t="shared" si="33"/>
        <v>0</v>
      </c>
      <c r="BF83" s="81">
        <f t="shared" si="34"/>
        <v>0</v>
      </c>
      <c r="BG83" s="81">
        <f t="shared" si="35"/>
        <v>0</v>
      </c>
      <c r="BH83" s="81">
        <f t="shared" si="36"/>
        <v>0</v>
      </c>
      <c r="BI83" s="81">
        <f t="shared" si="37"/>
        <v>0</v>
      </c>
    </row>
    <row r="84" spans="1:61" ht="17.25" thickTop="1" thickBot="1">
      <c r="A84" s="70"/>
      <c r="B84" s="71"/>
      <c r="C84" s="3"/>
      <c r="D84" s="45"/>
      <c r="E84" s="45"/>
      <c r="F84" s="45">
        <f t="shared" si="28"/>
        <v>0</v>
      </c>
      <c r="G84" s="3"/>
      <c r="H84" s="3"/>
      <c r="I84" s="39"/>
      <c r="J84" s="45">
        <f t="shared" si="40"/>
        <v>0</v>
      </c>
      <c r="K84" s="45">
        <f t="shared" si="41"/>
        <v>0</v>
      </c>
      <c r="L84" s="3"/>
      <c r="M84" s="72"/>
      <c r="N84" s="73"/>
      <c r="O84" s="45">
        <f t="shared" si="29"/>
        <v>0</v>
      </c>
      <c r="P84" s="71"/>
      <c r="Q84" s="74"/>
      <c r="R84" s="74"/>
      <c r="S84" s="75"/>
      <c r="T84" s="76"/>
      <c r="U84" s="70"/>
      <c r="V84" s="77"/>
      <c r="W84" s="3"/>
      <c r="X84" s="3"/>
      <c r="Y84" s="39"/>
      <c r="Z84" s="405">
        <f t="shared" si="39"/>
        <v>0</v>
      </c>
      <c r="AA84" s="92">
        <f t="shared" si="30"/>
        <v>0</v>
      </c>
      <c r="AB84" s="71"/>
      <c r="AC84" s="3"/>
      <c r="AD84" s="71"/>
      <c r="AE84" s="78"/>
      <c r="AF84" s="78"/>
      <c r="AG84" s="3"/>
      <c r="AH84" s="3"/>
      <c r="AI84" s="79"/>
      <c r="AJ84" s="3"/>
      <c r="AK84" s="71"/>
      <c r="AL84" s="3"/>
      <c r="AM84" s="71"/>
      <c r="AN84" s="71"/>
      <c r="AO84" s="3"/>
      <c r="AP84" s="76"/>
      <c r="AQ84" s="74"/>
      <c r="AR84" s="3"/>
      <c r="AS84" s="3"/>
      <c r="AT84" s="3"/>
      <c r="AU84" s="3"/>
      <c r="AV84" s="3"/>
      <c r="AW84" s="1"/>
      <c r="AX84" s="1"/>
      <c r="AY84" s="1">
        <f t="shared" si="38"/>
        <v>0</v>
      </c>
      <c r="AZ84" s="3"/>
      <c r="BA84" s="3"/>
      <c r="BB84" s="3"/>
      <c r="BC84" s="80" t="e">
        <f t="shared" si="31"/>
        <v>#DIV/0!</v>
      </c>
      <c r="BD84" s="80" t="e">
        <f t="shared" si="32"/>
        <v>#DIV/0!</v>
      </c>
      <c r="BE84" s="81">
        <f t="shared" si="33"/>
        <v>0</v>
      </c>
      <c r="BF84" s="81">
        <f t="shared" si="34"/>
        <v>0</v>
      </c>
      <c r="BG84" s="81">
        <f t="shared" si="35"/>
        <v>0</v>
      </c>
      <c r="BH84" s="81">
        <f t="shared" si="36"/>
        <v>0</v>
      </c>
      <c r="BI84" s="81">
        <f t="shared" si="37"/>
        <v>0</v>
      </c>
    </row>
    <row r="85" spans="1:61" ht="17.25" thickTop="1" thickBot="1">
      <c r="A85" s="70"/>
      <c r="B85" s="71"/>
      <c r="C85" s="3"/>
      <c r="D85" s="45"/>
      <c r="E85" s="45"/>
      <c r="F85" s="45">
        <f t="shared" si="28"/>
        <v>0</v>
      </c>
      <c r="G85" s="3"/>
      <c r="H85" s="3"/>
      <c r="I85" s="39"/>
      <c r="J85" s="45">
        <f t="shared" si="40"/>
        <v>0</v>
      </c>
      <c r="K85" s="45">
        <f t="shared" si="41"/>
        <v>0</v>
      </c>
      <c r="L85" s="3"/>
      <c r="M85" s="72"/>
      <c r="N85" s="73"/>
      <c r="O85" s="45">
        <f t="shared" si="29"/>
        <v>0</v>
      </c>
      <c r="P85" s="71"/>
      <c r="Q85" s="74"/>
      <c r="R85" s="74"/>
      <c r="S85" s="75"/>
      <c r="T85" s="76"/>
      <c r="U85" s="70"/>
      <c r="V85" s="77"/>
      <c r="W85" s="3"/>
      <c r="X85" s="3"/>
      <c r="Y85" s="39"/>
      <c r="Z85" s="405">
        <f t="shared" si="39"/>
        <v>0</v>
      </c>
      <c r="AA85" s="92">
        <f t="shared" si="30"/>
        <v>0</v>
      </c>
      <c r="AB85" s="71"/>
      <c r="AC85" s="3"/>
      <c r="AD85" s="71"/>
      <c r="AE85" s="78"/>
      <c r="AF85" s="78"/>
      <c r="AG85" s="3"/>
      <c r="AH85" s="3"/>
      <c r="AI85" s="79"/>
      <c r="AJ85" s="3"/>
      <c r="AK85" s="71"/>
      <c r="AL85" s="3"/>
      <c r="AM85" s="71"/>
      <c r="AN85" s="71"/>
      <c r="AO85" s="3"/>
      <c r="AP85" s="76"/>
      <c r="AQ85" s="74"/>
      <c r="AR85" s="3"/>
      <c r="AS85" s="3"/>
      <c r="AT85" s="3"/>
      <c r="AU85" s="3"/>
      <c r="AV85" s="3"/>
      <c r="AW85" s="1"/>
      <c r="AX85" s="1"/>
      <c r="AY85" s="1">
        <f t="shared" si="38"/>
        <v>0</v>
      </c>
      <c r="AZ85" s="3"/>
      <c r="BA85" s="3"/>
      <c r="BB85" s="3"/>
      <c r="BC85" s="80" t="e">
        <f t="shared" si="31"/>
        <v>#DIV/0!</v>
      </c>
      <c r="BD85" s="80" t="e">
        <f t="shared" si="32"/>
        <v>#DIV/0!</v>
      </c>
      <c r="BE85" s="81">
        <f t="shared" si="33"/>
        <v>0</v>
      </c>
      <c r="BF85" s="81">
        <f t="shared" si="34"/>
        <v>0</v>
      </c>
      <c r="BG85" s="81">
        <f t="shared" si="35"/>
        <v>0</v>
      </c>
      <c r="BH85" s="81">
        <f t="shared" si="36"/>
        <v>0</v>
      </c>
      <c r="BI85" s="81">
        <f t="shared" si="37"/>
        <v>0</v>
      </c>
    </row>
    <row r="86" spans="1:61" ht="17.25" thickTop="1" thickBot="1">
      <c r="A86" s="70"/>
      <c r="B86" s="71"/>
      <c r="C86" s="3"/>
      <c r="D86" s="45"/>
      <c r="E86" s="45"/>
      <c r="F86" s="45">
        <f t="shared" si="28"/>
        <v>0</v>
      </c>
      <c r="G86" s="3"/>
      <c r="H86" s="3"/>
      <c r="I86" s="39"/>
      <c r="J86" s="45">
        <f t="shared" si="40"/>
        <v>0</v>
      </c>
      <c r="K86" s="45">
        <f t="shared" si="41"/>
        <v>0</v>
      </c>
      <c r="L86" s="3"/>
      <c r="M86" s="72"/>
      <c r="N86" s="73"/>
      <c r="O86" s="45">
        <f t="shared" si="29"/>
        <v>0</v>
      </c>
      <c r="P86" s="71"/>
      <c r="Q86" s="74"/>
      <c r="R86" s="74"/>
      <c r="S86" s="75"/>
      <c r="T86" s="76"/>
      <c r="U86" s="70"/>
      <c r="V86" s="77"/>
      <c r="W86" s="3"/>
      <c r="X86" s="3"/>
      <c r="Y86" s="39"/>
      <c r="Z86" s="405">
        <f t="shared" si="39"/>
        <v>0</v>
      </c>
      <c r="AA86" s="92">
        <f t="shared" si="30"/>
        <v>0</v>
      </c>
      <c r="AB86" s="71"/>
      <c r="AC86" s="3"/>
      <c r="AD86" s="71"/>
      <c r="AE86" s="78"/>
      <c r="AF86" s="78"/>
      <c r="AG86" s="3"/>
      <c r="AH86" s="3"/>
      <c r="AI86" s="79"/>
      <c r="AJ86" s="3"/>
      <c r="AK86" s="71"/>
      <c r="AL86" s="3"/>
      <c r="AM86" s="71"/>
      <c r="AN86" s="71"/>
      <c r="AO86" s="3"/>
      <c r="AP86" s="76"/>
      <c r="AQ86" s="74"/>
      <c r="AR86" s="3"/>
      <c r="AS86" s="3"/>
      <c r="AT86" s="3"/>
      <c r="AU86" s="3"/>
      <c r="AV86" s="3"/>
      <c r="AW86" s="1"/>
      <c r="AX86" s="1"/>
      <c r="AY86" s="1">
        <f t="shared" si="38"/>
        <v>0</v>
      </c>
      <c r="AZ86" s="3"/>
      <c r="BA86" s="3"/>
      <c r="BB86" s="3"/>
      <c r="BC86" s="80" t="e">
        <f t="shared" si="31"/>
        <v>#DIV/0!</v>
      </c>
      <c r="BD86" s="80" t="e">
        <f t="shared" si="32"/>
        <v>#DIV/0!</v>
      </c>
      <c r="BE86" s="81">
        <f t="shared" si="33"/>
        <v>0</v>
      </c>
      <c r="BF86" s="81">
        <f t="shared" si="34"/>
        <v>0</v>
      </c>
      <c r="BG86" s="81">
        <f t="shared" si="35"/>
        <v>0</v>
      </c>
      <c r="BH86" s="81">
        <f t="shared" si="36"/>
        <v>0</v>
      </c>
      <c r="BI86" s="81">
        <f t="shared" si="37"/>
        <v>0</v>
      </c>
    </row>
    <row r="87" spans="1:61" ht="17.25" thickTop="1" thickBot="1">
      <c r="A87" s="70"/>
      <c r="B87" s="71"/>
      <c r="C87" s="3"/>
      <c r="D87" s="45"/>
      <c r="E87" s="45"/>
      <c r="F87" s="45">
        <f t="shared" si="28"/>
        <v>0</v>
      </c>
      <c r="G87" s="3"/>
      <c r="H87" s="3"/>
      <c r="I87" s="39"/>
      <c r="J87" s="45">
        <f t="shared" si="40"/>
        <v>0</v>
      </c>
      <c r="K87" s="45">
        <f t="shared" si="41"/>
        <v>0</v>
      </c>
      <c r="L87" s="3"/>
      <c r="M87" s="72"/>
      <c r="N87" s="73"/>
      <c r="O87" s="45">
        <f t="shared" si="29"/>
        <v>0</v>
      </c>
      <c r="P87" s="71"/>
      <c r="Q87" s="74"/>
      <c r="R87" s="74"/>
      <c r="S87" s="75"/>
      <c r="T87" s="76"/>
      <c r="U87" s="70"/>
      <c r="V87" s="77"/>
      <c r="W87" s="3"/>
      <c r="X87" s="3"/>
      <c r="Y87" s="39"/>
      <c r="Z87" s="405">
        <f t="shared" si="39"/>
        <v>0</v>
      </c>
      <c r="AA87" s="92">
        <f t="shared" si="30"/>
        <v>0</v>
      </c>
      <c r="AB87" s="71"/>
      <c r="AC87" s="3"/>
      <c r="AD87" s="71"/>
      <c r="AE87" s="78"/>
      <c r="AF87" s="78"/>
      <c r="AG87" s="3"/>
      <c r="AH87" s="3"/>
      <c r="AI87" s="79"/>
      <c r="AJ87" s="3"/>
      <c r="AK87" s="71"/>
      <c r="AL87" s="3"/>
      <c r="AM87" s="71"/>
      <c r="AN87" s="71"/>
      <c r="AO87" s="3"/>
      <c r="AP87" s="76"/>
      <c r="AQ87" s="74"/>
      <c r="AR87" s="3"/>
      <c r="AS87" s="3"/>
      <c r="AT87" s="3"/>
      <c r="AU87" s="3"/>
      <c r="AV87" s="3"/>
      <c r="AW87" s="1"/>
      <c r="AX87" s="1"/>
      <c r="AY87" s="1">
        <f t="shared" si="38"/>
        <v>0</v>
      </c>
      <c r="AZ87" s="3"/>
      <c r="BA87" s="3"/>
      <c r="BB87" s="3"/>
      <c r="BC87" s="80" t="e">
        <f t="shared" si="31"/>
        <v>#DIV/0!</v>
      </c>
      <c r="BD87" s="80" t="e">
        <f t="shared" si="32"/>
        <v>#DIV/0!</v>
      </c>
      <c r="BE87" s="81">
        <f t="shared" si="33"/>
        <v>0</v>
      </c>
      <c r="BF87" s="81">
        <f t="shared" si="34"/>
        <v>0</v>
      </c>
      <c r="BG87" s="81">
        <f t="shared" si="35"/>
        <v>0</v>
      </c>
      <c r="BH87" s="81">
        <f t="shared" si="36"/>
        <v>0</v>
      </c>
      <c r="BI87" s="81">
        <f t="shared" si="37"/>
        <v>0</v>
      </c>
    </row>
    <row r="88" spans="1:61" ht="17.25" thickTop="1" thickBot="1">
      <c r="A88" s="70"/>
      <c r="B88" s="71"/>
      <c r="C88" s="3"/>
      <c r="D88" s="45"/>
      <c r="E88" s="45"/>
      <c r="F88" s="45">
        <f t="shared" si="28"/>
        <v>0</v>
      </c>
      <c r="G88" s="3"/>
      <c r="H88" s="3"/>
      <c r="I88" s="39"/>
      <c r="J88" s="45">
        <f t="shared" si="40"/>
        <v>0</v>
      </c>
      <c r="K88" s="45">
        <f t="shared" si="41"/>
        <v>0</v>
      </c>
      <c r="L88" s="3"/>
      <c r="M88" s="72"/>
      <c r="N88" s="73"/>
      <c r="O88" s="45">
        <f t="shared" si="29"/>
        <v>0</v>
      </c>
      <c r="P88" s="71"/>
      <c r="Q88" s="74"/>
      <c r="R88" s="74"/>
      <c r="S88" s="75"/>
      <c r="T88" s="76"/>
      <c r="U88" s="70"/>
      <c r="V88" s="77"/>
      <c r="W88" s="3"/>
      <c r="X88" s="3"/>
      <c r="Y88" s="39"/>
      <c r="Z88" s="405">
        <f t="shared" si="39"/>
        <v>0</v>
      </c>
      <c r="AA88" s="92">
        <f t="shared" si="30"/>
        <v>0</v>
      </c>
      <c r="AB88" s="71"/>
      <c r="AC88" s="3"/>
      <c r="AD88" s="71"/>
      <c r="AE88" s="78"/>
      <c r="AF88" s="78"/>
      <c r="AG88" s="3"/>
      <c r="AH88" s="3"/>
      <c r="AI88" s="79"/>
      <c r="AJ88" s="3"/>
      <c r="AK88" s="71"/>
      <c r="AL88" s="3"/>
      <c r="AM88" s="71"/>
      <c r="AN88" s="71"/>
      <c r="AO88" s="3"/>
      <c r="AP88" s="76"/>
      <c r="AQ88" s="74"/>
      <c r="AR88" s="3"/>
      <c r="AS88" s="3"/>
      <c r="AT88" s="3"/>
      <c r="AU88" s="3"/>
      <c r="AV88" s="3"/>
      <c r="AW88" s="1"/>
      <c r="AX88" s="1"/>
      <c r="AY88" s="1">
        <f t="shared" si="38"/>
        <v>0</v>
      </c>
      <c r="AZ88" s="3"/>
      <c r="BA88" s="3"/>
      <c r="BB88" s="3"/>
      <c r="BC88" s="80" t="e">
        <f t="shared" si="31"/>
        <v>#DIV/0!</v>
      </c>
      <c r="BD88" s="80" t="e">
        <f t="shared" si="32"/>
        <v>#DIV/0!</v>
      </c>
      <c r="BE88" s="81">
        <f t="shared" si="33"/>
        <v>0</v>
      </c>
      <c r="BF88" s="81">
        <f t="shared" si="34"/>
        <v>0</v>
      </c>
      <c r="BG88" s="81">
        <f t="shared" si="35"/>
        <v>0</v>
      </c>
      <c r="BH88" s="81">
        <f t="shared" si="36"/>
        <v>0</v>
      </c>
      <c r="BI88" s="81">
        <f t="shared" si="37"/>
        <v>0</v>
      </c>
    </row>
    <row r="89" spans="1:61" ht="17.25" thickTop="1" thickBot="1">
      <c r="A89" s="70"/>
      <c r="B89" s="71"/>
      <c r="C89" s="3"/>
      <c r="D89" s="45"/>
      <c r="E89" s="45"/>
      <c r="F89" s="45">
        <f t="shared" si="28"/>
        <v>0</v>
      </c>
      <c r="G89" s="3"/>
      <c r="H89" s="3"/>
      <c r="I89" s="39"/>
      <c r="J89" s="45">
        <f t="shared" si="40"/>
        <v>0</v>
      </c>
      <c r="K89" s="45">
        <f t="shared" si="41"/>
        <v>0</v>
      </c>
      <c r="L89" s="3"/>
      <c r="M89" s="72"/>
      <c r="N89" s="73"/>
      <c r="O89" s="45">
        <f t="shared" si="29"/>
        <v>0</v>
      </c>
      <c r="P89" s="71"/>
      <c r="Q89" s="74"/>
      <c r="R89" s="74"/>
      <c r="S89" s="75"/>
      <c r="T89" s="76"/>
      <c r="U89" s="70"/>
      <c r="V89" s="77"/>
      <c r="W89" s="3"/>
      <c r="X89" s="3"/>
      <c r="Y89" s="39"/>
      <c r="Z89" s="405">
        <f t="shared" si="39"/>
        <v>0</v>
      </c>
      <c r="AA89" s="92">
        <f t="shared" si="30"/>
        <v>0</v>
      </c>
      <c r="AB89" s="71"/>
      <c r="AC89" s="3"/>
      <c r="AD89" s="71"/>
      <c r="AE89" s="78"/>
      <c r="AF89" s="78"/>
      <c r="AG89" s="3"/>
      <c r="AH89" s="3"/>
      <c r="AI89" s="79"/>
      <c r="AJ89" s="3"/>
      <c r="AK89" s="71"/>
      <c r="AL89" s="3"/>
      <c r="AM89" s="71"/>
      <c r="AN89" s="71"/>
      <c r="AO89" s="3"/>
      <c r="AP89" s="76"/>
      <c r="AQ89" s="74"/>
      <c r="AR89" s="3"/>
      <c r="AS89" s="3"/>
      <c r="AT89" s="3"/>
      <c r="AU89" s="3"/>
      <c r="AV89" s="3"/>
      <c r="AW89" s="1"/>
      <c r="AX89" s="1"/>
      <c r="AY89" s="1">
        <f t="shared" si="38"/>
        <v>0</v>
      </c>
      <c r="AZ89" s="3"/>
      <c r="BA89" s="3"/>
      <c r="BB89" s="3"/>
      <c r="BC89" s="80" t="e">
        <f t="shared" si="31"/>
        <v>#DIV/0!</v>
      </c>
      <c r="BD89" s="80" t="e">
        <f t="shared" si="32"/>
        <v>#DIV/0!</v>
      </c>
      <c r="BE89" s="81">
        <f t="shared" si="33"/>
        <v>0</v>
      </c>
      <c r="BF89" s="81">
        <f t="shared" si="34"/>
        <v>0</v>
      </c>
      <c r="BG89" s="81">
        <f t="shared" si="35"/>
        <v>0</v>
      </c>
      <c r="BH89" s="81">
        <f t="shared" si="36"/>
        <v>0</v>
      </c>
      <c r="BI89" s="81">
        <f t="shared" si="37"/>
        <v>0</v>
      </c>
    </row>
    <row r="90" spans="1:61" ht="17.25" thickTop="1" thickBot="1">
      <c r="A90" s="70"/>
      <c r="B90" s="71"/>
      <c r="C90" s="3"/>
      <c r="D90" s="45"/>
      <c r="E90" s="45"/>
      <c r="F90" s="45">
        <f t="shared" si="28"/>
        <v>0</v>
      </c>
      <c r="G90" s="3"/>
      <c r="H90" s="3"/>
      <c r="I90" s="39"/>
      <c r="J90" s="45">
        <f t="shared" si="40"/>
        <v>0</v>
      </c>
      <c r="K90" s="45">
        <f t="shared" si="41"/>
        <v>0</v>
      </c>
      <c r="L90" s="3"/>
      <c r="M90" s="72"/>
      <c r="N90" s="73"/>
      <c r="O90" s="45">
        <f t="shared" si="29"/>
        <v>0</v>
      </c>
      <c r="P90" s="71"/>
      <c r="Q90" s="74"/>
      <c r="R90" s="74"/>
      <c r="S90" s="75"/>
      <c r="T90" s="76"/>
      <c r="U90" s="70"/>
      <c r="V90" s="77"/>
      <c r="W90" s="3"/>
      <c r="X90" s="3"/>
      <c r="Y90" s="39"/>
      <c r="Z90" s="405">
        <f t="shared" si="39"/>
        <v>0</v>
      </c>
      <c r="AA90" s="92">
        <f t="shared" si="30"/>
        <v>0</v>
      </c>
      <c r="AB90" s="71"/>
      <c r="AC90" s="3"/>
      <c r="AD90" s="71"/>
      <c r="AE90" s="78"/>
      <c r="AF90" s="78"/>
      <c r="AG90" s="3"/>
      <c r="AH90" s="3"/>
      <c r="AI90" s="79"/>
      <c r="AJ90" s="3"/>
      <c r="AK90" s="71"/>
      <c r="AL90" s="3"/>
      <c r="AM90" s="71"/>
      <c r="AN90" s="71"/>
      <c r="AO90" s="3"/>
      <c r="AP90" s="76"/>
      <c r="AQ90" s="74"/>
      <c r="AR90" s="3"/>
      <c r="AS90" s="3"/>
      <c r="AT90" s="3"/>
      <c r="AU90" s="3"/>
      <c r="AV90" s="3"/>
      <c r="AW90" s="1"/>
      <c r="AX90" s="1"/>
      <c r="AY90" s="1">
        <f t="shared" si="38"/>
        <v>0</v>
      </c>
      <c r="AZ90" s="3"/>
      <c r="BA90" s="3"/>
      <c r="BB90" s="3"/>
      <c r="BC90" s="80" t="e">
        <f t="shared" si="31"/>
        <v>#DIV/0!</v>
      </c>
      <c r="BD90" s="80" t="e">
        <f t="shared" si="32"/>
        <v>#DIV/0!</v>
      </c>
      <c r="BE90" s="81">
        <f t="shared" si="33"/>
        <v>0</v>
      </c>
      <c r="BF90" s="81">
        <f t="shared" si="34"/>
        <v>0</v>
      </c>
      <c r="BG90" s="81">
        <f t="shared" si="35"/>
        <v>0</v>
      </c>
      <c r="BH90" s="81">
        <f t="shared" si="36"/>
        <v>0</v>
      </c>
      <c r="BI90" s="81">
        <f t="shared" si="37"/>
        <v>0</v>
      </c>
    </row>
    <row r="91" spans="1:61" ht="17.25" thickTop="1" thickBot="1">
      <c r="A91" s="70"/>
      <c r="B91" s="71"/>
      <c r="C91" s="3"/>
      <c r="D91" s="45"/>
      <c r="E91" s="45"/>
      <c r="F91" s="45">
        <f t="shared" ref="F91:F96" si="42">D91+E91</f>
        <v>0</v>
      </c>
      <c r="G91" s="3"/>
      <c r="H91" s="3"/>
      <c r="I91" s="39"/>
      <c r="J91" s="45">
        <f t="shared" si="40"/>
        <v>0</v>
      </c>
      <c r="K91" s="45">
        <f t="shared" si="41"/>
        <v>0</v>
      </c>
      <c r="L91" s="3"/>
      <c r="M91" s="72"/>
      <c r="N91" s="73"/>
      <c r="O91" s="45">
        <f t="shared" ref="O91:O96" si="43">I91-D91</f>
        <v>0</v>
      </c>
      <c r="P91" s="71"/>
      <c r="Q91" s="74"/>
      <c r="R91" s="74"/>
      <c r="S91" s="75"/>
      <c r="T91" s="76"/>
      <c r="U91" s="70"/>
      <c r="V91" s="77"/>
      <c r="W91" s="3"/>
      <c r="X91" s="3"/>
      <c r="Y91" s="39"/>
      <c r="Z91" s="405">
        <f t="shared" si="39"/>
        <v>0</v>
      </c>
      <c r="AA91" s="92">
        <f t="shared" ref="AA91:AA96" si="44">(F91+Y91)-I91</f>
        <v>0</v>
      </c>
      <c r="AB91" s="71"/>
      <c r="AC91" s="3"/>
      <c r="AD91" s="71"/>
      <c r="AE91" s="78"/>
      <c r="AF91" s="78"/>
      <c r="AG91" s="3"/>
      <c r="AH91" s="3"/>
      <c r="AI91" s="79"/>
      <c r="AJ91" s="3"/>
      <c r="AK91" s="71"/>
      <c r="AL91" s="3"/>
      <c r="AM91" s="71"/>
      <c r="AN91" s="71"/>
      <c r="AO91" s="3"/>
      <c r="AP91" s="76"/>
      <c r="AQ91" s="74"/>
      <c r="AR91" s="3"/>
      <c r="AS91" s="3"/>
      <c r="AT91" s="3"/>
      <c r="AU91" s="3"/>
      <c r="AV91" s="3"/>
      <c r="AW91" s="1"/>
      <c r="AX91" s="1"/>
      <c r="AY91" s="1">
        <f t="shared" si="38"/>
        <v>0</v>
      </c>
      <c r="AZ91" s="3"/>
      <c r="BA91" s="3"/>
      <c r="BB91" s="3"/>
      <c r="BC91" s="80" t="e">
        <f t="shared" ref="BC91:BC96" si="45">D91/I91</f>
        <v>#DIV/0!</v>
      </c>
      <c r="BD91" s="80" t="e">
        <f t="shared" ref="BD91:BD96" si="46">E91/O91</f>
        <v>#DIV/0!</v>
      </c>
      <c r="BE91" s="81">
        <f t="shared" ref="BE91:BE96" si="47">LEN(Q91)</f>
        <v>0</v>
      </c>
      <c r="BF91" s="81">
        <f t="shared" ref="BF91:BF96" si="48">LEN(R91)</f>
        <v>0</v>
      </c>
      <c r="BG91" s="81">
        <f t="shared" ref="BG91:BG96" si="49">LEN(T91)</f>
        <v>0</v>
      </c>
      <c r="BH91" s="81">
        <f t="shared" ref="BH91:BH96" si="50">LEN(AP91)</f>
        <v>0</v>
      </c>
      <c r="BI91" s="81">
        <f t="shared" ref="BI91:BI96" si="51">LEN(AQ91)</f>
        <v>0</v>
      </c>
    </row>
    <row r="92" spans="1:61" ht="17.25" thickTop="1" thickBot="1">
      <c r="A92" s="70"/>
      <c r="B92" s="71"/>
      <c r="C92" s="3"/>
      <c r="D92" s="45"/>
      <c r="E92" s="45"/>
      <c r="F92" s="45">
        <f t="shared" si="42"/>
        <v>0</v>
      </c>
      <c r="G92" s="3"/>
      <c r="H92" s="3"/>
      <c r="I92" s="39"/>
      <c r="J92" s="45">
        <f t="shared" si="40"/>
        <v>0</v>
      </c>
      <c r="K92" s="45">
        <f t="shared" si="41"/>
        <v>0</v>
      </c>
      <c r="L92" s="3"/>
      <c r="M92" s="72"/>
      <c r="N92" s="73"/>
      <c r="O92" s="45">
        <f t="shared" si="43"/>
        <v>0</v>
      </c>
      <c r="P92" s="71"/>
      <c r="Q92" s="74"/>
      <c r="R92" s="74"/>
      <c r="S92" s="75"/>
      <c r="T92" s="76"/>
      <c r="U92" s="70"/>
      <c r="V92" s="77"/>
      <c r="W92" s="3"/>
      <c r="X92" s="3"/>
      <c r="Y92" s="39"/>
      <c r="Z92" s="405">
        <f t="shared" si="39"/>
        <v>0</v>
      </c>
      <c r="AA92" s="92">
        <f t="shared" si="44"/>
        <v>0</v>
      </c>
      <c r="AB92" s="71"/>
      <c r="AC92" s="3"/>
      <c r="AD92" s="71"/>
      <c r="AE92" s="78"/>
      <c r="AF92" s="78"/>
      <c r="AG92" s="3"/>
      <c r="AH92" s="3"/>
      <c r="AI92" s="79"/>
      <c r="AJ92" s="3"/>
      <c r="AK92" s="71"/>
      <c r="AL92" s="3"/>
      <c r="AM92" s="71"/>
      <c r="AN92" s="71"/>
      <c r="AO92" s="3"/>
      <c r="AP92" s="76"/>
      <c r="AQ92" s="74"/>
      <c r="AR92" s="3"/>
      <c r="AS92" s="3"/>
      <c r="AT92" s="3"/>
      <c r="AU92" s="3"/>
      <c r="AV92" s="3"/>
      <c r="AW92" s="1"/>
      <c r="AX92" s="1"/>
      <c r="AY92" s="1">
        <f t="shared" si="38"/>
        <v>0</v>
      </c>
      <c r="AZ92" s="3"/>
      <c r="BA92" s="3"/>
      <c r="BB92" s="3"/>
      <c r="BC92" s="80" t="e">
        <f t="shared" si="45"/>
        <v>#DIV/0!</v>
      </c>
      <c r="BD92" s="80" t="e">
        <f t="shared" si="46"/>
        <v>#DIV/0!</v>
      </c>
      <c r="BE92" s="81">
        <f t="shared" si="47"/>
        <v>0</v>
      </c>
      <c r="BF92" s="81">
        <f t="shared" si="48"/>
        <v>0</v>
      </c>
      <c r="BG92" s="81">
        <f t="shared" si="49"/>
        <v>0</v>
      </c>
      <c r="BH92" s="81">
        <f t="shared" si="50"/>
        <v>0</v>
      </c>
      <c r="BI92" s="81">
        <f t="shared" si="51"/>
        <v>0</v>
      </c>
    </row>
    <row r="93" spans="1:61" ht="17.25" thickTop="1" thickBot="1">
      <c r="A93" s="70"/>
      <c r="B93" s="71"/>
      <c r="C93" s="3"/>
      <c r="D93" s="45"/>
      <c r="E93" s="45"/>
      <c r="F93" s="45">
        <f t="shared" si="42"/>
        <v>0</v>
      </c>
      <c r="G93" s="3"/>
      <c r="H93" s="3"/>
      <c r="I93" s="39"/>
      <c r="J93" s="45">
        <f t="shared" si="40"/>
        <v>0</v>
      </c>
      <c r="K93" s="45">
        <f t="shared" si="41"/>
        <v>0</v>
      </c>
      <c r="L93" s="3"/>
      <c r="M93" s="72"/>
      <c r="N93" s="73"/>
      <c r="O93" s="45">
        <f t="shared" si="43"/>
        <v>0</v>
      </c>
      <c r="P93" s="71"/>
      <c r="Q93" s="74"/>
      <c r="R93" s="74"/>
      <c r="S93" s="75"/>
      <c r="T93" s="76"/>
      <c r="U93" s="70"/>
      <c r="V93" s="77"/>
      <c r="W93" s="3"/>
      <c r="X93" s="3"/>
      <c r="Y93" s="39"/>
      <c r="Z93" s="405">
        <f t="shared" si="39"/>
        <v>0</v>
      </c>
      <c r="AA93" s="92">
        <f t="shared" si="44"/>
        <v>0</v>
      </c>
      <c r="AB93" s="71"/>
      <c r="AC93" s="3"/>
      <c r="AD93" s="71"/>
      <c r="AE93" s="78"/>
      <c r="AF93" s="78"/>
      <c r="AG93" s="3"/>
      <c r="AH93" s="3"/>
      <c r="AI93" s="79"/>
      <c r="AJ93" s="3"/>
      <c r="AK93" s="71"/>
      <c r="AL93" s="3"/>
      <c r="AM93" s="71"/>
      <c r="AN93" s="71"/>
      <c r="AO93" s="3"/>
      <c r="AP93" s="76"/>
      <c r="AQ93" s="74"/>
      <c r="AR93" s="3"/>
      <c r="AS93" s="3"/>
      <c r="AT93" s="3"/>
      <c r="AU93" s="3"/>
      <c r="AV93" s="3"/>
      <c r="AW93" s="1"/>
      <c r="AX93" s="1"/>
      <c r="AY93" s="1">
        <f t="shared" si="38"/>
        <v>0</v>
      </c>
      <c r="AZ93" s="3"/>
      <c r="BA93" s="3"/>
      <c r="BB93" s="3"/>
      <c r="BC93" s="80" t="e">
        <f t="shared" si="45"/>
        <v>#DIV/0!</v>
      </c>
      <c r="BD93" s="80" t="e">
        <f t="shared" si="46"/>
        <v>#DIV/0!</v>
      </c>
      <c r="BE93" s="81">
        <f t="shared" si="47"/>
        <v>0</v>
      </c>
      <c r="BF93" s="81">
        <f t="shared" si="48"/>
        <v>0</v>
      </c>
      <c r="BG93" s="81">
        <f t="shared" si="49"/>
        <v>0</v>
      </c>
      <c r="BH93" s="81">
        <f t="shared" si="50"/>
        <v>0</v>
      </c>
      <c r="BI93" s="81">
        <f t="shared" si="51"/>
        <v>0</v>
      </c>
    </row>
    <row r="94" spans="1:61" ht="17.25" thickTop="1" thickBot="1">
      <c r="A94" s="70"/>
      <c r="B94" s="71"/>
      <c r="C94" s="3"/>
      <c r="D94" s="45"/>
      <c r="E94" s="45"/>
      <c r="F94" s="45">
        <f t="shared" si="42"/>
        <v>0</v>
      </c>
      <c r="G94" s="3"/>
      <c r="H94" s="3"/>
      <c r="I94" s="39"/>
      <c r="J94" s="45">
        <f t="shared" si="40"/>
        <v>0</v>
      </c>
      <c r="K94" s="45">
        <f t="shared" si="41"/>
        <v>0</v>
      </c>
      <c r="L94" s="3"/>
      <c r="M94" s="72"/>
      <c r="N94" s="73"/>
      <c r="O94" s="45">
        <f t="shared" si="43"/>
        <v>0</v>
      </c>
      <c r="P94" s="71"/>
      <c r="Q94" s="74"/>
      <c r="R94" s="74"/>
      <c r="S94" s="75"/>
      <c r="T94" s="76"/>
      <c r="U94" s="70"/>
      <c r="V94" s="77"/>
      <c r="W94" s="3"/>
      <c r="X94" s="3"/>
      <c r="Y94" s="39"/>
      <c r="Z94" s="405">
        <f t="shared" si="39"/>
        <v>0</v>
      </c>
      <c r="AA94" s="92">
        <f t="shared" si="44"/>
        <v>0</v>
      </c>
      <c r="AB94" s="71"/>
      <c r="AC94" s="3"/>
      <c r="AD94" s="71"/>
      <c r="AE94" s="78"/>
      <c r="AF94" s="78"/>
      <c r="AG94" s="3"/>
      <c r="AH94" s="3"/>
      <c r="AI94" s="79"/>
      <c r="AJ94" s="3"/>
      <c r="AK94" s="71"/>
      <c r="AL94" s="3"/>
      <c r="AM94" s="71"/>
      <c r="AN94" s="71"/>
      <c r="AO94" s="3"/>
      <c r="AP94" s="76"/>
      <c r="AQ94" s="74"/>
      <c r="AR94" s="3"/>
      <c r="AS94" s="3"/>
      <c r="AT94" s="3"/>
      <c r="AU94" s="3"/>
      <c r="AV94" s="3"/>
      <c r="AW94" s="1"/>
      <c r="AX94" s="1"/>
      <c r="AY94" s="1">
        <f t="shared" si="38"/>
        <v>0</v>
      </c>
      <c r="AZ94" s="3"/>
      <c r="BA94" s="3"/>
      <c r="BB94" s="3"/>
      <c r="BC94" s="80" t="e">
        <f t="shared" si="45"/>
        <v>#DIV/0!</v>
      </c>
      <c r="BD94" s="80" t="e">
        <f t="shared" si="46"/>
        <v>#DIV/0!</v>
      </c>
      <c r="BE94" s="81">
        <f t="shared" si="47"/>
        <v>0</v>
      </c>
      <c r="BF94" s="81">
        <f t="shared" si="48"/>
        <v>0</v>
      </c>
      <c r="BG94" s="81">
        <f t="shared" si="49"/>
        <v>0</v>
      </c>
      <c r="BH94" s="81">
        <f t="shared" si="50"/>
        <v>0</v>
      </c>
      <c r="BI94" s="81">
        <f t="shared" si="51"/>
        <v>0</v>
      </c>
    </row>
    <row r="95" spans="1:61" ht="17.25" thickTop="1" thickBot="1">
      <c r="A95" s="70"/>
      <c r="B95" s="71"/>
      <c r="C95" s="3"/>
      <c r="D95" s="45"/>
      <c r="E95" s="45"/>
      <c r="F95" s="45">
        <f t="shared" si="42"/>
        <v>0</v>
      </c>
      <c r="G95" s="3"/>
      <c r="H95" s="3"/>
      <c r="I95" s="39"/>
      <c r="J95" s="45">
        <f t="shared" si="40"/>
        <v>0</v>
      </c>
      <c r="K95" s="45">
        <f t="shared" si="41"/>
        <v>0</v>
      </c>
      <c r="L95" s="3"/>
      <c r="M95" s="72"/>
      <c r="N95" s="73"/>
      <c r="O95" s="45">
        <f t="shared" si="43"/>
        <v>0</v>
      </c>
      <c r="P95" s="71"/>
      <c r="Q95" s="74"/>
      <c r="R95" s="74"/>
      <c r="S95" s="75"/>
      <c r="T95" s="76"/>
      <c r="U95" s="70"/>
      <c r="V95" s="77"/>
      <c r="W95" s="3"/>
      <c r="X95" s="3"/>
      <c r="Y95" s="39"/>
      <c r="Z95" s="405">
        <f t="shared" si="39"/>
        <v>0</v>
      </c>
      <c r="AA95" s="92">
        <f t="shared" si="44"/>
        <v>0</v>
      </c>
      <c r="AB95" s="71"/>
      <c r="AC95" s="3"/>
      <c r="AD95" s="71"/>
      <c r="AE95" s="78"/>
      <c r="AF95" s="78"/>
      <c r="AG95" s="3"/>
      <c r="AH95" s="3"/>
      <c r="AI95" s="79"/>
      <c r="AJ95" s="3"/>
      <c r="AK95" s="71"/>
      <c r="AL95" s="3"/>
      <c r="AM95" s="71"/>
      <c r="AN95" s="71"/>
      <c r="AO95" s="3"/>
      <c r="AP95" s="76"/>
      <c r="AQ95" s="74"/>
      <c r="AR95" s="3"/>
      <c r="AS95" s="3"/>
      <c r="AT95" s="3"/>
      <c r="AU95" s="3"/>
      <c r="AV95" s="3"/>
      <c r="AW95" s="1"/>
      <c r="AX95" s="1"/>
      <c r="AY95" s="1">
        <f t="shared" si="38"/>
        <v>0</v>
      </c>
      <c r="AZ95" s="3"/>
      <c r="BA95" s="3"/>
      <c r="BB95" s="3"/>
      <c r="BC95" s="80" t="e">
        <f t="shared" si="45"/>
        <v>#DIV/0!</v>
      </c>
      <c r="BD95" s="80" t="e">
        <f t="shared" si="46"/>
        <v>#DIV/0!</v>
      </c>
      <c r="BE95" s="81">
        <f t="shared" si="47"/>
        <v>0</v>
      </c>
      <c r="BF95" s="81">
        <f t="shared" si="48"/>
        <v>0</v>
      </c>
      <c r="BG95" s="81">
        <f t="shared" si="49"/>
        <v>0</v>
      </c>
      <c r="BH95" s="81">
        <f t="shared" si="50"/>
        <v>0</v>
      </c>
      <c r="BI95" s="81">
        <f t="shared" si="51"/>
        <v>0</v>
      </c>
    </row>
    <row r="96" spans="1:61" ht="17.25" thickTop="1" thickBot="1">
      <c r="A96" s="70"/>
      <c r="B96" s="71"/>
      <c r="C96" s="3"/>
      <c r="D96" s="45"/>
      <c r="E96" s="45"/>
      <c r="F96" s="45">
        <f t="shared" si="42"/>
        <v>0</v>
      </c>
      <c r="G96" s="3"/>
      <c r="H96" s="3"/>
      <c r="I96" s="39"/>
      <c r="J96" s="45">
        <f t="shared" si="40"/>
        <v>0</v>
      </c>
      <c r="K96" s="45">
        <f t="shared" si="41"/>
        <v>0</v>
      </c>
      <c r="L96" s="3"/>
      <c r="M96" s="72"/>
      <c r="N96" s="73"/>
      <c r="O96" s="45">
        <f t="shared" si="43"/>
        <v>0</v>
      </c>
      <c r="P96" s="71"/>
      <c r="Q96" s="74"/>
      <c r="R96" s="74"/>
      <c r="S96" s="75"/>
      <c r="T96" s="76"/>
      <c r="U96" s="70"/>
      <c r="V96" s="77"/>
      <c r="W96" s="3"/>
      <c r="X96" s="3"/>
      <c r="Y96" s="39"/>
      <c r="Z96" s="405">
        <f t="shared" si="39"/>
        <v>0</v>
      </c>
      <c r="AA96" s="92">
        <f t="shared" si="44"/>
        <v>0</v>
      </c>
      <c r="AB96" s="71"/>
      <c r="AC96" s="3"/>
      <c r="AD96" s="71"/>
      <c r="AE96" s="78"/>
      <c r="AF96" s="78"/>
      <c r="AG96" s="3"/>
      <c r="AH96" s="3"/>
      <c r="AI96" s="79"/>
      <c r="AJ96" s="3"/>
      <c r="AK96" s="71"/>
      <c r="AL96" s="3"/>
      <c r="AM96" s="71"/>
      <c r="AN96" s="71"/>
      <c r="AO96" s="3"/>
      <c r="AP96" s="76"/>
      <c r="AQ96" s="74"/>
      <c r="AR96" s="3"/>
      <c r="AS96" s="3"/>
      <c r="AT96" s="3"/>
      <c r="AU96" s="3"/>
      <c r="AV96" s="3"/>
      <c r="AW96" s="1"/>
      <c r="AX96" s="1"/>
      <c r="AY96" s="1">
        <f t="shared" si="38"/>
        <v>0</v>
      </c>
      <c r="AZ96" s="3"/>
      <c r="BA96" s="3"/>
      <c r="BB96" s="3"/>
      <c r="BC96" s="80" t="e">
        <f t="shared" si="45"/>
        <v>#DIV/0!</v>
      </c>
      <c r="BD96" s="80" t="e">
        <f t="shared" si="46"/>
        <v>#DIV/0!</v>
      </c>
      <c r="BE96" s="81">
        <f t="shared" si="47"/>
        <v>0</v>
      </c>
      <c r="BF96" s="81">
        <f t="shared" si="48"/>
        <v>0</v>
      </c>
      <c r="BG96" s="81">
        <f t="shared" si="49"/>
        <v>0</v>
      </c>
      <c r="BH96" s="81">
        <f t="shared" si="50"/>
        <v>0</v>
      </c>
      <c r="BI96" s="81">
        <f t="shared" si="51"/>
        <v>0</v>
      </c>
    </row>
    <row r="97" spans="1:56" ht="16.5" thickTop="1"/>
    <row r="104" spans="1:56" ht="19.5" thickBot="1">
      <c r="L104" s="98"/>
      <c r="V104" s="99"/>
    </row>
    <row r="105" spans="1:56" ht="20.25" thickTop="1" thickBot="1">
      <c r="L105" s="98"/>
      <c r="V105" s="100"/>
    </row>
    <row r="106" spans="1:56" ht="20.25" thickTop="1" thickBot="1">
      <c r="L106" s="98"/>
      <c r="V106" s="99"/>
    </row>
    <row r="107" spans="1:56" ht="20.25" thickTop="1" thickBot="1">
      <c r="A107" s="81"/>
      <c r="D107" s="81"/>
      <c r="E107" s="81"/>
      <c r="F107" s="81"/>
      <c r="I107" s="81"/>
      <c r="J107" s="81"/>
      <c r="K107" s="81"/>
      <c r="L107" s="98"/>
      <c r="V107" s="99"/>
      <c r="Y107" s="81"/>
      <c r="Z107" s="96"/>
      <c r="AA107" s="96"/>
      <c r="AE107" s="81"/>
      <c r="AF107" s="81"/>
      <c r="AI107" s="81"/>
      <c r="AP107" s="81"/>
      <c r="AQ107" s="81"/>
      <c r="AW107" s="81"/>
      <c r="AX107" s="81"/>
      <c r="AY107" s="81"/>
      <c r="BC107" s="81"/>
      <c r="BD107" s="81"/>
    </row>
    <row r="108" spans="1:56" ht="20.25" thickTop="1" thickBot="1">
      <c r="A108" s="81"/>
      <c r="D108" s="81"/>
      <c r="E108" s="81"/>
      <c r="F108" s="81"/>
      <c r="I108" s="81"/>
      <c r="J108" s="81"/>
      <c r="K108" s="81"/>
      <c r="L108" s="98"/>
      <c r="V108" s="100"/>
      <c r="Y108" s="81"/>
      <c r="Z108" s="96"/>
      <c r="AA108" s="96"/>
      <c r="AE108" s="81"/>
      <c r="AF108" s="81"/>
      <c r="AI108" s="81"/>
      <c r="AP108" s="81"/>
      <c r="AQ108" s="81"/>
      <c r="AW108" s="81"/>
      <c r="AX108" s="81"/>
      <c r="AY108" s="81"/>
      <c r="BC108" s="81"/>
      <c r="BD108" s="81"/>
    </row>
    <row r="109" spans="1:56" ht="20.25" thickTop="1" thickBot="1">
      <c r="A109" s="81"/>
      <c r="D109" s="81"/>
      <c r="E109" s="81"/>
      <c r="F109" s="81"/>
      <c r="I109" s="81"/>
      <c r="J109" s="81"/>
      <c r="K109" s="81"/>
      <c r="L109" s="98"/>
      <c r="V109" s="100"/>
      <c r="Y109" s="81"/>
      <c r="Z109" s="96"/>
      <c r="AA109" s="96"/>
      <c r="AE109" s="81"/>
      <c r="AF109" s="81"/>
      <c r="AI109" s="81"/>
      <c r="AP109" s="81"/>
      <c r="AQ109" s="81"/>
      <c r="AW109" s="81"/>
      <c r="AX109" s="81"/>
      <c r="AY109" s="81"/>
      <c r="BC109" s="81"/>
      <c r="BD109" s="81"/>
    </row>
    <row r="110" spans="1:56" ht="20.25" thickTop="1" thickBot="1">
      <c r="A110" s="81"/>
      <c r="D110" s="81"/>
      <c r="E110" s="81"/>
      <c r="F110" s="81"/>
      <c r="I110" s="81"/>
      <c r="J110" s="81"/>
      <c r="K110" s="81"/>
      <c r="L110" s="98"/>
      <c r="V110" s="100"/>
      <c r="Y110" s="81"/>
      <c r="Z110" s="96"/>
      <c r="AA110" s="96"/>
      <c r="AE110" s="81"/>
      <c r="AF110" s="81"/>
      <c r="AI110" s="81"/>
      <c r="AP110" s="81"/>
      <c r="AQ110" s="81"/>
      <c r="AW110" s="81"/>
      <c r="AX110" s="81"/>
      <c r="AY110" s="81"/>
      <c r="BC110" s="81"/>
      <c r="BD110" s="81"/>
    </row>
    <row r="111" spans="1:56" ht="20.25" thickTop="1" thickBot="1">
      <c r="A111" s="81"/>
      <c r="D111" s="81"/>
      <c r="E111" s="81"/>
      <c r="F111" s="81"/>
      <c r="I111" s="81"/>
      <c r="J111" s="81"/>
      <c r="K111" s="81"/>
      <c r="L111" s="98"/>
      <c r="V111" s="101"/>
      <c r="Y111" s="81"/>
      <c r="Z111" s="96"/>
      <c r="AA111" s="96"/>
      <c r="AE111" s="81"/>
      <c r="AF111" s="81"/>
      <c r="AI111" s="81"/>
      <c r="AP111" s="81"/>
      <c r="AQ111" s="81"/>
      <c r="AW111" s="81"/>
      <c r="AX111" s="81"/>
      <c r="AY111" s="81"/>
      <c r="BC111" s="81"/>
      <c r="BD111" s="81"/>
    </row>
    <row r="112" spans="1:56" ht="20.25" thickTop="1" thickBot="1">
      <c r="A112" s="81"/>
      <c r="D112" s="81"/>
      <c r="E112" s="81"/>
      <c r="F112" s="81"/>
      <c r="I112" s="81"/>
      <c r="J112" s="81"/>
      <c r="K112" s="81"/>
      <c r="L112" s="98"/>
      <c r="V112" s="101"/>
      <c r="Y112" s="81"/>
      <c r="Z112" s="96"/>
      <c r="AA112" s="96"/>
      <c r="AE112" s="81"/>
      <c r="AF112" s="81"/>
      <c r="AI112" s="81"/>
      <c r="AP112" s="81"/>
      <c r="AQ112" s="81"/>
      <c r="AW112" s="81"/>
      <c r="AX112" s="81"/>
      <c r="AY112" s="81"/>
      <c r="BC112" s="81"/>
      <c r="BD112" s="81"/>
    </row>
    <row r="113" spans="1:56" ht="20.25" thickTop="1" thickBot="1">
      <c r="A113" s="81"/>
      <c r="D113" s="81"/>
      <c r="E113" s="81"/>
      <c r="F113" s="81"/>
      <c r="I113" s="81"/>
      <c r="J113" s="81"/>
      <c r="K113" s="81"/>
      <c r="L113" s="98"/>
      <c r="V113" s="101"/>
      <c r="Y113" s="81"/>
      <c r="Z113" s="96"/>
      <c r="AA113" s="96"/>
      <c r="AE113" s="81"/>
      <c r="AF113" s="81"/>
      <c r="AI113" s="81"/>
      <c r="AP113" s="81"/>
      <c r="AQ113" s="81"/>
      <c r="AW113" s="81"/>
      <c r="AX113" s="81"/>
      <c r="AY113" s="81"/>
      <c r="BC113" s="81"/>
      <c r="BD113" s="81"/>
    </row>
    <row r="114" spans="1:56" ht="20.25" thickTop="1" thickBot="1">
      <c r="A114" s="81"/>
      <c r="D114" s="81"/>
      <c r="E114" s="81"/>
      <c r="F114" s="81"/>
      <c r="I114" s="81"/>
      <c r="J114" s="81"/>
      <c r="K114" s="81"/>
      <c r="L114" s="98"/>
      <c r="V114" s="100"/>
      <c r="Y114" s="81"/>
      <c r="Z114" s="96"/>
      <c r="AA114" s="96"/>
      <c r="AE114" s="81"/>
      <c r="AF114" s="81"/>
      <c r="AI114" s="81"/>
      <c r="AP114" s="81"/>
      <c r="AQ114" s="81"/>
      <c r="AW114" s="81"/>
      <c r="AX114" s="81"/>
      <c r="AY114" s="81"/>
      <c r="BC114" s="81"/>
      <c r="BD114" s="81"/>
    </row>
    <row r="115" spans="1:56" ht="20.25" thickTop="1" thickBot="1">
      <c r="A115" s="81"/>
      <c r="D115" s="81"/>
      <c r="E115" s="81"/>
      <c r="F115" s="81"/>
      <c r="I115" s="81"/>
      <c r="J115" s="81"/>
      <c r="K115" s="81"/>
      <c r="L115" s="98"/>
      <c r="V115" s="100"/>
      <c r="Y115" s="81"/>
      <c r="Z115" s="96"/>
      <c r="AA115" s="96"/>
      <c r="AE115" s="81"/>
      <c r="AF115" s="81"/>
      <c r="AI115" s="81"/>
      <c r="AP115" s="81"/>
      <c r="AQ115" s="81"/>
      <c r="AW115" s="81"/>
      <c r="AX115" s="81"/>
      <c r="AY115" s="81"/>
      <c r="BC115" s="81"/>
      <c r="BD115" s="81"/>
    </row>
    <row r="116" spans="1:56" ht="20.25" thickTop="1" thickBot="1">
      <c r="A116" s="81"/>
      <c r="D116" s="81"/>
      <c r="E116" s="81"/>
      <c r="F116" s="81"/>
      <c r="I116" s="81"/>
      <c r="J116" s="81"/>
      <c r="K116" s="81"/>
      <c r="L116" s="98"/>
      <c r="V116" s="101"/>
      <c r="Y116" s="81"/>
      <c r="Z116" s="96"/>
      <c r="AA116" s="96"/>
      <c r="AE116" s="81"/>
      <c r="AF116" s="81"/>
      <c r="AI116" s="81"/>
      <c r="AP116" s="81"/>
      <c r="AQ116" s="81"/>
      <c r="AW116" s="81"/>
      <c r="AX116" s="81"/>
      <c r="AY116" s="81"/>
      <c r="BC116" s="81"/>
      <c r="BD116" s="81"/>
    </row>
    <row r="117" spans="1:56" ht="20.25" thickTop="1" thickBot="1">
      <c r="A117" s="81"/>
      <c r="D117" s="81"/>
      <c r="E117" s="81"/>
      <c r="F117" s="81"/>
      <c r="I117" s="81"/>
      <c r="J117" s="81"/>
      <c r="K117" s="81"/>
      <c r="L117" s="98"/>
      <c r="V117" s="101"/>
      <c r="Y117" s="81"/>
      <c r="Z117" s="96"/>
      <c r="AA117" s="96"/>
      <c r="AE117" s="81"/>
      <c r="AF117" s="81"/>
      <c r="AI117" s="81"/>
      <c r="AP117" s="81"/>
      <c r="AQ117" s="81"/>
      <c r="AW117" s="81"/>
      <c r="AX117" s="81"/>
      <c r="AY117" s="81"/>
      <c r="BC117" s="81"/>
      <c r="BD117" s="81"/>
    </row>
    <row r="118" spans="1:56" ht="16.5" thickTop="1">
      <c r="A118" s="81"/>
      <c r="D118" s="81"/>
      <c r="E118" s="81"/>
      <c r="F118" s="81"/>
      <c r="I118" s="81"/>
      <c r="J118" s="81"/>
      <c r="K118" s="81"/>
      <c r="Y118" s="81"/>
      <c r="Z118" s="96"/>
      <c r="AA118" s="96"/>
      <c r="AE118" s="81"/>
      <c r="AF118" s="81"/>
      <c r="AI118" s="81"/>
      <c r="AP118" s="81"/>
      <c r="AQ118" s="81"/>
      <c r="AW118" s="81"/>
      <c r="AX118" s="81"/>
      <c r="AY118" s="81"/>
      <c r="BC118" s="81"/>
      <c r="BD118" s="81"/>
    </row>
  </sheetData>
  <sheetProtection selectLockedCells="1"/>
  <autoFilter ref="A1:BI96"/>
  <conditionalFormatting sqref="Q97:Q1048576 Q1">
    <cfRule type="duplicateValues" dxfId="435" priority="1373"/>
    <cfRule type="duplicateValues" dxfId="434" priority="1374"/>
  </conditionalFormatting>
  <conditionalFormatting sqref="L64:L1048576 L1">
    <cfRule type="duplicateValues" dxfId="433" priority="557"/>
  </conditionalFormatting>
  <conditionalFormatting sqref="Q64:Q96">
    <cfRule type="duplicateValues" dxfId="432" priority="8825"/>
    <cfRule type="duplicateValues" dxfId="431" priority="8826"/>
  </conditionalFormatting>
  <conditionalFormatting sqref="L64:L66">
    <cfRule type="duplicateValues" dxfId="430" priority="8835"/>
  </conditionalFormatting>
  <conditionalFormatting sqref="L41:L63">
    <cfRule type="duplicateValues" dxfId="429" priority="149"/>
  </conditionalFormatting>
  <conditionalFormatting sqref="Q41:Q63">
    <cfRule type="duplicateValues" dxfId="428" priority="150"/>
    <cfRule type="duplicateValues" dxfId="427" priority="151"/>
  </conditionalFormatting>
  <conditionalFormatting sqref="L41:L43">
    <cfRule type="duplicateValues" dxfId="426" priority="152"/>
  </conditionalFormatting>
  <conditionalFormatting sqref="L18:L40">
    <cfRule type="duplicateValues" dxfId="425" priority="145"/>
  </conditionalFormatting>
  <conditionalFormatting sqref="Q18:Q40">
    <cfRule type="duplicateValues" dxfId="424" priority="146"/>
    <cfRule type="duplicateValues" dxfId="423" priority="147"/>
  </conditionalFormatting>
  <conditionalFormatting sqref="L18:L20">
    <cfRule type="duplicateValues" dxfId="422" priority="148"/>
  </conditionalFormatting>
  <conditionalFormatting sqref="L6:L17">
    <cfRule type="duplicateValues" dxfId="421" priority="141"/>
  </conditionalFormatting>
  <conditionalFormatting sqref="Q5:Q17">
    <cfRule type="duplicateValues" dxfId="420" priority="142"/>
    <cfRule type="duplicateValues" dxfId="419" priority="143"/>
  </conditionalFormatting>
  <conditionalFormatting sqref="L5">
    <cfRule type="expression" dxfId="418" priority="118">
      <formula>BJ5&gt;14</formula>
    </cfRule>
  </conditionalFormatting>
  <conditionalFormatting sqref="Q4">
    <cfRule type="duplicateValues" dxfId="417" priority="19"/>
    <cfRule type="duplicateValues" dxfId="416" priority="20"/>
  </conditionalFormatting>
  <conditionalFormatting sqref="L4">
    <cfRule type="duplicateValues" dxfId="415" priority="21"/>
  </conditionalFormatting>
  <conditionalFormatting sqref="T4">
    <cfRule type="duplicateValues" dxfId="414" priority="22"/>
  </conditionalFormatting>
  <conditionalFormatting sqref="AN4">
    <cfRule type="duplicateValues" dxfId="413" priority="18"/>
  </conditionalFormatting>
  <conditionalFormatting sqref="L2">
    <cfRule type="duplicateValues" dxfId="412" priority="15"/>
  </conditionalFormatting>
  <conditionalFormatting sqref="Q2">
    <cfRule type="duplicateValues" dxfId="411" priority="16"/>
    <cfRule type="duplicateValues" dxfId="410" priority="17"/>
  </conditionalFormatting>
  <dataValidations count="3">
    <dataValidation type="list" allowBlank="1" showInputMessage="1" showErrorMessage="1" sqref="W5:W1048576">
      <formula1>$A$146:$A$150</formula1>
    </dataValidation>
    <dataValidation type="textLength" allowBlank="1" showInputMessage="1" showErrorMessage="1" sqref="T3:T4 AP3:AP4">
      <formula1>14</formula1>
      <formula2>14</formula2>
    </dataValidation>
    <dataValidation type="textLength" allowBlank="1" showInputMessage="1" showErrorMessage="1" sqref="Q3:R4 AQ3:AQ4">
      <formula1>11</formula1>
      <formula2>11</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14:formula1>
            <xm:f>Reports!$A$135:$A$139</xm:f>
          </x14:formula1>
          <xm:sqref>W1</xm:sqref>
        </x14:dataValidation>
        <x14:dataValidation type="list" allowBlank="1" showInputMessage="1" showErrorMessage="1">
          <x14:formula1>
            <xm:f>Reports!$A$97:$A$109</xm:f>
          </x14:formula1>
          <xm:sqref>AG1:AH1 AG5:AH5 AG6:AH1048576</xm:sqref>
        </x14:dataValidation>
        <x14:dataValidation type="list" allowBlank="1" showInputMessage="1" showErrorMessage="1">
          <x14:formula1>
            <xm:f>Reports!$A$87:$A$93</xm:f>
          </x14:formula1>
          <xm:sqref>G1 G5 G6:G1048576</xm:sqref>
        </x14:dataValidation>
        <x14:dataValidation type="list" allowBlank="1" showInputMessage="1" showErrorMessage="1">
          <x14:formula1>
            <xm:f>Reports!$A$30:$A$36</xm:f>
          </x14:formula1>
          <xm:sqref>AF1 AF5 AF6:AF1048576</xm:sqref>
        </x14:dataValidation>
        <x14:dataValidation type="list" allowBlank="1" showInputMessage="1" showErrorMessage="1">
          <x14:formula1>
            <xm:f>Reports!$A$40:$A$83</xm:f>
          </x14:formula1>
          <xm:sqref>AE1 AE5 AE6:AE1048576</xm:sqref>
        </x14:dataValidation>
        <x14:dataValidation type="list" allowBlank="1" showInputMessage="1" showErrorMessage="1">
          <x14:formula1>
            <xm:f>Reports!$A$125:$A$131</xm:f>
          </x14:formula1>
          <xm:sqref>AI1 AI5 AI6:AI1048576</xm:sqref>
        </x14:dataValidation>
        <x14:dataValidation type="list" allowBlank="1" showInputMessage="1" showErrorMessage="1">
          <x14:formula1>
            <xm:f>[2]Reports!#REF!</xm:f>
          </x14:formula1>
          <xm:sqref>AF3 G3 W3:W4 AE4:AF4</xm:sqref>
        </x14:dataValidation>
        <x14:dataValidation type="list" allowBlank="1" showInputMessage="1" showErrorMessage="1">
          <x14:formula1>
            <xm:f>[1]Reports!#REF!</xm:f>
          </x14:formula1>
          <xm:sqref>AE3 AG3:AI3 AH4</xm:sqref>
        </x14:dataValidation>
        <x14:dataValidation type="list" allowBlank="1" showInputMessage="1" showErrorMessage="1">
          <x14:formula1>
            <xm:f>[5]Reports!#REF!</xm:f>
          </x14:formula1>
          <xm:sqref>AI4 AG4</xm:sqref>
        </x14:dataValidation>
        <x14:dataValidation type="list" allowBlank="1" showInputMessage="1" showErrorMessage="1">
          <x14:formula1>
            <xm:f>[3]Reports!#REF!</xm:f>
          </x14:formula1>
          <xm:sqref>G4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I120"/>
  <sheetViews>
    <sheetView topLeftCell="F1" zoomScale="70" zoomScaleNormal="70" workbookViewId="0">
      <pane xSplit="7" ySplit="1" topLeftCell="W2" activePane="bottomRight" state="frozen"/>
      <selection activeCell="F1" sqref="F1"/>
      <selection pane="topRight" activeCell="M1" sqref="M1"/>
      <selection pane="bottomLeft" activeCell="F2" sqref="F2"/>
      <selection pane="bottomRight" activeCell="AC6" sqref="AC6"/>
    </sheetView>
  </sheetViews>
  <sheetFormatPr defaultColWidth="14.42578125" defaultRowHeight="15.75"/>
  <cols>
    <col min="1" max="1" width="29.140625" style="82" bestFit="1" customWidth="1"/>
    <col min="2" max="2" width="26" style="81" bestFit="1" customWidth="1"/>
    <col min="3" max="3" width="20.5703125" style="81" bestFit="1" customWidth="1"/>
    <col min="4" max="4" width="11.28515625" style="47" bestFit="1" customWidth="1"/>
    <col min="5" max="5" width="14.85546875" style="47" bestFit="1" customWidth="1"/>
    <col min="6" max="6" width="16.7109375" style="47" bestFit="1" customWidth="1"/>
    <col min="7" max="7" width="15.28515625" style="81" bestFit="1" customWidth="1"/>
    <col min="8" max="8" width="11.7109375" style="81" bestFit="1" customWidth="1"/>
    <col min="9" max="9" width="17.28515625" style="17" bestFit="1" customWidth="1"/>
    <col min="10" max="10" width="18.42578125" style="47" hidden="1" customWidth="1"/>
    <col min="11" max="11" width="12.140625" style="47" hidden="1" customWidth="1"/>
    <col min="12" max="12" width="28.7109375" style="81" bestFit="1" customWidth="1"/>
    <col min="13" max="13" width="11.42578125" style="83" bestFit="1" customWidth="1"/>
    <col min="14" max="14" width="10.28515625" style="84" bestFit="1" customWidth="1"/>
    <col min="15" max="15" width="16" style="47" bestFit="1" customWidth="1"/>
    <col min="16" max="16" width="15.140625" style="81" bestFit="1" customWidth="1"/>
    <col min="17" max="18" width="15.140625" style="82" hidden="1" customWidth="1"/>
    <col min="19" max="19" width="13.7109375" style="85" hidden="1" customWidth="1"/>
    <col min="20" max="20" width="19.140625" style="87" bestFit="1" customWidth="1"/>
    <col min="21" max="21" width="15.85546875" style="82" bestFit="1" customWidth="1"/>
    <col min="22" max="22" width="34.42578125" style="81" customWidth="1"/>
    <col min="23" max="23" width="17.85546875" style="81" bestFit="1" customWidth="1"/>
    <col min="24" max="24" width="48.85546875" style="81" customWidth="1"/>
    <col min="25" max="25" width="16.5703125" style="17" bestFit="1" customWidth="1"/>
    <col min="26" max="26" width="18.85546875" style="93" bestFit="1" customWidth="1"/>
    <col min="27" max="27" width="16.5703125" style="94" bestFit="1" customWidth="1"/>
    <col min="28" max="28" width="17.7109375" style="81" bestFit="1" customWidth="1"/>
    <col min="29" max="29" width="19.140625" style="81" bestFit="1" customWidth="1"/>
    <col min="30" max="30" width="21.5703125" style="81" bestFit="1" customWidth="1"/>
    <col min="31" max="31" width="16.42578125" style="87" bestFit="1" customWidth="1"/>
    <col min="32" max="32" width="14.5703125" style="87" bestFit="1" customWidth="1"/>
    <col min="33" max="33" width="18.42578125" style="81" bestFit="1" customWidth="1"/>
    <col min="34" max="34" width="17.42578125" style="81" bestFit="1" customWidth="1"/>
    <col min="35" max="35" width="18.140625" style="88" bestFit="1" customWidth="1"/>
    <col min="36" max="36" width="27.7109375" style="81" hidden="1" customWidth="1"/>
    <col min="37" max="37" width="22.85546875" style="81" hidden="1" customWidth="1"/>
    <col min="38" max="38" width="26.42578125" style="81" hidden="1" customWidth="1"/>
    <col min="39" max="39" width="21.5703125" style="81" hidden="1" customWidth="1"/>
    <col min="40" max="40" width="38.140625" style="81" customWidth="1"/>
    <col min="41" max="41" width="31.5703125" style="81" bestFit="1" customWidth="1"/>
    <col min="42" max="42" width="29.140625" style="87" bestFit="1" customWidth="1"/>
    <col min="43" max="43" width="15.140625" style="82" bestFit="1" customWidth="1"/>
    <col min="44" max="44" width="45.7109375" style="81" bestFit="1" customWidth="1"/>
    <col min="45" max="45" width="17.28515625" style="81" bestFit="1" customWidth="1"/>
    <col min="46" max="46" width="34.5703125" style="81" customWidth="1"/>
    <col min="47" max="48" width="56.28515625" style="81" bestFit="1" customWidth="1"/>
    <col min="49" max="49" width="15.140625" style="16" bestFit="1" customWidth="1"/>
    <col min="50" max="50" width="16.5703125" style="16" bestFit="1" customWidth="1"/>
    <col min="51" max="51" width="17.85546875" style="16" bestFit="1" customWidth="1"/>
    <col min="52" max="52" width="38.7109375" style="81" bestFit="1" customWidth="1"/>
    <col min="53" max="53" width="15.28515625" style="81" customWidth="1"/>
    <col min="54" max="54" width="53.42578125" style="81" bestFit="1" customWidth="1"/>
    <col min="55" max="55" width="9.42578125" style="80" bestFit="1" customWidth="1"/>
    <col min="56" max="56" width="9.140625" style="80" bestFit="1" customWidth="1"/>
    <col min="57" max="57" width="7.28515625" style="81" bestFit="1" customWidth="1"/>
    <col min="58" max="58" width="3.7109375" style="81" bestFit="1" customWidth="1"/>
    <col min="59" max="59" width="7.28515625" style="81" bestFit="1" customWidth="1"/>
    <col min="60" max="61" width="3.7109375" style="81" bestFit="1" customWidth="1"/>
    <col min="62" max="62" width="7.42578125" style="81" bestFit="1" customWidth="1"/>
    <col min="63" max="16384" width="14.42578125" style="81"/>
  </cols>
  <sheetData>
    <row r="1" spans="1:61" s="69" customFormat="1" ht="33" thickTop="1" thickBot="1">
      <c r="A1" s="59" t="s">
        <v>0</v>
      </c>
      <c r="B1" s="60" t="s">
        <v>1</v>
      </c>
      <c r="C1" s="60" t="s">
        <v>2</v>
      </c>
      <c r="D1" s="61" t="s">
        <v>79</v>
      </c>
      <c r="E1" s="61" t="s">
        <v>80</v>
      </c>
      <c r="F1" s="61" t="s">
        <v>81</v>
      </c>
      <c r="G1" s="60" t="s">
        <v>3</v>
      </c>
      <c r="H1" s="60" t="s">
        <v>212</v>
      </c>
      <c r="I1" s="37" t="s">
        <v>4</v>
      </c>
      <c r="J1" s="62" t="s">
        <v>82</v>
      </c>
      <c r="K1" s="62">
        <v>0.14000000000000001</v>
      </c>
      <c r="L1" s="60" t="s">
        <v>5</v>
      </c>
      <c r="M1" s="63" t="s">
        <v>6</v>
      </c>
      <c r="N1" s="64" t="s">
        <v>29</v>
      </c>
      <c r="O1" s="61" t="s">
        <v>71</v>
      </c>
      <c r="P1" s="60" t="s">
        <v>7</v>
      </c>
      <c r="Q1" s="59" t="s">
        <v>8</v>
      </c>
      <c r="R1" s="59" t="s">
        <v>9</v>
      </c>
      <c r="S1" s="65" t="s">
        <v>10</v>
      </c>
      <c r="T1" s="67" t="s">
        <v>34</v>
      </c>
      <c r="U1" s="59" t="s">
        <v>11</v>
      </c>
      <c r="V1" s="60" t="s">
        <v>12</v>
      </c>
      <c r="W1" s="60" t="s">
        <v>69</v>
      </c>
      <c r="X1" s="60" t="s">
        <v>13</v>
      </c>
      <c r="Y1" s="37" t="s">
        <v>67</v>
      </c>
      <c r="Z1" s="89" t="s">
        <v>70</v>
      </c>
      <c r="AA1" s="90" t="s">
        <v>68</v>
      </c>
      <c r="AB1" s="60" t="s">
        <v>14</v>
      </c>
      <c r="AC1" s="60" t="s">
        <v>15</v>
      </c>
      <c r="AD1" s="60" t="s">
        <v>16</v>
      </c>
      <c r="AE1" s="67" t="s">
        <v>17</v>
      </c>
      <c r="AF1" s="67" t="s">
        <v>18</v>
      </c>
      <c r="AG1" s="60" t="s">
        <v>19</v>
      </c>
      <c r="AH1" s="60" t="s">
        <v>20</v>
      </c>
      <c r="AI1" s="68" t="s">
        <v>30</v>
      </c>
      <c r="AJ1" s="60" t="s">
        <v>21</v>
      </c>
      <c r="AK1" s="60" t="s">
        <v>32</v>
      </c>
      <c r="AL1" s="60" t="s">
        <v>22</v>
      </c>
      <c r="AM1" s="60" t="s">
        <v>33</v>
      </c>
      <c r="AN1" s="60" t="s">
        <v>97</v>
      </c>
      <c r="AO1" s="60" t="s">
        <v>23</v>
      </c>
      <c r="AP1" s="67" t="s">
        <v>35</v>
      </c>
      <c r="AQ1" s="59" t="s">
        <v>24</v>
      </c>
      <c r="AR1" s="60" t="s">
        <v>25</v>
      </c>
      <c r="AS1" s="60" t="s">
        <v>26</v>
      </c>
      <c r="AT1" s="60" t="s">
        <v>98</v>
      </c>
      <c r="AU1" s="60" t="s">
        <v>88</v>
      </c>
      <c r="AV1" s="60" t="s">
        <v>89</v>
      </c>
      <c r="AW1" s="36" t="s">
        <v>83</v>
      </c>
      <c r="AX1" s="36" t="s">
        <v>84</v>
      </c>
      <c r="AY1" s="36" t="s">
        <v>85</v>
      </c>
      <c r="AZ1" s="60" t="s">
        <v>27</v>
      </c>
      <c r="BA1" s="60" t="s">
        <v>28</v>
      </c>
      <c r="BB1" s="60" t="s">
        <v>31</v>
      </c>
      <c r="BC1" s="95"/>
      <c r="BD1" s="95"/>
    </row>
    <row r="2" spans="1:61" ht="17.25" thickTop="1" thickBot="1">
      <c r="A2" s="70"/>
      <c r="B2" s="71"/>
      <c r="C2" s="3"/>
      <c r="D2" s="45"/>
      <c r="E2" s="45"/>
      <c r="F2" s="45">
        <f t="shared" ref="F2:F6" si="0">D2+E2</f>
        <v>0</v>
      </c>
      <c r="G2" s="3"/>
      <c r="H2" s="3"/>
      <c r="I2" s="39"/>
      <c r="J2" s="45">
        <f t="shared" ref="J2:J6" si="1">I2/(1.14)</f>
        <v>0</v>
      </c>
      <c r="K2" s="45">
        <f t="shared" ref="K2:K6" si="2">J2*0.14</f>
        <v>0</v>
      </c>
      <c r="L2" s="3"/>
      <c r="M2" s="72"/>
      <c r="N2" s="72"/>
      <c r="O2" s="45">
        <f t="shared" ref="O2:O6" si="3">I2-D2</f>
        <v>0</v>
      </c>
      <c r="P2" s="71"/>
      <c r="Q2" s="74"/>
      <c r="R2" s="74"/>
      <c r="S2" s="75"/>
      <c r="T2" s="76"/>
      <c r="U2" s="70"/>
      <c r="V2" s="3"/>
      <c r="W2" s="3"/>
      <c r="X2" s="3"/>
      <c r="Y2" s="39"/>
      <c r="Z2" s="91">
        <f t="shared" ref="Z2:Z6" si="4">IF(AG2="Corporate",((F2+Y2)/2),IF(G2="Club",I2,(F2+Y2)))</f>
        <v>0</v>
      </c>
      <c r="AA2" s="92">
        <f t="shared" ref="AA2:AA6" si="5">(F2+Y2)-I2</f>
        <v>0</v>
      </c>
      <c r="AB2" s="71"/>
      <c r="AC2" s="400"/>
      <c r="AD2" s="71"/>
      <c r="AE2" s="78"/>
      <c r="AF2" s="78"/>
      <c r="AG2" s="3"/>
      <c r="AH2" s="3"/>
      <c r="AI2" s="79"/>
      <c r="AJ2" s="3"/>
      <c r="AK2" s="71"/>
      <c r="AL2" s="3"/>
      <c r="AM2" s="71"/>
      <c r="AN2" s="3"/>
      <c r="AO2" s="3"/>
      <c r="AP2" s="76"/>
      <c r="AQ2" s="74"/>
      <c r="AR2" s="3"/>
      <c r="AS2" s="3"/>
      <c r="AT2" s="3"/>
      <c r="AU2" s="3"/>
      <c r="AV2" s="3"/>
      <c r="AW2" s="1"/>
      <c r="AX2" s="1"/>
      <c r="AY2" s="1">
        <f t="shared" ref="AY2:AY6" si="6">(AW2*35%)-AX2</f>
        <v>0</v>
      </c>
      <c r="AZ2" s="3"/>
      <c r="BA2" s="3"/>
      <c r="BB2" s="3"/>
      <c r="BC2" s="80" t="e">
        <f t="shared" ref="BC2:BC6" si="7">D2/I2</f>
        <v>#DIV/0!</v>
      </c>
      <c r="BD2" s="80" t="e">
        <f t="shared" ref="BD2:BD6" si="8">E2/O2</f>
        <v>#DIV/0!</v>
      </c>
      <c r="BE2" s="81">
        <f t="shared" ref="BE2:BE6" si="9">LEN(Q2)</f>
        <v>0</v>
      </c>
      <c r="BF2" s="81">
        <f t="shared" ref="BF2:BF6" si="10">LEN(R2)</f>
        <v>0</v>
      </c>
      <c r="BG2" s="81">
        <f t="shared" ref="BG2:BG6" si="11">LEN(T2)</f>
        <v>0</v>
      </c>
      <c r="BH2" s="81">
        <f t="shared" ref="BH2:BH6" si="12">LEN(AP2)</f>
        <v>0</v>
      </c>
      <c r="BI2" s="81">
        <f t="shared" ref="BI2:BI6" si="13">LEN(AQ2)</f>
        <v>0</v>
      </c>
    </row>
    <row r="3" spans="1:61" s="404" customFormat="1" ht="17.25" thickTop="1" thickBot="1">
      <c r="A3" s="393">
        <v>216560</v>
      </c>
      <c r="B3" s="394">
        <v>43071</v>
      </c>
      <c r="C3" s="390" t="s">
        <v>4892</v>
      </c>
      <c r="D3" s="392">
        <v>70000</v>
      </c>
      <c r="E3" s="392"/>
      <c r="F3" s="392">
        <f t="shared" si="0"/>
        <v>70000</v>
      </c>
      <c r="G3" s="411" t="s">
        <v>215</v>
      </c>
      <c r="H3" s="390">
        <v>4</v>
      </c>
      <c r="I3" s="412">
        <v>130000</v>
      </c>
      <c r="J3" s="392">
        <f t="shared" si="1"/>
        <v>114035.08771929826</v>
      </c>
      <c r="K3" s="392">
        <f t="shared" si="2"/>
        <v>15964.912280701757</v>
      </c>
      <c r="L3" s="390" t="s">
        <v>4893</v>
      </c>
      <c r="M3" s="395"/>
      <c r="N3" s="396"/>
      <c r="O3" s="392">
        <f t="shared" si="3"/>
        <v>60000</v>
      </c>
      <c r="P3" s="394">
        <v>43072</v>
      </c>
      <c r="Q3" s="397" t="s">
        <v>4894</v>
      </c>
      <c r="R3" s="397"/>
      <c r="S3" s="398"/>
      <c r="T3" s="399">
        <v>29302142100326</v>
      </c>
      <c r="U3" s="393"/>
      <c r="V3" s="400"/>
      <c r="W3" s="390"/>
      <c r="X3" s="400" t="s">
        <v>4895</v>
      </c>
      <c r="Y3" s="391">
        <v>60000</v>
      </c>
      <c r="Z3" s="405">
        <f t="shared" si="4"/>
        <v>130000</v>
      </c>
      <c r="AA3" s="406">
        <f t="shared" si="5"/>
        <v>0</v>
      </c>
      <c r="AB3" s="394">
        <v>43071</v>
      </c>
      <c r="AC3" s="390">
        <v>140658</v>
      </c>
      <c r="AD3" s="394">
        <v>43071</v>
      </c>
      <c r="AE3" s="401" t="s">
        <v>407</v>
      </c>
      <c r="AF3" s="401" t="s">
        <v>286</v>
      </c>
      <c r="AG3" s="390" t="s">
        <v>39</v>
      </c>
      <c r="AH3" s="390" t="s">
        <v>36</v>
      </c>
      <c r="AI3" s="402" t="s">
        <v>50</v>
      </c>
      <c r="AJ3" s="390"/>
      <c r="AK3" s="394"/>
      <c r="AL3" s="390"/>
      <c r="AM3" s="394"/>
      <c r="AN3" s="390" t="s">
        <v>4893</v>
      </c>
      <c r="AO3" s="390"/>
      <c r="AP3" s="399"/>
      <c r="AQ3" s="397"/>
      <c r="AR3" s="390"/>
      <c r="AS3" s="390"/>
      <c r="AT3" s="390" t="s">
        <v>224</v>
      </c>
      <c r="AU3" s="390" t="s">
        <v>278</v>
      </c>
      <c r="AV3" s="390" t="s">
        <v>228</v>
      </c>
      <c r="AW3" s="389"/>
      <c r="AX3" s="389"/>
      <c r="AY3" s="389">
        <f t="shared" si="6"/>
        <v>0</v>
      </c>
      <c r="AZ3" s="390"/>
      <c r="BA3" s="390"/>
      <c r="BB3" s="390"/>
      <c r="BC3" s="403">
        <f t="shared" si="7"/>
        <v>0.53846153846153844</v>
      </c>
      <c r="BD3" s="403">
        <f t="shared" si="8"/>
        <v>0</v>
      </c>
      <c r="BE3" s="404">
        <f t="shared" si="9"/>
        <v>11</v>
      </c>
      <c r="BF3" s="404">
        <f t="shared" si="10"/>
        <v>0</v>
      </c>
      <c r="BG3" s="404">
        <f t="shared" si="11"/>
        <v>14</v>
      </c>
      <c r="BH3" s="404">
        <f t="shared" si="12"/>
        <v>0</v>
      </c>
      <c r="BI3" s="404">
        <f t="shared" si="13"/>
        <v>0</v>
      </c>
    </row>
    <row r="4" spans="1:61" s="404" customFormat="1" ht="17.25" thickTop="1" thickBot="1">
      <c r="A4" s="393">
        <v>216562</v>
      </c>
      <c r="B4" s="394">
        <v>43071</v>
      </c>
      <c r="C4" s="390" t="s">
        <v>4892</v>
      </c>
      <c r="D4" s="392">
        <v>65000</v>
      </c>
      <c r="E4" s="392"/>
      <c r="F4" s="392">
        <f t="shared" si="0"/>
        <v>65000</v>
      </c>
      <c r="G4" s="411" t="s">
        <v>215</v>
      </c>
      <c r="H4" s="390">
        <v>4</v>
      </c>
      <c r="I4" s="412">
        <v>130000</v>
      </c>
      <c r="J4" s="392">
        <f t="shared" si="1"/>
        <v>114035.08771929826</v>
      </c>
      <c r="K4" s="392">
        <f t="shared" si="2"/>
        <v>15964.912280701757</v>
      </c>
      <c r="L4" s="390" t="s">
        <v>4896</v>
      </c>
      <c r="M4" s="395"/>
      <c r="N4" s="396"/>
      <c r="O4" s="392">
        <f t="shared" si="3"/>
        <v>65000</v>
      </c>
      <c r="P4" s="394">
        <v>43072</v>
      </c>
      <c r="Q4" s="397" t="s">
        <v>4897</v>
      </c>
      <c r="R4" s="397"/>
      <c r="S4" s="398"/>
      <c r="T4" s="399">
        <v>27012050102891</v>
      </c>
      <c r="U4" s="393"/>
      <c r="V4" s="400"/>
      <c r="W4" s="390"/>
      <c r="X4" s="400" t="s">
        <v>4895</v>
      </c>
      <c r="Y4" s="391">
        <f>16250*4</f>
        <v>65000</v>
      </c>
      <c r="Z4" s="405">
        <f t="shared" si="4"/>
        <v>130000</v>
      </c>
      <c r="AA4" s="406">
        <f t="shared" si="5"/>
        <v>0</v>
      </c>
      <c r="AB4" s="394">
        <v>43071</v>
      </c>
      <c r="AC4" s="390">
        <v>140659</v>
      </c>
      <c r="AD4" s="394">
        <v>43071</v>
      </c>
      <c r="AE4" s="401" t="s">
        <v>282</v>
      </c>
      <c r="AF4" s="401" t="s">
        <v>276</v>
      </c>
      <c r="AG4" s="390" t="s">
        <v>39</v>
      </c>
      <c r="AH4" s="390" t="s">
        <v>36</v>
      </c>
      <c r="AI4" s="402" t="s">
        <v>50</v>
      </c>
      <c r="AJ4" s="390"/>
      <c r="AK4" s="394"/>
      <c r="AL4" s="390"/>
      <c r="AM4" s="394"/>
      <c r="AN4" s="390" t="s">
        <v>4896</v>
      </c>
      <c r="AO4" s="390"/>
      <c r="AP4" s="399"/>
      <c r="AQ4" s="397"/>
      <c r="AR4" s="390"/>
      <c r="AS4" s="390"/>
      <c r="AT4" s="390" t="s">
        <v>4898</v>
      </c>
      <c r="AU4" s="390" t="s">
        <v>278</v>
      </c>
      <c r="AV4" s="390" t="s">
        <v>228</v>
      </c>
      <c r="AW4" s="389"/>
      <c r="AX4" s="389"/>
      <c r="AY4" s="389">
        <f t="shared" si="6"/>
        <v>0</v>
      </c>
      <c r="AZ4" s="390"/>
      <c r="BA4" s="390"/>
      <c r="BB4" s="390"/>
      <c r="BC4" s="403">
        <f t="shared" si="7"/>
        <v>0.5</v>
      </c>
      <c r="BD4" s="403">
        <f t="shared" si="8"/>
        <v>0</v>
      </c>
      <c r="BE4" s="404">
        <f t="shared" si="9"/>
        <v>11</v>
      </c>
      <c r="BF4" s="404">
        <f t="shared" si="10"/>
        <v>0</v>
      </c>
      <c r="BG4" s="404">
        <f t="shared" si="11"/>
        <v>14</v>
      </c>
      <c r="BH4" s="404">
        <f t="shared" si="12"/>
        <v>0</v>
      </c>
      <c r="BI4" s="404">
        <f t="shared" si="13"/>
        <v>0</v>
      </c>
    </row>
    <row r="5" spans="1:61" s="404" customFormat="1" ht="17.25" thickTop="1" thickBot="1">
      <c r="A5" s="393">
        <v>216573</v>
      </c>
      <c r="B5" s="394">
        <v>43071</v>
      </c>
      <c r="C5" s="390" t="s">
        <v>4892</v>
      </c>
      <c r="D5" s="392"/>
      <c r="E5" s="392"/>
      <c r="F5" s="392">
        <f t="shared" si="0"/>
        <v>0</v>
      </c>
      <c r="G5" s="390" t="s">
        <v>213</v>
      </c>
      <c r="H5" s="390">
        <v>4</v>
      </c>
      <c r="I5" s="412">
        <v>120000</v>
      </c>
      <c r="J5" s="392">
        <f t="shared" si="1"/>
        <v>105263.15789473685</v>
      </c>
      <c r="K5" s="392">
        <f t="shared" si="2"/>
        <v>14736.84210526316</v>
      </c>
      <c r="L5" s="390" t="s">
        <v>4899</v>
      </c>
      <c r="M5" s="395"/>
      <c r="N5" s="396"/>
      <c r="O5" s="392">
        <f t="shared" si="3"/>
        <v>120000</v>
      </c>
      <c r="P5" s="394">
        <v>43072</v>
      </c>
      <c r="Q5" s="397" t="s">
        <v>4900</v>
      </c>
      <c r="R5" s="397"/>
      <c r="S5" s="398" t="s">
        <v>4901</v>
      </c>
      <c r="T5" s="399">
        <v>27909030103696</v>
      </c>
      <c r="U5" s="393"/>
      <c r="V5" s="400"/>
      <c r="W5" s="390"/>
      <c r="X5" s="390" t="s">
        <v>4902</v>
      </c>
      <c r="Y5" s="391">
        <v>120000</v>
      </c>
      <c r="Z5" s="405">
        <f t="shared" si="4"/>
        <v>120000</v>
      </c>
      <c r="AA5" s="406">
        <f t="shared" si="5"/>
        <v>0</v>
      </c>
      <c r="AB5" s="394">
        <v>43071</v>
      </c>
      <c r="AC5" s="390">
        <v>140660</v>
      </c>
      <c r="AD5" s="394">
        <v>43071</v>
      </c>
      <c r="AE5" s="401" t="s">
        <v>284</v>
      </c>
      <c r="AF5" s="401" t="s">
        <v>280</v>
      </c>
      <c r="AG5" s="390" t="s">
        <v>87</v>
      </c>
      <c r="AH5" s="390" t="s">
        <v>47</v>
      </c>
      <c r="AI5" s="402" t="s">
        <v>50</v>
      </c>
      <c r="AJ5" s="390"/>
      <c r="AK5" s="394"/>
      <c r="AL5" s="390"/>
      <c r="AM5" s="394"/>
      <c r="AN5" s="394" t="s">
        <v>4899</v>
      </c>
      <c r="AO5" s="390" t="s">
        <v>4903</v>
      </c>
      <c r="AP5" s="399">
        <v>28407270102083</v>
      </c>
      <c r="AQ5" s="397" t="s">
        <v>4904</v>
      </c>
      <c r="AR5" s="390"/>
      <c r="AS5" s="390"/>
      <c r="AT5" s="390" t="s">
        <v>102</v>
      </c>
      <c r="AU5" s="390" t="s">
        <v>252</v>
      </c>
      <c r="AV5" s="390" t="s">
        <v>228</v>
      </c>
      <c r="AW5" s="389"/>
      <c r="AX5" s="389"/>
      <c r="AY5" s="389">
        <f t="shared" si="6"/>
        <v>0</v>
      </c>
      <c r="AZ5" s="390"/>
      <c r="BA5" s="390"/>
      <c r="BB5" s="390"/>
      <c r="BC5" s="403">
        <f t="shared" si="7"/>
        <v>0</v>
      </c>
      <c r="BD5" s="403">
        <f t="shared" si="8"/>
        <v>0</v>
      </c>
      <c r="BE5" s="404">
        <f t="shared" si="9"/>
        <v>11</v>
      </c>
      <c r="BF5" s="404">
        <f t="shared" si="10"/>
        <v>0</v>
      </c>
      <c r="BG5" s="404">
        <f t="shared" si="11"/>
        <v>14</v>
      </c>
      <c r="BH5" s="404">
        <f t="shared" si="12"/>
        <v>14</v>
      </c>
      <c r="BI5" s="404">
        <f t="shared" si="13"/>
        <v>11</v>
      </c>
    </row>
    <row r="6" spans="1:61" s="404" customFormat="1" ht="17.25" thickTop="1" thickBot="1">
      <c r="A6" s="393">
        <v>216634</v>
      </c>
      <c r="B6" s="394">
        <v>43072</v>
      </c>
      <c r="C6" s="390" t="s">
        <v>4892</v>
      </c>
      <c r="D6" s="392">
        <v>60000</v>
      </c>
      <c r="E6" s="392"/>
      <c r="F6" s="392">
        <f t="shared" si="0"/>
        <v>60000</v>
      </c>
      <c r="G6" s="411" t="s">
        <v>215</v>
      </c>
      <c r="H6" s="390">
        <v>4</v>
      </c>
      <c r="I6" s="391">
        <v>120000</v>
      </c>
      <c r="J6" s="392">
        <f t="shared" si="1"/>
        <v>105263.15789473685</v>
      </c>
      <c r="K6" s="392">
        <f t="shared" si="2"/>
        <v>14736.84210526316</v>
      </c>
      <c r="L6" s="390" t="s">
        <v>4972</v>
      </c>
      <c r="M6" s="395"/>
      <c r="N6" s="396"/>
      <c r="O6" s="392">
        <f t="shared" si="3"/>
        <v>60000</v>
      </c>
      <c r="P6" s="394">
        <v>43073</v>
      </c>
      <c r="Q6" s="397" t="s">
        <v>4973</v>
      </c>
      <c r="R6" s="397"/>
      <c r="S6" s="398"/>
      <c r="T6" s="399">
        <v>28306302101679</v>
      </c>
      <c r="U6" s="393"/>
      <c r="V6" s="400"/>
      <c r="W6" s="390"/>
      <c r="X6" s="390" t="s">
        <v>4974</v>
      </c>
      <c r="Y6" s="391">
        <v>60000</v>
      </c>
      <c r="Z6" s="405">
        <f t="shared" si="4"/>
        <v>60000</v>
      </c>
      <c r="AA6" s="406">
        <f t="shared" si="5"/>
        <v>0</v>
      </c>
      <c r="AB6" s="394">
        <v>43072</v>
      </c>
      <c r="AC6" s="390">
        <v>140663</v>
      </c>
      <c r="AD6" s="394">
        <v>43072</v>
      </c>
      <c r="AE6" s="401" t="s">
        <v>339</v>
      </c>
      <c r="AF6" s="401" t="s">
        <v>280</v>
      </c>
      <c r="AG6" s="390" t="s">
        <v>40</v>
      </c>
      <c r="AH6" s="390" t="s">
        <v>36</v>
      </c>
      <c r="AI6" s="402" t="s">
        <v>50</v>
      </c>
      <c r="AJ6" s="390"/>
      <c r="AK6" s="394"/>
      <c r="AL6" s="390"/>
      <c r="AM6" s="394"/>
      <c r="AN6" s="390" t="s">
        <v>4972</v>
      </c>
      <c r="AO6" s="390" t="s">
        <v>4975</v>
      </c>
      <c r="AP6" s="399">
        <v>28512060100141</v>
      </c>
      <c r="AQ6" s="397" t="s">
        <v>4976</v>
      </c>
      <c r="AR6" s="390"/>
      <c r="AS6" s="390"/>
      <c r="AT6" s="390" t="s">
        <v>4977</v>
      </c>
      <c r="AU6" s="390" t="s">
        <v>278</v>
      </c>
      <c r="AV6" s="390" t="s">
        <v>228</v>
      </c>
      <c r="AW6" s="389"/>
      <c r="AX6" s="389"/>
      <c r="AY6" s="389">
        <f t="shared" si="6"/>
        <v>0</v>
      </c>
      <c r="AZ6" s="390"/>
      <c r="BA6" s="390"/>
      <c r="BB6" s="390"/>
      <c r="BC6" s="403">
        <f t="shared" si="7"/>
        <v>0.5</v>
      </c>
      <c r="BD6" s="403">
        <f t="shared" si="8"/>
        <v>0</v>
      </c>
      <c r="BE6" s="404">
        <f t="shared" si="9"/>
        <v>11</v>
      </c>
      <c r="BF6" s="404">
        <f t="shared" si="10"/>
        <v>0</v>
      </c>
      <c r="BG6" s="404">
        <f t="shared" si="11"/>
        <v>14</v>
      </c>
      <c r="BH6" s="404">
        <f t="shared" si="12"/>
        <v>14</v>
      </c>
      <c r="BI6" s="404">
        <f t="shared" si="13"/>
        <v>11</v>
      </c>
    </row>
    <row r="7" spans="1:61" s="404" customFormat="1" ht="17.25" thickTop="1" thickBot="1">
      <c r="A7" s="393">
        <v>216642</v>
      </c>
      <c r="B7" s="394">
        <v>43072</v>
      </c>
      <c r="C7" s="390" t="s">
        <v>4892</v>
      </c>
      <c r="D7" s="392"/>
      <c r="E7" s="392"/>
      <c r="F7" s="392">
        <f>D7+E7</f>
        <v>0</v>
      </c>
      <c r="G7" s="390" t="s">
        <v>213</v>
      </c>
      <c r="H7" s="390">
        <v>4</v>
      </c>
      <c r="I7" s="391">
        <v>120000</v>
      </c>
      <c r="J7" s="392">
        <f>I7/(1.14)</f>
        <v>105263.15789473685</v>
      </c>
      <c r="K7" s="392">
        <f>J7*0.14</f>
        <v>14736.84210526316</v>
      </c>
      <c r="L7" s="390" t="s">
        <v>4971</v>
      </c>
      <c r="M7" s="395"/>
      <c r="N7" s="396"/>
      <c r="O7" s="392">
        <f>I7-D7</f>
        <v>120000</v>
      </c>
      <c r="P7" s="394">
        <v>43073</v>
      </c>
      <c r="Q7" s="397" t="s">
        <v>4978</v>
      </c>
      <c r="R7" s="397"/>
      <c r="S7" s="398">
        <v>24501131</v>
      </c>
      <c r="T7" s="399">
        <v>28107010104151</v>
      </c>
      <c r="U7" s="393"/>
      <c r="V7" s="400" t="s">
        <v>109</v>
      </c>
      <c r="W7" s="390"/>
      <c r="X7" s="390" t="s">
        <v>4979</v>
      </c>
      <c r="Y7" s="391">
        <v>120000</v>
      </c>
      <c r="Z7" s="405">
        <f>IF(AG7="Corporate",((F7+Y7)/2),IF(G7="Club",I7,(F7+Y7)))</f>
        <v>120000</v>
      </c>
      <c r="AA7" s="406">
        <f>(F7+Y7)-I7</f>
        <v>0</v>
      </c>
      <c r="AB7" s="394">
        <v>43072</v>
      </c>
      <c r="AC7" s="390">
        <v>140664</v>
      </c>
      <c r="AD7" s="394">
        <v>43072</v>
      </c>
      <c r="AE7" s="401" t="s">
        <v>281</v>
      </c>
      <c r="AF7" s="401" t="s">
        <v>276</v>
      </c>
      <c r="AG7" s="390" t="s">
        <v>39</v>
      </c>
      <c r="AH7" s="390" t="s">
        <v>47</v>
      </c>
      <c r="AI7" s="402" t="s">
        <v>50</v>
      </c>
      <c r="AJ7" s="390"/>
      <c r="AK7" s="394"/>
      <c r="AL7" s="390"/>
      <c r="AM7" s="394"/>
      <c r="AN7" s="394" t="s">
        <v>4971</v>
      </c>
      <c r="AO7" s="390" t="s">
        <v>4980</v>
      </c>
      <c r="AP7" s="399">
        <v>28209290102962</v>
      </c>
      <c r="AQ7" s="397"/>
      <c r="AR7" s="390"/>
      <c r="AS7" s="390"/>
      <c r="AT7" s="390" t="s">
        <v>4981</v>
      </c>
      <c r="AU7" s="390" t="s">
        <v>278</v>
      </c>
      <c r="AV7" s="390" t="s">
        <v>228</v>
      </c>
      <c r="AW7" s="389"/>
      <c r="AX7" s="389"/>
      <c r="AY7" s="389">
        <f>(AW7*35%)-AX7</f>
        <v>0</v>
      </c>
      <c r="AZ7" s="390"/>
      <c r="BA7" s="390"/>
      <c r="BB7" s="390"/>
      <c r="BC7" s="403">
        <f>D7/I7</f>
        <v>0</v>
      </c>
      <c r="BD7" s="403">
        <f>E7/O7</f>
        <v>0</v>
      </c>
      <c r="BE7" s="404">
        <f>LEN(Q7)</f>
        <v>11</v>
      </c>
      <c r="BF7" s="404">
        <f>LEN(R7)</f>
        <v>0</v>
      </c>
      <c r="BG7" s="404">
        <f>LEN(T7)</f>
        <v>14</v>
      </c>
      <c r="BH7" s="404">
        <f>LEN(AP7)</f>
        <v>14</v>
      </c>
      <c r="BI7" s="404">
        <f>LEN(AQ7)</f>
        <v>0</v>
      </c>
    </row>
    <row r="8" spans="1:61" s="404" customFormat="1" ht="17.25" thickTop="1" thickBot="1">
      <c r="A8" s="393">
        <v>216706</v>
      </c>
      <c r="B8" s="394">
        <v>43073</v>
      </c>
      <c r="C8" s="390" t="s">
        <v>4892</v>
      </c>
      <c r="D8" s="392">
        <v>62500</v>
      </c>
      <c r="E8" s="392"/>
      <c r="F8" s="392">
        <f t="shared" ref="F8" si="14">D8+E8</f>
        <v>62500</v>
      </c>
      <c r="G8" s="411" t="s">
        <v>215</v>
      </c>
      <c r="H8" s="390">
        <v>4</v>
      </c>
      <c r="I8" s="391">
        <v>125000</v>
      </c>
      <c r="J8" s="392">
        <f t="shared" ref="J8" si="15">I8/(1.14)</f>
        <v>109649.12280701756</v>
      </c>
      <c r="K8" s="392">
        <f t="shared" ref="K8" si="16">J8*0.14</f>
        <v>15350.87719298246</v>
      </c>
      <c r="L8" s="390" t="s">
        <v>4988</v>
      </c>
      <c r="M8" s="395"/>
      <c r="N8" s="396"/>
      <c r="O8" s="392">
        <f t="shared" ref="O8" si="17">I8-D8</f>
        <v>62500</v>
      </c>
      <c r="P8" s="394">
        <v>43074</v>
      </c>
      <c r="Q8" s="397" t="s">
        <v>4989</v>
      </c>
      <c r="R8" s="397"/>
      <c r="S8" s="398" t="s">
        <v>4990</v>
      </c>
      <c r="T8" s="399">
        <v>27210240103814</v>
      </c>
      <c r="U8" s="393"/>
      <c r="V8" s="400"/>
      <c r="W8" s="390"/>
      <c r="X8" s="390" t="s">
        <v>4991</v>
      </c>
      <c r="Y8" s="391">
        <f>15625*4</f>
        <v>62500</v>
      </c>
      <c r="Z8" s="405">
        <f t="shared" ref="Z8" si="18">IF(AG8="Corporate",((F8+Y8)/2),IF(G8="Club",I8,(F8+Y8)))</f>
        <v>125000</v>
      </c>
      <c r="AA8" s="406">
        <f t="shared" ref="AA8" si="19">(F8+Y8)-I8</f>
        <v>0</v>
      </c>
      <c r="AB8" s="394">
        <v>43073</v>
      </c>
      <c r="AC8" s="390">
        <v>140665</v>
      </c>
      <c r="AD8" s="394">
        <v>43073</v>
      </c>
      <c r="AE8" s="401" t="s">
        <v>275</v>
      </c>
      <c r="AF8" s="401" t="s">
        <v>276</v>
      </c>
      <c r="AG8" s="390" t="s">
        <v>39</v>
      </c>
      <c r="AH8" s="390" t="s">
        <v>47</v>
      </c>
      <c r="AI8" s="402" t="s">
        <v>50</v>
      </c>
      <c r="AJ8" s="390"/>
      <c r="AK8" s="394"/>
      <c r="AL8" s="390"/>
      <c r="AM8" s="394"/>
      <c r="AN8" s="390" t="s">
        <v>4988</v>
      </c>
      <c r="AO8" s="390" t="s">
        <v>4992</v>
      </c>
      <c r="AP8" s="399">
        <v>28502190103821</v>
      </c>
      <c r="AQ8" s="397" t="s">
        <v>4993</v>
      </c>
      <c r="AR8" s="390"/>
      <c r="AS8" s="390"/>
      <c r="AT8" s="390" t="s">
        <v>4994</v>
      </c>
      <c r="AU8" s="390" t="s">
        <v>278</v>
      </c>
      <c r="AV8" s="390" t="s">
        <v>228</v>
      </c>
      <c r="AW8" s="389"/>
      <c r="AX8" s="389"/>
      <c r="AY8" s="389">
        <f t="shared" ref="AY8" si="20">(AW8*35%)-AX8</f>
        <v>0</v>
      </c>
      <c r="AZ8" s="390"/>
      <c r="BA8" s="390"/>
      <c r="BB8" s="390"/>
      <c r="BC8" s="403">
        <f t="shared" ref="BC8" si="21">D8/I8</f>
        <v>0.5</v>
      </c>
      <c r="BD8" s="403">
        <f t="shared" ref="BD8" si="22">E8/O8</f>
        <v>0</v>
      </c>
      <c r="BE8" s="404">
        <f t="shared" ref="BE8:BF8" si="23">LEN(Q8)</f>
        <v>11</v>
      </c>
      <c r="BF8" s="404">
        <f t="shared" si="23"/>
        <v>0</v>
      </c>
      <c r="BG8" s="404">
        <f t="shared" ref="BG8" si="24">LEN(T8)</f>
        <v>14</v>
      </c>
      <c r="BH8" s="404">
        <f t="shared" ref="BH8:BI8" si="25">LEN(AP8)</f>
        <v>14</v>
      </c>
      <c r="BI8" s="404">
        <f t="shared" si="25"/>
        <v>11</v>
      </c>
    </row>
    <row r="9" spans="1:61" ht="17.25" thickTop="1" thickBot="1">
      <c r="A9" s="70"/>
      <c r="B9" s="71"/>
      <c r="C9" s="3"/>
      <c r="D9" s="45"/>
      <c r="E9" s="45"/>
      <c r="F9" s="392">
        <f t="shared" ref="F9:F12" si="26">D9+E9</f>
        <v>0</v>
      </c>
      <c r="G9" s="3"/>
      <c r="H9" s="3"/>
      <c r="I9" s="39"/>
      <c r="J9" s="45">
        <f t="shared" ref="J9:J32" si="27">I9/(1.14)</f>
        <v>0</v>
      </c>
      <c r="K9" s="45">
        <f t="shared" ref="K9:K32" si="28">J9*0.14</f>
        <v>0</v>
      </c>
      <c r="L9" s="3"/>
      <c r="M9" s="72"/>
      <c r="N9" s="72"/>
      <c r="O9" s="45">
        <f t="shared" ref="O9:O32" si="29">I9-D9</f>
        <v>0</v>
      </c>
      <c r="P9" s="71"/>
      <c r="Q9" s="74"/>
      <c r="R9" s="74"/>
      <c r="S9" s="75"/>
      <c r="T9" s="76"/>
      <c r="U9" s="70"/>
      <c r="V9" s="3"/>
      <c r="W9" s="3"/>
      <c r="X9" s="3"/>
      <c r="Y9" s="39"/>
      <c r="Z9" s="405">
        <f t="shared" ref="Z9:Z64" si="30">IF(AG9="Corporate",((F9+Y9)/2),IF(G9="Club",I9,(F9+Y9)))</f>
        <v>0</v>
      </c>
      <c r="AA9" s="406">
        <f t="shared" ref="AA9:AA64" si="31">(F9+Y9)-I9</f>
        <v>0</v>
      </c>
      <c r="AB9" s="71"/>
      <c r="AC9" s="3"/>
      <c r="AD9" s="71"/>
      <c r="AE9" s="78"/>
      <c r="AF9" s="78"/>
      <c r="AG9" s="3"/>
      <c r="AH9" s="3"/>
      <c r="AI9" s="79"/>
      <c r="AJ9" s="3"/>
      <c r="AK9" s="71"/>
      <c r="AL9" s="3"/>
      <c r="AM9" s="71"/>
      <c r="AN9" s="3"/>
      <c r="AO9" s="3"/>
      <c r="AP9" s="76"/>
      <c r="AQ9" s="74"/>
      <c r="AR9" s="3"/>
      <c r="AS9" s="3"/>
      <c r="AT9" s="3"/>
      <c r="AU9" s="3"/>
      <c r="AV9" s="3"/>
      <c r="AW9" s="1"/>
      <c r="AX9" s="1"/>
      <c r="AY9" s="1">
        <f t="shared" ref="AY9:AY32" si="32">(AW9*35%)-AX9</f>
        <v>0</v>
      </c>
      <c r="AZ9" s="3"/>
      <c r="BA9" s="3"/>
      <c r="BB9" s="3"/>
      <c r="BC9" s="80" t="e">
        <f t="shared" ref="BC9:BC32" si="33">D9/I9</f>
        <v>#DIV/0!</v>
      </c>
      <c r="BD9" s="80" t="e">
        <f t="shared" ref="BD9:BD32" si="34">E9/O9</f>
        <v>#DIV/0!</v>
      </c>
      <c r="BE9" s="81">
        <f t="shared" ref="BE9:BE32" si="35">LEN(Q9)</f>
        <v>0</v>
      </c>
      <c r="BF9" s="81">
        <f t="shared" ref="BF9:BF32" si="36">LEN(R9)</f>
        <v>0</v>
      </c>
      <c r="BG9" s="81">
        <f t="shared" ref="BG9:BG32" si="37">LEN(T9)</f>
        <v>0</v>
      </c>
      <c r="BH9" s="81">
        <f t="shared" ref="BH9:BH32" si="38">LEN(AP9)</f>
        <v>0</v>
      </c>
      <c r="BI9" s="81">
        <f t="shared" ref="BI9:BI32" si="39">LEN(AQ9)</f>
        <v>0</v>
      </c>
    </row>
    <row r="10" spans="1:61" ht="17.25" thickTop="1" thickBot="1">
      <c r="A10" s="70"/>
      <c r="B10" s="71"/>
      <c r="C10" s="3"/>
      <c r="D10" s="45"/>
      <c r="E10" s="45"/>
      <c r="F10" s="392">
        <f t="shared" si="26"/>
        <v>0</v>
      </c>
      <c r="G10" s="3"/>
      <c r="H10" s="3"/>
      <c r="I10" s="39"/>
      <c r="J10" s="45">
        <f t="shared" si="27"/>
        <v>0</v>
      </c>
      <c r="K10" s="45">
        <f t="shared" si="28"/>
        <v>0</v>
      </c>
      <c r="L10" s="3"/>
      <c r="M10" s="72"/>
      <c r="N10" s="72"/>
      <c r="O10" s="45">
        <f t="shared" si="29"/>
        <v>0</v>
      </c>
      <c r="P10" s="71"/>
      <c r="Q10" s="74"/>
      <c r="R10" s="74"/>
      <c r="S10" s="75"/>
      <c r="T10" s="76"/>
      <c r="U10" s="70"/>
      <c r="V10" s="3"/>
      <c r="W10" s="3"/>
      <c r="X10" s="3"/>
      <c r="Y10" s="39"/>
      <c r="Z10" s="405">
        <f t="shared" si="30"/>
        <v>0</v>
      </c>
      <c r="AA10" s="406">
        <f t="shared" si="31"/>
        <v>0</v>
      </c>
      <c r="AB10" s="71"/>
      <c r="AC10" s="3"/>
      <c r="AD10" s="71"/>
      <c r="AE10" s="78"/>
      <c r="AF10" s="78"/>
      <c r="AG10" s="3"/>
      <c r="AH10" s="3"/>
      <c r="AI10" s="79"/>
      <c r="AJ10" s="3"/>
      <c r="AK10" s="71"/>
      <c r="AL10" s="3"/>
      <c r="AM10" s="71"/>
      <c r="AN10" s="3"/>
      <c r="AO10" s="3"/>
      <c r="AP10" s="76"/>
      <c r="AQ10" s="74"/>
      <c r="AR10" s="3"/>
      <c r="AS10" s="3"/>
      <c r="AT10" s="3"/>
      <c r="AU10" s="3"/>
      <c r="AV10" s="3"/>
      <c r="AW10" s="1"/>
      <c r="AX10" s="1"/>
      <c r="AY10" s="1">
        <f t="shared" si="32"/>
        <v>0</v>
      </c>
      <c r="AZ10" s="3"/>
      <c r="BA10" s="3"/>
      <c r="BB10" s="3"/>
      <c r="BC10" s="80" t="e">
        <f t="shared" si="33"/>
        <v>#DIV/0!</v>
      </c>
      <c r="BD10" s="80" t="e">
        <f t="shared" si="34"/>
        <v>#DIV/0!</v>
      </c>
      <c r="BE10" s="81">
        <f t="shared" si="35"/>
        <v>0</v>
      </c>
      <c r="BF10" s="81">
        <f t="shared" si="36"/>
        <v>0</v>
      </c>
      <c r="BG10" s="81">
        <f t="shared" si="37"/>
        <v>0</v>
      </c>
      <c r="BH10" s="81">
        <f t="shared" si="38"/>
        <v>0</v>
      </c>
      <c r="BI10" s="81">
        <f t="shared" si="39"/>
        <v>0</v>
      </c>
    </row>
    <row r="11" spans="1:61" ht="17.25" thickTop="1" thickBot="1">
      <c r="A11" s="70"/>
      <c r="B11" s="71"/>
      <c r="C11" s="3"/>
      <c r="D11" s="45"/>
      <c r="E11" s="45"/>
      <c r="F11" s="392">
        <f t="shared" si="26"/>
        <v>0</v>
      </c>
      <c r="G11" s="3"/>
      <c r="H11" s="3"/>
      <c r="I11" s="39"/>
      <c r="J11" s="45">
        <f t="shared" si="27"/>
        <v>0</v>
      </c>
      <c r="K11" s="45">
        <f t="shared" si="28"/>
        <v>0</v>
      </c>
      <c r="L11" s="3"/>
      <c r="M11" s="72"/>
      <c r="N11" s="72"/>
      <c r="O11" s="45">
        <f t="shared" si="29"/>
        <v>0</v>
      </c>
      <c r="P11" s="71"/>
      <c r="Q11" s="74"/>
      <c r="R11" s="74"/>
      <c r="S11" s="75"/>
      <c r="T11" s="76"/>
      <c r="U11" s="70"/>
      <c r="V11" s="3"/>
      <c r="W11" s="3"/>
      <c r="X11" s="3"/>
      <c r="Y11" s="39"/>
      <c r="Z11" s="405">
        <f t="shared" si="30"/>
        <v>0</v>
      </c>
      <c r="AA11" s="406">
        <f t="shared" si="31"/>
        <v>0</v>
      </c>
      <c r="AB11" s="71"/>
      <c r="AC11" s="3"/>
      <c r="AD11" s="71"/>
      <c r="AE11" s="78"/>
      <c r="AF11" s="78"/>
      <c r="AG11" s="3"/>
      <c r="AH11" s="3"/>
      <c r="AI11" s="79"/>
      <c r="AJ11" s="3"/>
      <c r="AK11" s="71"/>
      <c r="AL11" s="3"/>
      <c r="AM11" s="71"/>
      <c r="AN11" s="3"/>
      <c r="AO11" s="3"/>
      <c r="AP11" s="76"/>
      <c r="AQ11" s="74"/>
      <c r="AR11" s="3"/>
      <c r="AS11" s="3"/>
      <c r="AT11" s="3"/>
      <c r="AU11" s="3"/>
      <c r="AV11" s="3"/>
      <c r="AW11" s="1"/>
      <c r="AX11" s="1"/>
      <c r="AY11" s="1">
        <f t="shared" si="32"/>
        <v>0</v>
      </c>
      <c r="AZ11" s="3"/>
      <c r="BA11" s="3"/>
      <c r="BB11" s="3"/>
      <c r="BC11" s="80" t="e">
        <f t="shared" si="33"/>
        <v>#DIV/0!</v>
      </c>
      <c r="BD11" s="80" t="e">
        <f t="shared" si="34"/>
        <v>#DIV/0!</v>
      </c>
      <c r="BE11" s="81">
        <f t="shared" si="35"/>
        <v>0</v>
      </c>
      <c r="BF11" s="81">
        <f t="shared" si="36"/>
        <v>0</v>
      </c>
      <c r="BG11" s="81">
        <f t="shared" si="37"/>
        <v>0</v>
      </c>
      <c r="BH11" s="81">
        <f t="shared" si="38"/>
        <v>0</v>
      </c>
      <c r="BI11" s="81">
        <f t="shared" si="39"/>
        <v>0</v>
      </c>
    </row>
    <row r="12" spans="1:61" ht="17.25" thickTop="1" thickBot="1">
      <c r="A12" s="70"/>
      <c r="B12" s="71"/>
      <c r="C12" s="3"/>
      <c r="D12" s="45"/>
      <c r="E12" s="45"/>
      <c r="F12" s="392">
        <f t="shared" si="26"/>
        <v>0</v>
      </c>
      <c r="G12" s="3"/>
      <c r="H12" s="3"/>
      <c r="I12" s="39"/>
      <c r="J12" s="45">
        <f t="shared" si="27"/>
        <v>0</v>
      </c>
      <c r="K12" s="45">
        <f t="shared" si="28"/>
        <v>0</v>
      </c>
      <c r="L12" s="3"/>
      <c r="M12" s="72"/>
      <c r="N12" s="72"/>
      <c r="O12" s="45">
        <f t="shared" si="29"/>
        <v>0</v>
      </c>
      <c r="P12" s="71"/>
      <c r="Q12" s="74"/>
      <c r="R12" s="74"/>
      <c r="S12" s="75"/>
      <c r="T12" s="76"/>
      <c r="U12" s="70"/>
      <c r="V12" s="3"/>
      <c r="W12" s="3"/>
      <c r="X12" s="3"/>
      <c r="Y12" s="39"/>
      <c r="Z12" s="405">
        <f t="shared" si="30"/>
        <v>0</v>
      </c>
      <c r="AA12" s="406">
        <f t="shared" si="31"/>
        <v>0</v>
      </c>
      <c r="AB12" s="71"/>
      <c r="AC12" s="3"/>
      <c r="AD12" s="71"/>
      <c r="AE12" s="78"/>
      <c r="AF12" s="78"/>
      <c r="AG12" s="3"/>
      <c r="AH12" s="3"/>
      <c r="AI12" s="79"/>
      <c r="AJ12" s="3"/>
      <c r="AK12" s="71"/>
      <c r="AL12" s="3"/>
      <c r="AM12" s="71"/>
      <c r="AN12" s="3"/>
      <c r="AO12" s="3"/>
      <c r="AP12" s="76"/>
      <c r="AQ12" s="74"/>
      <c r="AR12" s="3"/>
      <c r="AS12" s="3"/>
      <c r="AT12" s="3"/>
      <c r="AU12" s="3"/>
      <c r="AV12" s="3"/>
      <c r="AW12" s="1"/>
      <c r="AX12" s="1"/>
      <c r="AY12" s="1">
        <f t="shared" si="32"/>
        <v>0</v>
      </c>
      <c r="AZ12" s="3"/>
      <c r="BA12" s="3"/>
      <c r="BB12" s="3"/>
      <c r="BC12" s="80" t="e">
        <f t="shared" si="33"/>
        <v>#DIV/0!</v>
      </c>
      <c r="BD12" s="80" t="e">
        <f t="shared" si="34"/>
        <v>#DIV/0!</v>
      </c>
      <c r="BE12" s="81">
        <f t="shared" si="35"/>
        <v>0</v>
      </c>
      <c r="BF12" s="81">
        <f t="shared" si="36"/>
        <v>0</v>
      </c>
      <c r="BG12" s="81">
        <f t="shared" si="37"/>
        <v>0</v>
      </c>
      <c r="BH12" s="81">
        <f t="shared" si="38"/>
        <v>0</v>
      </c>
      <c r="BI12" s="81">
        <f t="shared" si="39"/>
        <v>0</v>
      </c>
    </row>
    <row r="13" spans="1:61" ht="17.25" thickTop="1" thickBot="1">
      <c r="A13" s="70"/>
      <c r="B13" s="71"/>
      <c r="C13" s="3"/>
      <c r="D13" s="45"/>
      <c r="E13" s="45"/>
      <c r="F13" s="392">
        <f t="shared" ref="F13:F49" si="40">D13+E13</f>
        <v>0</v>
      </c>
      <c r="G13" s="3"/>
      <c r="H13" s="3"/>
      <c r="I13" s="39"/>
      <c r="J13" s="45">
        <f t="shared" si="27"/>
        <v>0</v>
      </c>
      <c r="K13" s="45">
        <f t="shared" si="28"/>
        <v>0</v>
      </c>
      <c r="L13" s="3"/>
      <c r="M13" s="72"/>
      <c r="N13" s="72"/>
      <c r="O13" s="45">
        <f t="shared" si="29"/>
        <v>0</v>
      </c>
      <c r="P13" s="71"/>
      <c r="Q13" s="74"/>
      <c r="R13" s="74"/>
      <c r="S13" s="75"/>
      <c r="T13" s="76"/>
      <c r="U13" s="70"/>
      <c r="V13" s="3"/>
      <c r="W13" s="3"/>
      <c r="X13" s="3"/>
      <c r="Y13" s="39"/>
      <c r="Z13" s="405">
        <f t="shared" si="30"/>
        <v>0</v>
      </c>
      <c r="AA13" s="406">
        <f t="shared" si="31"/>
        <v>0</v>
      </c>
      <c r="AB13" s="71"/>
      <c r="AC13" s="3"/>
      <c r="AD13" s="71"/>
      <c r="AE13" s="78"/>
      <c r="AF13" s="78"/>
      <c r="AG13" s="3"/>
      <c r="AH13" s="3"/>
      <c r="AI13" s="79"/>
      <c r="AJ13" s="3"/>
      <c r="AK13" s="71"/>
      <c r="AL13" s="3"/>
      <c r="AM13" s="71"/>
      <c r="AN13" s="3"/>
      <c r="AO13" s="3"/>
      <c r="AP13" s="76"/>
      <c r="AQ13" s="74"/>
      <c r="AR13" s="3"/>
      <c r="AS13" s="3"/>
      <c r="AT13" s="3"/>
      <c r="AU13" s="3"/>
      <c r="AV13" s="3"/>
      <c r="AW13" s="1"/>
      <c r="AX13" s="1"/>
      <c r="AY13" s="1">
        <f t="shared" si="32"/>
        <v>0</v>
      </c>
      <c r="AZ13" s="3"/>
      <c r="BA13" s="3"/>
      <c r="BB13" s="3"/>
      <c r="BC13" s="80" t="e">
        <f t="shared" si="33"/>
        <v>#DIV/0!</v>
      </c>
      <c r="BD13" s="80" t="e">
        <f t="shared" si="34"/>
        <v>#DIV/0!</v>
      </c>
      <c r="BE13" s="81">
        <f t="shared" si="35"/>
        <v>0</v>
      </c>
      <c r="BF13" s="81">
        <f t="shared" si="36"/>
        <v>0</v>
      </c>
      <c r="BG13" s="81">
        <f t="shared" si="37"/>
        <v>0</v>
      </c>
      <c r="BH13" s="81">
        <f t="shared" si="38"/>
        <v>0</v>
      </c>
      <c r="BI13" s="81">
        <f t="shared" si="39"/>
        <v>0</v>
      </c>
    </row>
    <row r="14" spans="1:61" ht="17.25" thickTop="1" thickBot="1">
      <c r="A14" s="70"/>
      <c r="B14" s="71"/>
      <c r="C14" s="3"/>
      <c r="D14" s="45"/>
      <c r="E14" s="45"/>
      <c r="F14" s="392">
        <f t="shared" si="40"/>
        <v>0</v>
      </c>
      <c r="G14" s="3"/>
      <c r="H14" s="3"/>
      <c r="I14" s="39"/>
      <c r="J14" s="45">
        <f t="shared" si="27"/>
        <v>0</v>
      </c>
      <c r="K14" s="45">
        <f t="shared" si="28"/>
        <v>0</v>
      </c>
      <c r="L14" s="3"/>
      <c r="M14" s="72"/>
      <c r="N14" s="72"/>
      <c r="O14" s="45">
        <f t="shared" si="29"/>
        <v>0</v>
      </c>
      <c r="P14" s="71"/>
      <c r="Q14" s="74"/>
      <c r="R14" s="74"/>
      <c r="S14" s="75"/>
      <c r="T14" s="76"/>
      <c r="U14" s="70"/>
      <c r="V14" s="3"/>
      <c r="W14" s="3"/>
      <c r="X14" s="3"/>
      <c r="Y14" s="39"/>
      <c r="Z14" s="405">
        <f t="shared" si="30"/>
        <v>0</v>
      </c>
      <c r="AA14" s="406">
        <f t="shared" si="31"/>
        <v>0</v>
      </c>
      <c r="AB14" s="71"/>
      <c r="AC14" s="3"/>
      <c r="AD14" s="71"/>
      <c r="AE14" s="78"/>
      <c r="AF14" s="78"/>
      <c r="AG14" s="3"/>
      <c r="AH14" s="3"/>
      <c r="AI14" s="79"/>
      <c r="AJ14" s="3"/>
      <c r="AK14" s="71"/>
      <c r="AL14" s="3"/>
      <c r="AM14" s="71"/>
      <c r="AN14" s="3"/>
      <c r="AO14" s="3"/>
      <c r="AP14" s="76"/>
      <c r="AQ14" s="74"/>
      <c r="AR14" s="3"/>
      <c r="AS14" s="3"/>
      <c r="AT14" s="3"/>
      <c r="AU14" s="3"/>
      <c r="AV14" s="3"/>
      <c r="AW14" s="1"/>
      <c r="AX14" s="1"/>
      <c r="AY14" s="1">
        <f t="shared" si="32"/>
        <v>0</v>
      </c>
      <c r="AZ14" s="3"/>
      <c r="BA14" s="3"/>
      <c r="BB14" s="3"/>
      <c r="BC14" s="80" t="e">
        <f t="shared" si="33"/>
        <v>#DIV/0!</v>
      </c>
      <c r="BD14" s="80" t="e">
        <f t="shared" si="34"/>
        <v>#DIV/0!</v>
      </c>
      <c r="BE14" s="81">
        <f t="shared" si="35"/>
        <v>0</v>
      </c>
      <c r="BF14" s="81">
        <f t="shared" si="36"/>
        <v>0</v>
      </c>
      <c r="BG14" s="81">
        <f t="shared" si="37"/>
        <v>0</v>
      </c>
      <c r="BH14" s="81">
        <f t="shared" si="38"/>
        <v>0</v>
      </c>
      <c r="BI14" s="81">
        <f t="shared" si="39"/>
        <v>0</v>
      </c>
    </row>
    <row r="15" spans="1:61" ht="17.25" thickTop="1" thickBot="1">
      <c r="A15" s="70"/>
      <c r="B15" s="71"/>
      <c r="C15" s="3"/>
      <c r="D15" s="45"/>
      <c r="E15" s="45"/>
      <c r="F15" s="392">
        <f t="shared" si="40"/>
        <v>0</v>
      </c>
      <c r="G15" s="3"/>
      <c r="H15" s="3"/>
      <c r="I15" s="39"/>
      <c r="J15" s="45">
        <f t="shared" si="27"/>
        <v>0</v>
      </c>
      <c r="K15" s="45">
        <f t="shared" si="28"/>
        <v>0</v>
      </c>
      <c r="L15" s="3"/>
      <c r="M15" s="72"/>
      <c r="N15" s="72"/>
      <c r="O15" s="45">
        <f t="shared" si="29"/>
        <v>0</v>
      </c>
      <c r="P15" s="71"/>
      <c r="Q15" s="74"/>
      <c r="R15" s="74"/>
      <c r="S15" s="75"/>
      <c r="T15" s="76"/>
      <c r="U15" s="70"/>
      <c r="V15" s="3"/>
      <c r="W15" s="3"/>
      <c r="X15" s="3"/>
      <c r="Y15" s="39"/>
      <c r="Z15" s="405">
        <f t="shared" si="30"/>
        <v>0</v>
      </c>
      <c r="AA15" s="406">
        <f t="shared" si="31"/>
        <v>0</v>
      </c>
      <c r="AB15" s="71"/>
      <c r="AC15" s="3"/>
      <c r="AD15" s="71"/>
      <c r="AE15" s="78"/>
      <c r="AF15" s="78"/>
      <c r="AG15" s="3"/>
      <c r="AH15" s="3"/>
      <c r="AI15" s="79"/>
      <c r="AJ15" s="3"/>
      <c r="AK15" s="71"/>
      <c r="AL15" s="3"/>
      <c r="AM15" s="71"/>
      <c r="AN15" s="3"/>
      <c r="AO15" s="3"/>
      <c r="AP15" s="76"/>
      <c r="AQ15" s="74"/>
      <c r="AR15" s="3"/>
      <c r="AS15" s="3"/>
      <c r="AT15" s="3"/>
      <c r="AU15" s="3"/>
      <c r="AV15" s="3"/>
      <c r="AW15" s="1"/>
      <c r="AX15" s="1"/>
      <c r="AY15" s="1">
        <f t="shared" si="32"/>
        <v>0</v>
      </c>
      <c r="AZ15" s="3"/>
      <c r="BA15" s="3"/>
      <c r="BB15" s="3"/>
      <c r="BC15" s="80" t="e">
        <f t="shared" si="33"/>
        <v>#DIV/0!</v>
      </c>
      <c r="BD15" s="80" t="e">
        <f t="shared" si="34"/>
        <v>#DIV/0!</v>
      </c>
      <c r="BE15" s="81">
        <f t="shared" si="35"/>
        <v>0</v>
      </c>
      <c r="BF15" s="81">
        <f t="shared" si="36"/>
        <v>0</v>
      </c>
      <c r="BG15" s="81">
        <f t="shared" si="37"/>
        <v>0</v>
      </c>
      <c r="BH15" s="81">
        <f t="shared" si="38"/>
        <v>0</v>
      </c>
      <c r="BI15" s="81">
        <f t="shared" si="39"/>
        <v>0</v>
      </c>
    </row>
    <row r="16" spans="1:61" ht="17.25" thickTop="1" thickBot="1">
      <c r="A16" s="70"/>
      <c r="B16" s="71"/>
      <c r="C16" s="3"/>
      <c r="D16" s="45"/>
      <c r="E16" s="45"/>
      <c r="F16" s="392">
        <f t="shared" si="40"/>
        <v>0</v>
      </c>
      <c r="G16" s="3"/>
      <c r="H16" s="3"/>
      <c r="I16" s="39"/>
      <c r="J16" s="45">
        <f t="shared" si="27"/>
        <v>0</v>
      </c>
      <c r="K16" s="45">
        <f t="shared" si="28"/>
        <v>0</v>
      </c>
      <c r="L16" s="3"/>
      <c r="M16" s="72"/>
      <c r="N16" s="72"/>
      <c r="O16" s="45">
        <f t="shared" si="29"/>
        <v>0</v>
      </c>
      <c r="P16" s="71"/>
      <c r="Q16" s="74"/>
      <c r="R16" s="74"/>
      <c r="S16" s="75"/>
      <c r="T16" s="76"/>
      <c r="U16" s="70"/>
      <c r="V16" s="3"/>
      <c r="W16" s="3"/>
      <c r="X16" s="3"/>
      <c r="Y16" s="39"/>
      <c r="Z16" s="405">
        <f t="shared" si="30"/>
        <v>0</v>
      </c>
      <c r="AA16" s="406">
        <f t="shared" si="31"/>
        <v>0</v>
      </c>
      <c r="AB16" s="71"/>
      <c r="AC16" s="3"/>
      <c r="AD16" s="71"/>
      <c r="AE16" s="78"/>
      <c r="AF16" s="78"/>
      <c r="AG16" s="3"/>
      <c r="AH16" s="3"/>
      <c r="AI16" s="79"/>
      <c r="AJ16" s="3"/>
      <c r="AK16" s="71"/>
      <c r="AL16" s="3"/>
      <c r="AM16" s="71"/>
      <c r="AN16" s="3"/>
      <c r="AO16" s="3"/>
      <c r="AP16" s="76"/>
      <c r="AQ16" s="74"/>
      <c r="AR16" s="3"/>
      <c r="AS16" s="3"/>
      <c r="AT16" s="3"/>
      <c r="AU16" s="3"/>
      <c r="AV16" s="3"/>
      <c r="AW16" s="1"/>
      <c r="AX16" s="1"/>
      <c r="AY16" s="1">
        <f t="shared" si="32"/>
        <v>0</v>
      </c>
      <c r="AZ16" s="3"/>
      <c r="BA16" s="3"/>
      <c r="BB16" s="3"/>
      <c r="BC16" s="80" t="e">
        <f t="shared" si="33"/>
        <v>#DIV/0!</v>
      </c>
      <c r="BD16" s="80" t="e">
        <f t="shared" si="34"/>
        <v>#DIV/0!</v>
      </c>
      <c r="BE16" s="81">
        <f t="shared" si="35"/>
        <v>0</v>
      </c>
      <c r="BF16" s="81">
        <f t="shared" si="36"/>
        <v>0</v>
      </c>
      <c r="BG16" s="81">
        <f t="shared" si="37"/>
        <v>0</v>
      </c>
      <c r="BH16" s="81">
        <f t="shared" si="38"/>
        <v>0</v>
      </c>
      <c r="BI16" s="81">
        <f t="shared" si="39"/>
        <v>0</v>
      </c>
    </row>
    <row r="17" spans="1:61" ht="17.25" thickTop="1" thickBot="1">
      <c r="A17" s="70"/>
      <c r="B17" s="71"/>
      <c r="C17" s="3"/>
      <c r="D17" s="45"/>
      <c r="E17" s="45"/>
      <c r="F17" s="392">
        <f t="shared" si="40"/>
        <v>0</v>
      </c>
      <c r="G17" s="3"/>
      <c r="H17" s="3"/>
      <c r="I17" s="39"/>
      <c r="J17" s="45">
        <f t="shared" si="27"/>
        <v>0</v>
      </c>
      <c r="K17" s="45">
        <f t="shared" si="28"/>
        <v>0</v>
      </c>
      <c r="L17" s="3"/>
      <c r="M17" s="72"/>
      <c r="N17" s="72"/>
      <c r="O17" s="45">
        <f t="shared" si="29"/>
        <v>0</v>
      </c>
      <c r="P17" s="71"/>
      <c r="Q17" s="74"/>
      <c r="R17" s="74"/>
      <c r="S17" s="75"/>
      <c r="T17" s="76"/>
      <c r="U17" s="70"/>
      <c r="V17" s="3"/>
      <c r="W17" s="3"/>
      <c r="X17" s="3"/>
      <c r="Y17" s="39"/>
      <c r="Z17" s="405">
        <f t="shared" si="30"/>
        <v>0</v>
      </c>
      <c r="AA17" s="406">
        <f t="shared" si="31"/>
        <v>0</v>
      </c>
      <c r="AB17" s="71"/>
      <c r="AC17" s="3"/>
      <c r="AD17" s="71"/>
      <c r="AE17" s="78"/>
      <c r="AF17" s="78"/>
      <c r="AG17" s="3"/>
      <c r="AH17" s="3"/>
      <c r="AI17" s="79"/>
      <c r="AJ17" s="3"/>
      <c r="AK17" s="71"/>
      <c r="AL17" s="3"/>
      <c r="AM17" s="71"/>
      <c r="AN17" s="3"/>
      <c r="AO17" s="3"/>
      <c r="AP17" s="76"/>
      <c r="AQ17" s="74"/>
      <c r="AR17" s="3"/>
      <c r="AS17" s="3"/>
      <c r="AT17" s="3"/>
      <c r="AU17" s="3"/>
      <c r="AV17" s="3"/>
      <c r="AW17" s="1"/>
      <c r="AX17" s="1"/>
      <c r="AY17" s="1">
        <f t="shared" si="32"/>
        <v>0</v>
      </c>
      <c r="AZ17" s="3"/>
      <c r="BA17" s="3"/>
      <c r="BB17" s="3"/>
      <c r="BC17" s="80" t="e">
        <f t="shared" si="33"/>
        <v>#DIV/0!</v>
      </c>
      <c r="BD17" s="80" t="e">
        <f t="shared" si="34"/>
        <v>#DIV/0!</v>
      </c>
      <c r="BE17" s="81">
        <f t="shared" si="35"/>
        <v>0</v>
      </c>
      <c r="BF17" s="81">
        <f t="shared" si="36"/>
        <v>0</v>
      </c>
      <c r="BG17" s="81">
        <f t="shared" si="37"/>
        <v>0</v>
      </c>
      <c r="BH17" s="81">
        <f t="shared" si="38"/>
        <v>0</v>
      </c>
      <c r="BI17" s="81">
        <f t="shared" si="39"/>
        <v>0</v>
      </c>
    </row>
    <row r="18" spans="1:61" ht="17.25" thickTop="1" thickBot="1">
      <c r="A18" s="70"/>
      <c r="B18" s="71"/>
      <c r="C18" s="3"/>
      <c r="D18" s="45"/>
      <c r="E18" s="45"/>
      <c r="F18" s="392">
        <f t="shared" si="40"/>
        <v>0</v>
      </c>
      <c r="G18" s="3"/>
      <c r="H18" s="3"/>
      <c r="I18" s="39"/>
      <c r="J18" s="45">
        <f t="shared" si="27"/>
        <v>0</v>
      </c>
      <c r="K18" s="45">
        <f t="shared" si="28"/>
        <v>0</v>
      </c>
      <c r="L18" s="3"/>
      <c r="M18" s="72"/>
      <c r="N18" s="72"/>
      <c r="O18" s="45">
        <f t="shared" si="29"/>
        <v>0</v>
      </c>
      <c r="P18" s="71"/>
      <c r="Q18" s="74"/>
      <c r="R18" s="74"/>
      <c r="S18" s="75"/>
      <c r="T18" s="76"/>
      <c r="U18" s="70"/>
      <c r="V18" s="3"/>
      <c r="W18" s="3"/>
      <c r="X18" s="3"/>
      <c r="Y18" s="39"/>
      <c r="Z18" s="405">
        <f t="shared" si="30"/>
        <v>0</v>
      </c>
      <c r="AA18" s="406">
        <f t="shared" si="31"/>
        <v>0</v>
      </c>
      <c r="AB18" s="71"/>
      <c r="AC18" s="3"/>
      <c r="AD18" s="71"/>
      <c r="AE18" s="78"/>
      <c r="AF18" s="78"/>
      <c r="AG18" s="3"/>
      <c r="AH18" s="3"/>
      <c r="AI18" s="79"/>
      <c r="AJ18" s="3"/>
      <c r="AK18" s="71"/>
      <c r="AL18" s="3"/>
      <c r="AM18" s="71"/>
      <c r="AN18" s="3"/>
      <c r="AO18" s="3"/>
      <c r="AP18" s="76"/>
      <c r="AQ18" s="74"/>
      <c r="AR18" s="3"/>
      <c r="AS18" s="3"/>
      <c r="AT18" s="3"/>
      <c r="AU18" s="3"/>
      <c r="AV18" s="3"/>
      <c r="AW18" s="1"/>
      <c r="AX18" s="1"/>
      <c r="AY18" s="1">
        <f t="shared" si="32"/>
        <v>0</v>
      </c>
      <c r="AZ18" s="3"/>
      <c r="BA18" s="3"/>
      <c r="BB18" s="3"/>
      <c r="BC18" s="80" t="e">
        <f t="shared" si="33"/>
        <v>#DIV/0!</v>
      </c>
      <c r="BD18" s="80" t="e">
        <f t="shared" si="34"/>
        <v>#DIV/0!</v>
      </c>
      <c r="BE18" s="81">
        <f t="shared" si="35"/>
        <v>0</v>
      </c>
      <c r="BF18" s="81">
        <f t="shared" si="36"/>
        <v>0</v>
      </c>
      <c r="BG18" s="81">
        <f t="shared" si="37"/>
        <v>0</v>
      </c>
      <c r="BH18" s="81">
        <f t="shared" si="38"/>
        <v>0</v>
      </c>
      <c r="BI18" s="81">
        <f t="shared" si="39"/>
        <v>0</v>
      </c>
    </row>
    <row r="19" spans="1:61" ht="17.25" thickTop="1" thickBot="1">
      <c r="A19" s="70"/>
      <c r="B19" s="71"/>
      <c r="C19" s="3"/>
      <c r="D19" s="45"/>
      <c r="E19" s="45"/>
      <c r="F19" s="392">
        <f t="shared" si="40"/>
        <v>0</v>
      </c>
      <c r="G19" s="3"/>
      <c r="H19" s="3"/>
      <c r="I19" s="39"/>
      <c r="J19" s="45">
        <f t="shared" si="27"/>
        <v>0</v>
      </c>
      <c r="K19" s="45">
        <f t="shared" si="28"/>
        <v>0</v>
      </c>
      <c r="L19" s="3"/>
      <c r="M19" s="72"/>
      <c r="N19" s="72"/>
      <c r="O19" s="45">
        <f t="shared" si="29"/>
        <v>0</v>
      </c>
      <c r="P19" s="71"/>
      <c r="Q19" s="74"/>
      <c r="R19" s="74"/>
      <c r="S19" s="75"/>
      <c r="T19" s="76"/>
      <c r="U19" s="70"/>
      <c r="V19" s="3"/>
      <c r="W19" s="3"/>
      <c r="X19" s="3"/>
      <c r="Y19" s="39"/>
      <c r="Z19" s="405">
        <f t="shared" si="30"/>
        <v>0</v>
      </c>
      <c r="AA19" s="406">
        <f t="shared" si="31"/>
        <v>0</v>
      </c>
      <c r="AB19" s="71"/>
      <c r="AC19" s="3"/>
      <c r="AD19" s="71"/>
      <c r="AE19" s="78"/>
      <c r="AF19" s="78"/>
      <c r="AG19" s="3"/>
      <c r="AH19" s="3"/>
      <c r="AI19" s="79"/>
      <c r="AJ19" s="3"/>
      <c r="AK19" s="71"/>
      <c r="AL19" s="3"/>
      <c r="AM19" s="71"/>
      <c r="AN19" s="3"/>
      <c r="AO19" s="3"/>
      <c r="AP19" s="76"/>
      <c r="AQ19" s="74"/>
      <c r="AR19" s="3"/>
      <c r="AS19" s="3"/>
      <c r="AT19" s="3"/>
      <c r="AU19" s="3"/>
      <c r="AV19" s="3"/>
      <c r="AW19" s="1"/>
      <c r="AX19" s="1"/>
      <c r="AY19" s="1">
        <f t="shared" si="32"/>
        <v>0</v>
      </c>
      <c r="AZ19" s="3"/>
      <c r="BA19" s="3"/>
      <c r="BB19" s="3"/>
      <c r="BC19" s="80" t="e">
        <f t="shared" si="33"/>
        <v>#DIV/0!</v>
      </c>
      <c r="BD19" s="80" t="e">
        <f t="shared" si="34"/>
        <v>#DIV/0!</v>
      </c>
      <c r="BE19" s="81">
        <f t="shared" si="35"/>
        <v>0</v>
      </c>
      <c r="BF19" s="81">
        <f t="shared" si="36"/>
        <v>0</v>
      </c>
      <c r="BG19" s="81">
        <f t="shared" si="37"/>
        <v>0</v>
      </c>
      <c r="BH19" s="81">
        <f t="shared" si="38"/>
        <v>0</v>
      </c>
      <c r="BI19" s="81">
        <f t="shared" si="39"/>
        <v>0</v>
      </c>
    </row>
    <row r="20" spans="1:61" ht="17.25" thickTop="1" thickBot="1">
      <c r="A20" s="70"/>
      <c r="B20" s="71"/>
      <c r="C20" s="3"/>
      <c r="D20" s="45"/>
      <c r="E20" s="45"/>
      <c r="F20" s="392">
        <f t="shared" si="40"/>
        <v>0</v>
      </c>
      <c r="G20" s="3"/>
      <c r="H20" s="3"/>
      <c r="I20" s="39"/>
      <c r="J20" s="45">
        <f t="shared" si="27"/>
        <v>0</v>
      </c>
      <c r="K20" s="45">
        <f t="shared" si="28"/>
        <v>0</v>
      </c>
      <c r="L20" s="3"/>
      <c r="M20" s="72"/>
      <c r="N20" s="72"/>
      <c r="O20" s="45">
        <f t="shared" si="29"/>
        <v>0</v>
      </c>
      <c r="P20" s="71"/>
      <c r="Q20" s="74"/>
      <c r="R20" s="74"/>
      <c r="S20" s="75"/>
      <c r="T20" s="76"/>
      <c r="U20" s="70"/>
      <c r="V20" s="3"/>
      <c r="W20" s="3"/>
      <c r="X20" s="3"/>
      <c r="Y20" s="39"/>
      <c r="Z20" s="405">
        <f t="shared" si="30"/>
        <v>0</v>
      </c>
      <c r="AA20" s="406">
        <f t="shared" si="31"/>
        <v>0</v>
      </c>
      <c r="AB20" s="71"/>
      <c r="AC20" s="3"/>
      <c r="AD20" s="71"/>
      <c r="AE20" s="78"/>
      <c r="AF20" s="78"/>
      <c r="AG20" s="3"/>
      <c r="AH20" s="3"/>
      <c r="AI20" s="79"/>
      <c r="AJ20" s="3"/>
      <c r="AK20" s="71"/>
      <c r="AL20" s="3"/>
      <c r="AM20" s="71"/>
      <c r="AN20" s="3"/>
      <c r="AO20" s="3"/>
      <c r="AP20" s="76"/>
      <c r="AQ20" s="74"/>
      <c r="AR20" s="3"/>
      <c r="AS20" s="3"/>
      <c r="AT20" s="3"/>
      <c r="AU20" s="3"/>
      <c r="AV20" s="3"/>
      <c r="AW20" s="1"/>
      <c r="AX20" s="1"/>
      <c r="AY20" s="1">
        <f t="shared" si="32"/>
        <v>0</v>
      </c>
      <c r="AZ20" s="3"/>
      <c r="BA20" s="3"/>
      <c r="BB20" s="3"/>
      <c r="BC20" s="80" t="e">
        <f t="shared" si="33"/>
        <v>#DIV/0!</v>
      </c>
      <c r="BD20" s="80" t="e">
        <f t="shared" si="34"/>
        <v>#DIV/0!</v>
      </c>
      <c r="BE20" s="81">
        <f t="shared" si="35"/>
        <v>0</v>
      </c>
      <c r="BF20" s="81">
        <f t="shared" si="36"/>
        <v>0</v>
      </c>
      <c r="BG20" s="81">
        <f t="shared" si="37"/>
        <v>0</v>
      </c>
      <c r="BH20" s="81">
        <f t="shared" si="38"/>
        <v>0</v>
      </c>
      <c r="BI20" s="81">
        <f t="shared" si="39"/>
        <v>0</v>
      </c>
    </row>
    <row r="21" spans="1:61" ht="17.25" thickTop="1" thickBot="1">
      <c r="A21" s="70"/>
      <c r="B21" s="71"/>
      <c r="C21" s="3"/>
      <c r="D21" s="45"/>
      <c r="E21" s="45"/>
      <c r="F21" s="392">
        <f t="shared" si="40"/>
        <v>0</v>
      </c>
      <c r="G21" s="3"/>
      <c r="H21" s="3"/>
      <c r="I21" s="39"/>
      <c r="J21" s="45">
        <f t="shared" si="27"/>
        <v>0</v>
      </c>
      <c r="K21" s="45">
        <f t="shared" si="28"/>
        <v>0</v>
      </c>
      <c r="L21" s="3"/>
      <c r="M21" s="72"/>
      <c r="N21" s="72"/>
      <c r="O21" s="45">
        <f t="shared" si="29"/>
        <v>0</v>
      </c>
      <c r="P21" s="71"/>
      <c r="Q21" s="74"/>
      <c r="R21" s="74"/>
      <c r="S21" s="75"/>
      <c r="T21" s="76"/>
      <c r="U21" s="70"/>
      <c r="V21" s="3"/>
      <c r="W21" s="3"/>
      <c r="X21" s="3"/>
      <c r="Y21" s="39"/>
      <c r="Z21" s="405">
        <f t="shared" si="30"/>
        <v>0</v>
      </c>
      <c r="AA21" s="406">
        <f t="shared" si="31"/>
        <v>0</v>
      </c>
      <c r="AB21" s="71"/>
      <c r="AC21" s="3"/>
      <c r="AD21" s="71"/>
      <c r="AE21" s="78"/>
      <c r="AF21" s="78"/>
      <c r="AG21" s="3"/>
      <c r="AH21" s="3"/>
      <c r="AI21" s="79"/>
      <c r="AJ21" s="3"/>
      <c r="AK21" s="71"/>
      <c r="AL21" s="3"/>
      <c r="AM21" s="71"/>
      <c r="AN21" s="3"/>
      <c r="AO21" s="3"/>
      <c r="AP21" s="76"/>
      <c r="AQ21" s="74"/>
      <c r="AR21" s="3"/>
      <c r="AS21" s="3"/>
      <c r="AT21" s="3"/>
      <c r="AU21" s="3"/>
      <c r="AV21" s="3"/>
      <c r="AW21" s="1"/>
      <c r="AX21" s="1"/>
      <c r="AY21" s="1">
        <f t="shared" si="32"/>
        <v>0</v>
      </c>
      <c r="AZ21" s="3"/>
      <c r="BA21" s="3"/>
      <c r="BB21" s="3"/>
      <c r="BC21" s="80" t="e">
        <f t="shared" si="33"/>
        <v>#DIV/0!</v>
      </c>
      <c r="BD21" s="80" t="e">
        <f t="shared" si="34"/>
        <v>#DIV/0!</v>
      </c>
      <c r="BE21" s="81">
        <f t="shared" si="35"/>
        <v>0</v>
      </c>
      <c r="BF21" s="81">
        <f t="shared" si="36"/>
        <v>0</v>
      </c>
      <c r="BG21" s="81">
        <f t="shared" si="37"/>
        <v>0</v>
      </c>
      <c r="BH21" s="81">
        <f t="shared" si="38"/>
        <v>0</v>
      </c>
      <c r="BI21" s="81">
        <f t="shared" si="39"/>
        <v>0</v>
      </c>
    </row>
    <row r="22" spans="1:61" ht="17.25" thickTop="1" thickBot="1">
      <c r="A22" s="70"/>
      <c r="B22" s="71"/>
      <c r="C22" s="3"/>
      <c r="D22" s="45"/>
      <c r="E22" s="45"/>
      <c r="F22" s="392">
        <f t="shared" si="40"/>
        <v>0</v>
      </c>
      <c r="G22" s="3"/>
      <c r="H22" s="3"/>
      <c r="I22" s="39"/>
      <c r="J22" s="45">
        <f t="shared" si="27"/>
        <v>0</v>
      </c>
      <c r="K22" s="45">
        <f t="shared" si="28"/>
        <v>0</v>
      </c>
      <c r="L22" s="3"/>
      <c r="M22" s="72"/>
      <c r="N22" s="72"/>
      <c r="O22" s="45">
        <f t="shared" si="29"/>
        <v>0</v>
      </c>
      <c r="P22" s="71"/>
      <c r="Q22" s="74"/>
      <c r="R22" s="74"/>
      <c r="S22" s="75"/>
      <c r="T22" s="76"/>
      <c r="U22" s="70"/>
      <c r="V22" s="3"/>
      <c r="W22" s="3"/>
      <c r="X22" s="3"/>
      <c r="Y22" s="39"/>
      <c r="Z22" s="405">
        <f t="shared" si="30"/>
        <v>0</v>
      </c>
      <c r="AA22" s="406">
        <f t="shared" si="31"/>
        <v>0</v>
      </c>
      <c r="AB22" s="71"/>
      <c r="AC22" s="3"/>
      <c r="AD22" s="71"/>
      <c r="AE22" s="78"/>
      <c r="AF22" s="78"/>
      <c r="AG22" s="3"/>
      <c r="AH22" s="3"/>
      <c r="AI22" s="79"/>
      <c r="AJ22" s="3"/>
      <c r="AK22" s="71"/>
      <c r="AL22" s="3"/>
      <c r="AM22" s="71"/>
      <c r="AN22" s="3"/>
      <c r="AO22" s="3"/>
      <c r="AP22" s="76"/>
      <c r="AQ22" s="74"/>
      <c r="AR22" s="3"/>
      <c r="AS22" s="3"/>
      <c r="AT22" s="3"/>
      <c r="AU22" s="3"/>
      <c r="AV22" s="3"/>
      <c r="AW22" s="1"/>
      <c r="AX22" s="1"/>
      <c r="AY22" s="1">
        <f t="shared" si="32"/>
        <v>0</v>
      </c>
      <c r="AZ22" s="3"/>
      <c r="BA22" s="3"/>
      <c r="BB22" s="3"/>
      <c r="BC22" s="80" t="e">
        <f t="shared" si="33"/>
        <v>#DIV/0!</v>
      </c>
      <c r="BD22" s="80" t="e">
        <f t="shared" si="34"/>
        <v>#DIV/0!</v>
      </c>
      <c r="BE22" s="81">
        <f t="shared" si="35"/>
        <v>0</v>
      </c>
      <c r="BF22" s="81">
        <f t="shared" si="36"/>
        <v>0</v>
      </c>
      <c r="BG22" s="81">
        <f t="shared" si="37"/>
        <v>0</v>
      </c>
      <c r="BH22" s="81">
        <f t="shared" si="38"/>
        <v>0</v>
      </c>
      <c r="BI22" s="81">
        <f t="shared" si="39"/>
        <v>0</v>
      </c>
    </row>
    <row r="23" spans="1:61" ht="17.25" thickTop="1" thickBot="1">
      <c r="A23" s="70"/>
      <c r="B23" s="71"/>
      <c r="C23" s="3"/>
      <c r="D23" s="45"/>
      <c r="E23" s="45"/>
      <c r="F23" s="392">
        <f t="shared" si="40"/>
        <v>0</v>
      </c>
      <c r="G23" s="3"/>
      <c r="H23" s="3"/>
      <c r="I23" s="39"/>
      <c r="J23" s="45">
        <f t="shared" si="27"/>
        <v>0</v>
      </c>
      <c r="K23" s="45">
        <f t="shared" si="28"/>
        <v>0</v>
      </c>
      <c r="L23" s="3"/>
      <c r="M23" s="72"/>
      <c r="N23" s="72"/>
      <c r="O23" s="45">
        <f t="shared" si="29"/>
        <v>0</v>
      </c>
      <c r="P23" s="71"/>
      <c r="Q23" s="74"/>
      <c r="R23" s="74"/>
      <c r="S23" s="75"/>
      <c r="T23" s="76"/>
      <c r="U23" s="70"/>
      <c r="V23" s="3"/>
      <c r="W23" s="3"/>
      <c r="X23" s="3"/>
      <c r="Y23" s="39"/>
      <c r="Z23" s="405">
        <f t="shared" si="30"/>
        <v>0</v>
      </c>
      <c r="AA23" s="406">
        <f t="shared" si="31"/>
        <v>0</v>
      </c>
      <c r="AB23" s="71"/>
      <c r="AC23" s="3"/>
      <c r="AD23" s="71"/>
      <c r="AE23" s="78"/>
      <c r="AF23" s="78"/>
      <c r="AG23" s="3"/>
      <c r="AH23" s="3"/>
      <c r="AI23" s="79"/>
      <c r="AJ23" s="3"/>
      <c r="AK23" s="71"/>
      <c r="AL23" s="3"/>
      <c r="AM23" s="71"/>
      <c r="AN23" s="3"/>
      <c r="AO23" s="3"/>
      <c r="AP23" s="76"/>
      <c r="AQ23" s="74"/>
      <c r="AR23" s="3"/>
      <c r="AS23" s="3"/>
      <c r="AT23" s="3"/>
      <c r="AU23" s="3"/>
      <c r="AV23" s="3"/>
      <c r="AW23" s="1"/>
      <c r="AX23" s="1"/>
      <c r="AY23" s="1">
        <f t="shared" si="32"/>
        <v>0</v>
      </c>
      <c r="AZ23" s="3"/>
      <c r="BA23" s="3"/>
      <c r="BB23" s="3"/>
      <c r="BC23" s="80" t="e">
        <f t="shared" si="33"/>
        <v>#DIV/0!</v>
      </c>
      <c r="BD23" s="80" t="e">
        <f t="shared" si="34"/>
        <v>#DIV/0!</v>
      </c>
      <c r="BE23" s="81">
        <f t="shared" si="35"/>
        <v>0</v>
      </c>
      <c r="BF23" s="81">
        <f t="shared" si="36"/>
        <v>0</v>
      </c>
      <c r="BG23" s="81">
        <f t="shared" si="37"/>
        <v>0</v>
      </c>
      <c r="BH23" s="81">
        <f t="shared" si="38"/>
        <v>0</v>
      </c>
      <c r="BI23" s="81">
        <f t="shared" si="39"/>
        <v>0</v>
      </c>
    </row>
    <row r="24" spans="1:61" ht="17.25" thickTop="1" thickBot="1">
      <c r="A24" s="70"/>
      <c r="B24" s="71"/>
      <c r="C24" s="3"/>
      <c r="D24" s="45"/>
      <c r="E24" s="45"/>
      <c r="F24" s="392">
        <f t="shared" si="40"/>
        <v>0</v>
      </c>
      <c r="G24" s="3"/>
      <c r="H24" s="3"/>
      <c r="I24" s="39"/>
      <c r="J24" s="45">
        <f t="shared" si="27"/>
        <v>0</v>
      </c>
      <c r="K24" s="45">
        <f t="shared" si="28"/>
        <v>0</v>
      </c>
      <c r="L24" s="3"/>
      <c r="M24" s="72"/>
      <c r="N24" s="72"/>
      <c r="O24" s="45">
        <f t="shared" si="29"/>
        <v>0</v>
      </c>
      <c r="P24" s="71"/>
      <c r="Q24" s="74"/>
      <c r="R24" s="74"/>
      <c r="S24" s="75"/>
      <c r="T24" s="76"/>
      <c r="U24" s="70"/>
      <c r="V24" s="3"/>
      <c r="W24" s="3"/>
      <c r="X24" s="3"/>
      <c r="Y24" s="39"/>
      <c r="Z24" s="405">
        <f t="shared" si="30"/>
        <v>0</v>
      </c>
      <c r="AA24" s="406">
        <f t="shared" si="31"/>
        <v>0</v>
      </c>
      <c r="AB24" s="71"/>
      <c r="AC24" s="3"/>
      <c r="AD24" s="71"/>
      <c r="AE24" s="78"/>
      <c r="AF24" s="78"/>
      <c r="AG24" s="3"/>
      <c r="AH24" s="3"/>
      <c r="AI24" s="79"/>
      <c r="AJ24" s="3"/>
      <c r="AK24" s="71"/>
      <c r="AL24" s="3"/>
      <c r="AM24" s="71"/>
      <c r="AN24" s="3"/>
      <c r="AO24" s="3"/>
      <c r="AP24" s="76"/>
      <c r="AQ24" s="74"/>
      <c r="AR24" s="3"/>
      <c r="AS24" s="3"/>
      <c r="AT24" s="3"/>
      <c r="AU24" s="3"/>
      <c r="AV24" s="3"/>
      <c r="AW24" s="1"/>
      <c r="AX24" s="1"/>
      <c r="AY24" s="1">
        <f t="shared" si="32"/>
        <v>0</v>
      </c>
      <c r="AZ24" s="3"/>
      <c r="BA24" s="3"/>
      <c r="BB24" s="3"/>
      <c r="BC24" s="80" t="e">
        <f t="shared" si="33"/>
        <v>#DIV/0!</v>
      </c>
      <c r="BD24" s="80" t="e">
        <f t="shared" si="34"/>
        <v>#DIV/0!</v>
      </c>
      <c r="BE24" s="81">
        <f t="shared" si="35"/>
        <v>0</v>
      </c>
      <c r="BF24" s="81">
        <f t="shared" si="36"/>
        <v>0</v>
      </c>
      <c r="BG24" s="81">
        <f t="shared" si="37"/>
        <v>0</v>
      </c>
      <c r="BH24" s="81">
        <f t="shared" si="38"/>
        <v>0</v>
      </c>
      <c r="BI24" s="81">
        <f t="shared" si="39"/>
        <v>0</v>
      </c>
    </row>
    <row r="25" spans="1:61" ht="17.25" thickTop="1" thickBot="1">
      <c r="A25" s="70"/>
      <c r="B25" s="71"/>
      <c r="C25" s="3"/>
      <c r="D25" s="45"/>
      <c r="E25" s="45"/>
      <c r="F25" s="392">
        <f t="shared" si="40"/>
        <v>0</v>
      </c>
      <c r="G25" s="3"/>
      <c r="H25" s="3"/>
      <c r="I25" s="39"/>
      <c r="J25" s="45">
        <f t="shared" si="27"/>
        <v>0</v>
      </c>
      <c r="K25" s="45">
        <f t="shared" si="28"/>
        <v>0</v>
      </c>
      <c r="L25" s="3"/>
      <c r="M25" s="72"/>
      <c r="N25" s="72"/>
      <c r="O25" s="45">
        <f t="shared" si="29"/>
        <v>0</v>
      </c>
      <c r="P25" s="71"/>
      <c r="Q25" s="74"/>
      <c r="R25" s="74"/>
      <c r="S25" s="75"/>
      <c r="T25" s="76"/>
      <c r="U25" s="70"/>
      <c r="V25" s="3"/>
      <c r="W25" s="3"/>
      <c r="X25" s="3"/>
      <c r="Y25" s="39"/>
      <c r="Z25" s="405">
        <f t="shared" si="30"/>
        <v>0</v>
      </c>
      <c r="AA25" s="406">
        <f t="shared" si="31"/>
        <v>0</v>
      </c>
      <c r="AB25" s="71"/>
      <c r="AC25" s="3"/>
      <c r="AD25" s="71"/>
      <c r="AE25" s="78"/>
      <c r="AF25" s="78"/>
      <c r="AG25" s="3"/>
      <c r="AH25" s="3"/>
      <c r="AI25" s="79"/>
      <c r="AJ25" s="3"/>
      <c r="AK25" s="71"/>
      <c r="AL25" s="3"/>
      <c r="AM25" s="71"/>
      <c r="AN25" s="3"/>
      <c r="AO25" s="3"/>
      <c r="AP25" s="76"/>
      <c r="AQ25" s="74"/>
      <c r="AR25" s="3"/>
      <c r="AS25" s="3"/>
      <c r="AT25" s="3"/>
      <c r="AU25" s="3"/>
      <c r="AV25" s="3"/>
      <c r="AW25" s="1"/>
      <c r="AX25" s="1"/>
      <c r="AY25" s="1">
        <f t="shared" si="32"/>
        <v>0</v>
      </c>
      <c r="AZ25" s="3"/>
      <c r="BA25" s="3"/>
      <c r="BB25" s="3"/>
      <c r="BC25" s="80" t="e">
        <f t="shared" si="33"/>
        <v>#DIV/0!</v>
      </c>
      <c r="BD25" s="80" t="e">
        <f t="shared" si="34"/>
        <v>#DIV/0!</v>
      </c>
      <c r="BE25" s="81">
        <f t="shared" si="35"/>
        <v>0</v>
      </c>
      <c r="BF25" s="81">
        <f t="shared" si="36"/>
        <v>0</v>
      </c>
      <c r="BG25" s="81">
        <f t="shared" si="37"/>
        <v>0</v>
      </c>
      <c r="BH25" s="81">
        <f t="shared" si="38"/>
        <v>0</v>
      </c>
      <c r="BI25" s="81">
        <f t="shared" si="39"/>
        <v>0</v>
      </c>
    </row>
    <row r="26" spans="1:61" ht="17.25" thickTop="1" thickBot="1">
      <c r="A26" s="70"/>
      <c r="B26" s="71"/>
      <c r="C26" s="3"/>
      <c r="D26" s="45"/>
      <c r="E26" s="45"/>
      <c r="F26" s="392">
        <f t="shared" si="40"/>
        <v>0</v>
      </c>
      <c r="G26" s="3"/>
      <c r="H26" s="3"/>
      <c r="I26" s="39"/>
      <c r="J26" s="45">
        <f t="shared" si="27"/>
        <v>0</v>
      </c>
      <c r="K26" s="45">
        <f t="shared" si="28"/>
        <v>0</v>
      </c>
      <c r="L26" s="3"/>
      <c r="M26" s="72"/>
      <c r="N26" s="72"/>
      <c r="O26" s="45">
        <f t="shared" si="29"/>
        <v>0</v>
      </c>
      <c r="P26" s="71"/>
      <c r="Q26" s="74"/>
      <c r="R26" s="74"/>
      <c r="S26" s="75"/>
      <c r="T26" s="76"/>
      <c r="U26" s="70"/>
      <c r="V26" s="3"/>
      <c r="W26" s="3"/>
      <c r="X26" s="3"/>
      <c r="Y26" s="39"/>
      <c r="Z26" s="405">
        <f t="shared" si="30"/>
        <v>0</v>
      </c>
      <c r="AA26" s="406">
        <f t="shared" si="31"/>
        <v>0</v>
      </c>
      <c r="AB26" s="71"/>
      <c r="AC26" s="3"/>
      <c r="AD26" s="71"/>
      <c r="AE26" s="78"/>
      <c r="AF26" s="78"/>
      <c r="AG26" s="3"/>
      <c r="AH26" s="3"/>
      <c r="AI26" s="79"/>
      <c r="AJ26" s="3"/>
      <c r="AK26" s="71"/>
      <c r="AL26" s="3"/>
      <c r="AM26" s="71"/>
      <c r="AN26" s="3"/>
      <c r="AO26" s="3"/>
      <c r="AP26" s="76"/>
      <c r="AQ26" s="74"/>
      <c r="AR26" s="3"/>
      <c r="AS26" s="3"/>
      <c r="AT26" s="3"/>
      <c r="AU26" s="3"/>
      <c r="AV26" s="3"/>
      <c r="AW26" s="1"/>
      <c r="AX26" s="1"/>
      <c r="AY26" s="1">
        <f t="shared" si="32"/>
        <v>0</v>
      </c>
      <c r="AZ26" s="3"/>
      <c r="BA26" s="3"/>
      <c r="BB26" s="3"/>
      <c r="BC26" s="80" t="e">
        <f t="shared" si="33"/>
        <v>#DIV/0!</v>
      </c>
      <c r="BD26" s="80" t="e">
        <f t="shared" si="34"/>
        <v>#DIV/0!</v>
      </c>
      <c r="BE26" s="81">
        <f t="shared" si="35"/>
        <v>0</v>
      </c>
      <c r="BF26" s="81">
        <f t="shared" si="36"/>
        <v>0</v>
      </c>
      <c r="BG26" s="81">
        <f t="shared" si="37"/>
        <v>0</v>
      </c>
      <c r="BH26" s="81">
        <f t="shared" si="38"/>
        <v>0</v>
      </c>
      <c r="BI26" s="81">
        <f t="shared" si="39"/>
        <v>0</v>
      </c>
    </row>
    <row r="27" spans="1:61" ht="17.25" thickTop="1" thickBot="1">
      <c r="A27" s="70"/>
      <c r="B27" s="71"/>
      <c r="C27" s="3"/>
      <c r="D27" s="45"/>
      <c r="E27" s="45"/>
      <c r="F27" s="392">
        <f t="shared" si="40"/>
        <v>0</v>
      </c>
      <c r="G27" s="3"/>
      <c r="H27" s="3"/>
      <c r="I27" s="39"/>
      <c r="J27" s="45">
        <f t="shared" si="27"/>
        <v>0</v>
      </c>
      <c r="K27" s="45">
        <f t="shared" si="28"/>
        <v>0</v>
      </c>
      <c r="L27" s="3"/>
      <c r="M27" s="72"/>
      <c r="N27" s="72"/>
      <c r="O27" s="45">
        <f t="shared" si="29"/>
        <v>0</v>
      </c>
      <c r="P27" s="71"/>
      <c r="Q27" s="74"/>
      <c r="R27" s="74"/>
      <c r="S27" s="75"/>
      <c r="T27" s="76"/>
      <c r="U27" s="70"/>
      <c r="V27" s="3"/>
      <c r="W27" s="3"/>
      <c r="X27" s="3"/>
      <c r="Y27" s="39"/>
      <c r="Z27" s="405">
        <f t="shared" si="30"/>
        <v>0</v>
      </c>
      <c r="AA27" s="406">
        <f t="shared" si="31"/>
        <v>0</v>
      </c>
      <c r="AB27" s="71"/>
      <c r="AC27" s="3"/>
      <c r="AD27" s="71"/>
      <c r="AE27" s="78"/>
      <c r="AF27" s="78"/>
      <c r="AG27" s="3"/>
      <c r="AH27" s="3"/>
      <c r="AI27" s="79"/>
      <c r="AJ27" s="3"/>
      <c r="AK27" s="71"/>
      <c r="AL27" s="3"/>
      <c r="AM27" s="71"/>
      <c r="AN27" s="3"/>
      <c r="AO27" s="3"/>
      <c r="AP27" s="76"/>
      <c r="AQ27" s="74"/>
      <c r="AR27" s="3"/>
      <c r="AS27" s="3"/>
      <c r="AT27" s="3"/>
      <c r="AU27" s="3"/>
      <c r="AV27" s="3"/>
      <c r="AW27" s="1"/>
      <c r="AX27" s="1"/>
      <c r="AY27" s="1">
        <f t="shared" si="32"/>
        <v>0</v>
      </c>
      <c r="AZ27" s="3"/>
      <c r="BA27" s="3"/>
      <c r="BB27" s="3"/>
      <c r="BC27" s="80" t="e">
        <f t="shared" si="33"/>
        <v>#DIV/0!</v>
      </c>
      <c r="BD27" s="80" t="e">
        <f t="shared" si="34"/>
        <v>#DIV/0!</v>
      </c>
      <c r="BE27" s="81">
        <f t="shared" si="35"/>
        <v>0</v>
      </c>
      <c r="BF27" s="81">
        <f t="shared" si="36"/>
        <v>0</v>
      </c>
      <c r="BG27" s="81">
        <f t="shared" si="37"/>
        <v>0</v>
      </c>
      <c r="BH27" s="81">
        <f t="shared" si="38"/>
        <v>0</v>
      </c>
      <c r="BI27" s="81">
        <f t="shared" si="39"/>
        <v>0</v>
      </c>
    </row>
    <row r="28" spans="1:61" ht="17.25" thickTop="1" thickBot="1">
      <c r="A28" s="70"/>
      <c r="B28" s="71"/>
      <c r="C28" s="3"/>
      <c r="D28" s="45"/>
      <c r="E28" s="45"/>
      <c r="F28" s="392">
        <f t="shared" si="40"/>
        <v>0</v>
      </c>
      <c r="G28" s="3"/>
      <c r="H28" s="3"/>
      <c r="I28" s="39"/>
      <c r="J28" s="45">
        <f t="shared" si="27"/>
        <v>0</v>
      </c>
      <c r="K28" s="45">
        <f t="shared" si="28"/>
        <v>0</v>
      </c>
      <c r="L28" s="3"/>
      <c r="M28" s="72"/>
      <c r="N28" s="72"/>
      <c r="O28" s="45">
        <f t="shared" si="29"/>
        <v>0</v>
      </c>
      <c r="P28" s="71"/>
      <c r="Q28" s="74"/>
      <c r="R28" s="74"/>
      <c r="S28" s="75"/>
      <c r="T28" s="76"/>
      <c r="U28" s="70"/>
      <c r="V28" s="3"/>
      <c r="W28" s="3"/>
      <c r="X28" s="3"/>
      <c r="Y28" s="39"/>
      <c r="Z28" s="405">
        <f t="shared" si="30"/>
        <v>0</v>
      </c>
      <c r="AA28" s="406">
        <f t="shared" si="31"/>
        <v>0</v>
      </c>
      <c r="AB28" s="71"/>
      <c r="AC28" s="3"/>
      <c r="AD28" s="71"/>
      <c r="AE28" s="78"/>
      <c r="AF28" s="78"/>
      <c r="AG28" s="3"/>
      <c r="AH28" s="3"/>
      <c r="AI28" s="79"/>
      <c r="AJ28" s="3"/>
      <c r="AK28" s="71"/>
      <c r="AL28" s="3"/>
      <c r="AM28" s="71"/>
      <c r="AN28" s="3"/>
      <c r="AO28" s="3"/>
      <c r="AP28" s="76"/>
      <c r="AQ28" s="74"/>
      <c r="AR28" s="3"/>
      <c r="AS28" s="3"/>
      <c r="AT28" s="3"/>
      <c r="AU28" s="3"/>
      <c r="AV28" s="3"/>
      <c r="AW28" s="1"/>
      <c r="AX28" s="1"/>
      <c r="AY28" s="1">
        <f t="shared" si="32"/>
        <v>0</v>
      </c>
      <c r="AZ28" s="3"/>
      <c r="BA28" s="3"/>
      <c r="BB28" s="3"/>
      <c r="BC28" s="80" t="e">
        <f t="shared" si="33"/>
        <v>#DIV/0!</v>
      </c>
      <c r="BD28" s="80" t="e">
        <f t="shared" si="34"/>
        <v>#DIV/0!</v>
      </c>
      <c r="BE28" s="81">
        <f t="shared" si="35"/>
        <v>0</v>
      </c>
      <c r="BF28" s="81">
        <f t="shared" si="36"/>
        <v>0</v>
      </c>
      <c r="BG28" s="81">
        <f t="shared" si="37"/>
        <v>0</v>
      </c>
      <c r="BH28" s="81">
        <f t="shared" si="38"/>
        <v>0</v>
      </c>
      <c r="BI28" s="81">
        <f t="shared" si="39"/>
        <v>0</v>
      </c>
    </row>
    <row r="29" spans="1:61" ht="17.25" thickTop="1" thickBot="1">
      <c r="A29" s="70"/>
      <c r="B29" s="71"/>
      <c r="C29" s="3"/>
      <c r="D29" s="45"/>
      <c r="E29" s="45"/>
      <c r="F29" s="392">
        <f t="shared" si="40"/>
        <v>0</v>
      </c>
      <c r="G29" s="3"/>
      <c r="H29" s="3"/>
      <c r="I29" s="39"/>
      <c r="J29" s="45">
        <f t="shared" si="27"/>
        <v>0</v>
      </c>
      <c r="K29" s="45">
        <f t="shared" si="28"/>
        <v>0</v>
      </c>
      <c r="L29" s="3"/>
      <c r="M29" s="72"/>
      <c r="N29" s="72"/>
      <c r="O29" s="45">
        <f t="shared" si="29"/>
        <v>0</v>
      </c>
      <c r="P29" s="71"/>
      <c r="Q29" s="74"/>
      <c r="R29" s="74"/>
      <c r="S29" s="75"/>
      <c r="T29" s="76"/>
      <c r="U29" s="70"/>
      <c r="V29" s="3"/>
      <c r="W29" s="3"/>
      <c r="X29" s="3"/>
      <c r="Y29" s="39"/>
      <c r="Z29" s="405">
        <f t="shared" si="30"/>
        <v>0</v>
      </c>
      <c r="AA29" s="406">
        <f t="shared" si="31"/>
        <v>0</v>
      </c>
      <c r="AB29" s="71"/>
      <c r="AC29" s="3"/>
      <c r="AD29" s="71"/>
      <c r="AE29" s="78"/>
      <c r="AF29" s="78"/>
      <c r="AG29" s="3"/>
      <c r="AH29" s="3"/>
      <c r="AI29" s="79"/>
      <c r="AJ29" s="3"/>
      <c r="AK29" s="71"/>
      <c r="AL29" s="3"/>
      <c r="AM29" s="71"/>
      <c r="AN29" s="3"/>
      <c r="AO29" s="3"/>
      <c r="AP29" s="76"/>
      <c r="AQ29" s="74"/>
      <c r="AR29" s="3"/>
      <c r="AS29" s="3"/>
      <c r="AT29" s="3"/>
      <c r="AU29" s="3"/>
      <c r="AV29" s="3"/>
      <c r="AW29" s="1"/>
      <c r="AX29" s="1"/>
      <c r="AY29" s="1">
        <f t="shared" si="32"/>
        <v>0</v>
      </c>
      <c r="AZ29" s="3"/>
      <c r="BA29" s="3"/>
      <c r="BB29" s="3"/>
      <c r="BC29" s="80" t="e">
        <f t="shared" si="33"/>
        <v>#DIV/0!</v>
      </c>
      <c r="BD29" s="80" t="e">
        <f t="shared" si="34"/>
        <v>#DIV/0!</v>
      </c>
      <c r="BE29" s="81">
        <f t="shared" si="35"/>
        <v>0</v>
      </c>
      <c r="BF29" s="81">
        <f t="shared" si="36"/>
        <v>0</v>
      </c>
      <c r="BG29" s="81">
        <f t="shared" si="37"/>
        <v>0</v>
      </c>
      <c r="BH29" s="81">
        <f t="shared" si="38"/>
        <v>0</v>
      </c>
      <c r="BI29" s="81">
        <f t="shared" si="39"/>
        <v>0</v>
      </c>
    </row>
    <row r="30" spans="1:61" ht="17.25" thickTop="1" thickBot="1">
      <c r="A30" s="70"/>
      <c r="B30" s="71"/>
      <c r="C30" s="3"/>
      <c r="D30" s="45"/>
      <c r="E30" s="45"/>
      <c r="F30" s="392">
        <f t="shared" si="40"/>
        <v>0</v>
      </c>
      <c r="G30" s="3"/>
      <c r="H30" s="3"/>
      <c r="I30" s="39"/>
      <c r="J30" s="45">
        <f t="shared" si="27"/>
        <v>0</v>
      </c>
      <c r="K30" s="45">
        <f t="shared" si="28"/>
        <v>0</v>
      </c>
      <c r="L30" s="3"/>
      <c r="M30" s="72"/>
      <c r="N30" s="72"/>
      <c r="O30" s="45">
        <f t="shared" si="29"/>
        <v>0</v>
      </c>
      <c r="P30" s="71"/>
      <c r="Q30" s="74"/>
      <c r="R30" s="74"/>
      <c r="S30" s="75"/>
      <c r="T30" s="76"/>
      <c r="U30" s="70"/>
      <c r="V30" s="3"/>
      <c r="W30" s="3"/>
      <c r="X30" s="3"/>
      <c r="Y30" s="39"/>
      <c r="Z30" s="405">
        <f t="shared" si="30"/>
        <v>0</v>
      </c>
      <c r="AA30" s="406">
        <f t="shared" si="31"/>
        <v>0</v>
      </c>
      <c r="AB30" s="71"/>
      <c r="AC30" s="3"/>
      <c r="AD30" s="71"/>
      <c r="AE30" s="78"/>
      <c r="AF30" s="78"/>
      <c r="AG30" s="3"/>
      <c r="AH30" s="3"/>
      <c r="AI30" s="79"/>
      <c r="AJ30" s="3"/>
      <c r="AK30" s="71"/>
      <c r="AL30" s="3"/>
      <c r="AM30" s="71"/>
      <c r="AN30" s="3"/>
      <c r="AO30" s="3"/>
      <c r="AP30" s="76"/>
      <c r="AQ30" s="74"/>
      <c r="AR30" s="3"/>
      <c r="AS30" s="3"/>
      <c r="AT30" s="3"/>
      <c r="AU30" s="3"/>
      <c r="AV30" s="3"/>
      <c r="AW30" s="1"/>
      <c r="AX30" s="1"/>
      <c r="AY30" s="1">
        <f t="shared" si="32"/>
        <v>0</v>
      </c>
      <c r="AZ30" s="3"/>
      <c r="BA30" s="3"/>
      <c r="BB30" s="3"/>
      <c r="BC30" s="80" t="e">
        <f t="shared" si="33"/>
        <v>#DIV/0!</v>
      </c>
      <c r="BD30" s="80" t="e">
        <f t="shared" si="34"/>
        <v>#DIV/0!</v>
      </c>
      <c r="BE30" s="81">
        <f t="shared" si="35"/>
        <v>0</v>
      </c>
      <c r="BF30" s="81">
        <f t="shared" si="36"/>
        <v>0</v>
      </c>
      <c r="BG30" s="81">
        <f t="shared" si="37"/>
        <v>0</v>
      </c>
      <c r="BH30" s="81">
        <f t="shared" si="38"/>
        <v>0</v>
      </c>
      <c r="BI30" s="81">
        <f t="shared" si="39"/>
        <v>0</v>
      </c>
    </row>
    <row r="31" spans="1:61" ht="17.25" thickTop="1" thickBot="1">
      <c r="A31" s="70"/>
      <c r="B31" s="71"/>
      <c r="C31" s="3"/>
      <c r="D31" s="45"/>
      <c r="E31" s="45"/>
      <c r="F31" s="392">
        <f t="shared" si="40"/>
        <v>0</v>
      </c>
      <c r="G31" s="3"/>
      <c r="H31" s="3"/>
      <c r="I31" s="39"/>
      <c r="J31" s="45">
        <f t="shared" si="27"/>
        <v>0</v>
      </c>
      <c r="K31" s="45">
        <f t="shared" si="28"/>
        <v>0</v>
      </c>
      <c r="L31" s="3"/>
      <c r="M31" s="72"/>
      <c r="N31" s="72"/>
      <c r="O31" s="45">
        <f t="shared" si="29"/>
        <v>0</v>
      </c>
      <c r="P31" s="71"/>
      <c r="Q31" s="74"/>
      <c r="R31" s="74"/>
      <c r="S31" s="75"/>
      <c r="T31" s="76"/>
      <c r="U31" s="70"/>
      <c r="V31" s="3"/>
      <c r="W31" s="3"/>
      <c r="X31" s="3"/>
      <c r="Y31" s="39"/>
      <c r="Z31" s="405">
        <f t="shared" si="30"/>
        <v>0</v>
      </c>
      <c r="AA31" s="406">
        <f t="shared" si="31"/>
        <v>0</v>
      </c>
      <c r="AB31" s="71"/>
      <c r="AC31" s="3"/>
      <c r="AD31" s="71"/>
      <c r="AE31" s="78"/>
      <c r="AF31" s="78"/>
      <c r="AG31" s="3"/>
      <c r="AH31" s="3"/>
      <c r="AI31" s="79"/>
      <c r="AJ31" s="3"/>
      <c r="AK31" s="71"/>
      <c r="AL31" s="3"/>
      <c r="AM31" s="71"/>
      <c r="AN31" s="3"/>
      <c r="AO31" s="3"/>
      <c r="AP31" s="76"/>
      <c r="AQ31" s="74"/>
      <c r="AR31" s="3"/>
      <c r="AS31" s="3"/>
      <c r="AT31" s="3"/>
      <c r="AU31" s="3"/>
      <c r="AV31" s="3"/>
      <c r="AW31" s="1"/>
      <c r="AX31" s="1"/>
      <c r="AY31" s="1">
        <f t="shared" si="32"/>
        <v>0</v>
      </c>
      <c r="AZ31" s="3"/>
      <c r="BA31" s="3"/>
      <c r="BB31" s="3"/>
      <c r="BC31" s="80" t="e">
        <f t="shared" si="33"/>
        <v>#DIV/0!</v>
      </c>
      <c r="BD31" s="80" t="e">
        <f t="shared" si="34"/>
        <v>#DIV/0!</v>
      </c>
      <c r="BE31" s="81">
        <f t="shared" si="35"/>
        <v>0</v>
      </c>
      <c r="BF31" s="81">
        <f t="shared" si="36"/>
        <v>0</v>
      </c>
      <c r="BG31" s="81">
        <f t="shared" si="37"/>
        <v>0</v>
      </c>
      <c r="BH31" s="81">
        <f t="shared" si="38"/>
        <v>0</v>
      </c>
      <c r="BI31" s="81">
        <f t="shared" si="39"/>
        <v>0</v>
      </c>
    </row>
    <row r="32" spans="1:61" ht="17.25" thickTop="1" thickBot="1">
      <c r="A32" s="70"/>
      <c r="B32" s="71"/>
      <c r="C32" s="3"/>
      <c r="D32" s="45"/>
      <c r="E32" s="45"/>
      <c r="F32" s="392">
        <f t="shared" si="40"/>
        <v>0</v>
      </c>
      <c r="G32" s="3"/>
      <c r="H32" s="3"/>
      <c r="I32" s="39"/>
      <c r="J32" s="45">
        <f t="shared" si="27"/>
        <v>0</v>
      </c>
      <c r="K32" s="45">
        <f t="shared" si="28"/>
        <v>0</v>
      </c>
      <c r="L32" s="3"/>
      <c r="M32" s="72"/>
      <c r="N32" s="72"/>
      <c r="O32" s="45">
        <f t="shared" si="29"/>
        <v>0</v>
      </c>
      <c r="P32" s="71"/>
      <c r="Q32" s="74"/>
      <c r="R32" s="74"/>
      <c r="S32" s="75"/>
      <c r="T32" s="76"/>
      <c r="U32" s="70"/>
      <c r="V32" s="3"/>
      <c r="W32" s="3"/>
      <c r="X32" s="3"/>
      <c r="Y32" s="39"/>
      <c r="Z32" s="405">
        <f t="shared" si="30"/>
        <v>0</v>
      </c>
      <c r="AA32" s="406">
        <f t="shared" si="31"/>
        <v>0</v>
      </c>
      <c r="AB32" s="71"/>
      <c r="AC32" s="3"/>
      <c r="AD32" s="71"/>
      <c r="AE32" s="78"/>
      <c r="AF32" s="78"/>
      <c r="AG32" s="3"/>
      <c r="AH32" s="3"/>
      <c r="AI32" s="79"/>
      <c r="AJ32" s="3"/>
      <c r="AK32" s="71"/>
      <c r="AL32" s="3"/>
      <c r="AM32" s="71"/>
      <c r="AN32" s="3"/>
      <c r="AO32" s="3"/>
      <c r="AP32" s="76"/>
      <c r="AQ32" s="74"/>
      <c r="AR32" s="3"/>
      <c r="AS32" s="3"/>
      <c r="AT32" s="3"/>
      <c r="AU32" s="3"/>
      <c r="AV32" s="3"/>
      <c r="AW32" s="1"/>
      <c r="AX32" s="1"/>
      <c r="AY32" s="1">
        <f t="shared" si="32"/>
        <v>0</v>
      </c>
      <c r="AZ32" s="3"/>
      <c r="BA32" s="3"/>
      <c r="BB32" s="3"/>
      <c r="BC32" s="80" t="e">
        <f t="shared" si="33"/>
        <v>#DIV/0!</v>
      </c>
      <c r="BD32" s="80" t="e">
        <f t="shared" si="34"/>
        <v>#DIV/0!</v>
      </c>
      <c r="BE32" s="81">
        <f t="shared" si="35"/>
        <v>0</v>
      </c>
      <c r="BF32" s="81">
        <f t="shared" si="36"/>
        <v>0</v>
      </c>
      <c r="BG32" s="81">
        <f t="shared" si="37"/>
        <v>0</v>
      </c>
      <c r="BH32" s="81">
        <f t="shared" si="38"/>
        <v>0</v>
      </c>
      <c r="BI32" s="81">
        <f t="shared" si="39"/>
        <v>0</v>
      </c>
    </row>
    <row r="33" spans="1:61" ht="17.25" thickTop="1" thickBot="1">
      <c r="A33" s="70"/>
      <c r="B33" s="71"/>
      <c r="C33" s="3"/>
      <c r="D33" s="45"/>
      <c r="E33" s="45"/>
      <c r="F33" s="392">
        <f t="shared" si="40"/>
        <v>0</v>
      </c>
      <c r="G33" s="3"/>
      <c r="H33" s="3"/>
      <c r="I33" s="39"/>
      <c r="J33" s="45">
        <f t="shared" ref="J33:J96" si="41">I33/(1.14)</f>
        <v>0</v>
      </c>
      <c r="K33" s="45">
        <f t="shared" ref="K33:K96" si="42">J33*0.14</f>
        <v>0</v>
      </c>
      <c r="L33" s="3"/>
      <c r="M33" s="72"/>
      <c r="N33" s="72"/>
      <c r="O33" s="45">
        <f t="shared" ref="O33:O62" si="43">I33-D33</f>
        <v>0</v>
      </c>
      <c r="P33" s="71"/>
      <c r="Q33" s="74"/>
      <c r="R33" s="74"/>
      <c r="S33" s="75"/>
      <c r="T33" s="76"/>
      <c r="U33" s="70"/>
      <c r="V33" s="3"/>
      <c r="W33" s="3"/>
      <c r="X33" s="3"/>
      <c r="Y33" s="39"/>
      <c r="Z33" s="405">
        <f t="shared" si="30"/>
        <v>0</v>
      </c>
      <c r="AA33" s="406">
        <f t="shared" si="31"/>
        <v>0</v>
      </c>
      <c r="AB33" s="71"/>
      <c r="AC33" s="3"/>
      <c r="AD33" s="71"/>
      <c r="AE33" s="78"/>
      <c r="AF33" s="78"/>
      <c r="AG33" s="3"/>
      <c r="AH33" s="3"/>
      <c r="AI33" s="79"/>
      <c r="AJ33" s="3"/>
      <c r="AK33" s="71"/>
      <c r="AL33" s="3"/>
      <c r="AM33" s="71"/>
      <c r="AN33" s="3"/>
      <c r="AO33" s="3"/>
      <c r="AP33" s="76"/>
      <c r="AQ33" s="74"/>
      <c r="AR33" s="3"/>
      <c r="AS33" s="3"/>
      <c r="AT33" s="3"/>
      <c r="AU33" s="3"/>
      <c r="AV33" s="3"/>
      <c r="AW33" s="1"/>
      <c r="AX33" s="1"/>
      <c r="AY33" s="1">
        <f t="shared" ref="AY33:AY62" si="44">(AW33*35%)-AX33</f>
        <v>0</v>
      </c>
      <c r="AZ33" s="3"/>
      <c r="BA33" s="3"/>
      <c r="BB33" s="3"/>
      <c r="BC33" s="80" t="e">
        <f t="shared" ref="BC33:BC63" si="45">D33/I33</f>
        <v>#DIV/0!</v>
      </c>
      <c r="BD33" s="80" t="e">
        <f t="shared" ref="BD33:BD63" si="46">E33/O33</f>
        <v>#DIV/0!</v>
      </c>
      <c r="BE33" s="81">
        <f t="shared" ref="BE33:BE63" si="47">LEN(Q33)</f>
        <v>0</v>
      </c>
      <c r="BF33" s="81">
        <f t="shared" ref="BF33:BF63" si="48">LEN(R33)</f>
        <v>0</v>
      </c>
      <c r="BG33" s="81">
        <f t="shared" ref="BG33:BG63" si="49">LEN(T33)</f>
        <v>0</v>
      </c>
      <c r="BH33" s="81">
        <f t="shared" ref="BH33:BH63" si="50">LEN(AP33)</f>
        <v>0</v>
      </c>
      <c r="BI33" s="81">
        <f t="shared" ref="BI33:BI63" si="51">LEN(AQ33)</f>
        <v>0</v>
      </c>
    </row>
    <row r="34" spans="1:61" ht="17.25" thickTop="1" thickBot="1">
      <c r="A34" s="70"/>
      <c r="B34" s="71"/>
      <c r="C34" s="3"/>
      <c r="D34" s="45"/>
      <c r="E34" s="45"/>
      <c r="F34" s="392">
        <f t="shared" si="40"/>
        <v>0</v>
      </c>
      <c r="G34" s="3"/>
      <c r="H34" s="3"/>
      <c r="I34" s="39"/>
      <c r="J34" s="45">
        <f t="shared" si="41"/>
        <v>0</v>
      </c>
      <c r="K34" s="45">
        <f t="shared" si="42"/>
        <v>0</v>
      </c>
      <c r="L34" s="3"/>
      <c r="M34" s="72"/>
      <c r="N34" s="72"/>
      <c r="O34" s="45">
        <f t="shared" si="43"/>
        <v>0</v>
      </c>
      <c r="P34" s="71"/>
      <c r="Q34" s="74"/>
      <c r="R34" s="74"/>
      <c r="S34" s="75"/>
      <c r="T34" s="76"/>
      <c r="U34" s="70"/>
      <c r="V34" s="3"/>
      <c r="W34" s="3"/>
      <c r="X34" s="3"/>
      <c r="Y34" s="39"/>
      <c r="Z34" s="405">
        <f t="shared" si="30"/>
        <v>0</v>
      </c>
      <c r="AA34" s="406">
        <f t="shared" si="31"/>
        <v>0</v>
      </c>
      <c r="AB34" s="71"/>
      <c r="AC34" s="3"/>
      <c r="AD34" s="71"/>
      <c r="AE34" s="78"/>
      <c r="AF34" s="78"/>
      <c r="AG34" s="3"/>
      <c r="AH34" s="3"/>
      <c r="AI34" s="79"/>
      <c r="AJ34" s="3"/>
      <c r="AK34" s="71"/>
      <c r="AL34" s="3"/>
      <c r="AM34" s="71"/>
      <c r="AN34" s="3"/>
      <c r="AO34" s="3"/>
      <c r="AP34" s="76"/>
      <c r="AQ34" s="74"/>
      <c r="AR34" s="3"/>
      <c r="AS34" s="3"/>
      <c r="AT34" s="3"/>
      <c r="AU34" s="3"/>
      <c r="AV34" s="3"/>
      <c r="AW34" s="1"/>
      <c r="AX34" s="1"/>
      <c r="AY34" s="1">
        <f t="shared" si="44"/>
        <v>0</v>
      </c>
      <c r="AZ34" s="3"/>
      <c r="BA34" s="3"/>
      <c r="BB34" s="3"/>
      <c r="BC34" s="80" t="e">
        <f t="shared" si="45"/>
        <v>#DIV/0!</v>
      </c>
      <c r="BD34" s="80" t="e">
        <f t="shared" si="46"/>
        <v>#DIV/0!</v>
      </c>
      <c r="BE34" s="81">
        <f t="shared" si="47"/>
        <v>0</v>
      </c>
      <c r="BF34" s="81">
        <f t="shared" si="48"/>
        <v>0</v>
      </c>
      <c r="BG34" s="81">
        <f t="shared" si="49"/>
        <v>0</v>
      </c>
      <c r="BH34" s="81">
        <f t="shared" si="50"/>
        <v>0</v>
      </c>
      <c r="BI34" s="81">
        <f t="shared" si="51"/>
        <v>0</v>
      </c>
    </row>
    <row r="35" spans="1:61" ht="17.25" thickTop="1" thickBot="1">
      <c r="A35" s="70"/>
      <c r="B35" s="71"/>
      <c r="C35" s="3"/>
      <c r="D35" s="45"/>
      <c r="E35" s="45"/>
      <c r="F35" s="392">
        <f t="shared" si="40"/>
        <v>0</v>
      </c>
      <c r="G35" s="3"/>
      <c r="H35" s="3"/>
      <c r="I35" s="39"/>
      <c r="J35" s="45">
        <f t="shared" si="41"/>
        <v>0</v>
      </c>
      <c r="K35" s="45">
        <f t="shared" si="42"/>
        <v>0</v>
      </c>
      <c r="L35" s="3"/>
      <c r="M35" s="72"/>
      <c r="N35" s="72"/>
      <c r="O35" s="45">
        <f t="shared" si="43"/>
        <v>0</v>
      </c>
      <c r="P35" s="71"/>
      <c r="Q35" s="74"/>
      <c r="R35" s="74"/>
      <c r="S35" s="75"/>
      <c r="T35" s="76"/>
      <c r="U35" s="70"/>
      <c r="V35" s="3"/>
      <c r="W35" s="3"/>
      <c r="X35" s="3"/>
      <c r="Y35" s="39"/>
      <c r="Z35" s="405">
        <f t="shared" si="30"/>
        <v>0</v>
      </c>
      <c r="AA35" s="406">
        <f t="shared" si="31"/>
        <v>0</v>
      </c>
      <c r="AB35" s="71"/>
      <c r="AC35" s="3"/>
      <c r="AD35" s="71"/>
      <c r="AE35" s="78"/>
      <c r="AF35" s="78"/>
      <c r="AG35" s="3"/>
      <c r="AH35" s="3"/>
      <c r="AI35" s="79"/>
      <c r="AJ35" s="3"/>
      <c r="AK35" s="71"/>
      <c r="AL35" s="3"/>
      <c r="AM35" s="71"/>
      <c r="AN35" s="3"/>
      <c r="AO35" s="3"/>
      <c r="AP35" s="76"/>
      <c r="AQ35" s="74"/>
      <c r="AR35" s="3"/>
      <c r="AS35" s="3"/>
      <c r="AT35" s="3"/>
      <c r="AU35" s="3"/>
      <c r="AV35" s="3"/>
      <c r="AW35" s="1"/>
      <c r="AX35" s="1"/>
      <c r="AY35" s="1">
        <f t="shared" si="44"/>
        <v>0</v>
      </c>
      <c r="AZ35" s="3"/>
      <c r="BA35" s="3"/>
      <c r="BB35" s="3"/>
      <c r="BC35" s="80" t="e">
        <f t="shared" si="45"/>
        <v>#DIV/0!</v>
      </c>
      <c r="BD35" s="80" t="e">
        <f t="shared" si="46"/>
        <v>#DIV/0!</v>
      </c>
      <c r="BE35" s="81">
        <f t="shared" si="47"/>
        <v>0</v>
      </c>
      <c r="BF35" s="81">
        <f t="shared" si="48"/>
        <v>0</v>
      </c>
      <c r="BG35" s="81">
        <f t="shared" si="49"/>
        <v>0</v>
      </c>
      <c r="BH35" s="81">
        <f t="shared" si="50"/>
        <v>0</v>
      </c>
      <c r="BI35" s="81">
        <f t="shared" si="51"/>
        <v>0</v>
      </c>
    </row>
    <row r="36" spans="1:61" ht="17.25" thickTop="1" thickBot="1">
      <c r="A36" s="70"/>
      <c r="B36" s="71"/>
      <c r="C36" s="3"/>
      <c r="D36" s="45"/>
      <c r="E36" s="45"/>
      <c r="F36" s="392">
        <f t="shared" si="40"/>
        <v>0</v>
      </c>
      <c r="G36" s="3"/>
      <c r="H36" s="3"/>
      <c r="I36" s="39"/>
      <c r="J36" s="45">
        <f t="shared" si="41"/>
        <v>0</v>
      </c>
      <c r="K36" s="45">
        <f t="shared" si="42"/>
        <v>0</v>
      </c>
      <c r="L36" s="3"/>
      <c r="M36" s="72"/>
      <c r="N36" s="72"/>
      <c r="O36" s="45">
        <f t="shared" si="43"/>
        <v>0</v>
      </c>
      <c r="P36" s="71"/>
      <c r="Q36" s="74"/>
      <c r="R36" s="74"/>
      <c r="S36" s="75"/>
      <c r="T36" s="76"/>
      <c r="U36" s="70"/>
      <c r="V36" s="3"/>
      <c r="W36" s="3"/>
      <c r="X36" s="3"/>
      <c r="Y36" s="39"/>
      <c r="Z36" s="405">
        <f t="shared" si="30"/>
        <v>0</v>
      </c>
      <c r="AA36" s="406">
        <f t="shared" si="31"/>
        <v>0</v>
      </c>
      <c r="AB36" s="71"/>
      <c r="AC36" s="3"/>
      <c r="AD36" s="71"/>
      <c r="AE36" s="78"/>
      <c r="AF36" s="78"/>
      <c r="AG36" s="3"/>
      <c r="AH36" s="3"/>
      <c r="AI36" s="79"/>
      <c r="AJ36" s="3"/>
      <c r="AK36" s="71"/>
      <c r="AL36" s="3"/>
      <c r="AM36" s="71"/>
      <c r="AN36" s="3"/>
      <c r="AO36" s="3"/>
      <c r="AP36" s="76"/>
      <c r="AQ36" s="74"/>
      <c r="AR36" s="3"/>
      <c r="AS36" s="3"/>
      <c r="AT36" s="3"/>
      <c r="AU36" s="3"/>
      <c r="AV36" s="3"/>
      <c r="AW36" s="1"/>
      <c r="AX36" s="1"/>
      <c r="AY36" s="1">
        <f t="shared" si="44"/>
        <v>0</v>
      </c>
      <c r="AZ36" s="3"/>
      <c r="BA36" s="3"/>
      <c r="BB36" s="3"/>
      <c r="BC36" s="80" t="e">
        <f t="shared" si="45"/>
        <v>#DIV/0!</v>
      </c>
      <c r="BD36" s="80" t="e">
        <f t="shared" si="46"/>
        <v>#DIV/0!</v>
      </c>
      <c r="BE36" s="81">
        <f t="shared" si="47"/>
        <v>0</v>
      </c>
      <c r="BF36" s="81">
        <f t="shared" si="48"/>
        <v>0</v>
      </c>
      <c r="BG36" s="81">
        <f t="shared" si="49"/>
        <v>0</v>
      </c>
      <c r="BH36" s="81">
        <f t="shared" si="50"/>
        <v>0</v>
      </c>
      <c r="BI36" s="81">
        <f t="shared" si="51"/>
        <v>0</v>
      </c>
    </row>
    <row r="37" spans="1:61" ht="17.25" thickTop="1" thickBot="1">
      <c r="A37" s="70"/>
      <c r="B37" s="71"/>
      <c r="C37" s="3"/>
      <c r="D37" s="45"/>
      <c r="E37" s="45"/>
      <c r="F37" s="392">
        <f t="shared" si="40"/>
        <v>0</v>
      </c>
      <c r="G37" s="3"/>
      <c r="H37" s="3"/>
      <c r="I37" s="39"/>
      <c r="J37" s="45">
        <f t="shared" si="41"/>
        <v>0</v>
      </c>
      <c r="K37" s="45">
        <f t="shared" si="42"/>
        <v>0</v>
      </c>
      <c r="L37" s="3"/>
      <c r="M37" s="72"/>
      <c r="N37" s="72"/>
      <c r="O37" s="45">
        <f t="shared" si="43"/>
        <v>0</v>
      </c>
      <c r="P37" s="71"/>
      <c r="Q37" s="74"/>
      <c r="R37" s="74"/>
      <c r="S37" s="75"/>
      <c r="T37" s="76"/>
      <c r="U37" s="70"/>
      <c r="V37" s="3"/>
      <c r="W37" s="3"/>
      <c r="X37" s="3"/>
      <c r="Y37" s="39"/>
      <c r="Z37" s="405">
        <f t="shared" si="30"/>
        <v>0</v>
      </c>
      <c r="AA37" s="406">
        <f t="shared" si="31"/>
        <v>0</v>
      </c>
      <c r="AB37" s="71"/>
      <c r="AC37" s="3"/>
      <c r="AD37" s="71"/>
      <c r="AE37" s="78"/>
      <c r="AF37" s="78"/>
      <c r="AG37" s="3"/>
      <c r="AH37" s="3"/>
      <c r="AI37" s="79"/>
      <c r="AJ37" s="3"/>
      <c r="AK37" s="71"/>
      <c r="AL37" s="3"/>
      <c r="AM37" s="71"/>
      <c r="AN37" s="3"/>
      <c r="AO37" s="3"/>
      <c r="AP37" s="76"/>
      <c r="AQ37" s="74"/>
      <c r="AR37" s="3"/>
      <c r="AS37" s="3"/>
      <c r="AT37" s="3"/>
      <c r="AU37" s="3"/>
      <c r="AV37" s="3"/>
      <c r="AW37" s="1"/>
      <c r="AX37" s="1"/>
      <c r="AY37" s="1">
        <f t="shared" si="44"/>
        <v>0</v>
      </c>
      <c r="AZ37" s="3"/>
      <c r="BA37" s="3"/>
      <c r="BB37" s="3"/>
      <c r="BC37" s="80" t="e">
        <f t="shared" si="45"/>
        <v>#DIV/0!</v>
      </c>
      <c r="BD37" s="80" t="e">
        <f t="shared" si="46"/>
        <v>#DIV/0!</v>
      </c>
      <c r="BE37" s="81">
        <f t="shared" si="47"/>
        <v>0</v>
      </c>
      <c r="BF37" s="81">
        <f t="shared" si="48"/>
        <v>0</v>
      </c>
      <c r="BG37" s="81">
        <f t="shared" si="49"/>
        <v>0</v>
      </c>
      <c r="BH37" s="81">
        <f t="shared" si="50"/>
        <v>0</v>
      </c>
      <c r="BI37" s="81">
        <f t="shared" si="51"/>
        <v>0</v>
      </c>
    </row>
    <row r="38" spans="1:61" ht="17.25" thickTop="1" thickBot="1">
      <c r="A38" s="70"/>
      <c r="B38" s="71"/>
      <c r="C38" s="3"/>
      <c r="D38" s="45"/>
      <c r="E38" s="45"/>
      <c r="F38" s="392">
        <f t="shared" si="40"/>
        <v>0</v>
      </c>
      <c r="G38" s="3"/>
      <c r="H38" s="3"/>
      <c r="I38" s="39"/>
      <c r="J38" s="45">
        <f t="shared" si="41"/>
        <v>0</v>
      </c>
      <c r="K38" s="45">
        <f t="shared" si="42"/>
        <v>0</v>
      </c>
      <c r="L38" s="3"/>
      <c r="M38" s="72"/>
      <c r="N38" s="72"/>
      <c r="O38" s="45">
        <f t="shared" si="43"/>
        <v>0</v>
      </c>
      <c r="P38" s="71"/>
      <c r="Q38" s="74"/>
      <c r="R38" s="74"/>
      <c r="S38" s="75"/>
      <c r="T38" s="76"/>
      <c r="U38" s="70"/>
      <c r="V38" s="3"/>
      <c r="W38" s="3"/>
      <c r="X38" s="3"/>
      <c r="Y38" s="39"/>
      <c r="Z38" s="405">
        <f t="shared" si="30"/>
        <v>0</v>
      </c>
      <c r="AA38" s="406">
        <f t="shared" si="31"/>
        <v>0</v>
      </c>
      <c r="AB38" s="71"/>
      <c r="AC38" s="3"/>
      <c r="AD38" s="71"/>
      <c r="AE38" s="78"/>
      <c r="AF38" s="78"/>
      <c r="AG38" s="3"/>
      <c r="AH38" s="3"/>
      <c r="AI38" s="79"/>
      <c r="AJ38" s="3"/>
      <c r="AK38" s="71"/>
      <c r="AL38" s="3"/>
      <c r="AM38" s="71"/>
      <c r="AN38" s="3"/>
      <c r="AO38" s="3"/>
      <c r="AP38" s="76"/>
      <c r="AQ38" s="74"/>
      <c r="AR38" s="3"/>
      <c r="AS38" s="3"/>
      <c r="AT38" s="3"/>
      <c r="AU38" s="3"/>
      <c r="AV38" s="3"/>
      <c r="AW38" s="1"/>
      <c r="AX38" s="1"/>
      <c r="AY38" s="1">
        <f t="shared" si="44"/>
        <v>0</v>
      </c>
      <c r="AZ38" s="3"/>
      <c r="BA38" s="3"/>
      <c r="BB38" s="3"/>
      <c r="BC38" s="80" t="e">
        <f t="shared" si="45"/>
        <v>#DIV/0!</v>
      </c>
      <c r="BD38" s="80" t="e">
        <f t="shared" si="46"/>
        <v>#DIV/0!</v>
      </c>
      <c r="BE38" s="81">
        <f t="shared" si="47"/>
        <v>0</v>
      </c>
      <c r="BF38" s="81">
        <f t="shared" si="48"/>
        <v>0</v>
      </c>
      <c r="BG38" s="81">
        <f t="shared" si="49"/>
        <v>0</v>
      </c>
      <c r="BH38" s="81">
        <f t="shared" si="50"/>
        <v>0</v>
      </c>
      <c r="BI38" s="81">
        <f t="shared" si="51"/>
        <v>0</v>
      </c>
    </row>
    <row r="39" spans="1:61" ht="17.25" thickTop="1" thickBot="1">
      <c r="A39" s="70"/>
      <c r="B39" s="71"/>
      <c r="C39" s="3"/>
      <c r="D39" s="45"/>
      <c r="E39" s="45"/>
      <c r="F39" s="392">
        <f t="shared" si="40"/>
        <v>0</v>
      </c>
      <c r="G39" s="3"/>
      <c r="H39" s="3"/>
      <c r="I39" s="39"/>
      <c r="J39" s="45">
        <f t="shared" si="41"/>
        <v>0</v>
      </c>
      <c r="K39" s="45">
        <f t="shared" si="42"/>
        <v>0</v>
      </c>
      <c r="L39" s="3"/>
      <c r="M39" s="72"/>
      <c r="N39" s="72"/>
      <c r="O39" s="45">
        <f t="shared" si="43"/>
        <v>0</v>
      </c>
      <c r="P39" s="71"/>
      <c r="Q39" s="74"/>
      <c r="R39" s="74"/>
      <c r="S39" s="75"/>
      <c r="T39" s="76"/>
      <c r="U39" s="70"/>
      <c r="V39" s="3"/>
      <c r="W39" s="3"/>
      <c r="X39" s="3"/>
      <c r="Y39" s="39"/>
      <c r="Z39" s="405">
        <f t="shared" si="30"/>
        <v>0</v>
      </c>
      <c r="AA39" s="406">
        <f t="shared" si="31"/>
        <v>0</v>
      </c>
      <c r="AB39" s="71"/>
      <c r="AC39" s="3"/>
      <c r="AD39" s="71"/>
      <c r="AE39" s="78"/>
      <c r="AF39" s="78"/>
      <c r="AG39" s="3"/>
      <c r="AH39" s="3"/>
      <c r="AI39" s="79"/>
      <c r="AJ39" s="3"/>
      <c r="AK39" s="71"/>
      <c r="AL39" s="3"/>
      <c r="AM39" s="71"/>
      <c r="AN39" s="3"/>
      <c r="AO39" s="3"/>
      <c r="AP39" s="76"/>
      <c r="AQ39" s="74"/>
      <c r="AR39" s="3"/>
      <c r="AS39" s="3"/>
      <c r="AT39" s="3"/>
      <c r="AU39" s="3"/>
      <c r="AV39" s="3"/>
      <c r="AW39" s="1"/>
      <c r="AX39" s="1"/>
      <c r="AY39" s="1">
        <f t="shared" si="44"/>
        <v>0</v>
      </c>
      <c r="AZ39" s="3"/>
      <c r="BA39" s="3"/>
      <c r="BB39" s="3"/>
      <c r="BC39" s="80" t="e">
        <f t="shared" si="45"/>
        <v>#DIV/0!</v>
      </c>
      <c r="BD39" s="80" t="e">
        <f t="shared" si="46"/>
        <v>#DIV/0!</v>
      </c>
      <c r="BE39" s="81">
        <f t="shared" si="47"/>
        <v>0</v>
      </c>
      <c r="BF39" s="81">
        <f t="shared" si="48"/>
        <v>0</v>
      </c>
      <c r="BG39" s="81">
        <f t="shared" si="49"/>
        <v>0</v>
      </c>
      <c r="BH39" s="81">
        <f t="shared" si="50"/>
        <v>0</v>
      </c>
      <c r="BI39" s="81">
        <f t="shared" si="51"/>
        <v>0</v>
      </c>
    </row>
    <row r="40" spans="1:61" ht="17.25" thickTop="1" thickBot="1">
      <c r="A40" s="70"/>
      <c r="B40" s="71"/>
      <c r="C40" s="3"/>
      <c r="D40" s="45"/>
      <c r="E40" s="45"/>
      <c r="F40" s="392">
        <f t="shared" si="40"/>
        <v>0</v>
      </c>
      <c r="G40" s="3"/>
      <c r="H40" s="3"/>
      <c r="I40" s="39"/>
      <c r="J40" s="45">
        <f t="shared" si="41"/>
        <v>0</v>
      </c>
      <c r="K40" s="45">
        <f t="shared" si="42"/>
        <v>0</v>
      </c>
      <c r="L40" s="3"/>
      <c r="M40" s="72"/>
      <c r="N40" s="72"/>
      <c r="O40" s="45">
        <f t="shared" si="43"/>
        <v>0</v>
      </c>
      <c r="P40" s="71"/>
      <c r="Q40" s="74"/>
      <c r="R40" s="74"/>
      <c r="S40" s="75"/>
      <c r="T40" s="76"/>
      <c r="U40" s="70"/>
      <c r="V40" s="3"/>
      <c r="W40" s="3"/>
      <c r="X40" s="3"/>
      <c r="Y40" s="39"/>
      <c r="Z40" s="405">
        <f t="shared" si="30"/>
        <v>0</v>
      </c>
      <c r="AA40" s="406">
        <f t="shared" si="31"/>
        <v>0</v>
      </c>
      <c r="AB40" s="71"/>
      <c r="AC40" s="3"/>
      <c r="AD40" s="71"/>
      <c r="AE40" s="78"/>
      <c r="AF40" s="78"/>
      <c r="AG40" s="3"/>
      <c r="AH40" s="3"/>
      <c r="AI40" s="79"/>
      <c r="AJ40" s="3"/>
      <c r="AK40" s="71"/>
      <c r="AL40" s="3"/>
      <c r="AM40" s="71"/>
      <c r="AN40" s="3"/>
      <c r="AO40" s="3"/>
      <c r="AP40" s="76"/>
      <c r="AQ40" s="74"/>
      <c r="AR40" s="3"/>
      <c r="AS40" s="3"/>
      <c r="AT40" s="3"/>
      <c r="AU40" s="3"/>
      <c r="AV40" s="3"/>
      <c r="AW40" s="1"/>
      <c r="AX40" s="1"/>
      <c r="AY40" s="1">
        <f t="shared" si="44"/>
        <v>0</v>
      </c>
      <c r="AZ40" s="3"/>
      <c r="BA40" s="3"/>
      <c r="BB40" s="3"/>
      <c r="BC40" s="80" t="e">
        <f t="shared" si="45"/>
        <v>#DIV/0!</v>
      </c>
      <c r="BD40" s="80" t="e">
        <f t="shared" si="46"/>
        <v>#DIV/0!</v>
      </c>
      <c r="BE40" s="81">
        <f t="shared" si="47"/>
        <v>0</v>
      </c>
      <c r="BF40" s="81">
        <f t="shared" si="48"/>
        <v>0</v>
      </c>
      <c r="BG40" s="81">
        <f t="shared" si="49"/>
        <v>0</v>
      </c>
      <c r="BH40" s="81">
        <f t="shared" si="50"/>
        <v>0</v>
      </c>
      <c r="BI40" s="81">
        <f t="shared" si="51"/>
        <v>0</v>
      </c>
    </row>
    <row r="41" spans="1:61" ht="17.25" thickTop="1" thickBot="1">
      <c r="A41" s="70"/>
      <c r="B41" s="71"/>
      <c r="C41" s="3"/>
      <c r="D41" s="45"/>
      <c r="E41" s="45"/>
      <c r="F41" s="392">
        <f t="shared" si="40"/>
        <v>0</v>
      </c>
      <c r="G41" s="3"/>
      <c r="H41" s="3"/>
      <c r="I41" s="39"/>
      <c r="J41" s="45">
        <f t="shared" si="41"/>
        <v>0</v>
      </c>
      <c r="K41" s="45">
        <f t="shared" si="42"/>
        <v>0</v>
      </c>
      <c r="L41" s="3"/>
      <c r="M41" s="72"/>
      <c r="N41" s="72"/>
      <c r="O41" s="45">
        <f t="shared" si="43"/>
        <v>0</v>
      </c>
      <c r="P41" s="71"/>
      <c r="Q41" s="74"/>
      <c r="R41" s="74"/>
      <c r="S41" s="75"/>
      <c r="T41" s="76"/>
      <c r="U41" s="70"/>
      <c r="V41" s="3"/>
      <c r="W41" s="3"/>
      <c r="X41" s="3"/>
      <c r="Y41" s="39"/>
      <c r="Z41" s="405">
        <f t="shared" si="30"/>
        <v>0</v>
      </c>
      <c r="AA41" s="406">
        <f t="shared" si="31"/>
        <v>0</v>
      </c>
      <c r="AB41" s="71"/>
      <c r="AC41" s="3"/>
      <c r="AD41" s="71"/>
      <c r="AE41" s="78"/>
      <c r="AF41" s="78"/>
      <c r="AG41" s="3"/>
      <c r="AH41" s="3"/>
      <c r="AI41" s="79"/>
      <c r="AJ41" s="3"/>
      <c r="AK41" s="71"/>
      <c r="AL41" s="3"/>
      <c r="AM41" s="71"/>
      <c r="AN41" s="3"/>
      <c r="AO41" s="3"/>
      <c r="AP41" s="76"/>
      <c r="AQ41" s="74"/>
      <c r="AR41" s="3"/>
      <c r="AS41" s="3"/>
      <c r="AT41" s="3"/>
      <c r="AU41" s="3"/>
      <c r="AV41" s="3"/>
      <c r="AW41" s="1"/>
      <c r="AX41" s="1"/>
      <c r="AY41" s="1">
        <f t="shared" si="44"/>
        <v>0</v>
      </c>
      <c r="AZ41" s="3"/>
      <c r="BA41" s="3"/>
      <c r="BB41" s="3"/>
      <c r="BC41" s="80" t="e">
        <f t="shared" si="45"/>
        <v>#DIV/0!</v>
      </c>
      <c r="BD41" s="80" t="e">
        <f t="shared" si="46"/>
        <v>#DIV/0!</v>
      </c>
      <c r="BE41" s="81">
        <f t="shared" si="47"/>
        <v>0</v>
      </c>
      <c r="BF41" s="81">
        <f t="shared" si="48"/>
        <v>0</v>
      </c>
      <c r="BG41" s="81">
        <f t="shared" si="49"/>
        <v>0</v>
      </c>
      <c r="BH41" s="81">
        <f t="shared" si="50"/>
        <v>0</v>
      </c>
      <c r="BI41" s="81">
        <f t="shared" si="51"/>
        <v>0</v>
      </c>
    </row>
    <row r="42" spans="1:61" ht="17.25" thickTop="1" thickBot="1">
      <c r="A42" s="70"/>
      <c r="B42" s="71"/>
      <c r="C42" s="3"/>
      <c r="D42" s="45"/>
      <c r="E42" s="45"/>
      <c r="F42" s="392">
        <f t="shared" si="40"/>
        <v>0</v>
      </c>
      <c r="G42" s="3"/>
      <c r="H42" s="3"/>
      <c r="I42" s="39"/>
      <c r="J42" s="45">
        <f t="shared" si="41"/>
        <v>0</v>
      </c>
      <c r="K42" s="45">
        <f t="shared" si="42"/>
        <v>0</v>
      </c>
      <c r="L42" s="3"/>
      <c r="M42" s="72"/>
      <c r="N42" s="72"/>
      <c r="O42" s="45">
        <f t="shared" si="43"/>
        <v>0</v>
      </c>
      <c r="P42" s="71"/>
      <c r="Q42" s="74"/>
      <c r="R42" s="74"/>
      <c r="S42" s="75"/>
      <c r="T42" s="76"/>
      <c r="U42" s="70"/>
      <c r="V42" s="3"/>
      <c r="W42" s="3"/>
      <c r="X42" s="3"/>
      <c r="Y42" s="39"/>
      <c r="Z42" s="405">
        <f t="shared" si="30"/>
        <v>0</v>
      </c>
      <c r="AA42" s="406">
        <f t="shared" si="31"/>
        <v>0</v>
      </c>
      <c r="AB42" s="71"/>
      <c r="AC42" s="3"/>
      <c r="AD42" s="71"/>
      <c r="AE42" s="78"/>
      <c r="AF42" s="78"/>
      <c r="AG42" s="3"/>
      <c r="AH42" s="3"/>
      <c r="AI42" s="79"/>
      <c r="AJ42" s="3"/>
      <c r="AK42" s="71"/>
      <c r="AL42" s="3"/>
      <c r="AM42" s="71"/>
      <c r="AN42" s="3"/>
      <c r="AO42" s="3"/>
      <c r="AP42" s="76"/>
      <c r="AQ42" s="74"/>
      <c r="AR42" s="3"/>
      <c r="AS42" s="3"/>
      <c r="AT42" s="3"/>
      <c r="AU42" s="3"/>
      <c r="AV42" s="3"/>
      <c r="AW42" s="1"/>
      <c r="AX42" s="1"/>
      <c r="AY42" s="1">
        <f t="shared" si="44"/>
        <v>0</v>
      </c>
      <c r="AZ42" s="3"/>
      <c r="BA42" s="3"/>
      <c r="BB42" s="3"/>
      <c r="BC42" s="80" t="e">
        <f t="shared" si="45"/>
        <v>#DIV/0!</v>
      </c>
      <c r="BD42" s="80" t="e">
        <f t="shared" si="46"/>
        <v>#DIV/0!</v>
      </c>
      <c r="BE42" s="81">
        <f t="shared" si="47"/>
        <v>0</v>
      </c>
      <c r="BF42" s="81">
        <f t="shared" si="48"/>
        <v>0</v>
      </c>
      <c r="BG42" s="81">
        <f t="shared" si="49"/>
        <v>0</v>
      </c>
      <c r="BH42" s="81">
        <f t="shared" si="50"/>
        <v>0</v>
      </c>
      <c r="BI42" s="81">
        <f t="shared" si="51"/>
        <v>0</v>
      </c>
    </row>
    <row r="43" spans="1:61" ht="17.25" thickTop="1" thickBot="1">
      <c r="A43" s="70"/>
      <c r="B43" s="71"/>
      <c r="C43" s="3"/>
      <c r="D43" s="45"/>
      <c r="E43" s="45"/>
      <c r="F43" s="392">
        <f t="shared" si="40"/>
        <v>0</v>
      </c>
      <c r="G43" s="3"/>
      <c r="H43" s="3"/>
      <c r="I43" s="39"/>
      <c r="J43" s="45">
        <f t="shared" si="41"/>
        <v>0</v>
      </c>
      <c r="K43" s="45">
        <f t="shared" si="42"/>
        <v>0</v>
      </c>
      <c r="L43" s="3"/>
      <c r="M43" s="72"/>
      <c r="N43" s="72"/>
      <c r="O43" s="45">
        <f t="shared" si="43"/>
        <v>0</v>
      </c>
      <c r="P43" s="71"/>
      <c r="Q43" s="74"/>
      <c r="R43" s="74"/>
      <c r="S43" s="75"/>
      <c r="T43" s="76"/>
      <c r="U43" s="70"/>
      <c r="V43" s="3"/>
      <c r="W43" s="3"/>
      <c r="X43" s="3"/>
      <c r="Y43" s="39"/>
      <c r="Z43" s="405">
        <f t="shared" si="30"/>
        <v>0</v>
      </c>
      <c r="AA43" s="406">
        <f t="shared" si="31"/>
        <v>0</v>
      </c>
      <c r="AB43" s="71"/>
      <c r="AC43" s="3"/>
      <c r="AD43" s="71"/>
      <c r="AE43" s="78"/>
      <c r="AF43" s="78"/>
      <c r="AG43" s="3"/>
      <c r="AH43" s="3"/>
      <c r="AI43" s="79"/>
      <c r="AJ43" s="3"/>
      <c r="AK43" s="71"/>
      <c r="AL43" s="3"/>
      <c r="AM43" s="71"/>
      <c r="AN43" s="3"/>
      <c r="AO43" s="3"/>
      <c r="AP43" s="76"/>
      <c r="AQ43" s="74"/>
      <c r="AR43" s="3"/>
      <c r="AS43" s="3"/>
      <c r="AT43" s="3"/>
      <c r="AU43" s="3"/>
      <c r="AV43" s="3"/>
      <c r="AW43" s="1"/>
      <c r="AX43" s="1"/>
      <c r="AY43" s="1">
        <f t="shared" si="44"/>
        <v>0</v>
      </c>
      <c r="AZ43" s="3"/>
      <c r="BA43" s="3"/>
      <c r="BB43" s="3"/>
      <c r="BC43" s="80" t="e">
        <f t="shared" si="45"/>
        <v>#DIV/0!</v>
      </c>
      <c r="BD43" s="80" t="e">
        <f t="shared" si="46"/>
        <v>#DIV/0!</v>
      </c>
      <c r="BE43" s="81">
        <f t="shared" si="47"/>
        <v>0</v>
      </c>
      <c r="BF43" s="81">
        <f t="shared" si="48"/>
        <v>0</v>
      </c>
      <c r="BG43" s="81">
        <f t="shared" si="49"/>
        <v>0</v>
      </c>
      <c r="BH43" s="81">
        <f t="shared" si="50"/>
        <v>0</v>
      </c>
      <c r="BI43" s="81">
        <f t="shared" si="51"/>
        <v>0</v>
      </c>
    </row>
    <row r="44" spans="1:61" ht="17.25" thickTop="1" thickBot="1">
      <c r="A44" s="70"/>
      <c r="B44" s="71"/>
      <c r="C44" s="3"/>
      <c r="D44" s="45"/>
      <c r="E44" s="45"/>
      <c r="F44" s="392">
        <f t="shared" si="40"/>
        <v>0</v>
      </c>
      <c r="G44" s="3"/>
      <c r="H44" s="3"/>
      <c r="I44" s="39"/>
      <c r="J44" s="45">
        <f t="shared" si="41"/>
        <v>0</v>
      </c>
      <c r="K44" s="45">
        <f t="shared" si="42"/>
        <v>0</v>
      </c>
      <c r="L44" s="3"/>
      <c r="M44" s="72"/>
      <c r="N44" s="72"/>
      <c r="O44" s="45">
        <f t="shared" si="43"/>
        <v>0</v>
      </c>
      <c r="P44" s="71"/>
      <c r="Q44" s="74"/>
      <c r="R44" s="74"/>
      <c r="S44" s="75"/>
      <c r="T44" s="76"/>
      <c r="U44" s="70"/>
      <c r="V44" s="3"/>
      <c r="W44" s="3"/>
      <c r="X44" s="3"/>
      <c r="Y44" s="39"/>
      <c r="Z44" s="405">
        <f t="shared" si="30"/>
        <v>0</v>
      </c>
      <c r="AA44" s="406">
        <f t="shared" si="31"/>
        <v>0</v>
      </c>
      <c r="AB44" s="71"/>
      <c r="AC44" s="3"/>
      <c r="AD44" s="71"/>
      <c r="AE44" s="78"/>
      <c r="AF44" s="78"/>
      <c r="AG44" s="3"/>
      <c r="AH44" s="3"/>
      <c r="AI44" s="79"/>
      <c r="AJ44" s="3"/>
      <c r="AK44" s="71"/>
      <c r="AL44" s="3"/>
      <c r="AM44" s="71"/>
      <c r="AN44" s="3"/>
      <c r="AO44" s="3"/>
      <c r="AP44" s="76"/>
      <c r="AQ44" s="74"/>
      <c r="AR44" s="3"/>
      <c r="AS44" s="3"/>
      <c r="AT44" s="3"/>
      <c r="AU44" s="3"/>
      <c r="AV44" s="3"/>
      <c r="AW44" s="1"/>
      <c r="AX44" s="1"/>
      <c r="AY44" s="1">
        <f t="shared" si="44"/>
        <v>0</v>
      </c>
      <c r="AZ44" s="3"/>
      <c r="BA44" s="3"/>
      <c r="BB44" s="3"/>
      <c r="BC44" s="80" t="e">
        <f t="shared" si="45"/>
        <v>#DIV/0!</v>
      </c>
      <c r="BD44" s="80" t="e">
        <f t="shared" si="46"/>
        <v>#DIV/0!</v>
      </c>
      <c r="BE44" s="81">
        <f t="shared" si="47"/>
        <v>0</v>
      </c>
      <c r="BF44" s="81">
        <f t="shared" si="48"/>
        <v>0</v>
      </c>
      <c r="BG44" s="81">
        <f t="shared" si="49"/>
        <v>0</v>
      </c>
      <c r="BH44" s="81">
        <f t="shared" si="50"/>
        <v>0</v>
      </c>
      <c r="BI44" s="81">
        <f t="shared" si="51"/>
        <v>0</v>
      </c>
    </row>
    <row r="45" spans="1:61" ht="17.25" thickTop="1" thickBot="1">
      <c r="A45" s="70"/>
      <c r="B45" s="71"/>
      <c r="C45" s="3"/>
      <c r="D45" s="45"/>
      <c r="E45" s="45"/>
      <c r="F45" s="392">
        <f t="shared" si="40"/>
        <v>0</v>
      </c>
      <c r="G45" s="3"/>
      <c r="H45" s="3"/>
      <c r="I45" s="39"/>
      <c r="J45" s="45">
        <f t="shared" si="41"/>
        <v>0</v>
      </c>
      <c r="K45" s="45">
        <f t="shared" si="42"/>
        <v>0</v>
      </c>
      <c r="L45" s="3"/>
      <c r="M45" s="72"/>
      <c r="N45" s="72"/>
      <c r="O45" s="45">
        <f t="shared" si="43"/>
        <v>0</v>
      </c>
      <c r="P45" s="71"/>
      <c r="Q45" s="74"/>
      <c r="R45" s="74"/>
      <c r="S45" s="75"/>
      <c r="T45" s="76"/>
      <c r="U45" s="70"/>
      <c r="V45" s="3"/>
      <c r="W45" s="3"/>
      <c r="X45" s="3"/>
      <c r="Y45" s="39"/>
      <c r="Z45" s="405">
        <f t="shared" si="30"/>
        <v>0</v>
      </c>
      <c r="AA45" s="406">
        <f t="shared" si="31"/>
        <v>0</v>
      </c>
      <c r="AB45" s="71"/>
      <c r="AC45" s="3"/>
      <c r="AD45" s="71"/>
      <c r="AE45" s="78"/>
      <c r="AF45" s="78"/>
      <c r="AG45" s="3"/>
      <c r="AH45" s="3"/>
      <c r="AI45" s="79"/>
      <c r="AJ45" s="3"/>
      <c r="AK45" s="71"/>
      <c r="AL45" s="3"/>
      <c r="AM45" s="71"/>
      <c r="AN45" s="3"/>
      <c r="AO45" s="3"/>
      <c r="AP45" s="76"/>
      <c r="AQ45" s="74"/>
      <c r="AR45" s="3"/>
      <c r="AS45" s="3"/>
      <c r="AT45" s="3"/>
      <c r="AU45" s="3"/>
      <c r="AV45" s="3"/>
      <c r="AW45" s="1"/>
      <c r="AX45" s="1"/>
      <c r="AY45" s="1">
        <f t="shared" si="44"/>
        <v>0</v>
      </c>
      <c r="AZ45" s="3"/>
      <c r="BA45" s="3"/>
      <c r="BB45" s="3"/>
      <c r="BC45" s="80" t="e">
        <f t="shared" si="45"/>
        <v>#DIV/0!</v>
      </c>
      <c r="BD45" s="80" t="e">
        <f t="shared" si="46"/>
        <v>#DIV/0!</v>
      </c>
      <c r="BE45" s="81">
        <f t="shared" si="47"/>
        <v>0</v>
      </c>
      <c r="BF45" s="81">
        <f t="shared" si="48"/>
        <v>0</v>
      </c>
      <c r="BG45" s="81">
        <f t="shared" si="49"/>
        <v>0</v>
      </c>
      <c r="BH45" s="81">
        <f t="shared" si="50"/>
        <v>0</v>
      </c>
      <c r="BI45" s="81">
        <f t="shared" si="51"/>
        <v>0</v>
      </c>
    </row>
    <row r="46" spans="1:61" ht="17.25" thickTop="1" thickBot="1">
      <c r="A46" s="70"/>
      <c r="B46" s="71"/>
      <c r="C46" s="3"/>
      <c r="D46" s="45"/>
      <c r="E46" s="45"/>
      <c r="F46" s="392">
        <f t="shared" si="40"/>
        <v>0</v>
      </c>
      <c r="G46" s="3"/>
      <c r="H46" s="3"/>
      <c r="I46" s="39"/>
      <c r="J46" s="45">
        <f t="shared" si="41"/>
        <v>0</v>
      </c>
      <c r="K46" s="45">
        <f t="shared" si="42"/>
        <v>0</v>
      </c>
      <c r="L46" s="3"/>
      <c r="M46" s="72"/>
      <c r="N46" s="72"/>
      <c r="O46" s="45">
        <f t="shared" si="43"/>
        <v>0</v>
      </c>
      <c r="P46" s="71"/>
      <c r="Q46" s="74"/>
      <c r="R46" s="74"/>
      <c r="S46" s="75"/>
      <c r="T46" s="76"/>
      <c r="U46" s="70"/>
      <c r="V46" s="3"/>
      <c r="W46" s="3"/>
      <c r="X46" s="3"/>
      <c r="Y46" s="39"/>
      <c r="Z46" s="405">
        <f t="shared" si="30"/>
        <v>0</v>
      </c>
      <c r="AA46" s="406">
        <f t="shared" si="31"/>
        <v>0</v>
      </c>
      <c r="AB46" s="71"/>
      <c r="AC46" s="3"/>
      <c r="AD46" s="71"/>
      <c r="AE46" s="78"/>
      <c r="AF46" s="78"/>
      <c r="AG46" s="3"/>
      <c r="AH46" s="3"/>
      <c r="AI46" s="79"/>
      <c r="AJ46" s="3"/>
      <c r="AK46" s="71"/>
      <c r="AL46" s="3"/>
      <c r="AM46" s="71"/>
      <c r="AN46" s="3"/>
      <c r="AO46" s="3"/>
      <c r="AP46" s="76"/>
      <c r="AQ46" s="74"/>
      <c r="AR46" s="3"/>
      <c r="AS46" s="3"/>
      <c r="AT46" s="3"/>
      <c r="AU46" s="3"/>
      <c r="AV46" s="3"/>
      <c r="AW46" s="1"/>
      <c r="AX46" s="1"/>
      <c r="AY46" s="1">
        <f t="shared" si="44"/>
        <v>0</v>
      </c>
      <c r="AZ46" s="3"/>
      <c r="BA46" s="3"/>
      <c r="BB46" s="3"/>
      <c r="BC46" s="80" t="e">
        <f t="shared" si="45"/>
        <v>#DIV/0!</v>
      </c>
      <c r="BD46" s="80" t="e">
        <f t="shared" si="46"/>
        <v>#DIV/0!</v>
      </c>
      <c r="BE46" s="81">
        <f t="shared" si="47"/>
        <v>0</v>
      </c>
      <c r="BF46" s="81">
        <f t="shared" si="48"/>
        <v>0</v>
      </c>
      <c r="BG46" s="81">
        <f t="shared" si="49"/>
        <v>0</v>
      </c>
      <c r="BH46" s="81">
        <f t="shared" si="50"/>
        <v>0</v>
      </c>
      <c r="BI46" s="81">
        <f t="shared" si="51"/>
        <v>0</v>
      </c>
    </row>
    <row r="47" spans="1:61" ht="17.25" thickTop="1" thickBot="1">
      <c r="A47" s="70"/>
      <c r="B47" s="71"/>
      <c r="C47" s="3"/>
      <c r="D47" s="45"/>
      <c r="E47" s="45"/>
      <c r="F47" s="392">
        <f t="shared" si="40"/>
        <v>0</v>
      </c>
      <c r="G47" s="3"/>
      <c r="H47" s="3"/>
      <c r="I47" s="39"/>
      <c r="J47" s="45">
        <f t="shared" si="41"/>
        <v>0</v>
      </c>
      <c r="K47" s="45">
        <f t="shared" si="42"/>
        <v>0</v>
      </c>
      <c r="L47" s="3"/>
      <c r="M47" s="72"/>
      <c r="N47" s="72"/>
      <c r="O47" s="45">
        <f t="shared" si="43"/>
        <v>0</v>
      </c>
      <c r="P47" s="71"/>
      <c r="Q47" s="74"/>
      <c r="R47" s="74"/>
      <c r="S47" s="75"/>
      <c r="T47" s="76"/>
      <c r="U47" s="70"/>
      <c r="V47" s="3"/>
      <c r="W47" s="3"/>
      <c r="X47" s="3"/>
      <c r="Y47" s="39"/>
      <c r="Z47" s="405">
        <f t="shared" si="30"/>
        <v>0</v>
      </c>
      <c r="AA47" s="406">
        <f t="shared" si="31"/>
        <v>0</v>
      </c>
      <c r="AB47" s="71"/>
      <c r="AC47" s="3"/>
      <c r="AD47" s="71"/>
      <c r="AE47" s="78"/>
      <c r="AF47" s="78"/>
      <c r="AG47" s="3"/>
      <c r="AH47" s="3"/>
      <c r="AI47" s="79"/>
      <c r="AJ47" s="3"/>
      <c r="AK47" s="71"/>
      <c r="AL47" s="3"/>
      <c r="AM47" s="71"/>
      <c r="AN47" s="3"/>
      <c r="AO47" s="3"/>
      <c r="AP47" s="76"/>
      <c r="AQ47" s="74"/>
      <c r="AR47" s="3"/>
      <c r="AS47" s="3"/>
      <c r="AT47" s="3"/>
      <c r="AU47" s="3"/>
      <c r="AV47" s="3"/>
      <c r="AW47" s="1"/>
      <c r="AX47" s="1"/>
      <c r="AY47" s="1">
        <f t="shared" si="44"/>
        <v>0</v>
      </c>
      <c r="AZ47" s="3"/>
      <c r="BA47" s="3"/>
      <c r="BB47" s="3"/>
      <c r="BC47" s="80" t="e">
        <f t="shared" si="45"/>
        <v>#DIV/0!</v>
      </c>
      <c r="BD47" s="80" t="e">
        <f t="shared" si="46"/>
        <v>#DIV/0!</v>
      </c>
      <c r="BE47" s="81">
        <f t="shared" si="47"/>
        <v>0</v>
      </c>
      <c r="BF47" s="81">
        <f t="shared" si="48"/>
        <v>0</v>
      </c>
      <c r="BG47" s="81">
        <f t="shared" si="49"/>
        <v>0</v>
      </c>
      <c r="BH47" s="81">
        <f t="shared" si="50"/>
        <v>0</v>
      </c>
      <c r="BI47" s="81">
        <f t="shared" si="51"/>
        <v>0</v>
      </c>
    </row>
    <row r="48" spans="1:61" ht="17.25" thickTop="1" thickBot="1">
      <c r="A48" s="70"/>
      <c r="B48" s="71"/>
      <c r="C48" s="3"/>
      <c r="D48" s="45"/>
      <c r="E48" s="45"/>
      <c r="F48" s="392">
        <f t="shared" si="40"/>
        <v>0</v>
      </c>
      <c r="G48" s="3"/>
      <c r="H48" s="3"/>
      <c r="I48" s="39"/>
      <c r="J48" s="45">
        <f t="shared" si="41"/>
        <v>0</v>
      </c>
      <c r="K48" s="45">
        <f t="shared" si="42"/>
        <v>0</v>
      </c>
      <c r="L48" s="3"/>
      <c r="M48" s="72"/>
      <c r="N48" s="72"/>
      <c r="O48" s="45">
        <f t="shared" si="43"/>
        <v>0</v>
      </c>
      <c r="P48" s="71"/>
      <c r="Q48" s="74"/>
      <c r="R48" s="74"/>
      <c r="S48" s="75"/>
      <c r="T48" s="76"/>
      <c r="U48" s="70"/>
      <c r="V48" s="3"/>
      <c r="W48" s="3"/>
      <c r="X48" s="3"/>
      <c r="Y48" s="39"/>
      <c r="Z48" s="405">
        <f t="shared" si="30"/>
        <v>0</v>
      </c>
      <c r="AA48" s="406">
        <f t="shared" si="31"/>
        <v>0</v>
      </c>
      <c r="AB48" s="71"/>
      <c r="AC48" s="3"/>
      <c r="AD48" s="71"/>
      <c r="AE48" s="78"/>
      <c r="AF48" s="78"/>
      <c r="AG48" s="3"/>
      <c r="AH48" s="3"/>
      <c r="AI48" s="79"/>
      <c r="AJ48" s="3"/>
      <c r="AK48" s="71"/>
      <c r="AL48" s="3"/>
      <c r="AM48" s="71"/>
      <c r="AN48" s="3"/>
      <c r="AO48" s="3"/>
      <c r="AP48" s="76"/>
      <c r="AQ48" s="74"/>
      <c r="AR48" s="3"/>
      <c r="AS48" s="3"/>
      <c r="AT48" s="3"/>
      <c r="AU48" s="3"/>
      <c r="AV48" s="3"/>
      <c r="AW48" s="1"/>
      <c r="AX48" s="1"/>
      <c r="AY48" s="1">
        <f t="shared" si="44"/>
        <v>0</v>
      </c>
      <c r="AZ48" s="3"/>
      <c r="BA48" s="3"/>
      <c r="BB48" s="3"/>
      <c r="BC48" s="80" t="e">
        <f t="shared" si="45"/>
        <v>#DIV/0!</v>
      </c>
      <c r="BD48" s="80" t="e">
        <f t="shared" si="46"/>
        <v>#DIV/0!</v>
      </c>
      <c r="BE48" s="81">
        <f t="shared" si="47"/>
        <v>0</v>
      </c>
      <c r="BF48" s="81">
        <f t="shared" si="48"/>
        <v>0</v>
      </c>
      <c r="BG48" s="81">
        <f t="shared" si="49"/>
        <v>0</v>
      </c>
      <c r="BH48" s="81">
        <f t="shared" si="50"/>
        <v>0</v>
      </c>
      <c r="BI48" s="81">
        <f t="shared" si="51"/>
        <v>0</v>
      </c>
    </row>
    <row r="49" spans="1:61" ht="17.25" thickTop="1" thickBot="1">
      <c r="A49" s="70"/>
      <c r="B49" s="71"/>
      <c r="C49" s="3"/>
      <c r="D49" s="45"/>
      <c r="E49" s="45"/>
      <c r="F49" s="392">
        <f t="shared" si="40"/>
        <v>0</v>
      </c>
      <c r="G49" s="3"/>
      <c r="H49" s="3"/>
      <c r="I49" s="39"/>
      <c r="J49" s="45">
        <f t="shared" si="41"/>
        <v>0</v>
      </c>
      <c r="K49" s="45">
        <f t="shared" si="42"/>
        <v>0</v>
      </c>
      <c r="L49" s="3"/>
      <c r="M49" s="72"/>
      <c r="N49" s="72"/>
      <c r="O49" s="45">
        <f t="shared" si="43"/>
        <v>0</v>
      </c>
      <c r="P49" s="71"/>
      <c r="Q49" s="74"/>
      <c r="R49" s="74"/>
      <c r="S49" s="75"/>
      <c r="T49" s="76"/>
      <c r="U49" s="70"/>
      <c r="V49" s="3"/>
      <c r="W49" s="3"/>
      <c r="X49" s="3"/>
      <c r="Y49" s="39"/>
      <c r="Z49" s="405">
        <f t="shared" si="30"/>
        <v>0</v>
      </c>
      <c r="AA49" s="406">
        <f t="shared" si="31"/>
        <v>0</v>
      </c>
      <c r="AB49" s="71"/>
      <c r="AC49" s="3"/>
      <c r="AD49" s="71"/>
      <c r="AE49" s="78"/>
      <c r="AF49" s="78"/>
      <c r="AG49" s="3"/>
      <c r="AH49" s="3"/>
      <c r="AI49" s="79"/>
      <c r="AJ49" s="3"/>
      <c r="AK49" s="71"/>
      <c r="AL49" s="3"/>
      <c r="AM49" s="71"/>
      <c r="AN49" s="3"/>
      <c r="AO49" s="3"/>
      <c r="AP49" s="76"/>
      <c r="AQ49" s="74"/>
      <c r="AR49" s="3"/>
      <c r="AS49" s="3"/>
      <c r="AT49" s="3"/>
      <c r="AU49" s="3"/>
      <c r="AV49" s="3"/>
      <c r="AW49" s="1"/>
      <c r="AX49" s="1"/>
      <c r="AY49" s="1">
        <f t="shared" si="44"/>
        <v>0</v>
      </c>
      <c r="AZ49" s="3"/>
      <c r="BA49" s="3"/>
      <c r="BB49" s="3"/>
      <c r="BC49" s="80" t="e">
        <f t="shared" si="45"/>
        <v>#DIV/0!</v>
      </c>
      <c r="BD49" s="80" t="e">
        <f t="shared" si="46"/>
        <v>#DIV/0!</v>
      </c>
      <c r="BE49" s="81">
        <f t="shared" si="47"/>
        <v>0</v>
      </c>
      <c r="BF49" s="81">
        <f t="shared" si="48"/>
        <v>0</v>
      </c>
      <c r="BG49" s="81">
        <f t="shared" si="49"/>
        <v>0</v>
      </c>
      <c r="BH49" s="81">
        <f t="shared" si="50"/>
        <v>0</v>
      </c>
      <c r="BI49" s="81">
        <f t="shared" si="51"/>
        <v>0</v>
      </c>
    </row>
    <row r="50" spans="1:61" ht="17.25" thickTop="1" thickBot="1">
      <c r="A50" s="70"/>
      <c r="B50" s="71"/>
      <c r="C50" s="3"/>
      <c r="D50" s="45"/>
      <c r="E50" s="45"/>
      <c r="F50" s="45">
        <f t="shared" ref="F50:F100" si="52">D50+E50</f>
        <v>0</v>
      </c>
      <c r="G50" s="3"/>
      <c r="H50" s="3"/>
      <c r="I50" s="39"/>
      <c r="J50" s="45">
        <f t="shared" si="41"/>
        <v>0</v>
      </c>
      <c r="K50" s="45">
        <f t="shared" si="42"/>
        <v>0</v>
      </c>
      <c r="L50" s="3"/>
      <c r="M50" s="72"/>
      <c r="N50" s="72"/>
      <c r="O50" s="45">
        <f t="shared" si="43"/>
        <v>0</v>
      </c>
      <c r="P50" s="71"/>
      <c r="Q50" s="74"/>
      <c r="R50" s="74"/>
      <c r="S50" s="75"/>
      <c r="T50" s="76"/>
      <c r="U50" s="70"/>
      <c r="V50" s="3"/>
      <c r="W50" s="3"/>
      <c r="X50" s="3"/>
      <c r="Y50" s="39"/>
      <c r="Z50" s="405">
        <f t="shared" si="30"/>
        <v>0</v>
      </c>
      <c r="AA50" s="406">
        <f t="shared" si="31"/>
        <v>0</v>
      </c>
      <c r="AB50" s="71"/>
      <c r="AC50" s="3"/>
      <c r="AD50" s="71"/>
      <c r="AE50" s="78"/>
      <c r="AF50" s="78"/>
      <c r="AG50" s="3"/>
      <c r="AH50" s="3"/>
      <c r="AI50" s="79"/>
      <c r="AJ50" s="3"/>
      <c r="AK50" s="71"/>
      <c r="AL50" s="3"/>
      <c r="AM50" s="71"/>
      <c r="AN50" s="3"/>
      <c r="AO50" s="3"/>
      <c r="AP50" s="76"/>
      <c r="AQ50" s="74"/>
      <c r="AR50" s="3"/>
      <c r="AS50" s="3"/>
      <c r="AT50" s="3"/>
      <c r="AU50" s="3"/>
      <c r="AV50" s="3"/>
      <c r="AW50" s="1"/>
      <c r="AX50" s="1"/>
      <c r="AY50" s="1">
        <f t="shared" si="44"/>
        <v>0</v>
      </c>
      <c r="AZ50" s="3"/>
      <c r="BA50" s="3"/>
      <c r="BB50" s="3"/>
      <c r="BC50" s="80" t="e">
        <f t="shared" si="45"/>
        <v>#DIV/0!</v>
      </c>
      <c r="BD50" s="80" t="e">
        <f t="shared" si="46"/>
        <v>#DIV/0!</v>
      </c>
      <c r="BE50" s="81">
        <f t="shared" si="47"/>
        <v>0</v>
      </c>
      <c r="BF50" s="81">
        <f t="shared" si="48"/>
        <v>0</v>
      </c>
      <c r="BG50" s="81">
        <f t="shared" si="49"/>
        <v>0</v>
      </c>
      <c r="BH50" s="81">
        <f t="shared" si="50"/>
        <v>0</v>
      </c>
      <c r="BI50" s="81">
        <f t="shared" si="51"/>
        <v>0</v>
      </c>
    </row>
    <row r="51" spans="1:61" ht="17.25" thickTop="1" thickBot="1">
      <c r="A51" s="70"/>
      <c r="B51" s="71"/>
      <c r="C51" s="3"/>
      <c r="D51" s="45"/>
      <c r="E51" s="45"/>
      <c r="F51" s="45">
        <f t="shared" si="52"/>
        <v>0</v>
      </c>
      <c r="G51" s="3"/>
      <c r="H51" s="3"/>
      <c r="I51" s="39"/>
      <c r="J51" s="45">
        <f t="shared" si="41"/>
        <v>0</v>
      </c>
      <c r="K51" s="45">
        <f t="shared" si="42"/>
        <v>0</v>
      </c>
      <c r="L51" s="3"/>
      <c r="M51" s="72"/>
      <c r="N51" s="72"/>
      <c r="O51" s="45">
        <f t="shared" si="43"/>
        <v>0</v>
      </c>
      <c r="P51" s="71"/>
      <c r="Q51" s="74"/>
      <c r="R51" s="74"/>
      <c r="S51" s="75"/>
      <c r="T51" s="76"/>
      <c r="U51" s="70"/>
      <c r="V51" s="3"/>
      <c r="W51" s="3"/>
      <c r="X51" s="3"/>
      <c r="Y51" s="39"/>
      <c r="Z51" s="405">
        <f t="shared" si="30"/>
        <v>0</v>
      </c>
      <c r="AA51" s="406">
        <f t="shared" si="31"/>
        <v>0</v>
      </c>
      <c r="AB51" s="71"/>
      <c r="AC51" s="3"/>
      <c r="AD51" s="71"/>
      <c r="AE51" s="78"/>
      <c r="AF51" s="78"/>
      <c r="AG51" s="3"/>
      <c r="AH51" s="3"/>
      <c r="AI51" s="79"/>
      <c r="AJ51" s="3"/>
      <c r="AK51" s="71"/>
      <c r="AL51" s="3"/>
      <c r="AM51" s="71"/>
      <c r="AN51" s="3"/>
      <c r="AO51" s="3"/>
      <c r="AP51" s="76"/>
      <c r="AQ51" s="74"/>
      <c r="AR51" s="3"/>
      <c r="AS51" s="3"/>
      <c r="AT51" s="3"/>
      <c r="AU51" s="3"/>
      <c r="AV51" s="3"/>
      <c r="AW51" s="1"/>
      <c r="AX51" s="1"/>
      <c r="AY51" s="1">
        <f t="shared" si="44"/>
        <v>0</v>
      </c>
      <c r="AZ51" s="3"/>
      <c r="BA51" s="3"/>
      <c r="BB51" s="3"/>
      <c r="BC51" s="80" t="e">
        <f t="shared" si="45"/>
        <v>#DIV/0!</v>
      </c>
      <c r="BD51" s="80" t="e">
        <f t="shared" si="46"/>
        <v>#DIV/0!</v>
      </c>
      <c r="BE51" s="81">
        <f t="shared" si="47"/>
        <v>0</v>
      </c>
      <c r="BF51" s="81">
        <f t="shared" si="48"/>
        <v>0</v>
      </c>
      <c r="BG51" s="81">
        <f t="shared" si="49"/>
        <v>0</v>
      </c>
      <c r="BH51" s="81">
        <f t="shared" si="50"/>
        <v>0</v>
      </c>
      <c r="BI51" s="81">
        <f t="shared" si="51"/>
        <v>0</v>
      </c>
    </row>
    <row r="52" spans="1:61" ht="17.25" thickTop="1" thickBot="1">
      <c r="A52" s="70"/>
      <c r="B52" s="71"/>
      <c r="C52" s="3"/>
      <c r="D52" s="45"/>
      <c r="E52" s="45"/>
      <c r="F52" s="45">
        <f t="shared" si="52"/>
        <v>0</v>
      </c>
      <c r="G52" s="3"/>
      <c r="H52" s="3"/>
      <c r="I52" s="39"/>
      <c r="J52" s="45">
        <f t="shared" si="41"/>
        <v>0</v>
      </c>
      <c r="K52" s="45">
        <f t="shared" si="42"/>
        <v>0</v>
      </c>
      <c r="L52" s="3"/>
      <c r="M52" s="72"/>
      <c r="N52" s="72"/>
      <c r="O52" s="45">
        <f t="shared" si="43"/>
        <v>0</v>
      </c>
      <c r="P52" s="71"/>
      <c r="Q52" s="74"/>
      <c r="R52" s="74"/>
      <c r="S52" s="75"/>
      <c r="T52" s="76"/>
      <c r="U52" s="70"/>
      <c r="V52" s="3"/>
      <c r="W52" s="3"/>
      <c r="X52" s="3"/>
      <c r="Y52" s="39"/>
      <c r="Z52" s="405">
        <f t="shared" si="30"/>
        <v>0</v>
      </c>
      <c r="AA52" s="406">
        <f t="shared" si="31"/>
        <v>0</v>
      </c>
      <c r="AB52" s="71"/>
      <c r="AC52" s="3"/>
      <c r="AD52" s="71"/>
      <c r="AE52" s="78"/>
      <c r="AF52" s="78"/>
      <c r="AG52" s="3"/>
      <c r="AH52" s="3"/>
      <c r="AI52" s="79"/>
      <c r="AJ52" s="3"/>
      <c r="AK52" s="71"/>
      <c r="AL52" s="3"/>
      <c r="AM52" s="71"/>
      <c r="AN52" s="3"/>
      <c r="AO52" s="3"/>
      <c r="AP52" s="76"/>
      <c r="AQ52" s="74"/>
      <c r="AR52" s="3"/>
      <c r="AS52" s="3"/>
      <c r="AT52" s="3"/>
      <c r="AU52" s="3"/>
      <c r="AV52" s="3"/>
      <c r="AW52" s="1"/>
      <c r="AX52" s="1"/>
      <c r="AY52" s="1">
        <f t="shared" si="44"/>
        <v>0</v>
      </c>
      <c r="AZ52" s="3"/>
      <c r="BA52" s="3"/>
      <c r="BB52" s="3"/>
      <c r="BC52" s="80" t="e">
        <f t="shared" si="45"/>
        <v>#DIV/0!</v>
      </c>
      <c r="BD52" s="80" t="e">
        <f t="shared" si="46"/>
        <v>#DIV/0!</v>
      </c>
      <c r="BE52" s="81">
        <f t="shared" si="47"/>
        <v>0</v>
      </c>
      <c r="BF52" s="81">
        <f t="shared" si="48"/>
        <v>0</v>
      </c>
      <c r="BG52" s="81">
        <f t="shared" si="49"/>
        <v>0</v>
      </c>
      <c r="BH52" s="81">
        <f t="shared" si="50"/>
        <v>0</v>
      </c>
      <c r="BI52" s="81">
        <f t="shared" si="51"/>
        <v>0</v>
      </c>
    </row>
    <row r="53" spans="1:61" ht="17.25" thickTop="1" thickBot="1">
      <c r="A53" s="70"/>
      <c r="B53" s="71"/>
      <c r="C53" s="3"/>
      <c r="D53" s="45"/>
      <c r="E53" s="45"/>
      <c r="F53" s="45">
        <f t="shared" si="52"/>
        <v>0</v>
      </c>
      <c r="G53" s="3"/>
      <c r="H53" s="3"/>
      <c r="I53" s="39"/>
      <c r="J53" s="45">
        <f t="shared" si="41"/>
        <v>0</v>
      </c>
      <c r="K53" s="45">
        <f t="shared" si="42"/>
        <v>0</v>
      </c>
      <c r="L53" s="3"/>
      <c r="M53" s="72"/>
      <c r="N53" s="72"/>
      <c r="O53" s="45">
        <f t="shared" si="43"/>
        <v>0</v>
      </c>
      <c r="P53" s="71"/>
      <c r="Q53" s="74"/>
      <c r="R53" s="74"/>
      <c r="S53" s="75"/>
      <c r="T53" s="76"/>
      <c r="U53" s="70"/>
      <c r="V53" s="3"/>
      <c r="W53" s="3"/>
      <c r="X53" s="3"/>
      <c r="Y53" s="39"/>
      <c r="Z53" s="405">
        <f t="shared" si="30"/>
        <v>0</v>
      </c>
      <c r="AA53" s="406">
        <f t="shared" si="31"/>
        <v>0</v>
      </c>
      <c r="AB53" s="71"/>
      <c r="AC53" s="3"/>
      <c r="AD53" s="71"/>
      <c r="AE53" s="78"/>
      <c r="AF53" s="78"/>
      <c r="AG53" s="3"/>
      <c r="AH53" s="3"/>
      <c r="AI53" s="79"/>
      <c r="AJ53" s="3"/>
      <c r="AK53" s="71"/>
      <c r="AL53" s="3"/>
      <c r="AM53" s="71"/>
      <c r="AN53" s="3"/>
      <c r="AO53" s="3"/>
      <c r="AP53" s="76"/>
      <c r="AQ53" s="74"/>
      <c r="AR53" s="3"/>
      <c r="AS53" s="3"/>
      <c r="AT53" s="3"/>
      <c r="AU53" s="3"/>
      <c r="AV53" s="3"/>
      <c r="AW53" s="1"/>
      <c r="AX53" s="1"/>
      <c r="AY53" s="1">
        <f t="shared" si="44"/>
        <v>0</v>
      </c>
      <c r="AZ53" s="3"/>
      <c r="BA53" s="3"/>
      <c r="BB53" s="3"/>
      <c r="BC53" s="80" t="e">
        <f t="shared" si="45"/>
        <v>#DIV/0!</v>
      </c>
      <c r="BD53" s="80" t="e">
        <f t="shared" si="46"/>
        <v>#DIV/0!</v>
      </c>
      <c r="BE53" s="81">
        <f t="shared" si="47"/>
        <v>0</v>
      </c>
      <c r="BF53" s="81">
        <f t="shared" si="48"/>
        <v>0</v>
      </c>
      <c r="BG53" s="81">
        <f t="shared" si="49"/>
        <v>0</v>
      </c>
      <c r="BH53" s="81">
        <f t="shared" si="50"/>
        <v>0</v>
      </c>
      <c r="BI53" s="81">
        <f t="shared" si="51"/>
        <v>0</v>
      </c>
    </row>
    <row r="54" spans="1:61" ht="17.25" thickTop="1" thickBot="1">
      <c r="A54" s="70"/>
      <c r="B54" s="71"/>
      <c r="C54" s="3"/>
      <c r="D54" s="45"/>
      <c r="E54" s="45"/>
      <c r="F54" s="45">
        <f t="shared" si="52"/>
        <v>0</v>
      </c>
      <c r="G54" s="3"/>
      <c r="H54" s="3"/>
      <c r="I54" s="39"/>
      <c r="J54" s="45">
        <f t="shared" si="41"/>
        <v>0</v>
      </c>
      <c r="K54" s="45">
        <f t="shared" si="42"/>
        <v>0</v>
      </c>
      <c r="L54" s="3"/>
      <c r="M54" s="72"/>
      <c r="N54" s="72"/>
      <c r="O54" s="45">
        <f t="shared" si="43"/>
        <v>0</v>
      </c>
      <c r="P54" s="71"/>
      <c r="Q54" s="74"/>
      <c r="R54" s="74"/>
      <c r="S54" s="75"/>
      <c r="T54" s="76"/>
      <c r="U54" s="70"/>
      <c r="V54" s="3"/>
      <c r="W54" s="3"/>
      <c r="X54" s="3"/>
      <c r="Y54" s="39"/>
      <c r="Z54" s="405">
        <f t="shared" si="30"/>
        <v>0</v>
      </c>
      <c r="AA54" s="406">
        <f t="shared" si="31"/>
        <v>0</v>
      </c>
      <c r="AB54" s="71"/>
      <c r="AC54" s="3"/>
      <c r="AD54" s="71"/>
      <c r="AE54" s="78"/>
      <c r="AF54" s="78"/>
      <c r="AG54" s="3"/>
      <c r="AH54" s="3"/>
      <c r="AI54" s="79"/>
      <c r="AJ54" s="3"/>
      <c r="AK54" s="71"/>
      <c r="AL54" s="3"/>
      <c r="AM54" s="71"/>
      <c r="AN54" s="3"/>
      <c r="AO54" s="3"/>
      <c r="AP54" s="76"/>
      <c r="AQ54" s="74"/>
      <c r="AR54" s="3"/>
      <c r="AS54" s="3"/>
      <c r="AT54" s="3"/>
      <c r="AU54" s="3"/>
      <c r="AV54" s="3"/>
      <c r="AW54" s="1"/>
      <c r="AX54" s="1"/>
      <c r="AY54" s="1">
        <f t="shared" si="44"/>
        <v>0</v>
      </c>
      <c r="AZ54" s="3"/>
      <c r="BA54" s="3"/>
      <c r="BB54" s="3"/>
      <c r="BC54" s="80" t="e">
        <f t="shared" si="45"/>
        <v>#DIV/0!</v>
      </c>
      <c r="BD54" s="80" t="e">
        <f t="shared" si="46"/>
        <v>#DIV/0!</v>
      </c>
      <c r="BE54" s="81">
        <f t="shared" si="47"/>
        <v>0</v>
      </c>
      <c r="BF54" s="81">
        <f t="shared" si="48"/>
        <v>0</v>
      </c>
      <c r="BG54" s="81">
        <f t="shared" si="49"/>
        <v>0</v>
      </c>
      <c r="BH54" s="81">
        <f t="shared" si="50"/>
        <v>0</v>
      </c>
      <c r="BI54" s="81">
        <f t="shared" si="51"/>
        <v>0</v>
      </c>
    </row>
    <row r="55" spans="1:61" ht="17.25" thickTop="1" thickBot="1">
      <c r="A55" s="70"/>
      <c r="B55" s="71"/>
      <c r="C55" s="3"/>
      <c r="D55" s="45"/>
      <c r="E55" s="45"/>
      <c r="F55" s="45">
        <f t="shared" si="52"/>
        <v>0</v>
      </c>
      <c r="G55" s="3"/>
      <c r="H55" s="3"/>
      <c r="I55" s="39"/>
      <c r="J55" s="45">
        <f t="shared" si="41"/>
        <v>0</v>
      </c>
      <c r="K55" s="45">
        <f t="shared" si="42"/>
        <v>0</v>
      </c>
      <c r="L55" s="3"/>
      <c r="M55" s="72"/>
      <c r="N55" s="72"/>
      <c r="O55" s="45">
        <f t="shared" si="43"/>
        <v>0</v>
      </c>
      <c r="P55" s="71"/>
      <c r="Q55" s="74"/>
      <c r="R55" s="74"/>
      <c r="S55" s="75"/>
      <c r="T55" s="76"/>
      <c r="U55" s="70"/>
      <c r="V55" s="3"/>
      <c r="W55" s="3"/>
      <c r="X55" s="3"/>
      <c r="Y55" s="39"/>
      <c r="Z55" s="405">
        <f t="shared" si="30"/>
        <v>0</v>
      </c>
      <c r="AA55" s="406">
        <f t="shared" si="31"/>
        <v>0</v>
      </c>
      <c r="AB55" s="71"/>
      <c r="AC55" s="3"/>
      <c r="AD55" s="71"/>
      <c r="AE55" s="78"/>
      <c r="AF55" s="78"/>
      <c r="AG55" s="3"/>
      <c r="AH55" s="3"/>
      <c r="AI55" s="79"/>
      <c r="AJ55" s="3"/>
      <c r="AK55" s="71"/>
      <c r="AL55" s="3"/>
      <c r="AM55" s="71"/>
      <c r="AN55" s="3"/>
      <c r="AO55" s="3"/>
      <c r="AP55" s="76"/>
      <c r="AQ55" s="74"/>
      <c r="AR55" s="3"/>
      <c r="AS55" s="3"/>
      <c r="AT55" s="3"/>
      <c r="AU55" s="3"/>
      <c r="AV55" s="3"/>
      <c r="AW55" s="1"/>
      <c r="AX55" s="1"/>
      <c r="AY55" s="1">
        <f t="shared" si="44"/>
        <v>0</v>
      </c>
      <c r="AZ55" s="3"/>
      <c r="BA55" s="3"/>
      <c r="BB55" s="3"/>
      <c r="BC55" s="80" t="e">
        <f t="shared" si="45"/>
        <v>#DIV/0!</v>
      </c>
      <c r="BD55" s="80" t="e">
        <f t="shared" si="46"/>
        <v>#DIV/0!</v>
      </c>
      <c r="BE55" s="81">
        <f t="shared" si="47"/>
        <v>0</v>
      </c>
      <c r="BF55" s="81">
        <f t="shared" si="48"/>
        <v>0</v>
      </c>
      <c r="BG55" s="81">
        <f t="shared" si="49"/>
        <v>0</v>
      </c>
      <c r="BH55" s="81">
        <f t="shared" si="50"/>
        <v>0</v>
      </c>
      <c r="BI55" s="81">
        <f t="shared" si="51"/>
        <v>0</v>
      </c>
    </row>
    <row r="56" spans="1:61" ht="17.25" thickTop="1" thickBot="1">
      <c r="A56" s="70"/>
      <c r="B56" s="71"/>
      <c r="C56" s="3"/>
      <c r="D56" s="45"/>
      <c r="E56" s="45"/>
      <c r="F56" s="45">
        <f t="shared" si="52"/>
        <v>0</v>
      </c>
      <c r="G56" s="3"/>
      <c r="H56" s="3"/>
      <c r="I56" s="39"/>
      <c r="J56" s="45">
        <f t="shared" si="41"/>
        <v>0</v>
      </c>
      <c r="K56" s="45">
        <f t="shared" si="42"/>
        <v>0</v>
      </c>
      <c r="L56" s="3"/>
      <c r="M56" s="72"/>
      <c r="N56" s="72"/>
      <c r="O56" s="45">
        <f t="shared" si="43"/>
        <v>0</v>
      </c>
      <c r="P56" s="71"/>
      <c r="Q56" s="74"/>
      <c r="R56" s="74"/>
      <c r="S56" s="75"/>
      <c r="T56" s="76"/>
      <c r="U56" s="70"/>
      <c r="V56" s="3"/>
      <c r="W56" s="3"/>
      <c r="X56" s="3"/>
      <c r="Y56" s="39"/>
      <c r="Z56" s="405">
        <f t="shared" si="30"/>
        <v>0</v>
      </c>
      <c r="AA56" s="406">
        <f t="shared" si="31"/>
        <v>0</v>
      </c>
      <c r="AB56" s="71"/>
      <c r="AC56" s="3"/>
      <c r="AD56" s="71"/>
      <c r="AE56" s="78"/>
      <c r="AF56" s="78"/>
      <c r="AG56" s="3"/>
      <c r="AH56" s="3"/>
      <c r="AI56" s="79"/>
      <c r="AJ56" s="3"/>
      <c r="AK56" s="71"/>
      <c r="AL56" s="3"/>
      <c r="AM56" s="71"/>
      <c r="AN56" s="3"/>
      <c r="AO56" s="3"/>
      <c r="AP56" s="76"/>
      <c r="AQ56" s="74"/>
      <c r="AR56" s="3"/>
      <c r="AS56" s="3"/>
      <c r="AT56" s="3"/>
      <c r="AU56" s="3"/>
      <c r="AV56" s="3"/>
      <c r="AW56" s="1"/>
      <c r="AX56" s="1"/>
      <c r="AY56" s="1">
        <f t="shared" si="44"/>
        <v>0</v>
      </c>
      <c r="AZ56" s="3"/>
      <c r="BA56" s="3"/>
      <c r="BB56" s="3"/>
      <c r="BC56" s="80" t="e">
        <f t="shared" si="45"/>
        <v>#DIV/0!</v>
      </c>
      <c r="BD56" s="80" t="e">
        <f t="shared" si="46"/>
        <v>#DIV/0!</v>
      </c>
      <c r="BE56" s="81">
        <f t="shared" si="47"/>
        <v>0</v>
      </c>
      <c r="BF56" s="81">
        <f t="shared" si="48"/>
        <v>0</v>
      </c>
      <c r="BG56" s="81">
        <f t="shared" si="49"/>
        <v>0</v>
      </c>
      <c r="BH56" s="81">
        <f t="shared" si="50"/>
        <v>0</v>
      </c>
      <c r="BI56" s="81">
        <f t="shared" si="51"/>
        <v>0</v>
      </c>
    </row>
    <row r="57" spans="1:61" ht="17.25" thickTop="1" thickBot="1">
      <c r="A57" s="70"/>
      <c r="B57" s="71"/>
      <c r="C57" s="3"/>
      <c r="D57" s="45"/>
      <c r="E57" s="45"/>
      <c r="F57" s="45">
        <f t="shared" si="52"/>
        <v>0</v>
      </c>
      <c r="G57" s="3"/>
      <c r="H57" s="3"/>
      <c r="I57" s="39"/>
      <c r="J57" s="45">
        <f t="shared" si="41"/>
        <v>0</v>
      </c>
      <c r="K57" s="45">
        <f t="shared" si="42"/>
        <v>0</v>
      </c>
      <c r="L57" s="3"/>
      <c r="M57" s="72"/>
      <c r="N57" s="72"/>
      <c r="O57" s="45">
        <f t="shared" si="43"/>
        <v>0</v>
      </c>
      <c r="P57" s="71"/>
      <c r="Q57" s="74"/>
      <c r="R57" s="74"/>
      <c r="S57" s="75"/>
      <c r="T57" s="76"/>
      <c r="U57" s="70"/>
      <c r="V57" s="3"/>
      <c r="W57" s="3"/>
      <c r="X57" s="3"/>
      <c r="Y57" s="39"/>
      <c r="Z57" s="405">
        <f t="shared" si="30"/>
        <v>0</v>
      </c>
      <c r="AA57" s="406">
        <f t="shared" si="31"/>
        <v>0</v>
      </c>
      <c r="AB57" s="71"/>
      <c r="AC57" s="3"/>
      <c r="AD57" s="71"/>
      <c r="AE57" s="78"/>
      <c r="AF57" s="78"/>
      <c r="AG57" s="3"/>
      <c r="AH57" s="3"/>
      <c r="AI57" s="79"/>
      <c r="AJ57" s="3"/>
      <c r="AK57" s="71"/>
      <c r="AL57" s="3"/>
      <c r="AM57" s="71"/>
      <c r="AN57" s="3"/>
      <c r="AO57" s="3"/>
      <c r="AP57" s="76"/>
      <c r="AQ57" s="74"/>
      <c r="AR57" s="3"/>
      <c r="AS57" s="3"/>
      <c r="AT57" s="3"/>
      <c r="AU57" s="3"/>
      <c r="AV57" s="3"/>
      <c r="AW57" s="1"/>
      <c r="AX57" s="1"/>
      <c r="AY57" s="1">
        <f t="shared" si="44"/>
        <v>0</v>
      </c>
      <c r="AZ57" s="3"/>
      <c r="BA57" s="3"/>
      <c r="BB57" s="3"/>
      <c r="BC57" s="80" t="e">
        <f t="shared" si="45"/>
        <v>#DIV/0!</v>
      </c>
      <c r="BD57" s="80" t="e">
        <f t="shared" si="46"/>
        <v>#DIV/0!</v>
      </c>
      <c r="BE57" s="81">
        <f t="shared" si="47"/>
        <v>0</v>
      </c>
      <c r="BF57" s="81">
        <f t="shared" si="48"/>
        <v>0</v>
      </c>
      <c r="BG57" s="81">
        <f t="shared" si="49"/>
        <v>0</v>
      </c>
      <c r="BH57" s="81">
        <f t="shared" si="50"/>
        <v>0</v>
      </c>
      <c r="BI57" s="81">
        <f t="shared" si="51"/>
        <v>0</v>
      </c>
    </row>
    <row r="58" spans="1:61" ht="17.25" thickTop="1" thickBot="1">
      <c r="A58" s="70"/>
      <c r="B58" s="71"/>
      <c r="C58" s="3"/>
      <c r="D58" s="45"/>
      <c r="E58" s="45"/>
      <c r="F58" s="45">
        <f t="shared" si="52"/>
        <v>0</v>
      </c>
      <c r="G58" s="3"/>
      <c r="H58" s="3"/>
      <c r="I58" s="39"/>
      <c r="J58" s="45">
        <f t="shared" si="41"/>
        <v>0</v>
      </c>
      <c r="K58" s="45">
        <f t="shared" si="42"/>
        <v>0</v>
      </c>
      <c r="L58" s="3"/>
      <c r="M58" s="72"/>
      <c r="N58" s="72"/>
      <c r="O58" s="45">
        <f t="shared" si="43"/>
        <v>0</v>
      </c>
      <c r="P58" s="71"/>
      <c r="Q58" s="74"/>
      <c r="R58" s="74"/>
      <c r="S58" s="75"/>
      <c r="T58" s="76"/>
      <c r="U58" s="70"/>
      <c r="V58" s="3"/>
      <c r="W58" s="3"/>
      <c r="X58" s="3"/>
      <c r="Y58" s="39"/>
      <c r="Z58" s="405">
        <f t="shared" si="30"/>
        <v>0</v>
      </c>
      <c r="AA58" s="406">
        <f t="shared" si="31"/>
        <v>0</v>
      </c>
      <c r="AB58" s="71"/>
      <c r="AC58" s="3"/>
      <c r="AD58" s="71"/>
      <c r="AE58" s="78"/>
      <c r="AF58" s="78"/>
      <c r="AG58" s="3"/>
      <c r="AH58" s="3"/>
      <c r="AI58" s="79"/>
      <c r="AJ58" s="3"/>
      <c r="AK58" s="71"/>
      <c r="AL58" s="3"/>
      <c r="AM58" s="71"/>
      <c r="AN58" s="3"/>
      <c r="AO58" s="3"/>
      <c r="AP58" s="76"/>
      <c r="AQ58" s="74"/>
      <c r="AR58" s="3"/>
      <c r="AS58" s="3"/>
      <c r="AT58" s="3"/>
      <c r="AU58" s="3"/>
      <c r="AV58" s="3"/>
      <c r="AW58" s="1"/>
      <c r="AX58" s="1"/>
      <c r="AY58" s="1">
        <f t="shared" si="44"/>
        <v>0</v>
      </c>
      <c r="AZ58" s="3"/>
      <c r="BA58" s="3"/>
      <c r="BB58" s="3"/>
      <c r="BC58" s="80" t="e">
        <f t="shared" si="45"/>
        <v>#DIV/0!</v>
      </c>
      <c r="BD58" s="80" t="e">
        <f t="shared" si="46"/>
        <v>#DIV/0!</v>
      </c>
      <c r="BE58" s="81">
        <f t="shared" si="47"/>
        <v>0</v>
      </c>
      <c r="BF58" s="81">
        <f t="shared" si="48"/>
        <v>0</v>
      </c>
      <c r="BG58" s="81">
        <f t="shared" si="49"/>
        <v>0</v>
      </c>
      <c r="BH58" s="81">
        <f t="shared" si="50"/>
        <v>0</v>
      </c>
      <c r="BI58" s="81">
        <f t="shared" si="51"/>
        <v>0</v>
      </c>
    </row>
    <row r="59" spans="1:61" ht="17.25" thickTop="1" thickBot="1">
      <c r="A59" s="70"/>
      <c r="B59" s="71"/>
      <c r="C59" s="3"/>
      <c r="D59" s="45"/>
      <c r="E59" s="45"/>
      <c r="F59" s="45">
        <f t="shared" si="52"/>
        <v>0</v>
      </c>
      <c r="G59" s="3"/>
      <c r="H59" s="3"/>
      <c r="I59" s="39"/>
      <c r="J59" s="45">
        <f t="shared" si="41"/>
        <v>0</v>
      </c>
      <c r="K59" s="45">
        <f t="shared" si="42"/>
        <v>0</v>
      </c>
      <c r="L59" s="3"/>
      <c r="M59" s="72"/>
      <c r="N59" s="72"/>
      <c r="O59" s="45">
        <f t="shared" si="43"/>
        <v>0</v>
      </c>
      <c r="P59" s="71"/>
      <c r="Q59" s="74"/>
      <c r="R59" s="74"/>
      <c r="S59" s="75"/>
      <c r="T59" s="76"/>
      <c r="U59" s="70"/>
      <c r="V59" s="3"/>
      <c r="W59" s="3"/>
      <c r="X59" s="3"/>
      <c r="Y59" s="39"/>
      <c r="Z59" s="405">
        <f t="shared" si="30"/>
        <v>0</v>
      </c>
      <c r="AA59" s="406">
        <f t="shared" si="31"/>
        <v>0</v>
      </c>
      <c r="AB59" s="71"/>
      <c r="AC59" s="3"/>
      <c r="AD59" s="71"/>
      <c r="AE59" s="78"/>
      <c r="AF59" s="78"/>
      <c r="AG59" s="3"/>
      <c r="AH59" s="3"/>
      <c r="AI59" s="79"/>
      <c r="AJ59" s="3"/>
      <c r="AK59" s="71"/>
      <c r="AL59" s="3"/>
      <c r="AM59" s="71"/>
      <c r="AN59" s="3"/>
      <c r="AO59" s="3"/>
      <c r="AP59" s="76"/>
      <c r="AQ59" s="74"/>
      <c r="AR59" s="3"/>
      <c r="AS59" s="3"/>
      <c r="AT59" s="3"/>
      <c r="AU59" s="3"/>
      <c r="AV59" s="3"/>
      <c r="AW59" s="1"/>
      <c r="AX59" s="1"/>
      <c r="AY59" s="1">
        <f t="shared" si="44"/>
        <v>0</v>
      </c>
      <c r="AZ59" s="3"/>
      <c r="BA59" s="3"/>
      <c r="BB59" s="3"/>
      <c r="BC59" s="80" t="e">
        <f t="shared" si="45"/>
        <v>#DIV/0!</v>
      </c>
      <c r="BD59" s="80" t="e">
        <f t="shared" si="46"/>
        <v>#DIV/0!</v>
      </c>
      <c r="BE59" s="81">
        <f t="shared" si="47"/>
        <v>0</v>
      </c>
      <c r="BF59" s="81">
        <f t="shared" si="48"/>
        <v>0</v>
      </c>
      <c r="BG59" s="81">
        <f t="shared" si="49"/>
        <v>0</v>
      </c>
      <c r="BH59" s="81">
        <f t="shared" si="50"/>
        <v>0</v>
      </c>
      <c r="BI59" s="81">
        <f t="shared" si="51"/>
        <v>0</v>
      </c>
    </row>
    <row r="60" spans="1:61" ht="17.25" thickTop="1" thickBot="1">
      <c r="A60" s="70"/>
      <c r="B60" s="71"/>
      <c r="C60" s="3"/>
      <c r="D60" s="45"/>
      <c r="E60" s="45"/>
      <c r="F60" s="45">
        <f t="shared" si="52"/>
        <v>0</v>
      </c>
      <c r="G60" s="3"/>
      <c r="H60" s="3"/>
      <c r="I60" s="39"/>
      <c r="J60" s="45">
        <f t="shared" si="41"/>
        <v>0</v>
      </c>
      <c r="K60" s="45">
        <f t="shared" si="42"/>
        <v>0</v>
      </c>
      <c r="L60" s="3"/>
      <c r="M60" s="72"/>
      <c r="N60" s="72"/>
      <c r="O60" s="45">
        <f t="shared" si="43"/>
        <v>0</v>
      </c>
      <c r="P60" s="71"/>
      <c r="Q60" s="74"/>
      <c r="R60" s="74"/>
      <c r="S60" s="75"/>
      <c r="T60" s="76"/>
      <c r="U60" s="70"/>
      <c r="V60" s="3"/>
      <c r="W60" s="3"/>
      <c r="X60" s="3"/>
      <c r="Y60" s="39"/>
      <c r="Z60" s="405">
        <f t="shared" si="30"/>
        <v>0</v>
      </c>
      <c r="AA60" s="406">
        <f t="shared" si="31"/>
        <v>0</v>
      </c>
      <c r="AB60" s="71"/>
      <c r="AC60" s="3"/>
      <c r="AD60" s="71"/>
      <c r="AE60" s="78"/>
      <c r="AF60" s="78"/>
      <c r="AG60" s="3"/>
      <c r="AH60" s="3"/>
      <c r="AI60" s="79"/>
      <c r="AJ60" s="3"/>
      <c r="AK60" s="71"/>
      <c r="AL60" s="3"/>
      <c r="AM60" s="71"/>
      <c r="AN60" s="3"/>
      <c r="AO60" s="3"/>
      <c r="AP60" s="76"/>
      <c r="AQ60" s="74"/>
      <c r="AR60" s="3"/>
      <c r="AS60" s="3"/>
      <c r="AT60" s="3"/>
      <c r="AU60" s="3"/>
      <c r="AV60" s="3"/>
      <c r="AW60" s="1"/>
      <c r="AX60" s="1"/>
      <c r="AY60" s="1">
        <f t="shared" si="44"/>
        <v>0</v>
      </c>
      <c r="AZ60" s="3"/>
      <c r="BA60" s="3"/>
      <c r="BB60" s="3"/>
      <c r="BC60" s="80" t="e">
        <f t="shared" si="45"/>
        <v>#DIV/0!</v>
      </c>
      <c r="BD60" s="80" t="e">
        <f t="shared" si="46"/>
        <v>#DIV/0!</v>
      </c>
      <c r="BE60" s="81">
        <f t="shared" si="47"/>
        <v>0</v>
      </c>
      <c r="BF60" s="81">
        <f t="shared" si="48"/>
        <v>0</v>
      </c>
      <c r="BG60" s="81">
        <f t="shared" si="49"/>
        <v>0</v>
      </c>
      <c r="BH60" s="81">
        <f t="shared" si="50"/>
        <v>0</v>
      </c>
      <c r="BI60" s="81">
        <f t="shared" si="51"/>
        <v>0</v>
      </c>
    </row>
    <row r="61" spans="1:61" ht="17.25" thickTop="1" thickBot="1">
      <c r="A61" s="70"/>
      <c r="B61" s="71"/>
      <c r="C61" s="3"/>
      <c r="D61" s="45"/>
      <c r="E61" s="45"/>
      <c r="F61" s="45">
        <f t="shared" si="52"/>
        <v>0</v>
      </c>
      <c r="G61" s="3"/>
      <c r="H61" s="3"/>
      <c r="I61" s="39"/>
      <c r="J61" s="45">
        <f t="shared" si="41"/>
        <v>0</v>
      </c>
      <c r="K61" s="45">
        <f t="shared" si="42"/>
        <v>0</v>
      </c>
      <c r="L61" s="3"/>
      <c r="M61" s="72"/>
      <c r="N61" s="72"/>
      <c r="O61" s="45">
        <f t="shared" si="43"/>
        <v>0</v>
      </c>
      <c r="P61" s="71"/>
      <c r="Q61" s="74"/>
      <c r="R61" s="74"/>
      <c r="S61" s="75"/>
      <c r="T61" s="76"/>
      <c r="U61" s="70"/>
      <c r="V61" s="3"/>
      <c r="W61" s="3"/>
      <c r="X61" s="3"/>
      <c r="Y61" s="39"/>
      <c r="Z61" s="405">
        <f t="shared" si="30"/>
        <v>0</v>
      </c>
      <c r="AA61" s="406">
        <f t="shared" si="31"/>
        <v>0</v>
      </c>
      <c r="AB61" s="71"/>
      <c r="AC61" s="3"/>
      <c r="AD61" s="71"/>
      <c r="AE61" s="78"/>
      <c r="AF61" s="78"/>
      <c r="AG61" s="3"/>
      <c r="AH61" s="3"/>
      <c r="AI61" s="79"/>
      <c r="AJ61" s="3"/>
      <c r="AK61" s="71"/>
      <c r="AL61" s="3"/>
      <c r="AM61" s="71"/>
      <c r="AN61" s="3"/>
      <c r="AO61" s="3"/>
      <c r="AP61" s="76"/>
      <c r="AQ61" s="74"/>
      <c r="AR61" s="3"/>
      <c r="AS61" s="3"/>
      <c r="AT61" s="3"/>
      <c r="AU61" s="3"/>
      <c r="AV61" s="3"/>
      <c r="AW61" s="1"/>
      <c r="AX61" s="1"/>
      <c r="AY61" s="1">
        <f t="shared" si="44"/>
        <v>0</v>
      </c>
      <c r="AZ61" s="3"/>
      <c r="BA61" s="3"/>
      <c r="BB61" s="3"/>
      <c r="BC61" s="80" t="e">
        <f t="shared" si="45"/>
        <v>#DIV/0!</v>
      </c>
      <c r="BD61" s="80" t="e">
        <f t="shared" si="46"/>
        <v>#DIV/0!</v>
      </c>
      <c r="BE61" s="81">
        <f t="shared" si="47"/>
        <v>0</v>
      </c>
      <c r="BF61" s="81">
        <f t="shared" si="48"/>
        <v>0</v>
      </c>
      <c r="BG61" s="81">
        <f t="shared" si="49"/>
        <v>0</v>
      </c>
      <c r="BH61" s="81">
        <f t="shared" si="50"/>
        <v>0</v>
      </c>
      <c r="BI61" s="81">
        <f t="shared" si="51"/>
        <v>0</v>
      </c>
    </row>
    <row r="62" spans="1:61" ht="17.25" thickTop="1" thickBot="1">
      <c r="A62" s="70"/>
      <c r="B62" s="71"/>
      <c r="C62" s="3"/>
      <c r="D62" s="45"/>
      <c r="E62" s="45"/>
      <c r="F62" s="45">
        <f t="shared" si="52"/>
        <v>0</v>
      </c>
      <c r="G62" s="3"/>
      <c r="H62" s="3"/>
      <c r="I62" s="39"/>
      <c r="J62" s="45">
        <f t="shared" si="41"/>
        <v>0</v>
      </c>
      <c r="K62" s="45">
        <f t="shared" si="42"/>
        <v>0</v>
      </c>
      <c r="L62" s="3"/>
      <c r="M62" s="72"/>
      <c r="N62" s="72"/>
      <c r="O62" s="45">
        <f t="shared" si="43"/>
        <v>0</v>
      </c>
      <c r="P62" s="71"/>
      <c r="Q62" s="74"/>
      <c r="R62" s="74"/>
      <c r="S62" s="75"/>
      <c r="T62" s="76"/>
      <c r="U62" s="70"/>
      <c r="V62" s="3"/>
      <c r="W62" s="3"/>
      <c r="X62" s="3"/>
      <c r="Y62" s="39"/>
      <c r="Z62" s="405">
        <f t="shared" si="30"/>
        <v>0</v>
      </c>
      <c r="AA62" s="406">
        <f t="shared" si="31"/>
        <v>0</v>
      </c>
      <c r="AB62" s="71"/>
      <c r="AC62" s="3"/>
      <c r="AD62" s="71"/>
      <c r="AE62" s="78"/>
      <c r="AF62" s="78"/>
      <c r="AG62" s="3"/>
      <c r="AH62" s="3"/>
      <c r="AI62" s="79"/>
      <c r="AJ62" s="3"/>
      <c r="AK62" s="71"/>
      <c r="AL62" s="3"/>
      <c r="AM62" s="71"/>
      <c r="AN62" s="3"/>
      <c r="AO62" s="3"/>
      <c r="AP62" s="76"/>
      <c r="AQ62" s="74"/>
      <c r="AR62" s="3"/>
      <c r="AS62" s="3"/>
      <c r="AT62" s="3"/>
      <c r="AU62" s="3"/>
      <c r="AV62" s="3"/>
      <c r="AW62" s="1"/>
      <c r="AX62" s="1"/>
      <c r="AY62" s="1">
        <f t="shared" si="44"/>
        <v>0</v>
      </c>
      <c r="AZ62" s="3"/>
      <c r="BA62" s="3"/>
      <c r="BB62" s="3"/>
      <c r="BC62" s="80" t="e">
        <f t="shared" si="45"/>
        <v>#DIV/0!</v>
      </c>
      <c r="BD62" s="80" t="e">
        <f t="shared" si="46"/>
        <v>#DIV/0!</v>
      </c>
      <c r="BE62" s="81">
        <f t="shared" si="47"/>
        <v>0</v>
      </c>
      <c r="BF62" s="81">
        <f t="shared" si="48"/>
        <v>0</v>
      </c>
      <c r="BG62" s="81">
        <f t="shared" si="49"/>
        <v>0</v>
      </c>
      <c r="BH62" s="81">
        <f t="shared" si="50"/>
        <v>0</v>
      </c>
      <c r="BI62" s="81">
        <f t="shared" si="51"/>
        <v>0</v>
      </c>
    </row>
    <row r="63" spans="1:61" ht="17.25" thickTop="1" thickBot="1">
      <c r="A63" s="70"/>
      <c r="B63" s="71"/>
      <c r="C63" s="3"/>
      <c r="D63" s="45"/>
      <c r="E63" s="45"/>
      <c r="F63" s="45">
        <f t="shared" si="52"/>
        <v>0</v>
      </c>
      <c r="G63" s="3"/>
      <c r="H63" s="3"/>
      <c r="I63" s="39"/>
      <c r="J63" s="45">
        <f t="shared" si="41"/>
        <v>0</v>
      </c>
      <c r="K63" s="45">
        <f t="shared" si="42"/>
        <v>0</v>
      </c>
      <c r="L63" s="3"/>
      <c r="M63" s="72"/>
      <c r="N63" s="72"/>
      <c r="O63" s="45">
        <f t="shared" ref="O63:O119" si="53">I63-D63</f>
        <v>0</v>
      </c>
      <c r="P63" s="71"/>
      <c r="Q63" s="74"/>
      <c r="R63" s="74"/>
      <c r="S63" s="75"/>
      <c r="T63" s="76"/>
      <c r="U63" s="70"/>
      <c r="V63" s="3"/>
      <c r="W63" s="3"/>
      <c r="X63" s="3"/>
      <c r="Y63" s="39"/>
      <c r="Z63" s="405">
        <f t="shared" si="30"/>
        <v>0</v>
      </c>
      <c r="AA63" s="406">
        <f t="shared" si="31"/>
        <v>0</v>
      </c>
      <c r="AB63" s="71"/>
      <c r="AC63" s="3"/>
      <c r="AD63" s="71"/>
      <c r="AE63" s="78"/>
      <c r="AF63" s="78"/>
      <c r="AG63" s="3"/>
      <c r="AH63" s="3"/>
      <c r="AI63" s="79"/>
      <c r="AJ63" s="3"/>
      <c r="AK63" s="71"/>
      <c r="AL63" s="3"/>
      <c r="AM63" s="71"/>
      <c r="AN63" s="3"/>
      <c r="AO63" s="3"/>
      <c r="AP63" s="76"/>
      <c r="AQ63" s="74"/>
      <c r="AR63" s="3"/>
      <c r="AS63" s="3"/>
      <c r="AT63" s="3"/>
      <c r="AU63" s="3"/>
      <c r="AV63" s="3"/>
      <c r="AW63" s="1"/>
      <c r="AX63" s="1"/>
      <c r="AY63" s="1">
        <f t="shared" ref="AY63:AY119" si="54">(AW63*35%)-AX63</f>
        <v>0</v>
      </c>
      <c r="AZ63" s="3"/>
      <c r="BA63" s="3"/>
      <c r="BB63" s="3"/>
      <c r="BC63" s="80" t="e">
        <f t="shared" si="45"/>
        <v>#DIV/0!</v>
      </c>
      <c r="BD63" s="80" t="e">
        <f t="shared" si="46"/>
        <v>#DIV/0!</v>
      </c>
      <c r="BE63" s="81">
        <f t="shared" si="47"/>
        <v>0</v>
      </c>
      <c r="BF63" s="81">
        <f t="shared" si="48"/>
        <v>0</v>
      </c>
      <c r="BG63" s="81">
        <f t="shared" si="49"/>
        <v>0</v>
      </c>
      <c r="BH63" s="81">
        <f t="shared" si="50"/>
        <v>0</v>
      </c>
      <c r="BI63" s="81">
        <f t="shared" si="51"/>
        <v>0</v>
      </c>
    </row>
    <row r="64" spans="1:61" ht="17.25" thickTop="1" thickBot="1">
      <c r="A64" s="70"/>
      <c r="B64" s="71"/>
      <c r="C64" s="3"/>
      <c r="D64" s="45"/>
      <c r="E64" s="45"/>
      <c r="F64" s="45">
        <f t="shared" si="52"/>
        <v>0</v>
      </c>
      <c r="G64" s="3"/>
      <c r="H64" s="3"/>
      <c r="I64" s="39"/>
      <c r="J64" s="45">
        <f t="shared" si="41"/>
        <v>0</v>
      </c>
      <c r="K64" s="45">
        <f t="shared" si="42"/>
        <v>0</v>
      </c>
      <c r="L64" s="3"/>
      <c r="M64" s="72"/>
      <c r="N64" s="72"/>
      <c r="O64" s="45">
        <f t="shared" si="53"/>
        <v>0</v>
      </c>
      <c r="P64" s="71"/>
      <c r="Q64" s="74"/>
      <c r="R64" s="74"/>
      <c r="S64" s="75"/>
      <c r="T64" s="76"/>
      <c r="U64" s="70"/>
      <c r="V64" s="3"/>
      <c r="W64" s="3"/>
      <c r="X64" s="3"/>
      <c r="Y64" s="39"/>
      <c r="Z64" s="405">
        <f t="shared" si="30"/>
        <v>0</v>
      </c>
      <c r="AA64" s="406">
        <f t="shared" si="31"/>
        <v>0</v>
      </c>
      <c r="AB64" s="71"/>
      <c r="AC64" s="3"/>
      <c r="AD64" s="71"/>
      <c r="AE64" s="78"/>
      <c r="AF64" s="78"/>
      <c r="AG64" s="3"/>
      <c r="AH64" s="3"/>
      <c r="AI64" s="79"/>
      <c r="AJ64" s="3"/>
      <c r="AK64" s="71"/>
      <c r="AL64" s="3"/>
      <c r="AM64" s="71"/>
      <c r="AN64" s="3"/>
      <c r="AO64" s="3"/>
      <c r="AP64" s="76"/>
      <c r="AQ64" s="74"/>
      <c r="AR64" s="3"/>
      <c r="AS64" s="3"/>
      <c r="AT64" s="3"/>
      <c r="AU64" s="3"/>
      <c r="AV64" s="3"/>
      <c r="AW64" s="1"/>
      <c r="AX64" s="1"/>
      <c r="AY64" s="1">
        <f t="shared" si="54"/>
        <v>0</v>
      </c>
      <c r="AZ64" s="3"/>
      <c r="BA64" s="3"/>
      <c r="BB64" s="3"/>
      <c r="BC64" s="80" t="e">
        <f t="shared" ref="BC64:BC119" si="55">D64/I64</f>
        <v>#DIV/0!</v>
      </c>
      <c r="BD64" s="80" t="e">
        <f t="shared" ref="BD64:BD119" si="56">E64/O64</f>
        <v>#DIV/0!</v>
      </c>
      <c r="BE64" s="81">
        <f t="shared" ref="BE64:BE119" si="57">LEN(Q64)</f>
        <v>0</v>
      </c>
      <c r="BF64" s="81">
        <f t="shared" ref="BF64:BF119" si="58">LEN(R64)</f>
        <v>0</v>
      </c>
      <c r="BG64" s="81">
        <f t="shared" ref="BG64:BG119" si="59">LEN(T64)</f>
        <v>0</v>
      </c>
      <c r="BH64" s="81">
        <f t="shared" ref="BH64:BH119" si="60">LEN(AP64)</f>
        <v>0</v>
      </c>
      <c r="BI64" s="81">
        <f t="shared" ref="BI64:BI119" si="61">LEN(AQ64)</f>
        <v>0</v>
      </c>
    </row>
    <row r="65" spans="1:61" ht="17.25" thickTop="1" thickBot="1">
      <c r="A65" s="70"/>
      <c r="B65" s="71"/>
      <c r="C65" s="3"/>
      <c r="D65" s="45"/>
      <c r="E65" s="45"/>
      <c r="F65" s="45">
        <f t="shared" si="52"/>
        <v>0</v>
      </c>
      <c r="G65" s="3"/>
      <c r="H65" s="3"/>
      <c r="I65" s="39"/>
      <c r="J65" s="45">
        <f t="shared" si="41"/>
        <v>0</v>
      </c>
      <c r="K65" s="45">
        <f t="shared" si="42"/>
        <v>0</v>
      </c>
      <c r="L65" s="3"/>
      <c r="M65" s="72"/>
      <c r="N65" s="72"/>
      <c r="O65" s="45">
        <f t="shared" si="53"/>
        <v>0</v>
      </c>
      <c r="P65" s="71"/>
      <c r="Q65" s="74"/>
      <c r="R65" s="74"/>
      <c r="S65" s="75"/>
      <c r="T65" s="76"/>
      <c r="U65" s="70"/>
      <c r="V65" s="3"/>
      <c r="W65" s="3"/>
      <c r="X65" s="3"/>
      <c r="Y65" s="39"/>
      <c r="Z65" s="405">
        <f t="shared" ref="Z65:Z105" si="62">IF(AG65="Corporate",((F65+Y65)/2),IF(G65="Club",I65,(F65+Y65)))</f>
        <v>0</v>
      </c>
      <c r="AA65" s="406">
        <f t="shared" ref="AA65:AA105" si="63">(F65+Y65)-I65</f>
        <v>0</v>
      </c>
      <c r="AB65" s="71"/>
      <c r="AC65" s="3"/>
      <c r="AD65" s="71"/>
      <c r="AE65" s="78"/>
      <c r="AF65" s="78"/>
      <c r="AG65" s="3"/>
      <c r="AH65" s="3"/>
      <c r="AI65" s="79"/>
      <c r="AJ65" s="3"/>
      <c r="AK65" s="71"/>
      <c r="AL65" s="3"/>
      <c r="AM65" s="71"/>
      <c r="AN65" s="3"/>
      <c r="AO65" s="3"/>
      <c r="AP65" s="76"/>
      <c r="AQ65" s="74"/>
      <c r="AR65" s="3"/>
      <c r="AS65" s="3"/>
      <c r="AT65" s="3"/>
      <c r="AU65" s="3"/>
      <c r="AV65" s="3"/>
      <c r="AW65" s="1"/>
      <c r="AX65" s="1"/>
      <c r="AY65" s="1">
        <f t="shared" si="54"/>
        <v>0</v>
      </c>
      <c r="AZ65" s="3"/>
      <c r="BA65" s="3"/>
      <c r="BB65" s="3"/>
      <c r="BC65" s="80" t="e">
        <f t="shared" si="55"/>
        <v>#DIV/0!</v>
      </c>
      <c r="BD65" s="80" t="e">
        <f t="shared" si="56"/>
        <v>#DIV/0!</v>
      </c>
      <c r="BE65" s="81">
        <f t="shared" si="57"/>
        <v>0</v>
      </c>
      <c r="BF65" s="81">
        <f t="shared" si="58"/>
        <v>0</v>
      </c>
      <c r="BG65" s="81">
        <f t="shared" si="59"/>
        <v>0</v>
      </c>
      <c r="BH65" s="81">
        <f t="shared" si="60"/>
        <v>0</v>
      </c>
      <c r="BI65" s="81">
        <f t="shared" si="61"/>
        <v>0</v>
      </c>
    </row>
    <row r="66" spans="1:61" ht="17.25" thickTop="1" thickBot="1">
      <c r="A66" s="70"/>
      <c r="B66" s="71"/>
      <c r="C66" s="3"/>
      <c r="D66" s="45"/>
      <c r="E66" s="45"/>
      <c r="F66" s="45">
        <f t="shared" si="52"/>
        <v>0</v>
      </c>
      <c r="G66" s="3"/>
      <c r="H66" s="3"/>
      <c r="I66" s="39"/>
      <c r="J66" s="45">
        <f t="shared" si="41"/>
        <v>0</v>
      </c>
      <c r="K66" s="45">
        <f t="shared" si="42"/>
        <v>0</v>
      </c>
      <c r="L66" s="3"/>
      <c r="M66" s="72"/>
      <c r="N66" s="72"/>
      <c r="O66" s="45">
        <f t="shared" si="53"/>
        <v>0</v>
      </c>
      <c r="P66" s="71"/>
      <c r="Q66" s="74"/>
      <c r="R66" s="74"/>
      <c r="S66" s="75"/>
      <c r="T66" s="76"/>
      <c r="U66" s="70"/>
      <c r="V66" s="3"/>
      <c r="W66" s="3"/>
      <c r="X66" s="3"/>
      <c r="Y66" s="39"/>
      <c r="Z66" s="405">
        <f t="shared" si="62"/>
        <v>0</v>
      </c>
      <c r="AA66" s="406">
        <f t="shared" si="63"/>
        <v>0</v>
      </c>
      <c r="AB66" s="71"/>
      <c r="AC66" s="3"/>
      <c r="AD66" s="71"/>
      <c r="AE66" s="78"/>
      <c r="AF66" s="78"/>
      <c r="AG66" s="3"/>
      <c r="AH66" s="3"/>
      <c r="AI66" s="79"/>
      <c r="AJ66" s="3"/>
      <c r="AK66" s="71"/>
      <c r="AL66" s="3"/>
      <c r="AM66" s="71"/>
      <c r="AN66" s="3"/>
      <c r="AO66" s="3"/>
      <c r="AP66" s="76"/>
      <c r="AQ66" s="74"/>
      <c r="AR66" s="3"/>
      <c r="AS66" s="3"/>
      <c r="AT66" s="3"/>
      <c r="AU66" s="3"/>
      <c r="AV66" s="3"/>
      <c r="AW66" s="1"/>
      <c r="AX66" s="1"/>
      <c r="AY66" s="1">
        <f t="shared" si="54"/>
        <v>0</v>
      </c>
      <c r="AZ66" s="3"/>
      <c r="BA66" s="3"/>
      <c r="BB66" s="3"/>
      <c r="BC66" s="80" t="e">
        <f t="shared" si="55"/>
        <v>#DIV/0!</v>
      </c>
      <c r="BD66" s="80" t="e">
        <f t="shared" si="56"/>
        <v>#DIV/0!</v>
      </c>
      <c r="BE66" s="81">
        <f t="shared" si="57"/>
        <v>0</v>
      </c>
      <c r="BF66" s="81">
        <f t="shared" si="58"/>
        <v>0</v>
      </c>
      <c r="BG66" s="81">
        <f t="shared" si="59"/>
        <v>0</v>
      </c>
      <c r="BH66" s="81">
        <f t="shared" si="60"/>
        <v>0</v>
      </c>
      <c r="BI66" s="81">
        <f t="shared" si="61"/>
        <v>0</v>
      </c>
    </row>
    <row r="67" spans="1:61" ht="17.25" thickTop="1" thickBot="1">
      <c r="A67" s="70"/>
      <c r="B67" s="71"/>
      <c r="C67" s="3"/>
      <c r="D67" s="45"/>
      <c r="E67" s="45"/>
      <c r="F67" s="45">
        <f t="shared" si="52"/>
        <v>0</v>
      </c>
      <c r="G67" s="3"/>
      <c r="H67" s="3"/>
      <c r="I67" s="39"/>
      <c r="J67" s="45">
        <f t="shared" si="41"/>
        <v>0</v>
      </c>
      <c r="K67" s="45">
        <f t="shared" si="42"/>
        <v>0</v>
      </c>
      <c r="L67" s="3"/>
      <c r="M67" s="72"/>
      <c r="N67" s="72"/>
      <c r="O67" s="45">
        <f t="shared" si="53"/>
        <v>0</v>
      </c>
      <c r="P67" s="71"/>
      <c r="Q67" s="74"/>
      <c r="R67" s="74"/>
      <c r="S67" s="75"/>
      <c r="T67" s="76"/>
      <c r="U67" s="70"/>
      <c r="V67" s="3"/>
      <c r="W67" s="3"/>
      <c r="X67" s="3"/>
      <c r="Y67" s="39"/>
      <c r="Z67" s="405">
        <f t="shared" si="62"/>
        <v>0</v>
      </c>
      <c r="AA67" s="406">
        <f t="shared" si="63"/>
        <v>0</v>
      </c>
      <c r="AB67" s="71"/>
      <c r="AC67" s="3"/>
      <c r="AD67" s="71"/>
      <c r="AE67" s="78"/>
      <c r="AF67" s="78"/>
      <c r="AG67" s="3"/>
      <c r="AH67" s="3"/>
      <c r="AI67" s="79"/>
      <c r="AJ67" s="3"/>
      <c r="AK67" s="71"/>
      <c r="AL67" s="3"/>
      <c r="AM67" s="71"/>
      <c r="AN67" s="3"/>
      <c r="AO67" s="3"/>
      <c r="AP67" s="76"/>
      <c r="AQ67" s="74"/>
      <c r="AR67" s="3"/>
      <c r="AS67" s="3"/>
      <c r="AT67" s="3"/>
      <c r="AU67" s="3"/>
      <c r="AV67" s="3"/>
      <c r="AW67" s="1"/>
      <c r="AX67" s="1"/>
      <c r="AY67" s="1">
        <f t="shared" si="54"/>
        <v>0</v>
      </c>
      <c r="AZ67" s="3"/>
      <c r="BA67" s="3"/>
      <c r="BB67" s="3"/>
      <c r="BC67" s="80" t="e">
        <f t="shared" si="55"/>
        <v>#DIV/0!</v>
      </c>
      <c r="BD67" s="80" t="e">
        <f t="shared" si="56"/>
        <v>#DIV/0!</v>
      </c>
      <c r="BE67" s="81">
        <f t="shared" si="57"/>
        <v>0</v>
      </c>
      <c r="BF67" s="81">
        <f t="shared" si="58"/>
        <v>0</v>
      </c>
      <c r="BG67" s="81">
        <f t="shared" si="59"/>
        <v>0</v>
      </c>
      <c r="BH67" s="81">
        <f t="shared" si="60"/>
        <v>0</v>
      </c>
      <c r="BI67" s="81">
        <f t="shared" si="61"/>
        <v>0</v>
      </c>
    </row>
    <row r="68" spans="1:61" ht="17.25" thickTop="1" thickBot="1">
      <c r="A68" s="70"/>
      <c r="B68" s="71"/>
      <c r="C68" s="3"/>
      <c r="D68" s="45"/>
      <c r="E68" s="45"/>
      <c r="F68" s="45">
        <f t="shared" si="52"/>
        <v>0</v>
      </c>
      <c r="G68" s="3"/>
      <c r="H68" s="3"/>
      <c r="I68" s="39"/>
      <c r="J68" s="45">
        <f t="shared" si="41"/>
        <v>0</v>
      </c>
      <c r="K68" s="45">
        <f t="shared" si="42"/>
        <v>0</v>
      </c>
      <c r="L68" s="3"/>
      <c r="M68" s="72"/>
      <c r="N68" s="72"/>
      <c r="O68" s="45">
        <f t="shared" si="53"/>
        <v>0</v>
      </c>
      <c r="P68" s="71"/>
      <c r="Q68" s="74"/>
      <c r="R68" s="74"/>
      <c r="S68" s="75"/>
      <c r="T68" s="76"/>
      <c r="U68" s="70"/>
      <c r="V68" s="3"/>
      <c r="W68" s="3"/>
      <c r="X68" s="3"/>
      <c r="Y68" s="39"/>
      <c r="Z68" s="405">
        <f t="shared" si="62"/>
        <v>0</v>
      </c>
      <c r="AA68" s="406">
        <f t="shared" si="63"/>
        <v>0</v>
      </c>
      <c r="AB68" s="71"/>
      <c r="AC68" s="3"/>
      <c r="AD68" s="71"/>
      <c r="AE68" s="78"/>
      <c r="AF68" s="78"/>
      <c r="AG68" s="3"/>
      <c r="AH68" s="3"/>
      <c r="AI68" s="79"/>
      <c r="AJ68" s="3"/>
      <c r="AK68" s="71"/>
      <c r="AL68" s="3"/>
      <c r="AM68" s="71"/>
      <c r="AN68" s="3"/>
      <c r="AO68" s="3"/>
      <c r="AP68" s="76"/>
      <c r="AQ68" s="74"/>
      <c r="AR68" s="3"/>
      <c r="AS68" s="3"/>
      <c r="AT68" s="3"/>
      <c r="AU68" s="3"/>
      <c r="AV68" s="3"/>
      <c r="AW68" s="1"/>
      <c r="AX68" s="1"/>
      <c r="AY68" s="1">
        <f t="shared" si="54"/>
        <v>0</v>
      </c>
      <c r="AZ68" s="3"/>
      <c r="BA68" s="3"/>
      <c r="BB68" s="3"/>
      <c r="BC68" s="80" t="e">
        <f t="shared" si="55"/>
        <v>#DIV/0!</v>
      </c>
      <c r="BD68" s="80" t="e">
        <f t="shared" si="56"/>
        <v>#DIV/0!</v>
      </c>
      <c r="BE68" s="81">
        <f t="shared" si="57"/>
        <v>0</v>
      </c>
      <c r="BF68" s="81">
        <f t="shared" si="58"/>
        <v>0</v>
      </c>
      <c r="BG68" s="81">
        <f t="shared" si="59"/>
        <v>0</v>
      </c>
      <c r="BH68" s="81">
        <f t="shared" si="60"/>
        <v>0</v>
      </c>
      <c r="BI68" s="81">
        <f t="shared" si="61"/>
        <v>0</v>
      </c>
    </row>
    <row r="69" spans="1:61" ht="17.25" thickTop="1" thickBot="1">
      <c r="A69" s="70"/>
      <c r="B69" s="71"/>
      <c r="C69" s="3"/>
      <c r="D69" s="45"/>
      <c r="E69" s="45"/>
      <c r="F69" s="45">
        <f t="shared" si="52"/>
        <v>0</v>
      </c>
      <c r="G69" s="3"/>
      <c r="H69" s="3"/>
      <c r="I69" s="39"/>
      <c r="J69" s="45">
        <f t="shared" si="41"/>
        <v>0</v>
      </c>
      <c r="K69" s="45">
        <f t="shared" si="42"/>
        <v>0</v>
      </c>
      <c r="L69" s="3"/>
      <c r="M69" s="72"/>
      <c r="N69" s="72"/>
      <c r="O69" s="45">
        <f t="shared" si="53"/>
        <v>0</v>
      </c>
      <c r="P69" s="71"/>
      <c r="Q69" s="74"/>
      <c r="R69" s="74"/>
      <c r="S69" s="75"/>
      <c r="T69" s="76"/>
      <c r="U69" s="70"/>
      <c r="V69" s="3"/>
      <c r="W69" s="3"/>
      <c r="X69" s="3"/>
      <c r="Y69" s="39"/>
      <c r="Z69" s="405">
        <f t="shared" si="62"/>
        <v>0</v>
      </c>
      <c r="AA69" s="406">
        <f t="shared" si="63"/>
        <v>0</v>
      </c>
      <c r="AB69" s="71"/>
      <c r="AC69" s="3"/>
      <c r="AD69" s="71"/>
      <c r="AE69" s="78"/>
      <c r="AF69" s="78"/>
      <c r="AG69" s="3"/>
      <c r="AH69" s="3"/>
      <c r="AI69" s="79"/>
      <c r="AJ69" s="3"/>
      <c r="AK69" s="71"/>
      <c r="AL69" s="3"/>
      <c r="AM69" s="71"/>
      <c r="AN69" s="3"/>
      <c r="AO69" s="3"/>
      <c r="AP69" s="76"/>
      <c r="AQ69" s="74"/>
      <c r="AR69" s="3"/>
      <c r="AS69" s="3"/>
      <c r="AT69" s="3"/>
      <c r="AU69" s="3"/>
      <c r="AV69" s="3"/>
      <c r="AW69" s="1"/>
      <c r="AX69" s="1"/>
      <c r="AY69" s="1">
        <f t="shared" si="54"/>
        <v>0</v>
      </c>
      <c r="AZ69" s="3"/>
      <c r="BA69" s="3"/>
      <c r="BB69" s="3"/>
      <c r="BC69" s="80" t="e">
        <f t="shared" si="55"/>
        <v>#DIV/0!</v>
      </c>
      <c r="BD69" s="80" t="e">
        <f t="shared" si="56"/>
        <v>#DIV/0!</v>
      </c>
      <c r="BE69" s="81">
        <f t="shared" si="57"/>
        <v>0</v>
      </c>
      <c r="BF69" s="81">
        <f t="shared" si="58"/>
        <v>0</v>
      </c>
      <c r="BG69" s="81">
        <f t="shared" si="59"/>
        <v>0</v>
      </c>
      <c r="BH69" s="81">
        <f t="shared" si="60"/>
        <v>0</v>
      </c>
      <c r="BI69" s="81">
        <f t="shared" si="61"/>
        <v>0</v>
      </c>
    </row>
    <row r="70" spans="1:61" ht="17.25" thickTop="1" thickBot="1">
      <c r="A70" s="70"/>
      <c r="B70" s="71"/>
      <c r="C70" s="3"/>
      <c r="D70" s="45"/>
      <c r="E70" s="45"/>
      <c r="F70" s="45">
        <f t="shared" si="52"/>
        <v>0</v>
      </c>
      <c r="G70" s="3"/>
      <c r="H70" s="3"/>
      <c r="I70" s="39"/>
      <c r="J70" s="45">
        <f t="shared" si="41"/>
        <v>0</v>
      </c>
      <c r="K70" s="45">
        <f t="shared" si="42"/>
        <v>0</v>
      </c>
      <c r="L70" s="3"/>
      <c r="M70" s="72"/>
      <c r="N70" s="72"/>
      <c r="O70" s="45">
        <f t="shared" si="53"/>
        <v>0</v>
      </c>
      <c r="P70" s="71"/>
      <c r="Q70" s="74"/>
      <c r="R70" s="74"/>
      <c r="S70" s="75"/>
      <c r="T70" s="76"/>
      <c r="U70" s="70"/>
      <c r="V70" s="3"/>
      <c r="W70" s="3"/>
      <c r="X70" s="3"/>
      <c r="Y70" s="39"/>
      <c r="Z70" s="405">
        <f t="shared" si="62"/>
        <v>0</v>
      </c>
      <c r="AA70" s="406">
        <f t="shared" si="63"/>
        <v>0</v>
      </c>
      <c r="AB70" s="71"/>
      <c r="AC70" s="3"/>
      <c r="AD70" s="71"/>
      <c r="AE70" s="78"/>
      <c r="AF70" s="78"/>
      <c r="AG70" s="3"/>
      <c r="AH70" s="3"/>
      <c r="AI70" s="79"/>
      <c r="AJ70" s="3"/>
      <c r="AK70" s="71"/>
      <c r="AL70" s="3"/>
      <c r="AM70" s="71"/>
      <c r="AN70" s="3"/>
      <c r="AO70" s="3"/>
      <c r="AP70" s="76"/>
      <c r="AQ70" s="74"/>
      <c r="AR70" s="3"/>
      <c r="AS70" s="3"/>
      <c r="AT70" s="3"/>
      <c r="AU70" s="3"/>
      <c r="AV70" s="3"/>
      <c r="AW70" s="1"/>
      <c r="AX70" s="1"/>
      <c r="AY70" s="1">
        <f t="shared" si="54"/>
        <v>0</v>
      </c>
      <c r="AZ70" s="3"/>
      <c r="BA70" s="3"/>
      <c r="BB70" s="3"/>
      <c r="BC70" s="80" t="e">
        <f t="shared" si="55"/>
        <v>#DIV/0!</v>
      </c>
      <c r="BD70" s="80" t="e">
        <f t="shared" si="56"/>
        <v>#DIV/0!</v>
      </c>
      <c r="BE70" s="81">
        <f t="shared" si="57"/>
        <v>0</v>
      </c>
      <c r="BF70" s="81">
        <f t="shared" si="58"/>
        <v>0</v>
      </c>
      <c r="BG70" s="81">
        <f t="shared" si="59"/>
        <v>0</v>
      </c>
      <c r="BH70" s="81">
        <f t="shared" si="60"/>
        <v>0</v>
      </c>
      <c r="BI70" s="81">
        <f t="shared" si="61"/>
        <v>0</v>
      </c>
    </row>
    <row r="71" spans="1:61" ht="17.25" thickTop="1" thickBot="1">
      <c r="A71" s="70"/>
      <c r="B71" s="71"/>
      <c r="C71" s="3"/>
      <c r="D71" s="45"/>
      <c r="E71" s="45"/>
      <c r="F71" s="45">
        <f t="shared" si="52"/>
        <v>0</v>
      </c>
      <c r="G71" s="3"/>
      <c r="H71" s="3"/>
      <c r="I71" s="39"/>
      <c r="J71" s="45">
        <f t="shared" si="41"/>
        <v>0</v>
      </c>
      <c r="K71" s="45">
        <f t="shared" si="42"/>
        <v>0</v>
      </c>
      <c r="L71" s="3"/>
      <c r="M71" s="72"/>
      <c r="N71" s="72"/>
      <c r="O71" s="45">
        <f t="shared" si="53"/>
        <v>0</v>
      </c>
      <c r="P71" s="71"/>
      <c r="Q71" s="74"/>
      <c r="R71" s="74"/>
      <c r="S71" s="75"/>
      <c r="T71" s="76"/>
      <c r="U71" s="70"/>
      <c r="V71" s="3"/>
      <c r="W71" s="3"/>
      <c r="X71" s="3"/>
      <c r="Y71" s="39"/>
      <c r="Z71" s="405">
        <f t="shared" si="62"/>
        <v>0</v>
      </c>
      <c r="AA71" s="406">
        <f t="shared" si="63"/>
        <v>0</v>
      </c>
      <c r="AB71" s="71"/>
      <c r="AC71" s="3"/>
      <c r="AD71" s="71"/>
      <c r="AE71" s="78"/>
      <c r="AF71" s="78"/>
      <c r="AG71" s="3"/>
      <c r="AH71" s="3"/>
      <c r="AI71" s="79"/>
      <c r="AJ71" s="3"/>
      <c r="AK71" s="71"/>
      <c r="AL71" s="3"/>
      <c r="AM71" s="71"/>
      <c r="AN71" s="3"/>
      <c r="AO71" s="3"/>
      <c r="AP71" s="76"/>
      <c r="AQ71" s="74"/>
      <c r="AR71" s="3"/>
      <c r="AS71" s="3"/>
      <c r="AT71" s="3"/>
      <c r="AU71" s="3"/>
      <c r="AV71" s="3"/>
      <c r="AW71" s="1"/>
      <c r="AX71" s="1"/>
      <c r="AY71" s="1">
        <f t="shared" si="54"/>
        <v>0</v>
      </c>
      <c r="AZ71" s="3"/>
      <c r="BA71" s="3"/>
      <c r="BB71" s="3"/>
      <c r="BC71" s="80" t="e">
        <f t="shared" si="55"/>
        <v>#DIV/0!</v>
      </c>
      <c r="BD71" s="80" t="e">
        <f t="shared" si="56"/>
        <v>#DIV/0!</v>
      </c>
      <c r="BE71" s="81">
        <f t="shared" si="57"/>
        <v>0</v>
      </c>
      <c r="BF71" s="81">
        <f t="shared" si="58"/>
        <v>0</v>
      </c>
      <c r="BG71" s="81">
        <f t="shared" si="59"/>
        <v>0</v>
      </c>
      <c r="BH71" s="81">
        <f t="shared" si="60"/>
        <v>0</v>
      </c>
      <c r="BI71" s="81">
        <f t="shared" si="61"/>
        <v>0</v>
      </c>
    </row>
    <row r="72" spans="1:61" ht="17.25" thickTop="1" thickBot="1">
      <c r="A72" s="70"/>
      <c r="B72" s="71"/>
      <c r="C72" s="3"/>
      <c r="D72" s="45"/>
      <c r="E72" s="45"/>
      <c r="F72" s="45">
        <f t="shared" si="52"/>
        <v>0</v>
      </c>
      <c r="G72" s="3"/>
      <c r="H72" s="3"/>
      <c r="I72" s="39"/>
      <c r="J72" s="45">
        <f t="shared" si="41"/>
        <v>0</v>
      </c>
      <c r="K72" s="45">
        <f t="shared" si="42"/>
        <v>0</v>
      </c>
      <c r="L72" s="3"/>
      <c r="M72" s="72"/>
      <c r="N72" s="72"/>
      <c r="O72" s="45">
        <f t="shared" si="53"/>
        <v>0</v>
      </c>
      <c r="P72" s="71"/>
      <c r="Q72" s="74"/>
      <c r="R72" s="74"/>
      <c r="S72" s="75"/>
      <c r="T72" s="76"/>
      <c r="U72" s="70"/>
      <c r="V72" s="3"/>
      <c r="W72" s="3"/>
      <c r="X72" s="3"/>
      <c r="Y72" s="39"/>
      <c r="Z72" s="405">
        <f t="shared" si="62"/>
        <v>0</v>
      </c>
      <c r="AA72" s="406">
        <f t="shared" si="63"/>
        <v>0</v>
      </c>
      <c r="AB72" s="71"/>
      <c r="AC72" s="3"/>
      <c r="AD72" s="71"/>
      <c r="AE72" s="78"/>
      <c r="AF72" s="78"/>
      <c r="AG72" s="3"/>
      <c r="AH72" s="3"/>
      <c r="AI72" s="79"/>
      <c r="AJ72" s="3"/>
      <c r="AK72" s="71"/>
      <c r="AL72" s="3"/>
      <c r="AM72" s="71"/>
      <c r="AN72" s="3"/>
      <c r="AO72" s="3"/>
      <c r="AP72" s="76"/>
      <c r="AQ72" s="74"/>
      <c r="AR72" s="3"/>
      <c r="AS72" s="3"/>
      <c r="AT72" s="3"/>
      <c r="AU72" s="3"/>
      <c r="AV72" s="3"/>
      <c r="AW72" s="1"/>
      <c r="AX72" s="1"/>
      <c r="AY72" s="1">
        <f t="shared" si="54"/>
        <v>0</v>
      </c>
      <c r="AZ72" s="3"/>
      <c r="BA72" s="3"/>
      <c r="BB72" s="3"/>
      <c r="BC72" s="80" t="e">
        <f t="shared" si="55"/>
        <v>#DIV/0!</v>
      </c>
      <c r="BD72" s="80" t="e">
        <f t="shared" si="56"/>
        <v>#DIV/0!</v>
      </c>
      <c r="BE72" s="81">
        <f t="shared" si="57"/>
        <v>0</v>
      </c>
      <c r="BF72" s="81">
        <f t="shared" si="58"/>
        <v>0</v>
      </c>
      <c r="BG72" s="81">
        <f t="shared" si="59"/>
        <v>0</v>
      </c>
      <c r="BH72" s="81">
        <f t="shared" si="60"/>
        <v>0</v>
      </c>
      <c r="BI72" s="81">
        <f t="shared" si="61"/>
        <v>0</v>
      </c>
    </row>
    <row r="73" spans="1:61" ht="17.25" thickTop="1" thickBot="1">
      <c r="A73" s="70"/>
      <c r="B73" s="71"/>
      <c r="C73" s="3"/>
      <c r="D73" s="45"/>
      <c r="E73" s="45"/>
      <c r="F73" s="45">
        <f t="shared" si="52"/>
        <v>0</v>
      </c>
      <c r="G73" s="3"/>
      <c r="H73" s="3"/>
      <c r="I73" s="39"/>
      <c r="J73" s="45">
        <f t="shared" si="41"/>
        <v>0</v>
      </c>
      <c r="K73" s="45">
        <f t="shared" si="42"/>
        <v>0</v>
      </c>
      <c r="L73" s="3"/>
      <c r="M73" s="72"/>
      <c r="N73" s="72"/>
      <c r="O73" s="45">
        <f t="shared" si="53"/>
        <v>0</v>
      </c>
      <c r="P73" s="71"/>
      <c r="Q73" s="74"/>
      <c r="R73" s="74"/>
      <c r="S73" s="75"/>
      <c r="T73" s="76"/>
      <c r="U73" s="70"/>
      <c r="V73" s="3"/>
      <c r="W73" s="3"/>
      <c r="X73" s="3"/>
      <c r="Y73" s="39"/>
      <c r="Z73" s="405">
        <f t="shared" si="62"/>
        <v>0</v>
      </c>
      <c r="AA73" s="406">
        <f t="shared" si="63"/>
        <v>0</v>
      </c>
      <c r="AB73" s="71"/>
      <c r="AC73" s="3"/>
      <c r="AD73" s="71"/>
      <c r="AE73" s="78"/>
      <c r="AF73" s="78"/>
      <c r="AG73" s="3"/>
      <c r="AH73" s="3"/>
      <c r="AI73" s="79"/>
      <c r="AJ73" s="3"/>
      <c r="AK73" s="71"/>
      <c r="AL73" s="3"/>
      <c r="AM73" s="71"/>
      <c r="AN73" s="3"/>
      <c r="AO73" s="3"/>
      <c r="AP73" s="76"/>
      <c r="AQ73" s="74"/>
      <c r="AR73" s="3"/>
      <c r="AS73" s="3"/>
      <c r="AT73" s="3"/>
      <c r="AU73" s="3"/>
      <c r="AV73" s="3"/>
      <c r="AW73" s="1"/>
      <c r="AX73" s="1"/>
      <c r="AY73" s="1">
        <f t="shared" si="54"/>
        <v>0</v>
      </c>
      <c r="AZ73" s="3"/>
      <c r="BA73" s="3"/>
      <c r="BB73" s="3"/>
      <c r="BC73" s="80" t="e">
        <f t="shared" si="55"/>
        <v>#DIV/0!</v>
      </c>
      <c r="BD73" s="80" t="e">
        <f t="shared" si="56"/>
        <v>#DIV/0!</v>
      </c>
      <c r="BE73" s="81">
        <f t="shared" si="57"/>
        <v>0</v>
      </c>
      <c r="BF73" s="81">
        <f t="shared" si="58"/>
        <v>0</v>
      </c>
      <c r="BG73" s="81">
        <f t="shared" si="59"/>
        <v>0</v>
      </c>
      <c r="BH73" s="81">
        <f t="shared" si="60"/>
        <v>0</v>
      </c>
      <c r="BI73" s="81">
        <f t="shared" si="61"/>
        <v>0</v>
      </c>
    </row>
    <row r="74" spans="1:61" ht="17.25" thickTop="1" thickBot="1">
      <c r="A74" s="70"/>
      <c r="B74" s="71"/>
      <c r="C74" s="3"/>
      <c r="D74" s="45"/>
      <c r="E74" s="45"/>
      <c r="F74" s="45">
        <f t="shared" si="52"/>
        <v>0</v>
      </c>
      <c r="G74" s="3"/>
      <c r="H74" s="3"/>
      <c r="I74" s="39"/>
      <c r="J74" s="45">
        <f t="shared" si="41"/>
        <v>0</v>
      </c>
      <c r="K74" s="45">
        <f t="shared" si="42"/>
        <v>0</v>
      </c>
      <c r="L74" s="3"/>
      <c r="M74" s="72"/>
      <c r="N74" s="72"/>
      <c r="O74" s="45">
        <f t="shared" si="53"/>
        <v>0</v>
      </c>
      <c r="P74" s="71"/>
      <c r="Q74" s="74"/>
      <c r="R74" s="74"/>
      <c r="S74" s="75"/>
      <c r="T74" s="76"/>
      <c r="U74" s="70"/>
      <c r="V74" s="3"/>
      <c r="W74" s="3"/>
      <c r="X74" s="3"/>
      <c r="Y74" s="39"/>
      <c r="Z74" s="405">
        <f t="shared" si="62"/>
        <v>0</v>
      </c>
      <c r="AA74" s="406">
        <f t="shared" si="63"/>
        <v>0</v>
      </c>
      <c r="AB74" s="71"/>
      <c r="AC74" s="3"/>
      <c r="AD74" s="71"/>
      <c r="AE74" s="78"/>
      <c r="AF74" s="78"/>
      <c r="AG74" s="3"/>
      <c r="AH74" s="3"/>
      <c r="AI74" s="79"/>
      <c r="AJ74" s="3"/>
      <c r="AK74" s="71"/>
      <c r="AL74" s="3"/>
      <c r="AM74" s="71"/>
      <c r="AN74" s="3"/>
      <c r="AO74" s="3"/>
      <c r="AP74" s="76"/>
      <c r="AQ74" s="74"/>
      <c r="AR74" s="3"/>
      <c r="AS74" s="3"/>
      <c r="AT74" s="3"/>
      <c r="AU74" s="3"/>
      <c r="AV74" s="3"/>
      <c r="AW74" s="1"/>
      <c r="AX74" s="1"/>
      <c r="AY74" s="1">
        <f t="shared" si="54"/>
        <v>0</v>
      </c>
      <c r="AZ74" s="3"/>
      <c r="BA74" s="3"/>
      <c r="BB74" s="3"/>
      <c r="BC74" s="80" t="e">
        <f t="shared" si="55"/>
        <v>#DIV/0!</v>
      </c>
      <c r="BD74" s="80" t="e">
        <f t="shared" si="56"/>
        <v>#DIV/0!</v>
      </c>
      <c r="BE74" s="81">
        <f t="shared" si="57"/>
        <v>0</v>
      </c>
      <c r="BF74" s="81">
        <f t="shared" si="58"/>
        <v>0</v>
      </c>
      <c r="BG74" s="81">
        <f t="shared" si="59"/>
        <v>0</v>
      </c>
      <c r="BH74" s="81">
        <f t="shared" si="60"/>
        <v>0</v>
      </c>
      <c r="BI74" s="81">
        <f t="shared" si="61"/>
        <v>0</v>
      </c>
    </row>
    <row r="75" spans="1:61" ht="17.25" thickTop="1" thickBot="1">
      <c r="A75" s="70"/>
      <c r="B75" s="71"/>
      <c r="C75" s="3"/>
      <c r="D75" s="45"/>
      <c r="E75" s="45"/>
      <c r="F75" s="45">
        <f t="shared" si="52"/>
        <v>0</v>
      </c>
      <c r="G75" s="3"/>
      <c r="H75" s="3"/>
      <c r="I75" s="39"/>
      <c r="J75" s="45">
        <f t="shared" si="41"/>
        <v>0</v>
      </c>
      <c r="K75" s="45">
        <f t="shared" si="42"/>
        <v>0</v>
      </c>
      <c r="L75" s="3"/>
      <c r="M75" s="72"/>
      <c r="N75" s="72"/>
      <c r="O75" s="45">
        <f t="shared" si="53"/>
        <v>0</v>
      </c>
      <c r="P75" s="71"/>
      <c r="Q75" s="74"/>
      <c r="R75" s="74"/>
      <c r="S75" s="75"/>
      <c r="T75" s="76"/>
      <c r="U75" s="70"/>
      <c r="V75" s="3"/>
      <c r="W75" s="3"/>
      <c r="X75" s="3"/>
      <c r="Y75" s="39"/>
      <c r="Z75" s="405">
        <f t="shared" si="62"/>
        <v>0</v>
      </c>
      <c r="AA75" s="406">
        <f t="shared" si="63"/>
        <v>0</v>
      </c>
      <c r="AB75" s="71"/>
      <c r="AC75" s="3"/>
      <c r="AD75" s="71"/>
      <c r="AE75" s="78"/>
      <c r="AF75" s="78"/>
      <c r="AG75" s="3"/>
      <c r="AH75" s="3"/>
      <c r="AI75" s="79"/>
      <c r="AJ75" s="3"/>
      <c r="AK75" s="71"/>
      <c r="AL75" s="3"/>
      <c r="AM75" s="71"/>
      <c r="AN75" s="3"/>
      <c r="AO75" s="3"/>
      <c r="AP75" s="76"/>
      <c r="AQ75" s="74"/>
      <c r="AR75" s="3"/>
      <c r="AS75" s="3"/>
      <c r="AT75" s="3"/>
      <c r="AU75" s="3"/>
      <c r="AV75" s="3"/>
      <c r="AW75" s="1"/>
      <c r="AX75" s="1"/>
      <c r="AY75" s="1">
        <f t="shared" si="54"/>
        <v>0</v>
      </c>
      <c r="AZ75" s="3"/>
      <c r="BA75" s="3"/>
      <c r="BB75" s="3"/>
      <c r="BC75" s="80" t="e">
        <f t="shared" si="55"/>
        <v>#DIV/0!</v>
      </c>
      <c r="BD75" s="80" t="e">
        <f t="shared" si="56"/>
        <v>#DIV/0!</v>
      </c>
      <c r="BE75" s="81">
        <f t="shared" si="57"/>
        <v>0</v>
      </c>
      <c r="BF75" s="81">
        <f t="shared" si="58"/>
        <v>0</v>
      </c>
      <c r="BG75" s="81">
        <f t="shared" si="59"/>
        <v>0</v>
      </c>
      <c r="BH75" s="81">
        <f t="shared" si="60"/>
        <v>0</v>
      </c>
      <c r="BI75" s="81">
        <f t="shared" si="61"/>
        <v>0</v>
      </c>
    </row>
    <row r="76" spans="1:61" ht="17.25" thickTop="1" thickBot="1">
      <c r="A76" s="70"/>
      <c r="B76" s="71"/>
      <c r="C76" s="3"/>
      <c r="D76" s="45"/>
      <c r="E76" s="45"/>
      <c r="F76" s="45">
        <f t="shared" si="52"/>
        <v>0</v>
      </c>
      <c r="G76" s="3"/>
      <c r="H76" s="3"/>
      <c r="I76" s="39"/>
      <c r="J76" s="45">
        <f t="shared" si="41"/>
        <v>0</v>
      </c>
      <c r="K76" s="45">
        <f t="shared" si="42"/>
        <v>0</v>
      </c>
      <c r="L76" s="3"/>
      <c r="M76" s="72"/>
      <c r="N76" s="72"/>
      <c r="O76" s="45">
        <f t="shared" si="53"/>
        <v>0</v>
      </c>
      <c r="P76" s="71"/>
      <c r="Q76" s="74"/>
      <c r="R76" s="74"/>
      <c r="S76" s="75"/>
      <c r="T76" s="76"/>
      <c r="U76" s="70"/>
      <c r="V76" s="3"/>
      <c r="W76" s="3"/>
      <c r="X76" s="3"/>
      <c r="Y76" s="39"/>
      <c r="Z76" s="405">
        <f t="shared" si="62"/>
        <v>0</v>
      </c>
      <c r="AA76" s="406">
        <f t="shared" si="63"/>
        <v>0</v>
      </c>
      <c r="AB76" s="71"/>
      <c r="AC76" s="3"/>
      <c r="AD76" s="71"/>
      <c r="AE76" s="78"/>
      <c r="AF76" s="78"/>
      <c r="AG76" s="3"/>
      <c r="AH76" s="3"/>
      <c r="AI76" s="79"/>
      <c r="AJ76" s="3"/>
      <c r="AK76" s="71"/>
      <c r="AL76" s="3"/>
      <c r="AM76" s="71"/>
      <c r="AN76" s="3"/>
      <c r="AO76" s="3"/>
      <c r="AP76" s="76"/>
      <c r="AQ76" s="74"/>
      <c r="AR76" s="3"/>
      <c r="AS76" s="3"/>
      <c r="AT76" s="3"/>
      <c r="AU76" s="3"/>
      <c r="AV76" s="3"/>
      <c r="AW76" s="1"/>
      <c r="AX76" s="1"/>
      <c r="AY76" s="1">
        <f t="shared" si="54"/>
        <v>0</v>
      </c>
      <c r="AZ76" s="3"/>
      <c r="BA76" s="3"/>
      <c r="BB76" s="3"/>
      <c r="BC76" s="80" t="e">
        <f t="shared" si="55"/>
        <v>#DIV/0!</v>
      </c>
      <c r="BD76" s="80" t="e">
        <f t="shared" si="56"/>
        <v>#DIV/0!</v>
      </c>
      <c r="BE76" s="81">
        <f t="shared" si="57"/>
        <v>0</v>
      </c>
      <c r="BF76" s="81">
        <f t="shared" si="58"/>
        <v>0</v>
      </c>
      <c r="BG76" s="81">
        <f t="shared" si="59"/>
        <v>0</v>
      </c>
      <c r="BH76" s="81">
        <f t="shared" si="60"/>
        <v>0</v>
      </c>
      <c r="BI76" s="81">
        <f t="shared" si="61"/>
        <v>0</v>
      </c>
    </row>
    <row r="77" spans="1:61" ht="17.25" thickTop="1" thickBot="1">
      <c r="A77" s="70"/>
      <c r="B77" s="71"/>
      <c r="C77" s="3"/>
      <c r="D77" s="45"/>
      <c r="E77" s="45"/>
      <c r="F77" s="45">
        <f t="shared" si="52"/>
        <v>0</v>
      </c>
      <c r="G77" s="3"/>
      <c r="H77" s="3"/>
      <c r="I77" s="39"/>
      <c r="J77" s="45">
        <f t="shared" si="41"/>
        <v>0</v>
      </c>
      <c r="K77" s="45">
        <f t="shared" si="42"/>
        <v>0</v>
      </c>
      <c r="L77" s="3"/>
      <c r="M77" s="72"/>
      <c r="N77" s="72"/>
      <c r="O77" s="45">
        <f t="shared" si="53"/>
        <v>0</v>
      </c>
      <c r="P77" s="71"/>
      <c r="Q77" s="74"/>
      <c r="R77" s="74"/>
      <c r="S77" s="75"/>
      <c r="T77" s="76"/>
      <c r="U77" s="70"/>
      <c r="V77" s="3"/>
      <c r="W77" s="3"/>
      <c r="X77" s="3"/>
      <c r="Y77" s="39"/>
      <c r="Z77" s="405">
        <f t="shared" si="62"/>
        <v>0</v>
      </c>
      <c r="AA77" s="406">
        <f t="shared" si="63"/>
        <v>0</v>
      </c>
      <c r="AB77" s="71"/>
      <c r="AC77" s="3"/>
      <c r="AD77" s="71"/>
      <c r="AE77" s="78"/>
      <c r="AF77" s="78"/>
      <c r="AG77" s="3"/>
      <c r="AH77" s="3"/>
      <c r="AI77" s="79"/>
      <c r="AJ77" s="3"/>
      <c r="AK77" s="71"/>
      <c r="AL77" s="3"/>
      <c r="AM77" s="71"/>
      <c r="AN77" s="3"/>
      <c r="AO77" s="3"/>
      <c r="AP77" s="76"/>
      <c r="AQ77" s="74"/>
      <c r="AR77" s="3"/>
      <c r="AS77" s="3"/>
      <c r="AT77" s="3"/>
      <c r="AU77" s="3"/>
      <c r="AV77" s="3"/>
      <c r="AW77" s="1"/>
      <c r="AX77" s="1"/>
      <c r="AY77" s="1">
        <f t="shared" si="54"/>
        <v>0</v>
      </c>
      <c r="AZ77" s="3"/>
      <c r="BA77" s="3"/>
      <c r="BB77" s="3"/>
      <c r="BC77" s="80" t="e">
        <f t="shared" si="55"/>
        <v>#DIV/0!</v>
      </c>
      <c r="BD77" s="80" t="e">
        <f t="shared" si="56"/>
        <v>#DIV/0!</v>
      </c>
      <c r="BE77" s="81">
        <f t="shared" si="57"/>
        <v>0</v>
      </c>
      <c r="BF77" s="81">
        <f t="shared" si="58"/>
        <v>0</v>
      </c>
      <c r="BG77" s="81">
        <f t="shared" si="59"/>
        <v>0</v>
      </c>
      <c r="BH77" s="81">
        <f t="shared" si="60"/>
        <v>0</v>
      </c>
      <c r="BI77" s="81">
        <f t="shared" si="61"/>
        <v>0</v>
      </c>
    </row>
    <row r="78" spans="1:61" ht="17.25" thickTop="1" thickBot="1">
      <c r="A78" s="70"/>
      <c r="B78" s="71"/>
      <c r="C78" s="3"/>
      <c r="D78" s="45"/>
      <c r="E78" s="45"/>
      <c r="F78" s="45">
        <f t="shared" si="52"/>
        <v>0</v>
      </c>
      <c r="G78" s="3"/>
      <c r="H78" s="3"/>
      <c r="I78" s="39"/>
      <c r="J78" s="45">
        <f t="shared" si="41"/>
        <v>0</v>
      </c>
      <c r="K78" s="45">
        <f t="shared" si="42"/>
        <v>0</v>
      </c>
      <c r="L78" s="3"/>
      <c r="M78" s="72"/>
      <c r="N78" s="72"/>
      <c r="O78" s="45">
        <f t="shared" si="53"/>
        <v>0</v>
      </c>
      <c r="P78" s="71"/>
      <c r="Q78" s="74"/>
      <c r="R78" s="74"/>
      <c r="S78" s="75"/>
      <c r="T78" s="76"/>
      <c r="U78" s="70"/>
      <c r="V78" s="3"/>
      <c r="W78" s="3"/>
      <c r="X78" s="3"/>
      <c r="Y78" s="39"/>
      <c r="Z78" s="405">
        <f t="shared" si="62"/>
        <v>0</v>
      </c>
      <c r="AA78" s="406">
        <f t="shared" si="63"/>
        <v>0</v>
      </c>
      <c r="AB78" s="71"/>
      <c r="AC78" s="3"/>
      <c r="AD78" s="71"/>
      <c r="AE78" s="78"/>
      <c r="AF78" s="78"/>
      <c r="AG78" s="3"/>
      <c r="AH78" s="3"/>
      <c r="AI78" s="79"/>
      <c r="AJ78" s="3"/>
      <c r="AK78" s="71"/>
      <c r="AL78" s="3"/>
      <c r="AM78" s="71"/>
      <c r="AN78" s="3"/>
      <c r="AO78" s="3"/>
      <c r="AP78" s="76"/>
      <c r="AQ78" s="74"/>
      <c r="AR78" s="3"/>
      <c r="AS78" s="3"/>
      <c r="AT78" s="3"/>
      <c r="AU78" s="3"/>
      <c r="AV78" s="3"/>
      <c r="AW78" s="1"/>
      <c r="AX78" s="1"/>
      <c r="AY78" s="1">
        <f t="shared" si="54"/>
        <v>0</v>
      </c>
      <c r="AZ78" s="3"/>
      <c r="BA78" s="3"/>
      <c r="BB78" s="3"/>
      <c r="BC78" s="80" t="e">
        <f t="shared" si="55"/>
        <v>#DIV/0!</v>
      </c>
      <c r="BD78" s="80" t="e">
        <f t="shared" si="56"/>
        <v>#DIV/0!</v>
      </c>
      <c r="BE78" s="81">
        <f t="shared" si="57"/>
        <v>0</v>
      </c>
      <c r="BF78" s="81">
        <f t="shared" si="58"/>
        <v>0</v>
      </c>
      <c r="BG78" s="81">
        <f t="shared" si="59"/>
        <v>0</v>
      </c>
      <c r="BH78" s="81">
        <f t="shared" si="60"/>
        <v>0</v>
      </c>
      <c r="BI78" s="81">
        <f t="shared" si="61"/>
        <v>0</v>
      </c>
    </row>
    <row r="79" spans="1:61" ht="17.25" thickTop="1" thickBot="1">
      <c r="A79" s="70"/>
      <c r="B79" s="71"/>
      <c r="C79" s="3"/>
      <c r="D79" s="45"/>
      <c r="E79" s="45"/>
      <c r="F79" s="45">
        <f t="shared" si="52"/>
        <v>0</v>
      </c>
      <c r="G79" s="3"/>
      <c r="H79" s="3"/>
      <c r="I79" s="39"/>
      <c r="J79" s="45">
        <f t="shared" si="41"/>
        <v>0</v>
      </c>
      <c r="K79" s="45">
        <f t="shared" si="42"/>
        <v>0</v>
      </c>
      <c r="L79" s="3"/>
      <c r="M79" s="72"/>
      <c r="N79" s="72"/>
      <c r="O79" s="45">
        <f t="shared" si="53"/>
        <v>0</v>
      </c>
      <c r="P79" s="71"/>
      <c r="Q79" s="74"/>
      <c r="R79" s="74"/>
      <c r="S79" s="75"/>
      <c r="T79" s="76"/>
      <c r="U79" s="70"/>
      <c r="V79" s="3"/>
      <c r="W79" s="3"/>
      <c r="X79" s="3"/>
      <c r="Y79" s="39"/>
      <c r="Z79" s="405">
        <f t="shared" si="62"/>
        <v>0</v>
      </c>
      <c r="AA79" s="406">
        <f t="shared" si="63"/>
        <v>0</v>
      </c>
      <c r="AB79" s="71"/>
      <c r="AC79" s="3"/>
      <c r="AD79" s="71"/>
      <c r="AE79" s="78"/>
      <c r="AF79" s="78"/>
      <c r="AG79" s="3"/>
      <c r="AH79" s="3"/>
      <c r="AI79" s="79"/>
      <c r="AJ79" s="3"/>
      <c r="AK79" s="71"/>
      <c r="AL79" s="3"/>
      <c r="AM79" s="71"/>
      <c r="AN79" s="3"/>
      <c r="AO79" s="3"/>
      <c r="AP79" s="76"/>
      <c r="AQ79" s="74"/>
      <c r="AR79" s="3"/>
      <c r="AS79" s="3"/>
      <c r="AT79" s="3"/>
      <c r="AU79" s="3"/>
      <c r="AV79" s="3"/>
      <c r="AW79" s="1"/>
      <c r="AX79" s="1"/>
      <c r="AY79" s="1">
        <f t="shared" si="54"/>
        <v>0</v>
      </c>
      <c r="AZ79" s="3"/>
      <c r="BA79" s="3"/>
      <c r="BB79" s="3"/>
      <c r="BC79" s="80" t="e">
        <f t="shared" si="55"/>
        <v>#DIV/0!</v>
      </c>
      <c r="BD79" s="80" t="e">
        <f t="shared" si="56"/>
        <v>#DIV/0!</v>
      </c>
      <c r="BE79" s="81">
        <f t="shared" si="57"/>
        <v>0</v>
      </c>
      <c r="BF79" s="81">
        <f t="shared" si="58"/>
        <v>0</v>
      </c>
      <c r="BG79" s="81">
        <f t="shared" si="59"/>
        <v>0</v>
      </c>
      <c r="BH79" s="81">
        <f t="shared" si="60"/>
        <v>0</v>
      </c>
      <c r="BI79" s="81">
        <f t="shared" si="61"/>
        <v>0</v>
      </c>
    </row>
    <row r="80" spans="1:61" ht="17.25" thickTop="1" thickBot="1">
      <c r="A80" s="70"/>
      <c r="B80" s="71"/>
      <c r="C80" s="3"/>
      <c r="D80" s="45"/>
      <c r="E80" s="45"/>
      <c r="F80" s="45">
        <f t="shared" si="52"/>
        <v>0</v>
      </c>
      <c r="G80" s="3"/>
      <c r="H80" s="3"/>
      <c r="I80" s="39"/>
      <c r="J80" s="45">
        <f t="shared" si="41"/>
        <v>0</v>
      </c>
      <c r="K80" s="45">
        <f t="shared" si="42"/>
        <v>0</v>
      </c>
      <c r="L80" s="3"/>
      <c r="M80" s="72"/>
      <c r="N80" s="72"/>
      <c r="O80" s="45">
        <f t="shared" si="53"/>
        <v>0</v>
      </c>
      <c r="P80" s="71"/>
      <c r="Q80" s="74"/>
      <c r="R80" s="74"/>
      <c r="S80" s="75"/>
      <c r="T80" s="76"/>
      <c r="U80" s="70"/>
      <c r="V80" s="3"/>
      <c r="W80" s="3"/>
      <c r="X80" s="3"/>
      <c r="Y80" s="39"/>
      <c r="Z80" s="405">
        <f t="shared" si="62"/>
        <v>0</v>
      </c>
      <c r="AA80" s="406">
        <f t="shared" si="63"/>
        <v>0</v>
      </c>
      <c r="AB80" s="71"/>
      <c r="AC80" s="3"/>
      <c r="AD80" s="71"/>
      <c r="AE80" s="78"/>
      <c r="AF80" s="78"/>
      <c r="AG80" s="3"/>
      <c r="AH80" s="3"/>
      <c r="AI80" s="79"/>
      <c r="AJ80" s="3"/>
      <c r="AK80" s="71"/>
      <c r="AL80" s="3"/>
      <c r="AM80" s="71"/>
      <c r="AN80" s="3"/>
      <c r="AO80" s="3"/>
      <c r="AP80" s="76"/>
      <c r="AQ80" s="74"/>
      <c r="AR80" s="3"/>
      <c r="AS80" s="3"/>
      <c r="AT80" s="3"/>
      <c r="AU80" s="3"/>
      <c r="AV80" s="3"/>
      <c r="AW80" s="1"/>
      <c r="AX80" s="1"/>
      <c r="AY80" s="1">
        <f t="shared" si="54"/>
        <v>0</v>
      </c>
      <c r="AZ80" s="3"/>
      <c r="BA80" s="3"/>
      <c r="BB80" s="3"/>
      <c r="BC80" s="80" t="e">
        <f t="shared" si="55"/>
        <v>#DIV/0!</v>
      </c>
      <c r="BD80" s="80" t="e">
        <f t="shared" si="56"/>
        <v>#DIV/0!</v>
      </c>
      <c r="BE80" s="81">
        <f t="shared" si="57"/>
        <v>0</v>
      </c>
      <c r="BF80" s="81">
        <f t="shared" si="58"/>
        <v>0</v>
      </c>
      <c r="BG80" s="81">
        <f t="shared" si="59"/>
        <v>0</v>
      </c>
      <c r="BH80" s="81">
        <f t="shared" si="60"/>
        <v>0</v>
      </c>
      <c r="BI80" s="81">
        <f t="shared" si="61"/>
        <v>0</v>
      </c>
    </row>
    <row r="81" spans="1:61" ht="17.25" thickTop="1" thickBot="1">
      <c r="A81" s="70"/>
      <c r="B81" s="71"/>
      <c r="C81" s="3"/>
      <c r="D81" s="45"/>
      <c r="E81" s="45"/>
      <c r="F81" s="45">
        <f t="shared" si="52"/>
        <v>0</v>
      </c>
      <c r="G81" s="3"/>
      <c r="H81" s="3"/>
      <c r="I81" s="39"/>
      <c r="J81" s="45">
        <f t="shared" si="41"/>
        <v>0</v>
      </c>
      <c r="K81" s="45">
        <f t="shared" si="42"/>
        <v>0</v>
      </c>
      <c r="L81" s="3"/>
      <c r="M81" s="72"/>
      <c r="N81" s="72"/>
      <c r="O81" s="45">
        <f t="shared" si="53"/>
        <v>0</v>
      </c>
      <c r="P81" s="71"/>
      <c r="Q81" s="74"/>
      <c r="R81" s="74"/>
      <c r="S81" s="75"/>
      <c r="T81" s="76"/>
      <c r="U81" s="70"/>
      <c r="V81" s="3"/>
      <c r="W81" s="3"/>
      <c r="X81" s="3"/>
      <c r="Y81" s="39"/>
      <c r="Z81" s="405">
        <f t="shared" si="62"/>
        <v>0</v>
      </c>
      <c r="AA81" s="406">
        <f t="shared" si="63"/>
        <v>0</v>
      </c>
      <c r="AB81" s="71"/>
      <c r="AC81" s="3"/>
      <c r="AD81" s="71"/>
      <c r="AE81" s="78"/>
      <c r="AF81" s="78"/>
      <c r="AG81" s="3"/>
      <c r="AH81" s="3"/>
      <c r="AI81" s="79"/>
      <c r="AJ81" s="3"/>
      <c r="AK81" s="71"/>
      <c r="AL81" s="3"/>
      <c r="AM81" s="71"/>
      <c r="AN81" s="3"/>
      <c r="AO81" s="3"/>
      <c r="AP81" s="76"/>
      <c r="AQ81" s="74"/>
      <c r="AR81" s="3"/>
      <c r="AS81" s="3"/>
      <c r="AT81" s="3"/>
      <c r="AU81" s="3"/>
      <c r="AV81" s="3"/>
      <c r="AW81" s="1"/>
      <c r="AX81" s="1"/>
      <c r="AY81" s="1">
        <f t="shared" si="54"/>
        <v>0</v>
      </c>
      <c r="AZ81" s="3"/>
      <c r="BA81" s="3"/>
      <c r="BB81" s="3"/>
      <c r="BC81" s="80" t="e">
        <f t="shared" si="55"/>
        <v>#DIV/0!</v>
      </c>
      <c r="BD81" s="80" t="e">
        <f t="shared" si="56"/>
        <v>#DIV/0!</v>
      </c>
      <c r="BE81" s="81">
        <f t="shared" si="57"/>
        <v>0</v>
      </c>
      <c r="BF81" s="81">
        <f t="shared" si="58"/>
        <v>0</v>
      </c>
      <c r="BG81" s="81">
        <f t="shared" si="59"/>
        <v>0</v>
      </c>
      <c r="BH81" s="81">
        <f t="shared" si="60"/>
        <v>0</v>
      </c>
      <c r="BI81" s="81">
        <f t="shared" si="61"/>
        <v>0</v>
      </c>
    </row>
    <row r="82" spans="1:61" ht="17.25" thickTop="1" thickBot="1">
      <c r="A82" s="70"/>
      <c r="B82" s="71"/>
      <c r="C82" s="3"/>
      <c r="D82" s="45"/>
      <c r="E82" s="45"/>
      <c r="F82" s="45">
        <f t="shared" si="52"/>
        <v>0</v>
      </c>
      <c r="G82" s="3"/>
      <c r="H82" s="3"/>
      <c r="I82" s="39"/>
      <c r="J82" s="45">
        <f t="shared" si="41"/>
        <v>0</v>
      </c>
      <c r="K82" s="45">
        <f t="shared" si="42"/>
        <v>0</v>
      </c>
      <c r="L82" s="3"/>
      <c r="M82" s="72"/>
      <c r="N82" s="72"/>
      <c r="O82" s="45">
        <f t="shared" si="53"/>
        <v>0</v>
      </c>
      <c r="P82" s="71"/>
      <c r="Q82" s="74"/>
      <c r="R82" s="74"/>
      <c r="S82" s="75"/>
      <c r="T82" s="76"/>
      <c r="U82" s="70"/>
      <c r="V82" s="3"/>
      <c r="W82" s="3"/>
      <c r="X82" s="3"/>
      <c r="Y82" s="39"/>
      <c r="Z82" s="405">
        <f t="shared" si="62"/>
        <v>0</v>
      </c>
      <c r="AA82" s="406">
        <f t="shared" si="63"/>
        <v>0</v>
      </c>
      <c r="AB82" s="71"/>
      <c r="AC82" s="3"/>
      <c r="AD82" s="71"/>
      <c r="AE82" s="78"/>
      <c r="AF82" s="78"/>
      <c r="AG82" s="3"/>
      <c r="AH82" s="3"/>
      <c r="AI82" s="79"/>
      <c r="AJ82" s="3"/>
      <c r="AK82" s="71"/>
      <c r="AL82" s="3"/>
      <c r="AM82" s="71"/>
      <c r="AN82" s="3"/>
      <c r="AO82" s="3"/>
      <c r="AP82" s="76"/>
      <c r="AQ82" s="74"/>
      <c r="AR82" s="3"/>
      <c r="AS82" s="3"/>
      <c r="AT82" s="3"/>
      <c r="AU82" s="3"/>
      <c r="AV82" s="3"/>
      <c r="AW82" s="1"/>
      <c r="AX82" s="1"/>
      <c r="AY82" s="1">
        <f t="shared" si="54"/>
        <v>0</v>
      </c>
      <c r="AZ82" s="3"/>
      <c r="BA82" s="3"/>
      <c r="BB82" s="3"/>
      <c r="BC82" s="80" t="e">
        <f t="shared" si="55"/>
        <v>#DIV/0!</v>
      </c>
      <c r="BD82" s="80" t="e">
        <f t="shared" si="56"/>
        <v>#DIV/0!</v>
      </c>
      <c r="BE82" s="81">
        <f t="shared" si="57"/>
        <v>0</v>
      </c>
      <c r="BF82" s="81">
        <f t="shared" si="58"/>
        <v>0</v>
      </c>
      <c r="BG82" s="81">
        <f t="shared" si="59"/>
        <v>0</v>
      </c>
      <c r="BH82" s="81">
        <f t="shared" si="60"/>
        <v>0</v>
      </c>
      <c r="BI82" s="81">
        <f t="shared" si="61"/>
        <v>0</v>
      </c>
    </row>
    <row r="83" spans="1:61" ht="17.25" thickTop="1" thickBot="1">
      <c r="A83" s="70"/>
      <c r="B83" s="71"/>
      <c r="C83" s="3"/>
      <c r="D83" s="45"/>
      <c r="E83" s="45"/>
      <c r="F83" s="45">
        <f t="shared" si="52"/>
        <v>0</v>
      </c>
      <c r="G83" s="3"/>
      <c r="H83" s="3"/>
      <c r="I83" s="39"/>
      <c r="J83" s="45">
        <f t="shared" si="41"/>
        <v>0</v>
      </c>
      <c r="K83" s="45">
        <f t="shared" si="42"/>
        <v>0</v>
      </c>
      <c r="L83" s="3"/>
      <c r="M83" s="72"/>
      <c r="N83" s="72"/>
      <c r="O83" s="45">
        <f t="shared" si="53"/>
        <v>0</v>
      </c>
      <c r="P83" s="71"/>
      <c r="Q83" s="74"/>
      <c r="R83" s="74"/>
      <c r="S83" s="75"/>
      <c r="T83" s="76"/>
      <c r="U83" s="70"/>
      <c r="V83" s="3"/>
      <c r="W83" s="3"/>
      <c r="X83" s="3"/>
      <c r="Y83" s="39"/>
      <c r="Z83" s="405">
        <f t="shared" si="62"/>
        <v>0</v>
      </c>
      <c r="AA83" s="406">
        <f t="shared" si="63"/>
        <v>0</v>
      </c>
      <c r="AB83" s="71"/>
      <c r="AC83" s="3"/>
      <c r="AD83" s="71"/>
      <c r="AE83" s="78"/>
      <c r="AF83" s="78"/>
      <c r="AG83" s="3"/>
      <c r="AH83" s="3"/>
      <c r="AI83" s="79"/>
      <c r="AJ83" s="3"/>
      <c r="AK83" s="71"/>
      <c r="AL83" s="3"/>
      <c r="AM83" s="71"/>
      <c r="AN83" s="3"/>
      <c r="AO83" s="3"/>
      <c r="AP83" s="76"/>
      <c r="AQ83" s="74"/>
      <c r="AR83" s="3"/>
      <c r="AS83" s="3"/>
      <c r="AT83" s="3"/>
      <c r="AU83" s="3"/>
      <c r="AV83" s="3"/>
      <c r="AW83" s="1"/>
      <c r="AX83" s="1"/>
      <c r="AY83" s="1">
        <f t="shared" si="54"/>
        <v>0</v>
      </c>
      <c r="AZ83" s="3"/>
      <c r="BA83" s="3"/>
      <c r="BB83" s="3"/>
      <c r="BC83" s="80" t="e">
        <f t="shared" si="55"/>
        <v>#DIV/0!</v>
      </c>
      <c r="BD83" s="80" t="e">
        <f t="shared" si="56"/>
        <v>#DIV/0!</v>
      </c>
      <c r="BE83" s="81">
        <f t="shared" si="57"/>
        <v>0</v>
      </c>
      <c r="BF83" s="81">
        <f t="shared" si="58"/>
        <v>0</v>
      </c>
      <c r="BG83" s="81">
        <f t="shared" si="59"/>
        <v>0</v>
      </c>
      <c r="BH83" s="81">
        <f t="shared" si="60"/>
        <v>0</v>
      </c>
      <c r="BI83" s="81">
        <f t="shared" si="61"/>
        <v>0</v>
      </c>
    </row>
    <row r="84" spans="1:61" ht="17.25" thickTop="1" thickBot="1">
      <c r="A84" s="70"/>
      <c r="B84" s="71"/>
      <c r="C84" s="3"/>
      <c r="D84" s="45"/>
      <c r="E84" s="45"/>
      <c r="F84" s="45">
        <f t="shared" si="52"/>
        <v>0</v>
      </c>
      <c r="G84" s="3"/>
      <c r="H84" s="3"/>
      <c r="I84" s="39"/>
      <c r="J84" s="45">
        <f t="shared" si="41"/>
        <v>0</v>
      </c>
      <c r="K84" s="45">
        <f t="shared" si="42"/>
        <v>0</v>
      </c>
      <c r="L84" s="3"/>
      <c r="M84" s="72"/>
      <c r="N84" s="72"/>
      <c r="O84" s="45">
        <f t="shared" si="53"/>
        <v>0</v>
      </c>
      <c r="P84" s="71"/>
      <c r="Q84" s="74"/>
      <c r="R84" s="74"/>
      <c r="S84" s="75"/>
      <c r="T84" s="76"/>
      <c r="U84" s="70"/>
      <c r="V84" s="3"/>
      <c r="W84" s="3"/>
      <c r="X84" s="3"/>
      <c r="Y84" s="39"/>
      <c r="Z84" s="405">
        <f t="shared" si="62"/>
        <v>0</v>
      </c>
      <c r="AA84" s="406">
        <f t="shared" si="63"/>
        <v>0</v>
      </c>
      <c r="AB84" s="71"/>
      <c r="AC84" s="3"/>
      <c r="AD84" s="71"/>
      <c r="AE84" s="78"/>
      <c r="AF84" s="78"/>
      <c r="AG84" s="3"/>
      <c r="AH84" s="3"/>
      <c r="AI84" s="79"/>
      <c r="AJ84" s="3"/>
      <c r="AK84" s="71"/>
      <c r="AL84" s="3"/>
      <c r="AM84" s="71"/>
      <c r="AN84" s="3"/>
      <c r="AO84" s="3"/>
      <c r="AP84" s="76"/>
      <c r="AQ84" s="74"/>
      <c r="AR84" s="3"/>
      <c r="AS84" s="3"/>
      <c r="AT84" s="3"/>
      <c r="AU84" s="3"/>
      <c r="AV84" s="3"/>
      <c r="AW84" s="1"/>
      <c r="AX84" s="1"/>
      <c r="AY84" s="1">
        <f t="shared" si="54"/>
        <v>0</v>
      </c>
      <c r="AZ84" s="3"/>
      <c r="BA84" s="3"/>
      <c r="BB84" s="3"/>
      <c r="BC84" s="80" t="e">
        <f t="shared" si="55"/>
        <v>#DIV/0!</v>
      </c>
      <c r="BD84" s="80" t="e">
        <f t="shared" si="56"/>
        <v>#DIV/0!</v>
      </c>
      <c r="BE84" s="81">
        <f t="shared" si="57"/>
        <v>0</v>
      </c>
      <c r="BF84" s="81">
        <f t="shared" si="58"/>
        <v>0</v>
      </c>
      <c r="BG84" s="81">
        <f t="shared" si="59"/>
        <v>0</v>
      </c>
      <c r="BH84" s="81">
        <f t="shared" si="60"/>
        <v>0</v>
      </c>
      <c r="BI84" s="81">
        <f t="shared" si="61"/>
        <v>0</v>
      </c>
    </row>
    <row r="85" spans="1:61" ht="17.25" thickTop="1" thickBot="1">
      <c r="A85" s="70"/>
      <c r="B85" s="71"/>
      <c r="C85" s="3"/>
      <c r="D85" s="45"/>
      <c r="E85" s="45"/>
      <c r="F85" s="45">
        <f t="shared" si="52"/>
        <v>0</v>
      </c>
      <c r="G85" s="3"/>
      <c r="H85" s="3"/>
      <c r="I85" s="39"/>
      <c r="J85" s="45">
        <f t="shared" si="41"/>
        <v>0</v>
      </c>
      <c r="K85" s="45">
        <f t="shared" si="42"/>
        <v>0</v>
      </c>
      <c r="L85" s="3"/>
      <c r="M85" s="72"/>
      <c r="N85" s="72"/>
      <c r="O85" s="45">
        <f t="shared" si="53"/>
        <v>0</v>
      </c>
      <c r="P85" s="71"/>
      <c r="Q85" s="74"/>
      <c r="R85" s="74"/>
      <c r="S85" s="75"/>
      <c r="T85" s="76"/>
      <c r="U85" s="70"/>
      <c r="V85" s="3"/>
      <c r="W85" s="3"/>
      <c r="X85" s="3"/>
      <c r="Y85" s="39"/>
      <c r="Z85" s="405">
        <f t="shared" si="62"/>
        <v>0</v>
      </c>
      <c r="AA85" s="406">
        <f t="shared" si="63"/>
        <v>0</v>
      </c>
      <c r="AB85" s="71"/>
      <c r="AC85" s="3"/>
      <c r="AD85" s="71"/>
      <c r="AE85" s="78"/>
      <c r="AF85" s="78"/>
      <c r="AG85" s="3"/>
      <c r="AH85" s="3"/>
      <c r="AI85" s="79"/>
      <c r="AJ85" s="3"/>
      <c r="AK85" s="71"/>
      <c r="AL85" s="3"/>
      <c r="AM85" s="71"/>
      <c r="AN85" s="3"/>
      <c r="AO85" s="3"/>
      <c r="AP85" s="76"/>
      <c r="AQ85" s="74"/>
      <c r="AR85" s="3"/>
      <c r="AS85" s="3"/>
      <c r="AT85" s="3"/>
      <c r="AU85" s="3"/>
      <c r="AV85" s="3"/>
      <c r="AW85" s="1"/>
      <c r="AX85" s="1"/>
      <c r="AY85" s="1">
        <f t="shared" si="54"/>
        <v>0</v>
      </c>
      <c r="AZ85" s="3"/>
      <c r="BA85" s="3"/>
      <c r="BB85" s="3"/>
      <c r="BC85" s="80" t="e">
        <f t="shared" si="55"/>
        <v>#DIV/0!</v>
      </c>
      <c r="BD85" s="80" t="e">
        <f t="shared" si="56"/>
        <v>#DIV/0!</v>
      </c>
      <c r="BE85" s="81">
        <f t="shared" si="57"/>
        <v>0</v>
      </c>
      <c r="BF85" s="81">
        <f t="shared" si="58"/>
        <v>0</v>
      </c>
      <c r="BG85" s="81">
        <f t="shared" si="59"/>
        <v>0</v>
      </c>
      <c r="BH85" s="81">
        <f t="shared" si="60"/>
        <v>0</v>
      </c>
      <c r="BI85" s="81">
        <f t="shared" si="61"/>
        <v>0</v>
      </c>
    </row>
    <row r="86" spans="1:61" ht="17.25" thickTop="1" thickBot="1">
      <c r="A86" s="70"/>
      <c r="B86" s="71"/>
      <c r="C86" s="3"/>
      <c r="D86" s="45"/>
      <c r="E86" s="45"/>
      <c r="F86" s="45">
        <f t="shared" si="52"/>
        <v>0</v>
      </c>
      <c r="G86" s="3"/>
      <c r="H86" s="3"/>
      <c r="I86" s="39"/>
      <c r="J86" s="45">
        <f t="shared" si="41"/>
        <v>0</v>
      </c>
      <c r="K86" s="45">
        <f t="shared" si="42"/>
        <v>0</v>
      </c>
      <c r="L86" s="3"/>
      <c r="M86" s="72"/>
      <c r="N86" s="72"/>
      <c r="O86" s="45">
        <f t="shared" si="53"/>
        <v>0</v>
      </c>
      <c r="P86" s="71"/>
      <c r="Q86" s="74"/>
      <c r="R86" s="74"/>
      <c r="S86" s="75"/>
      <c r="T86" s="76"/>
      <c r="U86" s="70"/>
      <c r="V86" s="3"/>
      <c r="W86" s="3"/>
      <c r="X86" s="3"/>
      <c r="Y86" s="39"/>
      <c r="Z86" s="405">
        <f t="shared" si="62"/>
        <v>0</v>
      </c>
      <c r="AA86" s="406">
        <f t="shared" si="63"/>
        <v>0</v>
      </c>
      <c r="AB86" s="71"/>
      <c r="AC86" s="3"/>
      <c r="AD86" s="71"/>
      <c r="AE86" s="78"/>
      <c r="AF86" s="78"/>
      <c r="AG86" s="3"/>
      <c r="AH86" s="3"/>
      <c r="AI86" s="79"/>
      <c r="AJ86" s="3"/>
      <c r="AK86" s="71"/>
      <c r="AL86" s="3"/>
      <c r="AM86" s="71"/>
      <c r="AN86" s="3"/>
      <c r="AO86" s="3"/>
      <c r="AP86" s="76"/>
      <c r="AQ86" s="74"/>
      <c r="AR86" s="3"/>
      <c r="AS86" s="3"/>
      <c r="AT86" s="3"/>
      <c r="AU86" s="3"/>
      <c r="AV86" s="3"/>
      <c r="AW86" s="1"/>
      <c r="AX86" s="1"/>
      <c r="AY86" s="1">
        <f t="shared" si="54"/>
        <v>0</v>
      </c>
      <c r="AZ86" s="3"/>
      <c r="BA86" s="3"/>
      <c r="BB86" s="3"/>
      <c r="BC86" s="80" t="e">
        <f t="shared" si="55"/>
        <v>#DIV/0!</v>
      </c>
      <c r="BD86" s="80" t="e">
        <f t="shared" si="56"/>
        <v>#DIV/0!</v>
      </c>
      <c r="BE86" s="81">
        <f t="shared" si="57"/>
        <v>0</v>
      </c>
      <c r="BF86" s="81">
        <f t="shared" si="58"/>
        <v>0</v>
      </c>
      <c r="BG86" s="81">
        <f t="shared" si="59"/>
        <v>0</v>
      </c>
      <c r="BH86" s="81">
        <f t="shared" si="60"/>
        <v>0</v>
      </c>
      <c r="BI86" s="81">
        <f t="shared" si="61"/>
        <v>0</v>
      </c>
    </row>
    <row r="87" spans="1:61" ht="17.25" thickTop="1" thickBot="1">
      <c r="A87" s="70"/>
      <c r="B87" s="71"/>
      <c r="C87" s="3"/>
      <c r="D87" s="45"/>
      <c r="E87" s="45"/>
      <c r="F87" s="45">
        <f t="shared" si="52"/>
        <v>0</v>
      </c>
      <c r="G87" s="3"/>
      <c r="H87" s="3"/>
      <c r="I87" s="39"/>
      <c r="J87" s="45">
        <f t="shared" si="41"/>
        <v>0</v>
      </c>
      <c r="K87" s="45">
        <f t="shared" si="42"/>
        <v>0</v>
      </c>
      <c r="L87" s="3"/>
      <c r="M87" s="72"/>
      <c r="N87" s="72"/>
      <c r="O87" s="45">
        <f t="shared" si="53"/>
        <v>0</v>
      </c>
      <c r="P87" s="71"/>
      <c r="Q87" s="74"/>
      <c r="R87" s="74"/>
      <c r="S87" s="75"/>
      <c r="T87" s="76"/>
      <c r="U87" s="70"/>
      <c r="V87" s="3"/>
      <c r="W87" s="3"/>
      <c r="X87" s="3"/>
      <c r="Y87" s="39"/>
      <c r="Z87" s="405">
        <f t="shared" si="62"/>
        <v>0</v>
      </c>
      <c r="AA87" s="406">
        <f t="shared" si="63"/>
        <v>0</v>
      </c>
      <c r="AB87" s="71"/>
      <c r="AC87" s="3"/>
      <c r="AD87" s="71"/>
      <c r="AE87" s="78"/>
      <c r="AF87" s="78"/>
      <c r="AG87" s="3"/>
      <c r="AH87" s="3"/>
      <c r="AI87" s="79"/>
      <c r="AJ87" s="3"/>
      <c r="AK87" s="71"/>
      <c r="AL87" s="3"/>
      <c r="AM87" s="71"/>
      <c r="AN87" s="3"/>
      <c r="AO87" s="3"/>
      <c r="AP87" s="76"/>
      <c r="AQ87" s="74"/>
      <c r="AR87" s="3"/>
      <c r="AS87" s="3"/>
      <c r="AT87" s="3"/>
      <c r="AU87" s="3"/>
      <c r="AV87" s="3"/>
      <c r="AW87" s="1"/>
      <c r="AX87" s="1"/>
      <c r="AY87" s="1">
        <f t="shared" si="54"/>
        <v>0</v>
      </c>
      <c r="AZ87" s="3"/>
      <c r="BA87" s="3"/>
      <c r="BB87" s="3"/>
      <c r="BC87" s="80" t="e">
        <f t="shared" si="55"/>
        <v>#DIV/0!</v>
      </c>
      <c r="BD87" s="80" t="e">
        <f t="shared" si="56"/>
        <v>#DIV/0!</v>
      </c>
      <c r="BE87" s="81">
        <f t="shared" si="57"/>
        <v>0</v>
      </c>
      <c r="BF87" s="81">
        <f t="shared" si="58"/>
        <v>0</v>
      </c>
      <c r="BG87" s="81">
        <f t="shared" si="59"/>
        <v>0</v>
      </c>
      <c r="BH87" s="81">
        <f t="shared" si="60"/>
        <v>0</v>
      </c>
      <c r="BI87" s="81">
        <f t="shared" si="61"/>
        <v>0</v>
      </c>
    </row>
    <row r="88" spans="1:61" ht="17.25" thickTop="1" thickBot="1">
      <c r="A88" s="70"/>
      <c r="B88" s="71"/>
      <c r="C88" s="3"/>
      <c r="D88" s="45"/>
      <c r="E88" s="45"/>
      <c r="F88" s="45">
        <f t="shared" si="52"/>
        <v>0</v>
      </c>
      <c r="G88" s="3"/>
      <c r="H88" s="3"/>
      <c r="I88" s="39"/>
      <c r="J88" s="45">
        <f t="shared" si="41"/>
        <v>0</v>
      </c>
      <c r="K88" s="45">
        <f t="shared" si="42"/>
        <v>0</v>
      </c>
      <c r="L88" s="3"/>
      <c r="M88" s="72"/>
      <c r="N88" s="72"/>
      <c r="O88" s="45">
        <f t="shared" si="53"/>
        <v>0</v>
      </c>
      <c r="P88" s="71"/>
      <c r="Q88" s="74"/>
      <c r="R88" s="74"/>
      <c r="S88" s="75"/>
      <c r="T88" s="76"/>
      <c r="U88" s="70"/>
      <c r="V88" s="3"/>
      <c r="W88" s="3"/>
      <c r="X88" s="3"/>
      <c r="Y88" s="39"/>
      <c r="Z88" s="405">
        <f t="shared" si="62"/>
        <v>0</v>
      </c>
      <c r="AA88" s="406">
        <f t="shared" si="63"/>
        <v>0</v>
      </c>
      <c r="AB88" s="71"/>
      <c r="AC88" s="3"/>
      <c r="AD88" s="71"/>
      <c r="AE88" s="78"/>
      <c r="AF88" s="78"/>
      <c r="AG88" s="3"/>
      <c r="AH88" s="3"/>
      <c r="AI88" s="79"/>
      <c r="AJ88" s="3"/>
      <c r="AK88" s="71"/>
      <c r="AL88" s="3"/>
      <c r="AM88" s="71"/>
      <c r="AN88" s="3"/>
      <c r="AO88" s="3"/>
      <c r="AP88" s="76"/>
      <c r="AQ88" s="74"/>
      <c r="AR88" s="3"/>
      <c r="AS88" s="3"/>
      <c r="AT88" s="3"/>
      <c r="AU88" s="3"/>
      <c r="AV88" s="3"/>
      <c r="AW88" s="1"/>
      <c r="AX88" s="1"/>
      <c r="AY88" s="1">
        <f t="shared" si="54"/>
        <v>0</v>
      </c>
      <c r="AZ88" s="3"/>
      <c r="BA88" s="3"/>
      <c r="BB88" s="3"/>
      <c r="BC88" s="80" t="e">
        <f t="shared" si="55"/>
        <v>#DIV/0!</v>
      </c>
      <c r="BD88" s="80" t="e">
        <f t="shared" si="56"/>
        <v>#DIV/0!</v>
      </c>
      <c r="BE88" s="81">
        <f t="shared" si="57"/>
        <v>0</v>
      </c>
      <c r="BF88" s="81">
        <f t="shared" si="58"/>
        <v>0</v>
      </c>
      <c r="BG88" s="81">
        <f t="shared" si="59"/>
        <v>0</v>
      </c>
      <c r="BH88" s="81">
        <f t="shared" si="60"/>
        <v>0</v>
      </c>
      <c r="BI88" s="81">
        <f t="shared" si="61"/>
        <v>0</v>
      </c>
    </row>
    <row r="89" spans="1:61" ht="17.25" thickTop="1" thickBot="1">
      <c r="A89" s="70"/>
      <c r="B89" s="71"/>
      <c r="C89" s="3"/>
      <c r="D89" s="45"/>
      <c r="E89" s="45"/>
      <c r="F89" s="45">
        <f t="shared" si="52"/>
        <v>0</v>
      </c>
      <c r="G89" s="3"/>
      <c r="H89" s="3"/>
      <c r="I89" s="39"/>
      <c r="J89" s="45">
        <f t="shared" si="41"/>
        <v>0</v>
      </c>
      <c r="K89" s="45">
        <f t="shared" si="42"/>
        <v>0</v>
      </c>
      <c r="L89" s="3"/>
      <c r="M89" s="72"/>
      <c r="N89" s="72"/>
      <c r="O89" s="45">
        <f t="shared" si="53"/>
        <v>0</v>
      </c>
      <c r="P89" s="71"/>
      <c r="Q89" s="74"/>
      <c r="R89" s="74"/>
      <c r="S89" s="75"/>
      <c r="T89" s="76"/>
      <c r="U89" s="70"/>
      <c r="V89" s="3"/>
      <c r="W89" s="3"/>
      <c r="X89" s="3"/>
      <c r="Y89" s="39"/>
      <c r="Z89" s="405">
        <f t="shared" si="62"/>
        <v>0</v>
      </c>
      <c r="AA89" s="406">
        <f t="shared" si="63"/>
        <v>0</v>
      </c>
      <c r="AB89" s="71"/>
      <c r="AC89" s="3"/>
      <c r="AD89" s="71"/>
      <c r="AE89" s="78"/>
      <c r="AF89" s="78"/>
      <c r="AG89" s="3"/>
      <c r="AH89" s="3"/>
      <c r="AI89" s="79"/>
      <c r="AJ89" s="3"/>
      <c r="AK89" s="71"/>
      <c r="AL89" s="3"/>
      <c r="AM89" s="71"/>
      <c r="AN89" s="3"/>
      <c r="AO89" s="3"/>
      <c r="AP89" s="76"/>
      <c r="AQ89" s="74"/>
      <c r="AR89" s="3"/>
      <c r="AS89" s="3"/>
      <c r="AT89" s="3"/>
      <c r="AU89" s="3"/>
      <c r="AV89" s="3"/>
      <c r="AW89" s="1"/>
      <c r="AX89" s="1"/>
      <c r="AY89" s="1">
        <f t="shared" si="54"/>
        <v>0</v>
      </c>
      <c r="AZ89" s="3"/>
      <c r="BA89" s="3"/>
      <c r="BB89" s="3"/>
      <c r="BC89" s="80" t="e">
        <f t="shared" si="55"/>
        <v>#DIV/0!</v>
      </c>
      <c r="BD89" s="80" t="e">
        <f t="shared" si="56"/>
        <v>#DIV/0!</v>
      </c>
      <c r="BE89" s="81">
        <f t="shared" si="57"/>
        <v>0</v>
      </c>
      <c r="BF89" s="81">
        <f t="shared" si="58"/>
        <v>0</v>
      </c>
      <c r="BG89" s="81">
        <f t="shared" si="59"/>
        <v>0</v>
      </c>
      <c r="BH89" s="81">
        <f t="shared" si="60"/>
        <v>0</v>
      </c>
      <c r="BI89" s="81">
        <f t="shared" si="61"/>
        <v>0</v>
      </c>
    </row>
    <row r="90" spans="1:61" ht="17.25" thickTop="1" thickBot="1">
      <c r="A90" s="70"/>
      <c r="B90" s="71"/>
      <c r="C90" s="3"/>
      <c r="D90" s="45"/>
      <c r="E90" s="45"/>
      <c r="F90" s="45">
        <f t="shared" si="52"/>
        <v>0</v>
      </c>
      <c r="G90" s="3"/>
      <c r="H90" s="3"/>
      <c r="I90" s="39"/>
      <c r="J90" s="45">
        <f t="shared" si="41"/>
        <v>0</v>
      </c>
      <c r="K90" s="45">
        <f t="shared" si="42"/>
        <v>0</v>
      </c>
      <c r="L90" s="3"/>
      <c r="M90" s="72"/>
      <c r="N90" s="72"/>
      <c r="O90" s="45">
        <f t="shared" si="53"/>
        <v>0</v>
      </c>
      <c r="P90" s="71"/>
      <c r="Q90" s="74"/>
      <c r="R90" s="74"/>
      <c r="S90" s="75"/>
      <c r="T90" s="76"/>
      <c r="U90" s="70"/>
      <c r="V90" s="3"/>
      <c r="W90" s="3"/>
      <c r="X90" s="3"/>
      <c r="Y90" s="39"/>
      <c r="Z90" s="405">
        <f t="shared" si="62"/>
        <v>0</v>
      </c>
      <c r="AA90" s="406">
        <f t="shared" si="63"/>
        <v>0</v>
      </c>
      <c r="AB90" s="71"/>
      <c r="AC90" s="3"/>
      <c r="AD90" s="71"/>
      <c r="AE90" s="78"/>
      <c r="AF90" s="78"/>
      <c r="AG90" s="3"/>
      <c r="AH90" s="3"/>
      <c r="AI90" s="79"/>
      <c r="AJ90" s="3"/>
      <c r="AK90" s="71"/>
      <c r="AL90" s="3"/>
      <c r="AM90" s="71"/>
      <c r="AN90" s="3"/>
      <c r="AO90" s="3"/>
      <c r="AP90" s="76"/>
      <c r="AQ90" s="74"/>
      <c r="AR90" s="3"/>
      <c r="AS90" s="3"/>
      <c r="AT90" s="3"/>
      <c r="AU90" s="3"/>
      <c r="AV90" s="3"/>
      <c r="AW90" s="1"/>
      <c r="AX90" s="1"/>
      <c r="AY90" s="1">
        <f t="shared" si="54"/>
        <v>0</v>
      </c>
      <c r="AZ90" s="3"/>
      <c r="BA90" s="3"/>
      <c r="BB90" s="3"/>
      <c r="BC90" s="80" t="e">
        <f t="shared" si="55"/>
        <v>#DIV/0!</v>
      </c>
      <c r="BD90" s="80" t="e">
        <f t="shared" si="56"/>
        <v>#DIV/0!</v>
      </c>
      <c r="BE90" s="81">
        <f t="shared" si="57"/>
        <v>0</v>
      </c>
      <c r="BF90" s="81">
        <f t="shared" si="58"/>
        <v>0</v>
      </c>
      <c r="BG90" s="81">
        <f t="shared" si="59"/>
        <v>0</v>
      </c>
      <c r="BH90" s="81">
        <f t="shared" si="60"/>
        <v>0</v>
      </c>
      <c r="BI90" s="81">
        <f t="shared" si="61"/>
        <v>0</v>
      </c>
    </row>
    <row r="91" spans="1:61" ht="17.25" thickTop="1" thickBot="1">
      <c r="A91" s="70"/>
      <c r="B91" s="71"/>
      <c r="C91" s="3"/>
      <c r="D91" s="45"/>
      <c r="E91" s="45"/>
      <c r="F91" s="45">
        <f t="shared" si="52"/>
        <v>0</v>
      </c>
      <c r="G91" s="3"/>
      <c r="H91" s="3"/>
      <c r="I91" s="39"/>
      <c r="J91" s="45">
        <f t="shared" si="41"/>
        <v>0</v>
      </c>
      <c r="K91" s="45">
        <f t="shared" si="42"/>
        <v>0</v>
      </c>
      <c r="L91" s="3"/>
      <c r="M91" s="72"/>
      <c r="N91" s="72"/>
      <c r="O91" s="45">
        <f t="shared" si="53"/>
        <v>0</v>
      </c>
      <c r="P91" s="71"/>
      <c r="Q91" s="74"/>
      <c r="R91" s="74"/>
      <c r="S91" s="75"/>
      <c r="T91" s="76"/>
      <c r="U91" s="70"/>
      <c r="V91" s="3"/>
      <c r="W91" s="3"/>
      <c r="X91" s="3"/>
      <c r="Y91" s="39"/>
      <c r="Z91" s="405">
        <f t="shared" si="62"/>
        <v>0</v>
      </c>
      <c r="AA91" s="406">
        <f t="shared" si="63"/>
        <v>0</v>
      </c>
      <c r="AB91" s="71"/>
      <c r="AC91" s="3"/>
      <c r="AD91" s="71"/>
      <c r="AE91" s="78"/>
      <c r="AF91" s="78"/>
      <c r="AG91" s="3"/>
      <c r="AH91" s="3"/>
      <c r="AI91" s="79"/>
      <c r="AJ91" s="3"/>
      <c r="AK91" s="71"/>
      <c r="AL91" s="3"/>
      <c r="AM91" s="71"/>
      <c r="AN91" s="3"/>
      <c r="AO91" s="3"/>
      <c r="AP91" s="76"/>
      <c r="AQ91" s="74"/>
      <c r="AR91" s="3"/>
      <c r="AS91" s="3"/>
      <c r="AT91" s="3"/>
      <c r="AU91" s="3"/>
      <c r="AV91" s="3"/>
      <c r="AW91" s="1"/>
      <c r="AX91" s="1"/>
      <c r="AY91" s="1">
        <f t="shared" si="54"/>
        <v>0</v>
      </c>
      <c r="AZ91" s="3"/>
      <c r="BA91" s="3"/>
      <c r="BB91" s="3"/>
      <c r="BC91" s="80" t="e">
        <f t="shared" si="55"/>
        <v>#DIV/0!</v>
      </c>
      <c r="BD91" s="80" t="e">
        <f t="shared" si="56"/>
        <v>#DIV/0!</v>
      </c>
      <c r="BE91" s="81">
        <f t="shared" si="57"/>
        <v>0</v>
      </c>
      <c r="BF91" s="81">
        <f t="shared" si="58"/>
        <v>0</v>
      </c>
      <c r="BG91" s="81">
        <f t="shared" si="59"/>
        <v>0</v>
      </c>
      <c r="BH91" s="81">
        <f t="shared" si="60"/>
        <v>0</v>
      </c>
      <c r="BI91" s="81">
        <f t="shared" si="61"/>
        <v>0</v>
      </c>
    </row>
    <row r="92" spans="1:61" ht="17.25" thickTop="1" thickBot="1">
      <c r="A92" s="70"/>
      <c r="B92" s="71"/>
      <c r="C92" s="3"/>
      <c r="D92" s="45"/>
      <c r="E92" s="45"/>
      <c r="F92" s="45">
        <f t="shared" si="52"/>
        <v>0</v>
      </c>
      <c r="G92" s="3"/>
      <c r="H92" s="3"/>
      <c r="I92" s="39"/>
      <c r="J92" s="45">
        <f t="shared" si="41"/>
        <v>0</v>
      </c>
      <c r="K92" s="45">
        <f t="shared" si="42"/>
        <v>0</v>
      </c>
      <c r="L92" s="3"/>
      <c r="M92" s="72"/>
      <c r="N92" s="72"/>
      <c r="O92" s="45">
        <f t="shared" si="53"/>
        <v>0</v>
      </c>
      <c r="P92" s="71"/>
      <c r="Q92" s="74"/>
      <c r="R92" s="74"/>
      <c r="S92" s="75"/>
      <c r="T92" s="76"/>
      <c r="U92" s="70"/>
      <c r="V92" s="3"/>
      <c r="W92" s="3"/>
      <c r="X92" s="3"/>
      <c r="Y92" s="39"/>
      <c r="Z92" s="405">
        <f t="shared" si="62"/>
        <v>0</v>
      </c>
      <c r="AA92" s="406">
        <f t="shared" si="63"/>
        <v>0</v>
      </c>
      <c r="AB92" s="71"/>
      <c r="AC92" s="3"/>
      <c r="AD92" s="71"/>
      <c r="AE92" s="78"/>
      <c r="AF92" s="78"/>
      <c r="AG92" s="3"/>
      <c r="AH92" s="3"/>
      <c r="AI92" s="79"/>
      <c r="AJ92" s="3"/>
      <c r="AK92" s="71"/>
      <c r="AL92" s="3"/>
      <c r="AM92" s="71"/>
      <c r="AN92" s="3"/>
      <c r="AO92" s="3"/>
      <c r="AP92" s="76"/>
      <c r="AQ92" s="74"/>
      <c r="AR92" s="3"/>
      <c r="AS92" s="3"/>
      <c r="AT92" s="3"/>
      <c r="AU92" s="3"/>
      <c r="AV92" s="3"/>
      <c r="AW92" s="1"/>
      <c r="AX92" s="1"/>
      <c r="AY92" s="1">
        <f t="shared" si="54"/>
        <v>0</v>
      </c>
      <c r="AZ92" s="3"/>
      <c r="BA92" s="3"/>
      <c r="BB92" s="3"/>
      <c r="BC92" s="80" t="e">
        <f t="shared" si="55"/>
        <v>#DIV/0!</v>
      </c>
      <c r="BD92" s="80" t="e">
        <f t="shared" si="56"/>
        <v>#DIV/0!</v>
      </c>
      <c r="BE92" s="81">
        <f t="shared" si="57"/>
        <v>0</v>
      </c>
      <c r="BF92" s="81">
        <f t="shared" si="58"/>
        <v>0</v>
      </c>
      <c r="BG92" s="81">
        <f t="shared" si="59"/>
        <v>0</v>
      </c>
      <c r="BH92" s="81">
        <f t="shared" si="60"/>
        <v>0</v>
      </c>
      <c r="BI92" s="81">
        <f t="shared" si="61"/>
        <v>0</v>
      </c>
    </row>
    <row r="93" spans="1:61" ht="17.25" thickTop="1" thickBot="1">
      <c r="A93" s="70"/>
      <c r="B93" s="71"/>
      <c r="C93" s="3"/>
      <c r="D93" s="45"/>
      <c r="E93" s="45"/>
      <c r="F93" s="45">
        <f t="shared" si="52"/>
        <v>0</v>
      </c>
      <c r="G93" s="3"/>
      <c r="H93" s="3"/>
      <c r="I93" s="39"/>
      <c r="J93" s="45">
        <f t="shared" si="41"/>
        <v>0</v>
      </c>
      <c r="K93" s="45">
        <f t="shared" si="42"/>
        <v>0</v>
      </c>
      <c r="L93" s="3"/>
      <c r="M93" s="72"/>
      <c r="N93" s="72"/>
      <c r="O93" s="45">
        <f t="shared" si="53"/>
        <v>0</v>
      </c>
      <c r="P93" s="71"/>
      <c r="Q93" s="74"/>
      <c r="R93" s="74"/>
      <c r="S93" s="75"/>
      <c r="T93" s="76"/>
      <c r="U93" s="70"/>
      <c r="V93" s="3"/>
      <c r="W93" s="3"/>
      <c r="X93" s="3"/>
      <c r="Y93" s="39"/>
      <c r="Z93" s="405">
        <f t="shared" si="62"/>
        <v>0</v>
      </c>
      <c r="AA93" s="406">
        <f t="shared" si="63"/>
        <v>0</v>
      </c>
      <c r="AB93" s="71"/>
      <c r="AC93" s="3"/>
      <c r="AD93" s="71"/>
      <c r="AE93" s="78"/>
      <c r="AF93" s="78"/>
      <c r="AG93" s="3"/>
      <c r="AH93" s="3"/>
      <c r="AI93" s="79"/>
      <c r="AJ93" s="3"/>
      <c r="AK93" s="71"/>
      <c r="AL93" s="3"/>
      <c r="AM93" s="71"/>
      <c r="AN93" s="3"/>
      <c r="AO93" s="3"/>
      <c r="AP93" s="76"/>
      <c r="AQ93" s="74"/>
      <c r="AR93" s="3"/>
      <c r="AS93" s="3"/>
      <c r="AT93" s="3"/>
      <c r="AU93" s="3"/>
      <c r="AV93" s="3"/>
      <c r="AW93" s="1"/>
      <c r="AX93" s="1"/>
      <c r="AY93" s="1">
        <f t="shared" si="54"/>
        <v>0</v>
      </c>
      <c r="AZ93" s="3"/>
      <c r="BA93" s="3"/>
      <c r="BB93" s="3"/>
      <c r="BC93" s="80" t="e">
        <f t="shared" si="55"/>
        <v>#DIV/0!</v>
      </c>
      <c r="BD93" s="80" t="e">
        <f t="shared" si="56"/>
        <v>#DIV/0!</v>
      </c>
      <c r="BE93" s="81">
        <f t="shared" si="57"/>
        <v>0</v>
      </c>
      <c r="BF93" s="81">
        <f t="shared" si="58"/>
        <v>0</v>
      </c>
      <c r="BG93" s="81">
        <f t="shared" si="59"/>
        <v>0</v>
      </c>
      <c r="BH93" s="81">
        <f t="shared" si="60"/>
        <v>0</v>
      </c>
      <c r="BI93" s="81">
        <f t="shared" si="61"/>
        <v>0</v>
      </c>
    </row>
    <row r="94" spans="1:61" ht="17.25" thickTop="1" thickBot="1">
      <c r="A94" s="70"/>
      <c r="B94" s="71"/>
      <c r="C94" s="3"/>
      <c r="D94" s="45"/>
      <c r="E94" s="45"/>
      <c r="F94" s="45">
        <f t="shared" si="52"/>
        <v>0</v>
      </c>
      <c r="G94" s="3"/>
      <c r="H94" s="3"/>
      <c r="I94" s="39"/>
      <c r="J94" s="45">
        <f t="shared" si="41"/>
        <v>0</v>
      </c>
      <c r="K94" s="45">
        <f t="shared" si="42"/>
        <v>0</v>
      </c>
      <c r="L94" s="3"/>
      <c r="M94" s="72"/>
      <c r="N94" s="72"/>
      <c r="O94" s="45">
        <f t="shared" si="53"/>
        <v>0</v>
      </c>
      <c r="P94" s="71"/>
      <c r="Q94" s="74"/>
      <c r="R94" s="74"/>
      <c r="S94" s="75"/>
      <c r="T94" s="76"/>
      <c r="U94" s="70"/>
      <c r="V94" s="3"/>
      <c r="W94" s="3"/>
      <c r="X94" s="3"/>
      <c r="Y94" s="39"/>
      <c r="Z94" s="405">
        <f t="shared" si="62"/>
        <v>0</v>
      </c>
      <c r="AA94" s="406">
        <f t="shared" si="63"/>
        <v>0</v>
      </c>
      <c r="AB94" s="71"/>
      <c r="AC94" s="3"/>
      <c r="AD94" s="71"/>
      <c r="AE94" s="78"/>
      <c r="AF94" s="78"/>
      <c r="AG94" s="3"/>
      <c r="AH94" s="3"/>
      <c r="AI94" s="79"/>
      <c r="AJ94" s="3"/>
      <c r="AK94" s="71"/>
      <c r="AL94" s="3"/>
      <c r="AM94" s="71"/>
      <c r="AN94" s="3"/>
      <c r="AO94" s="3"/>
      <c r="AP94" s="76"/>
      <c r="AQ94" s="74"/>
      <c r="AR94" s="3"/>
      <c r="AS94" s="3"/>
      <c r="AT94" s="3"/>
      <c r="AU94" s="3"/>
      <c r="AV94" s="3"/>
      <c r="AW94" s="1"/>
      <c r="AX94" s="1"/>
      <c r="AY94" s="1">
        <f t="shared" si="54"/>
        <v>0</v>
      </c>
      <c r="AZ94" s="3"/>
      <c r="BA94" s="3"/>
      <c r="BB94" s="3"/>
      <c r="BC94" s="80" t="e">
        <f t="shared" si="55"/>
        <v>#DIV/0!</v>
      </c>
      <c r="BD94" s="80" t="e">
        <f t="shared" si="56"/>
        <v>#DIV/0!</v>
      </c>
      <c r="BE94" s="81">
        <f t="shared" si="57"/>
        <v>0</v>
      </c>
      <c r="BF94" s="81">
        <f t="shared" si="58"/>
        <v>0</v>
      </c>
      <c r="BG94" s="81">
        <f t="shared" si="59"/>
        <v>0</v>
      </c>
      <c r="BH94" s="81">
        <f t="shared" si="60"/>
        <v>0</v>
      </c>
      <c r="BI94" s="81">
        <f t="shared" si="61"/>
        <v>0</v>
      </c>
    </row>
    <row r="95" spans="1:61" ht="17.25" thickTop="1" thickBot="1">
      <c r="A95" s="70"/>
      <c r="B95" s="71"/>
      <c r="C95" s="3"/>
      <c r="D95" s="45"/>
      <c r="E95" s="45"/>
      <c r="F95" s="45">
        <f t="shared" si="52"/>
        <v>0</v>
      </c>
      <c r="G95" s="3"/>
      <c r="H95" s="3"/>
      <c r="I95" s="39"/>
      <c r="J95" s="45">
        <f t="shared" si="41"/>
        <v>0</v>
      </c>
      <c r="K95" s="45">
        <f t="shared" si="42"/>
        <v>0</v>
      </c>
      <c r="L95" s="3"/>
      <c r="M95" s="72"/>
      <c r="N95" s="72"/>
      <c r="O95" s="45">
        <f t="shared" si="53"/>
        <v>0</v>
      </c>
      <c r="P95" s="71"/>
      <c r="Q95" s="74"/>
      <c r="R95" s="74"/>
      <c r="S95" s="75"/>
      <c r="T95" s="76"/>
      <c r="U95" s="70"/>
      <c r="V95" s="3"/>
      <c r="W95" s="3"/>
      <c r="X95" s="3"/>
      <c r="Y95" s="39"/>
      <c r="Z95" s="405">
        <f t="shared" si="62"/>
        <v>0</v>
      </c>
      <c r="AA95" s="406">
        <f t="shared" si="63"/>
        <v>0</v>
      </c>
      <c r="AB95" s="71"/>
      <c r="AC95" s="3"/>
      <c r="AD95" s="71"/>
      <c r="AE95" s="78"/>
      <c r="AF95" s="78"/>
      <c r="AG95" s="3"/>
      <c r="AH95" s="3"/>
      <c r="AI95" s="79"/>
      <c r="AJ95" s="3"/>
      <c r="AK95" s="71"/>
      <c r="AL95" s="3"/>
      <c r="AM95" s="71"/>
      <c r="AN95" s="3"/>
      <c r="AO95" s="3"/>
      <c r="AP95" s="76"/>
      <c r="AQ95" s="74"/>
      <c r="AR95" s="3"/>
      <c r="AS95" s="3"/>
      <c r="AT95" s="3"/>
      <c r="AU95" s="3"/>
      <c r="AV95" s="3"/>
      <c r="AW95" s="1"/>
      <c r="AX95" s="1"/>
      <c r="AY95" s="1">
        <f t="shared" si="54"/>
        <v>0</v>
      </c>
      <c r="AZ95" s="3"/>
      <c r="BA95" s="3"/>
      <c r="BB95" s="3"/>
      <c r="BC95" s="80" t="e">
        <f t="shared" si="55"/>
        <v>#DIV/0!</v>
      </c>
      <c r="BD95" s="80" t="e">
        <f t="shared" si="56"/>
        <v>#DIV/0!</v>
      </c>
      <c r="BE95" s="81">
        <f t="shared" si="57"/>
        <v>0</v>
      </c>
      <c r="BF95" s="81">
        <f t="shared" si="58"/>
        <v>0</v>
      </c>
      <c r="BG95" s="81">
        <f t="shared" si="59"/>
        <v>0</v>
      </c>
      <c r="BH95" s="81">
        <f t="shared" si="60"/>
        <v>0</v>
      </c>
      <c r="BI95" s="81">
        <f t="shared" si="61"/>
        <v>0</v>
      </c>
    </row>
    <row r="96" spans="1:61" ht="17.25" thickTop="1" thickBot="1">
      <c r="A96" s="70"/>
      <c r="B96" s="71"/>
      <c r="C96" s="3"/>
      <c r="D96" s="45"/>
      <c r="E96" s="45"/>
      <c r="F96" s="45">
        <f t="shared" si="52"/>
        <v>0</v>
      </c>
      <c r="G96" s="3"/>
      <c r="H96" s="3"/>
      <c r="I96" s="39"/>
      <c r="J96" s="45">
        <f t="shared" si="41"/>
        <v>0</v>
      </c>
      <c r="K96" s="45">
        <f t="shared" si="42"/>
        <v>0</v>
      </c>
      <c r="L96" s="3"/>
      <c r="M96" s="72"/>
      <c r="N96" s="72"/>
      <c r="O96" s="45">
        <f t="shared" si="53"/>
        <v>0</v>
      </c>
      <c r="P96" s="71"/>
      <c r="Q96" s="74"/>
      <c r="R96" s="74"/>
      <c r="S96" s="75"/>
      <c r="T96" s="76"/>
      <c r="U96" s="70"/>
      <c r="V96" s="3"/>
      <c r="W96" s="3"/>
      <c r="X96" s="3"/>
      <c r="Y96" s="39"/>
      <c r="Z96" s="405">
        <f t="shared" si="62"/>
        <v>0</v>
      </c>
      <c r="AA96" s="406">
        <f t="shared" si="63"/>
        <v>0</v>
      </c>
      <c r="AB96" s="71"/>
      <c r="AC96" s="3"/>
      <c r="AD96" s="71"/>
      <c r="AE96" s="78"/>
      <c r="AF96" s="78"/>
      <c r="AG96" s="3"/>
      <c r="AH96" s="3"/>
      <c r="AI96" s="79"/>
      <c r="AJ96" s="3"/>
      <c r="AK96" s="71"/>
      <c r="AL96" s="3"/>
      <c r="AM96" s="71"/>
      <c r="AN96" s="3"/>
      <c r="AO96" s="3"/>
      <c r="AP96" s="76"/>
      <c r="AQ96" s="74"/>
      <c r="AR96" s="3"/>
      <c r="AS96" s="3"/>
      <c r="AT96" s="3"/>
      <c r="AU96" s="3"/>
      <c r="AV96" s="3"/>
      <c r="AW96" s="1"/>
      <c r="AX96" s="1"/>
      <c r="AY96" s="1">
        <f t="shared" si="54"/>
        <v>0</v>
      </c>
      <c r="AZ96" s="3"/>
      <c r="BA96" s="3"/>
      <c r="BB96" s="3"/>
      <c r="BC96" s="80" t="e">
        <f t="shared" si="55"/>
        <v>#DIV/0!</v>
      </c>
      <c r="BD96" s="80" t="e">
        <f t="shared" si="56"/>
        <v>#DIV/0!</v>
      </c>
      <c r="BE96" s="81">
        <f t="shared" si="57"/>
        <v>0</v>
      </c>
      <c r="BF96" s="81">
        <f t="shared" si="58"/>
        <v>0</v>
      </c>
      <c r="BG96" s="81">
        <f t="shared" si="59"/>
        <v>0</v>
      </c>
      <c r="BH96" s="81">
        <f t="shared" si="60"/>
        <v>0</v>
      </c>
      <c r="BI96" s="81">
        <f t="shared" si="61"/>
        <v>0</v>
      </c>
    </row>
    <row r="97" spans="1:61" ht="17.25" thickTop="1" thickBot="1">
      <c r="A97" s="70"/>
      <c r="B97" s="71"/>
      <c r="C97" s="3"/>
      <c r="D97" s="45"/>
      <c r="E97" s="45"/>
      <c r="F97" s="45">
        <f t="shared" si="52"/>
        <v>0</v>
      </c>
      <c r="G97" s="3"/>
      <c r="H97" s="3"/>
      <c r="I97" s="39"/>
      <c r="J97" s="45">
        <f t="shared" ref="J97:J119" si="64">I97/(1.14)</f>
        <v>0</v>
      </c>
      <c r="K97" s="45">
        <f t="shared" ref="K97:K119" si="65">J97*0.14</f>
        <v>0</v>
      </c>
      <c r="L97" s="3"/>
      <c r="M97" s="72"/>
      <c r="N97" s="72"/>
      <c r="O97" s="45">
        <f t="shared" si="53"/>
        <v>0</v>
      </c>
      <c r="P97" s="71"/>
      <c r="Q97" s="74"/>
      <c r="R97" s="74"/>
      <c r="S97" s="75"/>
      <c r="T97" s="76"/>
      <c r="U97" s="70"/>
      <c r="V97" s="3"/>
      <c r="W97" s="3"/>
      <c r="X97" s="3"/>
      <c r="Y97" s="39"/>
      <c r="Z97" s="405">
        <f t="shared" si="62"/>
        <v>0</v>
      </c>
      <c r="AA97" s="406">
        <f t="shared" si="63"/>
        <v>0</v>
      </c>
      <c r="AB97" s="71"/>
      <c r="AC97" s="3"/>
      <c r="AD97" s="71"/>
      <c r="AE97" s="78"/>
      <c r="AF97" s="78"/>
      <c r="AG97" s="3"/>
      <c r="AH97" s="3"/>
      <c r="AI97" s="79"/>
      <c r="AJ97" s="3"/>
      <c r="AK97" s="71"/>
      <c r="AL97" s="3"/>
      <c r="AM97" s="71"/>
      <c r="AN97" s="3"/>
      <c r="AO97" s="3"/>
      <c r="AP97" s="76"/>
      <c r="AQ97" s="74"/>
      <c r="AR97" s="3"/>
      <c r="AS97" s="3"/>
      <c r="AT97" s="3"/>
      <c r="AU97" s="3"/>
      <c r="AV97" s="3"/>
      <c r="AW97" s="1"/>
      <c r="AX97" s="1"/>
      <c r="AY97" s="1">
        <f t="shared" si="54"/>
        <v>0</v>
      </c>
      <c r="AZ97" s="3"/>
      <c r="BA97" s="3"/>
      <c r="BB97" s="3"/>
      <c r="BC97" s="80" t="e">
        <f t="shared" si="55"/>
        <v>#DIV/0!</v>
      </c>
      <c r="BD97" s="80" t="e">
        <f t="shared" si="56"/>
        <v>#DIV/0!</v>
      </c>
      <c r="BE97" s="81">
        <f t="shared" si="57"/>
        <v>0</v>
      </c>
      <c r="BF97" s="81">
        <f t="shared" si="58"/>
        <v>0</v>
      </c>
      <c r="BG97" s="81">
        <f t="shared" si="59"/>
        <v>0</v>
      </c>
      <c r="BH97" s="81">
        <f t="shared" si="60"/>
        <v>0</v>
      </c>
      <c r="BI97" s="81">
        <f t="shared" si="61"/>
        <v>0</v>
      </c>
    </row>
    <row r="98" spans="1:61" ht="17.25" thickTop="1" thickBot="1">
      <c r="A98" s="70"/>
      <c r="B98" s="71"/>
      <c r="C98" s="3"/>
      <c r="D98" s="45"/>
      <c r="E98" s="45"/>
      <c r="F98" s="45">
        <f t="shared" si="52"/>
        <v>0</v>
      </c>
      <c r="G98" s="3"/>
      <c r="H98" s="3"/>
      <c r="I98" s="39"/>
      <c r="J98" s="45">
        <f t="shared" si="64"/>
        <v>0</v>
      </c>
      <c r="K98" s="45">
        <f t="shared" si="65"/>
        <v>0</v>
      </c>
      <c r="L98" s="3"/>
      <c r="M98" s="72"/>
      <c r="N98" s="72"/>
      <c r="O98" s="45">
        <f t="shared" si="53"/>
        <v>0</v>
      </c>
      <c r="P98" s="71"/>
      <c r="Q98" s="74"/>
      <c r="R98" s="74"/>
      <c r="S98" s="75"/>
      <c r="T98" s="76"/>
      <c r="U98" s="70"/>
      <c r="V98" s="3"/>
      <c r="W98" s="3"/>
      <c r="X98" s="3"/>
      <c r="Y98" s="39"/>
      <c r="Z98" s="405">
        <f t="shared" si="62"/>
        <v>0</v>
      </c>
      <c r="AA98" s="406">
        <f t="shared" si="63"/>
        <v>0</v>
      </c>
      <c r="AB98" s="71"/>
      <c r="AC98" s="3"/>
      <c r="AD98" s="71"/>
      <c r="AE98" s="78"/>
      <c r="AF98" s="78"/>
      <c r="AG98" s="3"/>
      <c r="AH98" s="3"/>
      <c r="AI98" s="79"/>
      <c r="AJ98" s="3"/>
      <c r="AK98" s="71"/>
      <c r="AL98" s="3"/>
      <c r="AM98" s="71"/>
      <c r="AN98" s="3"/>
      <c r="AO98" s="3"/>
      <c r="AP98" s="76"/>
      <c r="AQ98" s="74"/>
      <c r="AR98" s="3"/>
      <c r="AS98" s="3"/>
      <c r="AT98" s="3"/>
      <c r="AU98" s="3"/>
      <c r="AV98" s="3"/>
      <c r="AW98" s="1"/>
      <c r="AX98" s="1"/>
      <c r="AY98" s="1">
        <f t="shared" si="54"/>
        <v>0</v>
      </c>
      <c r="AZ98" s="3"/>
      <c r="BA98" s="3"/>
      <c r="BB98" s="3"/>
      <c r="BC98" s="80" t="e">
        <f t="shared" si="55"/>
        <v>#DIV/0!</v>
      </c>
      <c r="BD98" s="80" t="e">
        <f t="shared" si="56"/>
        <v>#DIV/0!</v>
      </c>
      <c r="BE98" s="81">
        <f t="shared" si="57"/>
        <v>0</v>
      </c>
      <c r="BF98" s="81">
        <f t="shared" si="58"/>
        <v>0</v>
      </c>
      <c r="BG98" s="81">
        <f t="shared" si="59"/>
        <v>0</v>
      </c>
      <c r="BH98" s="81">
        <f t="shared" si="60"/>
        <v>0</v>
      </c>
      <c r="BI98" s="81">
        <f t="shared" si="61"/>
        <v>0</v>
      </c>
    </row>
    <row r="99" spans="1:61" ht="17.25" thickTop="1" thickBot="1">
      <c r="A99" s="70"/>
      <c r="B99" s="71"/>
      <c r="C99" s="3"/>
      <c r="D99" s="45"/>
      <c r="E99" s="45"/>
      <c r="F99" s="45">
        <f t="shared" si="52"/>
        <v>0</v>
      </c>
      <c r="G99" s="3"/>
      <c r="H99" s="3"/>
      <c r="I99" s="39"/>
      <c r="J99" s="45">
        <f t="shared" si="64"/>
        <v>0</v>
      </c>
      <c r="K99" s="45">
        <f t="shared" si="65"/>
        <v>0</v>
      </c>
      <c r="L99" s="3"/>
      <c r="M99" s="72"/>
      <c r="N99" s="72"/>
      <c r="O99" s="45">
        <f t="shared" si="53"/>
        <v>0</v>
      </c>
      <c r="P99" s="71"/>
      <c r="Q99" s="74"/>
      <c r="R99" s="74"/>
      <c r="S99" s="75"/>
      <c r="T99" s="76"/>
      <c r="U99" s="70"/>
      <c r="V99" s="3"/>
      <c r="W99" s="3"/>
      <c r="X99" s="3"/>
      <c r="Y99" s="39"/>
      <c r="Z99" s="405">
        <f t="shared" si="62"/>
        <v>0</v>
      </c>
      <c r="AA99" s="406">
        <f t="shared" si="63"/>
        <v>0</v>
      </c>
      <c r="AB99" s="71"/>
      <c r="AC99" s="3"/>
      <c r="AD99" s="71"/>
      <c r="AE99" s="78"/>
      <c r="AF99" s="78"/>
      <c r="AG99" s="3"/>
      <c r="AH99" s="3"/>
      <c r="AI99" s="79"/>
      <c r="AJ99" s="3"/>
      <c r="AK99" s="71"/>
      <c r="AL99" s="3"/>
      <c r="AM99" s="71"/>
      <c r="AN99" s="3"/>
      <c r="AO99" s="3"/>
      <c r="AP99" s="76"/>
      <c r="AQ99" s="74"/>
      <c r="AR99" s="3"/>
      <c r="AS99" s="3"/>
      <c r="AT99" s="3"/>
      <c r="AU99" s="3"/>
      <c r="AV99" s="3"/>
      <c r="AW99" s="1"/>
      <c r="AX99" s="1"/>
      <c r="AY99" s="1">
        <f t="shared" si="54"/>
        <v>0</v>
      </c>
      <c r="AZ99" s="3"/>
      <c r="BA99" s="3"/>
      <c r="BB99" s="3"/>
      <c r="BC99" s="80" t="e">
        <f t="shared" si="55"/>
        <v>#DIV/0!</v>
      </c>
      <c r="BD99" s="80" t="e">
        <f t="shared" si="56"/>
        <v>#DIV/0!</v>
      </c>
      <c r="BE99" s="81">
        <f t="shared" si="57"/>
        <v>0</v>
      </c>
      <c r="BF99" s="81">
        <f t="shared" si="58"/>
        <v>0</v>
      </c>
      <c r="BG99" s="81">
        <f t="shared" si="59"/>
        <v>0</v>
      </c>
      <c r="BH99" s="81">
        <f t="shared" si="60"/>
        <v>0</v>
      </c>
      <c r="BI99" s="81">
        <f t="shared" si="61"/>
        <v>0</v>
      </c>
    </row>
    <row r="100" spans="1:61" ht="17.25" thickTop="1" thickBot="1">
      <c r="A100" s="70"/>
      <c r="B100" s="71"/>
      <c r="C100" s="3"/>
      <c r="D100" s="45"/>
      <c r="E100" s="45"/>
      <c r="F100" s="45">
        <f t="shared" si="52"/>
        <v>0</v>
      </c>
      <c r="G100" s="3"/>
      <c r="H100" s="3"/>
      <c r="I100" s="39"/>
      <c r="J100" s="45">
        <f t="shared" si="64"/>
        <v>0</v>
      </c>
      <c r="K100" s="45">
        <f t="shared" si="65"/>
        <v>0</v>
      </c>
      <c r="L100" s="3"/>
      <c r="M100" s="72"/>
      <c r="N100" s="72"/>
      <c r="O100" s="45">
        <f t="shared" si="53"/>
        <v>0</v>
      </c>
      <c r="P100" s="71"/>
      <c r="Q100" s="74"/>
      <c r="R100" s="74"/>
      <c r="S100" s="75"/>
      <c r="T100" s="76"/>
      <c r="U100" s="70"/>
      <c r="V100" s="3"/>
      <c r="W100" s="3"/>
      <c r="X100" s="3"/>
      <c r="Y100" s="39"/>
      <c r="Z100" s="405">
        <f t="shared" si="62"/>
        <v>0</v>
      </c>
      <c r="AA100" s="406">
        <f t="shared" si="63"/>
        <v>0</v>
      </c>
      <c r="AB100" s="71"/>
      <c r="AC100" s="3"/>
      <c r="AD100" s="71"/>
      <c r="AE100" s="78"/>
      <c r="AF100" s="78"/>
      <c r="AG100" s="3"/>
      <c r="AH100" s="3"/>
      <c r="AI100" s="79"/>
      <c r="AJ100" s="3"/>
      <c r="AK100" s="71"/>
      <c r="AL100" s="3"/>
      <c r="AM100" s="71"/>
      <c r="AN100" s="3"/>
      <c r="AO100" s="3"/>
      <c r="AP100" s="76"/>
      <c r="AQ100" s="74"/>
      <c r="AR100" s="3"/>
      <c r="AS100" s="3"/>
      <c r="AT100" s="3"/>
      <c r="AU100" s="3"/>
      <c r="AV100" s="3"/>
      <c r="AW100" s="1"/>
      <c r="AX100" s="1"/>
      <c r="AY100" s="1">
        <f t="shared" si="54"/>
        <v>0</v>
      </c>
      <c r="AZ100" s="3"/>
      <c r="BA100" s="3"/>
      <c r="BB100" s="3"/>
      <c r="BC100" s="80" t="e">
        <f t="shared" si="55"/>
        <v>#DIV/0!</v>
      </c>
      <c r="BD100" s="80" t="e">
        <f t="shared" si="56"/>
        <v>#DIV/0!</v>
      </c>
      <c r="BE100" s="81">
        <f t="shared" si="57"/>
        <v>0</v>
      </c>
      <c r="BF100" s="81">
        <f t="shared" si="58"/>
        <v>0</v>
      </c>
      <c r="BG100" s="81">
        <f t="shared" si="59"/>
        <v>0</v>
      </c>
      <c r="BH100" s="81">
        <f t="shared" si="60"/>
        <v>0</v>
      </c>
      <c r="BI100" s="81">
        <f t="shared" si="61"/>
        <v>0</v>
      </c>
    </row>
    <row r="101" spans="1:61" ht="17.25" thickTop="1" thickBot="1">
      <c r="A101" s="70"/>
      <c r="B101" s="71"/>
      <c r="C101" s="3"/>
      <c r="D101" s="45"/>
      <c r="E101" s="45"/>
      <c r="F101" s="45">
        <f t="shared" ref="F101:F119" si="66">D101+E101</f>
        <v>0</v>
      </c>
      <c r="G101" s="3"/>
      <c r="H101" s="3"/>
      <c r="I101" s="39"/>
      <c r="J101" s="45">
        <f t="shared" si="64"/>
        <v>0</v>
      </c>
      <c r="K101" s="45">
        <f t="shared" si="65"/>
        <v>0</v>
      </c>
      <c r="L101" s="3"/>
      <c r="M101" s="72"/>
      <c r="N101" s="72"/>
      <c r="O101" s="45">
        <f t="shared" si="53"/>
        <v>0</v>
      </c>
      <c r="P101" s="71"/>
      <c r="Q101" s="74"/>
      <c r="R101" s="74"/>
      <c r="S101" s="75"/>
      <c r="T101" s="76"/>
      <c r="U101" s="70"/>
      <c r="V101" s="3"/>
      <c r="W101" s="3"/>
      <c r="X101" s="3"/>
      <c r="Y101" s="39"/>
      <c r="Z101" s="405">
        <f t="shared" si="62"/>
        <v>0</v>
      </c>
      <c r="AA101" s="406">
        <f t="shared" si="63"/>
        <v>0</v>
      </c>
      <c r="AB101" s="71"/>
      <c r="AC101" s="3"/>
      <c r="AD101" s="71"/>
      <c r="AE101" s="78"/>
      <c r="AF101" s="78"/>
      <c r="AG101" s="3"/>
      <c r="AH101" s="3"/>
      <c r="AI101" s="79"/>
      <c r="AJ101" s="3"/>
      <c r="AK101" s="71"/>
      <c r="AL101" s="3"/>
      <c r="AM101" s="71"/>
      <c r="AN101" s="3"/>
      <c r="AO101" s="3"/>
      <c r="AP101" s="76"/>
      <c r="AQ101" s="74"/>
      <c r="AR101" s="3"/>
      <c r="AS101" s="3"/>
      <c r="AT101" s="3"/>
      <c r="AU101" s="3"/>
      <c r="AV101" s="3"/>
      <c r="AW101" s="1"/>
      <c r="AX101" s="1"/>
      <c r="AY101" s="1">
        <f t="shared" si="54"/>
        <v>0</v>
      </c>
      <c r="AZ101" s="3"/>
      <c r="BA101" s="3"/>
      <c r="BB101" s="3"/>
      <c r="BC101" s="80" t="e">
        <f t="shared" si="55"/>
        <v>#DIV/0!</v>
      </c>
      <c r="BD101" s="80" t="e">
        <f t="shared" si="56"/>
        <v>#DIV/0!</v>
      </c>
      <c r="BE101" s="81">
        <f t="shared" si="57"/>
        <v>0</v>
      </c>
      <c r="BF101" s="81">
        <f t="shared" si="58"/>
        <v>0</v>
      </c>
      <c r="BG101" s="81">
        <f t="shared" si="59"/>
        <v>0</v>
      </c>
      <c r="BH101" s="81">
        <f t="shared" si="60"/>
        <v>0</v>
      </c>
      <c r="BI101" s="81">
        <f t="shared" si="61"/>
        <v>0</v>
      </c>
    </row>
    <row r="102" spans="1:61" ht="17.25" thickTop="1" thickBot="1">
      <c r="A102" s="70"/>
      <c r="B102" s="71"/>
      <c r="C102" s="3"/>
      <c r="D102" s="45"/>
      <c r="E102" s="45"/>
      <c r="F102" s="45">
        <f t="shared" si="66"/>
        <v>0</v>
      </c>
      <c r="G102" s="3"/>
      <c r="H102" s="3"/>
      <c r="I102" s="39"/>
      <c r="J102" s="45">
        <f t="shared" si="64"/>
        <v>0</v>
      </c>
      <c r="K102" s="45">
        <f t="shared" si="65"/>
        <v>0</v>
      </c>
      <c r="L102" s="3"/>
      <c r="M102" s="72"/>
      <c r="N102" s="72"/>
      <c r="O102" s="45">
        <f t="shared" si="53"/>
        <v>0</v>
      </c>
      <c r="P102" s="71"/>
      <c r="Q102" s="74"/>
      <c r="R102" s="74"/>
      <c r="S102" s="75"/>
      <c r="T102" s="76"/>
      <c r="U102" s="70"/>
      <c r="V102" s="3"/>
      <c r="W102" s="3"/>
      <c r="X102" s="3"/>
      <c r="Y102" s="39"/>
      <c r="Z102" s="405">
        <f t="shared" si="62"/>
        <v>0</v>
      </c>
      <c r="AA102" s="406">
        <f t="shared" si="63"/>
        <v>0</v>
      </c>
      <c r="AB102" s="71"/>
      <c r="AC102" s="3"/>
      <c r="AD102" s="71"/>
      <c r="AE102" s="78"/>
      <c r="AF102" s="78"/>
      <c r="AG102" s="3"/>
      <c r="AH102" s="3"/>
      <c r="AI102" s="79"/>
      <c r="AJ102" s="3"/>
      <c r="AK102" s="71"/>
      <c r="AL102" s="3"/>
      <c r="AM102" s="71"/>
      <c r="AN102" s="3"/>
      <c r="AO102" s="3"/>
      <c r="AP102" s="76"/>
      <c r="AQ102" s="74"/>
      <c r="AR102" s="3"/>
      <c r="AS102" s="3"/>
      <c r="AT102" s="3"/>
      <c r="AU102" s="3"/>
      <c r="AV102" s="3"/>
      <c r="AW102" s="1"/>
      <c r="AX102" s="1"/>
      <c r="AY102" s="1">
        <f t="shared" si="54"/>
        <v>0</v>
      </c>
      <c r="AZ102" s="3"/>
      <c r="BA102" s="3"/>
      <c r="BB102" s="3"/>
      <c r="BC102" s="80" t="e">
        <f t="shared" si="55"/>
        <v>#DIV/0!</v>
      </c>
      <c r="BD102" s="80" t="e">
        <f t="shared" si="56"/>
        <v>#DIV/0!</v>
      </c>
      <c r="BE102" s="81">
        <f t="shared" si="57"/>
        <v>0</v>
      </c>
      <c r="BF102" s="81">
        <f t="shared" si="58"/>
        <v>0</v>
      </c>
      <c r="BG102" s="81">
        <f t="shared" si="59"/>
        <v>0</v>
      </c>
      <c r="BH102" s="81">
        <f t="shared" si="60"/>
        <v>0</v>
      </c>
      <c r="BI102" s="81">
        <f t="shared" si="61"/>
        <v>0</v>
      </c>
    </row>
    <row r="103" spans="1:61" ht="17.25" thickTop="1" thickBot="1">
      <c r="A103" s="70"/>
      <c r="B103" s="71"/>
      <c r="C103" s="3"/>
      <c r="D103" s="45"/>
      <c r="E103" s="45"/>
      <c r="F103" s="45">
        <f t="shared" si="66"/>
        <v>0</v>
      </c>
      <c r="G103" s="3"/>
      <c r="H103" s="3"/>
      <c r="I103" s="39"/>
      <c r="J103" s="45">
        <f t="shared" si="64"/>
        <v>0</v>
      </c>
      <c r="K103" s="45">
        <f t="shared" si="65"/>
        <v>0</v>
      </c>
      <c r="L103" s="3"/>
      <c r="M103" s="72"/>
      <c r="N103" s="72"/>
      <c r="O103" s="45">
        <f t="shared" si="53"/>
        <v>0</v>
      </c>
      <c r="P103" s="71"/>
      <c r="Q103" s="74"/>
      <c r="R103" s="74"/>
      <c r="S103" s="75"/>
      <c r="T103" s="76"/>
      <c r="U103" s="70"/>
      <c r="V103" s="3"/>
      <c r="W103" s="3"/>
      <c r="X103" s="3"/>
      <c r="Y103" s="39"/>
      <c r="Z103" s="405">
        <f t="shared" si="62"/>
        <v>0</v>
      </c>
      <c r="AA103" s="406">
        <f t="shared" si="63"/>
        <v>0</v>
      </c>
      <c r="AB103" s="71"/>
      <c r="AC103" s="3"/>
      <c r="AD103" s="71"/>
      <c r="AE103" s="78"/>
      <c r="AF103" s="78"/>
      <c r="AG103" s="3"/>
      <c r="AH103" s="3"/>
      <c r="AI103" s="79"/>
      <c r="AJ103" s="3"/>
      <c r="AK103" s="71"/>
      <c r="AL103" s="3"/>
      <c r="AM103" s="71"/>
      <c r="AN103" s="3"/>
      <c r="AO103" s="3"/>
      <c r="AP103" s="76"/>
      <c r="AQ103" s="74"/>
      <c r="AR103" s="3"/>
      <c r="AS103" s="3"/>
      <c r="AT103" s="3"/>
      <c r="AU103" s="3"/>
      <c r="AV103" s="3"/>
      <c r="AW103" s="1"/>
      <c r="AX103" s="1"/>
      <c r="AY103" s="1">
        <f t="shared" si="54"/>
        <v>0</v>
      </c>
      <c r="AZ103" s="3"/>
      <c r="BA103" s="3"/>
      <c r="BB103" s="3"/>
      <c r="BC103" s="80" t="e">
        <f t="shared" si="55"/>
        <v>#DIV/0!</v>
      </c>
      <c r="BD103" s="80" t="e">
        <f t="shared" si="56"/>
        <v>#DIV/0!</v>
      </c>
      <c r="BE103" s="81">
        <f t="shared" si="57"/>
        <v>0</v>
      </c>
      <c r="BF103" s="81">
        <f t="shared" si="58"/>
        <v>0</v>
      </c>
      <c r="BG103" s="81">
        <f t="shared" si="59"/>
        <v>0</v>
      </c>
      <c r="BH103" s="81">
        <f t="shared" si="60"/>
        <v>0</v>
      </c>
      <c r="BI103" s="81">
        <f t="shared" si="61"/>
        <v>0</v>
      </c>
    </row>
    <row r="104" spans="1:61" ht="17.25" thickTop="1" thickBot="1">
      <c r="A104" s="70"/>
      <c r="B104" s="71"/>
      <c r="C104" s="3"/>
      <c r="D104" s="45"/>
      <c r="E104" s="45"/>
      <c r="F104" s="45">
        <f t="shared" si="66"/>
        <v>0</v>
      </c>
      <c r="G104" s="3"/>
      <c r="H104" s="3"/>
      <c r="I104" s="39"/>
      <c r="J104" s="45">
        <f t="shared" si="64"/>
        <v>0</v>
      </c>
      <c r="K104" s="45">
        <f t="shared" si="65"/>
        <v>0</v>
      </c>
      <c r="L104" s="3"/>
      <c r="M104" s="72"/>
      <c r="N104" s="72"/>
      <c r="O104" s="45">
        <f t="shared" si="53"/>
        <v>0</v>
      </c>
      <c r="P104" s="71"/>
      <c r="Q104" s="74"/>
      <c r="R104" s="74"/>
      <c r="S104" s="75"/>
      <c r="T104" s="76"/>
      <c r="U104" s="70"/>
      <c r="V104" s="3"/>
      <c r="W104" s="3"/>
      <c r="X104" s="3"/>
      <c r="Y104" s="39"/>
      <c r="Z104" s="405">
        <f t="shared" si="62"/>
        <v>0</v>
      </c>
      <c r="AA104" s="406">
        <f t="shared" si="63"/>
        <v>0</v>
      </c>
      <c r="AB104" s="71"/>
      <c r="AC104" s="3"/>
      <c r="AD104" s="71"/>
      <c r="AE104" s="78"/>
      <c r="AF104" s="78"/>
      <c r="AG104" s="3"/>
      <c r="AH104" s="3"/>
      <c r="AI104" s="79"/>
      <c r="AJ104" s="3"/>
      <c r="AK104" s="71"/>
      <c r="AL104" s="3"/>
      <c r="AM104" s="71"/>
      <c r="AN104" s="3"/>
      <c r="AO104" s="3"/>
      <c r="AP104" s="76"/>
      <c r="AQ104" s="74"/>
      <c r="AR104" s="3"/>
      <c r="AS104" s="3"/>
      <c r="AT104" s="3"/>
      <c r="AU104" s="3"/>
      <c r="AV104" s="3"/>
      <c r="AW104" s="1"/>
      <c r="AX104" s="1"/>
      <c r="AY104" s="1">
        <f t="shared" si="54"/>
        <v>0</v>
      </c>
      <c r="AZ104" s="3"/>
      <c r="BA104" s="3"/>
      <c r="BB104" s="3"/>
      <c r="BC104" s="80" t="e">
        <f t="shared" si="55"/>
        <v>#DIV/0!</v>
      </c>
      <c r="BD104" s="80" t="e">
        <f t="shared" si="56"/>
        <v>#DIV/0!</v>
      </c>
      <c r="BE104" s="81">
        <f t="shared" si="57"/>
        <v>0</v>
      </c>
      <c r="BF104" s="81">
        <f t="shared" si="58"/>
        <v>0</v>
      </c>
      <c r="BG104" s="81">
        <f t="shared" si="59"/>
        <v>0</v>
      </c>
      <c r="BH104" s="81">
        <f t="shared" si="60"/>
        <v>0</v>
      </c>
      <c r="BI104" s="81">
        <f t="shared" si="61"/>
        <v>0</v>
      </c>
    </row>
    <row r="105" spans="1:61" ht="17.25" thickTop="1" thickBot="1">
      <c r="A105" s="70"/>
      <c r="B105" s="71"/>
      <c r="C105" s="3"/>
      <c r="D105" s="45"/>
      <c r="E105" s="45"/>
      <c r="F105" s="45">
        <f t="shared" si="66"/>
        <v>0</v>
      </c>
      <c r="G105" s="3"/>
      <c r="H105" s="3"/>
      <c r="I105" s="39"/>
      <c r="J105" s="45">
        <f t="shared" si="64"/>
        <v>0</v>
      </c>
      <c r="K105" s="45">
        <f t="shared" si="65"/>
        <v>0</v>
      </c>
      <c r="L105" s="3"/>
      <c r="M105" s="72"/>
      <c r="N105" s="72"/>
      <c r="O105" s="45">
        <f t="shared" si="53"/>
        <v>0</v>
      </c>
      <c r="P105" s="71"/>
      <c r="Q105" s="74"/>
      <c r="R105" s="74"/>
      <c r="S105" s="75"/>
      <c r="T105" s="76"/>
      <c r="U105" s="70"/>
      <c r="V105" s="3"/>
      <c r="W105" s="3"/>
      <c r="X105" s="3"/>
      <c r="Y105" s="39"/>
      <c r="Z105" s="405">
        <f t="shared" si="62"/>
        <v>0</v>
      </c>
      <c r="AA105" s="406">
        <f t="shared" si="63"/>
        <v>0</v>
      </c>
      <c r="AB105" s="71"/>
      <c r="AC105" s="3"/>
      <c r="AD105" s="71"/>
      <c r="AE105" s="78"/>
      <c r="AF105" s="78"/>
      <c r="AG105" s="3"/>
      <c r="AH105" s="3"/>
      <c r="AI105" s="79"/>
      <c r="AJ105" s="3"/>
      <c r="AK105" s="71"/>
      <c r="AL105" s="3"/>
      <c r="AM105" s="71"/>
      <c r="AN105" s="3"/>
      <c r="AO105" s="3"/>
      <c r="AP105" s="76"/>
      <c r="AQ105" s="74"/>
      <c r="AR105" s="3"/>
      <c r="AS105" s="3"/>
      <c r="AT105" s="3"/>
      <c r="AU105" s="3"/>
      <c r="AV105" s="3"/>
      <c r="AW105" s="1"/>
      <c r="AX105" s="1"/>
      <c r="AY105" s="1">
        <f t="shared" si="54"/>
        <v>0</v>
      </c>
      <c r="AZ105" s="3"/>
      <c r="BA105" s="3"/>
      <c r="BB105" s="3"/>
      <c r="BC105" s="80" t="e">
        <f t="shared" si="55"/>
        <v>#DIV/0!</v>
      </c>
      <c r="BD105" s="80" t="e">
        <f t="shared" si="56"/>
        <v>#DIV/0!</v>
      </c>
      <c r="BE105" s="81">
        <f t="shared" si="57"/>
        <v>0</v>
      </c>
      <c r="BF105" s="81">
        <f t="shared" si="58"/>
        <v>0</v>
      </c>
      <c r="BG105" s="81">
        <f t="shared" si="59"/>
        <v>0</v>
      </c>
      <c r="BH105" s="81">
        <f t="shared" si="60"/>
        <v>0</v>
      </c>
      <c r="BI105" s="81">
        <f t="shared" si="61"/>
        <v>0</v>
      </c>
    </row>
    <row r="106" spans="1:61" ht="17.25" thickTop="1" thickBot="1">
      <c r="A106" s="70"/>
      <c r="B106" s="71"/>
      <c r="C106" s="3"/>
      <c r="D106" s="45"/>
      <c r="E106" s="45"/>
      <c r="F106" s="45">
        <f t="shared" si="66"/>
        <v>0</v>
      </c>
      <c r="G106" s="3"/>
      <c r="H106" s="3"/>
      <c r="I106" s="39"/>
      <c r="J106" s="45">
        <f t="shared" si="64"/>
        <v>0</v>
      </c>
      <c r="K106" s="45">
        <f t="shared" si="65"/>
        <v>0</v>
      </c>
      <c r="L106" s="3"/>
      <c r="M106" s="72"/>
      <c r="N106" s="72"/>
      <c r="O106" s="45">
        <f t="shared" si="53"/>
        <v>0</v>
      </c>
      <c r="P106" s="71"/>
      <c r="Q106" s="74"/>
      <c r="R106" s="74"/>
      <c r="S106" s="75"/>
      <c r="T106" s="76"/>
      <c r="U106" s="70"/>
      <c r="V106" s="3"/>
      <c r="W106" s="3"/>
      <c r="X106" s="3"/>
      <c r="Y106" s="39"/>
      <c r="Z106" s="405">
        <f t="shared" ref="Z106:Z119" si="67">IF(AG106="Corporate",((F106+Y106)/2),IF(G106="Club",I106,(F106+Y106)))</f>
        <v>0</v>
      </c>
      <c r="AA106" s="92">
        <f t="shared" ref="AA106:AA113" si="68">(F106+Y106)-I106</f>
        <v>0</v>
      </c>
      <c r="AB106" s="71"/>
      <c r="AC106" s="3"/>
      <c r="AD106" s="71"/>
      <c r="AE106" s="78"/>
      <c r="AF106" s="78"/>
      <c r="AG106" s="3"/>
      <c r="AH106" s="3"/>
      <c r="AI106" s="79"/>
      <c r="AJ106" s="3"/>
      <c r="AK106" s="71"/>
      <c r="AL106" s="3"/>
      <c r="AM106" s="71"/>
      <c r="AN106" s="3"/>
      <c r="AO106" s="3"/>
      <c r="AP106" s="76"/>
      <c r="AQ106" s="74"/>
      <c r="AR106" s="3"/>
      <c r="AS106" s="3"/>
      <c r="AT106" s="3"/>
      <c r="AU106" s="3"/>
      <c r="AV106" s="3"/>
      <c r="AW106" s="1"/>
      <c r="AX106" s="1"/>
      <c r="AY106" s="1">
        <f t="shared" si="54"/>
        <v>0</v>
      </c>
      <c r="AZ106" s="3"/>
      <c r="BA106" s="3"/>
      <c r="BB106" s="3"/>
      <c r="BC106" s="80" t="e">
        <f t="shared" si="55"/>
        <v>#DIV/0!</v>
      </c>
      <c r="BD106" s="80" t="e">
        <f t="shared" si="56"/>
        <v>#DIV/0!</v>
      </c>
      <c r="BE106" s="81">
        <f t="shared" si="57"/>
        <v>0</v>
      </c>
      <c r="BF106" s="81">
        <f t="shared" si="58"/>
        <v>0</v>
      </c>
      <c r="BG106" s="81">
        <f t="shared" si="59"/>
        <v>0</v>
      </c>
      <c r="BH106" s="81">
        <f t="shared" si="60"/>
        <v>0</v>
      </c>
      <c r="BI106" s="81">
        <f t="shared" si="61"/>
        <v>0</v>
      </c>
    </row>
    <row r="107" spans="1:61" ht="17.25" thickTop="1" thickBot="1">
      <c r="A107" s="70"/>
      <c r="B107" s="71"/>
      <c r="C107" s="3"/>
      <c r="D107" s="45"/>
      <c r="E107" s="45"/>
      <c r="F107" s="45">
        <f t="shared" si="66"/>
        <v>0</v>
      </c>
      <c r="G107" s="3"/>
      <c r="H107" s="3"/>
      <c r="I107" s="39"/>
      <c r="J107" s="45">
        <f t="shared" si="64"/>
        <v>0</v>
      </c>
      <c r="K107" s="45">
        <f t="shared" si="65"/>
        <v>0</v>
      </c>
      <c r="L107" s="3"/>
      <c r="M107" s="72"/>
      <c r="N107" s="72"/>
      <c r="O107" s="45">
        <f t="shared" si="53"/>
        <v>0</v>
      </c>
      <c r="P107" s="71"/>
      <c r="Q107" s="74"/>
      <c r="R107" s="74"/>
      <c r="S107" s="75"/>
      <c r="T107" s="76"/>
      <c r="U107" s="70"/>
      <c r="V107" s="3"/>
      <c r="W107" s="3"/>
      <c r="X107" s="3"/>
      <c r="Y107" s="39"/>
      <c r="Z107" s="405">
        <f t="shared" si="67"/>
        <v>0</v>
      </c>
      <c r="AA107" s="92">
        <f t="shared" si="68"/>
        <v>0</v>
      </c>
      <c r="AB107" s="71"/>
      <c r="AC107" s="3"/>
      <c r="AD107" s="71"/>
      <c r="AE107" s="78"/>
      <c r="AF107" s="78"/>
      <c r="AG107" s="3"/>
      <c r="AH107" s="3"/>
      <c r="AI107" s="79"/>
      <c r="AJ107" s="3"/>
      <c r="AK107" s="71"/>
      <c r="AL107" s="3"/>
      <c r="AM107" s="71"/>
      <c r="AN107" s="3"/>
      <c r="AO107" s="3"/>
      <c r="AP107" s="76"/>
      <c r="AQ107" s="74"/>
      <c r="AR107" s="3"/>
      <c r="AS107" s="3"/>
      <c r="AT107" s="3"/>
      <c r="AU107" s="3"/>
      <c r="AV107" s="3"/>
      <c r="AW107" s="1"/>
      <c r="AX107" s="1"/>
      <c r="AY107" s="1">
        <f t="shared" si="54"/>
        <v>0</v>
      </c>
      <c r="AZ107" s="3"/>
      <c r="BA107" s="3"/>
      <c r="BB107" s="3"/>
      <c r="BC107" s="80" t="e">
        <f t="shared" si="55"/>
        <v>#DIV/0!</v>
      </c>
      <c r="BD107" s="80" t="e">
        <f t="shared" si="56"/>
        <v>#DIV/0!</v>
      </c>
      <c r="BE107" s="81">
        <f t="shared" si="57"/>
        <v>0</v>
      </c>
      <c r="BF107" s="81">
        <f t="shared" si="58"/>
        <v>0</v>
      </c>
      <c r="BG107" s="81">
        <f t="shared" si="59"/>
        <v>0</v>
      </c>
      <c r="BH107" s="81">
        <f t="shared" si="60"/>
        <v>0</v>
      </c>
      <c r="BI107" s="81">
        <f t="shared" si="61"/>
        <v>0</v>
      </c>
    </row>
    <row r="108" spans="1:61" ht="17.25" thickTop="1" thickBot="1">
      <c r="A108" s="70"/>
      <c r="B108" s="71"/>
      <c r="C108" s="3"/>
      <c r="D108" s="45"/>
      <c r="E108" s="45"/>
      <c r="F108" s="45">
        <f t="shared" si="66"/>
        <v>0</v>
      </c>
      <c r="G108" s="3"/>
      <c r="H108" s="3"/>
      <c r="I108" s="39"/>
      <c r="J108" s="45">
        <f t="shared" si="64"/>
        <v>0</v>
      </c>
      <c r="K108" s="45">
        <f t="shared" si="65"/>
        <v>0</v>
      </c>
      <c r="L108" s="3"/>
      <c r="M108" s="72"/>
      <c r="N108" s="72"/>
      <c r="O108" s="45">
        <f t="shared" si="53"/>
        <v>0</v>
      </c>
      <c r="P108" s="71"/>
      <c r="Q108" s="74"/>
      <c r="R108" s="74"/>
      <c r="S108" s="75"/>
      <c r="T108" s="76"/>
      <c r="U108" s="70"/>
      <c r="V108" s="3"/>
      <c r="W108" s="3"/>
      <c r="X108" s="3"/>
      <c r="Y108" s="39"/>
      <c r="Z108" s="405">
        <f t="shared" si="67"/>
        <v>0</v>
      </c>
      <c r="AA108" s="92">
        <f t="shared" si="68"/>
        <v>0</v>
      </c>
      <c r="AB108" s="71"/>
      <c r="AC108" s="3"/>
      <c r="AD108" s="71"/>
      <c r="AE108" s="78"/>
      <c r="AF108" s="78"/>
      <c r="AG108" s="3"/>
      <c r="AH108" s="3"/>
      <c r="AI108" s="79"/>
      <c r="AJ108" s="3"/>
      <c r="AK108" s="71"/>
      <c r="AL108" s="3"/>
      <c r="AM108" s="71"/>
      <c r="AN108" s="3"/>
      <c r="AO108" s="3"/>
      <c r="AP108" s="76"/>
      <c r="AQ108" s="74"/>
      <c r="AR108" s="3"/>
      <c r="AS108" s="3"/>
      <c r="AT108" s="3"/>
      <c r="AU108" s="3"/>
      <c r="AV108" s="3"/>
      <c r="AW108" s="1"/>
      <c r="AX108" s="1"/>
      <c r="AY108" s="1">
        <f t="shared" si="54"/>
        <v>0</v>
      </c>
      <c r="AZ108" s="3"/>
      <c r="BA108" s="3"/>
      <c r="BB108" s="3"/>
      <c r="BC108" s="80" t="e">
        <f t="shared" si="55"/>
        <v>#DIV/0!</v>
      </c>
      <c r="BD108" s="80" t="e">
        <f t="shared" si="56"/>
        <v>#DIV/0!</v>
      </c>
      <c r="BE108" s="81">
        <f t="shared" si="57"/>
        <v>0</v>
      </c>
      <c r="BF108" s="81">
        <f t="shared" si="58"/>
        <v>0</v>
      </c>
      <c r="BG108" s="81">
        <f t="shared" si="59"/>
        <v>0</v>
      </c>
      <c r="BH108" s="81">
        <f t="shared" si="60"/>
        <v>0</v>
      </c>
      <c r="BI108" s="81">
        <f t="shared" si="61"/>
        <v>0</v>
      </c>
    </row>
    <row r="109" spans="1:61" ht="17.25" thickTop="1" thickBot="1">
      <c r="A109" s="70"/>
      <c r="B109" s="71"/>
      <c r="C109" s="3"/>
      <c r="D109" s="45"/>
      <c r="E109" s="45"/>
      <c r="F109" s="45">
        <f t="shared" si="66"/>
        <v>0</v>
      </c>
      <c r="G109" s="3"/>
      <c r="H109" s="3"/>
      <c r="I109" s="39"/>
      <c r="J109" s="45">
        <f t="shared" si="64"/>
        <v>0</v>
      </c>
      <c r="K109" s="45">
        <f t="shared" si="65"/>
        <v>0</v>
      </c>
      <c r="L109" s="3"/>
      <c r="M109" s="72"/>
      <c r="N109" s="72"/>
      <c r="O109" s="45">
        <f t="shared" si="53"/>
        <v>0</v>
      </c>
      <c r="P109" s="71"/>
      <c r="Q109" s="74"/>
      <c r="R109" s="74"/>
      <c r="S109" s="75"/>
      <c r="T109" s="76"/>
      <c r="U109" s="70"/>
      <c r="V109" s="3"/>
      <c r="W109" s="3"/>
      <c r="X109" s="3"/>
      <c r="Y109" s="39"/>
      <c r="Z109" s="405">
        <f t="shared" si="67"/>
        <v>0</v>
      </c>
      <c r="AA109" s="92">
        <f t="shared" si="68"/>
        <v>0</v>
      </c>
      <c r="AB109" s="71"/>
      <c r="AC109" s="3"/>
      <c r="AD109" s="71"/>
      <c r="AE109" s="78"/>
      <c r="AF109" s="78"/>
      <c r="AG109" s="3"/>
      <c r="AH109" s="3"/>
      <c r="AI109" s="79"/>
      <c r="AJ109" s="3"/>
      <c r="AK109" s="71"/>
      <c r="AL109" s="3"/>
      <c r="AM109" s="71"/>
      <c r="AN109" s="3"/>
      <c r="AO109" s="3"/>
      <c r="AP109" s="76"/>
      <c r="AQ109" s="74"/>
      <c r="AR109" s="3"/>
      <c r="AS109" s="3"/>
      <c r="AT109" s="3"/>
      <c r="AU109" s="3"/>
      <c r="AV109" s="3"/>
      <c r="AW109" s="1"/>
      <c r="AX109" s="1"/>
      <c r="AY109" s="1">
        <f t="shared" si="54"/>
        <v>0</v>
      </c>
      <c r="AZ109" s="3"/>
      <c r="BA109" s="3"/>
      <c r="BB109" s="3"/>
      <c r="BC109" s="80" t="e">
        <f t="shared" si="55"/>
        <v>#DIV/0!</v>
      </c>
      <c r="BD109" s="80" t="e">
        <f t="shared" si="56"/>
        <v>#DIV/0!</v>
      </c>
      <c r="BE109" s="81">
        <f t="shared" si="57"/>
        <v>0</v>
      </c>
      <c r="BF109" s="81">
        <f t="shared" si="58"/>
        <v>0</v>
      </c>
      <c r="BG109" s="81">
        <f t="shared" si="59"/>
        <v>0</v>
      </c>
      <c r="BH109" s="81">
        <f t="shared" si="60"/>
        <v>0</v>
      </c>
      <c r="BI109" s="81">
        <f t="shared" si="61"/>
        <v>0</v>
      </c>
    </row>
    <row r="110" spans="1:61" ht="17.25" thickTop="1" thickBot="1">
      <c r="A110" s="70"/>
      <c r="B110" s="71"/>
      <c r="C110" s="3"/>
      <c r="D110" s="45"/>
      <c r="E110" s="45"/>
      <c r="F110" s="45">
        <f t="shared" si="66"/>
        <v>0</v>
      </c>
      <c r="G110" s="3"/>
      <c r="H110" s="3"/>
      <c r="I110" s="39"/>
      <c r="J110" s="45">
        <f t="shared" si="64"/>
        <v>0</v>
      </c>
      <c r="K110" s="45">
        <f t="shared" si="65"/>
        <v>0</v>
      </c>
      <c r="L110" s="3"/>
      <c r="M110" s="72"/>
      <c r="N110" s="72"/>
      <c r="O110" s="45">
        <f t="shared" si="53"/>
        <v>0</v>
      </c>
      <c r="P110" s="71"/>
      <c r="Q110" s="74"/>
      <c r="R110" s="74"/>
      <c r="S110" s="75"/>
      <c r="T110" s="76"/>
      <c r="U110" s="70"/>
      <c r="V110" s="3"/>
      <c r="W110" s="3"/>
      <c r="X110" s="3"/>
      <c r="Y110" s="39"/>
      <c r="Z110" s="405">
        <f t="shared" si="67"/>
        <v>0</v>
      </c>
      <c r="AA110" s="92">
        <f t="shared" si="68"/>
        <v>0</v>
      </c>
      <c r="AB110" s="71"/>
      <c r="AC110" s="3"/>
      <c r="AD110" s="71"/>
      <c r="AE110" s="78"/>
      <c r="AF110" s="78"/>
      <c r="AG110" s="3"/>
      <c r="AH110" s="3"/>
      <c r="AI110" s="79"/>
      <c r="AJ110" s="3"/>
      <c r="AK110" s="71"/>
      <c r="AL110" s="3"/>
      <c r="AM110" s="71"/>
      <c r="AN110" s="3"/>
      <c r="AO110" s="3"/>
      <c r="AP110" s="76"/>
      <c r="AQ110" s="74"/>
      <c r="AR110" s="3"/>
      <c r="AS110" s="3"/>
      <c r="AT110" s="3"/>
      <c r="AU110" s="3"/>
      <c r="AV110" s="3"/>
      <c r="AW110" s="1"/>
      <c r="AX110" s="1"/>
      <c r="AY110" s="1">
        <f t="shared" si="54"/>
        <v>0</v>
      </c>
      <c r="AZ110" s="3"/>
      <c r="BA110" s="3"/>
      <c r="BB110" s="3"/>
      <c r="BC110" s="80" t="e">
        <f t="shared" si="55"/>
        <v>#DIV/0!</v>
      </c>
      <c r="BD110" s="80" t="e">
        <f t="shared" si="56"/>
        <v>#DIV/0!</v>
      </c>
      <c r="BE110" s="81">
        <f t="shared" si="57"/>
        <v>0</v>
      </c>
      <c r="BF110" s="81">
        <f t="shared" si="58"/>
        <v>0</v>
      </c>
      <c r="BG110" s="81">
        <f t="shared" si="59"/>
        <v>0</v>
      </c>
      <c r="BH110" s="81">
        <f t="shared" si="60"/>
        <v>0</v>
      </c>
      <c r="BI110" s="81">
        <f t="shared" si="61"/>
        <v>0</v>
      </c>
    </row>
    <row r="111" spans="1:61" ht="17.25" thickTop="1" thickBot="1">
      <c r="A111" s="70"/>
      <c r="B111" s="71"/>
      <c r="C111" s="3"/>
      <c r="D111" s="45"/>
      <c r="E111" s="45"/>
      <c r="F111" s="45">
        <f t="shared" si="66"/>
        <v>0</v>
      </c>
      <c r="G111" s="3"/>
      <c r="H111" s="3"/>
      <c r="I111" s="39"/>
      <c r="J111" s="45">
        <f t="shared" si="64"/>
        <v>0</v>
      </c>
      <c r="K111" s="45">
        <f t="shared" si="65"/>
        <v>0</v>
      </c>
      <c r="L111" s="3"/>
      <c r="M111" s="72"/>
      <c r="N111" s="72"/>
      <c r="O111" s="45">
        <f t="shared" si="53"/>
        <v>0</v>
      </c>
      <c r="P111" s="71"/>
      <c r="Q111" s="74"/>
      <c r="R111" s="74"/>
      <c r="S111" s="75"/>
      <c r="T111" s="76"/>
      <c r="U111" s="70"/>
      <c r="V111" s="3"/>
      <c r="W111" s="3"/>
      <c r="X111" s="3"/>
      <c r="Y111" s="39"/>
      <c r="Z111" s="405">
        <f t="shared" si="67"/>
        <v>0</v>
      </c>
      <c r="AA111" s="92">
        <f t="shared" si="68"/>
        <v>0</v>
      </c>
      <c r="AB111" s="71"/>
      <c r="AC111" s="3"/>
      <c r="AD111" s="71"/>
      <c r="AE111" s="78"/>
      <c r="AF111" s="78"/>
      <c r="AG111" s="3"/>
      <c r="AH111" s="3"/>
      <c r="AI111" s="79"/>
      <c r="AJ111" s="3"/>
      <c r="AK111" s="71"/>
      <c r="AL111" s="3"/>
      <c r="AM111" s="71"/>
      <c r="AN111" s="3"/>
      <c r="AO111" s="3"/>
      <c r="AP111" s="76"/>
      <c r="AQ111" s="74"/>
      <c r="AR111" s="3"/>
      <c r="AS111" s="3"/>
      <c r="AT111" s="3"/>
      <c r="AU111" s="3"/>
      <c r="AV111" s="3"/>
      <c r="AW111" s="1"/>
      <c r="AX111" s="1"/>
      <c r="AY111" s="1">
        <f t="shared" si="54"/>
        <v>0</v>
      </c>
      <c r="AZ111" s="3"/>
      <c r="BA111" s="3"/>
      <c r="BB111" s="3"/>
      <c r="BC111" s="80" t="e">
        <f t="shared" si="55"/>
        <v>#DIV/0!</v>
      </c>
      <c r="BD111" s="80" t="e">
        <f t="shared" si="56"/>
        <v>#DIV/0!</v>
      </c>
      <c r="BE111" s="81">
        <f t="shared" si="57"/>
        <v>0</v>
      </c>
      <c r="BF111" s="81">
        <f t="shared" si="58"/>
        <v>0</v>
      </c>
      <c r="BG111" s="81">
        <f t="shared" si="59"/>
        <v>0</v>
      </c>
      <c r="BH111" s="81">
        <f t="shared" si="60"/>
        <v>0</v>
      </c>
      <c r="BI111" s="81">
        <f t="shared" si="61"/>
        <v>0</v>
      </c>
    </row>
    <row r="112" spans="1:61" ht="17.25" thickTop="1" thickBot="1">
      <c r="A112" s="70"/>
      <c r="B112" s="71"/>
      <c r="C112" s="3"/>
      <c r="D112" s="45"/>
      <c r="E112" s="45"/>
      <c r="F112" s="45">
        <f t="shared" si="66"/>
        <v>0</v>
      </c>
      <c r="G112" s="3"/>
      <c r="H112" s="3"/>
      <c r="I112" s="39"/>
      <c r="J112" s="45">
        <f t="shared" si="64"/>
        <v>0</v>
      </c>
      <c r="K112" s="45">
        <f t="shared" si="65"/>
        <v>0</v>
      </c>
      <c r="L112" s="3"/>
      <c r="M112" s="72"/>
      <c r="N112" s="72"/>
      <c r="O112" s="45">
        <f t="shared" si="53"/>
        <v>0</v>
      </c>
      <c r="P112" s="71"/>
      <c r="Q112" s="74"/>
      <c r="R112" s="74"/>
      <c r="S112" s="75"/>
      <c r="T112" s="76"/>
      <c r="U112" s="70"/>
      <c r="V112" s="3"/>
      <c r="W112" s="3"/>
      <c r="X112" s="3"/>
      <c r="Y112" s="39"/>
      <c r="Z112" s="405">
        <f t="shared" si="67"/>
        <v>0</v>
      </c>
      <c r="AA112" s="92">
        <f t="shared" si="68"/>
        <v>0</v>
      </c>
      <c r="AB112" s="71"/>
      <c r="AC112" s="3"/>
      <c r="AD112" s="71"/>
      <c r="AE112" s="78"/>
      <c r="AF112" s="78"/>
      <c r="AG112" s="3"/>
      <c r="AH112" s="3"/>
      <c r="AI112" s="79"/>
      <c r="AJ112" s="3"/>
      <c r="AK112" s="71"/>
      <c r="AL112" s="3"/>
      <c r="AM112" s="71"/>
      <c r="AN112" s="3"/>
      <c r="AO112" s="3"/>
      <c r="AP112" s="76"/>
      <c r="AQ112" s="74"/>
      <c r="AR112" s="3"/>
      <c r="AS112" s="3"/>
      <c r="AT112" s="3"/>
      <c r="AU112" s="3"/>
      <c r="AV112" s="3"/>
      <c r="AW112" s="1"/>
      <c r="AX112" s="1"/>
      <c r="AY112" s="1">
        <f t="shared" si="54"/>
        <v>0</v>
      </c>
      <c r="AZ112" s="3"/>
      <c r="BA112" s="3"/>
      <c r="BB112" s="3"/>
      <c r="BC112" s="80" t="e">
        <f t="shared" si="55"/>
        <v>#DIV/0!</v>
      </c>
      <c r="BD112" s="80" t="e">
        <f t="shared" si="56"/>
        <v>#DIV/0!</v>
      </c>
      <c r="BE112" s="81">
        <f t="shared" si="57"/>
        <v>0</v>
      </c>
      <c r="BF112" s="81">
        <f t="shared" si="58"/>
        <v>0</v>
      </c>
      <c r="BG112" s="81">
        <f t="shared" si="59"/>
        <v>0</v>
      </c>
      <c r="BH112" s="81">
        <f t="shared" si="60"/>
        <v>0</v>
      </c>
      <c r="BI112" s="81">
        <f t="shared" si="61"/>
        <v>0</v>
      </c>
    </row>
    <row r="113" spans="1:61" ht="17.25" thickTop="1" thickBot="1">
      <c r="A113" s="70"/>
      <c r="B113" s="71"/>
      <c r="C113" s="3"/>
      <c r="D113" s="45"/>
      <c r="E113" s="45"/>
      <c r="F113" s="45">
        <f t="shared" si="66"/>
        <v>0</v>
      </c>
      <c r="G113" s="3"/>
      <c r="H113" s="3"/>
      <c r="I113" s="39"/>
      <c r="J113" s="45">
        <f t="shared" si="64"/>
        <v>0</v>
      </c>
      <c r="K113" s="45">
        <f t="shared" si="65"/>
        <v>0</v>
      </c>
      <c r="L113" s="3"/>
      <c r="M113" s="72"/>
      <c r="N113" s="72"/>
      <c r="O113" s="45">
        <f t="shared" si="53"/>
        <v>0</v>
      </c>
      <c r="P113" s="71"/>
      <c r="Q113" s="74"/>
      <c r="R113" s="74"/>
      <c r="S113" s="75"/>
      <c r="T113" s="76"/>
      <c r="U113" s="70"/>
      <c r="V113" s="3"/>
      <c r="W113" s="3"/>
      <c r="X113" s="3"/>
      <c r="Y113" s="39"/>
      <c r="Z113" s="405">
        <f t="shared" si="67"/>
        <v>0</v>
      </c>
      <c r="AA113" s="92">
        <f t="shared" si="68"/>
        <v>0</v>
      </c>
      <c r="AB113" s="71"/>
      <c r="AC113" s="3"/>
      <c r="AD113" s="71"/>
      <c r="AE113" s="78"/>
      <c r="AF113" s="78"/>
      <c r="AG113" s="3"/>
      <c r="AH113" s="3"/>
      <c r="AI113" s="79"/>
      <c r="AJ113" s="3"/>
      <c r="AK113" s="71"/>
      <c r="AL113" s="3"/>
      <c r="AM113" s="71"/>
      <c r="AN113" s="3"/>
      <c r="AO113" s="3"/>
      <c r="AP113" s="76"/>
      <c r="AQ113" s="74"/>
      <c r="AR113" s="3"/>
      <c r="AS113" s="3"/>
      <c r="AT113" s="3"/>
      <c r="AU113" s="3"/>
      <c r="AV113" s="3"/>
      <c r="AW113" s="1"/>
      <c r="AX113" s="1"/>
      <c r="AY113" s="1">
        <f t="shared" si="54"/>
        <v>0</v>
      </c>
      <c r="AZ113" s="3"/>
      <c r="BA113" s="3"/>
      <c r="BB113" s="3"/>
      <c r="BC113" s="80" t="e">
        <f t="shared" si="55"/>
        <v>#DIV/0!</v>
      </c>
      <c r="BD113" s="80" t="e">
        <f t="shared" si="56"/>
        <v>#DIV/0!</v>
      </c>
      <c r="BE113" s="81">
        <f t="shared" si="57"/>
        <v>0</v>
      </c>
      <c r="BF113" s="81">
        <f t="shared" si="58"/>
        <v>0</v>
      </c>
      <c r="BG113" s="81">
        <f t="shared" si="59"/>
        <v>0</v>
      </c>
      <c r="BH113" s="81">
        <f t="shared" si="60"/>
        <v>0</v>
      </c>
      <c r="BI113" s="81">
        <f t="shared" si="61"/>
        <v>0</v>
      </c>
    </row>
    <row r="114" spans="1:61" ht="17.25" thickTop="1" thickBot="1">
      <c r="A114" s="70"/>
      <c r="B114" s="71"/>
      <c r="C114" s="3"/>
      <c r="D114" s="45"/>
      <c r="E114" s="45"/>
      <c r="F114" s="45">
        <f t="shared" si="66"/>
        <v>0</v>
      </c>
      <c r="G114" s="3"/>
      <c r="H114" s="3"/>
      <c r="I114" s="39"/>
      <c r="J114" s="45">
        <f t="shared" si="64"/>
        <v>0</v>
      </c>
      <c r="K114" s="45">
        <f t="shared" si="65"/>
        <v>0</v>
      </c>
      <c r="L114" s="3"/>
      <c r="M114" s="72"/>
      <c r="N114" s="72"/>
      <c r="O114" s="45">
        <f t="shared" si="53"/>
        <v>0</v>
      </c>
      <c r="P114" s="71"/>
      <c r="Q114" s="74"/>
      <c r="R114" s="74"/>
      <c r="S114" s="75"/>
      <c r="T114" s="76"/>
      <c r="U114" s="70"/>
      <c r="V114" s="3"/>
      <c r="W114" s="3"/>
      <c r="X114" s="3"/>
      <c r="Y114" s="39"/>
      <c r="Z114" s="405">
        <f t="shared" si="67"/>
        <v>0</v>
      </c>
      <c r="AA114" s="92">
        <f t="shared" ref="AA114:AA119" si="69">(F114+Y114)-I114</f>
        <v>0</v>
      </c>
      <c r="AB114" s="71"/>
      <c r="AC114" s="3"/>
      <c r="AD114" s="71"/>
      <c r="AE114" s="78"/>
      <c r="AF114" s="78"/>
      <c r="AG114" s="3"/>
      <c r="AH114" s="3"/>
      <c r="AI114" s="79"/>
      <c r="AJ114" s="3"/>
      <c r="AK114" s="71"/>
      <c r="AL114" s="3"/>
      <c r="AM114" s="71"/>
      <c r="AN114" s="3"/>
      <c r="AO114" s="3"/>
      <c r="AP114" s="76"/>
      <c r="AQ114" s="74"/>
      <c r="AR114" s="3"/>
      <c r="AS114" s="3"/>
      <c r="AT114" s="3"/>
      <c r="AU114" s="3"/>
      <c r="AV114" s="3"/>
      <c r="AW114" s="1"/>
      <c r="AX114" s="1"/>
      <c r="AY114" s="1">
        <f t="shared" si="54"/>
        <v>0</v>
      </c>
      <c r="AZ114" s="3"/>
      <c r="BA114" s="3"/>
      <c r="BB114" s="3"/>
      <c r="BC114" s="80" t="e">
        <f t="shared" si="55"/>
        <v>#DIV/0!</v>
      </c>
      <c r="BD114" s="80" t="e">
        <f t="shared" si="56"/>
        <v>#DIV/0!</v>
      </c>
      <c r="BE114" s="81">
        <f t="shared" si="57"/>
        <v>0</v>
      </c>
      <c r="BF114" s="81">
        <f t="shared" si="58"/>
        <v>0</v>
      </c>
      <c r="BG114" s="81">
        <f t="shared" si="59"/>
        <v>0</v>
      </c>
      <c r="BH114" s="81">
        <f t="shared" si="60"/>
        <v>0</v>
      </c>
      <c r="BI114" s="81">
        <f t="shared" si="61"/>
        <v>0</v>
      </c>
    </row>
    <row r="115" spans="1:61" ht="17.25" thickTop="1" thickBot="1">
      <c r="A115" s="70"/>
      <c r="B115" s="71"/>
      <c r="C115" s="3"/>
      <c r="D115" s="45"/>
      <c r="E115" s="45"/>
      <c r="F115" s="45">
        <f t="shared" si="66"/>
        <v>0</v>
      </c>
      <c r="G115" s="3"/>
      <c r="H115" s="3"/>
      <c r="I115" s="39"/>
      <c r="J115" s="45">
        <f t="shared" si="64"/>
        <v>0</v>
      </c>
      <c r="K115" s="45">
        <f t="shared" si="65"/>
        <v>0</v>
      </c>
      <c r="L115" s="3"/>
      <c r="M115" s="72"/>
      <c r="N115" s="72"/>
      <c r="O115" s="45">
        <f t="shared" si="53"/>
        <v>0</v>
      </c>
      <c r="P115" s="71"/>
      <c r="Q115" s="74"/>
      <c r="R115" s="74"/>
      <c r="S115" s="75"/>
      <c r="T115" s="76"/>
      <c r="U115" s="70"/>
      <c r="V115" s="3"/>
      <c r="W115" s="3"/>
      <c r="X115" s="3"/>
      <c r="Y115" s="39"/>
      <c r="Z115" s="405">
        <f t="shared" si="67"/>
        <v>0</v>
      </c>
      <c r="AA115" s="92">
        <f t="shared" si="69"/>
        <v>0</v>
      </c>
      <c r="AB115" s="71"/>
      <c r="AC115" s="3"/>
      <c r="AD115" s="71"/>
      <c r="AE115" s="78"/>
      <c r="AF115" s="78"/>
      <c r="AG115" s="3"/>
      <c r="AH115" s="3"/>
      <c r="AI115" s="79"/>
      <c r="AJ115" s="3"/>
      <c r="AK115" s="71"/>
      <c r="AL115" s="3"/>
      <c r="AM115" s="71"/>
      <c r="AN115" s="3"/>
      <c r="AO115" s="3"/>
      <c r="AP115" s="76"/>
      <c r="AQ115" s="74"/>
      <c r="AR115" s="3"/>
      <c r="AS115" s="3"/>
      <c r="AT115" s="3"/>
      <c r="AU115" s="3"/>
      <c r="AV115" s="3"/>
      <c r="AW115" s="1"/>
      <c r="AX115" s="1"/>
      <c r="AY115" s="1">
        <f t="shared" si="54"/>
        <v>0</v>
      </c>
      <c r="AZ115" s="3"/>
      <c r="BA115" s="3"/>
      <c r="BB115" s="3"/>
      <c r="BC115" s="80" t="e">
        <f t="shared" si="55"/>
        <v>#DIV/0!</v>
      </c>
      <c r="BD115" s="80" t="e">
        <f t="shared" si="56"/>
        <v>#DIV/0!</v>
      </c>
      <c r="BE115" s="81">
        <f t="shared" si="57"/>
        <v>0</v>
      </c>
      <c r="BF115" s="81">
        <f t="shared" si="58"/>
        <v>0</v>
      </c>
      <c r="BG115" s="81">
        <f t="shared" si="59"/>
        <v>0</v>
      </c>
      <c r="BH115" s="81">
        <f t="shared" si="60"/>
        <v>0</v>
      </c>
      <c r="BI115" s="81">
        <f t="shared" si="61"/>
        <v>0</v>
      </c>
    </row>
    <row r="116" spans="1:61" ht="17.25" thickTop="1" thickBot="1">
      <c r="A116" s="70"/>
      <c r="B116" s="71"/>
      <c r="C116" s="3"/>
      <c r="D116" s="45"/>
      <c r="E116" s="45"/>
      <c r="F116" s="45">
        <f t="shared" si="66"/>
        <v>0</v>
      </c>
      <c r="G116" s="3"/>
      <c r="H116" s="3"/>
      <c r="I116" s="39"/>
      <c r="J116" s="45">
        <f t="shared" si="64"/>
        <v>0</v>
      </c>
      <c r="K116" s="45">
        <f t="shared" si="65"/>
        <v>0</v>
      </c>
      <c r="L116" s="3"/>
      <c r="M116" s="72"/>
      <c r="N116" s="72"/>
      <c r="O116" s="45">
        <f t="shared" si="53"/>
        <v>0</v>
      </c>
      <c r="P116" s="71"/>
      <c r="Q116" s="74"/>
      <c r="R116" s="74"/>
      <c r="S116" s="75"/>
      <c r="T116" s="76"/>
      <c r="U116" s="70"/>
      <c r="V116" s="3"/>
      <c r="W116" s="3"/>
      <c r="X116" s="3"/>
      <c r="Y116" s="39"/>
      <c r="Z116" s="405">
        <f t="shared" si="67"/>
        <v>0</v>
      </c>
      <c r="AA116" s="92">
        <f t="shared" si="69"/>
        <v>0</v>
      </c>
      <c r="AB116" s="71"/>
      <c r="AC116" s="3"/>
      <c r="AD116" s="71"/>
      <c r="AE116" s="78"/>
      <c r="AF116" s="78"/>
      <c r="AG116" s="3"/>
      <c r="AH116" s="3"/>
      <c r="AI116" s="79"/>
      <c r="AJ116" s="3"/>
      <c r="AK116" s="71"/>
      <c r="AL116" s="3"/>
      <c r="AM116" s="71"/>
      <c r="AN116" s="3"/>
      <c r="AO116" s="3"/>
      <c r="AP116" s="76"/>
      <c r="AQ116" s="74"/>
      <c r="AR116" s="3"/>
      <c r="AS116" s="3"/>
      <c r="AT116" s="3"/>
      <c r="AU116" s="3"/>
      <c r="AV116" s="3"/>
      <c r="AW116" s="1"/>
      <c r="AX116" s="1"/>
      <c r="AY116" s="1">
        <f t="shared" si="54"/>
        <v>0</v>
      </c>
      <c r="AZ116" s="3"/>
      <c r="BA116" s="3"/>
      <c r="BB116" s="3"/>
      <c r="BC116" s="80" t="e">
        <f t="shared" si="55"/>
        <v>#DIV/0!</v>
      </c>
      <c r="BD116" s="80" t="e">
        <f t="shared" si="56"/>
        <v>#DIV/0!</v>
      </c>
      <c r="BE116" s="81">
        <f t="shared" si="57"/>
        <v>0</v>
      </c>
      <c r="BF116" s="81">
        <f t="shared" si="58"/>
        <v>0</v>
      </c>
      <c r="BG116" s="81">
        <f t="shared" si="59"/>
        <v>0</v>
      </c>
      <c r="BH116" s="81">
        <f t="shared" si="60"/>
        <v>0</v>
      </c>
      <c r="BI116" s="81">
        <f t="shared" si="61"/>
        <v>0</v>
      </c>
    </row>
    <row r="117" spans="1:61" ht="17.25" thickTop="1" thickBot="1">
      <c r="A117" s="70"/>
      <c r="B117" s="71"/>
      <c r="C117" s="3"/>
      <c r="D117" s="45"/>
      <c r="E117" s="45"/>
      <c r="F117" s="45">
        <f t="shared" si="66"/>
        <v>0</v>
      </c>
      <c r="G117" s="3"/>
      <c r="H117" s="3"/>
      <c r="I117" s="39"/>
      <c r="J117" s="45">
        <f t="shared" si="64"/>
        <v>0</v>
      </c>
      <c r="K117" s="45">
        <f t="shared" si="65"/>
        <v>0</v>
      </c>
      <c r="L117" s="3"/>
      <c r="M117" s="72"/>
      <c r="N117" s="72"/>
      <c r="O117" s="45">
        <f t="shared" si="53"/>
        <v>0</v>
      </c>
      <c r="P117" s="71"/>
      <c r="Q117" s="74"/>
      <c r="R117" s="74"/>
      <c r="S117" s="75"/>
      <c r="T117" s="76"/>
      <c r="U117" s="70"/>
      <c r="V117" s="3"/>
      <c r="W117" s="3"/>
      <c r="X117" s="3"/>
      <c r="Y117" s="39"/>
      <c r="Z117" s="405">
        <f t="shared" si="67"/>
        <v>0</v>
      </c>
      <c r="AA117" s="92">
        <f t="shared" si="69"/>
        <v>0</v>
      </c>
      <c r="AB117" s="71"/>
      <c r="AC117" s="3"/>
      <c r="AD117" s="71"/>
      <c r="AE117" s="78"/>
      <c r="AF117" s="78"/>
      <c r="AG117" s="3"/>
      <c r="AH117" s="3"/>
      <c r="AI117" s="79"/>
      <c r="AJ117" s="3"/>
      <c r="AK117" s="71"/>
      <c r="AL117" s="3"/>
      <c r="AM117" s="71"/>
      <c r="AN117" s="3"/>
      <c r="AO117" s="3"/>
      <c r="AP117" s="76"/>
      <c r="AQ117" s="74"/>
      <c r="AR117" s="3"/>
      <c r="AS117" s="3"/>
      <c r="AT117" s="3"/>
      <c r="AU117" s="3"/>
      <c r="AV117" s="3"/>
      <c r="AW117" s="1"/>
      <c r="AX117" s="1"/>
      <c r="AY117" s="1">
        <f t="shared" si="54"/>
        <v>0</v>
      </c>
      <c r="AZ117" s="3"/>
      <c r="BA117" s="3"/>
      <c r="BB117" s="3"/>
      <c r="BC117" s="80" t="e">
        <f t="shared" si="55"/>
        <v>#DIV/0!</v>
      </c>
      <c r="BD117" s="80" t="e">
        <f t="shared" si="56"/>
        <v>#DIV/0!</v>
      </c>
      <c r="BE117" s="81">
        <f t="shared" si="57"/>
        <v>0</v>
      </c>
      <c r="BF117" s="81">
        <f t="shared" si="58"/>
        <v>0</v>
      </c>
      <c r="BG117" s="81">
        <f t="shared" si="59"/>
        <v>0</v>
      </c>
      <c r="BH117" s="81">
        <f t="shared" si="60"/>
        <v>0</v>
      </c>
      <c r="BI117" s="81">
        <f t="shared" si="61"/>
        <v>0</v>
      </c>
    </row>
    <row r="118" spans="1:61" ht="17.25" thickTop="1" thickBot="1">
      <c r="A118" s="70"/>
      <c r="B118" s="71"/>
      <c r="C118" s="3"/>
      <c r="D118" s="45"/>
      <c r="E118" s="45"/>
      <c r="F118" s="45">
        <f t="shared" si="66"/>
        <v>0</v>
      </c>
      <c r="G118" s="3"/>
      <c r="H118" s="3"/>
      <c r="I118" s="39"/>
      <c r="J118" s="45">
        <f t="shared" si="64"/>
        <v>0</v>
      </c>
      <c r="K118" s="45">
        <f t="shared" si="65"/>
        <v>0</v>
      </c>
      <c r="L118" s="3"/>
      <c r="M118" s="72"/>
      <c r="N118" s="72"/>
      <c r="O118" s="45">
        <f t="shared" si="53"/>
        <v>0</v>
      </c>
      <c r="P118" s="71"/>
      <c r="Q118" s="74"/>
      <c r="R118" s="74"/>
      <c r="S118" s="75"/>
      <c r="T118" s="76"/>
      <c r="U118" s="70"/>
      <c r="V118" s="3"/>
      <c r="W118" s="3"/>
      <c r="X118" s="3"/>
      <c r="Y118" s="39"/>
      <c r="Z118" s="405">
        <f t="shared" si="67"/>
        <v>0</v>
      </c>
      <c r="AA118" s="92">
        <f t="shared" si="69"/>
        <v>0</v>
      </c>
      <c r="AB118" s="71"/>
      <c r="AC118" s="3"/>
      <c r="AD118" s="71"/>
      <c r="AE118" s="78"/>
      <c r="AF118" s="78"/>
      <c r="AG118" s="3"/>
      <c r="AH118" s="3"/>
      <c r="AI118" s="79"/>
      <c r="AJ118" s="3"/>
      <c r="AK118" s="71"/>
      <c r="AL118" s="3"/>
      <c r="AM118" s="71"/>
      <c r="AN118" s="3"/>
      <c r="AO118" s="3"/>
      <c r="AP118" s="76"/>
      <c r="AQ118" s="74"/>
      <c r="AR118" s="3"/>
      <c r="AS118" s="3"/>
      <c r="AT118" s="3"/>
      <c r="AU118" s="3"/>
      <c r="AV118" s="3"/>
      <c r="AW118" s="1"/>
      <c r="AX118" s="1"/>
      <c r="AY118" s="1">
        <f t="shared" si="54"/>
        <v>0</v>
      </c>
      <c r="AZ118" s="3"/>
      <c r="BA118" s="3"/>
      <c r="BB118" s="3"/>
      <c r="BC118" s="80" t="e">
        <f t="shared" si="55"/>
        <v>#DIV/0!</v>
      </c>
      <c r="BD118" s="80" t="e">
        <f t="shared" si="56"/>
        <v>#DIV/0!</v>
      </c>
      <c r="BE118" s="81">
        <f t="shared" si="57"/>
        <v>0</v>
      </c>
      <c r="BF118" s="81">
        <f t="shared" si="58"/>
        <v>0</v>
      </c>
      <c r="BG118" s="81">
        <f t="shared" si="59"/>
        <v>0</v>
      </c>
      <c r="BH118" s="81">
        <f t="shared" si="60"/>
        <v>0</v>
      </c>
      <c r="BI118" s="81">
        <f t="shared" si="61"/>
        <v>0</v>
      </c>
    </row>
    <row r="119" spans="1:61" ht="17.25" thickTop="1" thickBot="1">
      <c r="A119" s="70"/>
      <c r="B119" s="71"/>
      <c r="C119" s="3"/>
      <c r="D119" s="45"/>
      <c r="E119" s="45"/>
      <c r="F119" s="45">
        <f t="shared" si="66"/>
        <v>0</v>
      </c>
      <c r="G119" s="3"/>
      <c r="H119" s="3"/>
      <c r="I119" s="39"/>
      <c r="J119" s="45">
        <f t="shared" si="64"/>
        <v>0</v>
      </c>
      <c r="K119" s="45">
        <f t="shared" si="65"/>
        <v>0</v>
      </c>
      <c r="L119" s="3"/>
      <c r="M119" s="72"/>
      <c r="N119" s="72"/>
      <c r="O119" s="45">
        <f t="shared" si="53"/>
        <v>0</v>
      </c>
      <c r="P119" s="71"/>
      <c r="Q119" s="74"/>
      <c r="R119" s="74"/>
      <c r="S119" s="75"/>
      <c r="T119" s="76"/>
      <c r="U119" s="70"/>
      <c r="V119" s="3"/>
      <c r="W119" s="3"/>
      <c r="X119" s="3"/>
      <c r="Y119" s="39"/>
      <c r="Z119" s="405">
        <f t="shared" si="67"/>
        <v>0</v>
      </c>
      <c r="AA119" s="92">
        <f t="shared" si="69"/>
        <v>0</v>
      </c>
      <c r="AB119" s="71"/>
      <c r="AC119" s="3"/>
      <c r="AD119" s="71"/>
      <c r="AE119" s="78"/>
      <c r="AF119" s="78"/>
      <c r="AG119" s="3"/>
      <c r="AH119" s="3"/>
      <c r="AI119" s="79"/>
      <c r="AJ119" s="3"/>
      <c r="AK119" s="71"/>
      <c r="AL119" s="3"/>
      <c r="AM119" s="71"/>
      <c r="AN119" s="3"/>
      <c r="AO119" s="3"/>
      <c r="AP119" s="76"/>
      <c r="AQ119" s="74"/>
      <c r="AR119" s="3"/>
      <c r="AS119" s="3"/>
      <c r="AT119" s="3"/>
      <c r="AU119" s="3"/>
      <c r="AV119" s="3"/>
      <c r="AW119" s="1"/>
      <c r="AX119" s="1"/>
      <c r="AY119" s="1">
        <f t="shared" si="54"/>
        <v>0</v>
      </c>
      <c r="AZ119" s="3"/>
      <c r="BA119" s="3"/>
      <c r="BB119" s="3"/>
      <c r="BC119" s="80" t="e">
        <f t="shared" si="55"/>
        <v>#DIV/0!</v>
      </c>
      <c r="BD119" s="80" t="e">
        <f t="shared" si="56"/>
        <v>#DIV/0!</v>
      </c>
      <c r="BE119" s="81">
        <f t="shared" si="57"/>
        <v>0</v>
      </c>
      <c r="BF119" s="81">
        <f t="shared" si="58"/>
        <v>0</v>
      </c>
      <c r="BG119" s="81">
        <f t="shared" si="59"/>
        <v>0</v>
      </c>
      <c r="BH119" s="81">
        <f t="shared" si="60"/>
        <v>0</v>
      </c>
      <c r="BI119" s="81">
        <f t="shared" si="61"/>
        <v>0</v>
      </c>
    </row>
    <row r="120" spans="1:61" ht="16.5" thickTop="1"/>
  </sheetData>
  <sheetProtection selectLockedCells="1"/>
  <autoFilter ref="A1:BI120"/>
  <conditionalFormatting sqref="T120:T1048576 T1">
    <cfRule type="duplicateValues" dxfId="409" priority="9385"/>
  </conditionalFormatting>
  <conditionalFormatting sqref="AC120:AC1048576 AC1">
    <cfRule type="duplicateValues" dxfId="408" priority="9388"/>
  </conditionalFormatting>
  <conditionalFormatting sqref="T33:T119">
    <cfRule type="duplicateValues" dxfId="407" priority="9453"/>
  </conditionalFormatting>
  <conditionalFormatting sqref="T2 T9:T32">
    <cfRule type="duplicateValues" dxfId="406" priority="751"/>
  </conditionalFormatting>
  <conditionalFormatting sqref="Q3">
    <cfRule type="duplicateValues" dxfId="405" priority="25"/>
    <cfRule type="duplicateValues" dxfId="404" priority="26"/>
  </conditionalFormatting>
  <conditionalFormatting sqref="L3">
    <cfRule type="duplicateValues" dxfId="403" priority="27"/>
  </conditionalFormatting>
  <conditionalFormatting sqref="T3">
    <cfRule type="duplicateValues" dxfId="402" priority="28"/>
  </conditionalFormatting>
  <conditionalFormatting sqref="AN3">
    <cfRule type="duplicateValues" dxfId="401" priority="24"/>
  </conditionalFormatting>
  <conditionalFormatting sqref="Q4">
    <cfRule type="duplicateValues" dxfId="400" priority="20"/>
    <cfRule type="duplicateValues" dxfId="399" priority="21"/>
  </conditionalFormatting>
  <conditionalFormatting sqref="L4">
    <cfRule type="duplicateValues" dxfId="398" priority="22"/>
  </conditionalFormatting>
  <conditionalFormatting sqref="T4">
    <cfRule type="duplicateValues" dxfId="397" priority="23"/>
  </conditionalFormatting>
  <conditionalFormatting sqref="AN4">
    <cfRule type="duplicateValues" dxfId="396" priority="19"/>
  </conditionalFormatting>
  <conditionalFormatting sqref="Q5">
    <cfRule type="duplicateValues" dxfId="395" priority="15"/>
    <cfRule type="duplicateValues" dxfId="394" priority="16"/>
  </conditionalFormatting>
  <conditionalFormatting sqref="L5">
    <cfRule type="duplicateValues" dxfId="393" priority="17"/>
  </conditionalFormatting>
  <conditionalFormatting sqref="T5">
    <cfRule type="duplicateValues" dxfId="392" priority="18"/>
  </conditionalFormatting>
  <conditionalFormatting sqref="Q6">
    <cfRule type="duplicateValues" dxfId="391" priority="11"/>
    <cfRule type="duplicateValues" dxfId="390" priority="12"/>
  </conditionalFormatting>
  <conditionalFormatting sqref="L6">
    <cfRule type="duplicateValues" dxfId="389" priority="13"/>
  </conditionalFormatting>
  <conditionalFormatting sqref="T6">
    <cfRule type="duplicateValues" dxfId="388" priority="14"/>
  </conditionalFormatting>
  <conditionalFormatting sqref="AN6">
    <cfRule type="duplicateValues" dxfId="387" priority="10"/>
  </conditionalFormatting>
  <conditionalFormatting sqref="Q7">
    <cfRule type="duplicateValues" dxfId="386" priority="6"/>
    <cfRule type="duplicateValues" dxfId="385" priority="7"/>
  </conditionalFormatting>
  <conditionalFormatting sqref="L7">
    <cfRule type="duplicateValues" dxfId="384" priority="8"/>
  </conditionalFormatting>
  <conditionalFormatting sqref="T7">
    <cfRule type="duplicateValues" dxfId="383" priority="9"/>
  </conditionalFormatting>
  <conditionalFormatting sqref="AN8">
    <cfRule type="duplicateValues" dxfId="382" priority="1"/>
  </conditionalFormatting>
  <conditionalFormatting sqref="Q8">
    <cfRule type="duplicateValues" dxfId="381" priority="2"/>
    <cfRule type="duplicateValues" dxfId="380" priority="3"/>
  </conditionalFormatting>
  <conditionalFormatting sqref="L8">
    <cfRule type="duplicateValues" dxfId="379" priority="4"/>
  </conditionalFormatting>
  <conditionalFormatting sqref="T8">
    <cfRule type="duplicateValues" dxfId="378" priority="5"/>
  </conditionalFormatting>
  <dataValidations count="4">
    <dataValidation type="list" allowBlank="1" showInputMessage="1" showErrorMessage="1" sqref="W2 W9:W1048576">
      <formula1>$A$36:$A$40</formula1>
    </dataValidation>
    <dataValidation type="textLength" allowBlank="1" showInputMessage="1" showErrorMessage="1" sqref="Q3:R6 AQ3:AQ6 Q8:R8 AQ8">
      <formula1>11</formula1>
      <formula2>11</formula2>
    </dataValidation>
    <dataValidation type="textLength" allowBlank="1" showInputMessage="1" showErrorMessage="1" sqref="T3:T6 AP3:AP6 T8 AP8">
      <formula1>14</formula1>
      <formula2>14</formula2>
    </dataValidation>
    <dataValidation type="list" allowBlank="1" showInputMessage="1" showErrorMessage="1" sqref="W7">
      <formula1>#REF!</formula1>
    </dataValidation>
  </dataValidations>
  <pageMargins left="0.7" right="0.7" top="0.75" bottom="0.75" header="0.3" footer="0.3"/>
  <pageSetup scale="70" orientation="portrait" r:id="rId1"/>
  <extLst>
    <ext xmlns:x14="http://schemas.microsoft.com/office/spreadsheetml/2009/9/main" uri="{CCE6A557-97BC-4b89-ADB6-D9C93CAAB3DF}">
      <x14:dataValidations xmlns:xm="http://schemas.microsoft.com/office/excel/2006/main" count="15">
        <x14:dataValidation type="list" allowBlank="1" showInputMessage="1" showErrorMessage="1">
          <x14:formula1>
            <xm:f>Reports!$A$135:$A$139</xm:f>
          </x14:formula1>
          <xm:sqref>W1</xm:sqref>
        </x14:dataValidation>
        <x14:dataValidation type="list" allowBlank="1" showInputMessage="1" showErrorMessage="1">
          <x14:formula1>
            <xm:f>Reports!$A$30:$A$36</xm:f>
          </x14:formula1>
          <xm:sqref>AF1:AF2 AF9:AF1048576</xm:sqref>
        </x14:dataValidation>
        <x14:dataValidation type="list" allowBlank="1" showInputMessage="1" showErrorMessage="1">
          <x14:formula1>
            <xm:f>Reports!$A$87:$A$93</xm:f>
          </x14:formula1>
          <xm:sqref>G1:G2 G9:G1048576</xm:sqref>
        </x14:dataValidation>
        <x14:dataValidation type="list" allowBlank="1" showInputMessage="1" showErrorMessage="1">
          <x14:formula1>
            <xm:f>Reports!$A$40:$A$83</xm:f>
          </x14:formula1>
          <xm:sqref>AE1:AE2 AE9:AE1048576</xm:sqref>
        </x14:dataValidation>
        <x14:dataValidation type="list" allowBlank="1" showInputMessage="1" showErrorMessage="1">
          <x14:formula1>
            <xm:f>Reports!$A$97:$A$109</xm:f>
          </x14:formula1>
          <xm:sqref>AG1:AG2 AG9:AG1048576</xm:sqref>
        </x14:dataValidation>
        <x14:dataValidation type="list" allowBlank="1" showInputMessage="1" showErrorMessage="1">
          <x14:formula1>
            <xm:f>Reports!$A$113:$A$121</xm:f>
          </x14:formula1>
          <xm:sqref>AH1:AH2 AH9:AH1048576</xm:sqref>
        </x14:dataValidation>
        <x14:dataValidation type="list" allowBlank="1" showInputMessage="1" showErrorMessage="1">
          <x14:formula1>
            <xm:f>Reports!$A$125:$A$131</xm:f>
          </x14:formula1>
          <xm:sqref>AI1:AI2 AI9:AI1048576</xm:sqref>
        </x14:dataValidation>
        <x14:dataValidation type="list" allowBlank="1" showInputMessage="1" showErrorMessage="1">
          <x14:formula1>
            <xm:f>[4]Reports!#REF!</xm:f>
          </x14:formula1>
          <xm:sqref>W3:W6 G3:G7 AE3:AI7</xm:sqref>
        </x14:dataValidation>
        <x14:dataValidation type="list" allowBlank="1" showInputMessage="1" showErrorMessage="1">
          <x14:formula1>
            <xm:f>[4]Reports!#REF!</xm:f>
          </x14:formula1>
          <xm:sqref>AI8</xm:sqref>
        </x14:dataValidation>
        <x14:dataValidation type="list" allowBlank="1" showInputMessage="1" showErrorMessage="1">
          <x14:formula1>
            <xm:f>[4]Reports!#REF!</xm:f>
          </x14:formula1>
          <xm:sqref>G8</xm:sqref>
        </x14:dataValidation>
        <x14:dataValidation type="list" allowBlank="1" showInputMessage="1" showErrorMessage="1">
          <x14:formula1>
            <xm:f>[4]Reports!#REF!</xm:f>
          </x14:formula1>
          <xm:sqref>AG8</xm:sqref>
        </x14:dataValidation>
        <x14:dataValidation type="list" allowBlank="1" showInputMessage="1" showErrorMessage="1">
          <x14:formula1>
            <xm:f>[4]Reports!#REF!</xm:f>
          </x14:formula1>
          <xm:sqref>AH8</xm:sqref>
        </x14:dataValidation>
        <x14:dataValidation type="list" allowBlank="1" showInputMessage="1" showErrorMessage="1">
          <x14:formula1>
            <xm:f>[4]Reports!#REF!</xm:f>
          </x14:formula1>
          <xm:sqref>AF8</xm:sqref>
        </x14:dataValidation>
        <x14:dataValidation type="list" allowBlank="1" showInputMessage="1" showErrorMessage="1">
          <x14:formula1>
            <xm:f>[4]Reports!#REF!</xm:f>
          </x14:formula1>
          <xm:sqref>AE8</xm:sqref>
        </x14:dataValidation>
        <x14:dataValidation type="list" allowBlank="1" showInputMessage="1" showErrorMessage="1">
          <x14:formula1>
            <xm:f>[4]Reports!#REF!</xm:f>
          </x14:formula1>
          <xm:sqref>W8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I638"/>
  <sheetViews>
    <sheetView topLeftCell="D1" zoomScale="80" zoomScaleNormal="80" workbookViewId="0">
      <pane xSplit="9" ySplit="1" topLeftCell="AL2" activePane="bottomRight" state="frozen"/>
      <selection activeCell="D1" sqref="D1"/>
      <selection pane="topRight" activeCell="M1" sqref="M1"/>
      <selection pane="bottomLeft" activeCell="D2" sqref="D2"/>
      <selection pane="bottomRight" activeCell="AL6" sqref="AL6"/>
    </sheetView>
  </sheetViews>
  <sheetFormatPr defaultColWidth="14.42578125" defaultRowHeight="15.75"/>
  <cols>
    <col min="1" max="1" width="28.85546875" style="82" customWidth="1"/>
    <col min="2" max="2" width="27.140625" style="81" bestFit="1" customWidth="1"/>
    <col min="3" max="3" width="23.140625" style="81" bestFit="1" customWidth="1"/>
    <col min="4" max="4" width="11.28515625" style="47" bestFit="1" customWidth="1"/>
    <col min="5" max="5" width="14.85546875" style="47" bestFit="1" customWidth="1"/>
    <col min="6" max="6" width="14.85546875" style="47" customWidth="1"/>
    <col min="7" max="7" width="15.28515625" style="81" customWidth="1"/>
    <col min="8" max="8" width="11.7109375" style="81" customWidth="1"/>
    <col min="9" max="9" width="17.28515625" style="17" bestFit="1" customWidth="1"/>
    <col min="10" max="10" width="18.7109375" style="47" hidden="1" customWidth="1"/>
    <col min="11" max="11" width="12.42578125" style="47" hidden="1" customWidth="1"/>
    <col min="12" max="12" width="28" style="81" bestFit="1" customWidth="1"/>
    <col min="13" max="13" width="12.42578125" style="83" bestFit="1" customWidth="1"/>
    <col min="14" max="14" width="11.5703125" style="84" bestFit="1" customWidth="1"/>
    <col min="15" max="15" width="17.140625" style="47" bestFit="1" customWidth="1"/>
    <col min="16" max="16" width="16" style="81" bestFit="1" customWidth="1"/>
    <col min="17" max="18" width="15.140625" style="82" hidden="1" customWidth="1"/>
    <col min="19" max="19" width="13.7109375" style="85" hidden="1" customWidth="1"/>
    <col min="20" max="20" width="18.7109375" style="87" bestFit="1" customWidth="1"/>
    <col min="21" max="21" width="16.7109375" style="82" bestFit="1" customWidth="1"/>
    <col min="22" max="22" width="47.85546875" style="81" bestFit="1" customWidth="1"/>
    <col min="23" max="23" width="19.5703125" style="81" bestFit="1" customWidth="1"/>
    <col min="24" max="24" width="52.140625" style="81" customWidth="1"/>
    <col min="25" max="25" width="17.28515625" style="17" bestFit="1" customWidth="1"/>
    <col min="26" max="26" width="19.7109375" style="93" bestFit="1" customWidth="1"/>
    <col min="27" max="27" width="17.140625" style="94" bestFit="1" customWidth="1"/>
    <col min="28" max="28" width="18.140625" style="81" bestFit="1" customWidth="1"/>
    <col min="29" max="29" width="17.140625" style="81" bestFit="1" customWidth="1"/>
    <col min="30" max="30" width="21.7109375" style="81" bestFit="1" customWidth="1"/>
    <col min="31" max="31" width="16.28515625" style="87" bestFit="1" customWidth="1"/>
    <col min="32" max="32" width="13.85546875" style="87" bestFit="1" customWidth="1"/>
    <col min="33" max="33" width="19.140625" style="81" bestFit="1" customWidth="1"/>
    <col min="34" max="34" width="17.42578125" style="81" customWidth="1"/>
    <col min="35" max="35" width="18.140625" style="88" bestFit="1" customWidth="1"/>
    <col min="36" max="36" width="16.5703125" style="81" customWidth="1"/>
    <col min="37" max="37" width="14.42578125" style="81" customWidth="1"/>
    <col min="38" max="38" width="18.28515625" style="81" customWidth="1"/>
    <col min="39" max="39" width="14.28515625" style="81" customWidth="1"/>
    <col min="40" max="40" width="28.7109375" style="81" bestFit="1" customWidth="1"/>
    <col min="41" max="41" width="33.42578125" style="81" bestFit="1" customWidth="1"/>
    <col min="42" max="42" width="21.5703125" style="87" customWidth="1"/>
    <col min="43" max="43" width="14.85546875" style="82" bestFit="1" customWidth="1"/>
    <col min="44" max="44" width="19.28515625" style="81" bestFit="1" customWidth="1"/>
    <col min="45" max="45" width="17.28515625" style="81" bestFit="1" customWidth="1"/>
    <col min="46" max="46" width="34.5703125" style="81" bestFit="1" customWidth="1"/>
    <col min="47" max="48" width="56.28515625" style="81" bestFit="1" customWidth="1"/>
    <col min="49" max="49" width="16" style="16" bestFit="1" customWidth="1"/>
    <col min="50" max="50" width="17.28515625" style="16" bestFit="1" customWidth="1"/>
    <col min="51" max="51" width="18.85546875" style="16" bestFit="1" customWidth="1"/>
    <col min="52" max="52" width="25.28515625" style="81" bestFit="1" customWidth="1"/>
    <col min="53" max="53" width="15.28515625" style="81" bestFit="1" customWidth="1"/>
    <col min="54" max="54" width="53.42578125" style="81" bestFit="1" customWidth="1"/>
    <col min="55" max="56" width="9.28515625" style="80" bestFit="1" customWidth="1"/>
    <col min="57" max="61" width="3.85546875" style="81" bestFit="1" customWidth="1"/>
    <col min="62" max="16384" width="14.42578125" style="81"/>
  </cols>
  <sheetData>
    <row r="1" spans="1:61" s="69" customFormat="1" ht="31.5" customHeight="1" thickTop="1" thickBot="1">
      <c r="A1" s="59" t="s">
        <v>0</v>
      </c>
      <c r="B1" s="60" t="s">
        <v>1</v>
      </c>
      <c r="C1" s="60" t="s">
        <v>2</v>
      </c>
      <c r="D1" s="61" t="s">
        <v>79</v>
      </c>
      <c r="E1" s="61" t="s">
        <v>80</v>
      </c>
      <c r="F1" s="61" t="s">
        <v>81</v>
      </c>
      <c r="G1" s="60" t="s">
        <v>3</v>
      </c>
      <c r="H1" s="60" t="s">
        <v>212</v>
      </c>
      <c r="I1" s="37" t="s">
        <v>4</v>
      </c>
      <c r="J1" s="62" t="s">
        <v>82</v>
      </c>
      <c r="K1" s="62">
        <v>0.14000000000000001</v>
      </c>
      <c r="L1" s="60" t="s">
        <v>5</v>
      </c>
      <c r="M1" s="63" t="s">
        <v>6</v>
      </c>
      <c r="N1" s="64" t="s">
        <v>29</v>
      </c>
      <c r="O1" s="61" t="s">
        <v>71</v>
      </c>
      <c r="P1" s="60" t="s">
        <v>7</v>
      </c>
      <c r="Q1" s="59" t="s">
        <v>8</v>
      </c>
      <c r="R1" s="59" t="s">
        <v>9</v>
      </c>
      <c r="S1" s="65" t="s">
        <v>10</v>
      </c>
      <c r="T1" s="67" t="s">
        <v>34</v>
      </c>
      <c r="U1" s="59" t="s">
        <v>11</v>
      </c>
      <c r="V1" s="60" t="s">
        <v>12</v>
      </c>
      <c r="W1" s="60" t="s">
        <v>69</v>
      </c>
      <c r="X1" s="60" t="s">
        <v>13</v>
      </c>
      <c r="Y1" s="37" t="s">
        <v>67</v>
      </c>
      <c r="Z1" s="89" t="s">
        <v>70</v>
      </c>
      <c r="AA1" s="90" t="s">
        <v>68</v>
      </c>
      <c r="AB1" s="60" t="s">
        <v>14</v>
      </c>
      <c r="AC1" s="60" t="s">
        <v>15</v>
      </c>
      <c r="AD1" s="60" t="s">
        <v>16</v>
      </c>
      <c r="AE1" s="67" t="s">
        <v>17</v>
      </c>
      <c r="AF1" s="67" t="s">
        <v>18</v>
      </c>
      <c r="AG1" s="60" t="s">
        <v>19</v>
      </c>
      <c r="AH1" s="60" t="s">
        <v>20</v>
      </c>
      <c r="AI1" s="68" t="s">
        <v>30</v>
      </c>
      <c r="AJ1" s="60" t="s">
        <v>21</v>
      </c>
      <c r="AK1" s="60" t="s">
        <v>32</v>
      </c>
      <c r="AL1" s="60" t="s">
        <v>22</v>
      </c>
      <c r="AM1" s="60" t="s">
        <v>33</v>
      </c>
      <c r="AN1" s="60" t="s">
        <v>97</v>
      </c>
      <c r="AO1" s="60" t="s">
        <v>23</v>
      </c>
      <c r="AP1" s="67" t="s">
        <v>35</v>
      </c>
      <c r="AQ1" s="59" t="s">
        <v>24</v>
      </c>
      <c r="AR1" s="60" t="s">
        <v>25</v>
      </c>
      <c r="AS1" s="60" t="s">
        <v>26</v>
      </c>
      <c r="AT1" s="60" t="s">
        <v>98</v>
      </c>
      <c r="AU1" s="60" t="s">
        <v>88</v>
      </c>
      <c r="AV1" s="60" t="s">
        <v>89</v>
      </c>
      <c r="AW1" s="36" t="s">
        <v>83</v>
      </c>
      <c r="AX1" s="36" t="s">
        <v>84</v>
      </c>
      <c r="AY1" s="36" t="s">
        <v>85</v>
      </c>
      <c r="AZ1" s="60" t="s">
        <v>27</v>
      </c>
      <c r="BA1" s="60" t="s">
        <v>28</v>
      </c>
      <c r="BB1" s="60" t="s">
        <v>31</v>
      </c>
      <c r="BC1" s="95"/>
      <c r="BD1" s="95"/>
    </row>
    <row r="2" spans="1:61" ht="17.25" thickTop="1" thickBot="1">
      <c r="A2" s="70"/>
      <c r="B2" s="71"/>
      <c r="C2" s="3"/>
      <c r="D2" s="45"/>
      <c r="E2" s="45"/>
      <c r="F2" s="45">
        <f t="shared" ref="F2:F6" si="0">D2+E2</f>
        <v>0</v>
      </c>
      <c r="G2" s="3"/>
      <c r="H2" s="3"/>
      <c r="I2" s="39"/>
      <c r="J2" s="45">
        <f t="shared" ref="J2:J6" si="1">I2/(1.14)</f>
        <v>0</v>
      </c>
      <c r="K2" s="45">
        <f t="shared" ref="K2:K6" si="2">J2*0.14</f>
        <v>0</v>
      </c>
      <c r="L2" s="3"/>
      <c r="M2" s="72"/>
      <c r="N2" s="72"/>
      <c r="O2" s="392">
        <f>I2-D2</f>
        <v>0</v>
      </c>
      <c r="P2" s="71"/>
      <c r="Q2" s="74"/>
      <c r="R2" s="74"/>
      <c r="S2" s="75"/>
      <c r="T2" s="76"/>
      <c r="U2" s="70"/>
      <c r="V2" s="3"/>
      <c r="W2" s="3"/>
      <c r="X2" s="3"/>
      <c r="Y2" s="39"/>
      <c r="Z2" s="405">
        <f t="shared" ref="Z2:Z6" si="3">IF(AG2="Corporate",((F2+Y2)/2),IF(G2="Club",I2,(F2+Y2)))</f>
        <v>0</v>
      </c>
      <c r="AA2" s="406">
        <f t="shared" ref="AA2:AA6" si="4">(F2+Y2)-I2</f>
        <v>0</v>
      </c>
      <c r="AB2" s="71"/>
      <c r="AC2" s="3"/>
      <c r="AD2" s="71"/>
      <c r="AE2" s="78"/>
      <c r="AF2" s="78"/>
      <c r="AG2" s="3"/>
      <c r="AH2" s="3"/>
      <c r="AI2" s="79"/>
      <c r="AJ2" s="3"/>
      <c r="AK2" s="71"/>
      <c r="AL2" s="3"/>
      <c r="AM2" s="71"/>
      <c r="AN2" s="3"/>
      <c r="AO2" s="3"/>
      <c r="AP2" s="76"/>
      <c r="AQ2" s="74"/>
      <c r="AR2" s="3"/>
      <c r="AS2" s="3"/>
      <c r="AT2" s="3"/>
      <c r="AU2" s="3"/>
      <c r="AV2" s="3"/>
      <c r="AW2" s="1"/>
      <c r="AX2" s="1"/>
      <c r="AY2" s="1">
        <f t="shared" ref="AY2:AY6" si="5">(AW2*35%)-AX2</f>
        <v>0</v>
      </c>
      <c r="AZ2" s="3"/>
      <c r="BA2" s="3"/>
      <c r="BB2" s="3"/>
      <c r="BC2" s="80" t="e">
        <f t="shared" ref="BC2:BC6" si="6">D2/I2</f>
        <v>#DIV/0!</v>
      </c>
      <c r="BD2" s="80" t="e">
        <f t="shared" ref="BD2:BD6" si="7">E2/O2</f>
        <v>#DIV/0!</v>
      </c>
      <c r="BE2" s="81">
        <f t="shared" ref="BE2:BF6" si="8">LEN(Q2)</f>
        <v>0</v>
      </c>
      <c r="BF2" s="81">
        <f t="shared" si="8"/>
        <v>0</v>
      </c>
      <c r="BG2" s="81">
        <f t="shared" ref="BG2:BG6" si="9">LEN(T2)</f>
        <v>0</v>
      </c>
      <c r="BH2" s="81">
        <f t="shared" ref="BH2:BI6" si="10">LEN(AP2)</f>
        <v>0</v>
      </c>
      <c r="BI2" s="81">
        <f t="shared" si="10"/>
        <v>0</v>
      </c>
    </row>
    <row r="3" spans="1:61" s="404" customFormat="1" ht="17.25" thickTop="1" thickBot="1">
      <c r="A3" s="393">
        <v>216560</v>
      </c>
      <c r="B3" s="394">
        <v>43071</v>
      </c>
      <c r="C3" s="390" t="s">
        <v>4892</v>
      </c>
      <c r="D3" s="392">
        <v>70000</v>
      </c>
      <c r="E3" s="392"/>
      <c r="F3" s="392">
        <f t="shared" si="0"/>
        <v>70000</v>
      </c>
      <c r="G3" s="411" t="s">
        <v>215</v>
      </c>
      <c r="H3" s="390">
        <v>4</v>
      </c>
      <c r="I3" s="412">
        <v>130000</v>
      </c>
      <c r="J3" s="392">
        <f t="shared" si="1"/>
        <v>114035.08771929826</v>
      </c>
      <c r="K3" s="392">
        <f t="shared" si="2"/>
        <v>15964.912280701757</v>
      </c>
      <c r="L3" s="390" t="s">
        <v>4893</v>
      </c>
      <c r="M3" s="395"/>
      <c r="N3" s="396"/>
      <c r="O3" s="392">
        <f t="shared" ref="O3:O6" si="11">I3-D3</f>
        <v>60000</v>
      </c>
      <c r="P3" s="394">
        <v>43072</v>
      </c>
      <c r="Q3" s="397" t="s">
        <v>4894</v>
      </c>
      <c r="R3" s="397"/>
      <c r="S3" s="398"/>
      <c r="T3" s="399">
        <v>29302142100326</v>
      </c>
      <c r="U3" s="393"/>
      <c r="V3" s="400"/>
      <c r="W3" s="390"/>
      <c r="X3" s="400" t="s">
        <v>4895</v>
      </c>
      <c r="Y3" s="391">
        <v>60000</v>
      </c>
      <c r="Z3" s="405">
        <f t="shared" si="3"/>
        <v>130000</v>
      </c>
      <c r="AA3" s="406">
        <f t="shared" si="4"/>
        <v>0</v>
      </c>
      <c r="AB3" s="394">
        <v>43071</v>
      </c>
      <c r="AC3" s="390">
        <v>140658</v>
      </c>
      <c r="AD3" s="394">
        <v>43071</v>
      </c>
      <c r="AE3" s="401" t="s">
        <v>407</v>
      </c>
      <c r="AF3" s="401" t="s">
        <v>286</v>
      </c>
      <c r="AG3" s="390" t="s">
        <v>39</v>
      </c>
      <c r="AH3" s="390" t="s">
        <v>36</v>
      </c>
      <c r="AI3" s="402" t="s">
        <v>50</v>
      </c>
      <c r="AJ3" s="390"/>
      <c r="AK3" s="394"/>
      <c r="AL3" s="390"/>
      <c r="AM3" s="394"/>
      <c r="AN3" s="390" t="s">
        <v>4893</v>
      </c>
      <c r="AO3" s="390"/>
      <c r="AP3" s="399"/>
      <c r="AQ3" s="397"/>
      <c r="AR3" s="390"/>
      <c r="AS3" s="390"/>
      <c r="AT3" s="390" t="s">
        <v>224</v>
      </c>
      <c r="AU3" s="390" t="s">
        <v>278</v>
      </c>
      <c r="AV3" s="390" t="s">
        <v>228</v>
      </c>
      <c r="AW3" s="389"/>
      <c r="AX3" s="389"/>
      <c r="AY3" s="389">
        <f t="shared" si="5"/>
        <v>0</v>
      </c>
      <c r="AZ3" s="390"/>
      <c r="BA3" s="390"/>
      <c r="BB3" s="390"/>
      <c r="BC3" s="403">
        <f t="shared" si="6"/>
        <v>0.53846153846153844</v>
      </c>
      <c r="BD3" s="403">
        <f t="shared" si="7"/>
        <v>0</v>
      </c>
      <c r="BE3" s="404">
        <f t="shared" si="8"/>
        <v>11</v>
      </c>
      <c r="BF3" s="404">
        <f t="shared" si="8"/>
        <v>0</v>
      </c>
      <c r="BG3" s="404">
        <f t="shared" si="9"/>
        <v>14</v>
      </c>
      <c r="BH3" s="404">
        <f t="shared" si="10"/>
        <v>0</v>
      </c>
      <c r="BI3" s="404">
        <f t="shared" si="10"/>
        <v>0</v>
      </c>
    </row>
    <row r="4" spans="1:61" s="404" customFormat="1" ht="17.25" thickTop="1" thickBot="1">
      <c r="A4" s="393">
        <v>216562</v>
      </c>
      <c r="B4" s="394">
        <v>43071</v>
      </c>
      <c r="C4" s="390" t="s">
        <v>4892</v>
      </c>
      <c r="D4" s="392">
        <v>65000</v>
      </c>
      <c r="E4" s="392"/>
      <c r="F4" s="392">
        <f t="shared" si="0"/>
        <v>65000</v>
      </c>
      <c r="G4" s="411" t="s">
        <v>215</v>
      </c>
      <c r="H4" s="390">
        <v>4</v>
      </c>
      <c r="I4" s="412">
        <v>130000</v>
      </c>
      <c r="J4" s="392">
        <f t="shared" si="1"/>
        <v>114035.08771929826</v>
      </c>
      <c r="K4" s="392">
        <f t="shared" si="2"/>
        <v>15964.912280701757</v>
      </c>
      <c r="L4" s="390" t="s">
        <v>4896</v>
      </c>
      <c r="M4" s="395"/>
      <c r="N4" s="396"/>
      <c r="O4" s="392">
        <f t="shared" si="11"/>
        <v>65000</v>
      </c>
      <c r="P4" s="394">
        <v>43072</v>
      </c>
      <c r="Q4" s="397" t="s">
        <v>4897</v>
      </c>
      <c r="R4" s="397"/>
      <c r="S4" s="398"/>
      <c r="T4" s="399">
        <v>27012050102891</v>
      </c>
      <c r="U4" s="393"/>
      <c r="V4" s="400"/>
      <c r="W4" s="390"/>
      <c r="X4" s="400" t="s">
        <v>4895</v>
      </c>
      <c r="Y4" s="391">
        <f>16250*4</f>
        <v>65000</v>
      </c>
      <c r="Z4" s="405">
        <f t="shared" si="3"/>
        <v>130000</v>
      </c>
      <c r="AA4" s="406">
        <f t="shared" si="4"/>
        <v>0</v>
      </c>
      <c r="AB4" s="394">
        <v>43071</v>
      </c>
      <c r="AC4" s="390">
        <v>140659</v>
      </c>
      <c r="AD4" s="394">
        <v>43071</v>
      </c>
      <c r="AE4" s="401" t="s">
        <v>282</v>
      </c>
      <c r="AF4" s="401" t="s">
        <v>276</v>
      </c>
      <c r="AG4" s="390" t="s">
        <v>39</v>
      </c>
      <c r="AH4" s="390" t="s">
        <v>36</v>
      </c>
      <c r="AI4" s="402" t="s">
        <v>50</v>
      </c>
      <c r="AJ4" s="390"/>
      <c r="AK4" s="394"/>
      <c r="AL4" s="390"/>
      <c r="AM4" s="394"/>
      <c r="AN4" s="390" t="s">
        <v>4896</v>
      </c>
      <c r="AO4" s="390"/>
      <c r="AP4" s="399"/>
      <c r="AQ4" s="397"/>
      <c r="AR4" s="390"/>
      <c r="AS4" s="390"/>
      <c r="AT4" s="390" t="s">
        <v>4898</v>
      </c>
      <c r="AU4" s="390" t="s">
        <v>278</v>
      </c>
      <c r="AV4" s="390" t="s">
        <v>228</v>
      </c>
      <c r="AW4" s="389"/>
      <c r="AX4" s="389"/>
      <c r="AY4" s="389">
        <f t="shared" si="5"/>
        <v>0</v>
      </c>
      <c r="AZ4" s="390"/>
      <c r="BA4" s="390"/>
      <c r="BB4" s="390"/>
      <c r="BC4" s="403">
        <f t="shared" si="6"/>
        <v>0.5</v>
      </c>
      <c r="BD4" s="403">
        <f t="shared" si="7"/>
        <v>0</v>
      </c>
      <c r="BE4" s="404">
        <f t="shared" si="8"/>
        <v>11</v>
      </c>
      <c r="BF4" s="404">
        <f t="shared" si="8"/>
        <v>0</v>
      </c>
      <c r="BG4" s="404">
        <f t="shared" si="9"/>
        <v>14</v>
      </c>
      <c r="BH4" s="404">
        <f t="shared" si="10"/>
        <v>0</v>
      </c>
      <c r="BI4" s="404">
        <f t="shared" si="10"/>
        <v>0</v>
      </c>
    </row>
    <row r="5" spans="1:61" s="404" customFormat="1" ht="17.25" thickTop="1" thickBot="1">
      <c r="A5" s="393">
        <v>216573</v>
      </c>
      <c r="B5" s="394">
        <v>43071</v>
      </c>
      <c r="C5" s="390" t="s">
        <v>4892</v>
      </c>
      <c r="D5" s="392"/>
      <c r="E5" s="392"/>
      <c r="F5" s="392">
        <f t="shared" si="0"/>
        <v>0</v>
      </c>
      <c r="G5" s="390" t="s">
        <v>213</v>
      </c>
      <c r="H5" s="390">
        <v>4</v>
      </c>
      <c r="I5" s="412">
        <v>120000</v>
      </c>
      <c r="J5" s="392">
        <f t="shared" si="1"/>
        <v>105263.15789473685</v>
      </c>
      <c r="K5" s="392">
        <f t="shared" si="2"/>
        <v>14736.84210526316</v>
      </c>
      <c r="L5" s="390" t="s">
        <v>4899</v>
      </c>
      <c r="M5" s="395"/>
      <c r="N5" s="396"/>
      <c r="O5" s="392">
        <f t="shared" si="11"/>
        <v>120000</v>
      </c>
      <c r="P5" s="394">
        <v>43072</v>
      </c>
      <c r="Q5" s="397" t="s">
        <v>4900</v>
      </c>
      <c r="R5" s="397"/>
      <c r="S5" s="398" t="s">
        <v>4901</v>
      </c>
      <c r="T5" s="399">
        <v>27909030103696</v>
      </c>
      <c r="U5" s="393"/>
      <c r="V5" s="400"/>
      <c r="W5" s="390"/>
      <c r="X5" s="390" t="s">
        <v>4902</v>
      </c>
      <c r="Y5" s="391">
        <v>120000</v>
      </c>
      <c r="Z5" s="405">
        <f t="shared" si="3"/>
        <v>120000</v>
      </c>
      <c r="AA5" s="406">
        <f t="shared" si="4"/>
        <v>0</v>
      </c>
      <c r="AB5" s="394">
        <v>43071</v>
      </c>
      <c r="AC5" s="390">
        <v>140660</v>
      </c>
      <c r="AD5" s="394">
        <v>43071</v>
      </c>
      <c r="AE5" s="401" t="s">
        <v>284</v>
      </c>
      <c r="AF5" s="401" t="s">
        <v>280</v>
      </c>
      <c r="AG5" s="390" t="s">
        <v>87</v>
      </c>
      <c r="AH5" s="390" t="s">
        <v>47</v>
      </c>
      <c r="AI5" s="402" t="s">
        <v>50</v>
      </c>
      <c r="AJ5" s="390"/>
      <c r="AK5" s="394"/>
      <c r="AL5" s="390" t="s">
        <v>4984</v>
      </c>
      <c r="AM5" s="394">
        <v>43073</v>
      </c>
      <c r="AN5" s="394" t="s">
        <v>4899</v>
      </c>
      <c r="AO5" s="390" t="s">
        <v>4903</v>
      </c>
      <c r="AP5" s="399">
        <v>28407270102083</v>
      </c>
      <c r="AQ5" s="397" t="s">
        <v>4904</v>
      </c>
      <c r="AR5" s="390"/>
      <c r="AS5" s="390"/>
      <c r="AT5" s="390" t="s">
        <v>102</v>
      </c>
      <c r="AU5" s="390" t="s">
        <v>252</v>
      </c>
      <c r="AV5" s="390" t="s">
        <v>228</v>
      </c>
      <c r="AW5" s="389"/>
      <c r="AX5" s="389"/>
      <c r="AY5" s="389">
        <f t="shared" si="5"/>
        <v>0</v>
      </c>
      <c r="AZ5" s="390"/>
      <c r="BA5" s="390"/>
      <c r="BB5" s="390"/>
      <c r="BC5" s="403">
        <f t="shared" si="6"/>
        <v>0</v>
      </c>
      <c r="BD5" s="403">
        <f t="shared" si="7"/>
        <v>0</v>
      </c>
      <c r="BE5" s="404">
        <f t="shared" si="8"/>
        <v>11</v>
      </c>
      <c r="BF5" s="404">
        <f t="shared" si="8"/>
        <v>0</v>
      </c>
      <c r="BG5" s="404">
        <f t="shared" si="9"/>
        <v>14</v>
      </c>
      <c r="BH5" s="404">
        <f t="shared" si="10"/>
        <v>14</v>
      </c>
      <c r="BI5" s="404">
        <f t="shared" si="10"/>
        <v>11</v>
      </c>
    </row>
    <row r="6" spans="1:61" s="404" customFormat="1" ht="17.25" thickTop="1" thickBot="1">
      <c r="A6" s="393">
        <v>216634</v>
      </c>
      <c r="B6" s="394">
        <v>43072</v>
      </c>
      <c r="C6" s="390" t="s">
        <v>4892</v>
      </c>
      <c r="D6" s="392">
        <v>60000</v>
      </c>
      <c r="E6" s="392"/>
      <c r="F6" s="392">
        <f t="shared" si="0"/>
        <v>60000</v>
      </c>
      <c r="G6" s="411" t="s">
        <v>215</v>
      </c>
      <c r="H6" s="390">
        <v>4</v>
      </c>
      <c r="I6" s="391">
        <v>120000</v>
      </c>
      <c r="J6" s="392">
        <f t="shared" si="1"/>
        <v>105263.15789473685</v>
      </c>
      <c r="K6" s="392">
        <f t="shared" si="2"/>
        <v>14736.84210526316</v>
      </c>
      <c r="L6" s="390" t="s">
        <v>4972</v>
      </c>
      <c r="M6" s="395"/>
      <c r="N6" s="396"/>
      <c r="O6" s="392">
        <f t="shared" si="11"/>
        <v>60000</v>
      </c>
      <c r="P6" s="394">
        <v>43073</v>
      </c>
      <c r="Q6" s="397" t="s">
        <v>4973</v>
      </c>
      <c r="R6" s="397"/>
      <c r="S6" s="398"/>
      <c r="T6" s="399">
        <v>28306302101679</v>
      </c>
      <c r="U6" s="393"/>
      <c r="V6" s="400"/>
      <c r="W6" s="390"/>
      <c r="X6" s="390" t="s">
        <v>4974</v>
      </c>
      <c r="Y6" s="391">
        <v>60000</v>
      </c>
      <c r="Z6" s="405">
        <f t="shared" si="3"/>
        <v>60000</v>
      </c>
      <c r="AA6" s="406">
        <f t="shared" si="4"/>
        <v>0</v>
      </c>
      <c r="AB6" s="394">
        <v>43072</v>
      </c>
      <c r="AC6" s="390">
        <v>140663</v>
      </c>
      <c r="AD6" s="394">
        <v>43072</v>
      </c>
      <c r="AE6" s="401" t="s">
        <v>339</v>
      </c>
      <c r="AF6" s="401" t="s">
        <v>280</v>
      </c>
      <c r="AG6" s="390" t="s">
        <v>40</v>
      </c>
      <c r="AH6" s="390" t="s">
        <v>36</v>
      </c>
      <c r="AI6" s="402" t="s">
        <v>50</v>
      </c>
      <c r="AJ6" s="390"/>
      <c r="AK6" s="394"/>
      <c r="AL6" s="390" t="s">
        <v>4984</v>
      </c>
      <c r="AM6" s="394">
        <v>43074</v>
      </c>
      <c r="AN6" s="390" t="s">
        <v>4972</v>
      </c>
      <c r="AO6" s="390" t="s">
        <v>4975</v>
      </c>
      <c r="AP6" s="399">
        <v>28512060100141</v>
      </c>
      <c r="AQ6" s="397" t="s">
        <v>4976</v>
      </c>
      <c r="AR6" s="390"/>
      <c r="AS6" s="390"/>
      <c r="AT6" s="390" t="s">
        <v>4977</v>
      </c>
      <c r="AU6" s="390" t="s">
        <v>278</v>
      </c>
      <c r="AV6" s="390" t="s">
        <v>228</v>
      </c>
      <c r="AW6" s="389"/>
      <c r="AX6" s="389"/>
      <c r="AY6" s="389">
        <f t="shared" si="5"/>
        <v>0</v>
      </c>
      <c r="AZ6" s="390"/>
      <c r="BA6" s="390"/>
      <c r="BB6" s="390"/>
      <c r="BC6" s="403">
        <f t="shared" si="6"/>
        <v>0.5</v>
      </c>
      <c r="BD6" s="403">
        <f t="shared" si="7"/>
        <v>0</v>
      </c>
      <c r="BE6" s="404">
        <f t="shared" si="8"/>
        <v>11</v>
      </c>
      <c r="BF6" s="404">
        <f t="shared" si="8"/>
        <v>0</v>
      </c>
      <c r="BG6" s="404">
        <f t="shared" si="9"/>
        <v>14</v>
      </c>
      <c r="BH6" s="404">
        <f t="shared" si="10"/>
        <v>14</v>
      </c>
      <c r="BI6" s="404">
        <f t="shared" si="10"/>
        <v>11</v>
      </c>
    </row>
    <row r="7" spans="1:61" s="404" customFormat="1" ht="17.25" thickTop="1" thickBot="1">
      <c r="A7" s="393">
        <v>216642</v>
      </c>
      <c r="B7" s="394">
        <v>43072</v>
      </c>
      <c r="C7" s="390" t="s">
        <v>4892</v>
      </c>
      <c r="D7" s="392"/>
      <c r="E7" s="392"/>
      <c r="F7" s="392">
        <f>D7+E7</f>
        <v>0</v>
      </c>
      <c r="G7" s="390" t="s">
        <v>213</v>
      </c>
      <c r="H7" s="390">
        <v>4</v>
      </c>
      <c r="I7" s="391">
        <v>120000</v>
      </c>
      <c r="J7" s="392">
        <f>I7/(1.14)</f>
        <v>105263.15789473685</v>
      </c>
      <c r="K7" s="392">
        <f>J7*0.14</f>
        <v>14736.84210526316</v>
      </c>
      <c r="L7" s="390" t="s">
        <v>4971</v>
      </c>
      <c r="M7" s="395"/>
      <c r="N7" s="396"/>
      <c r="O7" s="392">
        <f>I7-D7</f>
        <v>120000</v>
      </c>
      <c r="P7" s="394">
        <v>43073</v>
      </c>
      <c r="Q7" s="397" t="s">
        <v>4978</v>
      </c>
      <c r="R7" s="397"/>
      <c r="S7" s="398">
        <v>24501131</v>
      </c>
      <c r="T7" s="399">
        <v>28107010104151</v>
      </c>
      <c r="U7" s="393"/>
      <c r="V7" s="400" t="s">
        <v>109</v>
      </c>
      <c r="W7" s="390"/>
      <c r="X7" s="390" t="s">
        <v>4979</v>
      </c>
      <c r="Y7" s="391">
        <v>120000</v>
      </c>
      <c r="Z7" s="405">
        <f>IF(AG7="Corporate",((F7+Y7)/2),IF(G7="Club",I7,(F7+Y7)))</f>
        <v>120000</v>
      </c>
      <c r="AA7" s="406">
        <f>(F7+Y7)-I7</f>
        <v>0</v>
      </c>
      <c r="AB7" s="394">
        <v>43072</v>
      </c>
      <c r="AC7" s="390">
        <v>140664</v>
      </c>
      <c r="AD7" s="394">
        <v>43072</v>
      </c>
      <c r="AE7" s="401" t="s">
        <v>281</v>
      </c>
      <c r="AF7" s="401" t="s">
        <v>276</v>
      </c>
      <c r="AG7" s="390" t="s">
        <v>39</v>
      </c>
      <c r="AH7" s="390" t="s">
        <v>47</v>
      </c>
      <c r="AI7" s="402" t="s">
        <v>50</v>
      </c>
      <c r="AJ7" s="390"/>
      <c r="AK7" s="394"/>
      <c r="AL7" s="390" t="s">
        <v>5012</v>
      </c>
      <c r="AM7" s="394">
        <v>43074</v>
      </c>
      <c r="AN7" s="394" t="s">
        <v>4971</v>
      </c>
      <c r="AO7" s="390" t="s">
        <v>4980</v>
      </c>
      <c r="AP7" s="399">
        <v>28209290102962</v>
      </c>
      <c r="AQ7" s="397"/>
      <c r="AR7" s="390"/>
      <c r="AS7" s="390"/>
      <c r="AT7" s="390" t="s">
        <v>4981</v>
      </c>
      <c r="AU7" s="390" t="s">
        <v>278</v>
      </c>
      <c r="AV7" s="390" t="s">
        <v>228</v>
      </c>
      <c r="AW7" s="389"/>
      <c r="AX7" s="389"/>
      <c r="AY7" s="389">
        <f>(AW7*35%)-AX7</f>
        <v>0</v>
      </c>
      <c r="AZ7" s="390"/>
      <c r="BA7" s="390"/>
      <c r="BB7" s="390"/>
      <c r="BC7" s="403">
        <f>D7/I7</f>
        <v>0</v>
      </c>
      <c r="BD7" s="403">
        <f>E7/O7</f>
        <v>0</v>
      </c>
      <c r="BE7" s="404">
        <f>LEN(Q7)</f>
        <v>11</v>
      </c>
      <c r="BF7" s="404">
        <f>LEN(R7)</f>
        <v>0</v>
      </c>
      <c r="BG7" s="404">
        <f>LEN(T7)</f>
        <v>14</v>
      </c>
      <c r="BH7" s="404">
        <f>LEN(AP7)</f>
        <v>14</v>
      </c>
      <c r="BI7" s="404">
        <f>LEN(AQ7)</f>
        <v>0</v>
      </c>
    </row>
    <row r="8" spans="1:61" s="404" customFormat="1" ht="17.25" thickTop="1" thickBot="1">
      <c r="A8" s="393">
        <v>216706</v>
      </c>
      <c r="B8" s="394">
        <v>43073</v>
      </c>
      <c r="C8" s="390" t="s">
        <v>4892</v>
      </c>
      <c r="D8" s="392">
        <v>62500</v>
      </c>
      <c r="E8" s="392"/>
      <c r="F8" s="392">
        <f t="shared" ref="F8" si="12">D8+E8</f>
        <v>62500</v>
      </c>
      <c r="G8" s="411" t="s">
        <v>215</v>
      </c>
      <c r="H8" s="390">
        <v>4</v>
      </c>
      <c r="I8" s="391">
        <v>125000</v>
      </c>
      <c r="J8" s="392">
        <f t="shared" ref="J8" si="13">I8/(1.14)</f>
        <v>109649.12280701756</v>
      </c>
      <c r="K8" s="392">
        <f t="shared" ref="K8" si="14">J8*0.14</f>
        <v>15350.87719298246</v>
      </c>
      <c r="L8" s="390" t="s">
        <v>4988</v>
      </c>
      <c r="M8" s="395"/>
      <c r="N8" s="396"/>
      <c r="O8" s="392">
        <f t="shared" ref="O8" si="15">I8-D8</f>
        <v>62500</v>
      </c>
      <c r="P8" s="394">
        <v>43074</v>
      </c>
      <c r="Q8" s="397" t="s">
        <v>4989</v>
      </c>
      <c r="R8" s="397"/>
      <c r="S8" s="398" t="s">
        <v>4990</v>
      </c>
      <c r="T8" s="399">
        <v>27210240103814</v>
      </c>
      <c r="U8" s="393"/>
      <c r="V8" s="400"/>
      <c r="W8" s="390"/>
      <c r="X8" s="390" t="s">
        <v>4991</v>
      </c>
      <c r="Y8" s="391">
        <f>15625*4</f>
        <v>62500</v>
      </c>
      <c r="Z8" s="405">
        <f t="shared" ref="Z8" si="16">IF(AG8="Corporate",((F8+Y8)/2),IF(G8="Club",I8,(F8+Y8)))</f>
        <v>125000</v>
      </c>
      <c r="AA8" s="406">
        <f t="shared" ref="AA8" si="17">(F8+Y8)-I8</f>
        <v>0</v>
      </c>
      <c r="AB8" s="394">
        <v>43073</v>
      </c>
      <c r="AC8" s="390">
        <v>140665</v>
      </c>
      <c r="AD8" s="394">
        <v>43073</v>
      </c>
      <c r="AE8" s="401" t="s">
        <v>275</v>
      </c>
      <c r="AF8" s="401" t="s">
        <v>276</v>
      </c>
      <c r="AG8" s="390" t="s">
        <v>39</v>
      </c>
      <c r="AH8" s="390" t="s">
        <v>47</v>
      </c>
      <c r="AI8" s="402" t="s">
        <v>50</v>
      </c>
      <c r="AJ8" s="390"/>
      <c r="AK8" s="394"/>
      <c r="AL8" s="390"/>
      <c r="AM8" s="394"/>
      <c r="AN8" s="390" t="s">
        <v>4988</v>
      </c>
      <c r="AO8" s="390" t="s">
        <v>4992</v>
      </c>
      <c r="AP8" s="399">
        <v>28502190103821</v>
      </c>
      <c r="AQ8" s="397" t="s">
        <v>4993</v>
      </c>
      <c r="AR8" s="390"/>
      <c r="AS8" s="390"/>
      <c r="AT8" s="390" t="s">
        <v>4994</v>
      </c>
      <c r="AU8" s="390" t="s">
        <v>278</v>
      </c>
      <c r="AV8" s="390" t="s">
        <v>228</v>
      </c>
      <c r="AW8" s="389"/>
      <c r="AX8" s="389"/>
      <c r="AY8" s="389">
        <f t="shared" ref="AY8" si="18">(AW8*35%)-AX8</f>
        <v>0</v>
      </c>
      <c r="AZ8" s="390"/>
      <c r="BA8" s="390"/>
      <c r="BB8" s="390"/>
      <c r="BC8" s="403">
        <f t="shared" ref="BC8" si="19">D8/I8</f>
        <v>0.5</v>
      </c>
      <c r="BD8" s="403">
        <f t="shared" ref="BD8" si="20">E8/O8</f>
        <v>0</v>
      </c>
      <c r="BE8" s="404">
        <f t="shared" ref="BE8:BF8" si="21">LEN(Q8)</f>
        <v>11</v>
      </c>
      <c r="BF8" s="404">
        <f t="shared" si="21"/>
        <v>0</v>
      </c>
      <c r="BG8" s="404">
        <f t="shared" ref="BG8" si="22">LEN(T8)</f>
        <v>14</v>
      </c>
      <c r="BH8" s="404">
        <f t="shared" ref="BH8:BI8" si="23">LEN(AP8)</f>
        <v>14</v>
      </c>
      <c r="BI8" s="404">
        <f t="shared" si="23"/>
        <v>11</v>
      </c>
    </row>
    <row r="9" spans="1:61" ht="17.25" thickTop="1" thickBot="1">
      <c r="A9" s="70"/>
      <c r="B9" s="71"/>
      <c r="C9" s="3"/>
      <c r="D9" s="45"/>
      <c r="E9" s="45"/>
      <c r="F9" s="45">
        <f t="shared" ref="F9:F23" si="24">D9+E9</f>
        <v>0</v>
      </c>
      <c r="G9" s="3"/>
      <c r="H9" s="3"/>
      <c r="I9" s="39"/>
      <c r="J9" s="45">
        <f t="shared" ref="J9:J23" si="25">I9/(1.14)</f>
        <v>0</v>
      </c>
      <c r="K9" s="45">
        <f t="shared" ref="K9:K23" si="26">J9*0.14</f>
        <v>0</v>
      </c>
      <c r="L9" s="3"/>
      <c r="M9" s="72"/>
      <c r="N9" s="72"/>
      <c r="O9" s="392">
        <f t="shared" ref="O9:O33" si="27">I9-D9</f>
        <v>0</v>
      </c>
      <c r="P9" s="71"/>
      <c r="Q9" s="74"/>
      <c r="R9" s="74"/>
      <c r="S9" s="75"/>
      <c r="T9" s="76"/>
      <c r="U9" s="70"/>
      <c r="V9" s="3"/>
      <c r="W9" s="3"/>
      <c r="X9" s="3"/>
      <c r="Y9" s="39"/>
      <c r="Z9" s="405">
        <f t="shared" ref="Z9:Z69" si="28">IF(AG9="Corporate",((F9+Y9)/2),IF(G9="Club",I9,(F9+Y9)))</f>
        <v>0</v>
      </c>
      <c r="AA9" s="406">
        <f t="shared" ref="AA9:AA23" si="29">(F9+Y9)-I9</f>
        <v>0</v>
      </c>
      <c r="AB9" s="71"/>
      <c r="AC9" s="3"/>
      <c r="AD9" s="71"/>
      <c r="AE9" s="78"/>
      <c r="AF9" s="78"/>
      <c r="AG9" s="3"/>
      <c r="AH9" s="3"/>
      <c r="AI9" s="79"/>
      <c r="AJ9" s="3"/>
      <c r="AK9" s="71"/>
      <c r="AL9" s="3"/>
      <c r="AM9" s="71"/>
      <c r="AN9" s="3"/>
      <c r="AO9" s="3"/>
      <c r="AP9" s="76"/>
      <c r="AQ9" s="74"/>
      <c r="AR9" s="3"/>
      <c r="AS9" s="3"/>
      <c r="AT9" s="3"/>
      <c r="AU9" s="3"/>
      <c r="AV9" s="3"/>
      <c r="AW9" s="1"/>
      <c r="AX9" s="1"/>
      <c r="AY9" s="1">
        <f t="shared" ref="AY9:AY23" si="30">(AW9*35%)-AX9</f>
        <v>0</v>
      </c>
      <c r="AZ9" s="3"/>
      <c r="BA9" s="3"/>
      <c r="BB9" s="3"/>
      <c r="BC9" s="80" t="e">
        <f t="shared" ref="BC9:BC23" si="31">D9/I9</f>
        <v>#DIV/0!</v>
      </c>
      <c r="BD9" s="80" t="e">
        <f t="shared" ref="BD9:BD23" si="32">E9/O9</f>
        <v>#DIV/0!</v>
      </c>
      <c r="BE9" s="81">
        <f t="shared" ref="BE9:BE23" si="33">LEN(Q9)</f>
        <v>0</v>
      </c>
      <c r="BF9" s="81">
        <f t="shared" ref="BF9:BF23" si="34">LEN(R9)</f>
        <v>0</v>
      </c>
      <c r="BG9" s="81">
        <f t="shared" ref="BG9:BG23" si="35">LEN(T9)</f>
        <v>0</v>
      </c>
      <c r="BH9" s="81">
        <f t="shared" ref="BH9:BH23" si="36">LEN(AP9)</f>
        <v>0</v>
      </c>
      <c r="BI9" s="81">
        <f t="shared" ref="BI9:BI23" si="37">LEN(AQ9)</f>
        <v>0</v>
      </c>
    </row>
    <row r="10" spans="1:61" ht="17.25" thickTop="1" thickBot="1">
      <c r="A10" s="70"/>
      <c r="B10" s="71"/>
      <c r="C10" s="3"/>
      <c r="D10" s="45"/>
      <c r="E10" s="45"/>
      <c r="F10" s="45">
        <f t="shared" si="24"/>
        <v>0</v>
      </c>
      <c r="G10" s="3"/>
      <c r="H10" s="3"/>
      <c r="I10" s="39"/>
      <c r="J10" s="45">
        <f t="shared" si="25"/>
        <v>0</v>
      </c>
      <c r="K10" s="45">
        <f t="shared" si="26"/>
        <v>0</v>
      </c>
      <c r="L10" s="3"/>
      <c r="M10" s="72"/>
      <c r="N10" s="72"/>
      <c r="O10" s="392">
        <f t="shared" si="27"/>
        <v>0</v>
      </c>
      <c r="P10" s="71"/>
      <c r="Q10" s="74"/>
      <c r="R10" s="74"/>
      <c r="S10" s="75"/>
      <c r="T10" s="76"/>
      <c r="U10" s="70"/>
      <c r="V10" s="3"/>
      <c r="W10" s="3"/>
      <c r="X10" s="3"/>
      <c r="Y10" s="39"/>
      <c r="Z10" s="405">
        <f t="shared" si="28"/>
        <v>0</v>
      </c>
      <c r="AA10" s="406">
        <f t="shared" si="29"/>
        <v>0</v>
      </c>
      <c r="AB10" s="71"/>
      <c r="AC10" s="3"/>
      <c r="AD10" s="71"/>
      <c r="AE10" s="78"/>
      <c r="AF10" s="78"/>
      <c r="AG10" s="3"/>
      <c r="AH10" s="3"/>
      <c r="AI10" s="79"/>
      <c r="AJ10" s="3"/>
      <c r="AK10" s="71"/>
      <c r="AL10" s="3"/>
      <c r="AM10" s="71"/>
      <c r="AN10" s="3"/>
      <c r="AO10" s="3"/>
      <c r="AP10" s="76"/>
      <c r="AQ10" s="74"/>
      <c r="AR10" s="3"/>
      <c r="AS10" s="3"/>
      <c r="AT10" s="3"/>
      <c r="AU10" s="3"/>
      <c r="AV10" s="3"/>
      <c r="AW10" s="1"/>
      <c r="AX10" s="1"/>
      <c r="AY10" s="1">
        <f t="shared" si="30"/>
        <v>0</v>
      </c>
      <c r="AZ10" s="3"/>
      <c r="BA10" s="3"/>
      <c r="BB10" s="3"/>
      <c r="BC10" s="80" t="e">
        <f t="shared" si="31"/>
        <v>#DIV/0!</v>
      </c>
      <c r="BD10" s="80" t="e">
        <f t="shared" si="32"/>
        <v>#DIV/0!</v>
      </c>
      <c r="BE10" s="81">
        <f t="shared" si="33"/>
        <v>0</v>
      </c>
      <c r="BF10" s="81">
        <f t="shared" si="34"/>
        <v>0</v>
      </c>
      <c r="BG10" s="81">
        <f t="shared" si="35"/>
        <v>0</v>
      </c>
      <c r="BH10" s="81">
        <f t="shared" si="36"/>
        <v>0</v>
      </c>
      <c r="BI10" s="81">
        <f t="shared" si="37"/>
        <v>0</v>
      </c>
    </row>
    <row r="11" spans="1:61" ht="17.25" thickTop="1" thickBot="1">
      <c r="A11" s="70"/>
      <c r="B11" s="71"/>
      <c r="C11" s="3"/>
      <c r="D11" s="45"/>
      <c r="E11" s="45"/>
      <c r="F11" s="45">
        <f t="shared" si="24"/>
        <v>0</v>
      </c>
      <c r="G11" s="3"/>
      <c r="H11" s="3"/>
      <c r="I11" s="39"/>
      <c r="J11" s="45">
        <f t="shared" si="25"/>
        <v>0</v>
      </c>
      <c r="K11" s="45">
        <f t="shared" si="26"/>
        <v>0</v>
      </c>
      <c r="L11" s="3"/>
      <c r="M11" s="72"/>
      <c r="N11" s="72"/>
      <c r="O11" s="392">
        <f t="shared" si="27"/>
        <v>0</v>
      </c>
      <c r="P11" s="71"/>
      <c r="Q11" s="74"/>
      <c r="R11" s="74"/>
      <c r="S11" s="75"/>
      <c r="T11" s="76"/>
      <c r="U11" s="70"/>
      <c r="V11" s="3"/>
      <c r="W11" s="3"/>
      <c r="X11" s="3"/>
      <c r="Y11" s="39"/>
      <c r="Z11" s="405">
        <f t="shared" si="28"/>
        <v>0</v>
      </c>
      <c r="AA11" s="406">
        <f t="shared" si="29"/>
        <v>0</v>
      </c>
      <c r="AB11" s="71"/>
      <c r="AC11" s="3"/>
      <c r="AD11" s="71"/>
      <c r="AE11" s="78"/>
      <c r="AF11" s="78"/>
      <c r="AG11" s="3"/>
      <c r="AH11" s="3"/>
      <c r="AI11" s="79"/>
      <c r="AJ11" s="3"/>
      <c r="AK11" s="71"/>
      <c r="AL11" s="3"/>
      <c r="AM11" s="71"/>
      <c r="AN11" s="3"/>
      <c r="AO11" s="3"/>
      <c r="AP11" s="76"/>
      <c r="AQ11" s="74"/>
      <c r="AR11" s="3"/>
      <c r="AS11" s="3"/>
      <c r="AT11" s="3"/>
      <c r="AU11" s="3"/>
      <c r="AV11" s="3"/>
      <c r="AW11" s="1"/>
      <c r="AX11" s="1"/>
      <c r="AY11" s="1">
        <f t="shared" si="30"/>
        <v>0</v>
      </c>
      <c r="AZ11" s="3"/>
      <c r="BA11" s="3"/>
      <c r="BB11" s="3"/>
      <c r="BC11" s="80" t="e">
        <f t="shared" si="31"/>
        <v>#DIV/0!</v>
      </c>
      <c r="BD11" s="80" t="e">
        <f t="shared" si="32"/>
        <v>#DIV/0!</v>
      </c>
      <c r="BE11" s="81">
        <f t="shared" si="33"/>
        <v>0</v>
      </c>
      <c r="BF11" s="81">
        <f t="shared" si="34"/>
        <v>0</v>
      </c>
      <c r="BG11" s="81">
        <f t="shared" si="35"/>
        <v>0</v>
      </c>
      <c r="BH11" s="81">
        <f t="shared" si="36"/>
        <v>0</v>
      </c>
      <c r="BI11" s="81">
        <f t="shared" si="37"/>
        <v>0</v>
      </c>
    </row>
    <row r="12" spans="1:61" ht="17.25" thickTop="1" thickBot="1">
      <c r="A12" s="70"/>
      <c r="B12" s="71"/>
      <c r="C12" s="3"/>
      <c r="D12" s="45"/>
      <c r="E12" s="45"/>
      <c r="F12" s="45">
        <f t="shared" si="24"/>
        <v>0</v>
      </c>
      <c r="G12" s="3"/>
      <c r="H12" s="3"/>
      <c r="I12" s="39"/>
      <c r="J12" s="45">
        <f t="shared" si="25"/>
        <v>0</v>
      </c>
      <c r="K12" s="45">
        <f t="shared" si="26"/>
        <v>0</v>
      </c>
      <c r="L12" s="3"/>
      <c r="M12" s="72"/>
      <c r="N12" s="72"/>
      <c r="O12" s="392">
        <f t="shared" si="27"/>
        <v>0</v>
      </c>
      <c r="P12" s="71"/>
      <c r="Q12" s="74"/>
      <c r="R12" s="74"/>
      <c r="S12" s="75"/>
      <c r="T12" s="76"/>
      <c r="U12" s="70"/>
      <c r="V12" s="3"/>
      <c r="W12" s="3"/>
      <c r="X12" s="3"/>
      <c r="Y12" s="39"/>
      <c r="Z12" s="405">
        <f t="shared" si="28"/>
        <v>0</v>
      </c>
      <c r="AA12" s="406">
        <f t="shared" si="29"/>
        <v>0</v>
      </c>
      <c r="AB12" s="71"/>
      <c r="AC12" s="3"/>
      <c r="AD12" s="71"/>
      <c r="AE12" s="78"/>
      <c r="AF12" s="78"/>
      <c r="AG12" s="3"/>
      <c r="AH12" s="3"/>
      <c r="AI12" s="79"/>
      <c r="AJ12" s="3"/>
      <c r="AK12" s="71"/>
      <c r="AL12" s="3"/>
      <c r="AM12" s="71"/>
      <c r="AN12" s="3"/>
      <c r="AO12" s="3"/>
      <c r="AP12" s="76"/>
      <c r="AQ12" s="74"/>
      <c r="AR12" s="3"/>
      <c r="AS12" s="3"/>
      <c r="AT12" s="3"/>
      <c r="AU12" s="3"/>
      <c r="AV12" s="3"/>
      <c r="AW12" s="1"/>
      <c r="AX12" s="1"/>
      <c r="AY12" s="1">
        <f t="shared" si="30"/>
        <v>0</v>
      </c>
      <c r="AZ12" s="3"/>
      <c r="BA12" s="3"/>
      <c r="BB12" s="3"/>
      <c r="BC12" s="80" t="e">
        <f t="shared" si="31"/>
        <v>#DIV/0!</v>
      </c>
      <c r="BD12" s="80" t="e">
        <f t="shared" si="32"/>
        <v>#DIV/0!</v>
      </c>
      <c r="BE12" s="81">
        <f t="shared" si="33"/>
        <v>0</v>
      </c>
      <c r="BF12" s="81">
        <f t="shared" si="34"/>
        <v>0</v>
      </c>
      <c r="BG12" s="81">
        <f t="shared" si="35"/>
        <v>0</v>
      </c>
      <c r="BH12" s="81">
        <f t="shared" si="36"/>
        <v>0</v>
      </c>
      <c r="BI12" s="81">
        <f t="shared" si="37"/>
        <v>0</v>
      </c>
    </row>
    <row r="13" spans="1:61" ht="17.25" thickTop="1" thickBot="1">
      <c r="A13" s="70"/>
      <c r="B13" s="71"/>
      <c r="C13" s="3"/>
      <c r="D13" s="45"/>
      <c r="E13" s="45"/>
      <c r="F13" s="45">
        <f t="shared" si="24"/>
        <v>0</v>
      </c>
      <c r="G13" s="3"/>
      <c r="H13" s="3"/>
      <c r="I13" s="39"/>
      <c r="J13" s="45">
        <f t="shared" si="25"/>
        <v>0</v>
      </c>
      <c r="K13" s="45">
        <f t="shared" si="26"/>
        <v>0</v>
      </c>
      <c r="L13" s="3"/>
      <c r="M13" s="72"/>
      <c r="N13" s="72"/>
      <c r="O13" s="392">
        <f t="shared" si="27"/>
        <v>0</v>
      </c>
      <c r="P13" s="71"/>
      <c r="Q13" s="74"/>
      <c r="R13" s="74"/>
      <c r="S13" s="75"/>
      <c r="T13" s="76"/>
      <c r="U13" s="70"/>
      <c r="V13" s="3"/>
      <c r="W13" s="3"/>
      <c r="X13" s="3"/>
      <c r="Y13" s="39"/>
      <c r="Z13" s="405">
        <f t="shared" si="28"/>
        <v>0</v>
      </c>
      <c r="AA13" s="406">
        <f t="shared" si="29"/>
        <v>0</v>
      </c>
      <c r="AB13" s="71"/>
      <c r="AC13" s="3"/>
      <c r="AD13" s="71"/>
      <c r="AE13" s="78"/>
      <c r="AF13" s="78"/>
      <c r="AG13" s="3"/>
      <c r="AH13" s="3"/>
      <c r="AI13" s="79"/>
      <c r="AJ13" s="3"/>
      <c r="AK13" s="71"/>
      <c r="AL13" s="3"/>
      <c r="AM13" s="71"/>
      <c r="AN13" s="3"/>
      <c r="AO13" s="3"/>
      <c r="AP13" s="76"/>
      <c r="AQ13" s="74"/>
      <c r="AR13" s="3"/>
      <c r="AS13" s="3"/>
      <c r="AT13" s="3"/>
      <c r="AU13" s="3"/>
      <c r="AV13" s="3"/>
      <c r="AW13" s="1"/>
      <c r="AX13" s="1"/>
      <c r="AY13" s="1">
        <f t="shared" si="30"/>
        <v>0</v>
      </c>
      <c r="AZ13" s="3"/>
      <c r="BA13" s="3"/>
      <c r="BB13" s="3"/>
      <c r="BC13" s="80" t="e">
        <f t="shared" si="31"/>
        <v>#DIV/0!</v>
      </c>
      <c r="BD13" s="80" t="e">
        <f t="shared" si="32"/>
        <v>#DIV/0!</v>
      </c>
      <c r="BE13" s="81">
        <f t="shared" si="33"/>
        <v>0</v>
      </c>
      <c r="BF13" s="81">
        <f t="shared" si="34"/>
        <v>0</v>
      </c>
      <c r="BG13" s="81">
        <f t="shared" si="35"/>
        <v>0</v>
      </c>
      <c r="BH13" s="81">
        <f t="shared" si="36"/>
        <v>0</v>
      </c>
      <c r="BI13" s="81">
        <f t="shared" si="37"/>
        <v>0</v>
      </c>
    </row>
    <row r="14" spans="1:61" ht="17.25" thickTop="1" thickBot="1">
      <c r="A14" s="70"/>
      <c r="B14" s="71"/>
      <c r="C14" s="3"/>
      <c r="D14" s="45"/>
      <c r="E14" s="45"/>
      <c r="F14" s="45">
        <f t="shared" si="24"/>
        <v>0</v>
      </c>
      <c r="G14" s="3"/>
      <c r="H14" s="3"/>
      <c r="I14" s="39"/>
      <c r="J14" s="45">
        <f t="shared" si="25"/>
        <v>0</v>
      </c>
      <c r="K14" s="45">
        <f t="shared" si="26"/>
        <v>0</v>
      </c>
      <c r="L14" s="3"/>
      <c r="M14" s="72"/>
      <c r="N14" s="72"/>
      <c r="O14" s="392">
        <f t="shared" si="27"/>
        <v>0</v>
      </c>
      <c r="P14" s="71"/>
      <c r="Q14" s="74"/>
      <c r="R14" s="74"/>
      <c r="S14" s="75"/>
      <c r="T14" s="76"/>
      <c r="U14" s="70"/>
      <c r="V14" s="3"/>
      <c r="W14" s="3"/>
      <c r="X14" s="3"/>
      <c r="Y14" s="39"/>
      <c r="Z14" s="405">
        <f t="shared" si="28"/>
        <v>0</v>
      </c>
      <c r="AA14" s="406">
        <f t="shared" si="29"/>
        <v>0</v>
      </c>
      <c r="AB14" s="71"/>
      <c r="AC14" s="3"/>
      <c r="AD14" s="71"/>
      <c r="AE14" s="78"/>
      <c r="AF14" s="78"/>
      <c r="AG14" s="3"/>
      <c r="AH14" s="3"/>
      <c r="AI14" s="79"/>
      <c r="AJ14" s="3"/>
      <c r="AK14" s="71"/>
      <c r="AL14" s="3"/>
      <c r="AM14" s="71"/>
      <c r="AN14" s="3"/>
      <c r="AO14" s="3"/>
      <c r="AP14" s="76"/>
      <c r="AQ14" s="74"/>
      <c r="AR14" s="3"/>
      <c r="AS14" s="3"/>
      <c r="AT14" s="3"/>
      <c r="AU14" s="3"/>
      <c r="AV14" s="3"/>
      <c r="AW14" s="1"/>
      <c r="AX14" s="1"/>
      <c r="AY14" s="1">
        <f t="shared" si="30"/>
        <v>0</v>
      </c>
      <c r="AZ14" s="3"/>
      <c r="BA14" s="3"/>
      <c r="BB14" s="3"/>
      <c r="BC14" s="80" t="e">
        <f t="shared" si="31"/>
        <v>#DIV/0!</v>
      </c>
      <c r="BD14" s="80" t="e">
        <f t="shared" si="32"/>
        <v>#DIV/0!</v>
      </c>
      <c r="BE14" s="81">
        <f t="shared" si="33"/>
        <v>0</v>
      </c>
      <c r="BF14" s="81">
        <f t="shared" si="34"/>
        <v>0</v>
      </c>
      <c r="BG14" s="81">
        <f t="shared" si="35"/>
        <v>0</v>
      </c>
      <c r="BH14" s="81">
        <f t="shared" si="36"/>
        <v>0</v>
      </c>
      <c r="BI14" s="81">
        <f t="shared" si="37"/>
        <v>0</v>
      </c>
    </row>
    <row r="15" spans="1:61" ht="17.25" thickTop="1" thickBot="1">
      <c r="A15" s="70"/>
      <c r="B15" s="71"/>
      <c r="C15" s="3"/>
      <c r="D15" s="45"/>
      <c r="E15" s="45"/>
      <c r="F15" s="45">
        <f t="shared" si="24"/>
        <v>0</v>
      </c>
      <c r="G15" s="3"/>
      <c r="H15" s="3"/>
      <c r="I15" s="39"/>
      <c r="J15" s="45">
        <f t="shared" si="25"/>
        <v>0</v>
      </c>
      <c r="K15" s="45">
        <f t="shared" si="26"/>
        <v>0</v>
      </c>
      <c r="L15" s="3"/>
      <c r="M15" s="72"/>
      <c r="N15" s="72"/>
      <c r="O15" s="392">
        <f t="shared" si="27"/>
        <v>0</v>
      </c>
      <c r="P15" s="71"/>
      <c r="Q15" s="74"/>
      <c r="R15" s="74"/>
      <c r="S15" s="75"/>
      <c r="T15" s="76"/>
      <c r="U15" s="70"/>
      <c r="V15" s="3"/>
      <c r="W15" s="3"/>
      <c r="X15" s="3"/>
      <c r="Y15" s="39"/>
      <c r="Z15" s="405">
        <f t="shared" si="28"/>
        <v>0</v>
      </c>
      <c r="AA15" s="406">
        <f t="shared" si="29"/>
        <v>0</v>
      </c>
      <c r="AB15" s="71"/>
      <c r="AC15" s="3"/>
      <c r="AD15" s="71"/>
      <c r="AE15" s="78"/>
      <c r="AF15" s="78"/>
      <c r="AG15" s="3"/>
      <c r="AH15" s="3"/>
      <c r="AI15" s="79"/>
      <c r="AJ15" s="3"/>
      <c r="AK15" s="71"/>
      <c r="AL15" s="3"/>
      <c r="AM15" s="71"/>
      <c r="AN15" s="3"/>
      <c r="AO15" s="3"/>
      <c r="AP15" s="76"/>
      <c r="AQ15" s="74"/>
      <c r="AR15" s="3"/>
      <c r="AS15" s="3"/>
      <c r="AT15" s="3"/>
      <c r="AU15" s="3"/>
      <c r="AV15" s="3"/>
      <c r="AW15" s="1"/>
      <c r="AX15" s="1"/>
      <c r="AY15" s="1">
        <f t="shared" si="30"/>
        <v>0</v>
      </c>
      <c r="AZ15" s="3"/>
      <c r="BA15" s="3"/>
      <c r="BB15" s="3"/>
      <c r="BC15" s="80" t="e">
        <f t="shared" si="31"/>
        <v>#DIV/0!</v>
      </c>
      <c r="BD15" s="80" t="e">
        <f t="shared" si="32"/>
        <v>#DIV/0!</v>
      </c>
      <c r="BE15" s="81">
        <f t="shared" si="33"/>
        <v>0</v>
      </c>
      <c r="BF15" s="81">
        <f t="shared" si="34"/>
        <v>0</v>
      </c>
      <c r="BG15" s="81">
        <f t="shared" si="35"/>
        <v>0</v>
      </c>
      <c r="BH15" s="81">
        <f t="shared" si="36"/>
        <v>0</v>
      </c>
      <c r="BI15" s="81">
        <f t="shared" si="37"/>
        <v>0</v>
      </c>
    </row>
    <row r="16" spans="1:61" ht="17.25" thickTop="1" thickBot="1">
      <c r="A16" s="70"/>
      <c r="B16" s="71"/>
      <c r="C16" s="3"/>
      <c r="D16" s="45"/>
      <c r="E16" s="45"/>
      <c r="F16" s="45">
        <f t="shared" si="24"/>
        <v>0</v>
      </c>
      <c r="G16" s="3"/>
      <c r="H16" s="3"/>
      <c r="I16" s="39"/>
      <c r="J16" s="45">
        <f t="shared" si="25"/>
        <v>0</v>
      </c>
      <c r="K16" s="45">
        <f t="shared" si="26"/>
        <v>0</v>
      </c>
      <c r="L16" s="3"/>
      <c r="M16" s="72"/>
      <c r="N16" s="72"/>
      <c r="O16" s="392">
        <f t="shared" si="27"/>
        <v>0</v>
      </c>
      <c r="P16" s="71"/>
      <c r="Q16" s="74"/>
      <c r="R16" s="74"/>
      <c r="S16" s="75"/>
      <c r="T16" s="76"/>
      <c r="U16" s="70"/>
      <c r="V16" s="3"/>
      <c r="W16" s="3"/>
      <c r="X16" s="3"/>
      <c r="Y16" s="39"/>
      <c r="Z16" s="405">
        <f t="shared" si="28"/>
        <v>0</v>
      </c>
      <c r="AA16" s="406">
        <f t="shared" si="29"/>
        <v>0</v>
      </c>
      <c r="AB16" s="71"/>
      <c r="AC16" s="3"/>
      <c r="AD16" s="71"/>
      <c r="AE16" s="78"/>
      <c r="AF16" s="78"/>
      <c r="AG16" s="3"/>
      <c r="AH16" s="3"/>
      <c r="AI16" s="79"/>
      <c r="AJ16" s="3"/>
      <c r="AK16" s="71"/>
      <c r="AL16" s="3"/>
      <c r="AM16" s="71"/>
      <c r="AN16" s="3"/>
      <c r="AO16" s="3"/>
      <c r="AP16" s="76"/>
      <c r="AQ16" s="74"/>
      <c r="AR16" s="3"/>
      <c r="AS16" s="3"/>
      <c r="AT16" s="3"/>
      <c r="AU16" s="3"/>
      <c r="AV16" s="3"/>
      <c r="AW16" s="1"/>
      <c r="AX16" s="1"/>
      <c r="AY16" s="1">
        <f t="shared" si="30"/>
        <v>0</v>
      </c>
      <c r="AZ16" s="3"/>
      <c r="BA16" s="3"/>
      <c r="BB16" s="3"/>
      <c r="BC16" s="80" t="e">
        <f t="shared" si="31"/>
        <v>#DIV/0!</v>
      </c>
      <c r="BD16" s="80" t="e">
        <f t="shared" si="32"/>
        <v>#DIV/0!</v>
      </c>
      <c r="BE16" s="81">
        <f t="shared" si="33"/>
        <v>0</v>
      </c>
      <c r="BF16" s="81">
        <f t="shared" si="34"/>
        <v>0</v>
      </c>
      <c r="BG16" s="81">
        <f t="shared" si="35"/>
        <v>0</v>
      </c>
      <c r="BH16" s="81">
        <f t="shared" si="36"/>
        <v>0</v>
      </c>
      <c r="BI16" s="81">
        <f t="shared" si="37"/>
        <v>0</v>
      </c>
    </row>
    <row r="17" spans="1:61" ht="17.25" thickTop="1" thickBot="1">
      <c r="A17" s="70"/>
      <c r="B17" s="71"/>
      <c r="C17" s="3"/>
      <c r="D17" s="45"/>
      <c r="E17" s="45"/>
      <c r="F17" s="45">
        <f t="shared" si="24"/>
        <v>0</v>
      </c>
      <c r="G17" s="3"/>
      <c r="H17" s="3"/>
      <c r="I17" s="39"/>
      <c r="J17" s="45">
        <f t="shared" si="25"/>
        <v>0</v>
      </c>
      <c r="K17" s="45">
        <f t="shared" si="26"/>
        <v>0</v>
      </c>
      <c r="L17" s="3"/>
      <c r="M17" s="72"/>
      <c r="N17" s="72"/>
      <c r="O17" s="392">
        <f t="shared" si="27"/>
        <v>0</v>
      </c>
      <c r="P17" s="71"/>
      <c r="Q17" s="74"/>
      <c r="R17" s="74"/>
      <c r="S17" s="75"/>
      <c r="T17" s="76"/>
      <c r="U17" s="70"/>
      <c r="V17" s="3"/>
      <c r="W17" s="3"/>
      <c r="X17" s="3"/>
      <c r="Y17" s="39"/>
      <c r="Z17" s="405">
        <f t="shared" si="28"/>
        <v>0</v>
      </c>
      <c r="AA17" s="406">
        <f t="shared" si="29"/>
        <v>0</v>
      </c>
      <c r="AB17" s="71"/>
      <c r="AC17" s="3"/>
      <c r="AD17" s="71"/>
      <c r="AE17" s="78"/>
      <c r="AF17" s="78"/>
      <c r="AG17" s="3"/>
      <c r="AH17" s="3"/>
      <c r="AI17" s="79"/>
      <c r="AJ17" s="3"/>
      <c r="AK17" s="71"/>
      <c r="AL17" s="3"/>
      <c r="AM17" s="71"/>
      <c r="AN17" s="3"/>
      <c r="AO17" s="3"/>
      <c r="AP17" s="76"/>
      <c r="AQ17" s="74"/>
      <c r="AR17" s="3"/>
      <c r="AS17" s="3"/>
      <c r="AT17" s="3"/>
      <c r="AU17" s="3"/>
      <c r="AV17" s="3"/>
      <c r="AW17" s="1"/>
      <c r="AX17" s="1"/>
      <c r="AY17" s="1">
        <f t="shared" si="30"/>
        <v>0</v>
      </c>
      <c r="AZ17" s="3"/>
      <c r="BA17" s="3"/>
      <c r="BB17" s="3"/>
      <c r="BC17" s="80" t="e">
        <f t="shared" si="31"/>
        <v>#DIV/0!</v>
      </c>
      <c r="BD17" s="80" t="e">
        <f t="shared" si="32"/>
        <v>#DIV/0!</v>
      </c>
      <c r="BE17" s="81">
        <f t="shared" si="33"/>
        <v>0</v>
      </c>
      <c r="BF17" s="81">
        <f t="shared" si="34"/>
        <v>0</v>
      </c>
      <c r="BG17" s="81">
        <f t="shared" si="35"/>
        <v>0</v>
      </c>
      <c r="BH17" s="81">
        <f t="shared" si="36"/>
        <v>0</v>
      </c>
      <c r="BI17" s="81">
        <f t="shared" si="37"/>
        <v>0</v>
      </c>
    </row>
    <row r="18" spans="1:61" ht="17.25" thickTop="1" thickBot="1">
      <c r="A18" s="70"/>
      <c r="B18" s="71"/>
      <c r="C18" s="3"/>
      <c r="D18" s="45"/>
      <c r="E18" s="45"/>
      <c r="F18" s="45">
        <f t="shared" si="24"/>
        <v>0</v>
      </c>
      <c r="G18" s="3"/>
      <c r="H18" s="3"/>
      <c r="I18" s="39"/>
      <c r="J18" s="45">
        <f t="shared" si="25"/>
        <v>0</v>
      </c>
      <c r="K18" s="45">
        <f t="shared" si="26"/>
        <v>0</v>
      </c>
      <c r="L18" s="3"/>
      <c r="M18" s="72"/>
      <c r="N18" s="72"/>
      <c r="O18" s="392">
        <f t="shared" si="27"/>
        <v>0</v>
      </c>
      <c r="P18" s="71"/>
      <c r="Q18" s="74"/>
      <c r="R18" s="74"/>
      <c r="S18" s="75"/>
      <c r="T18" s="76"/>
      <c r="U18" s="70"/>
      <c r="V18" s="3"/>
      <c r="W18" s="3"/>
      <c r="X18" s="3"/>
      <c r="Y18" s="39"/>
      <c r="Z18" s="405">
        <f t="shared" si="28"/>
        <v>0</v>
      </c>
      <c r="AA18" s="406">
        <f t="shared" si="29"/>
        <v>0</v>
      </c>
      <c r="AB18" s="71"/>
      <c r="AC18" s="3"/>
      <c r="AD18" s="71"/>
      <c r="AE18" s="78"/>
      <c r="AF18" s="78"/>
      <c r="AG18" s="3"/>
      <c r="AH18" s="3"/>
      <c r="AI18" s="79"/>
      <c r="AJ18" s="3"/>
      <c r="AK18" s="71"/>
      <c r="AL18" s="3"/>
      <c r="AM18" s="71"/>
      <c r="AN18" s="3"/>
      <c r="AO18" s="3"/>
      <c r="AP18" s="76"/>
      <c r="AQ18" s="74"/>
      <c r="AR18" s="3"/>
      <c r="AS18" s="3"/>
      <c r="AT18" s="3"/>
      <c r="AU18" s="3"/>
      <c r="AV18" s="3"/>
      <c r="AW18" s="1"/>
      <c r="AX18" s="1"/>
      <c r="AY18" s="1">
        <f t="shared" si="30"/>
        <v>0</v>
      </c>
      <c r="AZ18" s="3"/>
      <c r="BA18" s="3"/>
      <c r="BB18" s="3"/>
      <c r="BC18" s="80" t="e">
        <f t="shared" si="31"/>
        <v>#DIV/0!</v>
      </c>
      <c r="BD18" s="80" t="e">
        <f t="shared" si="32"/>
        <v>#DIV/0!</v>
      </c>
      <c r="BE18" s="81">
        <f t="shared" si="33"/>
        <v>0</v>
      </c>
      <c r="BF18" s="81">
        <f t="shared" si="34"/>
        <v>0</v>
      </c>
      <c r="BG18" s="81">
        <f t="shared" si="35"/>
        <v>0</v>
      </c>
      <c r="BH18" s="81">
        <f t="shared" si="36"/>
        <v>0</v>
      </c>
      <c r="BI18" s="81">
        <f t="shared" si="37"/>
        <v>0</v>
      </c>
    </row>
    <row r="19" spans="1:61" ht="17.25" thickTop="1" thickBot="1">
      <c r="A19" s="70"/>
      <c r="B19" s="71"/>
      <c r="C19" s="3"/>
      <c r="D19" s="45"/>
      <c r="E19" s="45"/>
      <c r="F19" s="45">
        <f t="shared" si="24"/>
        <v>0</v>
      </c>
      <c r="G19" s="3"/>
      <c r="H19" s="3"/>
      <c r="I19" s="39"/>
      <c r="J19" s="45">
        <f t="shared" si="25"/>
        <v>0</v>
      </c>
      <c r="K19" s="45">
        <f t="shared" si="26"/>
        <v>0</v>
      </c>
      <c r="L19" s="3"/>
      <c r="M19" s="72"/>
      <c r="N19" s="72"/>
      <c r="O19" s="392">
        <f t="shared" si="27"/>
        <v>0</v>
      </c>
      <c r="P19" s="71"/>
      <c r="Q19" s="74"/>
      <c r="R19" s="74"/>
      <c r="S19" s="75"/>
      <c r="T19" s="76"/>
      <c r="U19" s="70"/>
      <c r="V19" s="3"/>
      <c r="W19" s="3"/>
      <c r="X19" s="3"/>
      <c r="Y19" s="39"/>
      <c r="Z19" s="405">
        <f t="shared" si="28"/>
        <v>0</v>
      </c>
      <c r="AA19" s="406">
        <f t="shared" si="29"/>
        <v>0</v>
      </c>
      <c r="AB19" s="71"/>
      <c r="AC19" s="3"/>
      <c r="AD19" s="71"/>
      <c r="AE19" s="78"/>
      <c r="AF19" s="78"/>
      <c r="AG19" s="3"/>
      <c r="AH19" s="3"/>
      <c r="AI19" s="79"/>
      <c r="AJ19" s="3"/>
      <c r="AK19" s="71"/>
      <c r="AL19" s="3"/>
      <c r="AM19" s="71"/>
      <c r="AN19" s="3"/>
      <c r="AO19" s="3"/>
      <c r="AP19" s="76"/>
      <c r="AQ19" s="74"/>
      <c r="AR19" s="3"/>
      <c r="AS19" s="3"/>
      <c r="AT19" s="3"/>
      <c r="AU19" s="3"/>
      <c r="AV19" s="3"/>
      <c r="AW19" s="1"/>
      <c r="AX19" s="1"/>
      <c r="AY19" s="1">
        <f t="shared" si="30"/>
        <v>0</v>
      </c>
      <c r="AZ19" s="3"/>
      <c r="BA19" s="3"/>
      <c r="BB19" s="3"/>
      <c r="BC19" s="80" t="e">
        <f t="shared" si="31"/>
        <v>#DIV/0!</v>
      </c>
      <c r="BD19" s="80" t="e">
        <f t="shared" si="32"/>
        <v>#DIV/0!</v>
      </c>
      <c r="BE19" s="81">
        <f t="shared" si="33"/>
        <v>0</v>
      </c>
      <c r="BF19" s="81">
        <f t="shared" si="34"/>
        <v>0</v>
      </c>
      <c r="BG19" s="81">
        <f t="shared" si="35"/>
        <v>0</v>
      </c>
      <c r="BH19" s="81">
        <f t="shared" si="36"/>
        <v>0</v>
      </c>
      <c r="BI19" s="81">
        <f t="shared" si="37"/>
        <v>0</v>
      </c>
    </row>
    <row r="20" spans="1:61" ht="17.25" thickTop="1" thickBot="1">
      <c r="A20" s="70"/>
      <c r="B20" s="71"/>
      <c r="C20" s="3"/>
      <c r="D20" s="45"/>
      <c r="E20" s="45"/>
      <c r="F20" s="45">
        <f t="shared" si="24"/>
        <v>0</v>
      </c>
      <c r="G20" s="3"/>
      <c r="H20" s="3"/>
      <c r="I20" s="39"/>
      <c r="J20" s="45">
        <f t="shared" si="25"/>
        <v>0</v>
      </c>
      <c r="K20" s="45">
        <f t="shared" si="26"/>
        <v>0</v>
      </c>
      <c r="L20" s="3"/>
      <c r="M20" s="72"/>
      <c r="N20" s="72"/>
      <c r="O20" s="392">
        <f t="shared" si="27"/>
        <v>0</v>
      </c>
      <c r="P20" s="71"/>
      <c r="Q20" s="74"/>
      <c r="R20" s="74"/>
      <c r="S20" s="75"/>
      <c r="T20" s="76"/>
      <c r="U20" s="70"/>
      <c r="V20" s="3"/>
      <c r="W20" s="3"/>
      <c r="X20" s="3"/>
      <c r="Y20" s="39"/>
      <c r="Z20" s="405">
        <f t="shared" si="28"/>
        <v>0</v>
      </c>
      <c r="AA20" s="406">
        <f t="shared" si="29"/>
        <v>0</v>
      </c>
      <c r="AB20" s="71"/>
      <c r="AC20" s="3"/>
      <c r="AD20" s="71"/>
      <c r="AE20" s="78"/>
      <c r="AF20" s="78"/>
      <c r="AG20" s="3"/>
      <c r="AH20" s="3"/>
      <c r="AI20" s="79"/>
      <c r="AJ20" s="3"/>
      <c r="AK20" s="71"/>
      <c r="AL20" s="3"/>
      <c r="AM20" s="71"/>
      <c r="AN20" s="3"/>
      <c r="AO20" s="3"/>
      <c r="AP20" s="76"/>
      <c r="AQ20" s="74"/>
      <c r="AR20" s="3"/>
      <c r="AS20" s="3"/>
      <c r="AT20" s="3"/>
      <c r="AU20" s="3"/>
      <c r="AV20" s="3"/>
      <c r="AW20" s="1"/>
      <c r="AX20" s="1"/>
      <c r="AY20" s="1">
        <f t="shared" si="30"/>
        <v>0</v>
      </c>
      <c r="AZ20" s="3"/>
      <c r="BA20" s="3"/>
      <c r="BB20" s="3"/>
      <c r="BC20" s="80" t="e">
        <f t="shared" si="31"/>
        <v>#DIV/0!</v>
      </c>
      <c r="BD20" s="80" t="e">
        <f t="shared" si="32"/>
        <v>#DIV/0!</v>
      </c>
      <c r="BE20" s="81">
        <f t="shared" si="33"/>
        <v>0</v>
      </c>
      <c r="BF20" s="81">
        <f t="shared" si="34"/>
        <v>0</v>
      </c>
      <c r="BG20" s="81">
        <f t="shared" si="35"/>
        <v>0</v>
      </c>
      <c r="BH20" s="81">
        <f t="shared" si="36"/>
        <v>0</v>
      </c>
      <c r="BI20" s="81">
        <f t="shared" si="37"/>
        <v>0</v>
      </c>
    </row>
    <row r="21" spans="1:61" ht="17.25" thickTop="1" thickBot="1">
      <c r="A21" s="70"/>
      <c r="B21" s="71"/>
      <c r="C21" s="3"/>
      <c r="D21" s="45"/>
      <c r="E21" s="45"/>
      <c r="F21" s="45">
        <f t="shared" si="24"/>
        <v>0</v>
      </c>
      <c r="G21" s="3"/>
      <c r="H21" s="3"/>
      <c r="I21" s="39"/>
      <c r="J21" s="45">
        <f t="shared" si="25"/>
        <v>0</v>
      </c>
      <c r="K21" s="45">
        <f t="shared" si="26"/>
        <v>0</v>
      </c>
      <c r="L21" s="3"/>
      <c r="M21" s="72"/>
      <c r="N21" s="72"/>
      <c r="O21" s="392">
        <f t="shared" si="27"/>
        <v>0</v>
      </c>
      <c r="P21" s="71"/>
      <c r="Q21" s="74"/>
      <c r="R21" s="74"/>
      <c r="S21" s="75"/>
      <c r="T21" s="76"/>
      <c r="U21" s="70"/>
      <c r="V21" s="3"/>
      <c r="W21" s="3"/>
      <c r="X21" s="3"/>
      <c r="Y21" s="39"/>
      <c r="Z21" s="405">
        <f t="shared" si="28"/>
        <v>0</v>
      </c>
      <c r="AA21" s="406">
        <f t="shared" si="29"/>
        <v>0</v>
      </c>
      <c r="AB21" s="71"/>
      <c r="AC21" s="3"/>
      <c r="AD21" s="71"/>
      <c r="AE21" s="78"/>
      <c r="AF21" s="78"/>
      <c r="AG21" s="3"/>
      <c r="AH21" s="3"/>
      <c r="AI21" s="79"/>
      <c r="AJ21" s="3"/>
      <c r="AK21" s="71"/>
      <c r="AL21" s="3"/>
      <c r="AM21" s="71"/>
      <c r="AN21" s="3"/>
      <c r="AO21" s="3"/>
      <c r="AP21" s="76"/>
      <c r="AQ21" s="74"/>
      <c r="AR21" s="3"/>
      <c r="AS21" s="3"/>
      <c r="AT21" s="3"/>
      <c r="AU21" s="3"/>
      <c r="AV21" s="3"/>
      <c r="AW21" s="1"/>
      <c r="AX21" s="1"/>
      <c r="AY21" s="1">
        <f t="shared" si="30"/>
        <v>0</v>
      </c>
      <c r="AZ21" s="3"/>
      <c r="BA21" s="3"/>
      <c r="BB21" s="3"/>
      <c r="BC21" s="80" t="e">
        <f t="shared" si="31"/>
        <v>#DIV/0!</v>
      </c>
      <c r="BD21" s="80" t="e">
        <f t="shared" si="32"/>
        <v>#DIV/0!</v>
      </c>
      <c r="BE21" s="81">
        <f t="shared" si="33"/>
        <v>0</v>
      </c>
      <c r="BF21" s="81">
        <f t="shared" si="34"/>
        <v>0</v>
      </c>
      <c r="BG21" s="81">
        <f t="shared" si="35"/>
        <v>0</v>
      </c>
      <c r="BH21" s="81">
        <f t="shared" si="36"/>
        <v>0</v>
      </c>
      <c r="BI21" s="81">
        <f t="shared" si="37"/>
        <v>0</v>
      </c>
    </row>
    <row r="22" spans="1:61" ht="17.25" thickTop="1" thickBot="1">
      <c r="A22" s="70"/>
      <c r="B22" s="71"/>
      <c r="C22" s="3"/>
      <c r="D22" s="45"/>
      <c r="E22" s="45"/>
      <c r="F22" s="45">
        <f t="shared" si="24"/>
        <v>0</v>
      </c>
      <c r="G22" s="3"/>
      <c r="H22" s="3"/>
      <c r="I22" s="39"/>
      <c r="J22" s="45">
        <f t="shared" si="25"/>
        <v>0</v>
      </c>
      <c r="K22" s="45">
        <f t="shared" si="26"/>
        <v>0</v>
      </c>
      <c r="L22" s="3"/>
      <c r="M22" s="72"/>
      <c r="N22" s="72"/>
      <c r="O22" s="392">
        <f t="shared" si="27"/>
        <v>0</v>
      </c>
      <c r="P22" s="71"/>
      <c r="Q22" s="74"/>
      <c r="R22" s="74"/>
      <c r="S22" s="75"/>
      <c r="T22" s="76"/>
      <c r="U22" s="70"/>
      <c r="V22" s="3"/>
      <c r="W22" s="3"/>
      <c r="X22" s="3"/>
      <c r="Y22" s="39"/>
      <c r="Z22" s="405">
        <f t="shared" si="28"/>
        <v>0</v>
      </c>
      <c r="AA22" s="406">
        <f t="shared" si="29"/>
        <v>0</v>
      </c>
      <c r="AB22" s="71"/>
      <c r="AC22" s="3"/>
      <c r="AD22" s="71"/>
      <c r="AE22" s="78"/>
      <c r="AF22" s="78"/>
      <c r="AG22" s="3"/>
      <c r="AH22" s="3"/>
      <c r="AI22" s="79"/>
      <c r="AJ22" s="3"/>
      <c r="AK22" s="71"/>
      <c r="AL22" s="3"/>
      <c r="AM22" s="71"/>
      <c r="AN22" s="3"/>
      <c r="AO22" s="3"/>
      <c r="AP22" s="76"/>
      <c r="AQ22" s="74"/>
      <c r="AR22" s="3"/>
      <c r="AS22" s="3"/>
      <c r="AT22" s="3"/>
      <c r="AU22" s="3"/>
      <c r="AV22" s="3"/>
      <c r="AW22" s="1"/>
      <c r="AX22" s="1"/>
      <c r="AY22" s="1">
        <f t="shared" si="30"/>
        <v>0</v>
      </c>
      <c r="AZ22" s="3"/>
      <c r="BA22" s="3"/>
      <c r="BB22" s="3"/>
      <c r="BC22" s="80" t="e">
        <f t="shared" si="31"/>
        <v>#DIV/0!</v>
      </c>
      <c r="BD22" s="80" t="e">
        <f t="shared" si="32"/>
        <v>#DIV/0!</v>
      </c>
      <c r="BE22" s="81">
        <f t="shared" si="33"/>
        <v>0</v>
      </c>
      <c r="BF22" s="81">
        <f t="shared" si="34"/>
        <v>0</v>
      </c>
      <c r="BG22" s="81">
        <f t="shared" si="35"/>
        <v>0</v>
      </c>
      <c r="BH22" s="81">
        <f t="shared" si="36"/>
        <v>0</v>
      </c>
      <c r="BI22" s="81">
        <f t="shared" si="37"/>
        <v>0</v>
      </c>
    </row>
    <row r="23" spans="1:61" ht="17.25" thickTop="1" thickBot="1">
      <c r="A23" s="70"/>
      <c r="B23" s="71"/>
      <c r="C23" s="3"/>
      <c r="D23" s="45"/>
      <c r="E23" s="45"/>
      <c r="F23" s="45">
        <f t="shared" si="24"/>
        <v>0</v>
      </c>
      <c r="G23" s="3"/>
      <c r="H23" s="3"/>
      <c r="I23" s="39"/>
      <c r="J23" s="45">
        <f t="shared" si="25"/>
        <v>0</v>
      </c>
      <c r="K23" s="45">
        <f t="shared" si="26"/>
        <v>0</v>
      </c>
      <c r="L23" s="3"/>
      <c r="M23" s="72"/>
      <c r="N23" s="72"/>
      <c r="O23" s="392">
        <f t="shared" si="27"/>
        <v>0</v>
      </c>
      <c r="P23" s="71"/>
      <c r="Q23" s="74"/>
      <c r="R23" s="74"/>
      <c r="S23" s="75"/>
      <c r="T23" s="76"/>
      <c r="U23" s="70"/>
      <c r="V23" s="3"/>
      <c r="W23" s="3"/>
      <c r="X23" s="3"/>
      <c r="Y23" s="39"/>
      <c r="Z23" s="405">
        <f t="shared" si="28"/>
        <v>0</v>
      </c>
      <c r="AA23" s="406">
        <f t="shared" si="29"/>
        <v>0</v>
      </c>
      <c r="AB23" s="71"/>
      <c r="AC23" s="3"/>
      <c r="AD23" s="71"/>
      <c r="AE23" s="78"/>
      <c r="AF23" s="78"/>
      <c r="AG23" s="3"/>
      <c r="AH23" s="3"/>
      <c r="AI23" s="79"/>
      <c r="AJ23" s="3"/>
      <c r="AK23" s="71"/>
      <c r="AL23" s="3"/>
      <c r="AM23" s="71"/>
      <c r="AN23" s="3"/>
      <c r="AO23" s="3"/>
      <c r="AP23" s="76"/>
      <c r="AQ23" s="74"/>
      <c r="AR23" s="3"/>
      <c r="AS23" s="3"/>
      <c r="AT23" s="3"/>
      <c r="AU23" s="3"/>
      <c r="AV23" s="3"/>
      <c r="AW23" s="1"/>
      <c r="AX23" s="1"/>
      <c r="AY23" s="1">
        <f t="shared" si="30"/>
        <v>0</v>
      </c>
      <c r="AZ23" s="3"/>
      <c r="BA23" s="3"/>
      <c r="BB23" s="3"/>
      <c r="BC23" s="80" t="e">
        <f t="shared" si="31"/>
        <v>#DIV/0!</v>
      </c>
      <c r="BD23" s="80" t="e">
        <f t="shared" si="32"/>
        <v>#DIV/0!</v>
      </c>
      <c r="BE23" s="81">
        <f t="shared" si="33"/>
        <v>0</v>
      </c>
      <c r="BF23" s="81">
        <f t="shared" si="34"/>
        <v>0</v>
      </c>
      <c r="BG23" s="81">
        <f t="shared" si="35"/>
        <v>0</v>
      </c>
      <c r="BH23" s="81">
        <f t="shared" si="36"/>
        <v>0</v>
      </c>
      <c r="BI23" s="81">
        <f t="shared" si="37"/>
        <v>0</v>
      </c>
    </row>
    <row r="24" spans="1:61" ht="17.25" thickTop="1" thickBot="1">
      <c r="A24" s="70"/>
      <c r="B24" s="71"/>
      <c r="C24" s="3"/>
      <c r="D24" s="45"/>
      <c r="E24" s="45"/>
      <c r="F24" s="45">
        <f t="shared" ref="F24:F61" si="38">D24+E24</f>
        <v>0</v>
      </c>
      <c r="G24" s="3"/>
      <c r="H24" s="3"/>
      <c r="I24" s="39"/>
      <c r="J24" s="45">
        <f t="shared" ref="J24:J61" si="39">I24/(1.14)</f>
        <v>0</v>
      </c>
      <c r="K24" s="45">
        <f t="shared" ref="K24:K61" si="40">J24*0.14</f>
        <v>0</v>
      </c>
      <c r="L24" s="3"/>
      <c r="M24" s="72"/>
      <c r="N24" s="72"/>
      <c r="O24" s="392">
        <f t="shared" si="27"/>
        <v>0</v>
      </c>
      <c r="P24" s="71"/>
      <c r="Q24" s="74"/>
      <c r="R24" s="74"/>
      <c r="S24" s="75"/>
      <c r="T24" s="76"/>
      <c r="U24" s="70"/>
      <c r="V24" s="3"/>
      <c r="W24" s="3"/>
      <c r="X24" s="3"/>
      <c r="Y24" s="39"/>
      <c r="Z24" s="405">
        <f t="shared" si="28"/>
        <v>0</v>
      </c>
      <c r="AA24" s="406">
        <f t="shared" ref="AA24:AA87" si="41">(F24+Y24)-I24</f>
        <v>0</v>
      </c>
      <c r="AB24" s="71"/>
      <c r="AC24" s="3"/>
      <c r="AD24" s="71"/>
      <c r="AE24" s="78"/>
      <c r="AF24" s="78"/>
      <c r="AG24" s="3"/>
      <c r="AH24" s="3"/>
      <c r="AI24" s="79"/>
      <c r="AJ24" s="3"/>
      <c r="AK24" s="71"/>
      <c r="AL24" s="3"/>
      <c r="AM24" s="71"/>
      <c r="AN24" s="3"/>
      <c r="AO24" s="3"/>
      <c r="AP24" s="76"/>
      <c r="AQ24" s="74"/>
      <c r="AR24" s="3"/>
      <c r="AS24" s="3"/>
      <c r="AT24" s="3"/>
      <c r="AU24" s="3"/>
      <c r="AV24" s="3"/>
      <c r="AW24" s="1"/>
      <c r="AX24" s="1"/>
      <c r="AY24" s="1">
        <f t="shared" ref="AY24:AY84" si="42">(AW24*35%)-AX24</f>
        <v>0</v>
      </c>
      <c r="AZ24" s="3"/>
      <c r="BA24" s="3"/>
      <c r="BB24" s="3"/>
      <c r="BC24" s="80" t="e">
        <f t="shared" ref="BC24:BC84" si="43">D24/I24</f>
        <v>#DIV/0!</v>
      </c>
      <c r="BD24" s="80" t="e">
        <f t="shared" ref="BD24:BD84" si="44">E24/O24</f>
        <v>#DIV/0!</v>
      </c>
      <c r="BE24" s="81">
        <f t="shared" ref="BE24:BF36" si="45">LEN(Q24)</f>
        <v>0</v>
      </c>
      <c r="BF24" s="81">
        <f t="shared" si="45"/>
        <v>0</v>
      </c>
      <c r="BG24" s="81">
        <f t="shared" ref="BG24:BG84" si="46">LEN(T24)</f>
        <v>0</v>
      </c>
      <c r="BH24" s="81">
        <f t="shared" ref="BH24:BI36" si="47">LEN(AP24)</f>
        <v>0</v>
      </c>
      <c r="BI24" s="81">
        <f t="shared" si="47"/>
        <v>0</v>
      </c>
    </row>
    <row r="25" spans="1:61" ht="17.25" thickTop="1" thickBot="1">
      <c r="A25" s="70"/>
      <c r="B25" s="71"/>
      <c r="C25" s="3"/>
      <c r="D25" s="45"/>
      <c r="E25" s="45"/>
      <c r="F25" s="45">
        <f t="shared" si="38"/>
        <v>0</v>
      </c>
      <c r="G25" s="3"/>
      <c r="H25" s="3"/>
      <c r="I25" s="39"/>
      <c r="J25" s="45">
        <f t="shared" si="39"/>
        <v>0</v>
      </c>
      <c r="K25" s="45">
        <f t="shared" si="40"/>
        <v>0</v>
      </c>
      <c r="L25" s="3"/>
      <c r="M25" s="72"/>
      <c r="N25" s="72"/>
      <c r="O25" s="392">
        <f t="shared" si="27"/>
        <v>0</v>
      </c>
      <c r="P25" s="71"/>
      <c r="Q25" s="74"/>
      <c r="R25" s="74"/>
      <c r="S25" s="75"/>
      <c r="T25" s="76"/>
      <c r="U25" s="70"/>
      <c r="V25" s="3"/>
      <c r="W25" s="3"/>
      <c r="X25" s="3"/>
      <c r="Y25" s="39"/>
      <c r="Z25" s="405">
        <f t="shared" si="28"/>
        <v>0</v>
      </c>
      <c r="AA25" s="406">
        <f t="shared" si="41"/>
        <v>0</v>
      </c>
      <c r="AB25" s="71"/>
      <c r="AC25" s="3"/>
      <c r="AD25" s="71"/>
      <c r="AE25" s="78"/>
      <c r="AF25" s="78"/>
      <c r="AG25" s="3"/>
      <c r="AH25" s="3"/>
      <c r="AI25" s="79"/>
      <c r="AJ25" s="3"/>
      <c r="AK25" s="71"/>
      <c r="AL25" s="3"/>
      <c r="AM25" s="71"/>
      <c r="AN25" s="3"/>
      <c r="AO25" s="3"/>
      <c r="AP25" s="76"/>
      <c r="AQ25" s="74"/>
      <c r="AR25" s="3"/>
      <c r="AS25" s="3"/>
      <c r="AT25" s="3"/>
      <c r="AU25" s="3"/>
      <c r="AV25" s="3"/>
      <c r="AW25" s="1"/>
      <c r="AX25" s="1"/>
      <c r="AY25" s="1">
        <f t="shared" si="42"/>
        <v>0</v>
      </c>
      <c r="AZ25" s="3"/>
      <c r="BA25" s="3"/>
      <c r="BB25" s="3"/>
      <c r="BC25" s="80" t="e">
        <f t="shared" si="43"/>
        <v>#DIV/0!</v>
      </c>
      <c r="BD25" s="80" t="e">
        <f t="shared" si="44"/>
        <v>#DIV/0!</v>
      </c>
      <c r="BE25" s="81">
        <f t="shared" si="45"/>
        <v>0</v>
      </c>
      <c r="BF25" s="81">
        <f t="shared" si="45"/>
        <v>0</v>
      </c>
      <c r="BG25" s="81">
        <f t="shared" si="46"/>
        <v>0</v>
      </c>
      <c r="BH25" s="81">
        <f t="shared" si="47"/>
        <v>0</v>
      </c>
      <c r="BI25" s="81">
        <f t="shared" si="47"/>
        <v>0</v>
      </c>
    </row>
    <row r="26" spans="1:61" ht="17.25" thickTop="1" thickBot="1">
      <c r="A26" s="70"/>
      <c r="B26" s="71"/>
      <c r="C26" s="3"/>
      <c r="D26" s="45"/>
      <c r="E26" s="45"/>
      <c r="F26" s="45">
        <f t="shared" si="38"/>
        <v>0</v>
      </c>
      <c r="G26" s="3"/>
      <c r="H26" s="3"/>
      <c r="I26" s="39"/>
      <c r="J26" s="45">
        <f t="shared" si="39"/>
        <v>0</v>
      </c>
      <c r="K26" s="45">
        <f t="shared" si="40"/>
        <v>0</v>
      </c>
      <c r="L26" s="3"/>
      <c r="M26" s="72"/>
      <c r="N26" s="72"/>
      <c r="O26" s="392">
        <f t="shared" si="27"/>
        <v>0</v>
      </c>
      <c r="P26" s="71"/>
      <c r="Q26" s="74"/>
      <c r="R26" s="74"/>
      <c r="S26" s="75"/>
      <c r="T26" s="76"/>
      <c r="U26" s="70"/>
      <c r="V26" s="3"/>
      <c r="W26" s="3"/>
      <c r="X26" s="3"/>
      <c r="Y26" s="39"/>
      <c r="Z26" s="405">
        <f t="shared" si="28"/>
        <v>0</v>
      </c>
      <c r="AA26" s="406">
        <f t="shared" si="41"/>
        <v>0</v>
      </c>
      <c r="AB26" s="71"/>
      <c r="AC26" s="3"/>
      <c r="AD26" s="71"/>
      <c r="AE26" s="78"/>
      <c r="AF26" s="78"/>
      <c r="AG26" s="3"/>
      <c r="AH26" s="3"/>
      <c r="AI26" s="79"/>
      <c r="AJ26" s="3"/>
      <c r="AK26" s="71"/>
      <c r="AL26" s="3"/>
      <c r="AM26" s="71"/>
      <c r="AN26" s="3"/>
      <c r="AO26" s="3"/>
      <c r="AP26" s="76"/>
      <c r="AQ26" s="74"/>
      <c r="AR26" s="3"/>
      <c r="AS26" s="3"/>
      <c r="AT26" s="3"/>
      <c r="AU26" s="3"/>
      <c r="AV26" s="3"/>
      <c r="AW26" s="1"/>
      <c r="AX26" s="1"/>
      <c r="AY26" s="1">
        <f t="shared" si="42"/>
        <v>0</v>
      </c>
      <c r="AZ26" s="3"/>
      <c r="BA26" s="3"/>
      <c r="BB26" s="3"/>
      <c r="BC26" s="80" t="e">
        <f t="shared" si="43"/>
        <v>#DIV/0!</v>
      </c>
      <c r="BD26" s="80" t="e">
        <f t="shared" si="44"/>
        <v>#DIV/0!</v>
      </c>
      <c r="BE26" s="81">
        <f t="shared" si="45"/>
        <v>0</v>
      </c>
      <c r="BF26" s="81">
        <f t="shared" si="45"/>
        <v>0</v>
      </c>
      <c r="BG26" s="81">
        <f t="shared" si="46"/>
        <v>0</v>
      </c>
      <c r="BH26" s="81">
        <f t="shared" si="47"/>
        <v>0</v>
      </c>
      <c r="BI26" s="81">
        <f t="shared" si="47"/>
        <v>0</v>
      </c>
    </row>
    <row r="27" spans="1:61" ht="17.25" thickTop="1" thickBot="1">
      <c r="A27" s="70"/>
      <c r="B27" s="71"/>
      <c r="C27" s="3"/>
      <c r="D27" s="45"/>
      <c r="E27" s="45"/>
      <c r="F27" s="45">
        <f t="shared" si="38"/>
        <v>0</v>
      </c>
      <c r="G27" s="3"/>
      <c r="H27" s="3"/>
      <c r="I27" s="39"/>
      <c r="J27" s="45">
        <f t="shared" si="39"/>
        <v>0</v>
      </c>
      <c r="K27" s="45">
        <f t="shared" si="40"/>
        <v>0</v>
      </c>
      <c r="L27" s="3"/>
      <c r="M27" s="72"/>
      <c r="N27" s="72"/>
      <c r="O27" s="392">
        <f t="shared" si="27"/>
        <v>0</v>
      </c>
      <c r="P27" s="71"/>
      <c r="Q27" s="74"/>
      <c r="R27" s="74"/>
      <c r="S27" s="75"/>
      <c r="T27" s="76"/>
      <c r="U27" s="70"/>
      <c r="V27" s="3"/>
      <c r="W27" s="3"/>
      <c r="X27" s="3"/>
      <c r="Y27" s="39"/>
      <c r="Z27" s="405">
        <f t="shared" si="28"/>
        <v>0</v>
      </c>
      <c r="AA27" s="406">
        <f t="shared" si="41"/>
        <v>0</v>
      </c>
      <c r="AB27" s="71"/>
      <c r="AC27" s="3"/>
      <c r="AD27" s="71"/>
      <c r="AE27" s="78"/>
      <c r="AF27" s="78"/>
      <c r="AG27" s="3"/>
      <c r="AH27" s="3"/>
      <c r="AI27" s="79"/>
      <c r="AJ27" s="3"/>
      <c r="AK27" s="71"/>
      <c r="AL27" s="3"/>
      <c r="AM27" s="71"/>
      <c r="AN27" s="3"/>
      <c r="AO27" s="3"/>
      <c r="AP27" s="76"/>
      <c r="AQ27" s="74"/>
      <c r="AR27" s="3"/>
      <c r="AS27" s="3"/>
      <c r="AT27" s="3"/>
      <c r="AU27" s="3"/>
      <c r="AV27" s="3"/>
      <c r="AW27" s="1"/>
      <c r="AX27" s="1"/>
      <c r="AY27" s="1">
        <f t="shared" si="42"/>
        <v>0</v>
      </c>
      <c r="AZ27" s="3"/>
      <c r="BA27" s="3"/>
      <c r="BB27" s="3"/>
      <c r="BC27" s="80" t="e">
        <f t="shared" si="43"/>
        <v>#DIV/0!</v>
      </c>
      <c r="BD27" s="80" t="e">
        <f t="shared" si="44"/>
        <v>#DIV/0!</v>
      </c>
      <c r="BE27" s="81">
        <f t="shared" si="45"/>
        <v>0</v>
      </c>
      <c r="BF27" s="81">
        <f t="shared" si="45"/>
        <v>0</v>
      </c>
      <c r="BG27" s="81">
        <f t="shared" si="46"/>
        <v>0</v>
      </c>
      <c r="BH27" s="81">
        <f t="shared" si="47"/>
        <v>0</v>
      </c>
      <c r="BI27" s="81">
        <f t="shared" si="47"/>
        <v>0</v>
      </c>
    </row>
    <row r="28" spans="1:61" ht="17.25" thickTop="1" thickBot="1">
      <c r="A28" s="70"/>
      <c r="B28" s="71"/>
      <c r="C28" s="3"/>
      <c r="D28" s="45"/>
      <c r="E28" s="45"/>
      <c r="F28" s="45">
        <f t="shared" si="38"/>
        <v>0</v>
      </c>
      <c r="G28" s="3"/>
      <c r="H28" s="3"/>
      <c r="I28" s="39"/>
      <c r="J28" s="45">
        <f t="shared" si="39"/>
        <v>0</v>
      </c>
      <c r="K28" s="45">
        <f t="shared" si="40"/>
        <v>0</v>
      </c>
      <c r="L28" s="3"/>
      <c r="M28" s="72"/>
      <c r="N28" s="72"/>
      <c r="O28" s="392">
        <f t="shared" si="27"/>
        <v>0</v>
      </c>
      <c r="P28" s="71"/>
      <c r="Q28" s="74"/>
      <c r="R28" s="74"/>
      <c r="S28" s="75"/>
      <c r="T28" s="76"/>
      <c r="U28" s="70"/>
      <c r="V28" s="3"/>
      <c r="W28" s="3"/>
      <c r="X28" s="3"/>
      <c r="Y28" s="39"/>
      <c r="Z28" s="405">
        <f t="shared" si="28"/>
        <v>0</v>
      </c>
      <c r="AA28" s="406">
        <f t="shared" si="41"/>
        <v>0</v>
      </c>
      <c r="AB28" s="71"/>
      <c r="AC28" s="3"/>
      <c r="AD28" s="71"/>
      <c r="AE28" s="78"/>
      <c r="AF28" s="78"/>
      <c r="AG28" s="3"/>
      <c r="AH28" s="3"/>
      <c r="AI28" s="79"/>
      <c r="AJ28" s="3"/>
      <c r="AK28" s="71"/>
      <c r="AL28" s="3"/>
      <c r="AM28" s="71"/>
      <c r="AN28" s="3"/>
      <c r="AO28" s="3"/>
      <c r="AP28" s="76"/>
      <c r="AQ28" s="74"/>
      <c r="AR28" s="3"/>
      <c r="AS28" s="3"/>
      <c r="AT28" s="3"/>
      <c r="AU28" s="3"/>
      <c r="AV28" s="3"/>
      <c r="AW28" s="1"/>
      <c r="AX28" s="1"/>
      <c r="AY28" s="1">
        <f t="shared" si="42"/>
        <v>0</v>
      </c>
      <c r="AZ28" s="3"/>
      <c r="BA28" s="3"/>
      <c r="BB28" s="3"/>
      <c r="BC28" s="80" t="e">
        <f t="shared" si="43"/>
        <v>#DIV/0!</v>
      </c>
      <c r="BD28" s="80" t="e">
        <f t="shared" si="44"/>
        <v>#DIV/0!</v>
      </c>
      <c r="BE28" s="81">
        <f t="shared" si="45"/>
        <v>0</v>
      </c>
      <c r="BF28" s="81">
        <f t="shared" si="45"/>
        <v>0</v>
      </c>
      <c r="BG28" s="81">
        <f t="shared" si="46"/>
        <v>0</v>
      </c>
      <c r="BH28" s="81">
        <f t="shared" si="47"/>
        <v>0</v>
      </c>
      <c r="BI28" s="81">
        <f t="shared" si="47"/>
        <v>0</v>
      </c>
    </row>
    <row r="29" spans="1:61" ht="17.25" thickTop="1" thickBot="1">
      <c r="A29" s="70"/>
      <c r="B29" s="71"/>
      <c r="C29" s="3"/>
      <c r="D29" s="45"/>
      <c r="E29" s="45"/>
      <c r="F29" s="45">
        <f t="shared" si="38"/>
        <v>0</v>
      </c>
      <c r="G29" s="3"/>
      <c r="H29" s="3"/>
      <c r="I29" s="39"/>
      <c r="J29" s="45">
        <f t="shared" si="39"/>
        <v>0</v>
      </c>
      <c r="K29" s="45">
        <f t="shared" si="40"/>
        <v>0</v>
      </c>
      <c r="L29" s="3"/>
      <c r="M29" s="72"/>
      <c r="N29" s="72"/>
      <c r="O29" s="392">
        <f t="shared" si="27"/>
        <v>0</v>
      </c>
      <c r="P29" s="71"/>
      <c r="Q29" s="74"/>
      <c r="R29" s="74"/>
      <c r="S29" s="75"/>
      <c r="T29" s="76"/>
      <c r="U29" s="70"/>
      <c r="V29" s="3"/>
      <c r="W29" s="3"/>
      <c r="X29" s="3"/>
      <c r="Y29" s="39"/>
      <c r="Z29" s="405">
        <f t="shared" si="28"/>
        <v>0</v>
      </c>
      <c r="AA29" s="406">
        <f t="shared" si="41"/>
        <v>0</v>
      </c>
      <c r="AB29" s="71"/>
      <c r="AC29" s="3"/>
      <c r="AD29" s="71"/>
      <c r="AE29" s="78"/>
      <c r="AF29" s="78"/>
      <c r="AG29" s="3"/>
      <c r="AH29" s="3"/>
      <c r="AI29" s="79"/>
      <c r="AJ29" s="3"/>
      <c r="AK29" s="71"/>
      <c r="AL29" s="3"/>
      <c r="AM29" s="71"/>
      <c r="AN29" s="3"/>
      <c r="AO29" s="3"/>
      <c r="AP29" s="76"/>
      <c r="AQ29" s="74"/>
      <c r="AR29" s="3"/>
      <c r="AS29" s="3"/>
      <c r="AT29" s="3"/>
      <c r="AU29" s="3"/>
      <c r="AV29" s="3"/>
      <c r="AW29" s="1"/>
      <c r="AX29" s="1"/>
      <c r="AY29" s="1">
        <f t="shared" si="42"/>
        <v>0</v>
      </c>
      <c r="AZ29" s="3"/>
      <c r="BA29" s="3"/>
      <c r="BB29" s="3"/>
      <c r="BC29" s="80" t="e">
        <f t="shared" si="43"/>
        <v>#DIV/0!</v>
      </c>
      <c r="BD29" s="80" t="e">
        <f t="shared" si="44"/>
        <v>#DIV/0!</v>
      </c>
      <c r="BE29" s="81">
        <f t="shared" si="45"/>
        <v>0</v>
      </c>
      <c r="BF29" s="81">
        <f t="shared" si="45"/>
        <v>0</v>
      </c>
      <c r="BG29" s="81">
        <f t="shared" si="46"/>
        <v>0</v>
      </c>
      <c r="BH29" s="81">
        <f t="shared" si="47"/>
        <v>0</v>
      </c>
      <c r="BI29" s="81">
        <f t="shared" si="47"/>
        <v>0</v>
      </c>
    </row>
    <row r="30" spans="1:61" ht="17.25" thickTop="1" thickBot="1">
      <c r="A30" s="70"/>
      <c r="B30" s="71"/>
      <c r="C30" s="3"/>
      <c r="D30" s="45"/>
      <c r="E30" s="45"/>
      <c r="F30" s="45">
        <f t="shared" si="38"/>
        <v>0</v>
      </c>
      <c r="G30" s="3"/>
      <c r="H30" s="3"/>
      <c r="I30" s="39"/>
      <c r="J30" s="45">
        <f t="shared" si="39"/>
        <v>0</v>
      </c>
      <c r="K30" s="45">
        <f t="shared" si="40"/>
        <v>0</v>
      </c>
      <c r="L30" s="3"/>
      <c r="M30" s="72"/>
      <c r="N30" s="72"/>
      <c r="O30" s="392">
        <f t="shared" si="27"/>
        <v>0</v>
      </c>
      <c r="P30" s="71"/>
      <c r="Q30" s="74"/>
      <c r="R30" s="74"/>
      <c r="S30" s="75"/>
      <c r="T30" s="76"/>
      <c r="U30" s="70"/>
      <c r="V30" s="3"/>
      <c r="W30" s="3"/>
      <c r="X30" s="3"/>
      <c r="Y30" s="39"/>
      <c r="Z30" s="405">
        <f t="shared" si="28"/>
        <v>0</v>
      </c>
      <c r="AA30" s="406">
        <f t="shared" si="41"/>
        <v>0</v>
      </c>
      <c r="AB30" s="71"/>
      <c r="AC30" s="3"/>
      <c r="AD30" s="71"/>
      <c r="AE30" s="78"/>
      <c r="AF30" s="78"/>
      <c r="AG30" s="3"/>
      <c r="AH30" s="3"/>
      <c r="AI30" s="79"/>
      <c r="AJ30" s="3"/>
      <c r="AK30" s="71"/>
      <c r="AL30" s="3"/>
      <c r="AM30" s="71"/>
      <c r="AN30" s="3"/>
      <c r="AO30" s="3"/>
      <c r="AP30" s="76"/>
      <c r="AQ30" s="74"/>
      <c r="AR30" s="3"/>
      <c r="AS30" s="3"/>
      <c r="AT30" s="3"/>
      <c r="AU30" s="3"/>
      <c r="AV30" s="3"/>
      <c r="AW30" s="1"/>
      <c r="AX30" s="1"/>
      <c r="AY30" s="1">
        <f t="shared" si="42"/>
        <v>0</v>
      </c>
      <c r="AZ30" s="3"/>
      <c r="BA30" s="3"/>
      <c r="BB30" s="3"/>
      <c r="BC30" s="80" t="e">
        <f t="shared" si="43"/>
        <v>#DIV/0!</v>
      </c>
      <c r="BD30" s="80" t="e">
        <f t="shared" si="44"/>
        <v>#DIV/0!</v>
      </c>
      <c r="BE30" s="81">
        <f t="shared" si="45"/>
        <v>0</v>
      </c>
      <c r="BF30" s="81">
        <f t="shared" si="45"/>
        <v>0</v>
      </c>
      <c r="BG30" s="81">
        <f t="shared" si="46"/>
        <v>0</v>
      </c>
      <c r="BH30" s="81">
        <f t="shared" si="47"/>
        <v>0</v>
      </c>
      <c r="BI30" s="81">
        <f t="shared" si="47"/>
        <v>0</v>
      </c>
    </row>
    <row r="31" spans="1:61" ht="17.25" thickTop="1" thickBot="1">
      <c r="A31" s="70"/>
      <c r="B31" s="71"/>
      <c r="C31" s="3"/>
      <c r="D31" s="45"/>
      <c r="E31" s="45"/>
      <c r="F31" s="45">
        <f t="shared" si="38"/>
        <v>0</v>
      </c>
      <c r="G31" s="3"/>
      <c r="H31" s="3"/>
      <c r="I31" s="39"/>
      <c r="J31" s="45">
        <f t="shared" si="39"/>
        <v>0</v>
      </c>
      <c r="K31" s="45">
        <f t="shared" si="40"/>
        <v>0</v>
      </c>
      <c r="L31" s="3"/>
      <c r="M31" s="72"/>
      <c r="N31" s="72"/>
      <c r="O31" s="392">
        <f t="shared" si="27"/>
        <v>0</v>
      </c>
      <c r="P31" s="71"/>
      <c r="Q31" s="74"/>
      <c r="R31" s="74"/>
      <c r="S31" s="75"/>
      <c r="T31" s="76"/>
      <c r="U31" s="70"/>
      <c r="V31" s="3"/>
      <c r="W31" s="3"/>
      <c r="X31" s="3"/>
      <c r="Y31" s="39"/>
      <c r="Z31" s="405">
        <f t="shared" si="28"/>
        <v>0</v>
      </c>
      <c r="AA31" s="406">
        <f t="shared" si="41"/>
        <v>0</v>
      </c>
      <c r="AB31" s="71"/>
      <c r="AC31" s="3"/>
      <c r="AD31" s="71"/>
      <c r="AE31" s="78"/>
      <c r="AF31" s="78"/>
      <c r="AG31" s="3"/>
      <c r="AH31" s="3"/>
      <c r="AI31" s="79"/>
      <c r="AJ31" s="3"/>
      <c r="AK31" s="71"/>
      <c r="AL31" s="3"/>
      <c r="AM31" s="71"/>
      <c r="AN31" s="3"/>
      <c r="AO31" s="3"/>
      <c r="AP31" s="76"/>
      <c r="AQ31" s="74"/>
      <c r="AR31" s="3"/>
      <c r="AS31" s="3"/>
      <c r="AT31" s="3"/>
      <c r="AU31" s="3"/>
      <c r="AV31" s="3"/>
      <c r="AW31" s="1"/>
      <c r="AX31" s="1"/>
      <c r="AY31" s="1">
        <f t="shared" si="42"/>
        <v>0</v>
      </c>
      <c r="AZ31" s="3"/>
      <c r="BA31" s="3"/>
      <c r="BB31" s="3"/>
      <c r="BC31" s="80" t="e">
        <f t="shared" si="43"/>
        <v>#DIV/0!</v>
      </c>
      <c r="BD31" s="80" t="e">
        <f t="shared" si="44"/>
        <v>#DIV/0!</v>
      </c>
      <c r="BE31" s="81">
        <f t="shared" si="45"/>
        <v>0</v>
      </c>
      <c r="BF31" s="81">
        <f t="shared" si="45"/>
        <v>0</v>
      </c>
      <c r="BG31" s="81">
        <f t="shared" si="46"/>
        <v>0</v>
      </c>
      <c r="BH31" s="81">
        <f t="shared" si="47"/>
        <v>0</v>
      </c>
      <c r="BI31" s="81">
        <f t="shared" si="47"/>
        <v>0</v>
      </c>
    </row>
    <row r="32" spans="1:61" ht="17.25" thickTop="1" thickBot="1">
      <c r="A32" s="70"/>
      <c r="B32" s="71"/>
      <c r="C32" s="3"/>
      <c r="D32" s="45"/>
      <c r="E32" s="45"/>
      <c r="F32" s="45">
        <f t="shared" si="38"/>
        <v>0</v>
      </c>
      <c r="G32" s="3"/>
      <c r="H32" s="3"/>
      <c r="I32" s="39"/>
      <c r="J32" s="45">
        <f t="shared" si="39"/>
        <v>0</v>
      </c>
      <c r="K32" s="45">
        <f t="shared" si="40"/>
        <v>0</v>
      </c>
      <c r="L32" s="3"/>
      <c r="M32" s="72"/>
      <c r="N32" s="72"/>
      <c r="O32" s="392">
        <f t="shared" si="27"/>
        <v>0</v>
      </c>
      <c r="P32" s="71"/>
      <c r="Q32" s="74"/>
      <c r="R32" s="74"/>
      <c r="S32" s="75"/>
      <c r="T32" s="76"/>
      <c r="U32" s="70"/>
      <c r="V32" s="3"/>
      <c r="W32" s="3"/>
      <c r="X32" s="3"/>
      <c r="Y32" s="39"/>
      <c r="Z32" s="405">
        <f t="shared" si="28"/>
        <v>0</v>
      </c>
      <c r="AA32" s="406">
        <f t="shared" si="41"/>
        <v>0</v>
      </c>
      <c r="AB32" s="71"/>
      <c r="AC32" s="3"/>
      <c r="AD32" s="71"/>
      <c r="AE32" s="78"/>
      <c r="AF32" s="78"/>
      <c r="AG32" s="3"/>
      <c r="AH32" s="3"/>
      <c r="AI32" s="79"/>
      <c r="AJ32" s="3"/>
      <c r="AK32" s="71"/>
      <c r="AL32" s="3"/>
      <c r="AM32" s="71"/>
      <c r="AN32" s="3"/>
      <c r="AO32" s="3"/>
      <c r="AP32" s="76"/>
      <c r="AQ32" s="74"/>
      <c r="AR32" s="3"/>
      <c r="AS32" s="3"/>
      <c r="AT32" s="3"/>
      <c r="AU32" s="3"/>
      <c r="AV32" s="3"/>
      <c r="AW32" s="1"/>
      <c r="AX32" s="1"/>
      <c r="AY32" s="1">
        <f t="shared" si="42"/>
        <v>0</v>
      </c>
      <c r="AZ32" s="3"/>
      <c r="BA32" s="3"/>
      <c r="BB32" s="3"/>
      <c r="BC32" s="80" t="e">
        <f t="shared" si="43"/>
        <v>#DIV/0!</v>
      </c>
      <c r="BD32" s="80" t="e">
        <f t="shared" si="44"/>
        <v>#DIV/0!</v>
      </c>
      <c r="BE32" s="81">
        <f t="shared" si="45"/>
        <v>0</v>
      </c>
      <c r="BF32" s="81">
        <f t="shared" si="45"/>
        <v>0</v>
      </c>
      <c r="BG32" s="81">
        <f t="shared" si="46"/>
        <v>0</v>
      </c>
      <c r="BH32" s="81">
        <f t="shared" si="47"/>
        <v>0</v>
      </c>
      <c r="BI32" s="81">
        <f t="shared" si="47"/>
        <v>0</v>
      </c>
    </row>
    <row r="33" spans="1:61" ht="17.25" thickTop="1" thickBot="1">
      <c r="A33" s="70"/>
      <c r="B33" s="71"/>
      <c r="C33" s="3"/>
      <c r="D33" s="45"/>
      <c r="E33" s="45"/>
      <c r="F33" s="45">
        <f t="shared" si="38"/>
        <v>0</v>
      </c>
      <c r="G33" s="3"/>
      <c r="H33" s="3"/>
      <c r="I33" s="39"/>
      <c r="J33" s="45">
        <f t="shared" si="39"/>
        <v>0</v>
      </c>
      <c r="K33" s="45">
        <f t="shared" si="40"/>
        <v>0</v>
      </c>
      <c r="L33" s="3"/>
      <c r="M33" s="72"/>
      <c r="N33" s="72"/>
      <c r="O33" s="392">
        <f t="shared" si="27"/>
        <v>0</v>
      </c>
      <c r="P33" s="71"/>
      <c r="Q33" s="74"/>
      <c r="R33" s="74"/>
      <c r="S33" s="75"/>
      <c r="T33" s="76"/>
      <c r="U33" s="70"/>
      <c r="V33" s="3"/>
      <c r="W33" s="3"/>
      <c r="X33" s="3"/>
      <c r="Y33" s="39"/>
      <c r="Z33" s="405">
        <f t="shared" si="28"/>
        <v>0</v>
      </c>
      <c r="AA33" s="406">
        <f t="shared" si="41"/>
        <v>0</v>
      </c>
      <c r="AB33" s="71"/>
      <c r="AC33" s="3"/>
      <c r="AD33" s="71"/>
      <c r="AE33" s="78"/>
      <c r="AF33" s="78"/>
      <c r="AG33" s="3"/>
      <c r="AH33" s="3"/>
      <c r="AI33" s="79"/>
      <c r="AJ33" s="3"/>
      <c r="AK33" s="71"/>
      <c r="AL33" s="3"/>
      <c r="AM33" s="71"/>
      <c r="AN33" s="3"/>
      <c r="AO33" s="3"/>
      <c r="AP33" s="76"/>
      <c r="AQ33" s="74"/>
      <c r="AR33" s="3"/>
      <c r="AS33" s="3"/>
      <c r="AT33" s="3"/>
      <c r="AU33" s="3"/>
      <c r="AV33" s="3"/>
      <c r="AW33" s="1"/>
      <c r="AX33" s="1"/>
      <c r="AY33" s="1">
        <f t="shared" si="42"/>
        <v>0</v>
      </c>
      <c r="AZ33" s="3"/>
      <c r="BA33" s="3"/>
      <c r="BB33" s="3"/>
      <c r="BC33" s="80" t="e">
        <f t="shared" si="43"/>
        <v>#DIV/0!</v>
      </c>
      <c r="BD33" s="80" t="e">
        <f t="shared" si="44"/>
        <v>#DIV/0!</v>
      </c>
      <c r="BE33" s="81">
        <f t="shared" si="45"/>
        <v>0</v>
      </c>
      <c r="BF33" s="81">
        <f t="shared" si="45"/>
        <v>0</v>
      </c>
      <c r="BG33" s="81">
        <f t="shared" si="46"/>
        <v>0</v>
      </c>
      <c r="BH33" s="81">
        <f t="shared" si="47"/>
        <v>0</v>
      </c>
      <c r="BI33" s="81">
        <f t="shared" si="47"/>
        <v>0</v>
      </c>
    </row>
    <row r="34" spans="1:61" ht="17.25" thickTop="1" thickBot="1">
      <c r="A34" s="70"/>
      <c r="B34" s="71"/>
      <c r="C34" s="3"/>
      <c r="D34" s="45"/>
      <c r="E34" s="45"/>
      <c r="F34" s="45">
        <f t="shared" si="38"/>
        <v>0</v>
      </c>
      <c r="G34" s="3"/>
      <c r="H34" s="3"/>
      <c r="I34" s="39"/>
      <c r="J34" s="45">
        <f t="shared" si="39"/>
        <v>0</v>
      </c>
      <c r="K34" s="45">
        <f t="shared" si="40"/>
        <v>0</v>
      </c>
      <c r="L34" s="3"/>
      <c r="M34" s="72"/>
      <c r="N34" s="72"/>
      <c r="O34" s="392">
        <f t="shared" ref="O34:O71" si="48">I34-D34</f>
        <v>0</v>
      </c>
      <c r="P34" s="71"/>
      <c r="Q34" s="74"/>
      <c r="R34" s="74"/>
      <c r="S34" s="75"/>
      <c r="T34" s="76"/>
      <c r="U34" s="70"/>
      <c r="V34" s="3"/>
      <c r="W34" s="3"/>
      <c r="X34" s="3"/>
      <c r="Y34" s="39"/>
      <c r="Z34" s="405">
        <f t="shared" si="28"/>
        <v>0</v>
      </c>
      <c r="AA34" s="406">
        <f t="shared" si="41"/>
        <v>0</v>
      </c>
      <c r="AB34" s="71"/>
      <c r="AC34" s="3"/>
      <c r="AD34" s="71"/>
      <c r="AE34" s="78"/>
      <c r="AF34" s="78"/>
      <c r="AG34" s="3"/>
      <c r="AH34" s="3"/>
      <c r="AI34" s="79"/>
      <c r="AJ34" s="3"/>
      <c r="AK34" s="71"/>
      <c r="AL34" s="3"/>
      <c r="AM34" s="71"/>
      <c r="AN34" s="3"/>
      <c r="AO34" s="3"/>
      <c r="AP34" s="76"/>
      <c r="AQ34" s="74"/>
      <c r="AR34" s="3"/>
      <c r="AS34" s="3"/>
      <c r="AT34" s="3"/>
      <c r="AU34" s="3"/>
      <c r="AV34" s="3"/>
      <c r="AW34" s="1"/>
      <c r="AX34" s="1"/>
      <c r="AY34" s="1">
        <f t="shared" si="42"/>
        <v>0</v>
      </c>
      <c r="AZ34" s="3"/>
      <c r="BA34" s="3"/>
      <c r="BB34" s="3"/>
      <c r="BC34" s="80" t="e">
        <f t="shared" si="43"/>
        <v>#DIV/0!</v>
      </c>
      <c r="BD34" s="80" t="e">
        <f t="shared" si="44"/>
        <v>#DIV/0!</v>
      </c>
      <c r="BE34" s="81">
        <f t="shared" si="45"/>
        <v>0</v>
      </c>
      <c r="BF34" s="81">
        <f t="shared" si="45"/>
        <v>0</v>
      </c>
      <c r="BG34" s="81">
        <f t="shared" si="46"/>
        <v>0</v>
      </c>
      <c r="BH34" s="81">
        <f t="shared" si="47"/>
        <v>0</v>
      </c>
      <c r="BI34" s="81">
        <f t="shared" si="47"/>
        <v>0</v>
      </c>
    </row>
    <row r="35" spans="1:61" ht="17.25" thickTop="1" thickBot="1">
      <c r="A35" s="70"/>
      <c r="B35" s="71"/>
      <c r="C35" s="3"/>
      <c r="D35" s="45"/>
      <c r="E35" s="45"/>
      <c r="F35" s="45">
        <f t="shared" si="38"/>
        <v>0</v>
      </c>
      <c r="G35" s="3"/>
      <c r="H35" s="3"/>
      <c r="I35" s="39"/>
      <c r="J35" s="45">
        <f t="shared" si="39"/>
        <v>0</v>
      </c>
      <c r="K35" s="45">
        <f t="shared" si="40"/>
        <v>0</v>
      </c>
      <c r="L35" s="3"/>
      <c r="M35" s="72"/>
      <c r="N35" s="72"/>
      <c r="O35" s="392">
        <f t="shared" si="48"/>
        <v>0</v>
      </c>
      <c r="P35" s="71"/>
      <c r="Q35" s="74"/>
      <c r="R35" s="74"/>
      <c r="S35" s="75"/>
      <c r="T35" s="76"/>
      <c r="U35" s="70"/>
      <c r="V35" s="3"/>
      <c r="W35" s="3"/>
      <c r="X35" s="3"/>
      <c r="Y35" s="39"/>
      <c r="Z35" s="405">
        <f t="shared" si="28"/>
        <v>0</v>
      </c>
      <c r="AA35" s="406">
        <f t="shared" si="41"/>
        <v>0</v>
      </c>
      <c r="AB35" s="71"/>
      <c r="AC35" s="3"/>
      <c r="AD35" s="71"/>
      <c r="AE35" s="78"/>
      <c r="AF35" s="78"/>
      <c r="AG35" s="3"/>
      <c r="AH35" s="3"/>
      <c r="AI35" s="79"/>
      <c r="AJ35" s="3"/>
      <c r="AK35" s="71"/>
      <c r="AL35" s="3"/>
      <c r="AM35" s="71"/>
      <c r="AN35" s="3"/>
      <c r="AO35" s="3"/>
      <c r="AP35" s="76"/>
      <c r="AQ35" s="74"/>
      <c r="AR35" s="3"/>
      <c r="AS35" s="3"/>
      <c r="AT35" s="3"/>
      <c r="AU35" s="3"/>
      <c r="AV35" s="3"/>
      <c r="AW35" s="1"/>
      <c r="AX35" s="1"/>
      <c r="AY35" s="1">
        <f t="shared" si="42"/>
        <v>0</v>
      </c>
      <c r="AZ35" s="3"/>
      <c r="BA35" s="3"/>
      <c r="BB35" s="3"/>
      <c r="BC35" s="80" t="e">
        <f t="shared" si="43"/>
        <v>#DIV/0!</v>
      </c>
      <c r="BD35" s="80" t="e">
        <f t="shared" si="44"/>
        <v>#DIV/0!</v>
      </c>
      <c r="BE35" s="81">
        <f t="shared" si="45"/>
        <v>0</v>
      </c>
      <c r="BF35" s="81">
        <f t="shared" si="45"/>
        <v>0</v>
      </c>
      <c r="BG35" s="81">
        <f t="shared" si="46"/>
        <v>0</v>
      </c>
      <c r="BH35" s="81">
        <f t="shared" si="47"/>
        <v>0</v>
      </c>
      <c r="BI35" s="81">
        <f t="shared" si="47"/>
        <v>0</v>
      </c>
    </row>
    <row r="36" spans="1:61" ht="17.25" thickTop="1" thickBot="1">
      <c r="A36" s="70"/>
      <c r="B36" s="71"/>
      <c r="C36" s="3"/>
      <c r="D36" s="45"/>
      <c r="E36" s="45"/>
      <c r="F36" s="45">
        <f t="shared" si="38"/>
        <v>0</v>
      </c>
      <c r="G36" s="3"/>
      <c r="H36" s="3"/>
      <c r="I36" s="39"/>
      <c r="J36" s="45">
        <f t="shared" si="39"/>
        <v>0</v>
      </c>
      <c r="K36" s="45">
        <f t="shared" si="40"/>
        <v>0</v>
      </c>
      <c r="L36" s="3"/>
      <c r="M36" s="72"/>
      <c r="N36" s="72"/>
      <c r="O36" s="392">
        <f t="shared" si="48"/>
        <v>0</v>
      </c>
      <c r="P36" s="71"/>
      <c r="Q36" s="74"/>
      <c r="R36" s="74"/>
      <c r="S36" s="75"/>
      <c r="T36" s="76"/>
      <c r="U36" s="70"/>
      <c r="V36" s="3"/>
      <c r="W36" s="3"/>
      <c r="X36" s="3"/>
      <c r="Y36" s="39"/>
      <c r="Z36" s="405">
        <f t="shared" si="28"/>
        <v>0</v>
      </c>
      <c r="AA36" s="406">
        <f t="shared" si="41"/>
        <v>0</v>
      </c>
      <c r="AB36" s="71"/>
      <c r="AC36" s="3"/>
      <c r="AD36" s="71"/>
      <c r="AE36" s="78"/>
      <c r="AF36" s="78"/>
      <c r="AG36" s="3"/>
      <c r="AH36" s="3"/>
      <c r="AI36" s="79"/>
      <c r="AJ36" s="3"/>
      <c r="AK36" s="71"/>
      <c r="AL36" s="3"/>
      <c r="AM36" s="71"/>
      <c r="AN36" s="3"/>
      <c r="AO36" s="3"/>
      <c r="AP36" s="76"/>
      <c r="AQ36" s="74"/>
      <c r="AR36" s="3"/>
      <c r="AS36" s="3"/>
      <c r="AT36" s="3"/>
      <c r="AU36" s="3"/>
      <c r="AV36" s="3"/>
      <c r="AW36" s="1"/>
      <c r="AX36" s="1"/>
      <c r="AY36" s="1">
        <f t="shared" si="42"/>
        <v>0</v>
      </c>
      <c r="AZ36" s="3"/>
      <c r="BA36" s="3"/>
      <c r="BB36" s="3"/>
      <c r="BC36" s="80" t="e">
        <f t="shared" si="43"/>
        <v>#DIV/0!</v>
      </c>
      <c r="BD36" s="80" t="e">
        <f t="shared" si="44"/>
        <v>#DIV/0!</v>
      </c>
      <c r="BE36" s="81">
        <f t="shared" si="45"/>
        <v>0</v>
      </c>
      <c r="BF36" s="81">
        <f t="shared" si="45"/>
        <v>0</v>
      </c>
      <c r="BG36" s="81">
        <f t="shared" si="46"/>
        <v>0</v>
      </c>
      <c r="BH36" s="81">
        <f t="shared" si="47"/>
        <v>0</v>
      </c>
      <c r="BI36" s="81">
        <f t="shared" si="47"/>
        <v>0</v>
      </c>
    </row>
    <row r="37" spans="1:61" ht="17.25" thickTop="1" thickBot="1">
      <c r="A37" s="70"/>
      <c r="B37" s="71"/>
      <c r="C37" s="3"/>
      <c r="D37" s="45"/>
      <c r="E37" s="45"/>
      <c r="F37" s="45">
        <f t="shared" si="38"/>
        <v>0</v>
      </c>
      <c r="G37" s="3"/>
      <c r="H37" s="3"/>
      <c r="I37" s="39"/>
      <c r="J37" s="45">
        <f t="shared" si="39"/>
        <v>0</v>
      </c>
      <c r="K37" s="45">
        <f t="shared" si="40"/>
        <v>0</v>
      </c>
      <c r="L37" s="3"/>
      <c r="M37" s="72"/>
      <c r="N37" s="72"/>
      <c r="O37" s="392">
        <f t="shared" si="48"/>
        <v>0</v>
      </c>
      <c r="P37" s="71"/>
      <c r="Q37" s="74"/>
      <c r="R37" s="74"/>
      <c r="S37" s="75"/>
      <c r="T37" s="76"/>
      <c r="U37" s="70"/>
      <c r="V37" s="3"/>
      <c r="W37" s="3"/>
      <c r="X37" s="3"/>
      <c r="Y37" s="39"/>
      <c r="Z37" s="405">
        <f t="shared" si="28"/>
        <v>0</v>
      </c>
      <c r="AA37" s="406">
        <f t="shared" si="41"/>
        <v>0</v>
      </c>
      <c r="AB37" s="71"/>
      <c r="AC37" s="3"/>
      <c r="AD37" s="71"/>
      <c r="AE37" s="78"/>
      <c r="AF37" s="78"/>
      <c r="AG37" s="3"/>
      <c r="AH37" s="3"/>
      <c r="AI37" s="79"/>
      <c r="AJ37" s="3"/>
      <c r="AK37" s="71"/>
      <c r="AL37" s="3"/>
      <c r="AM37" s="71"/>
      <c r="AN37" s="3"/>
      <c r="AO37" s="3"/>
      <c r="AP37" s="76"/>
      <c r="AQ37" s="74"/>
      <c r="AR37" s="3"/>
      <c r="AS37" s="3"/>
      <c r="AT37" s="3"/>
      <c r="AU37" s="3"/>
      <c r="AV37" s="3"/>
      <c r="AW37" s="1"/>
      <c r="AX37" s="1"/>
      <c r="AY37" s="1">
        <f t="shared" si="42"/>
        <v>0</v>
      </c>
      <c r="AZ37" s="3"/>
      <c r="BA37" s="3"/>
      <c r="BB37" s="3"/>
      <c r="BC37" s="80" t="e">
        <f t="shared" si="43"/>
        <v>#DIV/0!</v>
      </c>
      <c r="BD37" s="80" t="e">
        <f t="shared" si="44"/>
        <v>#DIV/0!</v>
      </c>
      <c r="BE37" s="81">
        <f t="shared" ref="BE37:BF100" si="49">LEN(Q37)</f>
        <v>0</v>
      </c>
      <c r="BF37" s="81">
        <f t="shared" si="49"/>
        <v>0</v>
      </c>
      <c r="BG37" s="81">
        <f t="shared" si="46"/>
        <v>0</v>
      </c>
      <c r="BH37" s="81">
        <f t="shared" ref="BH37:BI100" si="50">LEN(AP37)</f>
        <v>0</v>
      </c>
      <c r="BI37" s="81">
        <f t="shared" si="50"/>
        <v>0</v>
      </c>
    </row>
    <row r="38" spans="1:61" ht="17.25" thickTop="1" thickBot="1">
      <c r="A38" s="70"/>
      <c r="B38" s="71"/>
      <c r="C38" s="3"/>
      <c r="D38" s="45"/>
      <c r="E38" s="45"/>
      <c r="F38" s="45">
        <f t="shared" si="38"/>
        <v>0</v>
      </c>
      <c r="G38" s="3"/>
      <c r="H38" s="3"/>
      <c r="I38" s="39"/>
      <c r="J38" s="45">
        <f t="shared" si="39"/>
        <v>0</v>
      </c>
      <c r="K38" s="45">
        <f t="shared" si="40"/>
        <v>0</v>
      </c>
      <c r="L38" s="3"/>
      <c r="M38" s="72"/>
      <c r="N38" s="72"/>
      <c r="O38" s="392">
        <f t="shared" si="48"/>
        <v>0</v>
      </c>
      <c r="P38" s="71"/>
      <c r="Q38" s="74"/>
      <c r="R38" s="74"/>
      <c r="S38" s="75"/>
      <c r="T38" s="76"/>
      <c r="U38" s="70"/>
      <c r="V38" s="3"/>
      <c r="W38" s="3"/>
      <c r="X38" s="3"/>
      <c r="Y38" s="39"/>
      <c r="Z38" s="405">
        <f t="shared" si="28"/>
        <v>0</v>
      </c>
      <c r="AA38" s="406">
        <f t="shared" si="41"/>
        <v>0</v>
      </c>
      <c r="AB38" s="71"/>
      <c r="AC38" s="3"/>
      <c r="AD38" s="71"/>
      <c r="AE38" s="78"/>
      <c r="AF38" s="78"/>
      <c r="AG38" s="3"/>
      <c r="AH38" s="3"/>
      <c r="AI38" s="79"/>
      <c r="AJ38" s="3"/>
      <c r="AK38" s="71"/>
      <c r="AL38" s="3"/>
      <c r="AM38" s="71"/>
      <c r="AN38" s="3"/>
      <c r="AO38" s="3"/>
      <c r="AP38" s="76"/>
      <c r="AQ38" s="74"/>
      <c r="AR38" s="3"/>
      <c r="AS38" s="3"/>
      <c r="AT38" s="3"/>
      <c r="AU38" s="3"/>
      <c r="AV38" s="3"/>
      <c r="AW38" s="1"/>
      <c r="AX38" s="1"/>
      <c r="AY38" s="1">
        <f t="shared" si="42"/>
        <v>0</v>
      </c>
      <c r="AZ38" s="3"/>
      <c r="BA38" s="3"/>
      <c r="BB38" s="3"/>
      <c r="BC38" s="80" t="e">
        <f t="shared" si="43"/>
        <v>#DIV/0!</v>
      </c>
      <c r="BD38" s="80" t="e">
        <f t="shared" si="44"/>
        <v>#DIV/0!</v>
      </c>
      <c r="BE38" s="81">
        <f t="shared" si="49"/>
        <v>0</v>
      </c>
      <c r="BF38" s="81">
        <f t="shared" si="49"/>
        <v>0</v>
      </c>
      <c r="BG38" s="81">
        <f t="shared" si="46"/>
        <v>0</v>
      </c>
      <c r="BH38" s="81">
        <f t="shared" si="50"/>
        <v>0</v>
      </c>
      <c r="BI38" s="81">
        <f t="shared" si="50"/>
        <v>0</v>
      </c>
    </row>
    <row r="39" spans="1:61" ht="17.25" thickTop="1" thickBot="1">
      <c r="A39" s="70"/>
      <c r="B39" s="71"/>
      <c r="C39" s="3"/>
      <c r="D39" s="45"/>
      <c r="E39" s="45"/>
      <c r="F39" s="45">
        <f t="shared" si="38"/>
        <v>0</v>
      </c>
      <c r="G39" s="3"/>
      <c r="H39" s="3"/>
      <c r="I39" s="39"/>
      <c r="J39" s="45">
        <f t="shared" si="39"/>
        <v>0</v>
      </c>
      <c r="K39" s="45">
        <f t="shared" si="40"/>
        <v>0</v>
      </c>
      <c r="L39" s="3"/>
      <c r="M39" s="72"/>
      <c r="N39" s="72"/>
      <c r="O39" s="392">
        <f t="shared" si="48"/>
        <v>0</v>
      </c>
      <c r="P39" s="71"/>
      <c r="Q39" s="74"/>
      <c r="R39" s="74"/>
      <c r="S39" s="75"/>
      <c r="T39" s="76"/>
      <c r="U39" s="70"/>
      <c r="V39" s="3"/>
      <c r="W39" s="3"/>
      <c r="X39" s="3"/>
      <c r="Y39" s="39"/>
      <c r="Z39" s="405">
        <f t="shared" si="28"/>
        <v>0</v>
      </c>
      <c r="AA39" s="406">
        <f t="shared" si="41"/>
        <v>0</v>
      </c>
      <c r="AB39" s="71"/>
      <c r="AC39" s="3"/>
      <c r="AD39" s="71"/>
      <c r="AE39" s="78"/>
      <c r="AF39" s="78"/>
      <c r="AG39" s="3"/>
      <c r="AH39" s="3"/>
      <c r="AI39" s="79"/>
      <c r="AJ39" s="3"/>
      <c r="AK39" s="71"/>
      <c r="AL39" s="3"/>
      <c r="AM39" s="71"/>
      <c r="AN39" s="3"/>
      <c r="AO39" s="3"/>
      <c r="AP39" s="76"/>
      <c r="AQ39" s="74"/>
      <c r="AR39" s="3"/>
      <c r="AS39" s="3"/>
      <c r="AT39" s="3"/>
      <c r="AU39" s="3"/>
      <c r="AV39" s="3"/>
      <c r="AW39" s="1"/>
      <c r="AX39" s="1"/>
      <c r="AY39" s="1">
        <f t="shared" si="42"/>
        <v>0</v>
      </c>
      <c r="AZ39" s="3"/>
      <c r="BA39" s="3"/>
      <c r="BB39" s="3"/>
      <c r="BC39" s="80" t="e">
        <f t="shared" si="43"/>
        <v>#DIV/0!</v>
      </c>
      <c r="BD39" s="80" t="e">
        <f t="shared" si="44"/>
        <v>#DIV/0!</v>
      </c>
      <c r="BE39" s="81">
        <f t="shared" si="49"/>
        <v>0</v>
      </c>
      <c r="BF39" s="81">
        <f t="shared" si="49"/>
        <v>0</v>
      </c>
      <c r="BG39" s="81">
        <f t="shared" si="46"/>
        <v>0</v>
      </c>
      <c r="BH39" s="81">
        <f t="shared" si="50"/>
        <v>0</v>
      </c>
      <c r="BI39" s="81">
        <f t="shared" si="50"/>
        <v>0</v>
      </c>
    </row>
    <row r="40" spans="1:61" ht="17.25" thickTop="1" thickBot="1">
      <c r="A40" s="70"/>
      <c r="B40" s="71"/>
      <c r="C40" s="3"/>
      <c r="D40" s="45"/>
      <c r="E40" s="45"/>
      <c r="F40" s="45">
        <f t="shared" si="38"/>
        <v>0</v>
      </c>
      <c r="G40" s="3"/>
      <c r="H40" s="3"/>
      <c r="I40" s="39"/>
      <c r="J40" s="45">
        <f t="shared" si="39"/>
        <v>0</v>
      </c>
      <c r="K40" s="45">
        <f t="shared" si="40"/>
        <v>0</v>
      </c>
      <c r="L40" s="3"/>
      <c r="M40" s="72"/>
      <c r="N40" s="72"/>
      <c r="O40" s="392">
        <f t="shared" si="48"/>
        <v>0</v>
      </c>
      <c r="P40" s="71"/>
      <c r="Q40" s="74"/>
      <c r="R40" s="74"/>
      <c r="S40" s="75"/>
      <c r="T40" s="76"/>
      <c r="U40" s="70"/>
      <c r="V40" s="3"/>
      <c r="W40" s="3"/>
      <c r="X40" s="3"/>
      <c r="Y40" s="39"/>
      <c r="Z40" s="405">
        <f t="shared" si="28"/>
        <v>0</v>
      </c>
      <c r="AA40" s="406">
        <f t="shared" si="41"/>
        <v>0</v>
      </c>
      <c r="AB40" s="71"/>
      <c r="AC40" s="3"/>
      <c r="AD40" s="71"/>
      <c r="AE40" s="78"/>
      <c r="AF40" s="78"/>
      <c r="AG40" s="3"/>
      <c r="AH40" s="3"/>
      <c r="AI40" s="79"/>
      <c r="AJ40" s="3"/>
      <c r="AK40" s="71"/>
      <c r="AL40" s="3"/>
      <c r="AM40" s="71"/>
      <c r="AN40" s="3"/>
      <c r="AO40" s="3"/>
      <c r="AP40" s="76"/>
      <c r="AQ40" s="74"/>
      <c r="AR40" s="3"/>
      <c r="AS40" s="3"/>
      <c r="AT40" s="3"/>
      <c r="AU40" s="3"/>
      <c r="AV40" s="3"/>
      <c r="AW40" s="1"/>
      <c r="AX40" s="1"/>
      <c r="AY40" s="1">
        <f t="shared" si="42"/>
        <v>0</v>
      </c>
      <c r="AZ40" s="3"/>
      <c r="BA40" s="3"/>
      <c r="BB40" s="3"/>
      <c r="BC40" s="80" t="e">
        <f t="shared" si="43"/>
        <v>#DIV/0!</v>
      </c>
      <c r="BD40" s="80" t="e">
        <f t="shared" si="44"/>
        <v>#DIV/0!</v>
      </c>
      <c r="BE40" s="81">
        <f t="shared" si="49"/>
        <v>0</v>
      </c>
      <c r="BF40" s="81">
        <f t="shared" si="49"/>
        <v>0</v>
      </c>
      <c r="BG40" s="81">
        <f t="shared" si="46"/>
        <v>0</v>
      </c>
      <c r="BH40" s="81">
        <f t="shared" si="50"/>
        <v>0</v>
      </c>
      <c r="BI40" s="81">
        <f t="shared" si="50"/>
        <v>0</v>
      </c>
    </row>
    <row r="41" spans="1:61" ht="17.25" thickTop="1" thickBot="1">
      <c r="A41" s="70"/>
      <c r="B41" s="71"/>
      <c r="C41" s="3"/>
      <c r="D41" s="45"/>
      <c r="E41" s="45"/>
      <c r="F41" s="45">
        <f t="shared" si="38"/>
        <v>0</v>
      </c>
      <c r="G41" s="3"/>
      <c r="H41" s="3"/>
      <c r="I41" s="39"/>
      <c r="J41" s="45">
        <f t="shared" si="39"/>
        <v>0</v>
      </c>
      <c r="K41" s="45">
        <f t="shared" si="40"/>
        <v>0</v>
      </c>
      <c r="L41" s="3"/>
      <c r="M41" s="72"/>
      <c r="N41" s="72"/>
      <c r="O41" s="392">
        <f t="shared" si="48"/>
        <v>0</v>
      </c>
      <c r="P41" s="71"/>
      <c r="Q41" s="74"/>
      <c r="R41" s="74"/>
      <c r="S41" s="75"/>
      <c r="T41" s="76"/>
      <c r="U41" s="70"/>
      <c r="V41" s="3"/>
      <c r="W41" s="3"/>
      <c r="X41" s="3"/>
      <c r="Y41" s="39"/>
      <c r="Z41" s="405">
        <f t="shared" si="28"/>
        <v>0</v>
      </c>
      <c r="AA41" s="406">
        <f t="shared" si="41"/>
        <v>0</v>
      </c>
      <c r="AB41" s="71"/>
      <c r="AC41" s="3"/>
      <c r="AD41" s="71"/>
      <c r="AE41" s="78"/>
      <c r="AF41" s="78"/>
      <c r="AG41" s="3"/>
      <c r="AH41" s="3"/>
      <c r="AI41" s="79"/>
      <c r="AJ41" s="3"/>
      <c r="AK41" s="71"/>
      <c r="AL41" s="3"/>
      <c r="AM41" s="71"/>
      <c r="AN41" s="3"/>
      <c r="AO41" s="3"/>
      <c r="AP41" s="76"/>
      <c r="AQ41" s="74"/>
      <c r="AR41" s="3"/>
      <c r="AS41" s="3"/>
      <c r="AT41" s="3"/>
      <c r="AU41" s="3"/>
      <c r="AV41" s="3"/>
      <c r="AW41" s="1"/>
      <c r="AX41" s="1"/>
      <c r="AY41" s="1">
        <f t="shared" si="42"/>
        <v>0</v>
      </c>
      <c r="AZ41" s="3"/>
      <c r="BA41" s="3"/>
      <c r="BB41" s="3"/>
      <c r="BC41" s="80" t="e">
        <f t="shared" si="43"/>
        <v>#DIV/0!</v>
      </c>
      <c r="BD41" s="80" t="e">
        <f t="shared" si="44"/>
        <v>#DIV/0!</v>
      </c>
      <c r="BE41" s="81">
        <f t="shared" si="49"/>
        <v>0</v>
      </c>
      <c r="BF41" s="81">
        <f t="shared" si="49"/>
        <v>0</v>
      </c>
      <c r="BG41" s="81">
        <f t="shared" si="46"/>
        <v>0</v>
      </c>
      <c r="BH41" s="81">
        <f t="shared" si="50"/>
        <v>0</v>
      </c>
      <c r="BI41" s="81">
        <f t="shared" si="50"/>
        <v>0</v>
      </c>
    </row>
    <row r="42" spans="1:61" ht="17.25" thickTop="1" thickBot="1">
      <c r="A42" s="70"/>
      <c r="B42" s="71"/>
      <c r="C42" s="3"/>
      <c r="D42" s="45"/>
      <c r="E42" s="45"/>
      <c r="F42" s="45">
        <f t="shared" si="38"/>
        <v>0</v>
      </c>
      <c r="G42" s="3"/>
      <c r="H42" s="3"/>
      <c r="I42" s="39"/>
      <c r="J42" s="45">
        <f t="shared" si="39"/>
        <v>0</v>
      </c>
      <c r="K42" s="45">
        <f t="shared" si="40"/>
        <v>0</v>
      </c>
      <c r="L42" s="3"/>
      <c r="M42" s="72"/>
      <c r="N42" s="72"/>
      <c r="O42" s="392">
        <f t="shared" si="48"/>
        <v>0</v>
      </c>
      <c r="P42" s="71"/>
      <c r="Q42" s="74"/>
      <c r="R42" s="74"/>
      <c r="S42" s="75"/>
      <c r="T42" s="76"/>
      <c r="U42" s="70"/>
      <c r="V42" s="3"/>
      <c r="W42" s="3"/>
      <c r="X42" s="3"/>
      <c r="Y42" s="39"/>
      <c r="Z42" s="405">
        <f t="shared" si="28"/>
        <v>0</v>
      </c>
      <c r="AA42" s="406">
        <f t="shared" si="41"/>
        <v>0</v>
      </c>
      <c r="AB42" s="71"/>
      <c r="AC42" s="3"/>
      <c r="AD42" s="71"/>
      <c r="AE42" s="78"/>
      <c r="AF42" s="78"/>
      <c r="AG42" s="3"/>
      <c r="AH42" s="3"/>
      <c r="AI42" s="79"/>
      <c r="AJ42" s="3"/>
      <c r="AK42" s="71"/>
      <c r="AL42" s="3"/>
      <c r="AM42" s="71"/>
      <c r="AN42" s="3"/>
      <c r="AO42" s="3"/>
      <c r="AP42" s="76"/>
      <c r="AQ42" s="74"/>
      <c r="AR42" s="3"/>
      <c r="AS42" s="3"/>
      <c r="AT42" s="3"/>
      <c r="AU42" s="3"/>
      <c r="AV42" s="3"/>
      <c r="AW42" s="1"/>
      <c r="AX42" s="1"/>
      <c r="AY42" s="1">
        <f t="shared" si="42"/>
        <v>0</v>
      </c>
      <c r="AZ42" s="3"/>
      <c r="BA42" s="3"/>
      <c r="BB42" s="3"/>
      <c r="BC42" s="80" t="e">
        <f t="shared" si="43"/>
        <v>#DIV/0!</v>
      </c>
      <c r="BD42" s="80" t="e">
        <f t="shared" si="44"/>
        <v>#DIV/0!</v>
      </c>
      <c r="BE42" s="81">
        <f t="shared" si="49"/>
        <v>0</v>
      </c>
      <c r="BF42" s="81">
        <f t="shared" si="49"/>
        <v>0</v>
      </c>
      <c r="BG42" s="81">
        <f t="shared" si="46"/>
        <v>0</v>
      </c>
      <c r="BH42" s="81">
        <f t="shared" si="50"/>
        <v>0</v>
      </c>
      <c r="BI42" s="81">
        <f t="shared" si="50"/>
        <v>0</v>
      </c>
    </row>
    <row r="43" spans="1:61" ht="17.25" thickTop="1" thickBot="1">
      <c r="A43" s="70"/>
      <c r="B43" s="71"/>
      <c r="C43" s="3"/>
      <c r="D43" s="45"/>
      <c r="E43" s="45"/>
      <c r="F43" s="45">
        <f t="shared" si="38"/>
        <v>0</v>
      </c>
      <c r="G43" s="3"/>
      <c r="H43" s="3"/>
      <c r="I43" s="39"/>
      <c r="J43" s="45">
        <f t="shared" si="39"/>
        <v>0</v>
      </c>
      <c r="K43" s="45">
        <f t="shared" si="40"/>
        <v>0</v>
      </c>
      <c r="L43" s="3"/>
      <c r="M43" s="72"/>
      <c r="N43" s="72"/>
      <c r="O43" s="392">
        <f t="shared" si="48"/>
        <v>0</v>
      </c>
      <c r="P43" s="71"/>
      <c r="Q43" s="74"/>
      <c r="R43" s="74"/>
      <c r="S43" s="75"/>
      <c r="T43" s="76"/>
      <c r="U43" s="70"/>
      <c r="V43" s="3"/>
      <c r="W43" s="3"/>
      <c r="X43" s="3"/>
      <c r="Y43" s="39"/>
      <c r="Z43" s="405">
        <f t="shared" si="28"/>
        <v>0</v>
      </c>
      <c r="AA43" s="406">
        <f t="shared" si="41"/>
        <v>0</v>
      </c>
      <c r="AB43" s="71"/>
      <c r="AC43" s="3"/>
      <c r="AD43" s="71"/>
      <c r="AE43" s="78"/>
      <c r="AF43" s="78"/>
      <c r="AG43" s="3"/>
      <c r="AH43" s="3"/>
      <c r="AI43" s="79"/>
      <c r="AJ43" s="3"/>
      <c r="AK43" s="71"/>
      <c r="AL43" s="3"/>
      <c r="AM43" s="71"/>
      <c r="AN43" s="3"/>
      <c r="AO43" s="3"/>
      <c r="AP43" s="76"/>
      <c r="AQ43" s="74"/>
      <c r="AR43" s="3"/>
      <c r="AS43" s="3"/>
      <c r="AT43" s="3"/>
      <c r="AU43" s="3"/>
      <c r="AV43" s="3"/>
      <c r="AW43" s="1"/>
      <c r="AX43" s="1"/>
      <c r="AY43" s="1">
        <f t="shared" si="42"/>
        <v>0</v>
      </c>
      <c r="AZ43" s="3"/>
      <c r="BA43" s="3"/>
      <c r="BB43" s="3"/>
      <c r="BC43" s="80" t="e">
        <f t="shared" si="43"/>
        <v>#DIV/0!</v>
      </c>
      <c r="BD43" s="80" t="e">
        <f t="shared" si="44"/>
        <v>#DIV/0!</v>
      </c>
      <c r="BE43" s="81">
        <f t="shared" si="49"/>
        <v>0</v>
      </c>
      <c r="BF43" s="81">
        <f t="shared" si="49"/>
        <v>0</v>
      </c>
      <c r="BG43" s="81">
        <f t="shared" si="46"/>
        <v>0</v>
      </c>
      <c r="BH43" s="81">
        <f t="shared" si="50"/>
        <v>0</v>
      </c>
      <c r="BI43" s="81">
        <f t="shared" si="50"/>
        <v>0</v>
      </c>
    </row>
    <row r="44" spans="1:61" ht="17.25" thickTop="1" thickBot="1">
      <c r="A44" s="70"/>
      <c r="B44" s="71"/>
      <c r="C44" s="3"/>
      <c r="D44" s="45"/>
      <c r="E44" s="45"/>
      <c r="F44" s="45">
        <f t="shared" si="38"/>
        <v>0</v>
      </c>
      <c r="G44" s="3"/>
      <c r="H44" s="3"/>
      <c r="I44" s="39"/>
      <c r="J44" s="45">
        <f t="shared" si="39"/>
        <v>0</v>
      </c>
      <c r="K44" s="45">
        <f t="shared" si="40"/>
        <v>0</v>
      </c>
      <c r="L44" s="3"/>
      <c r="M44" s="72"/>
      <c r="N44" s="72"/>
      <c r="O44" s="392">
        <f t="shared" si="48"/>
        <v>0</v>
      </c>
      <c r="P44" s="71"/>
      <c r="Q44" s="74"/>
      <c r="R44" s="74"/>
      <c r="S44" s="75"/>
      <c r="T44" s="76"/>
      <c r="U44" s="70"/>
      <c r="V44" s="3"/>
      <c r="W44" s="3"/>
      <c r="X44" s="3"/>
      <c r="Y44" s="39"/>
      <c r="Z44" s="405">
        <f t="shared" si="28"/>
        <v>0</v>
      </c>
      <c r="AA44" s="406">
        <f t="shared" si="41"/>
        <v>0</v>
      </c>
      <c r="AB44" s="71"/>
      <c r="AC44" s="3"/>
      <c r="AD44" s="71"/>
      <c r="AE44" s="78"/>
      <c r="AF44" s="78"/>
      <c r="AG44" s="3"/>
      <c r="AH44" s="3"/>
      <c r="AI44" s="79"/>
      <c r="AJ44" s="3"/>
      <c r="AK44" s="71"/>
      <c r="AL44" s="3"/>
      <c r="AM44" s="71"/>
      <c r="AN44" s="3"/>
      <c r="AO44" s="3"/>
      <c r="AP44" s="76"/>
      <c r="AQ44" s="74"/>
      <c r="AR44" s="3"/>
      <c r="AS44" s="3"/>
      <c r="AT44" s="3"/>
      <c r="AU44" s="3"/>
      <c r="AV44" s="3"/>
      <c r="AW44" s="1"/>
      <c r="AX44" s="1"/>
      <c r="AY44" s="1">
        <f t="shared" si="42"/>
        <v>0</v>
      </c>
      <c r="AZ44" s="3"/>
      <c r="BA44" s="3"/>
      <c r="BB44" s="3"/>
      <c r="BC44" s="80" t="e">
        <f t="shared" si="43"/>
        <v>#DIV/0!</v>
      </c>
      <c r="BD44" s="80" t="e">
        <f t="shared" si="44"/>
        <v>#DIV/0!</v>
      </c>
      <c r="BE44" s="81">
        <f t="shared" si="49"/>
        <v>0</v>
      </c>
      <c r="BF44" s="81">
        <f t="shared" si="49"/>
        <v>0</v>
      </c>
      <c r="BG44" s="81">
        <f t="shared" si="46"/>
        <v>0</v>
      </c>
      <c r="BH44" s="81">
        <f t="shared" si="50"/>
        <v>0</v>
      </c>
      <c r="BI44" s="81">
        <f t="shared" si="50"/>
        <v>0</v>
      </c>
    </row>
    <row r="45" spans="1:61" ht="17.25" thickTop="1" thickBot="1">
      <c r="A45" s="70"/>
      <c r="B45" s="71"/>
      <c r="C45" s="3"/>
      <c r="D45" s="45"/>
      <c r="E45" s="45"/>
      <c r="F45" s="45">
        <f t="shared" si="38"/>
        <v>0</v>
      </c>
      <c r="G45" s="3"/>
      <c r="H45" s="3"/>
      <c r="I45" s="39"/>
      <c r="J45" s="45">
        <f t="shared" si="39"/>
        <v>0</v>
      </c>
      <c r="K45" s="45">
        <f t="shared" si="40"/>
        <v>0</v>
      </c>
      <c r="L45" s="3"/>
      <c r="M45" s="72"/>
      <c r="N45" s="72"/>
      <c r="O45" s="392">
        <f t="shared" si="48"/>
        <v>0</v>
      </c>
      <c r="P45" s="71"/>
      <c r="Q45" s="74"/>
      <c r="R45" s="74"/>
      <c r="S45" s="75"/>
      <c r="T45" s="76"/>
      <c r="U45" s="70"/>
      <c r="V45" s="3"/>
      <c r="W45" s="3"/>
      <c r="X45" s="3"/>
      <c r="Y45" s="39"/>
      <c r="Z45" s="405">
        <f t="shared" si="28"/>
        <v>0</v>
      </c>
      <c r="AA45" s="406">
        <f t="shared" si="41"/>
        <v>0</v>
      </c>
      <c r="AB45" s="71"/>
      <c r="AC45" s="3"/>
      <c r="AD45" s="71"/>
      <c r="AE45" s="78"/>
      <c r="AF45" s="78"/>
      <c r="AG45" s="3"/>
      <c r="AH45" s="3"/>
      <c r="AI45" s="79"/>
      <c r="AJ45" s="3"/>
      <c r="AK45" s="71"/>
      <c r="AL45" s="3"/>
      <c r="AM45" s="71"/>
      <c r="AN45" s="3"/>
      <c r="AO45" s="3"/>
      <c r="AP45" s="76"/>
      <c r="AQ45" s="74"/>
      <c r="AR45" s="3"/>
      <c r="AS45" s="3"/>
      <c r="AT45" s="3"/>
      <c r="AU45" s="3"/>
      <c r="AV45" s="3"/>
      <c r="AW45" s="1"/>
      <c r="AX45" s="1"/>
      <c r="AY45" s="1">
        <f t="shared" si="42"/>
        <v>0</v>
      </c>
      <c r="AZ45" s="3"/>
      <c r="BA45" s="3"/>
      <c r="BB45" s="3"/>
      <c r="BC45" s="80" t="e">
        <f t="shared" si="43"/>
        <v>#DIV/0!</v>
      </c>
      <c r="BD45" s="80" t="e">
        <f t="shared" si="44"/>
        <v>#DIV/0!</v>
      </c>
      <c r="BE45" s="81">
        <f t="shared" si="49"/>
        <v>0</v>
      </c>
      <c r="BF45" s="81">
        <f t="shared" si="49"/>
        <v>0</v>
      </c>
      <c r="BG45" s="81">
        <f t="shared" si="46"/>
        <v>0</v>
      </c>
      <c r="BH45" s="81">
        <f t="shared" si="50"/>
        <v>0</v>
      </c>
      <c r="BI45" s="81">
        <f t="shared" si="50"/>
        <v>0</v>
      </c>
    </row>
    <row r="46" spans="1:61" ht="17.25" thickTop="1" thickBot="1">
      <c r="A46" s="70"/>
      <c r="B46" s="71"/>
      <c r="C46" s="3"/>
      <c r="D46" s="45"/>
      <c r="E46" s="45"/>
      <c r="F46" s="45">
        <f t="shared" si="38"/>
        <v>0</v>
      </c>
      <c r="G46" s="3"/>
      <c r="H46" s="3"/>
      <c r="I46" s="39"/>
      <c r="J46" s="45">
        <f t="shared" si="39"/>
        <v>0</v>
      </c>
      <c r="K46" s="45">
        <f t="shared" si="40"/>
        <v>0</v>
      </c>
      <c r="L46" s="3"/>
      <c r="M46" s="72"/>
      <c r="N46" s="72"/>
      <c r="O46" s="392">
        <f t="shared" si="48"/>
        <v>0</v>
      </c>
      <c r="P46" s="71"/>
      <c r="Q46" s="74"/>
      <c r="R46" s="74"/>
      <c r="S46" s="75"/>
      <c r="T46" s="76"/>
      <c r="U46" s="70"/>
      <c r="V46" s="3"/>
      <c r="W46" s="3"/>
      <c r="X46" s="3"/>
      <c r="Y46" s="39"/>
      <c r="Z46" s="405">
        <f t="shared" si="28"/>
        <v>0</v>
      </c>
      <c r="AA46" s="406">
        <f t="shared" si="41"/>
        <v>0</v>
      </c>
      <c r="AB46" s="71"/>
      <c r="AC46" s="3"/>
      <c r="AD46" s="71"/>
      <c r="AE46" s="78"/>
      <c r="AF46" s="78"/>
      <c r="AG46" s="3"/>
      <c r="AH46" s="3"/>
      <c r="AI46" s="79"/>
      <c r="AJ46" s="3"/>
      <c r="AK46" s="71"/>
      <c r="AL46" s="3"/>
      <c r="AM46" s="71"/>
      <c r="AN46" s="3"/>
      <c r="AO46" s="3"/>
      <c r="AP46" s="76"/>
      <c r="AQ46" s="74"/>
      <c r="AR46" s="3"/>
      <c r="AS46" s="3"/>
      <c r="AT46" s="3"/>
      <c r="AU46" s="3"/>
      <c r="AV46" s="3"/>
      <c r="AW46" s="1"/>
      <c r="AX46" s="1"/>
      <c r="AY46" s="1">
        <f t="shared" si="42"/>
        <v>0</v>
      </c>
      <c r="AZ46" s="3"/>
      <c r="BA46" s="3"/>
      <c r="BB46" s="3"/>
      <c r="BC46" s="80" t="e">
        <f t="shared" si="43"/>
        <v>#DIV/0!</v>
      </c>
      <c r="BD46" s="80" t="e">
        <f t="shared" si="44"/>
        <v>#DIV/0!</v>
      </c>
      <c r="BE46" s="81">
        <f t="shared" si="49"/>
        <v>0</v>
      </c>
      <c r="BF46" s="81">
        <f t="shared" si="49"/>
        <v>0</v>
      </c>
      <c r="BG46" s="81">
        <f t="shared" si="46"/>
        <v>0</v>
      </c>
      <c r="BH46" s="81">
        <f t="shared" si="50"/>
        <v>0</v>
      </c>
      <c r="BI46" s="81">
        <f t="shared" si="50"/>
        <v>0</v>
      </c>
    </row>
    <row r="47" spans="1:61" ht="17.25" thickTop="1" thickBot="1">
      <c r="A47" s="70"/>
      <c r="B47" s="71"/>
      <c r="C47" s="3"/>
      <c r="D47" s="45"/>
      <c r="E47" s="45"/>
      <c r="F47" s="45">
        <f t="shared" si="38"/>
        <v>0</v>
      </c>
      <c r="G47" s="3"/>
      <c r="H47" s="3"/>
      <c r="I47" s="39"/>
      <c r="J47" s="45">
        <f t="shared" si="39"/>
        <v>0</v>
      </c>
      <c r="K47" s="45">
        <f t="shared" si="40"/>
        <v>0</v>
      </c>
      <c r="L47" s="3"/>
      <c r="M47" s="72"/>
      <c r="N47" s="72"/>
      <c r="O47" s="392">
        <f t="shared" si="48"/>
        <v>0</v>
      </c>
      <c r="P47" s="71"/>
      <c r="Q47" s="74"/>
      <c r="R47" s="74"/>
      <c r="S47" s="75"/>
      <c r="T47" s="76"/>
      <c r="U47" s="70"/>
      <c r="V47" s="3"/>
      <c r="W47" s="3"/>
      <c r="X47" s="3"/>
      <c r="Y47" s="39"/>
      <c r="Z47" s="405">
        <f t="shared" si="28"/>
        <v>0</v>
      </c>
      <c r="AA47" s="406">
        <f t="shared" si="41"/>
        <v>0</v>
      </c>
      <c r="AB47" s="71"/>
      <c r="AC47" s="3"/>
      <c r="AD47" s="71"/>
      <c r="AE47" s="78"/>
      <c r="AF47" s="78"/>
      <c r="AG47" s="3"/>
      <c r="AH47" s="3"/>
      <c r="AI47" s="79"/>
      <c r="AJ47" s="3"/>
      <c r="AK47" s="71"/>
      <c r="AL47" s="3"/>
      <c r="AM47" s="71"/>
      <c r="AN47" s="3"/>
      <c r="AO47" s="3"/>
      <c r="AP47" s="76"/>
      <c r="AQ47" s="74"/>
      <c r="AR47" s="3"/>
      <c r="AS47" s="3"/>
      <c r="AT47" s="3"/>
      <c r="AU47" s="3"/>
      <c r="AV47" s="3"/>
      <c r="AW47" s="1"/>
      <c r="AX47" s="1"/>
      <c r="AY47" s="1">
        <f t="shared" si="42"/>
        <v>0</v>
      </c>
      <c r="AZ47" s="3"/>
      <c r="BA47" s="3"/>
      <c r="BB47" s="3"/>
      <c r="BC47" s="80" t="e">
        <f t="shared" si="43"/>
        <v>#DIV/0!</v>
      </c>
      <c r="BD47" s="80" t="e">
        <f t="shared" si="44"/>
        <v>#DIV/0!</v>
      </c>
      <c r="BE47" s="81">
        <f t="shared" si="49"/>
        <v>0</v>
      </c>
      <c r="BF47" s="81">
        <f t="shared" si="49"/>
        <v>0</v>
      </c>
      <c r="BG47" s="81">
        <f t="shared" si="46"/>
        <v>0</v>
      </c>
      <c r="BH47" s="81">
        <f t="shared" si="50"/>
        <v>0</v>
      </c>
      <c r="BI47" s="81">
        <f t="shared" si="50"/>
        <v>0</v>
      </c>
    </row>
    <row r="48" spans="1:61" ht="17.25" thickTop="1" thickBot="1">
      <c r="A48" s="70"/>
      <c r="B48" s="71"/>
      <c r="C48" s="3"/>
      <c r="D48" s="45"/>
      <c r="E48" s="45"/>
      <c r="F48" s="45">
        <f t="shared" si="38"/>
        <v>0</v>
      </c>
      <c r="G48" s="3"/>
      <c r="H48" s="3"/>
      <c r="I48" s="39"/>
      <c r="J48" s="45">
        <f t="shared" si="39"/>
        <v>0</v>
      </c>
      <c r="K48" s="45">
        <f t="shared" si="40"/>
        <v>0</v>
      </c>
      <c r="L48" s="3"/>
      <c r="M48" s="72"/>
      <c r="N48" s="72"/>
      <c r="O48" s="392">
        <f t="shared" si="48"/>
        <v>0</v>
      </c>
      <c r="P48" s="71"/>
      <c r="Q48" s="74"/>
      <c r="R48" s="74"/>
      <c r="S48" s="75"/>
      <c r="T48" s="76"/>
      <c r="U48" s="70"/>
      <c r="V48" s="3"/>
      <c r="W48" s="3"/>
      <c r="X48" s="3"/>
      <c r="Y48" s="39"/>
      <c r="Z48" s="405">
        <f t="shared" si="28"/>
        <v>0</v>
      </c>
      <c r="AA48" s="406">
        <f t="shared" si="41"/>
        <v>0</v>
      </c>
      <c r="AB48" s="71"/>
      <c r="AC48" s="3"/>
      <c r="AD48" s="71"/>
      <c r="AE48" s="78"/>
      <c r="AF48" s="78"/>
      <c r="AG48" s="3"/>
      <c r="AH48" s="3"/>
      <c r="AI48" s="79"/>
      <c r="AJ48" s="3"/>
      <c r="AK48" s="71"/>
      <c r="AL48" s="3"/>
      <c r="AM48" s="71"/>
      <c r="AN48" s="3"/>
      <c r="AO48" s="3"/>
      <c r="AP48" s="76"/>
      <c r="AQ48" s="74"/>
      <c r="AR48" s="3"/>
      <c r="AS48" s="3"/>
      <c r="AT48" s="3"/>
      <c r="AU48" s="3"/>
      <c r="AV48" s="3"/>
      <c r="AW48" s="1"/>
      <c r="AX48" s="1"/>
      <c r="AY48" s="1">
        <f t="shared" si="42"/>
        <v>0</v>
      </c>
      <c r="AZ48" s="3"/>
      <c r="BA48" s="3"/>
      <c r="BB48" s="3"/>
      <c r="BC48" s="80" t="e">
        <f t="shared" si="43"/>
        <v>#DIV/0!</v>
      </c>
      <c r="BD48" s="80" t="e">
        <f t="shared" si="44"/>
        <v>#DIV/0!</v>
      </c>
      <c r="BE48" s="81">
        <f t="shared" si="49"/>
        <v>0</v>
      </c>
      <c r="BF48" s="81">
        <f t="shared" si="49"/>
        <v>0</v>
      </c>
      <c r="BG48" s="81">
        <f t="shared" si="46"/>
        <v>0</v>
      </c>
      <c r="BH48" s="81">
        <f t="shared" si="50"/>
        <v>0</v>
      </c>
      <c r="BI48" s="81">
        <f t="shared" si="50"/>
        <v>0</v>
      </c>
    </row>
    <row r="49" spans="1:61" ht="17.25" thickTop="1" thickBot="1">
      <c r="A49" s="70"/>
      <c r="B49" s="71"/>
      <c r="C49" s="3"/>
      <c r="D49" s="45"/>
      <c r="E49" s="45"/>
      <c r="F49" s="45">
        <f t="shared" si="38"/>
        <v>0</v>
      </c>
      <c r="G49" s="3"/>
      <c r="H49" s="3"/>
      <c r="I49" s="39"/>
      <c r="J49" s="45">
        <f t="shared" si="39"/>
        <v>0</v>
      </c>
      <c r="K49" s="45">
        <f t="shared" si="40"/>
        <v>0</v>
      </c>
      <c r="L49" s="3"/>
      <c r="M49" s="72"/>
      <c r="N49" s="72"/>
      <c r="O49" s="392">
        <f t="shared" si="48"/>
        <v>0</v>
      </c>
      <c r="P49" s="71"/>
      <c r="Q49" s="74"/>
      <c r="R49" s="74"/>
      <c r="S49" s="75"/>
      <c r="T49" s="76"/>
      <c r="U49" s="70"/>
      <c r="V49" s="3"/>
      <c r="W49" s="3"/>
      <c r="X49" s="3"/>
      <c r="Y49" s="39"/>
      <c r="Z49" s="405">
        <f t="shared" si="28"/>
        <v>0</v>
      </c>
      <c r="AA49" s="406">
        <f t="shared" si="41"/>
        <v>0</v>
      </c>
      <c r="AB49" s="71"/>
      <c r="AC49" s="3"/>
      <c r="AD49" s="71"/>
      <c r="AE49" s="78"/>
      <c r="AF49" s="78"/>
      <c r="AG49" s="3"/>
      <c r="AH49" s="3"/>
      <c r="AI49" s="79"/>
      <c r="AJ49" s="3"/>
      <c r="AK49" s="71"/>
      <c r="AL49" s="3"/>
      <c r="AM49" s="71"/>
      <c r="AN49" s="3"/>
      <c r="AO49" s="3"/>
      <c r="AP49" s="76"/>
      <c r="AQ49" s="74"/>
      <c r="AR49" s="3"/>
      <c r="AS49" s="3"/>
      <c r="AT49" s="3"/>
      <c r="AU49" s="3"/>
      <c r="AV49" s="3"/>
      <c r="AW49" s="1"/>
      <c r="AX49" s="1"/>
      <c r="AY49" s="1">
        <f t="shared" si="42"/>
        <v>0</v>
      </c>
      <c r="AZ49" s="3"/>
      <c r="BA49" s="3"/>
      <c r="BB49" s="3"/>
      <c r="BC49" s="80" t="e">
        <f t="shared" si="43"/>
        <v>#DIV/0!</v>
      </c>
      <c r="BD49" s="80" t="e">
        <f t="shared" si="44"/>
        <v>#DIV/0!</v>
      </c>
      <c r="BE49" s="81">
        <f t="shared" si="49"/>
        <v>0</v>
      </c>
      <c r="BF49" s="81">
        <f t="shared" si="49"/>
        <v>0</v>
      </c>
      <c r="BG49" s="81">
        <f t="shared" si="46"/>
        <v>0</v>
      </c>
      <c r="BH49" s="81">
        <f t="shared" si="50"/>
        <v>0</v>
      </c>
      <c r="BI49" s="81">
        <f t="shared" si="50"/>
        <v>0</v>
      </c>
    </row>
    <row r="50" spans="1:61" ht="17.25" thickTop="1" thickBot="1">
      <c r="A50" s="70"/>
      <c r="B50" s="71"/>
      <c r="C50" s="3"/>
      <c r="D50" s="45"/>
      <c r="E50" s="45"/>
      <c r="F50" s="45">
        <f t="shared" si="38"/>
        <v>0</v>
      </c>
      <c r="G50" s="3"/>
      <c r="H50" s="3"/>
      <c r="I50" s="39"/>
      <c r="J50" s="45">
        <f t="shared" si="39"/>
        <v>0</v>
      </c>
      <c r="K50" s="45">
        <f t="shared" si="40"/>
        <v>0</v>
      </c>
      <c r="L50" s="3"/>
      <c r="M50" s="72"/>
      <c r="N50" s="72"/>
      <c r="O50" s="392">
        <f t="shared" si="48"/>
        <v>0</v>
      </c>
      <c r="P50" s="71"/>
      <c r="Q50" s="74"/>
      <c r="R50" s="74"/>
      <c r="S50" s="75"/>
      <c r="T50" s="76"/>
      <c r="U50" s="70"/>
      <c r="V50" s="3"/>
      <c r="W50" s="3"/>
      <c r="X50" s="3"/>
      <c r="Y50" s="39"/>
      <c r="Z50" s="405">
        <f t="shared" si="28"/>
        <v>0</v>
      </c>
      <c r="AA50" s="406">
        <f t="shared" si="41"/>
        <v>0</v>
      </c>
      <c r="AB50" s="71"/>
      <c r="AC50" s="3"/>
      <c r="AD50" s="71"/>
      <c r="AE50" s="78"/>
      <c r="AF50" s="78"/>
      <c r="AG50" s="3"/>
      <c r="AH50" s="3"/>
      <c r="AI50" s="79"/>
      <c r="AJ50" s="3"/>
      <c r="AK50" s="71"/>
      <c r="AL50" s="3"/>
      <c r="AM50" s="71"/>
      <c r="AN50" s="3"/>
      <c r="AO50" s="3"/>
      <c r="AP50" s="76"/>
      <c r="AQ50" s="74"/>
      <c r="AR50" s="3"/>
      <c r="AS50" s="3"/>
      <c r="AT50" s="3"/>
      <c r="AU50" s="3"/>
      <c r="AV50" s="3"/>
      <c r="AW50" s="1"/>
      <c r="AX50" s="1"/>
      <c r="AY50" s="1">
        <f t="shared" si="42"/>
        <v>0</v>
      </c>
      <c r="AZ50" s="3"/>
      <c r="BA50" s="3"/>
      <c r="BB50" s="3"/>
      <c r="BC50" s="80" t="e">
        <f t="shared" si="43"/>
        <v>#DIV/0!</v>
      </c>
      <c r="BD50" s="80" t="e">
        <f t="shared" si="44"/>
        <v>#DIV/0!</v>
      </c>
      <c r="BE50" s="81">
        <f t="shared" si="49"/>
        <v>0</v>
      </c>
      <c r="BF50" s="81">
        <f t="shared" si="49"/>
        <v>0</v>
      </c>
      <c r="BG50" s="81">
        <f t="shared" si="46"/>
        <v>0</v>
      </c>
      <c r="BH50" s="81">
        <f t="shared" si="50"/>
        <v>0</v>
      </c>
      <c r="BI50" s="81">
        <f t="shared" si="50"/>
        <v>0</v>
      </c>
    </row>
    <row r="51" spans="1:61" ht="17.25" thickTop="1" thickBot="1">
      <c r="A51" s="70"/>
      <c r="B51" s="71"/>
      <c r="C51" s="3"/>
      <c r="D51" s="45"/>
      <c r="E51" s="45"/>
      <c r="F51" s="45">
        <f t="shared" si="38"/>
        <v>0</v>
      </c>
      <c r="G51" s="3"/>
      <c r="H51" s="3"/>
      <c r="I51" s="39"/>
      <c r="J51" s="45">
        <f t="shared" si="39"/>
        <v>0</v>
      </c>
      <c r="K51" s="45">
        <f t="shared" si="40"/>
        <v>0</v>
      </c>
      <c r="L51" s="3"/>
      <c r="M51" s="72"/>
      <c r="N51" s="72"/>
      <c r="O51" s="392">
        <f t="shared" si="48"/>
        <v>0</v>
      </c>
      <c r="P51" s="71"/>
      <c r="Q51" s="74"/>
      <c r="R51" s="74"/>
      <c r="S51" s="75"/>
      <c r="T51" s="76"/>
      <c r="U51" s="70"/>
      <c r="V51" s="3"/>
      <c r="W51" s="3"/>
      <c r="X51" s="3"/>
      <c r="Y51" s="39"/>
      <c r="Z51" s="405">
        <f t="shared" si="28"/>
        <v>0</v>
      </c>
      <c r="AA51" s="406">
        <f t="shared" si="41"/>
        <v>0</v>
      </c>
      <c r="AB51" s="71"/>
      <c r="AC51" s="3"/>
      <c r="AD51" s="71"/>
      <c r="AE51" s="78"/>
      <c r="AF51" s="78"/>
      <c r="AG51" s="3"/>
      <c r="AH51" s="3"/>
      <c r="AI51" s="79"/>
      <c r="AJ51" s="3"/>
      <c r="AK51" s="71"/>
      <c r="AL51" s="3"/>
      <c r="AM51" s="71"/>
      <c r="AN51" s="3"/>
      <c r="AO51" s="3"/>
      <c r="AP51" s="76"/>
      <c r="AQ51" s="74"/>
      <c r="AR51" s="3"/>
      <c r="AS51" s="3"/>
      <c r="AT51" s="3"/>
      <c r="AU51" s="3"/>
      <c r="AV51" s="3"/>
      <c r="AW51" s="1"/>
      <c r="AX51" s="1"/>
      <c r="AY51" s="1">
        <f t="shared" si="42"/>
        <v>0</v>
      </c>
      <c r="AZ51" s="3"/>
      <c r="BA51" s="3"/>
      <c r="BB51" s="3"/>
      <c r="BC51" s="80" t="e">
        <f t="shared" si="43"/>
        <v>#DIV/0!</v>
      </c>
      <c r="BD51" s="80" t="e">
        <f t="shared" si="44"/>
        <v>#DIV/0!</v>
      </c>
      <c r="BE51" s="81">
        <f t="shared" si="49"/>
        <v>0</v>
      </c>
      <c r="BF51" s="81">
        <f t="shared" si="49"/>
        <v>0</v>
      </c>
      <c r="BG51" s="81">
        <f t="shared" si="46"/>
        <v>0</v>
      </c>
      <c r="BH51" s="81">
        <f t="shared" si="50"/>
        <v>0</v>
      </c>
      <c r="BI51" s="81">
        <f t="shared" si="50"/>
        <v>0</v>
      </c>
    </row>
    <row r="52" spans="1:61" ht="17.25" thickTop="1" thickBot="1">
      <c r="A52" s="70"/>
      <c r="B52" s="71"/>
      <c r="C52" s="3"/>
      <c r="D52" s="45"/>
      <c r="E52" s="45"/>
      <c r="F52" s="45">
        <f t="shared" si="38"/>
        <v>0</v>
      </c>
      <c r="G52" s="3"/>
      <c r="H52" s="3"/>
      <c r="I52" s="39"/>
      <c r="J52" s="45">
        <f t="shared" si="39"/>
        <v>0</v>
      </c>
      <c r="K52" s="45">
        <f t="shared" si="40"/>
        <v>0</v>
      </c>
      <c r="L52" s="3"/>
      <c r="M52" s="72"/>
      <c r="N52" s="72"/>
      <c r="O52" s="392">
        <f t="shared" si="48"/>
        <v>0</v>
      </c>
      <c r="P52" s="71"/>
      <c r="Q52" s="74"/>
      <c r="R52" s="74"/>
      <c r="S52" s="75"/>
      <c r="T52" s="76"/>
      <c r="U52" s="70"/>
      <c r="V52" s="3"/>
      <c r="W52" s="3"/>
      <c r="X52" s="3"/>
      <c r="Y52" s="39"/>
      <c r="Z52" s="405">
        <f t="shared" si="28"/>
        <v>0</v>
      </c>
      <c r="AA52" s="406">
        <f t="shared" si="41"/>
        <v>0</v>
      </c>
      <c r="AB52" s="71"/>
      <c r="AC52" s="3"/>
      <c r="AD52" s="71"/>
      <c r="AE52" s="78"/>
      <c r="AF52" s="78"/>
      <c r="AG52" s="3"/>
      <c r="AH52" s="3"/>
      <c r="AI52" s="79"/>
      <c r="AJ52" s="3"/>
      <c r="AK52" s="71"/>
      <c r="AL52" s="3"/>
      <c r="AM52" s="71"/>
      <c r="AN52" s="3"/>
      <c r="AO52" s="3"/>
      <c r="AP52" s="76"/>
      <c r="AQ52" s="74"/>
      <c r="AR52" s="3"/>
      <c r="AS52" s="3"/>
      <c r="AT52" s="3"/>
      <c r="AU52" s="3"/>
      <c r="AV52" s="3"/>
      <c r="AW52" s="1"/>
      <c r="AX52" s="1"/>
      <c r="AY52" s="1">
        <f t="shared" si="42"/>
        <v>0</v>
      </c>
      <c r="AZ52" s="3"/>
      <c r="BA52" s="3"/>
      <c r="BB52" s="3"/>
      <c r="BC52" s="80" t="e">
        <f t="shared" si="43"/>
        <v>#DIV/0!</v>
      </c>
      <c r="BD52" s="80" t="e">
        <f t="shared" si="44"/>
        <v>#DIV/0!</v>
      </c>
      <c r="BE52" s="81">
        <f t="shared" si="49"/>
        <v>0</v>
      </c>
      <c r="BF52" s="81">
        <f t="shared" si="49"/>
        <v>0</v>
      </c>
      <c r="BG52" s="81">
        <f t="shared" si="46"/>
        <v>0</v>
      </c>
      <c r="BH52" s="81">
        <f t="shared" si="50"/>
        <v>0</v>
      </c>
      <c r="BI52" s="81">
        <f t="shared" si="50"/>
        <v>0</v>
      </c>
    </row>
    <row r="53" spans="1:61" ht="17.25" thickTop="1" thickBot="1">
      <c r="A53" s="70"/>
      <c r="B53" s="71"/>
      <c r="C53" s="3"/>
      <c r="D53" s="45"/>
      <c r="E53" s="45"/>
      <c r="F53" s="45">
        <f t="shared" si="38"/>
        <v>0</v>
      </c>
      <c r="G53" s="3"/>
      <c r="H53" s="3"/>
      <c r="I53" s="39"/>
      <c r="J53" s="45">
        <f t="shared" si="39"/>
        <v>0</v>
      </c>
      <c r="K53" s="45">
        <f t="shared" si="40"/>
        <v>0</v>
      </c>
      <c r="L53" s="3"/>
      <c r="M53" s="72"/>
      <c r="N53" s="72"/>
      <c r="O53" s="392">
        <f t="shared" si="48"/>
        <v>0</v>
      </c>
      <c r="P53" s="71"/>
      <c r="Q53" s="74"/>
      <c r="R53" s="74"/>
      <c r="S53" s="75"/>
      <c r="T53" s="76"/>
      <c r="U53" s="70"/>
      <c r="V53" s="3"/>
      <c r="W53" s="3"/>
      <c r="X53" s="3"/>
      <c r="Y53" s="39"/>
      <c r="Z53" s="405">
        <f t="shared" si="28"/>
        <v>0</v>
      </c>
      <c r="AA53" s="406">
        <f t="shared" si="41"/>
        <v>0</v>
      </c>
      <c r="AB53" s="71"/>
      <c r="AC53" s="3"/>
      <c r="AD53" s="71"/>
      <c r="AE53" s="78"/>
      <c r="AF53" s="78"/>
      <c r="AG53" s="3"/>
      <c r="AH53" s="3"/>
      <c r="AI53" s="79"/>
      <c r="AJ53" s="3"/>
      <c r="AK53" s="71"/>
      <c r="AL53" s="3"/>
      <c r="AM53" s="71"/>
      <c r="AN53" s="3"/>
      <c r="AO53" s="3"/>
      <c r="AP53" s="76"/>
      <c r="AQ53" s="74"/>
      <c r="AR53" s="3"/>
      <c r="AS53" s="3"/>
      <c r="AT53" s="3"/>
      <c r="AU53" s="3"/>
      <c r="AV53" s="3"/>
      <c r="AW53" s="1"/>
      <c r="AX53" s="1"/>
      <c r="AY53" s="1">
        <f t="shared" si="42"/>
        <v>0</v>
      </c>
      <c r="AZ53" s="3"/>
      <c r="BA53" s="3"/>
      <c r="BB53" s="3"/>
      <c r="BC53" s="80" t="e">
        <f t="shared" si="43"/>
        <v>#DIV/0!</v>
      </c>
      <c r="BD53" s="80" t="e">
        <f t="shared" si="44"/>
        <v>#DIV/0!</v>
      </c>
      <c r="BE53" s="81">
        <f t="shared" si="49"/>
        <v>0</v>
      </c>
      <c r="BF53" s="81">
        <f t="shared" si="49"/>
        <v>0</v>
      </c>
      <c r="BG53" s="81">
        <f t="shared" si="46"/>
        <v>0</v>
      </c>
      <c r="BH53" s="81">
        <f t="shared" si="50"/>
        <v>0</v>
      </c>
      <c r="BI53" s="81">
        <f t="shared" si="50"/>
        <v>0</v>
      </c>
    </row>
    <row r="54" spans="1:61" ht="17.25" thickTop="1" thickBot="1">
      <c r="A54" s="70"/>
      <c r="B54" s="71"/>
      <c r="C54" s="3"/>
      <c r="D54" s="45"/>
      <c r="E54" s="45"/>
      <c r="F54" s="45">
        <f t="shared" si="38"/>
        <v>0</v>
      </c>
      <c r="G54" s="3"/>
      <c r="H54" s="3"/>
      <c r="I54" s="39"/>
      <c r="J54" s="45">
        <f t="shared" si="39"/>
        <v>0</v>
      </c>
      <c r="K54" s="45">
        <f t="shared" si="40"/>
        <v>0</v>
      </c>
      <c r="L54" s="3"/>
      <c r="M54" s="72"/>
      <c r="N54" s="72"/>
      <c r="O54" s="392">
        <f t="shared" si="48"/>
        <v>0</v>
      </c>
      <c r="P54" s="71"/>
      <c r="Q54" s="74"/>
      <c r="R54" s="74"/>
      <c r="S54" s="75"/>
      <c r="T54" s="76"/>
      <c r="U54" s="70"/>
      <c r="V54" s="3"/>
      <c r="W54" s="3"/>
      <c r="X54" s="3"/>
      <c r="Y54" s="39"/>
      <c r="Z54" s="405">
        <f t="shared" si="28"/>
        <v>0</v>
      </c>
      <c r="AA54" s="406">
        <f t="shared" si="41"/>
        <v>0</v>
      </c>
      <c r="AB54" s="71"/>
      <c r="AC54" s="3"/>
      <c r="AD54" s="71"/>
      <c r="AE54" s="78"/>
      <c r="AF54" s="78"/>
      <c r="AG54" s="3"/>
      <c r="AH54" s="3"/>
      <c r="AI54" s="79"/>
      <c r="AJ54" s="3"/>
      <c r="AK54" s="71"/>
      <c r="AL54" s="3"/>
      <c r="AM54" s="71"/>
      <c r="AN54" s="3"/>
      <c r="AO54" s="3"/>
      <c r="AP54" s="76"/>
      <c r="AQ54" s="74"/>
      <c r="AR54" s="3"/>
      <c r="AS54" s="3"/>
      <c r="AT54" s="3"/>
      <c r="AU54" s="3"/>
      <c r="AV54" s="3"/>
      <c r="AW54" s="1"/>
      <c r="AX54" s="1"/>
      <c r="AY54" s="1">
        <f t="shared" si="42"/>
        <v>0</v>
      </c>
      <c r="AZ54" s="3"/>
      <c r="BA54" s="3"/>
      <c r="BB54" s="3"/>
      <c r="BC54" s="80" t="e">
        <f t="shared" si="43"/>
        <v>#DIV/0!</v>
      </c>
      <c r="BD54" s="80" t="e">
        <f t="shared" si="44"/>
        <v>#DIV/0!</v>
      </c>
      <c r="BE54" s="81">
        <f t="shared" si="49"/>
        <v>0</v>
      </c>
      <c r="BF54" s="81">
        <f t="shared" si="49"/>
        <v>0</v>
      </c>
      <c r="BG54" s="81">
        <f t="shared" si="46"/>
        <v>0</v>
      </c>
      <c r="BH54" s="81">
        <f t="shared" si="50"/>
        <v>0</v>
      </c>
      <c r="BI54" s="81">
        <f t="shared" si="50"/>
        <v>0</v>
      </c>
    </row>
    <row r="55" spans="1:61" ht="17.25" thickTop="1" thickBot="1">
      <c r="A55" s="70"/>
      <c r="B55" s="71"/>
      <c r="C55" s="3"/>
      <c r="D55" s="45"/>
      <c r="E55" s="45"/>
      <c r="F55" s="45">
        <f t="shared" si="38"/>
        <v>0</v>
      </c>
      <c r="G55" s="3"/>
      <c r="H55" s="3"/>
      <c r="I55" s="39"/>
      <c r="J55" s="45">
        <f t="shared" si="39"/>
        <v>0</v>
      </c>
      <c r="K55" s="45">
        <f t="shared" si="40"/>
        <v>0</v>
      </c>
      <c r="L55" s="3"/>
      <c r="M55" s="72"/>
      <c r="N55" s="72"/>
      <c r="O55" s="392">
        <f t="shared" si="48"/>
        <v>0</v>
      </c>
      <c r="P55" s="71"/>
      <c r="Q55" s="74"/>
      <c r="R55" s="74"/>
      <c r="S55" s="75"/>
      <c r="T55" s="76"/>
      <c r="U55" s="70"/>
      <c r="V55" s="3"/>
      <c r="W55" s="3"/>
      <c r="X55" s="3"/>
      <c r="Y55" s="39"/>
      <c r="Z55" s="405">
        <f t="shared" si="28"/>
        <v>0</v>
      </c>
      <c r="AA55" s="406">
        <f t="shared" si="41"/>
        <v>0</v>
      </c>
      <c r="AB55" s="71"/>
      <c r="AC55" s="3"/>
      <c r="AD55" s="71"/>
      <c r="AE55" s="78"/>
      <c r="AF55" s="78"/>
      <c r="AG55" s="3"/>
      <c r="AH55" s="3"/>
      <c r="AI55" s="79"/>
      <c r="AJ55" s="3"/>
      <c r="AK55" s="71"/>
      <c r="AL55" s="3"/>
      <c r="AM55" s="71"/>
      <c r="AN55" s="3"/>
      <c r="AO55" s="3"/>
      <c r="AP55" s="76"/>
      <c r="AQ55" s="74"/>
      <c r="AR55" s="3"/>
      <c r="AS55" s="3"/>
      <c r="AT55" s="3"/>
      <c r="AU55" s="3"/>
      <c r="AV55" s="3"/>
      <c r="AW55" s="1"/>
      <c r="AX55" s="1"/>
      <c r="AY55" s="1">
        <f t="shared" si="42"/>
        <v>0</v>
      </c>
      <c r="AZ55" s="3"/>
      <c r="BA55" s="3"/>
      <c r="BB55" s="3"/>
      <c r="BC55" s="80" t="e">
        <f t="shared" si="43"/>
        <v>#DIV/0!</v>
      </c>
      <c r="BD55" s="80" t="e">
        <f t="shared" si="44"/>
        <v>#DIV/0!</v>
      </c>
      <c r="BE55" s="81">
        <f t="shared" si="49"/>
        <v>0</v>
      </c>
      <c r="BF55" s="81">
        <f t="shared" si="49"/>
        <v>0</v>
      </c>
      <c r="BG55" s="81">
        <f t="shared" si="46"/>
        <v>0</v>
      </c>
      <c r="BH55" s="81">
        <f t="shared" si="50"/>
        <v>0</v>
      </c>
      <c r="BI55" s="81">
        <f t="shared" si="50"/>
        <v>0</v>
      </c>
    </row>
    <row r="56" spans="1:61" ht="17.25" thickTop="1" thickBot="1">
      <c r="A56" s="70"/>
      <c r="B56" s="71"/>
      <c r="C56" s="3"/>
      <c r="D56" s="45"/>
      <c r="E56" s="45"/>
      <c r="F56" s="45">
        <f t="shared" si="38"/>
        <v>0</v>
      </c>
      <c r="G56" s="3"/>
      <c r="H56" s="3"/>
      <c r="I56" s="39"/>
      <c r="J56" s="45">
        <f t="shared" si="39"/>
        <v>0</v>
      </c>
      <c r="K56" s="45">
        <f t="shared" si="40"/>
        <v>0</v>
      </c>
      <c r="L56" s="3"/>
      <c r="M56" s="72"/>
      <c r="N56" s="72"/>
      <c r="O56" s="392">
        <f t="shared" si="48"/>
        <v>0</v>
      </c>
      <c r="P56" s="71"/>
      <c r="Q56" s="74"/>
      <c r="R56" s="74"/>
      <c r="S56" s="75"/>
      <c r="T56" s="76"/>
      <c r="U56" s="70"/>
      <c r="V56" s="3"/>
      <c r="W56" s="3"/>
      <c r="X56" s="3"/>
      <c r="Y56" s="39"/>
      <c r="Z56" s="405">
        <f t="shared" si="28"/>
        <v>0</v>
      </c>
      <c r="AA56" s="406">
        <f t="shared" si="41"/>
        <v>0</v>
      </c>
      <c r="AB56" s="71"/>
      <c r="AC56" s="3"/>
      <c r="AD56" s="71"/>
      <c r="AE56" s="78"/>
      <c r="AF56" s="78"/>
      <c r="AG56" s="3"/>
      <c r="AH56" s="3"/>
      <c r="AI56" s="79"/>
      <c r="AJ56" s="3"/>
      <c r="AK56" s="71"/>
      <c r="AL56" s="3"/>
      <c r="AM56" s="71"/>
      <c r="AN56" s="3"/>
      <c r="AO56" s="3"/>
      <c r="AP56" s="76"/>
      <c r="AQ56" s="74"/>
      <c r="AR56" s="3"/>
      <c r="AS56" s="3"/>
      <c r="AT56" s="3"/>
      <c r="AU56" s="3"/>
      <c r="AV56" s="3"/>
      <c r="AW56" s="1"/>
      <c r="AX56" s="1"/>
      <c r="AY56" s="1">
        <f t="shared" si="42"/>
        <v>0</v>
      </c>
      <c r="AZ56" s="3"/>
      <c r="BA56" s="3"/>
      <c r="BB56" s="3"/>
      <c r="BC56" s="80" t="e">
        <f t="shared" si="43"/>
        <v>#DIV/0!</v>
      </c>
      <c r="BD56" s="80" t="e">
        <f t="shared" si="44"/>
        <v>#DIV/0!</v>
      </c>
      <c r="BE56" s="81">
        <f t="shared" si="49"/>
        <v>0</v>
      </c>
      <c r="BF56" s="81">
        <f t="shared" si="49"/>
        <v>0</v>
      </c>
      <c r="BG56" s="81">
        <f t="shared" si="46"/>
        <v>0</v>
      </c>
      <c r="BH56" s="81">
        <f t="shared" si="50"/>
        <v>0</v>
      </c>
      <c r="BI56" s="81">
        <f t="shared" si="50"/>
        <v>0</v>
      </c>
    </row>
    <row r="57" spans="1:61" ht="17.25" thickTop="1" thickBot="1">
      <c r="A57" s="70"/>
      <c r="B57" s="71"/>
      <c r="C57" s="3"/>
      <c r="D57" s="45"/>
      <c r="E57" s="45"/>
      <c r="F57" s="45">
        <f t="shared" si="38"/>
        <v>0</v>
      </c>
      <c r="G57" s="3"/>
      <c r="H57" s="3"/>
      <c r="I57" s="39"/>
      <c r="J57" s="45">
        <f t="shared" si="39"/>
        <v>0</v>
      </c>
      <c r="K57" s="45">
        <f t="shared" si="40"/>
        <v>0</v>
      </c>
      <c r="L57" s="3"/>
      <c r="M57" s="72"/>
      <c r="N57" s="72"/>
      <c r="O57" s="392">
        <f t="shared" si="48"/>
        <v>0</v>
      </c>
      <c r="P57" s="71"/>
      <c r="Q57" s="74"/>
      <c r="R57" s="74"/>
      <c r="S57" s="75"/>
      <c r="T57" s="76"/>
      <c r="U57" s="70"/>
      <c r="V57" s="3"/>
      <c r="W57" s="3"/>
      <c r="X57" s="3"/>
      <c r="Y57" s="39"/>
      <c r="Z57" s="405">
        <f t="shared" si="28"/>
        <v>0</v>
      </c>
      <c r="AA57" s="406">
        <f t="shared" si="41"/>
        <v>0</v>
      </c>
      <c r="AB57" s="71"/>
      <c r="AC57" s="3"/>
      <c r="AD57" s="71"/>
      <c r="AE57" s="78"/>
      <c r="AF57" s="78"/>
      <c r="AG57" s="3"/>
      <c r="AH57" s="3"/>
      <c r="AI57" s="79"/>
      <c r="AJ57" s="3"/>
      <c r="AK57" s="71"/>
      <c r="AL57" s="3"/>
      <c r="AM57" s="71"/>
      <c r="AN57" s="3"/>
      <c r="AO57" s="3"/>
      <c r="AP57" s="76"/>
      <c r="AQ57" s="74"/>
      <c r="AR57" s="3"/>
      <c r="AS57" s="3"/>
      <c r="AT57" s="3"/>
      <c r="AU57" s="3"/>
      <c r="AV57" s="3"/>
      <c r="AW57" s="1"/>
      <c r="AX57" s="1"/>
      <c r="AY57" s="1">
        <f t="shared" si="42"/>
        <v>0</v>
      </c>
      <c r="AZ57" s="3"/>
      <c r="BA57" s="3"/>
      <c r="BB57" s="3"/>
      <c r="BC57" s="80" t="e">
        <f t="shared" si="43"/>
        <v>#DIV/0!</v>
      </c>
      <c r="BD57" s="80" t="e">
        <f t="shared" si="44"/>
        <v>#DIV/0!</v>
      </c>
      <c r="BE57" s="81">
        <f t="shared" si="49"/>
        <v>0</v>
      </c>
      <c r="BF57" s="81">
        <f t="shared" si="49"/>
        <v>0</v>
      </c>
      <c r="BG57" s="81">
        <f t="shared" si="46"/>
        <v>0</v>
      </c>
      <c r="BH57" s="81">
        <f t="shared" si="50"/>
        <v>0</v>
      </c>
      <c r="BI57" s="81">
        <f t="shared" si="50"/>
        <v>0</v>
      </c>
    </row>
    <row r="58" spans="1:61" ht="17.25" thickTop="1" thickBot="1">
      <c r="A58" s="70"/>
      <c r="B58" s="71"/>
      <c r="C58" s="3"/>
      <c r="D58" s="45"/>
      <c r="E58" s="45"/>
      <c r="F58" s="45">
        <f t="shared" si="38"/>
        <v>0</v>
      </c>
      <c r="G58" s="3"/>
      <c r="H58" s="3"/>
      <c r="I58" s="39"/>
      <c r="J58" s="45">
        <f t="shared" si="39"/>
        <v>0</v>
      </c>
      <c r="K58" s="45">
        <f t="shared" si="40"/>
        <v>0</v>
      </c>
      <c r="L58" s="3"/>
      <c r="M58" s="72"/>
      <c r="N58" s="72"/>
      <c r="O58" s="392">
        <f t="shared" si="48"/>
        <v>0</v>
      </c>
      <c r="P58" s="71"/>
      <c r="Q58" s="74"/>
      <c r="R58" s="74"/>
      <c r="S58" s="75"/>
      <c r="T58" s="76"/>
      <c r="U58" s="70"/>
      <c r="V58" s="3"/>
      <c r="W58" s="3"/>
      <c r="X58" s="3"/>
      <c r="Y58" s="39"/>
      <c r="Z58" s="405">
        <f t="shared" si="28"/>
        <v>0</v>
      </c>
      <c r="AA58" s="406">
        <f t="shared" si="41"/>
        <v>0</v>
      </c>
      <c r="AB58" s="71"/>
      <c r="AC58" s="3"/>
      <c r="AD58" s="71"/>
      <c r="AE58" s="78"/>
      <c r="AF58" s="78"/>
      <c r="AG58" s="3"/>
      <c r="AH58" s="3"/>
      <c r="AI58" s="79"/>
      <c r="AJ58" s="3"/>
      <c r="AK58" s="71"/>
      <c r="AL58" s="3"/>
      <c r="AM58" s="71"/>
      <c r="AN58" s="3"/>
      <c r="AO58" s="3"/>
      <c r="AP58" s="76"/>
      <c r="AQ58" s="74"/>
      <c r="AR58" s="3"/>
      <c r="AS58" s="3"/>
      <c r="AT58" s="3"/>
      <c r="AU58" s="3"/>
      <c r="AV58" s="3"/>
      <c r="AW58" s="1"/>
      <c r="AX58" s="1"/>
      <c r="AY58" s="1">
        <f t="shared" si="42"/>
        <v>0</v>
      </c>
      <c r="AZ58" s="3"/>
      <c r="BA58" s="3"/>
      <c r="BB58" s="3"/>
      <c r="BC58" s="80" t="e">
        <f t="shared" si="43"/>
        <v>#DIV/0!</v>
      </c>
      <c r="BD58" s="80" t="e">
        <f t="shared" si="44"/>
        <v>#DIV/0!</v>
      </c>
      <c r="BE58" s="81">
        <f t="shared" si="49"/>
        <v>0</v>
      </c>
      <c r="BF58" s="81">
        <f t="shared" si="49"/>
        <v>0</v>
      </c>
      <c r="BG58" s="81">
        <f t="shared" si="46"/>
        <v>0</v>
      </c>
      <c r="BH58" s="81">
        <f t="shared" si="50"/>
        <v>0</v>
      </c>
      <c r="BI58" s="81">
        <f t="shared" si="50"/>
        <v>0</v>
      </c>
    </row>
    <row r="59" spans="1:61" ht="17.25" thickTop="1" thickBot="1">
      <c r="A59" s="70"/>
      <c r="B59" s="71"/>
      <c r="C59" s="3"/>
      <c r="D59" s="45"/>
      <c r="E59" s="45"/>
      <c r="F59" s="45">
        <f t="shared" si="38"/>
        <v>0</v>
      </c>
      <c r="G59" s="3"/>
      <c r="H59" s="3"/>
      <c r="I59" s="39"/>
      <c r="J59" s="45">
        <f t="shared" si="39"/>
        <v>0</v>
      </c>
      <c r="K59" s="45">
        <f t="shared" si="40"/>
        <v>0</v>
      </c>
      <c r="L59" s="3"/>
      <c r="M59" s="72"/>
      <c r="N59" s="72"/>
      <c r="O59" s="392">
        <f t="shared" si="48"/>
        <v>0</v>
      </c>
      <c r="P59" s="71"/>
      <c r="Q59" s="74"/>
      <c r="R59" s="74"/>
      <c r="S59" s="75"/>
      <c r="T59" s="76"/>
      <c r="U59" s="70"/>
      <c r="V59" s="3"/>
      <c r="W59" s="3"/>
      <c r="X59" s="3"/>
      <c r="Y59" s="39"/>
      <c r="Z59" s="405">
        <f t="shared" si="28"/>
        <v>0</v>
      </c>
      <c r="AA59" s="406">
        <f t="shared" si="41"/>
        <v>0</v>
      </c>
      <c r="AB59" s="71"/>
      <c r="AC59" s="3"/>
      <c r="AD59" s="71"/>
      <c r="AE59" s="78"/>
      <c r="AF59" s="78"/>
      <c r="AG59" s="3"/>
      <c r="AH59" s="3"/>
      <c r="AI59" s="79"/>
      <c r="AJ59" s="3"/>
      <c r="AK59" s="71"/>
      <c r="AL59" s="3"/>
      <c r="AM59" s="71"/>
      <c r="AN59" s="3"/>
      <c r="AO59" s="3"/>
      <c r="AP59" s="76"/>
      <c r="AQ59" s="74"/>
      <c r="AR59" s="3"/>
      <c r="AS59" s="3"/>
      <c r="AT59" s="3"/>
      <c r="AU59" s="3"/>
      <c r="AV59" s="3"/>
      <c r="AW59" s="1"/>
      <c r="AX59" s="1"/>
      <c r="AY59" s="1">
        <f t="shared" si="42"/>
        <v>0</v>
      </c>
      <c r="AZ59" s="3"/>
      <c r="BA59" s="3"/>
      <c r="BB59" s="3"/>
      <c r="BC59" s="80" t="e">
        <f t="shared" si="43"/>
        <v>#DIV/0!</v>
      </c>
      <c r="BD59" s="80" t="e">
        <f t="shared" si="44"/>
        <v>#DIV/0!</v>
      </c>
      <c r="BE59" s="81">
        <f t="shared" si="49"/>
        <v>0</v>
      </c>
      <c r="BF59" s="81">
        <f t="shared" si="49"/>
        <v>0</v>
      </c>
      <c r="BG59" s="81">
        <f t="shared" si="46"/>
        <v>0</v>
      </c>
      <c r="BH59" s="81">
        <f t="shared" si="50"/>
        <v>0</v>
      </c>
      <c r="BI59" s="81">
        <f t="shared" si="50"/>
        <v>0</v>
      </c>
    </row>
    <row r="60" spans="1:61" ht="17.25" thickTop="1" thickBot="1">
      <c r="A60" s="70"/>
      <c r="B60" s="71"/>
      <c r="C60" s="3"/>
      <c r="D60" s="45"/>
      <c r="E60" s="45"/>
      <c r="F60" s="45">
        <f t="shared" si="38"/>
        <v>0</v>
      </c>
      <c r="G60" s="3"/>
      <c r="H60" s="3"/>
      <c r="I60" s="39"/>
      <c r="J60" s="45">
        <f t="shared" si="39"/>
        <v>0</v>
      </c>
      <c r="K60" s="45">
        <f t="shared" si="40"/>
        <v>0</v>
      </c>
      <c r="L60" s="3"/>
      <c r="M60" s="72"/>
      <c r="N60" s="72"/>
      <c r="O60" s="392">
        <f t="shared" si="48"/>
        <v>0</v>
      </c>
      <c r="P60" s="71"/>
      <c r="Q60" s="74"/>
      <c r="R60" s="74"/>
      <c r="S60" s="75"/>
      <c r="T60" s="76"/>
      <c r="U60" s="70"/>
      <c r="V60" s="3"/>
      <c r="W60" s="3"/>
      <c r="X60" s="3"/>
      <c r="Y60" s="39"/>
      <c r="Z60" s="405">
        <f t="shared" si="28"/>
        <v>0</v>
      </c>
      <c r="AA60" s="406">
        <f t="shared" si="41"/>
        <v>0</v>
      </c>
      <c r="AB60" s="71"/>
      <c r="AC60" s="3"/>
      <c r="AD60" s="71"/>
      <c r="AE60" s="78"/>
      <c r="AF60" s="78"/>
      <c r="AG60" s="3"/>
      <c r="AH60" s="3"/>
      <c r="AI60" s="79"/>
      <c r="AJ60" s="3"/>
      <c r="AK60" s="71"/>
      <c r="AL60" s="3"/>
      <c r="AM60" s="71"/>
      <c r="AN60" s="3"/>
      <c r="AO60" s="3"/>
      <c r="AP60" s="76"/>
      <c r="AQ60" s="74"/>
      <c r="AR60" s="3"/>
      <c r="AS60" s="3"/>
      <c r="AT60" s="3"/>
      <c r="AU60" s="3"/>
      <c r="AV60" s="3"/>
      <c r="AW60" s="1"/>
      <c r="AX60" s="1"/>
      <c r="AY60" s="1">
        <f t="shared" si="42"/>
        <v>0</v>
      </c>
      <c r="AZ60" s="3"/>
      <c r="BA60" s="3"/>
      <c r="BB60" s="3"/>
      <c r="BC60" s="80" t="e">
        <f t="shared" si="43"/>
        <v>#DIV/0!</v>
      </c>
      <c r="BD60" s="80" t="e">
        <f t="shared" si="44"/>
        <v>#DIV/0!</v>
      </c>
      <c r="BE60" s="81">
        <f t="shared" si="49"/>
        <v>0</v>
      </c>
      <c r="BF60" s="81">
        <f t="shared" si="49"/>
        <v>0</v>
      </c>
      <c r="BG60" s="81">
        <f t="shared" si="46"/>
        <v>0</v>
      </c>
      <c r="BH60" s="81">
        <f t="shared" si="50"/>
        <v>0</v>
      </c>
      <c r="BI60" s="81">
        <f t="shared" si="50"/>
        <v>0</v>
      </c>
    </row>
    <row r="61" spans="1:61" ht="17.25" thickTop="1" thickBot="1">
      <c r="A61" s="70"/>
      <c r="B61" s="71"/>
      <c r="C61" s="3"/>
      <c r="D61" s="45"/>
      <c r="E61" s="45"/>
      <c r="F61" s="45">
        <f t="shared" si="38"/>
        <v>0</v>
      </c>
      <c r="G61" s="3"/>
      <c r="H61" s="3"/>
      <c r="I61" s="39"/>
      <c r="J61" s="45">
        <f t="shared" si="39"/>
        <v>0</v>
      </c>
      <c r="K61" s="45">
        <f t="shared" si="40"/>
        <v>0</v>
      </c>
      <c r="L61" s="3"/>
      <c r="M61" s="72"/>
      <c r="N61" s="72"/>
      <c r="O61" s="392">
        <f t="shared" si="48"/>
        <v>0</v>
      </c>
      <c r="P61" s="71"/>
      <c r="Q61" s="74"/>
      <c r="R61" s="74"/>
      <c r="S61" s="75"/>
      <c r="T61" s="76"/>
      <c r="U61" s="70"/>
      <c r="V61" s="3"/>
      <c r="W61" s="3"/>
      <c r="X61" s="3"/>
      <c r="Y61" s="39"/>
      <c r="Z61" s="405">
        <f t="shared" si="28"/>
        <v>0</v>
      </c>
      <c r="AA61" s="406">
        <f t="shared" si="41"/>
        <v>0</v>
      </c>
      <c r="AB61" s="71"/>
      <c r="AC61" s="3"/>
      <c r="AD61" s="71"/>
      <c r="AE61" s="78"/>
      <c r="AF61" s="78"/>
      <c r="AG61" s="3"/>
      <c r="AH61" s="3"/>
      <c r="AI61" s="79"/>
      <c r="AJ61" s="3"/>
      <c r="AK61" s="71"/>
      <c r="AL61" s="3"/>
      <c r="AM61" s="71"/>
      <c r="AN61" s="3"/>
      <c r="AO61" s="3"/>
      <c r="AP61" s="76"/>
      <c r="AQ61" s="74"/>
      <c r="AR61" s="3"/>
      <c r="AS61" s="3"/>
      <c r="AT61" s="3"/>
      <c r="AU61" s="3"/>
      <c r="AV61" s="3"/>
      <c r="AW61" s="1"/>
      <c r="AX61" s="1"/>
      <c r="AY61" s="1">
        <f t="shared" si="42"/>
        <v>0</v>
      </c>
      <c r="AZ61" s="3"/>
      <c r="BA61" s="3"/>
      <c r="BB61" s="3"/>
      <c r="BC61" s="80" t="e">
        <f t="shared" si="43"/>
        <v>#DIV/0!</v>
      </c>
      <c r="BD61" s="80" t="e">
        <f t="shared" si="44"/>
        <v>#DIV/0!</v>
      </c>
      <c r="BE61" s="81">
        <f t="shared" si="49"/>
        <v>0</v>
      </c>
      <c r="BF61" s="81">
        <f t="shared" si="49"/>
        <v>0</v>
      </c>
      <c r="BG61" s="81">
        <f t="shared" si="46"/>
        <v>0</v>
      </c>
      <c r="BH61" s="81">
        <f t="shared" si="50"/>
        <v>0</v>
      </c>
      <c r="BI61" s="81">
        <f t="shared" si="50"/>
        <v>0</v>
      </c>
    </row>
    <row r="62" spans="1:61" ht="17.25" thickTop="1" thickBot="1">
      <c r="A62" s="70"/>
      <c r="B62" s="71"/>
      <c r="C62" s="3"/>
      <c r="D62" s="45"/>
      <c r="E62" s="45"/>
      <c r="F62" s="45">
        <f t="shared" ref="F62:F125" si="51">D62+E62</f>
        <v>0</v>
      </c>
      <c r="G62" s="3"/>
      <c r="H62" s="3"/>
      <c r="I62" s="39"/>
      <c r="J62" s="45">
        <f t="shared" ref="J62:J125" si="52">I62/(1.14)</f>
        <v>0</v>
      </c>
      <c r="K62" s="45">
        <f t="shared" ref="K62:K125" si="53">J62*0.14</f>
        <v>0</v>
      </c>
      <c r="L62" s="3"/>
      <c r="M62" s="72"/>
      <c r="N62" s="72"/>
      <c r="O62" s="392">
        <f t="shared" si="48"/>
        <v>0</v>
      </c>
      <c r="P62" s="71"/>
      <c r="Q62" s="74"/>
      <c r="R62" s="74"/>
      <c r="S62" s="75"/>
      <c r="T62" s="76"/>
      <c r="U62" s="70"/>
      <c r="V62" s="3"/>
      <c r="W62" s="3"/>
      <c r="X62" s="3"/>
      <c r="Y62" s="39"/>
      <c r="Z62" s="405">
        <f t="shared" si="28"/>
        <v>0</v>
      </c>
      <c r="AA62" s="406">
        <f t="shared" si="41"/>
        <v>0</v>
      </c>
      <c r="AB62" s="71"/>
      <c r="AC62" s="3"/>
      <c r="AD62" s="71"/>
      <c r="AE62" s="78"/>
      <c r="AF62" s="78"/>
      <c r="AG62" s="3"/>
      <c r="AH62" s="3"/>
      <c r="AI62" s="79"/>
      <c r="AJ62" s="3"/>
      <c r="AK62" s="71"/>
      <c r="AL62" s="3"/>
      <c r="AM62" s="71"/>
      <c r="AN62" s="3"/>
      <c r="AO62" s="3"/>
      <c r="AP62" s="76"/>
      <c r="AQ62" s="74"/>
      <c r="AR62" s="3"/>
      <c r="AS62" s="3"/>
      <c r="AT62" s="3"/>
      <c r="AU62" s="3"/>
      <c r="AV62" s="3"/>
      <c r="AW62" s="1"/>
      <c r="AX62" s="1"/>
      <c r="AY62" s="1">
        <f t="shared" si="42"/>
        <v>0</v>
      </c>
      <c r="AZ62" s="3"/>
      <c r="BA62" s="3"/>
      <c r="BB62" s="3"/>
      <c r="BC62" s="80" t="e">
        <f t="shared" si="43"/>
        <v>#DIV/0!</v>
      </c>
      <c r="BD62" s="80" t="e">
        <f t="shared" si="44"/>
        <v>#DIV/0!</v>
      </c>
      <c r="BE62" s="81">
        <f t="shared" si="49"/>
        <v>0</v>
      </c>
      <c r="BF62" s="81">
        <f t="shared" si="49"/>
        <v>0</v>
      </c>
      <c r="BG62" s="81">
        <f t="shared" si="46"/>
        <v>0</v>
      </c>
      <c r="BH62" s="81">
        <f t="shared" si="50"/>
        <v>0</v>
      </c>
      <c r="BI62" s="81">
        <f t="shared" si="50"/>
        <v>0</v>
      </c>
    </row>
    <row r="63" spans="1:61" ht="17.25" thickTop="1" thickBot="1">
      <c r="A63" s="70"/>
      <c r="B63" s="71"/>
      <c r="C63" s="3"/>
      <c r="D63" s="45"/>
      <c r="E63" s="45"/>
      <c r="F63" s="45">
        <f t="shared" si="51"/>
        <v>0</v>
      </c>
      <c r="G63" s="3"/>
      <c r="H63" s="3"/>
      <c r="I63" s="39"/>
      <c r="J63" s="45">
        <f t="shared" si="52"/>
        <v>0</v>
      </c>
      <c r="K63" s="45">
        <f t="shared" si="53"/>
        <v>0</v>
      </c>
      <c r="L63" s="3"/>
      <c r="M63" s="72"/>
      <c r="N63" s="72"/>
      <c r="O63" s="392">
        <f t="shared" si="48"/>
        <v>0</v>
      </c>
      <c r="P63" s="71"/>
      <c r="Q63" s="74"/>
      <c r="R63" s="74"/>
      <c r="S63" s="75"/>
      <c r="T63" s="76"/>
      <c r="U63" s="70"/>
      <c r="V63" s="3"/>
      <c r="W63" s="3"/>
      <c r="X63" s="3"/>
      <c r="Y63" s="39"/>
      <c r="Z63" s="405">
        <f t="shared" si="28"/>
        <v>0</v>
      </c>
      <c r="AA63" s="406">
        <f t="shared" si="41"/>
        <v>0</v>
      </c>
      <c r="AB63" s="71"/>
      <c r="AC63" s="3"/>
      <c r="AD63" s="71"/>
      <c r="AE63" s="78"/>
      <c r="AF63" s="78"/>
      <c r="AG63" s="3"/>
      <c r="AH63" s="3"/>
      <c r="AI63" s="79"/>
      <c r="AJ63" s="3"/>
      <c r="AK63" s="71"/>
      <c r="AL63" s="3"/>
      <c r="AM63" s="71"/>
      <c r="AN63" s="3"/>
      <c r="AO63" s="3"/>
      <c r="AP63" s="76"/>
      <c r="AQ63" s="74"/>
      <c r="AR63" s="3"/>
      <c r="AS63" s="3"/>
      <c r="AT63" s="3"/>
      <c r="AU63" s="3"/>
      <c r="AV63" s="3"/>
      <c r="AW63" s="1"/>
      <c r="AX63" s="1"/>
      <c r="AY63" s="1">
        <f t="shared" si="42"/>
        <v>0</v>
      </c>
      <c r="AZ63" s="3"/>
      <c r="BA63" s="3"/>
      <c r="BB63" s="3"/>
      <c r="BC63" s="80" t="e">
        <f t="shared" si="43"/>
        <v>#DIV/0!</v>
      </c>
      <c r="BD63" s="80" t="e">
        <f t="shared" si="44"/>
        <v>#DIV/0!</v>
      </c>
      <c r="BE63" s="81">
        <f t="shared" si="49"/>
        <v>0</v>
      </c>
      <c r="BF63" s="81">
        <f t="shared" si="49"/>
        <v>0</v>
      </c>
      <c r="BG63" s="81">
        <f t="shared" si="46"/>
        <v>0</v>
      </c>
      <c r="BH63" s="81">
        <f t="shared" si="50"/>
        <v>0</v>
      </c>
      <c r="BI63" s="81">
        <f t="shared" si="50"/>
        <v>0</v>
      </c>
    </row>
    <row r="64" spans="1:61" ht="17.25" thickTop="1" thickBot="1">
      <c r="A64" s="70"/>
      <c r="B64" s="71"/>
      <c r="C64" s="3"/>
      <c r="D64" s="45"/>
      <c r="E64" s="45"/>
      <c r="F64" s="45">
        <f t="shared" si="51"/>
        <v>0</v>
      </c>
      <c r="G64" s="3"/>
      <c r="H64" s="3"/>
      <c r="I64" s="39"/>
      <c r="J64" s="45">
        <f t="shared" si="52"/>
        <v>0</v>
      </c>
      <c r="K64" s="45">
        <f t="shared" si="53"/>
        <v>0</v>
      </c>
      <c r="L64" s="3"/>
      <c r="M64" s="72"/>
      <c r="N64" s="72"/>
      <c r="O64" s="392">
        <f t="shared" si="48"/>
        <v>0</v>
      </c>
      <c r="P64" s="71"/>
      <c r="Q64" s="74"/>
      <c r="R64" s="74"/>
      <c r="S64" s="75"/>
      <c r="T64" s="76"/>
      <c r="U64" s="70"/>
      <c r="V64" s="3"/>
      <c r="W64" s="3"/>
      <c r="X64" s="3"/>
      <c r="Y64" s="39"/>
      <c r="Z64" s="405">
        <f t="shared" si="28"/>
        <v>0</v>
      </c>
      <c r="AA64" s="406">
        <f t="shared" si="41"/>
        <v>0</v>
      </c>
      <c r="AB64" s="71"/>
      <c r="AC64" s="3"/>
      <c r="AD64" s="71"/>
      <c r="AE64" s="78"/>
      <c r="AF64" s="78"/>
      <c r="AG64" s="3"/>
      <c r="AH64" s="3"/>
      <c r="AI64" s="79"/>
      <c r="AJ64" s="3"/>
      <c r="AK64" s="71"/>
      <c r="AL64" s="3"/>
      <c r="AM64" s="71"/>
      <c r="AN64" s="3"/>
      <c r="AO64" s="3"/>
      <c r="AP64" s="76"/>
      <c r="AQ64" s="74"/>
      <c r="AR64" s="3"/>
      <c r="AS64" s="3"/>
      <c r="AT64" s="3"/>
      <c r="AU64" s="3"/>
      <c r="AV64" s="3"/>
      <c r="AW64" s="1"/>
      <c r="AX64" s="1"/>
      <c r="AY64" s="1">
        <f t="shared" si="42"/>
        <v>0</v>
      </c>
      <c r="AZ64" s="3"/>
      <c r="BA64" s="3"/>
      <c r="BB64" s="3"/>
      <c r="BC64" s="80" t="e">
        <f t="shared" si="43"/>
        <v>#DIV/0!</v>
      </c>
      <c r="BD64" s="80" t="e">
        <f t="shared" si="44"/>
        <v>#DIV/0!</v>
      </c>
      <c r="BE64" s="81">
        <f t="shared" si="49"/>
        <v>0</v>
      </c>
      <c r="BF64" s="81">
        <f t="shared" si="49"/>
        <v>0</v>
      </c>
      <c r="BG64" s="81">
        <f t="shared" si="46"/>
        <v>0</v>
      </c>
      <c r="BH64" s="81">
        <f t="shared" si="50"/>
        <v>0</v>
      </c>
      <c r="BI64" s="81">
        <f t="shared" si="50"/>
        <v>0</v>
      </c>
    </row>
    <row r="65" spans="1:61" ht="17.25" thickTop="1" thickBot="1">
      <c r="A65" s="70"/>
      <c r="B65" s="71"/>
      <c r="C65" s="3"/>
      <c r="D65" s="45"/>
      <c r="E65" s="45"/>
      <c r="F65" s="45">
        <f t="shared" si="51"/>
        <v>0</v>
      </c>
      <c r="G65" s="3"/>
      <c r="H65" s="3"/>
      <c r="I65" s="39"/>
      <c r="J65" s="45">
        <f t="shared" si="52"/>
        <v>0</v>
      </c>
      <c r="K65" s="45">
        <f t="shared" si="53"/>
        <v>0</v>
      </c>
      <c r="L65" s="3"/>
      <c r="M65" s="72"/>
      <c r="N65" s="72"/>
      <c r="O65" s="392">
        <f t="shared" si="48"/>
        <v>0</v>
      </c>
      <c r="P65" s="71"/>
      <c r="Q65" s="74"/>
      <c r="R65" s="74"/>
      <c r="S65" s="75"/>
      <c r="T65" s="76"/>
      <c r="U65" s="70"/>
      <c r="V65" s="3"/>
      <c r="W65" s="3"/>
      <c r="X65" s="3"/>
      <c r="Y65" s="39"/>
      <c r="Z65" s="405">
        <f t="shared" si="28"/>
        <v>0</v>
      </c>
      <c r="AA65" s="406">
        <f t="shared" si="41"/>
        <v>0</v>
      </c>
      <c r="AB65" s="71"/>
      <c r="AC65" s="3"/>
      <c r="AD65" s="71"/>
      <c r="AE65" s="78"/>
      <c r="AF65" s="78"/>
      <c r="AG65" s="3"/>
      <c r="AH65" s="3"/>
      <c r="AI65" s="79"/>
      <c r="AJ65" s="3"/>
      <c r="AK65" s="71"/>
      <c r="AL65" s="3"/>
      <c r="AM65" s="71"/>
      <c r="AN65" s="3"/>
      <c r="AO65" s="3"/>
      <c r="AP65" s="76"/>
      <c r="AQ65" s="74"/>
      <c r="AR65" s="3"/>
      <c r="AS65" s="3"/>
      <c r="AT65" s="3"/>
      <c r="AU65" s="3"/>
      <c r="AV65" s="3"/>
      <c r="AW65" s="1"/>
      <c r="AX65" s="1"/>
      <c r="AY65" s="1">
        <f t="shared" si="42"/>
        <v>0</v>
      </c>
      <c r="AZ65" s="3"/>
      <c r="BA65" s="3"/>
      <c r="BB65" s="3"/>
      <c r="BC65" s="80" t="e">
        <f t="shared" si="43"/>
        <v>#DIV/0!</v>
      </c>
      <c r="BD65" s="80" t="e">
        <f t="shared" si="44"/>
        <v>#DIV/0!</v>
      </c>
      <c r="BE65" s="81">
        <f t="shared" si="49"/>
        <v>0</v>
      </c>
      <c r="BF65" s="81">
        <f t="shared" si="49"/>
        <v>0</v>
      </c>
      <c r="BG65" s="81">
        <f t="shared" si="46"/>
        <v>0</v>
      </c>
      <c r="BH65" s="81">
        <f t="shared" si="50"/>
        <v>0</v>
      </c>
      <c r="BI65" s="81">
        <f t="shared" si="50"/>
        <v>0</v>
      </c>
    </row>
    <row r="66" spans="1:61" ht="17.25" thickTop="1" thickBot="1">
      <c r="A66" s="70"/>
      <c r="B66" s="71"/>
      <c r="C66" s="3"/>
      <c r="D66" s="45"/>
      <c r="E66" s="45"/>
      <c r="F66" s="45">
        <f t="shared" si="51"/>
        <v>0</v>
      </c>
      <c r="G66" s="3"/>
      <c r="H66" s="3"/>
      <c r="I66" s="39"/>
      <c r="J66" s="45">
        <f t="shared" si="52"/>
        <v>0</v>
      </c>
      <c r="K66" s="45">
        <f t="shared" si="53"/>
        <v>0</v>
      </c>
      <c r="L66" s="3"/>
      <c r="M66" s="72"/>
      <c r="N66" s="72"/>
      <c r="O66" s="392">
        <f t="shared" si="48"/>
        <v>0</v>
      </c>
      <c r="P66" s="71"/>
      <c r="Q66" s="74"/>
      <c r="R66" s="74"/>
      <c r="S66" s="75"/>
      <c r="T66" s="76"/>
      <c r="U66" s="70"/>
      <c r="V66" s="3"/>
      <c r="W66" s="3"/>
      <c r="X66" s="3"/>
      <c r="Y66" s="39"/>
      <c r="Z66" s="405">
        <f t="shared" si="28"/>
        <v>0</v>
      </c>
      <c r="AA66" s="406">
        <f t="shared" si="41"/>
        <v>0</v>
      </c>
      <c r="AB66" s="71"/>
      <c r="AC66" s="3"/>
      <c r="AD66" s="71"/>
      <c r="AE66" s="78"/>
      <c r="AF66" s="78"/>
      <c r="AG66" s="3"/>
      <c r="AH66" s="3"/>
      <c r="AI66" s="79"/>
      <c r="AJ66" s="3"/>
      <c r="AK66" s="71"/>
      <c r="AL66" s="3"/>
      <c r="AM66" s="71"/>
      <c r="AN66" s="3"/>
      <c r="AO66" s="3"/>
      <c r="AP66" s="76"/>
      <c r="AQ66" s="74"/>
      <c r="AR66" s="3"/>
      <c r="AS66" s="3"/>
      <c r="AT66" s="3"/>
      <c r="AU66" s="3"/>
      <c r="AV66" s="3"/>
      <c r="AW66" s="1"/>
      <c r="AX66" s="1"/>
      <c r="AY66" s="1">
        <f t="shared" si="42"/>
        <v>0</v>
      </c>
      <c r="AZ66" s="3"/>
      <c r="BA66" s="3"/>
      <c r="BB66" s="3"/>
      <c r="BC66" s="80" t="e">
        <f t="shared" si="43"/>
        <v>#DIV/0!</v>
      </c>
      <c r="BD66" s="80" t="e">
        <f t="shared" si="44"/>
        <v>#DIV/0!</v>
      </c>
      <c r="BE66" s="81">
        <f t="shared" si="49"/>
        <v>0</v>
      </c>
      <c r="BF66" s="81">
        <f t="shared" si="49"/>
        <v>0</v>
      </c>
      <c r="BG66" s="81">
        <f t="shared" si="46"/>
        <v>0</v>
      </c>
      <c r="BH66" s="81">
        <f t="shared" si="50"/>
        <v>0</v>
      </c>
      <c r="BI66" s="81">
        <f t="shared" si="50"/>
        <v>0</v>
      </c>
    </row>
    <row r="67" spans="1:61" ht="17.25" thickTop="1" thickBot="1">
      <c r="A67" s="70"/>
      <c r="B67" s="71"/>
      <c r="C67" s="3"/>
      <c r="D67" s="45"/>
      <c r="E67" s="45"/>
      <c r="F67" s="45">
        <f t="shared" si="51"/>
        <v>0</v>
      </c>
      <c r="G67" s="3"/>
      <c r="H67" s="3"/>
      <c r="I67" s="39"/>
      <c r="J67" s="45">
        <f t="shared" si="52"/>
        <v>0</v>
      </c>
      <c r="K67" s="45">
        <f t="shared" si="53"/>
        <v>0</v>
      </c>
      <c r="L67" s="3"/>
      <c r="M67" s="72"/>
      <c r="N67" s="72"/>
      <c r="O67" s="392">
        <f t="shared" si="48"/>
        <v>0</v>
      </c>
      <c r="P67" s="71"/>
      <c r="Q67" s="74"/>
      <c r="R67" s="74"/>
      <c r="S67" s="75"/>
      <c r="T67" s="76"/>
      <c r="U67" s="70"/>
      <c r="V67" s="3"/>
      <c r="W67" s="3"/>
      <c r="X67" s="3"/>
      <c r="Y67" s="39"/>
      <c r="Z67" s="405">
        <f t="shared" si="28"/>
        <v>0</v>
      </c>
      <c r="AA67" s="406">
        <f t="shared" si="41"/>
        <v>0</v>
      </c>
      <c r="AB67" s="71"/>
      <c r="AC67" s="3"/>
      <c r="AD67" s="71"/>
      <c r="AE67" s="78"/>
      <c r="AF67" s="78"/>
      <c r="AG67" s="3"/>
      <c r="AH67" s="3"/>
      <c r="AI67" s="79"/>
      <c r="AJ67" s="3"/>
      <c r="AK67" s="71"/>
      <c r="AL67" s="3"/>
      <c r="AM67" s="71"/>
      <c r="AN67" s="3"/>
      <c r="AO67" s="3"/>
      <c r="AP67" s="76"/>
      <c r="AQ67" s="74"/>
      <c r="AR67" s="3"/>
      <c r="AS67" s="3"/>
      <c r="AT67" s="3"/>
      <c r="AU67" s="3"/>
      <c r="AV67" s="3"/>
      <c r="AW67" s="1"/>
      <c r="AX67" s="1"/>
      <c r="AY67" s="1">
        <f t="shared" si="42"/>
        <v>0</v>
      </c>
      <c r="AZ67" s="3"/>
      <c r="BA67" s="3"/>
      <c r="BB67" s="3"/>
      <c r="BC67" s="80" t="e">
        <f t="shared" si="43"/>
        <v>#DIV/0!</v>
      </c>
      <c r="BD67" s="80" t="e">
        <f t="shared" si="44"/>
        <v>#DIV/0!</v>
      </c>
      <c r="BE67" s="81">
        <f t="shared" si="49"/>
        <v>0</v>
      </c>
      <c r="BF67" s="81">
        <f t="shared" si="49"/>
        <v>0</v>
      </c>
      <c r="BG67" s="81">
        <f t="shared" si="46"/>
        <v>0</v>
      </c>
      <c r="BH67" s="81">
        <f t="shared" si="50"/>
        <v>0</v>
      </c>
      <c r="BI67" s="81">
        <f t="shared" si="50"/>
        <v>0</v>
      </c>
    </row>
    <row r="68" spans="1:61" ht="17.25" thickTop="1" thickBot="1">
      <c r="A68" s="70"/>
      <c r="B68" s="71"/>
      <c r="C68" s="3"/>
      <c r="D68" s="45"/>
      <c r="E68" s="45"/>
      <c r="F68" s="45">
        <f t="shared" si="51"/>
        <v>0</v>
      </c>
      <c r="G68" s="3"/>
      <c r="H68" s="3"/>
      <c r="I68" s="39"/>
      <c r="J68" s="45">
        <f t="shared" si="52"/>
        <v>0</v>
      </c>
      <c r="K68" s="45">
        <f t="shared" si="53"/>
        <v>0</v>
      </c>
      <c r="L68" s="3"/>
      <c r="M68" s="72"/>
      <c r="N68" s="72"/>
      <c r="O68" s="392">
        <f t="shared" si="48"/>
        <v>0</v>
      </c>
      <c r="P68" s="71"/>
      <c r="Q68" s="74"/>
      <c r="R68" s="74"/>
      <c r="S68" s="75"/>
      <c r="T68" s="76"/>
      <c r="U68" s="70"/>
      <c r="V68" s="3"/>
      <c r="W68" s="3"/>
      <c r="X68" s="3"/>
      <c r="Y68" s="39"/>
      <c r="Z68" s="405">
        <f t="shared" si="28"/>
        <v>0</v>
      </c>
      <c r="AA68" s="406">
        <f t="shared" si="41"/>
        <v>0</v>
      </c>
      <c r="AB68" s="71"/>
      <c r="AC68" s="3"/>
      <c r="AD68" s="71"/>
      <c r="AE68" s="78"/>
      <c r="AF68" s="78"/>
      <c r="AG68" s="3"/>
      <c r="AH68" s="3"/>
      <c r="AI68" s="79"/>
      <c r="AJ68" s="3"/>
      <c r="AK68" s="71"/>
      <c r="AL68" s="3"/>
      <c r="AM68" s="71"/>
      <c r="AN68" s="3"/>
      <c r="AO68" s="3"/>
      <c r="AP68" s="76"/>
      <c r="AQ68" s="74"/>
      <c r="AR68" s="3"/>
      <c r="AS68" s="3"/>
      <c r="AT68" s="3"/>
      <c r="AU68" s="3"/>
      <c r="AV68" s="3"/>
      <c r="AW68" s="1"/>
      <c r="AX68" s="1"/>
      <c r="AY68" s="1">
        <f t="shared" si="42"/>
        <v>0</v>
      </c>
      <c r="AZ68" s="3"/>
      <c r="BA68" s="3"/>
      <c r="BB68" s="3"/>
      <c r="BC68" s="80" t="e">
        <f t="shared" si="43"/>
        <v>#DIV/0!</v>
      </c>
      <c r="BD68" s="80" t="e">
        <f t="shared" si="44"/>
        <v>#DIV/0!</v>
      </c>
      <c r="BE68" s="81">
        <f t="shared" si="49"/>
        <v>0</v>
      </c>
      <c r="BF68" s="81">
        <f t="shared" si="49"/>
        <v>0</v>
      </c>
      <c r="BG68" s="81">
        <f t="shared" si="46"/>
        <v>0</v>
      </c>
      <c r="BH68" s="81">
        <f t="shared" si="50"/>
        <v>0</v>
      </c>
      <c r="BI68" s="81">
        <f t="shared" si="50"/>
        <v>0</v>
      </c>
    </row>
    <row r="69" spans="1:61" ht="17.25" thickTop="1" thickBot="1">
      <c r="A69" s="70"/>
      <c r="B69" s="71"/>
      <c r="C69" s="3"/>
      <c r="D69" s="45"/>
      <c r="E69" s="45"/>
      <c r="F69" s="45">
        <f t="shared" si="51"/>
        <v>0</v>
      </c>
      <c r="G69" s="3"/>
      <c r="H69" s="3"/>
      <c r="I69" s="39"/>
      <c r="J69" s="45">
        <f t="shared" si="52"/>
        <v>0</v>
      </c>
      <c r="K69" s="45">
        <f t="shared" si="53"/>
        <v>0</v>
      </c>
      <c r="L69" s="3"/>
      <c r="M69" s="72"/>
      <c r="N69" s="72"/>
      <c r="O69" s="392">
        <f t="shared" si="48"/>
        <v>0</v>
      </c>
      <c r="P69" s="71"/>
      <c r="Q69" s="74"/>
      <c r="R69" s="74"/>
      <c r="S69" s="75"/>
      <c r="T69" s="76"/>
      <c r="U69" s="70"/>
      <c r="V69" s="3"/>
      <c r="W69" s="3"/>
      <c r="X69" s="3"/>
      <c r="Y69" s="39"/>
      <c r="Z69" s="405">
        <f t="shared" si="28"/>
        <v>0</v>
      </c>
      <c r="AA69" s="406">
        <f t="shared" si="41"/>
        <v>0</v>
      </c>
      <c r="AB69" s="71"/>
      <c r="AC69" s="3"/>
      <c r="AD69" s="71"/>
      <c r="AE69" s="78"/>
      <c r="AF69" s="78"/>
      <c r="AG69" s="3"/>
      <c r="AH69" s="3"/>
      <c r="AI69" s="79"/>
      <c r="AJ69" s="3"/>
      <c r="AK69" s="71"/>
      <c r="AL69" s="3"/>
      <c r="AM69" s="71"/>
      <c r="AN69" s="3"/>
      <c r="AO69" s="3"/>
      <c r="AP69" s="76"/>
      <c r="AQ69" s="74"/>
      <c r="AR69" s="3"/>
      <c r="AS69" s="3"/>
      <c r="AT69" s="3"/>
      <c r="AU69" s="3"/>
      <c r="AV69" s="3"/>
      <c r="AW69" s="1"/>
      <c r="AX69" s="1"/>
      <c r="AY69" s="1">
        <f t="shared" si="42"/>
        <v>0</v>
      </c>
      <c r="AZ69" s="3"/>
      <c r="BA69" s="3"/>
      <c r="BB69" s="3"/>
      <c r="BC69" s="80" t="e">
        <f t="shared" si="43"/>
        <v>#DIV/0!</v>
      </c>
      <c r="BD69" s="80" t="e">
        <f t="shared" si="44"/>
        <v>#DIV/0!</v>
      </c>
      <c r="BE69" s="81">
        <f t="shared" si="49"/>
        <v>0</v>
      </c>
      <c r="BF69" s="81">
        <f t="shared" si="49"/>
        <v>0</v>
      </c>
      <c r="BG69" s="81">
        <f t="shared" si="46"/>
        <v>0</v>
      </c>
      <c r="BH69" s="81">
        <f t="shared" si="50"/>
        <v>0</v>
      </c>
      <c r="BI69" s="81">
        <f t="shared" si="50"/>
        <v>0</v>
      </c>
    </row>
    <row r="70" spans="1:61" ht="17.25" thickTop="1" thickBot="1">
      <c r="A70" s="70"/>
      <c r="B70" s="71"/>
      <c r="C70" s="3"/>
      <c r="D70" s="45"/>
      <c r="E70" s="45"/>
      <c r="F70" s="45">
        <f t="shared" si="51"/>
        <v>0</v>
      </c>
      <c r="G70" s="3"/>
      <c r="H70" s="3"/>
      <c r="I70" s="39"/>
      <c r="J70" s="45">
        <f t="shared" si="52"/>
        <v>0</v>
      </c>
      <c r="K70" s="45">
        <f t="shared" si="53"/>
        <v>0</v>
      </c>
      <c r="L70" s="3"/>
      <c r="M70" s="72"/>
      <c r="N70" s="72"/>
      <c r="O70" s="392">
        <f t="shared" si="48"/>
        <v>0</v>
      </c>
      <c r="P70" s="71"/>
      <c r="Q70" s="74"/>
      <c r="R70" s="74"/>
      <c r="S70" s="75"/>
      <c r="T70" s="76"/>
      <c r="U70" s="70"/>
      <c r="V70" s="3"/>
      <c r="W70" s="3"/>
      <c r="X70" s="3"/>
      <c r="Y70" s="39"/>
      <c r="Z70" s="405">
        <f t="shared" ref="Z70:Z133" si="54">IF(AG70="Corporate",((F70+Y70)/2),IF(G70="Club",I70,(F70+Y70)))</f>
        <v>0</v>
      </c>
      <c r="AA70" s="406">
        <f t="shared" si="41"/>
        <v>0</v>
      </c>
      <c r="AB70" s="71"/>
      <c r="AC70" s="3"/>
      <c r="AD70" s="71"/>
      <c r="AE70" s="78"/>
      <c r="AF70" s="78"/>
      <c r="AG70" s="3"/>
      <c r="AH70" s="3"/>
      <c r="AI70" s="79"/>
      <c r="AJ70" s="3"/>
      <c r="AK70" s="71"/>
      <c r="AL70" s="3"/>
      <c r="AM70" s="71"/>
      <c r="AN70" s="3"/>
      <c r="AO70" s="3"/>
      <c r="AP70" s="76"/>
      <c r="AQ70" s="74"/>
      <c r="AR70" s="3"/>
      <c r="AS70" s="3"/>
      <c r="AT70" s="3"/>
      <c r="AU70" s="3"/>
      <c r="AV70" s="3"/>
      <c r="AW70" s="1"/>
      <c r="AX70" s="1"/>
      <c r="AY70" s="1">
        <f t="shared" si="42"/>
        <v>0</v>
      </c>
      <c r="AZ70" s="3"/>
      <c r="BA70" s="3"/>
      <c r="BB70" s="3"/>
      <c r="BC70" s="80" t="e">
        <f t="shared" si="43"/>
        <v>#DIV/0!</v>
      </c>
      <c r="BD70" s="80" t="e">
        <f t="shared" si="44"/>
        <v>#DIV/0!</v>
      </c>
      <c r="BE70" s="81">
        <f t="shared" si="49"/>
        <v>0</v>
      </c>
      <c r="BF70" s="81">
        <f t="shared" si="49"/>
        <v>0</v>
      </c>
      <c r="BG70" s="81">
        <f t="shared" si="46"/>
        <v>0</v>
      </c>
      <c r="BH70" s="81">
        <f t="shared" si="50"/>
        <v>0</v>
      </c>
      <c r="BI70" s="81">
        <f t="shared" si="50"/>
        <v>0</v>
      </c>
    </row>
    <row r="71" spans="1:61" ht="17.25" thickTop="1" thickBot="1">
      <c r="A71" s="70"/>
      <c r="B71" s="71"/>
      <c r="C71" s="3"/>
      <c r="D71" s="45"/>
      <c r="E71" s="45"/>
      <c r="F71" s="45">
        <f t="shared" si="51"/>
        <v>0</v>
      </c>
      <c r="G71" s="3"/>
      <c r="H71" s="3"/>
      <c r="I71" s="39"/>
      <c r="J71" s="45">
        <f t="shared" si="52"/>
        <v>0</v>
      </c>
      <c r="K71" s="45">
        <f t="shared" si="53"/>
        <v>0</v>
      </c>
      <c r="L71" s="3"/>
      <c r="M71" s="72"/>
      <c r="N71" s="72"/>
      <c r="O71" s="392">
        <f t="shared" si="48"/>
        <v>0</v>
      </c>
      <c r="P71" s="71"/>
      <c r="Q71" s="74"/>
      <c r="R71" s="74"/>
      <c r="S71" s="75"/>
      <c r="T71" s="76"/>
      <c r="U71" s="70"/>
      <c r="V71" s="3"/>
      <c r="W71" s="3"/>
      <c r="X71" s="3"/>
      <c r="Y71" s="39"/>
      <c r="Z71" s="405">
        <f t="shared" si="54"/>
        <v>0</v>
      </c>
      <c r="AA71" s="406">
        <f t="shared" si="41"/>
        <v>0</v>
      </c>
      <c r="AB71" s="71"/>
      <c r="AC71" s="3"/>
      <c r="AD71" s="71"/>
      <c r="AE71" s="78"/>
      <c r="AF71" s="78"/>
      <c r="AG71" s="3"/>
      <c r="AH71" s="3"/>
      <c r="AI71" s="79"/>
      <c r="AJ71" s="3"/>
      <c r="AK71" s="71"/>
      <c r="AL71" s="3"/>
      <c r="AM71" s="71"/>
      <c r="AN71" s="3"/>
      <c r="AO71" s="3"/>
      <c r="AP71" s="76"/>
      <c r="AQ71" s="74"/>
      <c r="AR71" s="3"/>
      <c r="AS71" s="3"/>
      <c r="AT71" s="3"/>
      <c r="AU71" s="3"/>
      <c r="AV71" s="3"/>
      <c r="AW71" s="1"/>
      <c r="AX71" s="1"/>
      <c r="AY71" s="1">
        <f t="shared" si="42"/>
        <v>0</v>
      </c>
      <c r="AZ71" s="3"/>
      <c r="BA71" s="3"/>
      <c r="BB71" s="3"/>
      <c r="BC71" s="80" t="e">
        <f t="shared" si="43"/>
        <v>#DIV/0!</v>
      </c>
      <c r="BD71" s="80" t="e">
        <f t="shared" si="44"/>
        <v>#DIV/0!</v>
      </c>
      <c r="BE71" s="81">
        <f t="shared" si="49"/>
        <v>0</v>
      </c>
      <c r="BF71" s="81">
        <f t="shared" si="49"/>
        <v>0</v>
      </c>
      <c r="BG71" s="81">
        <f t="shared" si="46"/>
        <v>0</v>
      </c>
      <c r="BH71" s="81">
        <f t="shared" si="50"/>
        <v>0</v>
      </c>
      <c r="BI71" s="81">
        <f t="shared" si="50"/>
        <v>0</v>
      </c>
    </row>
    <row r="72" spans="1:61" ht="17.25" thickTop="1" thickBot="1">
      <c r="A72" s="70"/>
      <c r="B72" s="71"/>
      <c r="C72" s="3"/>
      <c r="D72" s="45"/>
      <c r="E72" s="45"/>
      <c r="F72" s="45">
        <f t="shared" si="51"/>
        <v>0</v>
      </c>
      <c r="G72" s="3"/>
      <c r="H72" s="3"/>
      <c r="I72" s="39"/>
      <c r="J72" s="45">
        <f t="shared" si="52"/>
        <v>0</v>
      </c>
      <c r="K72" s="45">
        <f t="shared" si="53"/>
        <v>0</v>
      </c>
      <c r="L72" s="3"/>
      <c r="M72" s="72"/>
      <c r="N72" s="72"/>
      <c r="O72" s="45">
        <f t="shared" ref="O72:O125" si="55">I72-D72</f>
        <v>0</v>
      </c>
      <c r="P72" s="71"/>
      <c r="Q72" s="74"/>
      <c r="R72" s="74"/>
      <c r="S72" s="75"/>
      <c r="T72" s="76"/>
      <c r="U72" s="70"/>
      <c r="V72" s="3"/>
      <c r="W72" s="3"/>
      <c r="X72" s="3"/>
      <c r="Y72" s="39"/>
      <c r="Z72" s="405">
        <f t="shared" si="54"/>
        <v>0</v>
      </c>
      <c r="AA72" s="406">
        <f t="shared" si="41"/>
        <v>0</v>
      </c>
      <c r="AB72" s="71"/>
      <c r="AC72" s="3"/>
      <c r="AD72" s="71"/>
      <c r="AE72" s="78"/>
      <c r="AF72" s="78"/>
      <c r="AG72" s="3"/>
      <c r="AH72" s="3"/>
      <c r="AI72" s="79"/>
      <c r="AJ72" s="3"/>
      <c r="AK72" s="71"/>
      <c r="AL72" s="3"/>
      <c r="AM72" s="71"/>
      <c r="AN72" s="3"/>
      <c r="AO72" s="3"/>
      <c r="AP72" s="76"/>
      <c r="AQ72" s="74"/>
      <c r="AR72" s="3"/>
      <c r="AS72" s="3"/>
      <c r="AT72" s="3"/>
      <c r="AU72" s="3"/>
      <c r="AV72" s="3"/>
      <c r="AW72" s="1"/>
      <c r="AX72" s="1"/>
      <c r="AY72" s="1">
        <f t="shared" si="42"/>
        <v>0</v>
      </c>
      <c r="AZ72" s="3"/>
      <c r="BA72" s="3"/>
      <c r="BB72" s="3"/>
      <c r="BC72" s="80" t="e">
        <f t="shared" si="43"/>
        <v>#DIV/0!</v>
      </c>
      <c r="BD72" s="80" t="e">
        <f t="shared" si="44"/>
        <v>#DIV/0!</v>
      </c>
      <c r="BE72" s="81">
        <f t="shared" si="49"/>
        <v>0</v>
      </c>
      <c r="BF72" s="81">
        <f t="shared" si="49"/>
        <v>0</v>
      </c>
      <c r="BG72" s="81">
        <f t="shared" si="46"/>
        <v>0</v>
      </c>
      <c r="BH72" s="81">
        <f t="shared" si="50"/>
        <v>0</v>
      </c>
      <c r="BI72" s="81">
        <f t="shared" si="50"/>
        <v>0</v>
      </c>
    </row>
    <row r="73" spans="1:61" ht="17.25" thickTop="1" thickBot="1">
      <c r="A73" s="70"/>
      <c r="B73" s="71"/>
      <c r="C73" s="3"/>
      <c r="D73" s="45"/>
      <c r="E73" s="45"/>
      <c r="F73" s="45">
        <f t="shared" si="51"/>
        <v>0</v>
      </c>
      <c r="G73" s="3"/>
      <c r="H73" s="3"/>
      <c r="I73" s="39"/>
      <c r="J73" s="45">
        <f t="shared" si="52"/>
        <v>0</v>
      </c>
      <c r="K73" s="45">
        <f t="shared" si="53"/>
        <v>0</v>
      </c>
      <c r="L73" s="3"/>
      <c r="M73" s="72"/>
      <c r="N73" s="72"/>
      <c r="O73" s="45">
        <f t="shared" si="55"/>
        <v>0</v>
      </c>
      <c r="P73" s="71"/>
      <c r="Q73" s="74"/>
      <c r="R73" s="74"/>
      <c r="S73" s="75"/>
      <c r="T73" s="76"/>
      <c r="U73" s="70"/>
      <c r="V73" s="3"/>
      <c r="W73" s="3"/>
      <c r="X73" s="3"/>
      <c r="Y73" s="39"/>
      <c r="Z73" s="405">
        <f t="shared" si="54"/>
        <v>0</v>
      </c>
      <c r="AA73" s="406">
        <f t="shared" si="41"/>
        <v>0</v>
      </c>
      <c r="AB73" s="71"/>
      <c r="AC73" s="3"/>
      <c r="AD73" s="71"/>
      <c r="AE73" s="78"/>
      <c r="AF73" s="78"/>
      <c r="AG73" s="3"/>
      <c r="AH73" s="3"/>
      <c r="AI73" s="79"/>
      <c r="AJ73" s="3"/>
      <c r="AK73" s="71"/>
      <c r="AL73" s="3"/>
      <c r="AM73" s="71"/>
      <c r="AN73" s="3"/>
      <c r="AO73" s="3"/>
      <c r="AP73" s="76"/>
      <c r="AQ73" s="74"/>
      <c r="AR73" s="3"/>
      <c r="AS73" s="3"/>
      <c r="AT73" s="3"/>
      <c r="AU73" s="3"/>
      <c r="AV73" s="3"/>
      <c r="AW73" s="1"/>
      <c r="AX73" s="1"/>
      <c r="AY73" s="1">
        <f t="shared" si="42"/>
        <v>0</v>
      </c>
      <c r="AZ73" s="3"/>
      <c r="BA73" s="3"/>
      <c r="BB73" s="3"/>
      <c r="BC73" s="80" t="e">
        <f t="shared" si="43"/>
        <v>#DIV/0!</v>
      </c>
      <c r="BD73" s="80" t="e">
        <f t="shared" si="44"/>
        <v>#DIV/0!</v>
      </c>
      <c r="BE73" s="81">
        <f t="shared" si="49"/>
        <v>0</v>
      </c>
      <c r="BF73" s="81">
        <f t="shared" si="49"/>
        <v>0</v>
      </c>
      <c r="BG73" s="81">
        <f t="shared" si="46"/>
        <v>0</v>
      </c>
      <c r="BH73" s="81">
        <f t="shared" si="50"/>
        <v>0</v>
      </c>
      <c r="BI73" s="81">
        <f t="shared" si="50"/>
        <v>0</v>
      </c>
    </row>
    <row r="74" spans="1:61" ht="17.25" thickTop="1" thickBot="1">
      <c r="A74" s="70"/>
      <c r="B74" s="71"/>
      <c r="C74" s="3"/>
      <c r="D74" s="45"/>
      <c r="E74" s="45"/>
      <c r="F74" s="45">
        <f t="shared" si="51"/>
        <v>0</v>
      </c>
      <c r="G74" s="3"/>
      <c r="H74" s="3"/>
      <c r="I74" s="39"/>
      <c r="J74" s="45">
        <f t="shared" si="52"/>
        <v>0</v>
      </c>
      <c r="K74" s="45">
        <f t="shared" si="53"/>
        <v>0</v>
      </c>
      <c r="L74" s="3"/>
      <c r="M74" s="72"/>
      <c r="N74" s="72"/>
      <c r="O74" s="45">
        <f t="shared" si="55"/>
        <v>0</v>
      </c>
      <c r="P74" s="71"/>
      <c r="Q74" s="74"/>
      <c r="R74" s="74"/>
      <c r="S74" s="75"/>
      <c r="T74" s="76"/>
      <c r="U74" s="70"/>
      <c r="V74" s="3"/>
      <c r="W74" s="3"/>
      <c r="X74" s="3"/>
      <c r="Y74" s="39"/>
      <c r="Z74" s="405">
        <f t="shared" si="54"/>
        <v>0</v>
      </c>
      <c r="AA74" s="406">
        <f t="shared" si="41"/>
        <v>0</v>
      </c>
      <c r="AB74" s="71"/>
      <c r="AC74" s="3"/>
      <c r="AD74" s="71"/>
      <c r="AE74" s="78"/>
      <c r="AF74" s="78"/>
      <c r="AG74" s="3"/>
      <c r="AH74" s="3"/>
      <c r="AI74" s="79"/>
      <c r="AJ74" s="3"/>
      <c r="AK74" s="71"/>
      <c r="AL74" s="3"/>
      <c r="AM74" s="71"/>
      <c r="AN74" s="3"/>
      <c r="AO74" s="3"/>
      <c r="AP74" s="76"/>
      <c r="AQ74" s="74"/>
      <c r="AR74" s="3"/>
      <c r="AS74" s="3"/>
      <c r="AT74" s="3"/>
      <c r="AU74" s="3"/>
      <c r="AV74" s="3"/>
      <c r="AW74" s="1"/>
      <c r="AX74" s="1"/>
      <c r="AY74" s="1">
        <f t="shared" si="42"/>
        <v>0</v>
      </c>
      <c r="AZ74" s="3"/>
      <c r="BA74" s="3"/>
      <c r="BB74" s="3"/>
      <c r="BC74" s="80" t="e">
        <f t="shared" si="43"/>
        <v>#DIV/0!</v>
      </c>
      <c r="BD74" s="80" t="e">
        <f t="shared" si="44"/>
        <v>#DIV/0!</v>
      </c>
      <c r="BE74" s="81">
        <f t="shared" si="49"/>
        <v>0</v>
      </c>
      <c r="BF74" s="81">
        <f t="shared" si="49"/>
        <v>0</v>
      </c>
      <c r="BG74" s="81">
        <f t="shared" si="46"/>
        <v>0</v>
      </c>
      <c r="BH74" s="81">
        <f t="shared" si="50"/>
        <v>0</v>
      </c>
      <c r="BI74" s="81">
        <f t="shared" si="50"/>
        <v>0</v>
      </c>
    </row>
    <row r="75" spans="1:61" ht="17.25" thickTop="1" thickBot="1">
      <c r="A75" s="70"/>
      <c r="B75" s="71"/>
      <c r="C75" s="3"/>
      <c r="D75" s="45"/>
      <c r="E75" s="45"/>
      <c r="F75" s="45">
        <f t="shared" si="51"/>
        <v>0</v>
      </c>
      <c r="G75" s="3"/>
      <c r="H75" s="3"/>
      <c r="I75" s="39"/>
      <c r="J75" s="45">
        <f t="shared" si="52"/>
        <v>0</v>
      </c>
      <c r="K75" s="45">
        <f t="shared" si="53"/>
        <v>0</v>
      </c>
      <c r="L75" s="3"/>
      <c r="M75" s="72"/>
      <c r="N75" s="72"/>
      <c r="O75" s="45">
        <f t="shared" si="55"/>
        <v>0</v>
      </c>
      <c r="P75" s="71"/>
      <c r="Q75" s="74"/>
      <c r="R75" s="74"/>
      <c r="S75" s="75"/>
      <c r="T75" s="76"/>
      <c r="U75" s="70"/>
      <c r="V75" s="3"/>
      <c r="W75" s="3"/>
      <c r="X75" s="3"/>
      <c r="Y75" s="39"/>
      <c r="Z75" s="405">
        <f t="shared" si="54"/>
        <v>0</v>
      </c>
      <c r="AA75" s="406">
        <f t="shared" si="41"/>
        <v>0</v>
      </c>
      <c r="AB75" s="71"/>
      <c r="AC75" s="3"/>
      <c r="AD75" s="71"/>
      <c r="AE75" s="78"/>
      <c r="AF75" s="78"/>
      <c r="AG75" s="3"/>
      <c r="AH75" s="3"/>
      <c r="AI75" s="79"/>
      <c r="AJ75" s="3"/>
      <c r="AK75" s="71"/>
      <c r="AL75" s="3"/>
      <c r="AM75" s="71"/>
      <c r="AN75" s="3"/>
      <c r="AO75" s="3"/>
      <c r="AP75" s="76"/>
      <c r="AQ75" s="74"/>
      <c r="AR75" s="3"/>
      <c r="AS75" s="3"/>
      <c r="AT75" s="3"/>
      <c r="AU75" s="3"/>
      <c r="AV75" s="3"/>
      <c r="AW75" s="1"/>
      <c r="AX75" s="1"/>
      <c r="AY75" s="1">
        <f t="shared" si="42"/>
        <v>0</v>
      </c>
      <c r="AZ75" s="3"/>
      <c r="BA75" s="3"/>
      <c r="BB75" s="3"/>
      <c r="BC75" s="80" t="e">
        <f t="shared" si="43"/>
        <v>#DIV/0!</v>
      </c>
      <c r="BD75" s="80" t="e">
        <f t="shared" si="44"/>
        <v>#DIV/0!</v>
      </c>
      <c r="BE75" s="81">
        <f t="shared" si="49"/>
        <v>0</v>
      </c>
      <c r="BF75" s="81">
        <f t="shared" si="49"/>
        <v>0</v>
      </c>
      <c r="BG75" s="81">
        <f t="shared" si="46"/>
        <v>0</v>
      </c>
      <c r="BH75" s="81">
        <f t="shared" si="50"/>
        <v>0</v>
      </c>
      <c r="BI75" s="81">
        <f t="shared" si="50"/>
        <v>0</v>
      </c>
    </row>
    <row r="76" spans="1:61" ht="17.25" thickTop="1" thickBot="1">
      <c r="A76" s="70"/>
      <c r="B76" s="71"/>
      <c r="C76" s="3"/>
      <c r="D76" s="45"/>
      <c r="E76" s="45"/>
      <c r="F76" s="45">
        <f t="shared" si="51"/>
        <v>0</v>
      </c>
      <c r="G76" s="3"/>
      <c r="H76" s="3"/>
      <c r="I76" s="39"/>
      <c r="J76" s="45">
        <f t="shared" si="52"/>
        <v>0</v>
      </c>
      <c r="K76" s="45">
        <f t="shared" si="53"/>
        <v>0</v>
      </c>
      <c r="L76" s="3"/>
      <c r="M76" s="72"/>
      <c r="N76" s="72"/>
      <c r="O76" s="45">
        <f t="shared" si="55"/>
        <v>0</v>
      </c>
      <c r="P76" s="71"/>
      <c r="Q76" s="74"/>
      <c r="R76" s="74"/>
      <c r="S76" s="75"/>
      <c r="T76" s="76"/>
      <c r="U76" s="70"/>
      <c r="V76" s="3"/>
      <c r="W76" s="3"/>
      <c r="X76" s="3"/>
      <c r="Y76" s="39"/>
      <c r="Z76" s="405">
        <f t="shared" si="54"/>
        <v>0</v>
      </c>
      <c r="AA76" s="406">
        <f t="shared" si="41"/>
        <v>0</v>
      </c>
      <c r="AB76" s="71"/>
      <c r="AC76" s="3"/>
      <c r="AD76" s="71"/>
      <c r="AE76" s="78"/>
      <c r="AF76" s="78"/>
      <c r="AG76" s="3"/>
      <c r="AH76" s="3"/>
      <c r="AI76" s="79"/>
      <c r="AJ76" s="3"/>
      <c r="AK76" s="71"/>
      <c r="AL76" s="3"/>
      <c r="AM76" s="71"/>
      <c r="AN76" s="3"/>
      <c r="AO76" s="3"/>
      <c r="AP76" s="76"/>
      <c r="AQ76" s="74"/>
      <c r="AR76" s="3"/>
      <c r="AS76" s="3"/>
      <c r="AT76" s="3"/>
      <c r="AU76" s="3"/>
      <c r="AV76" s="3"/>
      <c r="AW76" s="1"/>
      <c r="AX76" s="1"/>
      <c r="AY76" s="1">
        <f t="shared" si="42"/>
        <v>0</v>
      </c>
      <c r="AZ76" s="3"/>
      <c r="BA76" s="3"/>
      <c r="BB76" s="3"/>
      <c r="BC76" s="80" t="e">
        <f t="shared" si="43"/>
        <v>#DIV/0!</v>
      </c>
      <c r="BD76" s="80" t="e">
        <f t="shared" si="44"/>
        <v>#DIV/0!</v>
      </c>
      <c r="BE76" s="81">
        <f t="shared" si="49"/>
        <v>0</v>
      </c>
      <c r="BF76" s="81">
        <f t="shared" si="49"/>
        <v>0</v>
      </c>
      <c r="BG76" s="81">
        <f t="shared" si="46"/>
        <v>0</v>
      </c>
      <c r="BH76" s="81">
        <f t="shared" si="50"/>
        <v>0</v>
      </c>
      <c r="BI76" s="81">
        <f t="shared" si="50"/>
        <v>0</v>
      </c>
    </row>
    <row r="77" spans="1:61" ht="17.25" thickTop="1" thickBot="1">
      <c r="A77" s="70"/>
      <c r="B77" s="71"/>
      <c r="C77" s="3"/>
      <c r="D77" s="45"/>
      <c r="E77" s="45"/>
      <c r="F77" s="45">
        <f t="shared" si="51"/>
        <v>0</v>
      </c>
      <c r="G77" s="3"/>
      <c r="H77" s="3"/>
      <c r="I77" s="39"/>
      <c r="J77" s="45">
        <f t="shared" si="52"/>
        <v>0</v>
      </c>
      <c r="K77" s="45">
        <f t="shared" si="53"/>
        <v>0</v>
      </c>
      <c r="L77" s="3"/>
      <c r="M77" s="72"/>
      <c r="N77" s="72"/>
      <c r="O77" s="45">
        <f t="shared" si="55"/>
        <v>0</v>
      </c>
      <c r="P77" s="71"/>
      <c r="Q77" s="74"/>
      <c r="R77" s="74"/>
      <c r="S77" s="75"/>
      <c r="T77" s="76"/>
      <c r="U77" s="70"/>
      <c r="V77" s="3"/>
      <c r="W77" s="3"/>
      <c r="X77" s="3"/>
      <c r="Y77" s="39"/>
      <c r="Z77" s="405">
        <f t="shared" si="54"/>
        <v>0</v>
      </c>
      <c r="AA77" s="406">
        <f t="shared" si="41"/>
        <v>0</v>
      </c>
      <c r="AB77" s="71"/>
      <c r="AC77" s="3"/>
      <c r="AD77" s="71"/>
      <c r="AE77" s="78"/>
      <c r="AF77" s="78"/>
      <c r="AG77" s="3"/>
      <c r="AH77" s="3"/>
      <c r="AI77" s="79"/>
      <c r="AJ77" s="3"/>
      <c r="AK77" s="71"/>
      <c r="AL77" s="3"/>
      <c r="AM77" s="71"/>
      <c r="AN77" s="3"/>
      <c r="AO77" s="3"/>
      <c r="AP77" s="76"/>
      <c r="AQ77" s="74"/>
      <c r="AR77" s="3"/>
      <c r="AS77" s="3"/>
      <c r="AT77" s="3"/>
      <c r="AU77" s="3"/>
      <c r="AV77" s="3"/>
      <c r="AW77" s="1"/>
      <c r="AX77" s="1"/>
      <c r="AY77" s="1">
        <f t="shared" si="42"/>
        <v>0</v>
      </c>
      <c r="AZ77" s="3"/>
      <c r="BA77" s="3"/>
      <c r="BB77" s="3"/>
      <c r="BC77" s="80" t="e">
        <f t="shared" si="43"/>
        <v>#DIV/0!</v>
      </c>
      <c r="BD77" s="80" t="e">
        <f t="shared" si="44"/>
        <v>#DIV/0!</v>
      </c>
      <c r="BE77" s="81">
        <f t="shared" si="49"/>
        <v>0</v>
      </c>
      <c r="BF77" s="81">
        <f t="shared" si="49"/>
        <v>0</v>
      </c>
      <c r="BG77" s="81">
        <f t="shared" si="46"/>
        <v>0</v>
      </c>
      <c r="BH77" s="81">
        <f t="shared" si="50"/>
        <v>0</v>
      </c>
      <c r="BI77" s="81">
        <f t="shared" si="50"/>
        <v>0</v>
      </c>
    </row>
    <row r="78" spans="1:61" ht="17.25" thickTop="1" thickBot="1">
      <c r="A78" s="70"/>
      <c r="B78" s="71"/>
      <c r="C78" s="3"/>
      <c r="D78" s="45"/>
      <c r="E78" s="45"/>
      <c r="F78" s="45">
        <f t="shared" si="51"/>
        <v>0</v>
      </c>
      <c r="G78" s="3"/>
      <c r="H78" s="3"/>
      <c r="I78" s="39"/>
      <c r="J78" s="45">
        <f t="shared" si="52"/>
        <v>0</v>
      </c>
      <c r="K78" s="45">
        <f t="shared" si="53"/>
        <v>0</v>
      </c>
      <c r="L78" s="3"/>
      <c r="M78" s="72"/>
      <c r="N78" s="72"/>
      <c r="O78" s="45">
        <f t="shared" si="55"/>
        <v>0</v>
      </c>
      <c r="P78" s="71"/>
      <c r="Q78" s="74"/>
      <c r="R78" s="74"/>
      <c r="S78" s="75"/>
      <c r="T78" s="76"/>
      <c r="U78" s="70"/>
      <c r="V78" s="3"/>
      <c r="W78" s="3"/>
      <c r="X78" s="3"/>
      <c r="Y78" s="39"/>
      <c r="Z78" s="405">
        <f t="shared" si="54"/>
        <v>0</v>
      </c>
      <c r="AA78" s="406">
        <f t="shared" si="41"/>
        <v>0</v>
      </c>
      <c r="AB78" s="71"/>
      <c r="AC78" s="3"/>
      <c r="AD78" s="71"/>
      <c r="AE78" s="78"/>
      <c r="AF78" s="78"/>
      <c r="AG78" s="3"/>
      <c r="AH78" s="3"/>
      <c r="AI78" s="79"/>
      <c r="AJ78" s="3"/>
      <c r="AK78" s="71"/>
      <c r="AL78" s="3"/>
      <c r="AM78" s="71"/>
      <c r="AN78" s="3"/>
      <c r="AO78" s="3"/>
      <c r="AP78" s="76"/>
      <c r="AQ78" s="74"/>
      <c r="AR78" s="3"/>
      <c r="AS78" s="3"/>
      <c r="AT78" s="3"/>
      <c r="AU78" s="3"/>
      <c r="AV78" s="3"/>
      <c r="AW78" s="1"/>
      <c r="AX78" s="1"/>
      <c r="AY78" s="1">
        <f t="shared" si="42"/>
        <v>0</v>
      </c>
      <c r="AZ78" s="3"/>
      <c r="BA78" s="3"/>
      <c r="BB78" s="3"/>
      <c r="BC78" s="80" t="e">
        <f t="shared" si="43"/>
        <v>#DIV/0!</v>
      </c>
      <c r="BD78" s="80" t="e">
        <f t="shared" si="44"/>
        <v>#DIV/0!</v>
      </c>
      <c r="BE78" s="81">
        <f t="shared" si="49"/>
        <v>0</v>
      </c>
      <c r="BF78" s="81">
        <f t="shared" si="49"/>
        <v>0</v>
      </c>
      <c r="BG78" s="81">
        <f t="shared" si="46"/>
        <v>0</v>
      </c>
      <c r="BH78" s="81">
        <f t="shared" si="50"/>
        <v>0</v>
      </c>
      <c r="BI78" s="81">
        <f t="shared" si="50"/>
        <v>0</v>
      </c>
    </row>
    <row r="79" spans="1:61" ht="17.25" thickTop="1" thickBot="1">
      <c r="A79" s="70"/>
      <c r="B79" s="71"/>
      <c r="C79" s="3"/>
      <c r="D79" s="45"/>
      <c r="E79" s="45"/>
      <c r="F79" s="45">
        <f t="shared" si="51"/>
        <v>0</v>
      </c>
      <c r="G79" s="3"/>
      <c r="H79" s="3"/>
      <c r="I79" s="39"/>
      <c r="J79" s="45">
        <f t="shared" si="52"/>
        <v>0</v>
      </c>
      <c r="K79" s="45">
        <f t="shared" si="53"/>
        <v>0</v>
      </c>
      <c r="L79" s="3"/>
      <c r="M79" s="72"/>
      <c r="N79" s="72"/>
      <c r="O79" s="45">
        <f t="shared" si="55"/>
        <v>0</v>
      </c>
      <c r="P79" s="71"/>
      <c r="Q79" s="74"/>
      <c r="R79" s="74"/>
      <c r="S79" s="75"/>
      <c r="T79" s="76"/>
      <c r="U79" s="70"/>
      <c r="V79" s="3"/>
      <c r="W79" s="3"/>
      <c r="X79" s="3"/>
      <c r="Y79" s="39"/>
      <c r="Z79" s="405">
        <f t="shared" si="54"/>
        <v>0</v>
      </c>
      <c r="AA79" s="406">
        <f t="shared" si="41"/>
        <v>0</v>
      </c>
      <c r="AB79" s="71"/>
      <c r="AC79" s="3"/>
      <c r="AD79" s="71"/>
      <c r="AE79" s="78"/>
      <c r="AF79" s="78"/>
      <c r="AG79" s="3"/>
      <c r="AH79" s="3"/>
      <c r="AI79" s="79"/>
      <c r="AJ79" s="3"/>
      <c r="AK79" s="71"/>
      <c r="AL79" s="3"/>
      <c r="AM79" s="71"/>
      <c r="AN79" s="3"/>
      <c r="AO79" s="3"/>
      <c r="AP79" s="76"/>
      <c r="AQ79" s="74"/>
      <c r="AR79" s="3"/>
      <c r="AS79" s="3"/>
      <c r="AT79" s="3"/>
      <c r="AU79" s="3"/>
      <c r="AV79" s="3"/>
      <c r="AW79" s="1"/>
      <c r="AX79" s="1"/>
      <c r="AY79" s="1">
        <f t="shared" si="42"/>
        <v>0</v>
      </c>
      <c r="AZ79" s="3"/>
      <c r="BA79" s="3"/>
      <c r="BB79" s="3"/>
      <c r="BC79" s="80" t="e">
        <f t="shared" si="43"/>
        <v>#DIV/0!</v>
      </c>
      <c r="BD79" s="80" t="e">
        <f t="shared" si="44"/>
        <v>#DIV/0!</v>
      </c>
      <c r="BE79" s="81">
        <f t="shared" si="49"/>
        <v>0</v>
      </c>
      <c r="BF79" s="81">
        <f t="shared" si="49"/>
        <v>0</v>
      </c>
      <c r="BG79" s="81">
        <f t="shared" si="46"/>
        <v>0</v>
      </c>
      <c r="BH79" s="81">
        <f t="shared" si="50"/>
        <v>0</v>
      </c>
      <c r="BI79" s="81">
        <f t="shared" si="50"/>
        <v>0</v>
      </c>
    </row>
    <row r="80" spans="1:61" ht="17.25" thickTop="1" thickBot="1">
      <c r="A80" s="70"/>
      <c r="B80" s="71"/>
      <c r="C80" s="3"/>
      <c r="D80" s="45"/>
      <c r="E80" s="45"/>
      <c r="F80" s="45">
        <f t="shared" si="51"/>
        <v>0</v>
      </c>
      <c r="G80" s="3"/>
      <c r="H80" s="3"/>
      <c r="I80" s="39"/>
      <c r="J80" s="45">
        <f t="shared" si="52"/>
        <v>0</v>
      </c>
      <c r="K80" s="45">
        <f t="shared" si="53"/>
        <v>0</v>
      </c>
      <c r="L80" s="3"/>
      <c r="M80" s="72"/>
      <c r="N80" s="72"/>
      <c r="O80" s="45">
        <f t="shared" si="55"/>
        <v>0</v>
      </c>
      <c r="P80" s="71"/>
      <c r="Q80" s="74"/>
      <c r="R80" s="74"/>
      <c r="S80" s="75"/>
      <c r="T80" s="76"/>
      <c r="U80" s="70"/>
      <c r="V80" s="3"/>
      <c r="W80" s="3"/>
      <c r="X80" s="3"/>
      <c r="Y80" s="39"/>
      <c r="Z80" s="405">
        <f t="shared" si="54"/>
        <v>0</v>
      </c>
      <c r="AA80" s="406">
        <f t="shared" si="41"/>
        <v>0</v>
      </c>
      <c r="AB80" s="71"/>
      <c r="AC80" s="3"/>
      <c r="AD80" s="71"/>
      <c r="AE80" s="78"/>
      <c r="AF80" s="78"/>
      <c r="AG80" s="3"/>
      <c r="AH80" s="3"/>
      <c r="AI80" s="79"/>
      <c r="AJ80" s="3"/>
      <c r="AK80" s="71"/>
      <c r="AL80" s="3"/>
      <c r="AM80" s="71"/>
      <c r="AN80" s="3"/>
      <c r="AO80" s="3"/>
      <c r="AP80" s="76"/>
      <c r="AQ80" s="74"/>
      <c r="AR80" s="3"/>
      <c r="AS80" s="3"/>
      <c r="AT80" s="3"/>
      <c r="AU80" s="3"/>
      <c r="AV80" s="3"/>
      <c r="AW80" s="1"/>
      <c r="AX80" s="1"/>
      <c r="AY80" s="1">
        <f t="shared" si="42"/>
        <v>0</v>
      </c>
      <c r="AZ80" s="3"/>
      <c r="BA80" s="3"/>
      <c r="BB80" s="3"/>
      <c r="BC80" s="80" t="e">
        <f t="shared" si="43"/>
        <v>#DIV/0!</v>
      </c>
      <c r="BD80" s="80" t="e">
        <f t="shared" si="44"/>
        <v>#DIV/0!</v>
      </c>
      <c r="BE80" s="81">
        <f t="shared" si="49"/>
        <v>0</v>
      </c>
      <c r="BF80" s="81">
        <f t="shared" si="49"/>
        <v>0</v>
      </c>
      <c r="BG80" s="81">
        <f t="shared" si="46"/>
        <v>0</v>
      </c>
      <c r="BH80" s="81">
        <f t="shared" si="50"/>
        <v>0</v>
      </c>
      <c r="BI80" s="81">
        <f t="shared" si="50"/>
        <v>0</v>
      </c>
    </row>
    <row r="81" spans="1:61" ht="17.25" thickTop="1" thickBot="1">
      <c r="A81" s="70"/>
      <c r="B81" s="71"/>
      <c r="C81" s="3"/>
      <c r="D81" s="45"/>
      <c r="E81" s="45"/>
      <c r="F81" s="45">
        <f t="shared" si="51"/>
        <v>0</v>
      </c>
      <c r="G81" s="3"/>
      <c r="H81" s="3"/>
      <c r="I81" s="39"/>
      <c r="J81" s="45">
        <f t="shared" si="52"/>
        <v>0</v>
      </c>
      <c r="K81" s="45">
        <f t="shared" si="53"/>
        <v>0</v>
      </c>
      <c r="L81" s="3"/>
      <c r="M81" s="72"/>
      <c r="N81" s="72"/>
      <c r="O81" s="45">
        <f t="shared" si="55"/>
        <v>0</v>
      </c>
      <c r="P81" s="71"/>
      <c r="Q81" s="74"/>
      <c r="R81" s="74"/>
      <c r="S81" s="75"/>
      <c r="T81" s="76"/>
      <c r="U81" s="70"/>
      <c r="V81" s="3"/>
      <c r="W81" s="3"/>
      <c r="X81" s="3"/>
      <c r="Y81" s="39"/>
      <c r="Z81" s="405">
        <f t="shared" si="54"/>
        <v>0</v>
      </c>
      <c r="AA81" s="406">
        <f t="shared" si="41"/>
        <v>0</v>
      </c>
      <c r="AB81" s="71"/>
      <c r="AC81" s="3"/>
      <c r="AD81" s="71"/>
      <c r="AE81" s="78"/>
      <c r="AF81" s="78"/>
      <c r="AG81" s="3"/>
      <c r="AH81" s="3"/>
      <c r="AI81" s="79"/>
      <c r="AJ81" s="3"/>
      <c r="AK81" s="71"/>
      <c r="AL81" s="3"/>
      <c r="AM81" s="71"/>
      <c r="AN81" s="3"/>
      <c r="AO81" s="3"/>
      <c r="AP81" s="76"/>
      <c r="AQ81" s="74"/>
      <c r="AR81" s="3"/>
      <c r="AS81" s="3"/>
      <c r="AT81" s="3"/>
      <c r="AU81" s="3"/>
      <c r="AV81" s="3"/>
      <c r="AW81" s="1"/>
      <c r="AX81" s="1"/>
      <c r="AY81" s="1">
        <f t="shared" si="42"/>
        <v>0</v>
      </c>
      <c r="AZ81" s="3"/>
      <c r="BA81" s="3"/>
      <c r="BB81" s="3"/>
      <c r="BC81" s="80" t="e">
        <f t="shared" si="43"/>
        <v>#DIV/0!</v>
      </c>
      <c r="BD81" s="80" t="e">
        <f t="shared" si="44"/>
        <v>#DIV/0!</v>
      </c>
      <c r="BE81" s="81">
        <f t="shared" si="49"/>
        <v>0</v>
      </c>
      <c r="BF81" s="81">
        <f t="shared" si="49"/>
        <v>0</v>
      </c>
      <c r="BG81" s="81">
        <f t="shared" si="46"/>
        <v>0</v>
      </c>
      <c r="BH81" s="81">
        <f t="shared" si="50"/>
        <v>0</v>
      </c>
      <c r="BI81" s="81">
        <f t="shared" si="50"/>
        <v>0</v>
      </c>
    </row>
    <row r="82" spans="1:61" ht="17.25" thickTop="1" thickBot="1">
      <c r="A82" s="70"/>
      <c r="B82" s="71"/>
      <c r="C82" s="3"/>
      <c r="D82" s="45"/>
      <c r="E82" s="45"/>
      <c r="F82" s="45">
        <f t="shared" si="51"/>
        <v>0</v>
      </c>
      <c r="G82" s="3"/>
      <c r="H82" s="3"/>
      <c r="I82" s="39"/>
      <c r="J82" s="45">
        <f t="shared" si="52"/>
        <v>0</v>
      </c>
      <c r="K82" s="45">
        <f t="shared" si="53"/>
        <v>0</v>
      </c>
      <c r="L82" s="3"/>
      <c r="M82" s="72"/>
      <c r="N82" s="72"/>
      <c r="O82" s="45">
        <f t="shared" si="55"/>
        <v>0</v>
      </c>
      <c r="P82" s="71"/>
      <c r="Q82" s="74"/>
      <c r="R82" s="74"/>
      <c r="S82" s="75"/>
      <c r="T82" s="76"/>
      <c r="U82" s="70"/>
      <c r="V82" s="3"/>
      <c r="W82" s="3"/>
      <c r="X82" s="3"/>
      <c r="Y82" s="39"/>
      <c r="Z82" s="405">
        <f t="shared" si="54"/>
        <v>0</v>
      </c>
      <c r="AA82" s="406">
        <f t="shared" si="41"/>
        <v>0</v>
      </c>
      <c r="AB82" s="71"/>
      <c r="AC82" s="3"/>
      <c r="AD82" s="71"/>
      <c r="AE82" s="78"/>
      <c r="AF82" s="78"/>
      <c r="AG82" s="3"/>
      <c r="AH82" s="3"/>
      <c r="AI82" s="79"/>
      <c r="AJ82" s="3"/>
      <c r="AK82" s="71"/>
      <c r="AL82" s="3"/>
      <c r="AM82" s="71"/>
      <c r="AN82" s="3"/>
      <c r="AO82" s="3"/>
      <c r="AP82" s="76"/>
      <c r="AQ82" s="74"/>
      <c r="AR82" s="3"/>
      <c r="AS82" s="3"/>
      <c r="AT82" s="3"/>
      <c r="AU82" s="3"/>
      <c r="AV82" s="3"/>
      <c r="AW82" s="1"/>
      <c r="AX82" s="1"/>
      <c r="AY82" s="1">
        <f t="shared" si="42"/>
        <v>0</v>
      </c>
      <c r="AZ82" s="3"/>
      <c r="BA82" s="3"/>
      <c r="BB82" s="3"/>
      <c r="BC82" s="80" t="e">
        <f t="shared" si="43"/>
        <v>#DIV/0!</v>
      </c>
      <c r="BD82" s="80" t="e">
        <f t="shared" si="44"/>
        <v>#DIV/0!</v>
      </c>
      <c r="BE82" s="81">
        <f t="shared" si="49"/>
        <v>0</v>
      </c>
      <c r="BF82" s="81">
        <f t="shared" si="49"/>
        <v>0</v>
      </c>
      <c r="BG82" s="81">
        <f t="shared" si="46"/>
        <v>0</v>
      </c>
      <c r="BH82" s="81">
        <f t="shared" si="50"/>
        <v>0</v>
      </c>
      <c r="BI82" s="81">
        <f t="shared" si="50"/>
        <v>0</v>
      </c>
    </row>
    <row r="83" spans="1:61" ht="17.25" thickTop="1" thickBot="1">
      <c r="A83" s="70"/>
      <c r="B83" s="71"/>
      <c r="C83" s="3"/>
      <c r="D83" s="45"/>
      <c r="E83" s="45"/>
      <c r="F83" s="45">
        <f t="shared" si="51"/>
        <v>0</v>
      </c>
      <c r="G83" s="3"/>
      <c r="H83" s="3"/>
      <c r="I83" s="39"/>
      <c r="J83" s="45">
        <f t="shared" si="52"/>
        <v>0</v>
      </c>
      <c r="K83" s="45">
        <f t="shared" si="53"/>
        <v>0</v>
      </c>
      <c r="L83" s="3"/>
      <c r="M83" s="72"/>
      <c r="N83" s="72"/>
      <c r="O83" s="45">
        <f t="shared" si="55"/>
        <v>0</v>
      </c>
      <c r="P83" s="71"/>
      <c r="Q83" s="74"/>
      <c r="R83" s="74"/>
      <c r="S83" s="75"/>
      <c r="T83" s="76"/>
      <c r="U83" s="70"/>
      <c r="V83" s="3"/>
      <c r="W83" s="3"/>
      <c r="X83" s="3"/>
      <c r="Y83" s="39"/>
      <c r="Z83" s="405">
        <f t="shared" si="54"/>
        <v>0</v>
      </c>
      <c r="AA83" s="406">
        <f t="shared" si="41"/>
        <v>0</v>
      </c>
      <c r="AB83" s="71"/>
      <c r="AC83" s="3"/>
      <c r="AD83" s="71"/>
      <c r="AE83" s="78"/>
      <c r="AF83" s="78"/>
      <c r="AG83" s="3"/>
      <c r="AH83" s="3"/>
      <c r="AI83" s="79"/>
      <c r="AJ83" s="3"/>
      <c r="AK83" s="71"/>
      <c r="AL83" s="3"/>
      <c r="AM83" s="71"/>
      <c r="AN83" s="3"/>
      <c r="AO83" s="3"/>
      <c r="AP83" s="76"/>
      <c r="AQ83" s="74"/>
      <c r="AR83" s="3"/>
      <c r="AS83" s="3"/>
      <c r="AT83" s="3"/>
      <c r="AU83" s="3"/>
      <c r="AV83" s="3"/>
      <c r="AW83" s="1"/>
      <c r="AX83" s="1"/>
      <c r="AY83" s="1">
        <f t="shared" si="42"/>
        <v>0</v>
      </c>
      <c r="AZ83" s="3"/>
      <c r="BA83" s="3"/>
      <c r="BB83" s="3"/>
      <c r="BC83" s="80" t="e">
        <f t="shared" si="43"/>
        <v>#DIV/0!</v>
      </c>
      <c r="BD83" s="80" t="e">
        <f t="shared" si="44"/>
        <v>#DIV/0!</v>
      </c>
      <c r="BE83" s="81">
        <f t="shared" si="49"/>
        <v>0</v>
      </c>
      <c r="BF83" s="81">
        <f t="shared" si="49"/>
        <v>0</v>
      </c>
      <c r="BG83" s="81">
        <f t="shared" si="46"/>
        <v>0</v>
      </c>
      <c r="BH83" s="81">
        <f t="shared" si="50"/>
        <v>0</v>
      </c>
      <c r="BI83" s="81">
        <f t="shared" si="50"/>
        <v>0</v>
      </c>
    </row>
    <row r="84" spans="1:61" ht="17.25" thickTop="1" thickBot="1">
      <c r="A84" s="70"/>
      <c r="B84" s="71"/>
      <c r="C84" s="3"/>
      <c r="D84" s="45"/>
      <c r="E84" s="45"/>
      <c r="F84" s="45">
        <f t="shared" si="51"/>
        <v>0</v>
      </c>
      <c r="G84" s="3"/>
      <c r="H84" s="3"/>
      <c r="I84" s="39"/>
      <c r="J84" s="45">
        <f t="shared" si="52"/>
        <v>0</v>
      </c>
      <c r="K84" s="45">
        <f t="shared" si="53"/>
        <v>0</v>
      </c>
      <c r="L84" s="3"/>
      <c r="M84" s="72"/>
      <c r="N84" s="72"/>
      <c r="O84" s="45">
        <f t="shared" si="55"/>
        <v>0</v>
      </c>
      <c r="P84" s="71"/>
      <c r="Q84" s="74"/>
      <c r="R84" s="74"/>
      <c r="S84" s="75"/>
      <c r="T84" s="76"/>
      <c r="U84" s="70"/>
      <c r="V84" s="3"/>
      <c r="W84" s="3"/>
      <c r="X84" s="3"/>
      <c r="Y84" s="39"/>
      <c r="Z84" s="405">
        <f t="shared" si="54"/>
        <v>0</v>
      </c>
      <c r="AA84" s="406">
        <f t="shared" si="41"/>
        <v>0</v>
      </c>
      <c r="AB84" s="71"/>
      <c r="AC84" s="3"/>
      <c r="AD84" s="71"/>
      <c r="AE84" s="78"/>
      <c r="AF84" s="78"/>
      <c r="AG84" s="3"/>
      <c r="AH84" s="3"/>
      <c r="AI84" s="79"/>
      <c r="AJ84" s="3"/>
      <c r="AK84" s="71"/>
      <c r="AL84" s="3"/>
      <c r="AM84" s="71"/>
      <c r="AN84" s="3"/>
      <c r="AO84" s="3"/>
      <c r="AP84" s="76"/>
      <c r="AQ84" s="74"/>
      <c r="AR84" s="3"/>
      <c r="AS84" s="3"/>
      <c r="AT84" s="3"/>
      <c r="AU84" s="3"/>
      <c r="AV84" s="3"/>
      <c r="AW84" s="1"/>
      <c r="AX84" s="1"/>
      <c r="AY84" s="1">
        <f t="shared" si="42"/>
        <v>0</v>
      </c>
      <c r="AZ84" s="3"/>
      <c r="BA84" s="3"/>
      <c r="BB84" s="3"/>
      <c r="BC84" s="80" t="e">
        <f t="shared" si="43"/>
        <v>#DIV/0!</v>
      </c>
      <c r="BD84" s="80" t="e">
        <f t="shared" si="44"/>
        <v>#DIV/0!</v>
      </c>
      <c r="BE84" s="81">
        <f t="shared" si="49"/>
        <v>0</v>
      </c>
      <c r="BF84" s="81">
        <f t="shared" si="49"/>
        <v>0</v>
      </c>
      <c r="BG84" s="81">
        <f t="shared" si="46"/>
        <v>0</v>
      </c>
      <c r="BH84" s="81">
        <f t="shared" si="50"/>
        <v>0</v>
      </c>
      <c r="BI84" s="81">
        <f t="shared" si="50"/>
        <v>0</v>
      </c>
    </row>
    <row r="85" spans="1:61" ht="17.25" thickTop="1" thickBot="1">
      <c r="A85" s="70"/>
      <c r="B85" s="71"/>
      <c r="C85" s="3"/>
      <c r="D85" s="45"/>
      <c r="E85" s="45"/>
      <c r="F85" s="45">
        <f t="shared" si="51"/>
        <v>0</v>
      </c>
      <c r="G85" s="3"/>
      <c r="H85" s="3"/>
      <c r="I85" s="39"/>
      <c r="J85" s="45">
        <f t="shared" si="52"/>
        <v>0</v>
      </c>
      <c r="K85" s="45">
        <f t="shared" si="53"/>
        <v>0</v>
      </c>
      <c r="L85" s="3"/>
      <c r="M85" s="72"/>
      <c r="N85" s="72"/>
      <c r="O85" s="45">
        <f t="shared" si="55"/>
        <v>0</v>
      </c>
      <c r="P85" s="71"/>
      <c r="Q85" s="74"/>
      <c r="R85" s="74"/>
      <c r="S85" s="75"/>
      <c r="T85" s="76"/>
      <c r="U85" s="70"/>
      <c r="V85" s="3"/>
      <c r="W85" s="3"/>
      <c r="X85" s="3"/>
      <c r="Y85" s="39"/>
      <c r="Z85" s="405">
        <f t="shared" si="54"/>
        <v>0</v>
      </c>
      <c r="AA85" s="406">
        <f t="shared" si="41"/>
        <v>0</v>
      </c>
      <c r="AB85" s="71"/>
      <c r="AC85" s="3"/>
      <c r="AD85" s="71"/>
      <c r="AE85" s="78"/>
      <c r="AF85" s="78"/>
      <c r="AG85" s="3"/>
      <c r="AH85" s="3"/>
      <c r="AI85" s="79"/>
      <c r="AJ85" s="3"/>
      <c r="AK85" s="71"/>
      <c r="AL85" s="3"/>
      <c r="AM85" s="71"/>
      <c r="AN85" s="3"/>
      <c r="AO85" s="3"/>
      <c r="AP85" s="76"/>
      <c r="AQ85" s="74"/>
      <c r="AR85" s="3"/>
      <c r="AS85" s="3"/>
      <c r="AT85" s="3"/>
      <c r="AU85" s="3"/>
      <c r="AV85" s="3"/>
      <c r="AW85" s="1"/>
      <c r="AX85" s="1"/>
      <c r="AY85" s="1">
        <f t="shared" ref="AY85:AY148" si="56">(AW85*35%)-AX85</f>
        <v>0</v>
      </c>
      <c r="AZ85" s="3"/>
      <c r="BA85" s="3"/>
      <c r="BB85" s="3"/>
      <c r="BC85" s="80" t="e">
        <f t="shared" ref="BC85:BC148" si="57">D85/I85</f>
        <v>#DIV/0!</v>
      </c>
      <c r="BD85" s="80" t="e">
        <f t="shared" ref="BD85:BD148" si="58">E85/O85</f>
        <v>#DIV/0!</v>
      </c>
      <c r="BE85" s="81">
        <f t="shared" si="49"/>
        <v>0</v>
      </c>
      <c r="BF85" s="81">
        <f t="shared" si="49"/>
        <v>0</v>
      </c>
      <c r="BG85" s="81">
        <f t="shared" ref="BG85:BG148" si="59">LEN(T85)</f>
        <v>0</v>
      </c>
      <c r="BH85" s="81">
        <f t="shared" si="50"/>
        <v>0</v>
      </c>
      <c r="BI85" s="81">
        <f t="shared" si="50"/>
        <v>0</v>
      </c>
    </row>
    <row r="86" spans="1:61" ht="17.25" thickTop="1" thickBot="1">
      <c r="A86" s="70"/>
      <c r="B86" s="71"/>
      <c r="C86" s="3"/>
      <c r="D86" s="45"/>
      <c r="E86" s="45"/>
      <c r="F86" s="45">
        <f t="shared" si="51"/>
        <v>0</v>
      </c>
      <c r="G86" s="3"/>
      <c r="H86" s="3"/>
      <c r="I86" s="39"/>
      <c r="J86" s="45">
        <f t="shared" si="52"/>
        <v>0</v>
      </c>
      <c r="K86" s="45">
        <f t="shared" si="53"/>
        <v>0</v>
      </c>
      <c r="L86" s="3"/>
      <c r="M86" s="72"/>
      <c r="N86" s="72"/>
      <c r="O86" s="45">
        <f t="shared" si="55"/>
        <v>0</v>
      </c>
      <c r="P86" s="71"/>
      <c r="Q86" s="74"/>
      <c r="R86" s="74"/>
      <c r="S86" s="75"/>
      <c r="T86" s="76"/>
      <c r="U86" s="70"/>
      <c r="V86" s="3"/>
      <c r="W86" s="3"/>
      <c r="X86" s="3"/>
      <c r="Y86" s="39"/>
      <c r="Z86" s="405">
        <f t="shared" si="54"/>
        <v>0</v>
      </c>
      <c r="AA86" s="406">
        <f t="shared" si="41"/>
        <v>0</v>
      </c>
      <c r="AB86" s="71"/>
      <c r="AC86" s="3"/>
      <c r="AD86" s="71"/>
      <c r="AE86" s="78"/>
      <c r="AF86" s="78"/>
      <c r="AG86" s="3"/>
      <c r="AH86" s="3"/>
      <c r="AI86" s="79"/>
      <c r="AJ86" s="3"/>
      <c r="AK86" s="71"/>
      <c r="AL86" s="3"/>
      <c r="AM86" s="71"/>
      <c r="AN86" s="3"/>
      <c r="AO86" s="3"/>
      <c r="AP86" s="76"/>
      <c r="AQ86" s="74"/>
      <c r="AR86" s="3"/>
      <c r="AS86" s="3"/>
      <c r="AT86" s="3"/>
      <c r="AU86" s="3"/>
      <c r="AV86" s="3"/>
      <c r="AW86" s="1"/>
      <c r="AX86" s="1"/>
      <c r="AY86" s="1">
        <f t="shared" si="56"/>
        <v>0</v>
      </c>
      <c r="AZ86" s="3"/>
      <c r="BA86" s="3"/>
      <c r="BB86" s="3"/>
      <c r="BC86" s="80" t="e">
        <f t="shared" si="57"/>
        <v>#DIV/0!</v>
      </c>
      <c r="BD86" s="80" t="e">
        <f t="shared" si="58"/>
        <v>#DIV/0!</v>
      </c>
      <c r="BE86" s="81">
        <f t="shared" si="49"/>
        <v>0</v>
      </c>
      <c r="BF86" s="81">
        <f t="shared" si="49"/>
        <v>0</v>
      </c>
      <c r="BG86" s="81">
        <f t="shared" si="59"/>
        <v>0</v>
      </c>
      <c r="BH86" s="81">
        <f t="shared" si="50"/>
        <v>0</v>
      </c>
      <c r="BI86" s="81">
        <f t="shared" si="50"/>
        <v>0</v>
      </c>
    </row>
    <row r="87" spans="1:61" ht="17.25" thickTop="1" thickBot="1">
      <c r="A87" s="70"/>
      <c r="B87" s="71"/>
      <c r="C87" s="3"/>
      <c r="D87" s="45"/>
      <c r="E87" s="45"/>
      <c r="F87" s="45">
        <f t="shared" si="51"/>
        <v>0</v>
      </c>
      <c r="G87" s="3"/>
      <c r="H87" s="3"/>
      <c r="I87" s="39"/>
      <c r="J87" s="45">
        <f t="shared" si="52"/>
        <v>0</v>
      </c>
      <c r="K87" s="45">
        <f t="shared" si="53"/>
        <v>0</v>
      </c>
      <c r="L87" s="3"/>
      <c r="M87" s="72"/>
      <c r="N87" s="72"/>
      <c r="O87" s="45">
        <f t="shared" si="55"/>
        <v>0</v>
      </c>
      <c r="P87" s="71"/>
      <c r="Q87" s="74"/>
      <c r="R87" s="74"/>
      <c r="S87" s="75"/>
      <c r="T87" s="76"/>
      <c r="U87" s="70"/>
      <c r="V87" s="3"/>
      <c r="W87" s="3"/>
      <c r="X87" s="3"/>
      <c r="Y87" s="39"/>
      <c r="Z87" s="405">
        <f t="shared" si="54"/>
        <v>0</v>
      </c>
      <c r="AA87" s="406">
        <f t="shared" si="41"/>
        <v>0</v>
      </c>
      <c r="AB87" s="71"/>
      <c r="AC87" s="3"/>
      <c r="AD87" s="71"/>
      <c r="AE87" s="78"/>
      <c r="AF87" s="78"/>
      <c r="AG87" s="3"/>
      <c r="AH87" s="3"/>
      <c r="AI87" s="79"/>
      <c r="AJ87" s="3"/>
      <c r="AK87" s="71"/>
      <c r="AL87" s="3"/>
      <c r="AM87" s="71"/>
      <c r="AN87" s="3"/>
      <c r="AO87" s="3"/>
      <c r="AP87" s="76"/>
      <c r="AQ87" s="74"/>
      <c r="AR87" s="3"/>
      <c r="AS87" s="3"/>
      <c r="AT87" s="3"/>
      <c r="AU87" s="3"/>
      <c r="AV87" s="3"/>
      <c r="AW87" s="1"/>
      <c r="AX87" s="1"/>
      <c r="AY87" s="1">
        <f t="shared" si="56"/>
        <v>0</v>
      </c>
      <c r="AZ87" s="3"/>
      <c r="BA87" s="3"/>
      <c r="BB87" s="3"/>
      <c r="BC87" s="80" t="e">
        <f t="shared" si="57"/>
        <v>#DIV/0!</v>
      </c>
      <c r="BD87" s="80" t="e">
        <f t="shared" si="58"/>
        <v>#DIV/0!</v>
      </c>
      <c r="BE87" s="81">
        <f t="shared" si="49"/>
        <v>0</v>
      </c>
      <c r="BF87" s="81">
        <f t="shared" si="49"/>
        <v>0</v>
      </c>
      <c r="BG87" s="81">
        <f t="shared" si="59"/>
        <v>0</v>
      </c>
      <c r="BH87" s="81">
        <f t="shared" si="50"/>
        <v>0</v>
      </c>
      <c r="BI87" s="81">
        <f t="shared" si="50"/>
        <v>0</v>
      </c>
    </row>
    <row r="88" spans="1:61" ht="17.25" thickTop="1" thickBot="1">
      <c r="A88" s="70"/>
      <c r="B88" s="71"/>
      <c r="C88" s="3"/>
      <c r="D88" s="45"/>
      <c r="E88" s="45"/>
      <c r="F88" s="45">
        <f t="shared" si="51"/>
        <v>0</v>
      </c>
      <c r="G88" s="3"/>
      <c r="H88" s="3"/>
      <c r="I88" s="39"/>
      <c r="J88" s="45">
        <f t="shared" si="52"/>
        <v>0</v>
      </c>
      <c r="K88" s="45">
        <f t="shared" si="53"/>
        <v>0</v>
      </c>
      <c r="L88" s="3"/>
      <c r="M88" s="72"/>
      <c r="N88" s="72"/>
      <c r="O88" s="45">
        <f t="shared" si="55"/>
        <v>0</v>
      </c>
      <c r="P88" s="71"/>
      <c r="Q88" s="74"/>
      <c r="R88" s="74"/>
      <c r="S88" s="75"/>
      <c r="T88" s="76"/>
      <c r="U88" s="70"/>
      <c r="V88" s="3"/>
      <c r="W88" s="3"/>
      <c r="X88" s="3"/>
      <c r="Y88" s="39"/>
      <c r="Z88" s="405">
        <f t="shared" si="54"/>
        <v>0</v>
      </c>
      <c r="AA88" s="406">
        <f t="shared" ref="AA88:AA150" si="60">(F88+Y88)-I88</f>
        <v>0</v>
      </c>
      <c r="AB88" s="71"/>
      <c r="AC88" s="3"/>
      <c r="AD88" s="71"/>
      <c r="AE88" s="78"/>
      <c r="AF88" s="78"/>
      <c r="AG88" s="3"/>
      <c r="AH88" s="3"/>
      <c r="AI88" s="79"/>
      <c r="AJ88" s="3"/>
      <c r="AK88" s="71"/>
      <c r="AL88" s="3"/>
      <c r="AM88" s="71"/>
      <c r="AN88" s="3"/>
      <c r="AO88" s="3"/>
      <c r="AP88" s="76"/>
      <c r="AQ88" s="74"/>
      <c r="AR88" s="3"/>
      <c r="AS88" s="3"/>
      <c r="AT88" s="3"/>
      <c r="AU88" s="3"/>
      <c r="AV88" s="3"/>
      <c r="AW88" s="1"/>
      <c r="AX88" s="1"/>
      <c r="AY88" s="1">
        <f t="shared" si="56"/>
        <v>0</v>
      </c>
      <c r="AZ88" s="3"/>
      <c r="BA88" s="3"/>
      <c r="BB88" s="3"/>
      <c r="BC88" s="80" t="e">
        <f t="shared" si="57"/>
        <v>#DIV/0!</v>
      </c>
      <c r="BD88" s="80" t="e">
        <f t="shared" si="58"/>
        <v>#DIV/0!</v>
      </c>
      <c r="BE88" s="81">
        <f t="shared" si="49"/>
        <v>0</v>
      </c>
      <c r="BF88" s="81">
        <f t="shared" si="49"/>
        <v>0</v>
      </c>
      <c r="BG88" s="81">
        <f t="shared" si="59"/>
        <v>0</v>
      </c>
      <c r="BH88" s="81">
        <f t="shared" si="50"/>
        <v>0</v>
      </c>
      <c r="BI88" s="81">
        <f t="shared" si="50"/>
        <v>0</v>
      </c>
    </row>
    <row r="89" spans="1:61" ht="17.25" thickTop="1" thickBot="1">
      <c r="A89" s="70"/>
      <c r="B89" s="71"/>
      <c r="C89" s="3"/>
      <c r="D89" s="45"/>
      <c r="E89" s="45"/>
      <c r="F89" s="45">
        <f t="shared" si="51"/>
        <v>0</v>
      </c>
      <c r="G89" s="3"/>
      <c r="H89" s="3"/>
      <c r="I89" s="39"/>
      <c r="J89" s="45">
        <f t="shared" si="52"/>
        <v>0</v>
      </c>
      <c r="K89" s="45">
        <f t="shared" si="53"/>
        <v>0</v>
      </c>
      <c r="L89" s="3"/>
      <c r="M89" s="72"/>
      <c r="N89" s="72"/>
      <c r="O89" s="45">
        <f t="shared" si="55"/>
        <v>0</v>
      </c>
      <c r="P89" s="71"/>
      <c r="Q89" s="74"/>
      <c r="R89" s="74"/>
      <c r="S89" s="75"/>
      <c r="T89" s="76"/>
      <c r="U89" s="70"/>
      <c r="V89" s="3"/>
      <c r="W89" s="3"/>
      <c r="X89" s="3"/>
      <c r="Y89" s="39"/>
      <c r="Z89" s="405">
        <f t="shared" si="54"/>
        <v>0</v>
      </c>
      <c r="AA89" s="406">
        <f t="shared" si="60"/>
        <v>0</v>
      </c>
      <c r="AB89" s="71"/>
      <c r="AC89" s="3"/>
      <c r="AD89" s="71"/>
      <c r="AE89" s="78"/>
      <c r="AF89" s="78"/>
      <c r="AG89" s="3"/>
      <c r="AH89" s="3"/>
      <c r="AI89" s="79"/>
      <c r="AJ89" s="3"/>
      <c r="AK89" s="71"/>
      <c r="AL89" s="3"/>
      <c r="AM89" s="71"/>
      <c r="AN89" s="3"/>
      <c r="AO89" s="3"/>
      <c r="AP89" s="76"/>
      <c r="AQ89" s="74"/>
      <c r="AR89" s="3"/>
      <c r="AS89" s="3"/>
      <c r="AT89" s="3"/>
      <c r="AU89" s="3"/>
      <c r="AV89" s="3"/>
      <c r="AW89" s="1"/>
      <c r="AX89" s="1"/>
      <c r="AY89" s="1">
        <f t="shared" si="56"/>
        <v>0</v>
      </c>
      <c r="AZ89" s="3"/>
      <c r="BA89" s="3"/>
      <c r="BB89" s="3"/>
      <c r="BC89" s="80" t="e">
        <f t="shared" si="57"/>
        <v>#DIV/0!</v>
      </c>
      <c r="BD89" s="80" t="e">
        <f t="shared" si="58"/>
        <v>#DIV/0!</v>
      </c>
      <c r="BE89" s="81">
        <f t="shared" si="49"/>
        <v>0</v>
      </c>
      <c r="BF89" s="81">
        <f t="shared" si="49"/>
        <v>0</v>
      </c>
      <c r="BG89" s="81">
        <f t="shared" si="59"/>
        <v>0</v>
      </c>
      <c r="BH89" s="81">
        <f t="shared" si="50"/>
        <v>0</v>
      </c>
      <c r="BI89" s="81">
        <f t="shared" si="50"/>
        <v>0</v>
      </c>
    </row>
    <row r="90" spans="1:61" ht="17.25" thickTop="1" thickBot="1">
      <c r="A90" s="70"/>
      <c r="B90" s="71"/>
      <c r="C90" s="3"/>
      <c r="D90" s="45"/>
      <c r="E90" s="45"/>
      <c r="F90" s="45">
        <f t="shared" si="51"/>
        <v>0</v>
      </c>
      <c r="G90" s="3"/>
      <c r="H90" s="3"/>
      <c r="I90" s="39"/>
      <c r="J90" s="45">
        <f t="shared" si="52"/>
        <v>0</v>
      </c>
      <c r="K90" s="45">
        <f t="shared" si="53"/>
        <v>0</v>
      </c>
      <c r="L90" s="3"/>
      <c r="M90" s="72"/>
      <c r="N90" s="72"/>
      <c r="O90" s="45">
        <f t="shared" si="55"/>
        <v>0</v>
      </c>
      <c r="P90" s="71"/>
      <c r="Q90" s="74"/>
      <c r="R90" s="74"/>
      <c r="S90" s="75"/>
      <c r="T90" s="76"/>
      <c r="U90" s="70"/>
      <c r="V90" s="3"/>
      <c r="W90" s="3"/>
      <c r="X90" s="3"/>
      <c r="Y90" s="39"/>
      <c r="Z90" s="405">
        <f t="shared" si="54"/>
        <v>0</v>
      </c>
      <c r="AA90" s="406">
        <f t="shared" si="60"/>
        <v>0</v>
      </c>
      <c r="AB90" s="71"/>
      <c r="AC90" s="3"/>
      <c r="AD90" s="71"/>
      <c r="AE90" s="78"/>
      <c r="AF90" s="78"/>
      <c r="AG90" s="3"/>
      <c r="AH90" s="3"/>
      <c r="AI90" s="79"/>
      <c r="AJ90" s="3"/>
      <c r="AK90" s="71"/>
      <c r="AL90" s="3"/>
      <c r="AM90" s="71"/>
      <c r="AN90" s="3"/>
      <c r="AO90" s="3"/>
      <c r="AP90" s="76"/>
      <c r="AQ90" s="74"/>
      <c r="AR90" s="3"/>
      <c r="AS90" s="3"/>
      <c r="AT90" s="3"/>
      <c r="AU90" s="3"/>
      <c r="AV90" s="3"/>
      <c r="AW90" s="1"/>
      <c r="AX90" s="1"/>
      <c r="AY90" s="1">
        <f t="shared" si="56"/>
        <v>0</v>
      </c>
      <c r="AZ90" s="3"/>
      <c r="BA90" s="3"/>
      <c r="BB90" s="3"/>
      <c r="BC90" s="80" t="e">
        <f t="shared" si="57"/>
        <v>#DIV/0!</v>
      </c>
      <c r="BD90" s="80" t="e">
        <f t="shared" si="58"/>
        <v>#DIV/0!</v>
      </c>
      <c r="BE90" s="81">
        <f t="shared" si="49"/>
        <v>0</v>
      </c>
      <c r="BF90" s="81">
        <f t="shared" si="49"/>
        <v>0</v>
      </c>
      <c r="BG90" s="81">
        <f t="shared" si="59"/>
        <v>0</v>
      </c>
      <c r="BH90" s="81">
        <f t="shared" si="50"/>
        <v>0</v>
      </c>
      <c r="BI90" s="81">
        <f t="shared" si="50"/>
        <v>0</v>
      </c>
    </row>
    <row r="91" spans="1:61" ht="17.25" thickTop="1" thickBot="1">
      <c r="A91" s="70"/>
      <c r="B91" s="71"/>
      <c r="C91" s="3"/>
      <c r="D91" s="45"/>
      <c r="E91" s="45"/>
      <c r="F91" s="45">
        <f t="shared" si="51"/>
        <v>0</v>
      </c>
      <c r="G91" s="3"/>
      <c r="H91" s="3"/>
      <c r="I91" s="39"/>
      <c r="J91" s="45">
        <f t="shared" si="52"/>
        <v>0</v>
      </c>
      <c r="K91" s="45">
        <f t="shared" si="53"/>
        <v>0</v>
      </c>
      <c r="L91" s="3"/>
      <c r="M91" s="72"/>
      <c r="N91" s="72"/>
      <c r="O91" s="45">
        <f t="shared" si="55"/>
        <v>0</v>
      </c>
      <c r="P91" s="71"/>
      <c r="Q91" s="74"/>
      <c r="R91" s="74"/>
      <c r="S91" s="75"/>
      <c r="T91" s="76"/>
      <c r="U91" s="70"/>
      <c r="V91" s="3"/>
      <c r="W91" s="3"/>
      <c r="X91" s="3"/>
      <c r="Y91" s="39"/>
      <c r="Z91" s="405">
        <f t="shared" si="54"/>
        <v>0</v>
      </c>
      <c r="AA91" s="406">
        <f t="shared" si="60"/>
        <v>0</v>
      </c>
      <c r="AB91" s="71"/>
      <c r="AC91" s="3"/>
      <c r="AD91" s="71"/>
      <c r="AE91" s="78"/>
      <c r="AF91" s="78"/>
      <c r="AG91" s="3"/>
      <c r="AH91" s="3"/>
      <c r="AI91" s="79"/>
      <c r="AJ91" s="3"/>
      <c r="AK91" s="71"/>
      <c r="AL91" s="3"/>
      <c r="AM91" s="71"/>
      <c r="AN91" s="3"/>
      <c r="AO91" s="3"/>
      <c r="AP91" s="76"/>
      <c r="AQ91" s="74"/>
      <c r="AR91" s="3"/>
      <c r="AS91" s="3"/>
      <c r="AT91" s="3"/>
      <c r="AU91" s="3"/>
      <c r="AV91" s="3"/>
      <c r="AW91" s="1"/>
      <c r="AX91" s="1"/>
      <c r="AY91" s="1">
        <f t="shared" si="56"/>
        <v>0</v>
      </c>
      <c r="AZ91" s="3"/>
      <c r="BA91" s="3"/>
      <c r="BB91" s="3"/>
      <c r="BC91" s="80" t="e">
        <f t="shared" si="57"/>
        <v>#DIV/0!</v>
      </c>
      <c r="BD91" s="80" t="e">
        <f t="shared" si="58"/>
        <v>#DIV/0!</v>
      </c>
      <c r="BE91" s="81">
        <f t="shared" si="49"/>
        <v>0</v>
      </c>
      <c r="BF91" s="81">
        <f t="shared" si="49"/>
        <v>0</v>
      </c>
      <c r="BG91" s="81">
        <f t="shared" si="59"/>
        <v>0</v>
      </c>
      <c r="BH91" s="81">
        <f t="shared" si="50"/>
        <v>0</v>
      </c>
      <c r="BI91" s="81">
        <f t="shared" si="50"/>
        <v>0</v>
      </c>
    </row>
    <row r="92" spans="1:61" ht="17.25" thickTop="1" thickBot="1">
      <c r="A92" s="70"/>
      <c r="B92" s="71"/>
      <c r="C92" s="3"/>
      <c r="D92" s="45"/>
      <c r="E92" s="45"/>
      <c r="F92" s="45">
        <f t="shared" si="51"/>
        <v>0</v>
      </c>
      <c r="G92" s="3"/>
      <c r="H92" s="3"/>
      <c r="I92" s="39"/>
      <c r="J92" s="45">
        <f t="shared" si="52"/>
        <v>0</v>
      </c>
      <c r="K92" s="45">
        <f t="shared" si="53"/>
        <v>0</v>
      </c>
      <c r="L92" s="3"/>
      <c r="M92" s="72"/>
      <c r="N92" s="72"/>
      <c r="O92" s="45">
        <f t="shared" si="55"/>
        <v>0</v>
      </c>
      <c r="P92" s="71"/>
      <c r="Q92" s="74"/>
      <c r="R92" s="74"/>
      <c r="S92" s="75"/>
      <c r="T92" s="76"/>
      <c r="U92" s="70"/>
      <c r="V92" s="3"/>
      <c r="W92" s="3"/>
      <c r="X92" s="3"/>
      <c r="Y92" s="39"/>
      <c r="Z92" s="405">
        <f t="shared" si="54"/>
        <v>0</v>
      </c>
      <c r="AA92" s="406">
        <f t="shared" si="60"/>
        <v>0</v>
      </c>
      <c r="AB92" s="71"/>
      <c r="AC92" s="3"/>
      <c r="AD92" s="71"/>
      <c r="AE92" s="78"/>
      <c r="AF92" s="78"/>
      <c r="AG92" s="3"/>
      <c r="AH92" s="3"/>
      <c r="AI92" s="79"/>
      <c r="AJ92" s="3"/>
      <c r="AK92" s="71"/>
      <c r="AL92" s="3"/>
      <c r="AM92" s="71"/>
      <c r="AN92" s="3"/>
      <c r="AO92" s="3"/>
      <c r="AP92" s="76"/>
      <c r="AQ92" s="74"/>
      <c r="AR92" s="3"/>
      <c r="AS92" s="3"/>
      <c r="AT92" s="3"/>
      <c r="AU92" s="3"/>
      <c r="AV92" s="3"/>
      <c r="AW92" s="1"/>
      <c r="AX92" s="1"/>
      <c r="AY92" s="1">
        <f t="shared" si="56"/>
        <v>0</v>
      </c>
      <c r="AZ92" s="3"/>
      <c r="BA92" s="3"/>
      <c r="BB92" s="3"/>
      <c r="BC92" s="80" t="e">
        <f t="shared" si="57"/>
        <v>#DIV/0!</v>
      </c>
      <c r="BD92" s="80" t="e">
        <f t="shared" si="58"/>
        <v>#DIV/0!</v>
      </c>
      <c r="BE92" s="81">
        <f t="shared" si="49"/>
        <v>0</v>
      </c>
      <c r="BF92" s="81">
        <f t="shared" si="49"/>
        <v>0</v>
      </c>
      <c r="BG92" s="81">
        <f t="shared" si="59"/>
        <v>0</v>
      </c>
      <c r="BH92" s="81">
        <f t="shared" si="50"/>
        <v>0</v>
      </c>
      <c r="BI92" s="81">
        <f t="shared" si="50"/>
        <v>0</v>
      </c>
    </row>
    <row r="93" spans="1:61" ht="17.25" thickTop="1" thickBot="1">
      <c r="A93" s="70"/>
      <c r="B93" s="71"/>
      <c r="C93" s="3"/>
      <c r="D93" s="45"/>
      <c r="E93" s="45"/>
      <c r="F93" s="45">
        <f t="shared" si="51"/>
        <v>0</v>
      </c>
      <c r="G93" s="3"/>
      <c r="H93" s="3"/>
      <c r="I93" s="39"/>
      <c r="J93" s="45">
        <f t="shared" si="52"/>
        <v>0</v>
      </c>
      <c r="K93" s="45">
        <f t="shared" si="53"/>
        <v>0</v>
      </c>
      <c r="L93" s="3"/>
      <c r="M93" s="72"/>
      <c r="N93" s="72"/>
      <c r="O93" s="45">
        <f t="shared" si="55"/>
        <v>0</v>
      </c>
      <c r="P93" s="71"/>
      <c r="Q93" s="74"/>
      <c r="R93" s="74"/>
      <c r="S93" s="75"/>
      <c r="T93" s="76"/>
      <c r="U93" s="70"/>
      <c r="V93" s="3"/>
      <c r="W93" s="3"/>
      <c r="X93" s="3"/>
      <c r="Y93" s="39"/>
      <c r="Z93" s="405">
        <f t="shared" si="54"/>
        <v>0</v>
      </c>
      <c r="AA93" s="406">
        <f t="shared" si="60"/>
        <v>0</v>
      </c>
      <c r="AB93" s="71"/>
      <c r="AC93" s="3"/>
      <c r="AD93" s="71"/>
      <c r="AE93" s="78"/>
      <c r="AF93" s="78"/>
      <c r="AG93" s="3"/>
      <c r="AH93" s="3"/>
      <c r="AI93" s="79"/>
      <c r="AJ93" s="3"/>
      <c r="AK93" s="71"/>
      <c r="AL93" s="3"/>
      <c r="AM93" s="71"/>
      <c r="AN93" s="3"/>
      <c r="AO93" s="3"/>
      <c r="AP93" s="76"/>
      <c r="AQ93" s="74"/>
      <c r="AR93" s="3"/>
      <c r="AS93" s="3"/>
      <c r="AT93" s="3"/>
      <c r="AU93" s="3"/>
      <c r="AV93" s="3"/>
      <c r="AW93" s="1"/>
      <c r="AX93" s="1"/>
      <c r="AY93" s="1">
        <f t="shared" si="56"/>
        <v>0</v>
      </c>
      <c r="AZ93" s="3"/>
      <c r="BA93" s="3"/>
      <c r="BB93" s="3"/>
      <c r="BC93" s="80" t="e">
        <f t="shared" si="57"/>
        <v>#DIV/0!</v>
      </c>
      <c r="BD93" s="80" t="e">
        <f t="shared" si="58"/>
        <v>#DIV/0!</v>
      </c>
      <c r="BE93" s="81">
        <f t="shared" si="49"/>
        <v>0</v>
      </c>
      <c r="BF93" s="81">
        <f t="shared" si="49"/>
        <v>0</v>
      </c>
      <c r="BG93" s="81">
        <f t="shared" si="59"/>
        <v>0</v>
      </c>
      <c r="BH93" s="81">
        <f t="shared" si="50"/>
        <v>0</v>
      </c>
      <c r="BI93" s="81">
        <f t="shared" si="50"/>
        <v>0</v>
      </c>
    </row>
    <row r="94" spans="1:61" ht="17.25" thickTop="1" thickBot="1">
      <c r="A94" s="70"/>
      <c r="B94" s="71"/>
      <c r="C94" s="3"/>
      <c r="D94" s="45"/>
      <c r="E94" s="45"/>
      <c r="F94" s="45">
        <f t="shared" si="51"/>
        <v>0</v>
      </c>
      <c r="G94" s="3"/>
      <c r="H94" s="3"/>
      <c r="I94" s="39"/>
      <c r="J94" s="45">
        <f t="shared" si="52"/>
        <v>0</v>
      </c>
      <c r="K94" s="45">
        <f t="shared" si="53"/>
        <v>0</v>
      </c>
      <c r="L94" s="3"/>
      <c r="M94" s="72"/>
      <c r="N94" s="72"/>
      <c r="O94" s="45">
        <f t="shared" si="55"/>
        <v>0</v>
      </c>
      <c r="P94" s="71"/>
      <c r="Q94" s="74"/>
      <c r="R94" s="74"/>
      <c r="S94" s="75"/>
      <c r="T94" s="76"/>
      <c r="U94" s="70"/>
      <c r="V94" s="3"/>
      <c r="W94" s="3"/>
      <c r="X94" s="3"/>
      <c r="Y94" s="39"/>
      <c r="Z94" s="405">
        <f t="shared" si="54"/>
        <v>0</v>
      </c>
      <c r="AA94" s="406">
        <f t="shared" si="60"/>
        <v>0</v>
      </c>
      <c r="AB94" s="71"/>
      <c r="AC94" s="3"/>
      <c r="AD94" s="71"/>
      <c r="AE94" s="78"/>
      <c r="AF94" s="78"/>
      <c r="AG94" s="3"/>
      <c r="AH94" s="3"/>
      <c r="AI94" s="79"/>
      <c r="AJ94" s="3"/>
      <c r="AK94" s="71"/>
      <c r="AL94" s="3"/>
      <c r="AM94" s="71"/>
      <c r="AN94" s="3"/>
      <c r="AO94" s="3"/>
      <c r="AP94" s="76"/>
      <c r="AQ94" s="74"/>
      <c r="AR94" s="3"/>
      <c r="AS94" s="3"/>
      <c r="AT94" s="3"/>
      <c r="AU94" s="3"/>
      <c r="AV94" s="3"/>
      <c r="AW94" s="1"/>
      <c r="AX94" s="1"/>
      <c r="AY94" s="1">
        <f t="shared" si="56"/>
        <v>0</v>
      </c>
      <c r="AZ94" s="3"/>
      <c r="BA94" s="3"/>
      <c r="BB94" s="3"/>
      <c r="BC94" s="80" t="e">
        <f t="shared" si="57"/>
        <v>#DIV/0!</v>
      </c>
      <c r="BD94" s="80" t="e">
        <f t="shared" si="58"/>
        <v>#DIV/0!</v>
      </c>
      <c r="BE94" s="81">
        <f t="shared" si="49"/>
        <v>0</v>
      </c>
      <c r="BF94" s="81">
        <f t="shared" si="49"/>
        <v>0</v>
      </c>
      <c r="BG94" s="81">
        <f t="shared" si="59"/>
        <v>0</v>
      </c>
      <c r="BH94" s="81">
        <f t="shared" si="50"/>
        <v>0</v>
      </c>
      <c r="BI94" s="81">
        <f t="shared" si="50"/>
        <v>0</v>
      </c>
    </row>
    <row r="95" spans="1:61" ht="17.25" thickTop="1" thickBot="1">
      <c r="A95" s="70"/>
      <c r="B95" s="71"/>
      <c r="C95" s="3"/>
      <c r="D95" s="45"/>
      <c r="E95" s="45"/>
      <c r="F95" s="45">
        <f t="shared" si="51"/>
        <v>0</v>
      </c>
      <c r="G95" s="3"/>
      <c r="H95" s="3"/>
      <c r="I95" s="39"/>
      <c r="J95" s="45">
        <f t="shared" si="52"/>
        <v>0</v>
      </c>
      <c r="K95" s="45">
        <f t="shared" si="53"/>
        <v>0</v>
      </c>
      <c r="L95" s="3"/>
      <c r="M95" s="72"/>
      <c r="N95" s="72"/>
      <c r="O95" s="45">
        <f t="shared" si="55"/>
        <v>0</v>
      </c>
      <c r="P95" s="71"/>
      <c r="Q95" s="74"/>
      <c r="R95" s="74"/>
      <c r="S95" s="75"/>
      <c r="T95" s="76"/>
      <c r="U95" s="70"/>
      <c r="V95" s="3"/>
      <c r="W95" s="3"/>
      <c r="X95" s="3"/>
      <c r="Y95" s="39"/>
      <c r="Z95" s="405">
        <f t="shared" si="54"/>
        <v>0</v>
      </c>
      <c r="AA95" s="406">
        <f t="shared" si="60"/>
        <v>0</v>
      </c>
      <c r="AB95" s="71"/>
      <c r="AC95" s="3"/>
      <c r="AD95" s="71"/>
      <c r="AE95" s="78"/>
      <c r="AF95" s="78"/>
      <c r="AG95" s="3"/>
      <c r="AH95" s="3"/>
      <c r="AI95" s="79"/>
      <c r="AJ95" s="3"/>
      <c r="AK95" s="71"/>
      <c r="AL95" s="3"/>
      <c r="AM95" s="71"/>
      <c r="AN95" s="3"/>
      <c r="AO95" s="3"/>
      <c r="AP95" s="76"/>
      <c r="AQ95" s="74"/>
      <c r="AR95" s="3"/>
      <c r="AS95" s="3"/>
      <c r="AT95" s="3"/>
      <c r="AU95" s="3"/>
      <c r="AV95" s="3"/>
      <c r="AW95" s="1"/>
      <c r="AX95" s="1"/>
      <c r="AY95" s="1">
        <f t="shared" si="56"/>
        <v>0</v>
      </c>
      <c r="AZ95" s="3"/>
      <c r="BA95" s="3"/>
      <c r="BB95" s="3"/>
      <c r="BC95" s="80" t="e">
        <f t="shared" si="57"/>
        <v>#DIV/0!</v>
      </c>
      <c r="BD95" s="80" t="e">
        <f t="shared" si="58"/>
        <v>#DIV/0!</v>
      </c>
      <c r="BE95" s="81">
        <f t="shared" si="49"/>
        <v>0</v>
      </c>
      <c r="BF95" s="81">
        <f t="shared" si="49"/>
        <v>0</v>
      </c>
      <c r="BG95" s="81">
        <f t="shared" si="59"/>
        <v>0</v>
      </c>
      <c r="BH95" s="81">
        <f t="shared" si="50"/>
        <v>0</v>
      </c>
      <c r="BI95" s="81">
        <f t="shared" si="50"/>
        <v>0</v>
      </c>
    </row>
    <row r="96" spans="1:61" ht="17.25" thickTop="1" thickBot="1">
      <c r="A96" s="70"/>
      <c r="B96" s="71"/>
      <c r="C96" s="3"/>
      <c r="D96" s="45"/>
      <c r="E96" s="45"/>
      <c r="F96" s="45">
        <f t="shared" si="51"/>
        <v>0</v>
      </c>
      <c r="G96" s="3"/>
      <c r="H96" s="3"/>
      <c r="I96" s="39"/>
      <c r="J96" s="45">
        <f t="shared" si="52"/>
        <v>0</v>
      </c>
      <c r="K96" s="45">
        <f t="shared" si="53"/>
        <v>0</v>
      </c>
      <c r="L96" s="3"/>
      <c r="M96" s="72"/>
      <c r="N96" s="72"/>
      <c r="O96" s="45">
        <f t="shared" si="55"/>
        <v>0</v>
      </c>
      <c r="P96" s="71"/>
      <c r="Q96" s="74"/>
      <c r="R96" s="74"/>
      <c r="S96" s="75"/>
      <c r="T96" s="76"/>
      <c r="U96" s="70"/>
      <c r="V96" s="3"/>
      <c r="W96" s="3"/>
      <c r="X96" s="3"/>
      <c r="Y96" s="39"/>
      <c r="Z96" s="405">
        <f t="shared" si="54"/>
        <v>0</v>
      </c>
      <c r="AA96" s="406">
        <f t="shared" si="60"/>
        <v>0</v>
      </c>
      <c r="AB96" s="71"/>
      <c r="AC96" s="3"/>
      <c r="AD96" s="71"/>
      <c r="AE96" s="78"/>
      <c r="AF96" s="78"/>
      <c r="AG96" s="3"/>
      <c r="AH96" s="3"/>
      <c r="AI96" s="79"/>
      <c r="AJ96" s="3"/>
      <c r="AK96" s="71"/>
      <c r="AL96" s="3"/>
      <c r="AM96" s="71"/>
      <c r="AN96" s="3"/>
      <c r="AO96" s="3"/>
      <c r="AP96" s="76"/>
      <c r="AQ96" s="74"/>
      <c r="AR96" s="3"/>
      <c r="AS96" s="3"/>
      <c r="AT96" s="3"/>
      <c r="AU96" s="3"/>
      <c r="AV96" s="3"/>
      <c r="AW96" s="1"/>
      <c r="AX96" s="1"/>
      <c r="AY96" s="1">
        <f t="shared" si="56"/>
        <v>0</v>
      </c>
      <c r="AZ96" s="3"/>
      <c r="BA96" s="3"/>
      <c r="BB96" s="3"/>
      <c r="BC96" s="80" t="e">
        <f t="shared" si="57"/>
        <v>#DIV/0!</v>
      </c>
      <c r="BD96" s="80" t="e">
        <f t="shared" si="58"/>
        <v>#DIV/0!</v>
      </c>
      <c r="BE96" s="81">
        <f t="shared" si="49"/>
        <v>0</v>
      </c>
      <c r="BF96" s="81">
        <f t="shared" si="49"/>
        <v>0</v>
      </c>
      <c r="BG96" s="81">
        <f t="shared" si="59"/>
        <v>0</v>
      </c>
      <c r="BH96" s="81">
        <f t="shared" si="50"/>
        <v>0</v>
      </c>
      <c r="BI96" s="81">
        <f t="shared" si="50"/>
        <v>0</v>
      </c>
    </row>
    <row r="97" spans="1:61" ht="17.25" thickTop="1" thickBot="1">
      <c r="A97" s="70"/>
      <c r="B97" s="71"/>
      <c r="C97" s="3"/>
      <c r="D97" s="45"/>
      <c r="E97" s="45"/>
      <c r="F97" s="45">
        <f t="shared" si="51"/>
        <v>0</v>
      </c>
      <c r="G97" s="3"/>
      <c r="H97" s="3"/>
      <c r="I97" s="39"/>
      <c r="J97" s="45">
        <f t="shared" si="52"/>
        <v>0</v>
      </c>
      <c r="K97" s="45">
        <f t="shared" si="53"/>
        <v>0</v>
      </c>
      <c r="L97" s="3"/>
      <c r="M97" s="72"/>
      <c r="N97" s="72"/>
      <c r="O97" s="45">
        <f t="shared" si="55"/>
        <v>0</v>
      </c>
      <c r="P97" s="71"/>
      <c r="Q97" s="74"/>
      <c r="R97" s="74"/>
      <c r="S97" s="75"/>
      <c r="T97" s="76"/>
      <c r="U97" s="70"/>
      <c r="V97" s="3"/>
      <c r="W97" s="3"/>
      <c r="X97" s="3"/>
      <c r="Y97" s="39"/>
      <c r="Z97" s="405">
        <f t="shared" si="54"/>
        <v>0</v>
      </c>
      <c r="AA97" s="406">
        <f t="shared" si="60"/>
        <v>0</v>
      </c>
      <c r="AB97" s="71"/>
      <c r="AC97" s="3"/>
      <c r="AD97" s="71"/>
      <c r="AE97" s="78"/>
      <c r="AF97" s="78"/>
      <c r="AG97" s="3"/>
      <c r="AH97" s="3"/>
      <c r="AI97" s="79"/>
      <c r="AJ97" s="3"/>
      <c r="AK97" s="71"/>
      <c r="AL97" s="3"/>
      <c r="AM97" s="71"/>
      <c r="AN97" s="3"/>
      <c r="AO97" s="3"/>
      <c r="AP97" s="76"/>
      <c r="AQ97" s="74"/>
      <c r="AR97" s="3"/>
      <c r="AS97" s="3"/>
      <c r="AT97" s="3"/>
      <c r="AU97" s="3"/>
      <c r="AV97" s="3"/>
      <c r="AW97" s="1"/>
      <c r="AX97" s="1"/>
      <c r="AY97" s="1">
        <f t="shared" si="56"/>
        <v>0</v>
      </c>
      <c r="AZ97" s="3"/>
      <c r="BA97" s="3"/>
      <c r="BB97" s="3"/>
      <c r="BC97" s="80" t="e">
        <f t="shared" si="57"/>
        <v>#DIV/0!</v>
      </c>
      <c r="BD97" s="80" t="e">
        <f t="shared" si="58"/>
        <v>#DIV/0!</v>
      </c>
      <c r="BE97" s="81">
        <f t="shared" si="49"/>
        <v>0</v>
      </c>
      <c r="BF97" s="81">
        <f t="shared" si="49"/>
        <v>0</v>
      </c>
      <c r="BG97" s="81">
        <f t="shared" si="59"/>
        <v>0</v>
      </c>
      <c r="BH97" s="81">
        <f t="shared" si="50"/>
        <v>0</v>
      </c>
      <c r="BI97" s="81">
        <f t="shared" si="50"/>
        <v>0</v>
      </c>
    </row>
    <row r="98" spans="1:61" ht="17.25" thickTop="1" thickBot="1">
      <c r="A98" s="70"/>
      <c r="B98" s="71"/>
      <c r="C98" s="3"/>
      <c r="D98" s="45"/>
      <c r="E98" s="45"/>
      <c r="F98" s="45">
        <f t="shared" si="51"/>
        <v>0</v>
      </c>
      <c r="G98" s="3"/>
      <c r="H98" s="3"/>
      <c r="I98" s="39"/>
      <c r="J98" s="45">
        <f t="shared" si="52"/>
        <v>0</v>
      </c>
      <c r="K98" s="45">
        <f t="shared" si="53"/>
        <v>0</v>
      </c>
      <c r="L98" s="3"/>
      <c r="M98" s="72"/>
      <c r="N98" s="72"/>
      <c r="O98" s="45">
        <f t="shared" si="55"/>
        <v>0</v>
      </c>
      <c r="P98" s="71"/>
      <c r="Q98" s="74"/>
      <c r="R98" s="74"/>
      <c r="S98" s="75"/>
      <c r="T98" s="76"/>
      <c r="U98" s="70"/>
      <c r="V98" s="3"/>
      <c r="W98" s="3"/>
      <c r="X98" s="3"/>
      <c r="Y98" s="39"/>
      <c r="Z98" s="405">
        <f t="shared" si="54"/>
        <v>0</v>
      </c>
      <c r="AA98" s="406">
        <f t="shared" si="60"/>
        <v>0</v>
      </c>
      <c r="AB98" s="71"/>
      <c r="AC98" s="3"/>
      <c r="AD98" s="71"/>
      <c r="AE98" s="78"/>
      <c r="AF98" s="78"/>
      <c r="AG98" s="3"/>
      <c r="AH98" s="3"/>
      <c r="AI98" s="79"/>
      <c r="AJ98" s="3"/>
      <c r="AK98" s="71"/>
      <c r="AL98" s="3"/>
      <c r="AM98" s="71"/>
      <c r="AN98" s="3"/>
      <c r="AO98" s="3"/>
      <c r="AP98" s="76"/>
      <c r="AQ98" s="74"/>
      <c r="AR98" s="3"/>
      <c r="AS98" s="3"/>
      <c r="AT98" s="3"/>
      <c r="AU98" s="3"/>
      <c r="AV98" s="3"/>
      <c r="AW98" s="1"/>
      <c r="AX98" s="1"/>
      <c r="AY98" s="1">
        <f t="shared" si="56"/>
        <v>0</v>
      </c>
      <c r="AZ98" s="3"/>
      <c r="BA98" s="3"/>
      <c r="BB98" s="3"/>
      <c r="BC98" s="80" t="e">
        <f t="shared" si="57"/>
        <v>#DIV/0!</v>
      </c>
      <c r="BD98" s="80" t="e">
        <f t="shared" si="58"/>
        <v>#DIV/0!</v>
      </c>
      <c r="BE98" s="81">
        <f t="shared" si="49"/>
        <v>0</v>
      </c>
      <c r="BF98" s="81">
        <f t="shared" si="49"/>
        <v>0</v>
      </c>
      <c r="BG98" s="81">
        <f t="shared" si="59"/>
        <v>0</v>
      </c>
      <c r="BH98" s="81">
        <f t="shared" si="50"/>
        <v>0</v>
      </c>
      <c r="BI98" s="81">
        <f t="shared" si="50"/>
        <v>0</v>
      </c>
    </row>
    <row r="99" spans="1:61" ht="17.25" thickTop="1" thickBot="1">
      <c r="A99" s="70"/>
      <c r="B99" s="71"/>
      <c r="C99" s="3"/>
      <c r="D99" s="45"/>
      <c r="E99" s="45"/>
      <c r="F99" s="45">
        <f t="shared" si="51"/>
        <v>0</v>
      </c>
      <c r="G99" s="3"/>
      <c r="H99" s="3"/>
      <c r="I99" s="39"/>
      <c r="J99" s="45">
        <f t="shared" si="52"/>
        <v>0</v>
      </c>
      <c r="K99" s="45">
        <f t="shared" si="53"/>
        <v>0</v>
      </c>
      <c r="L99" s="3"/>
      <c r="M99" s="72"/>
      <c r="N99" s="72"/>
      <c r="O99" s="45">
        <f t="shared" si="55"/>
        <v>0</v>
      </c>
      <c r="P99" s="71"/>
      <c r="Q99" s="74"/>
      <c r="R99" s="74"/>
      <c r="S99" s="75"/>
      <c r="T99" s="76"/>
      <c r="U99" s="70"/>
      <c r="V99" s="3"/>
      <c r="W99" s="3"/>
      <c r="X99" s="3"/>
      <c r="Y99" s="39"/>
      <c r="Z99" s="405">
        <f t="shared" si="54"/>
        <v>0</v>
      </c>
      <c r="AA99" s="406">
        <f t="shared" si="60"/>
        <v>0</v>
      </c>
      <c r="AB99" s="71"/>
      <c r="AC99" s="3"/>
      <c r="AD99" s="71"/>
      <c r="AE99" s="78"/>
      <c r="AF99" s="78"/>
      <c r="AG99" s="3"/>
      <c r="AH99" s="3"/>
      <c r="AI99" s="79"/>
      <c r="AJ99" s="3"/>
      <c r="AK99" s="71"/>
      <c r="AL99" s="3"/>
      <c r="AM99" s="71"/>
      <c r="AN99" s="3"/>
      <c r="AO99" s="3"/>
      <c r="AP99" s="76"/>
      <c r="AQ99" s="74"/>
      <c r="AR99" s="3"/>
      <c r="AS99" s="3"/>
      <c r="AT99" s="3"/>
      <c r="AU99" s="3"/>
      <c r="AV99" s="3"/>
      <c r="AW99" s="1"/>
      <c r="AX99" s="1"/>
      <c r="AY99" s="1">
        <f t="shared" si="56"/>
        <v>0</v>
      </c>
      <c r="AZ99" s="3"/>
      <c r="BA99" s="3"/>
      <c r="BB99" s="3"/>
      <c r="BC99" s="80" t="e">
        <f t="shared" si="57"/>
        <v>#DIV/0!</v>
      </c>
      <c r="BD99" s="80" t="e">
        <f t="shared" si="58"/>
        <v>#DIV/0!</v>
      </c>
      <c r="BE99" s="81">
        <f t="shared" si="49"/>
        <v>0</v>
      </c>
      <c r="BF99" s="81">
        <f t="shared" si="49"/>
        <v>0</v>
      </c>
      <c r="BG99" s="81">
        <f t="shared" si="59"/>
        <v>0</v>
      </c>
      <c r="BH99" s="81">
        <f t="shared" si="50"/>
        <v>0</v>
      </c>
      <c r="BI99" s="81">
        <f t="shared" si="50"/>
        <v>0</v>
      </c>
    </row>
    <row r="100" spans="1:61" ht="17.25" thickTop="1" thickBot="1">
      <c r="A100" s="70"/>
      <c r="B100" s="71"/>
      <c r="C100" s="3"/>
      <c r="D100" s="45"/>
      <c r="E100" s="45"/>
      <c r="F100" s="45">
        <f t="shared" si="51"/>
        <v>0</v>
      </c>
      <c r="G100" s="3"/>
      <c r="H100" s="3"/>
      <c r="I100" s="39"/>
      <c r="J100" s="45">
        <f t="shared" si="52"/>
        <v>0</v>
      </c>
      <c r="K100" s="45">
        <f t="shared" si="53"/>
        <v>0</v>
      </c>
      <c r="L100" s="3"/>
      <c r="M100" s="72"/>
      <c r="N100" s="72"/>
      <c r="O100" s="45">
        <f t="shared" si="55"/>
        <v>0</v>
      </c>
      <c r="P100" s="71"/>
      <c r="Q100" s="74"/>
      <c r="R100" s="74"/>
      <c r="S100" s="75"/>
      <c r="T100" s="76"/>
      <c r="U100" s="70"/>
      <c r="V100" s="3"/>
      <c r="W100" s="3"/>
      <c r="X100" s="3"/>
      <c r="Y100" s="39"/>
      <c r="Z100" s="405">
        <f t="shared" si="54"/>
        <v>0</v>
      </c>
      <c r="AA100" s="406">
        <f t="shared" si="60"/>
        <v>0</v>
      </c>
      <c r="AB100" s="71"/>
      <c r="AC100" s="3"/>
      <c r="AD100" s="71"/>
      <c r="AE100" s="78"/>
      <c r="AF100" s="78"/>
      <c r="AG100" s="3"/>
      <c r="AH100" s="3"/>
      <c r="AI100" s="79"/>
      <c r="AJ100" s="3"/>
      <c r="AK100" s="71"/>
      <c r="AL100" s="3"/>
      <c r="AM100" s="71"/>
      <c r="AN100" s="3"/>
      <c r="AO100" s="3"/>
      <c r="AP100" s="76"/>
      <c r="AQ100" s="74"/>
      <c r="AR100" s="3"/>
      <c r="AS100" s="3"/>
      <c r="AT100" s="3"/>
      <c r="AU100" s="3"/>
      <c r="AV100" s="3"/>
      <c r="AW100" s="1"/>
      <c r="AX100" s="1"/>
      <c r="AY100" s="1">
        <f t="shared" si="56"/>
        <v>0</v>
      </c>
      <c r="AZ100" s="3"/>
      <c r="BA100" s="3"/>
      <c r="BB100" s="3"/>
      <c r="BC100" s="80" t="e">
        <f t="shared" si="57"/>
        <v>#DIV/0!</v>
      </c>
      <c r="BD100" s="80" t="e">
        <f t="shared" si="58"/>
        <v>#DIV/0!</v>
      </c>
      <c r="BE100" s="81">
        <f t="shared" si="49"/>
        <v>0</v>
      </c>
      <c r="BF100" s="81">
        <f t="shared" si="49"/>
        <v>0</v>
      </c>
      <c r="BG100" s="81">
        <f t="shared" si="59"/>
        <v>0</v>
      </c>
      <c r="BH100" s="81">
        <f t="shared" si="50"/>
        <v>0</v>
      </c>
      <c r="BI100" s="81">
        <f t="shared" si="50"/>
        <v>0</v>
      </c>
    </row>
    <row r="101" spans="1:61" ht="17.25" thickTop="1" thickBot="1">
      <c r="A101" s="70"/>
      <c r="B101" s="71"/>
      <c r="C101" s="3"/>
      <c r="D101" s="45"/>
      <c r="E101" s="45"/>
      <c r="F101" s="45">
        <f t="shared" si="51"/>
        <v>0</v>
      </c>
      <c r="G101" s="3"/>
      <c r="H101" s="3"/>
      <c r="I101" s="39"/>
      <c r="J101" s="45">
        <f t="shared" si="52"/>
        <v>0</v>
      </c>
      <c r="K101" s="45">
        <f t="shared" si="53"/>
        <v>0</v>
      </c>
      <c r="L101" s="3"/>
      <c r="M101" s="72"/>
      <c r="N101" s="72"/>
      <c r="O101" s="45">
        <f t="shared" si="55"/>
        <v>0</v>
      </c>
      <c r="P101" s="71"/>
      <c r="Q101" s="74"/>
      <c r="R101" s="74"/>
      <c r="S101" s="75"/>
      <c r="T101" s="76"/>
      <c r="U101" s="70"/>
      <c r="V101" s="3"/>
      <c r="W101" s="3"/>
      <c r="X101" s="3"/>
      <c r="Y101" s="39"/>
      <c r="Z101" s="405">
        <f t="shared" si="54"/>
        <v>0</v>
      </c>
      <c r="AA101" s="406">
        <f t="shared" si="60"/>
        <v>0</v>
      </c>
      <c r="AB101" s="71"/>
      <c r="AC101" s="3"/>
      <c r="AD101" s="71"/>
      <c r="AE101" s="78"/>
      <c r="AF101" s="78"/>
      <c r="AG101" s="3"/>
      <c r="AH101" s="3"/>
      <c r="AI101" s="79"/>
      <c r="AJ101" s="3"/>
      <c r="AK101" s="71"/>
      <c r="AL101" s="3"/>
      <c r="AM101" s="71"/>
      <c r="AN101" s="3"/>
      <c r="AO101" s="3"/>
      <c r="AP101" s="76"/>
      <c r="AQ101" s="74"/>
      <c r="AR101" s="3"/>
      <c r="AS101" s="3"/>
      <c r="AT101" s="3"/>
      <c r="AU101" s="3"/>
      <c r="AV101" s="3"/>
      <c r="AW101" s="1"/>
      <c r="AX101" s="1"/>
      <c r="AY101" s="1">
        <f t="shared" si="56"/>
        <v>0</v>
      </c>
      <c r="AZ101" s="3"/>
      <c r="BA101" s="3"/>
      <c r="BB101" s="3"/>
      <c r="BC101" s="80" t="e">
        <f t="shared" si="57"/>
        <v>#DIV/0!</v>
      </c>
      <c r="BD101" s="80" t="e">
        <f t="shared" si="58"/>
        <v>#DIV/0!</v>
      </c>
      <c r="BE101" s="81">
        <f t="shared" ref="BE101:BF164" si="61">LEN(Q101)</f>
        <v>0</v>
      </c>
      <c r="BF101" s="81">
        <f t="shared" si="61"/>
        <v>0</v>
      </c>
      <c r="BG101" s="81">
        <f t="shared" si="59"/>
        <v>0</v>
      </c>
      <c r="BH101" s="81">
        <f t="shared" ref="BH101:BI164" si="62">LEN(AP101)</f>
        <v>0</v>
      </c>
      <c r="BI101" s="81">
        <f t="shared" si="62"/>
        <v>0</v>
      </c>
    </row>
    <row r="102" spans="1:61" ht="17.25" thickTop="1" thickBot="1">
      <c r="A102" s="70"/>
      <c r="B102" s="71"/>
      <c r="C102" s="3"/>
      <c r="D102" s="45"/>
      <c r="E102" s="45"/>
      <c r="F102" s="45">
        <f t="shared" si="51"/>
        <v>0</v>
      </c>
      <c r="G102" s="3"/>
      <c r="H102" s="3"/>
      <c r="I102" s="39"/>
      <c r="J102" s="45">
        <f t="shared" si="52"/>
        <v>0</v>
      </c>
      <c r="K102" s="45">
        <f t="shared" si="53"/>
        <v>0</v>
      </c>
      <c r="L102" s="3"/>
      <c r="M102" s="72"/>
      <c r="N102" s="72"/>
      <c r="O102" s="45">
        <f t="shared" si="55"/>
        <v>0</v>
      </c>
      <c r="P102" s="71"/>
      <c r="Q102" s="74"/>
      <c r="R102" s="74"/>
      <c r="S102" s="75"/>
      <c r="T102" s="76"/>
      <c r="U102" s="70"/>
      <c r="V102" s="3"/>
      <c r="W102" s="3"/>
      <c r="X102" s="3"/>
      <c r="Y102" s="39"/>
      <c r="Z102" s="405">
        <f t="shared" si="54"/>
        <v>0</v>
      </c>
      <c r="AA102" s="406">
        <f t="shared" si="60"/>
        <v>0</v>
      </c>
      <c r="AB102" s="71"/>
      <c r="AC102" s="3"/>
      <c r="AD102" s="71"/>
      <c r="AE102" s="78"/>
      <c r="AF102" s="78"/>
      <c r="AG102" s="3"/>
      <c r="AH102" s="3"/>
      <c r="AI102" s="79"/>
      <c r="AJ102" s="3"/>
      <c r="AK102" s="71"/>
      <c r="AL102" s="3"/>
      <c r="AM102" s="71"/>
      <c r="AN102" s="3"/>
      <c r="AO102" s="3"/>
      <c r="AP102" s="76"/>
      <c r="AQ102" s="74"/>
      <c r="AR102" s="3"/>
      <c r="AS102" s="3"/>
      <c r="AT102" s="3"/>
      <c r="AU102" s="3"/>
      <c r="AV102" s="3"/>
      <c r="AW102" s="1"/>
      <c r="AX102" s="1"/>
      <c r="AY102" s="1">
        <f t="shared" si="56"/>
        <v>0</v>
      </c>
      <c r="AZ102" s="3"/>
      <c r="BA102" s="3"/>
      <c r="BB102" s="3"/>
      <c r="BC102" s="80" t="e">
        <f t="shared" si="57"/>
        <v>#DIV/0!</v>
      </c>
      <c r="BD102" s="80" t="e">
        <f t="shared" si="58"/>
        <v>#DIV/0!</v>
      </c>
      <c r="BE102" s="81">
        <f t="shared" si="61"/>
        <v>0</v>
      </c>
      <c r="BF102" s="81">
        <f t="shared" si="61"/>
        <v>0</v>
      </c>
      <c r="BG102" s="81">
        <f t="shared" si="59"/>
        <v>0</v>
      </c>
      <c r="BH102" s="81">
        <f t="shared" si="62"/>
        <v>0</v>
      </c>
      <c r="BI102" s="81">
        <f t="shared" si="62"/>
        <v>0</v>
      </c>
    </row>
    <row r="103" spans="1:61" ht="17.25" thickTop="1" thickBot="1">
      <c r="A103" s="70"/>
      <c r="B103" s="71"/>
      <c r="C103" s="3"/>
      <c r="D103" s="45"/>
      <c r="E103" s="45"/>
      <c r="F103" s="45">
        <f t="shared" si="51"/>
        <v>0</v>
      </c>
      <c r="G103" s="3"/>
      <c r="H103" s="3"/>
      <c r="I103" s="39"/>
      <c r="J103" s="45">
        <f t="shared" si="52"/>
        <v>0</v>
      </c>
      <c r="K103" s="45">
        <f t="shared" si="53"/>
        <v>0</v>
      </c>
      <c r="L103" s="3"/>
      <c r="M103" s="72"/>
      <c r="N103" s="72"/>
      <c r="O103" s="45">
        <f t="shared" si="55"/>
        <v>0</v>
      </c>
      <c r="P103" s="71"/>
      <c r="Q103" s="74"/>
      <c r="R103" s="74"/>
      <c r="S103" s="75"/>
      <c r="T103" s="76"/>
      <c r="U103" s="70"/>
      <c r="V103" s="3"/>
      <c r="W103" s="3"/>
      <c r="X103" s="3"/>
      <c r="Y103" s="39"/>
      <c r="Z103" s="405">
        <f t="shared" si="54"/>
        <v>0</v>
      </c>
      <c r="AA103" s="406">
        <f t="shared" si="60"/>
        <v>0</v>
      </c>
      <c r="AB103" s="71"/>
      <c r="AC103" s="3"/>
      <c r="AD103" s="71"/>
      <c r="AE103" s="78"/>
      <c r="AF103" s="78"/>
      <c r="AG103" s="3"/>
      <c r="AH103" s="3"/>
      <c r="AI103" s="79"/>
      <c r="AJ103" s="3"/>
      <c r="AK103" s="71"/>
      <c r="AL103" s="3"/>
      <c r="AM103" s="71"/>
      <c r="AN103" s="3"/>
      <c r="AO103" s="3"/>
      <c r="AP103" s="76"/>
      <c r="AQ103" s="74"/>
      <c r="AR103" s="3"/>
      <c r="AS103" s="3"/>
      <c r="AT103" s="3"/>
      <c r="AU103" s="3"/>
      <c r="AV103" s="3"/>
      <c r="AW103" s="1"/>
      <c r="AX103" s="1"/>
      <c r="AY103" s="1">
        <f t="shared" si="56"/>
        <v>0</v>
      </c>
      <c r="AZ103" s="3"/>
      <c r="BA103" s="3"/>
      <c r="BB103" s="3"/>
      <c r="BC103" s="80" t="e">
        <f t="shared" si="57"/>
        <v>#DIV/0!</v>
      </c>
      <c r="BD103" s="80" t="e">
        <f t="shared" si="58"/>
        <v>#DIV/0!</v>
      </c>
      <c r="BE103" s="81">
        <f t="shared" si="61"/>
        <v>0</v>
      </c>
      <c r="BF103" s="81">
        <f t="shared" si="61"/>
        <v>0</v>
      </c>
      <c r="BG103" s="81">
        <f t="shared" si="59"/>
        <v>0</v>
      </c>
      <c r="BH103" s="81">
        <f t="shared" si="62"/>
        <v>0</v>
      </c>
      <c r="BI103" s="81">
        <f t="shared" si="62"/>
        <v>0</v>
      </c>
    </row>
    <row r="104" spans="1:61" ht="17.25" thickTop="1" thickBot="1">
      <c r="A104" s="70"/>
      <c r="B104" s="71"/>
      <c r="C104" s="3"/>
      <c r="D104" s="45"/>
      <c r="E104" s="45"/>
      <c r="F104" s="45">
        <f t="shared" si="51"/>
        <v>0</v>
      </c>
      <c r="G104" s="3"/>
      <c r="H104" s="3"/>
      <c r="I104" s="39"/>
      <c r="J104" s="45">
        <f t="shared" si="52"/>
        <v>0</v>
      </c>
      <c r="K104" s="45">
        <f t="shared" si="53"/>
        <v>0</v>
      </c>
      <c r="L104" s="3"/>
      <c r="M104" s="72"/>
      <c r="N104" s="72"/>
      <c r="O104" s="45">
        <f t="shared" si="55"/>
        <v>0</v>
      </c>
      <c r="P104" s="71"/>
      <c r="Q104" s="74"/>
      <c r="R104" s="74"/>
      <c r="S104" s="75"/>
      <c r="T104" s="76"/>
      <c r="U104" s="70"/>
      <c r="V104" s="3"/>
      <c r="W104" s="3"/>
      <c r="X104" s="3"/>
      <c r="Y104" s="39"/>
      <c r="Z104" s="405">
        <f t="shared" si="54"/>
        <v>0</v>
      </c>
      <c r="AA104" s="406">
        <f t="shared" si="60"/>
        <v>0</v>
      </c>
      <c r="AB104" s="71"/>
      <c r="AC104" s="3"/>
      <c r="AD104" s="71"/>
      <c r="AE104" s="78"/>
      <c r="AF104" s="78"/>
      <c r="AG104" s="3"/>
      <c r="AH104" s="3"/>
      <c r="AI104" s="79"/>
      <c r="AJ104" s="3"/>
      <c r="AK104" s="71"/>
      <c r="AL104" s="3"/>
      <c r="AM104" s="71"/>
      <c r="AN104" s="3"/>
      <c r="AO104" s="3"/>
      <c r="AP104" s="76"/>
      <c r="AQ104" s="74"/>
      <c r="AR104" s="3"/>
      <c r="AS104" s="3"/>
      <c r="AT104" s="3"/>
      <c r="AU104" s="3"/>
      <c r="AV104" s="3"/>
      <c r="AW104" s="1"/>
      <c r="AX104" s="1"/>
      <c r="AY104" s="1">
        <f t="shared" si="56"/>
        <v>0</v>
      </c>
      <c r="AZ104" s="3"/>
      <c r="BA104" s="3"/>
      <c r="BB104" s="3"/>
      <c r="BC104" s="80" t="e">
        <f t="shared" si="57"/>
        <v>#DIV/0!</v>
      </c>
      <c r="BD104" s="80" t="e">
        <f t="shared" si="58"/>
        <v>#DIV/0!</v>
      </c>
      <c r="BE104" s="81">
        <f t="shared" si="61"/>
        <v>0</v>
      </c>
      <c r="BF104" s="81">
        <f t="shared" si="61"/>
        <v>0</v>
      </c>
      <c r="BG104" s="81">
        <f t="shared" si="59"/>
        <v>0</v>
      </c>
      <c r="BH104" s="81">
        <f t="shared" si="62"/>
        <v>0</v>
      </c>
      <c r="BI104" s="81">
        <f t="shared" si="62"/>
        <v>0</v>
      </c>
    </row>
    <row r="105" spans="1:61" ht="17.25" thickTop="1" thickBot="1">
      <c r="A105" s="70"/>
      <c r="B105" s="71"/>
      <c r="C105" s="3"/>
      <c r="D105" s="45"/>
      <c r="E105" s="45"/>
      <c r="F105" s="45">
        <f t="shared" si="51"/>
        <v>0</v>
      </c>
      <c r="G105" s="3"/>
      <c r="H105" s="3"/>
      <c r="I105" s="39"/>
      <c r="J105" s="45">
        <f t="shared" si="52"/>
        <v>0</v>
      </c>
      <c r="K105" s="45">
        <f t="shared" si="53"/>
        <v>0</v>
      </c>
      <c r="L105" s="3"/>
      <c r="M105" s="72"/>
      <c r="N105" s="72"/>
      <c r="O105" s="45">
        <f t="shared" si="55"/>
        <v>0</v>
      </c>
      <c r="P105" s="71"/>
      <c r="Q105" s="74"/>
      <c r="R105" s="74"/>
      <c r="S105" s="75"/>
      <c r="T105" s="76"/>
      <c r="U105" s="70"/>
      <c r="V105" s="3"/>
      <c r="W105" s="3"/>
      <c r="X105" s="3"/>
      <c r="Y105" s="39"/>
      <c r="Z105" s="405">
        <f t="shared" si="54"/>
        <v>0</v>
      </c>
      <c r="AA105" s="406">
        <f t="shared" si="60"/>
        <v>0</v>
      </c>
      <c r="AB105" s="71"/>
      <c r="AC105" s="3"/>
      <c r="AD105" s="71"/>
      <c r="AE105" s="78"/>
      <c r="AF105" s="78"/>
      <c r="AG105" s="3"/>
      <c r="AH105" s="3"/>
      <c r="AI105" s="79"/>
      <c r="AJ105" s="3"/>
      <c r="AK105" s="71"/>
      <c r="AL105" s="3"/>
      <c r="AM105" s="71"/>
      <c r="AN105" s="3"/>
      <c r="AO105" s="3"/>
      <c r="AP105" s="76"/>
      <c r="AQ105" s="74"/>
      <c r="AR105" s="3"/>
      <c r="AS105" s="3"/>
      <c r="AT105" s="3"/>
      <c r="AU105" s="3"/>
      <c r="AV105" s="3"/>
      <c r="AW105" s="1"/>
      <c r="AX105" s="1"/>
      <c r="AY105" s="1">
        <f t="shared" si="56"/>
        <v>0</v>
      </c>
      <c r="AZ105" s="3"/>
      <c r="BA105" s="3"/>
      <c r="BB105" s="3"/>
      <c r="BC105" s="80" t="e">
        <f t="shared" si="57"/>
        <v>#DIV/0!</v>
      </c>
      <c r="BD105" s="80" t="e">
        <f t="shared" si="58"/>
        <v>#DIV/0!</v>
      </c>
      <c r="BE105" s="81">
        <f t="shared" si="61"/>
        <v>0</v>
      </c>
      <c r="BF105" s="81">
        <f t="shared" si="61"/>
        <v>0</v>
      </c>
      <c r="BG105" s="81">
        <f t="shared" si="59"/>
        <v>0</v>
      </c>
      <c r="BH105" s="81">
        <f t="shared" si="62"/>
        <v>0</v>
      </c>
      <c r="BI105" s="81">
        <f t="shared" si="62"/>
        <v>0</v>
      </c>
    </row>
    <row r="106" spans="1:61" ht="17.25" thickTop="1" thickBot="1">
      <c r="A106" s="70"/>
      <c r="B106" s="71"/>
      <c r="C106" s="3"/>
      <c r="D106" s="45"/>
      <c r="E106" s="45"/>
      <c r="F106" s="45">
        <f t="shared" si="51"/>
        <v>0</v>
      </c>
      <c r="G106" s="3"/>
      <c r="H106" s="3"/>
      <c r="I106" s="39"/>
      <c r="J106" s="45">
        <f t="shared" si="52"/>
        <v>0</v>
      </c>
      <c r="K106" s="45">
        <f t="shared" si="53"/>
        <v>0</v>
      </c>
      <c r="L106" s="3"/>
      <c r="M106" s="72"/>
      <c r="N106" s="72"/>
      <c r="O106" s="45">
        <f t="shared" si="55"/>
        <v>0</v>
      </c>
      <c r="P106" s="71"/>
      <c r="Q106" s="74"/>
      <c r="R106" s="74"/>
      <c r="S106" s="75"/>
      <c r="T106" s="76"/>
      <c r="U106" s="70"/>
      <c r="V106" s="3"/>
      <c r="W106" s="3"/>
      <c r="X106" s="3"/>
      <c r="Y106" s="39"/>
      <c r="Z106" s="405">
        <f t="shared" si="54"/>
        <v>0</v>
      </c>
      <c r="AA106" s="406">
        <f t="shared" si="60"/>
        <v>0</v>
      </c>
      <c r="AB106" s="71"/>
      <c r="AC106" s="3"/>
      <c r="AD106" s="71"/>
      <c r="AE106" s="78"/>
      <c r="AF106" s="78"/>
      <c r="AG106" s="3"/>
      <c r="AH106" s="3"/>
      <c r="AI106" s="79"/>
      <c r="AJ106" s="3"/>
      <c r="AK106" s="71"/>
      <c r="AL106" s="3"/>
      <c r="AM106" s="71"/>
      <c r="AN106" s="3"/>
      <c r="AO106" s="3"/>
      <c r="AP106" s="76"/>
      <c r="AQ106" s="74"/>
      <c r="AR106" s="3"/>
      <c r="AS106" s="3"/>
      <c r="AT106" s="3"/>
      <c r="AU106" s="3"/>
      <c r="AV106" s="3"/>
      <c r="AW106" s="1"/>
      <c r="AX106" s="1"/>
      <c r="AY106" s="1">
        <f t="shared" si="56"/>
        <v>0</v>
      </c>
      <c r="AZ106" s="3"/>
      <c r="BA106" s="3"/>
      <c r="BB106" s="3"/>
      <c r="BC106" s="80" t="e">
        <f t="shared" si="57"/>
        <v>#DIV/0!</v>
      </c>
      <c r="BD106" s="80" t="e">
        <f t="shared" si="58"/>
        <v>#DIV/0!</v>
      </c>
      <c r="BE106" s="81">
        <f t="shared" si="61"/>
        <v>0</v>
      </c>
      <c r="BF106" s="81">
        <f t="shared" si="61"/>
        <v>0</v>
      </c>
      <c r="BG106" s="81">
        <f t="shared" si="59"/>
        <v>0</v>
      </c>
      <c r="BH106" s="81">
        <f t="shared" si="62"/>
        <v>0</v>
      </c>
      <c r="BI106" s="81">
        <f t="shared" si="62"/>
        <v>0</v>
      </c>
    </row>
    <row r="107" spans="1:61" ht="17.25" thickTop="1" thickBot="1">
      <c r="A107" s="70"/>
      <c r="B107" s="71"/>
      <c r="C107" s="3"/>
      <c r="D107" s="45"/>
      <c r="E107" s="45"/>
      <c r="F107" s="45">
        <f t="shared" si="51"/>
        <v>0</v>
      </c>
      <c r="G107" s="3"/>
      <c r="H107" s="3"/>
      <c r="I107" s="39"/>
      <c r="J107" s="45">
        <f t="shared" si="52"/>
        <v>0</v>
      </c>
      <c r="K107" s="45">
        <f t="shared" si="53"/>
        <v>0</v>
      </c>
      <c r="L107" s="3"/>
      <c r="M107" s="72"/>
      <c r="N107" s="72"/>
      <c r="O107" s="45">
        <f t="shared" si="55"/>
        <v>0</v>
      </c>
      <c r="P107" s="71"/>
      <c r="Q107" s="74"/>
      <c r="R107" s="74"/>
      <c r="S107" s="75"/>
      <c r="T107" s="76"/>
      <c r="U107" s="70"/>
      <c r="V107" s="3"/>
      <c r="W107" s="3"/>
      <c r="X107" s="3"/>
      <c r="Y107" s="39"/>
      <c r="Z107" s="405">
        <f t="shared" si="54"/>
        <v>0</v>
      </c>
      <c r="AA107" s="406">
        <f t="shared" si="60"/>
        <v>0</v>
      </c>
      <c r="AB107" s="71"/>
      <c r="AC107" s="3"/>
      <c r="AD107" s="71"/>
      <c r="AE107" s="78"/>
      <c r="AF107" s="78"/>
      <c r="AG107" s="3"/>
      <c r="AH107" s="3"/>
      <c r="AI107" s="79"/>
      <c r="AJ107" s="3"/>
      <c r="AK107" s="71"/>
      <c r="AL107" s="3"/>
      <c r="AM107" s="71"/>
      <c r="AN107" s="3"/>
      <c r="AO107" s="3"/>
      <c r="AP107" s="76"/>
      <c r="AQ107" s="74"/>
      <c r="AR107" s="3"/>
      <c r="AS107" s="3"/>
      <c r="AT107" s="3"/>
      <c r="AU107" s="3"/>
      <c r="AV107" s="3"/>
      <c r="AW107" s="1"/>
      <c r="AX107" s="1"/>
      <c r="AY107" s="1">
        <f t="shared" si="56"/>
        <v>0</v>
      </c>
      <c r="AZ107" s="3"/>
      <c r="BA107" s="3"/>
      <c r="BB107" s="3"/>
      <c r="BC107" s="80" t="e">
        <f t="shared" si="57"/>
        <v>#DIV/0!</v>
      </c>
      <c r="BD107" s="80" t="e">
        <f t="shared" si="58"/>
        <v>#DIV/0!</v>
      </c>
      <c r="BE107" s="81">
        <f t="shared" si="61"/>
        <v>0</v>
      </c>
      <c r="BF107" s="81">
        <f t="shared" si="61"/>
        <v>0</v>
      </c>
      <c r="BG107" s="81">
        <f t="shared" si="59"/>
        <v>0</v>
      </c>
      <c r="BH107" s="81">
        <f t="shared" si="62"/>
        <v>0</v>
      </c>
      <c r="BI107" s="81">
        <f t="shared" si="62"/>
        <v>0</v>
      </c>
    </row>
    <row r="108" spans="1:61" ht="17.25" thickTop="1" thickBot="1">
      <c r="A108" s="70"/>
      <c r="B108" s="71"/>
      <c r="C108" s="3"/>
      <c r="D108" s="45"/>
      <c r="E108" s="45"/>
      <c r="F108" s="45">
        <f t="shared" si="51"/>
        <v>0</v>
      </c>
      <c r="G108" s="3"/>
      <c r="H108" s="3"/>
      <c r="I108" s="39"/>
      <c r="J108" s="45">
        <f t="shared" si="52"/>
        <v>0</v>
      </c>
      <c r="K108" s="45">
        <f t="shared" si="53"/>
        <v>0</v>
      </c>
      <c r="L108" s="3"/>
      <c r="M108" s="72"/>
      <c r="N108" s="72"/>
      <c r="O108" s="45">
        <f t="shared" si="55"/>
        <v>0</v>
      </c>
      <c r="P108" s="71"/>
      <c r="Q108" s="74"/>
      <c r="R108" s="74"/>
      <c r="S108" s="75"/>
      <c r="T108" s="76"/>
      <c r="U108" s="70"/>
      <c r="V108" s="3"/>
      <c r="W108" s="3"/>
      <c r="X108" s="3"/>
      <c r="Y108" s="39"/>
      <c r="Z108" s="405">
        <f t="shared" si="54"/>
        <v>0</v>
      </c>
      <c r="AA108" s="406">
        <f t="shared" si="60"/>
        <v>0</v>
      </c>
      <c r="AB108" s="71"/>
      <c r="AC108" s="3"/>
      <c r="AD108" s="71"/>
      <c r="AE108" s="78"/>
      <c r="AF108" s="78"/>
      <c r="AG108" s="3"/>
      <c r="AH108" s="3"/>
      <c r="AI108" s="79"/>
      <c r="AJ108" s="3"/>
      <c r="AK108" s="71"/>
      <c r="AL108" s="3"/>
      <c r="AM108" s="71"/>
      <c r="AN108" s="3"/>
      <c r="AO108" s="3"/>
      <c r="AP108" s="76"/>
      <c r="AQ108" s="74"/>
      <c r="AR108" s="3"/>
      <c r="AS108" s="3"/>
      <c r="AT108" s="3"/>
      <c r="AU108" s="3"/>
      <c r="AV108" s="3"/>
      <c r="AW108" s="1"/>
      <c r="AX108" s="1"/>
      <c r="AY108" s="1">
        <f t="shared" si="56"/>
        <v>0</v>
      </c>
      <c r="AZ108" s="3"/>
      <c r="BA108" s="3"/>
      <c r="BB108" s="3"/>
      <c r="BC108" s="80" t="e">
        <f t="shared" si="57"/>
        <v>#DIV/0!</v>
      </c>
      <c r="BD108" s="80" t="e">
        <f t="shared" si="58"/>
        <v>#DIV/0!</v>
      </c>
      <c r="BE108" s="81">
        <f t="shared" si="61"/>
        <v>0</v>
      </c>
      <c r="BF108" s="81">
        <f t="shared" si="61"/>
        <v>0</v>
      </c>
      <c r="BG108" s="81">
        <f t="shared" si="59"/>
        <v>0</v>
      </c>
      <c r="BH108" s="81">
        <f t="shared" si="62"/>
        <v>0</v>
      </c>
      <c r="BI108" s="81">
        <f t="shared" si="62"/>
        <v>0</v>
      </c>
    </row>
    <row r="109" spans="1:61" ht="17.25" thickTop="1" thickBot="1">
      <c r="A109" s="70"/>
      <c r="B109" s="71"/>
      <c r="C109" s="3"/>
      <c r="D109" s="45"/>
      <c r="E109" s="45"/>
      <c r="F109" s="45">
        <f t="shared" si="51"/>
        <v>0</v>
      </c>
      <c r="G109" s="3"/>
      <c r="H109" s="3"/>
      <c r="I109" s="39"/>
      <c r="J109" s="45">
        <f t="shared" si="52"/>
        <v>0</v>
      </c>
      <c r="K109" s="45">
        <f t="shared" si="53"/>
        <v>0</v>
      </c>
      <c r="L109" s="3"/>
      <c r="M109" s="72"/>
      <c r="N109" s="72"/>
      <c r="O109" s="45">
        <f t="shared" si="55"/>
        <v>0</v>
      </c>
      <c r="P109" s="71"/>
      <c r="Q109" s="74"/>
      <c r="R109" s="74"/>
      <c r="S109" s="75"/>
      <c r="T109" s="76"/>
      <c r="U109" s="70"/>
      <c r="V109" s="3"/>
      <c r="W109" s="3"/>
      <c r="X109" s="3"/>
      <c r="Y109" s="39"/>
      <c r="Z109" s="405">
        <f t="shared" si="54"/>
        <v>0</v>
      </c>
      <c r="AA109" s="406">
        <f t="shared" si="60"/>
        <v>0</v>
      </c>
      <c r="AB109" s="71"/>
      <c r="AC109" s="3"/>
      <c r="AD109" s="71"/>
      <c r="AE109" s="78"/>
      <c r="AF109" s="78"/>
      <c r="AG109" s="3"/>
      <c r="AH109" s="3"/>
      <c r="AI109" s="79"/>
      <c r="AJ109" s="3"/>
      <c r="AK109" s="71"/>
      <c r="AL109" s="3"/>
      <c r="AM109" s="71"/>
      <c r="AN109" s="3"/>
      <c r="AO109" s="3"/>
      <c r="AP109" s="76"/>
      <c r="AQ109" s="74"/>
      <c r="AR109" s="3"/>
      <c r="AS109" s="3"/>
      <c r="AT109" s="3"/>
      <c r="AU109" s="3"/>
      <c r="AV109" s="3"/>
      <c r="AW109" s="1"/>
      <c r="AX109" s="1"/>
      <c r="AY109" s="1">
        <f t="shared" si="56"/>
        <v>0</v>
      </c>
      <c r="AZ109" s="3"/>
      <c r="BA109" s="3"/>
      <c r="BB109" s="3"/>
      <c r="BC109" s="80" t="e">
        <f t="shared" si="57"/>
        <v>#DIV/0!</v>
      </c>
      <c r="BD109" s="80" t="e">
        <f t="shared" si="58"/>
        <v>#DIV/0!</v>
      </c>
      <c r="BE109" s="81">
        <f t="shared" si="61"/>
        <v>0</v>
      </c>
      <c r="BF109" s="81">
        <f t="shared" si="61"/>
        <v>0</v>
      </c>
      <c r="BG109" s="81">
        <f t="shared" si="59"/>
        <v>0</v>
      </c>
      <c r="BH109" s="81">
        <f t="shared" si="62"/>
        <v>0</v>
      </c>
      <c r="BI109" s="81">
        <f t="shared" si="62"/>
        <v>0</v>
      </c>
    </row>
    <row r="110" spans="1:61" ht="17.25" thickTop="1" thickBot="1">
      <c r="A110" s="70"/>
      <c r="B110" s="71"/>
      <c r="C110" s="3"/>
      <c r="D110" s="45"/>
      <c r="E110" s="45"/>
      <c r="F110" s="45">
        <f t="shared" si="51"/>
        <v>0</v>
      </c>
      <c r="G110" s="3"/>
      <c r="H110" s="3"/>
      <c r="I110" s="39"/>
      <c r="J110" s="45">
        <f t="shared" si="52"/>
        <v>0</v>
      </c>
      <c r="K110" s="45">
        <f t="shared" si="53"/>
        <v>0</v>
      </c>
      <c r="L110" s="3"/>
      <c r="M110" s="72"/>
      <c r="N110" s="72"/>
      <c r="O110" s="45">
        <f t="shared" si="55"/>
        <v>0</v>
      </c>
      <c r="P110" s="71"/>
      <c r="Q110" s="74"/>
      <c r="R110" s="74"/>
      <c r="S110" s="75"/>
      <c r="T110" s="76"/>
      <c r="U110" s="70"/>
      <c r="V110" s="3"/>
      <c r="W110" s="3"/>
      <c r="X110" s="3"/>
      <c r="Y110" s="39"/>
      <c r="Z110" s="405">
        <f t="shared" si="54"/>
        <v>0</v>
      </c>
      <c r="AA110" s="406">
        <f t="shared" si="60"/>
        <v>0</v>
      </c>
      <c r="AB110" s="71"/>
      <c r="AC110" s="3"/>
      <c r="AD110" s="71"/>
      <c r="AE110" s="78"/>
      <c r="AF110" s="78"/>
      <c r="AG110" s="3"/>
      <c r="AH110" s="3"/>
      <c r="AI110" s="79"/>
      <c r="AJ110" s="3"/>
      <c r="AK110" s="71"/>
      <c r="AL110" s="3"/>
      <c r="AM110" s="71"/>
      <c r="AN110" s="3"/>
      <c r="AO110" s="3"/>
      <c r="AP110" s="76"/>
      <c r="AQ110" s="74"/>
      <c r="AR110" s="3"/>
      <c r="AS110" s="3"/>
      <c r="AT110" s="3"/>
      <c r="AU110" s="3"/>
      <c r="AV110" s="3"/>
      <c r="AW110" s="1"/>
      <c r="AX110" s="1"/>
      <c r="AY110" s="1">
        <f t="shared" si="56"/>
        <v>0</v>
      </c>
      <c r="AZ110" s="3"/>
      <c r="BA110" s="3"/>
      <c r="BB110" s="3"/>
      <c r="BC110" s="80" t="e">
        <f t="shared" si="57"/>
        <v>#DIV/0!</v>
      </c>
      <c r="BD110" s="80" t="e">
        <f t="shared" si="58"/>
        <v>#DIV/0!</v>
      </c>
      <c r="BE110" s="81">
        <f t="shared" si="61"/>
        <v>0</v>
      </c>
      <c r="BF110" s="81">
        <f t="shared" si="61"/>
        <v>0</v>
      </c>
      <c r="BG110" s="81">
        <f t="shared" si="59"/>
        <v>0</v>
      </c>
      <c r="BH110" s="81">
        <f t="shared" si="62"/>
        <v>0</v>
      </c>
      <c r="BI110" s="81">
        <f t="shared" si="62"/>
        <v>0</v>
      </c>
    </row>
    <row r="111" spans="1:61" ht="17.25" thickTop="1" thickBot="1">
      <c r="A111" s="70"/>
      <c r="B111" s="71"/>
      <c r="C111" s="3"/>
      <c r="D111" s="45"/>
      <c r="E111" s="45"/>
      <c r="F111" s="45">
        <f t="shared" si="51"/>
        <v>0</v>
      </c>
      <c r="G111" s="3"/>
      <c r="H111" s="3"/>
      <c r="I111" s="39"/>
      <c r="J111" s="45">
        <f t="shared" si="52"/>
        <v>0</v>
      </c>
      <c r="K111" s="45">
        <f t="shared" si="53"/>
        <v>0</v>
      </c>
      <c r="L111" s="3"/>
      <c r="M111" s="72"/>
      <c r="N111" s="72"/>
      <c r="O111" s="45">
        <f t="shared" si="55"/>
        <v>0</v>
      </c>
      <c r="P111" s="71"/>
      <c r="Q111" s="74"/>
      <c r="R111" s="74"/>
      <c r="S111" s="75"/>
      <c r="T111" s="76"/>
      <c r="U111" s="70"/>
      <c r="V111" s="3"/>
      <c r="W111" s="3"/>
      <c r="X111" s="3"/>
      <c r="Y111" s="39"/>
      <c r="Z111" s="405">
        <f t="shared" si="54"/>
        <v>0</v>
      </c>
      <c r="AA111" s="406">
        <f t="shared" si="60"/>
        <v>0</v>
      </c>
      <c r="AB111" s="71"/>
      <c r="AC111" s="3"/>
      <c r="AD111" s="71"/>
      <c r="AE111" s="78"/>
      <c r="AF111" s="78"/>
      <c r="AG111" s="3"/>
      <c r="AH111" s="3"/>
      <c r="AI111" s="79"/>
      <c r="AJ111" s="3"/>
      <c r="AK111" s="71"/>
      <c r="AL111" s="3"/>
      <c r="AM111" s="71"/>
      <c r="AN111" s="3"/>
      <c r="AO111" s="3"/>
      <c r="AP111" s="76"/>
      <c r="AQ111" s="74"/>
      <c r="AR111" s="3"/>
      <c r="AS111" s="3"/>
      <c r="AT111" s="3"/>
      <c r="AU111" s="3"/>
      <c r="AV111" s="3"/>
      <c r="AW111" s="1"/>
      <c r="AX111" s="1"/>
      <c r="AY111" s="1">
        <f t="shared" si="56"/>
        <v>0</v>
      </c>
      <c r="AZ111" s="3"/>
      <c r="BA111" s="3"/>
      <c r="BB111" s="3"/>
      <c r="BC111" s="80" t="e">
        <f t="shared" si="57"/>
        <v>#DIV/0!</v>
      </c>
      <c r="BD111" s="80" t="e">
        <f t="shared" si="58"/>
        <v>#DIV/0!</v>
      </c>
      <c r="BE111" s="81">
        <f t="shared" si="61"/>
        <v>0</v>
      </c>
      <c r="BF111" s="81">
        <f t="shared" si="61"/>
        <v>0</v>
      </c>
      <c r="BG111" s="81">
        <f t="shared" si="59"/>
        <v>0</v>
      </c>
      <c r="BH111" s="81">
        <f t="shared" si="62"/>
        <v>0</v>
      </c>
      <c r="BI111" s="81">
        <f t="shared" si="62"/>
        <v>0</v>
      </c>
    </row>
    <row r="112" spans="1:61" ht="17.25" thickTop="1" thickBot="1">
      <c r="A112" s="70"/>
      <c r="B112" s="71"/>
      <c r="C112" s="3"/>
      <c r="D112" s="45"/>
      <c r="E112" s="45"/>
      <c r="F112" s="45">
        <f t="shared" si="51"/>
        <v>0</v>
      </c>
      <c r="G112" s="3"/>
      <c r="H112" s="3"/>
      <c r="I112" s="39"/>
      <c r="J112" s="45">
        <f t="shared" si="52"/>
        <v>0</v>
      </c>
      <c r="K112" s="45">
        <f t="shared" si="53"/>
        <v>0</v>
      </c>
      <c r="L112" s="3"/>
      <c r="M112" s="72"/>
      <c r="N112" s="72"/>
      <c r="O112" s="45">
        <f t="shared" si="55"/>
        <v>0</v>
      </c>
      <c r="P112" s="71"/>
      <c r="Q112" s="74"/>
      <c r="R112" s="74"/>
      <c r="S112" s="75"/>
      <c r="T112" s="76"/>
      <c r="U112" s="70"/>
      <c r="V112" s="3"/>
      <c r="W112" s="3"/>
      <c r="X112" s="3"/>
      <c r="Y112" s="39"/>
      <c r="Z112" s="405">
        <f t="shared" si="54"/>
        <v>0</v>
      </c>
      <c r="AA112" s="406">
        <f t="shared" si="60"/>
        <v>0</v>
      </c>
      <c r="AB112" s="71"/>
      <c r="AC112" s="3"/>
      <c r="AD112" s="71"/>
      <c r="AE112" s="78"/>
      <c r="AF112" s="78"/>
      <c r="AG112" s="3"/>
      <c r="AH112" s="3"/>
      <c r="AI112" s="79"/>
      <c r="AJ112" s="3"/>
      <c r="AK112" s="71"/>
      <c r="AL112" s="3"/>
      <c r="AM112" s="71"/>
      <c r="AN112" s="3"/>
      <c r="AO112" s="3"/>
      <c r="AP112" s="76"/>
      <c r="AQ112" s="74"/>
      <c r="AR112" s="3"/>
      <c r="AS112" s="3"/>
      <c r="AT112" s="3"/>
      <c r="AU112" s="3"/>
      <c r="AV112" s="3"/>
      <c r="AW112" s="1"/>
      <c r="AX112" s="1"/>
      <c r="AY112" s="1">
        <f t="shared" si="56"/>
        <v>0</v>
      </c>
      <c r="AZ112" s="3"/>
      <c r="BA112" s="3"/>
      <c r="BB112" s="3"/>
      <c r="BC112" s="80" t="e">
        <f t="shared" si="57"/>
        <v>#DIV/0!</v>
      </c>
      <c r="BD112" s="80" t="e">
        <f t="shared" si="58"/>
        <v>#DIV/0!</v>
      </c>
      <c r="BE112" s="81">
        <f t="shared" si="61"/>
        <v>0</v>
      </c>
      <c r="BF112" s="81">
        <f t="shared" si="61"/>
        <v>0</v>
      </c>
      <c r="BG112" s="81">
        <f t="shared" si="59"/>
        <v>0</v>
      </c>
      <c r="BH112" s="81">
        <f t="shared" si="62"/>
        <v>0</v>
      </c>
      <c r="BI112" s="81">
        <f t="shared" si="62"/>
        <v>0</v>
      </c>
    </row>
    <row r="113" spans="1:61" ht="17.25" thickTop="1" thickBot="1">
      <c r="A113" s="70"/>
      <c r="B113" s="71"/>
      <c r="C113" s="3"/>
      <c r="D113" s="45"/>
      <c r="E113" s="45"/>
      <c r="F113" s="45">
        <f t="shared" si="51"/>
        <v>0</v>
      </c>
      <c r="G113" s="3"/>
      <c r="H113" s="3"/>
      <c r="I113" s="39"/>
      <c r="J113" s="45">
        <f t="shared" si="52"/>
        <v>0</v>
      </c>
      <c r="K113" s="45">
        <f t="shared" si="53"/>
        <v>0</v>
      </c>
      <c r="L113" s="3"/>
      <c r="M113" s="72"/>
      <c r="N113" s="72"/>
      <c r="O113" s="45">
        <f t="shared" si="55"/>
        <v>0</v>
      </c>
      <c r="P113" s="71"/>
      <c r="Q113" s="74"/>
      <c r="R113" s="74"/>
      <c r="S113" s="75"/>
      <c r="T113" s="76"/>
      <c r="U113" s="70"/>
      <c r="V113" s="3"/>
      <c r="W113" s="3"/>
      <c r="X113" s="3"/>
      <c r="Y113" s="39"/>
      <c r="Z113" s="405">
        <f t="shared" si="54"/>
        <v>0</v>
      </c>
      <c r="AA113" s="406">
        <f t="shared" si="60"/>
        <v>0</v>
      </c>
      <c r="AB113" s="71"/>
      <c r="AC113" s="3"/>
      <c r="AD113" s="71"/>
      <c r="AE113" s="78"/>
      <c r="AF113" s="78"/>
      <c r="AG113" s="3"/>
      <c r="AH113" s="3"/>
      <c r="AI113" s="79"/>
      <c r="AJ113" s="3"/>
      <c r="AK113" s="71"/>
      <c r="AL113" s="3"/>
      <c r="AM113" s="71"/>
      <c r="AN113" s="3"/>
      <c r="AO113" s="3"/>
      <c r="AP113" s="76"/>
      <c r="AQ113" s="74"/>
      <c r="AR113" s="3"/>
      <c r="AS113" s="3"/>
      <c r="AT113" s="3"/>
      <c r="AU113" s="3"/>
      <c r="AV113" s="3"/>
      <c r="AW113" s="1"/>
      <c r="AX113" s="1"/>
      <c r="AY113" s="1">
        <f t="shared" si="56"/>
        <v>0</v>
      </c>
      <c r="AZ113" s="3"/>
      <c r="BA113" s="3"/>
      <c r="BB113" s="3"/>
      <c r="BC113" s="80" t="e">
        <f t="shared" si="57"/>
        <v>#DIV/0!</v>
      </c>
      <c r="BD113" s="80" t="e">
        <f t="shared" si="58"/>
        <v>#DIV/0!</v>
      </c>
      <c r="BE113" s="81">
        <f t="shared" si="61"/>
        <v>0</v>
      </c>
      <c r="BF113" s="81">
        <f t="shared" si="61"/>
        <v>0</v>
      </c>
      <c r="BG113" s="81">
        <f t="shared" si="59"/>
        <v>0</v>
      </c>
      <c r="BH113" s="81">
        <f t="shared" si="62"/>
        <v>0</v>
      </c>
      <c r="BI113" s="81">
        <f t="shared" si="62"/>
        <v>0</v>
      </c>
    </row>
    <row r="114" spans="1:61" ht="17.25" thickTop="1" thickBot="1">
      <c r="A114" s="70"/>
      <c r="B114" s="71"/>
      <c r="C114" s="3"/>
      <c r="D114" s="45"/>
      <c r="E114" s="45"/>
      <c r="F114" s="45">
        <f t="shared" si="51"/>
        <v>0</v>
      </c>
      <c r="G114" s="3"/>
      <c r="H114" s="3"/>
      <c r="I114" s="39"/>
      <c r="J114" s="45">
        <f t="shared" si="52"/>
        <v>0</v>
      </c>
      <c r="K114" s="45">
        <f t="shared" si="53"/>
        <v>0</v>
      </c>
      <c r="L114" s="3"/>
      <c r="M114" s="72"/>
      <c r="N114" s="72"/>
      <c r="O114" s="45">
        <f t="shared" si="55"/>
        <v>0</v>
      </c>
      <c r="P114" s="71"/>
      <c r="Q114" s="74"/>
      <c r="R114" s="74"/>
      <c r="S114" s="75"/>
      <c r="T114" s="76"/>
      <c r="U114" s="70"/>
      <c r="V114" s="3"/>
      <c r="W114" s="3"/>
      <c r="X114" s="3"/>
      <c r="Y114" s="39"/>
      <c r="Z114" s="405">
        <f t="shared" si="54"/>
        <v>0</v>
      </c>
      <c r="AA114" s="406">
        <f t="shared" si="60"/>
        <v>0</v>
      </c>
      <c r="AB114" s="71"/>
      <c r="AC114" s="3"/>
      <c r="AD114" s="71"/>
      <c r="AE114" s="78"/>
      <c r="AF114" s="78"/>
      <c r="AG114" s="3"/>
      <c r="AH114" s="3"/>
      <c r="AI114" s="79"/>
      <c r="AJ114" s="3"/>
      <c r="AK114" s="71"/>
      <c r="AL114" s="3"/>
      <c r="AM114" s="71"/>
      <c r="AN114" s="3"/>
      <c r="AO114" s="3"/>
      <c r="AP114" s="76"/>
      <c r="AQ114" s="74"/>
      <c r="AR114" s="3"/>
      <c r="AS114" s="3"/>
      <c r="AT114" s="3"/>
      <c r="AU114" s="3"/>
      <c r="AV114" s="3"/>
      <c r="AW114" s="1"/>
      <c r="AX114" s="1"/>
      <c r="AY114" s="1">
        <f t="shared" si="56"/>
        <v>0</v>
      </c>
      <c r="AZ114" s="3"/>
      <c r="BA114" s="3"/>
      <c r="BB114" s="3"/>
      <c r="BC114" s="80" t="e">
        <f t="shared" si="57"/>
        <v>#DIV/0!</v>
      </c>
      <c r="BD114" s="80" t="e">
        <f t="shared" si="58"/>
        <v>#DIV/0!</v>
      </c>
      <c r="BE114" s="81">
        <f t="shared" si="61"/>
        <v>0</v>
      </c>
      <c r="BF114" s="81">
        <f t="shared" si="61"/>
        <v>0</v>
      </c>
      <c r="BG114" s="81">
        <f t="shared" si="59"/>
        <v>0</v>
      </c>
      <c r="BH114" s="81">
        <f t="shared" si="62"/>
        <v>0</v>
      </c>
      <c r="BI114" s="81">
        <f t="shared" si="62"/>
        <v>0</v>
      </c>
    </row>
    <row r="115" spans="1:61" ht="17.25" thickTop="1" thickBot="1">
      <c r="A115" s="70"/>
      <c r="B115" s="71"/>
      <c r="C115" s="3"/>
      <c r="D115" s="45"/>
      <c r="E115" s="45"/>
      <c r="F115" s="45">
        <f t="shared" si="51"/>
        <v>0</v>
      </c>
      <c r="G115" s="3"/>
      <c r="H115" s="3"/>
      <c r="I115" s="39"/>
      <c r="J115" s="45">
        <f t="shared" si="52"/>
        <v>0</v>
      </c>
      <c r="K115" s="45">
        <f t="shared" si="53"/>
        <v>0</v>
      </c>
      <c r="L115" s="3"/>
      <c r="M115" s="72"/>
      <c r="N115" s="72"/>
      <c r="O115" s="45">
        <f t="shared" si="55"/>
        <v>0</v>
      </c>
      <c r="P115" s="71"/>
      <c r="Q115" s="74"/>
      <c r="R115" s="74"/>
      <c r="S115" s="75"/>
      <c r="T115" s="76"/>
      <c r="U115" s="70"/>
      <c r="V115" s="3"/>
      <c r="W115" s="3"/>
      <c r="X115" s="3"/>
      <c r="Y115" s="39"/>
      <c r="Z115" s="405">
        <f t="shared" si="54"/>
        <v>0</v>
      </c>
      <c r="AA115" s="406">
        <f t="shared" si="60"/>
        <v>0</v>
      </c>
      <c r="AB115" s="71"/>
      <c r="AC115" s="3"/>
      <c r="AD115" s="71"/>
      <c r="AE115" s="78"/>
      <c r="AF115" s="78"/>
      <c r="AG115" s="3"/>
      <c r="AH115" s="3"/>
      <c r="AI115" s="79"/>
      <c r="AJ115" s="3"/>
      <c r="AK115" s="71"/>
      <c r="AL115" s="3"/>
      <c r="AM115" s="71"/>
      <c r="AN115" s="3"/>
      <c r="AO115" s="3"/>
      <c r="AP115" s="76"/>
      <c r="AQ115" s="74"/>
      <c r="AR115" s="3"/>
      <c r="AS115" s="3"/>
      <c r="AT115" s="3"/>
      <c r="AU115" s="3"/>
      <c r="AV115" s="3"/>
      <c r="AW115" s="1"/>
      <c r="AX115" s="1"/>
      <c r="AY115" s="1">
        <f t="shared" si="56"/>
        <v>0</v>
      </c>
      <c r="AZ115" s="3"/>
      <c r="BA115" s="3"/>
      <c r="BB115" s="3"/>
      <c r="BC115" s="80" t="e">
        <f t="shared" si="57"/>
        <v>#DIV/0!</v>
      </c>
      <c r="BD115" s="80" t="e">
        <f t="shared" si="58"/>
        <v>#DIV/0!</v>
      </c>
      <c r="BE115" s="81">
        <f t="shared" si="61"/>
        <v>0</v>
      </c>
      <c r="BF115" s="81">
        <f t="shared" si="61"/>
        <v>0</v>
      </c>
      <c r="BG115" s="81">
        <f t="shared" si="59"/>
        <v>0</v>
      </c>
      <c r="BH115" s="81">
        <f t="shared" si="62"/>
        <v>0</v>
      </c>
      <c r="BI115" s="81">
        <f t="shared" si="62"/>
        <v>0</v>
      </c>
    </row>
    <row r="116" spans="1:61" ht="17.25" thickTop="1" thickBot="1">
      <c r="A116" s="70"/>
      <c r="B116" s="71"/>
      <c r="C116" s="3"/>
      <c r="D116" s="45"/>
      <c r="E116" s="45"/>
      <c r="F116" s="45">
        <f t="shared" si="51"/>
        <v>0</v>
      </c>
      <c r="G116" s="3"/>
      <c r="H116" s="3"/>
      <c r="I116" s="39"/>
      <c r="J116" s="45">
        <f t="shared" si="52"/>
        <v>0</v>
      </c>
      <c r="K116" s="45">
        <f t="shared" si="53"/>
        <v>0</v>
      </c>
      <c r="L116" s="3"/>
      <c r="M116" s="72"/>
      <c r="N116" s="72"/>
      <c r="O116" s="45">
        <f t="shared" si="55"/>
        <v>0</v>
      </c>
      <c r="P116" s="71"/>
      <c r="Q116" s="74"/>
      <c r="R116" s="74"/>
      <c r="S116" s="75"/>
      <c r="T116" s="76"/>
      <c r="U116" s="70"/>
      <c r="V116" s="3"/>
      <c r="W116" s="3"/>
      <c r="X116" s="3"/>
      <c r="Y116" s="39"/>
      <c r="Z116" s="405">
        <f t="shared" si="54"/>
        <v>0</v>
      </c>
      <c r="AA116" s="406">
        <f t="shared" si="60"/>
        <v>0</v>
      </c>
      <c r="AB116" s="71"/>
      <c r="AC116" s="3"/>
      <c r="AD116" s="71"/>
      <c r="AE116" s="78"/>
      <c r="AF116" s="78"/>
      <c r="AG116" s="3"/>
      <c r="AH116" s="3"/>
      <c r="AI116" s="79"/>
      <c r="AJ116" s="3"/>
      <c r="AK116" s="71"/>
      <c r="AL116" s="3"/>
      <c r="AM116" s="71"/>
      <c r="AN116" s="3"/>
      <c r="AO116" s="3"/>
      <c r="AP116" s="76"/>
      <c r="AQ116" s="74"/>
      <c r="AR116" s="3"/>
      <c r="AS116" s="3"/>
      <c r="AT116" s="3"/>
      <c r="AU116" s="3"/>
      <c r="AV116" s="3"/>
      <c r="AW116" s="1"/>
      <c r="AX116" s="1"/>
      <c r="AY116" s="1">
        <f t="shared" si="56"/>
        <v>0</v>
      </c>
      <c r="AZ116" s="3"/>
      <c r="BA116" s="3"/>
      <c r="BB116" s="3"/>
      <c r="BC116" s="80" t="e">
        <f t="shared" si="57"/>
        <v>#DIV/0!</v>
      </c>
      <c r="BD116" s="80" t="e">
        <f t="shared" si="58"/>
        <v>#DIV/0!</v>
      </c>
      <c r="BE116" s="81">
        <f t="shared" si="61"/>
        <v>0</v>
      </c>
      <c r="BF116" s="81">
        <f t="shared" si="61"/>
        <v>0</v>
      </c>
      <c r="BG116" s="81">
        <f t="shared" si="59"/>
        <v>0</v>
      </c>
      <c r="BH116" s="81">
        <f t="shared" si="62"/>
        <v>0</v>
      </c>
      <c r="BI116" s="81">
        <f t="shared" si="62"/>
        <v>0</v>
      </c>
    </row>
    <row r="117" spans="1:61" ht="17.25" thickTop="1" thickBot="1">
      <c r="A117" s="70"/>
      <c r="B117" s="71"/>
      <c r="C117" s="3"/>
      <c r="D117" s="45"/>
      <c r="E117" s="45"/>
      <c r="F117" s="45">
        <f t="shared" si="51"/>
        <v>0</v>
      </c>
      <c r="G117" s="3"/>
      <c r="H117" s="3"/>
      <c r="I117" s="39"/>
      <c r="J117" s="45">
        <f t="shared" si="52"/>
        <v>0</v>
      </c>
      <c r="K117" s="45">
        <f t="shared" si="53"/>
        <v>0</v>
      </c>
      <c r="L117" s="3"/>
      <c r="M117" s="72"/>
      <c r="N117" s="72"/>
      <c r="O117" s="45">
        <f t="shared" si="55"/>
        <v>0</v>
      </c>
      <c r="P117" s="71"/>
      <c r="Q117" s="74"/>
      <c r="R117" s="74"/>
      <c r="S117" s="75"/>
      <c r="T117" s="76"/>
      <c r="U117" s="70"/>
      <c r="V117" s="3"/>
      <c r="W117" s="3"/>
      <c r="X117" s="3"/>
      <c r="Y117" s="39"/>
      <c r="Z117" s="405">
        <f t="shared" si="54"/>
        <v>0</v>
      </c>
      <c r="AA117" s="406">
        <f t="shared" si="60"/>
        <v>0</v>
      </c>
      <c r="AB117" s="71"/>
      <c r="AC117" s="3"/>
      <c r="AD117" s="71"/>
      <c r="AE117" s="78"/>
      <c r="AF117" s="78"/>
      <c r="AG117" s="3"/>
      <c r="AH117" s="3"/>
      <c r="AI117" s="79"/>
      <c r="AJ117" s="3"/>
      <c r="AK117" s="71"/>
      <c r="AL117" s="3"/>
      <c r="AM117" s="71"/>
      <c r="AN117" s="3"/>
      <c r="AO117" s="3"/>
      <c r="AP117" s="76"/>
      <c r="AQ117" s="74"/>
      <c r="AR117" s="3"/>
      <c r="AS117" s="3"/>
      <c r="AT117" s="3"/>
      <c r="AU117" s="3"/>
      <c r="AV117" s="3"/>
      <c r="AW117" s="1"/>
      <c r="AX117" s="1"/>
      <c r="AY117" s="1">
        <f t="shared" si="56"/>
        <v>0</v>
      </c>
      <c r="AZ117" s="3"/>
      <c r="BA117" s="3"/>
      <c r="BB117" s="3"/>
      <c r="BC117" s="80" t="e">
        <f t="shared" si="57"/>
        <v>#DIV/0!</v>
      </c>
      <c r="BD117" s="80" t="e">
        <f t="shared" si="58"/>
        <v>#DIV/0!</v>
      </c>
      <c r="BE117" s="81">
        <f t="shared" si="61"/>
        <v>0</v>
      </c>
      <c r="BF117" s="81">
        <f t="shared" si="61"/>
        <v>0</v>
      </c>
      <c r="BG117" s="81">
        <f t="shared" si="59"/>
        <v>0</v>
      </c>
      <c r="BH117" s="81">
        <f t="shared" si="62"/>
        <v>0</v>
      </c>
      <c r="BI117" s="81">
        <f t="shared" si="62"/>
        <v>0</v>
      </c>
    </row>
    <row r="118" spans="1:61" ht="17.25" thickTop="1" thickBot="1">
      <c r="A118" s="70"/>
      <c r="B118" s="71"/>
      <c r="C118" s="3"/>
      <c r="D118" s="45"/>
      <c r="E118" s="45"/>
      <c r="F118" s="45">
        <f t="shared" si="51"/>
        <v>0</v>
      </c>
      <c r="G118" s="3"/>
      <c r="H118" s="3"/>
      <c r="I118" s="39"/>
      <c r="J118" s="45">
        <f t="shared" si="52"/>
        <v>0</v>
      </c>
      <c r="K118" s="45">
        <f t="shared" si="53"/>
        <v>0</v>
      </c>
      <c r="L118" s="3"/>
      <c r="M118" s="72"/>
      <c r="N118" s="72"/>
      <c r="O118" s="45">
        <f t="shared" si="55"/>
        <v>0</v>
      </c>
      <c r="P118" s="71"/>
      <c r="Q118" s="74"/>
      <c r="R118" s="74"/>
      <c r="S118" s="75"/>
      <c r="T118" s="76"/>
      <c r="U118" s="70"/>
      <c r="V118" s="3"/>
      <c r="W118" s="3"/>
      <c r="X118" s="3"/>
      <c r="Y118" s="39"/>
      <c r="Z118" s="405">
        <f t="shared" si="54"/>
        <v>0</v>
      </c>
      <c r="AA118" s="406">
        <f t="shared" si="60"/>
        <v>0</v>
      </c>
      <c r="AB118" s="71"/>
      <c r="AC118" s="3"/>
      <c r="AD118" s="71"/>
      <c r="AE118" s="78"/>
      <c r="AF118" s="78"/>
      <c r="AG118" s="3"/>
      <c r="AH118" s="3"/>
      <c r="AI118" s="79"/>
      <c r="AJ118" s="3"/>
      <c r="AK118" s="71"/>
      <c r="AL118" s="3"/>
      <c r="AM118" s="71"/>
      <c r="AN118" s="3"/>
      <c r="AO118" s="3"/>
      <c r="AP118" s="76"/>
      <c r="AQ118" s="74"/>
      <c r="AR118" s="3"/>
      <c r="AS118" s="3"/>
      <c r="AT118" s="3"/>
      <c r="AU118" s="3"/>
      <c r="AV118" s="3"/>
      <c r="AW118" s="1"/>
      <c r="AX118" s="1"/>
      <c r="AY118" s="1">
        <f t="shared" si="56"/>
        <v>0</v>
      </c>
      <c r="AZ118" s="3"/>
      <c r="BA118" s="3"/>
      <c r="BB118" s="3"/>
      <c r="BC118" s="80" t="e">
        <f t="shared" si="57"/>
        <v>#DIV/0!</v>
      </c>
      <c r="BD118" s="80" t="e">
        <f t="shared" si="58"/>
        <v>#DIV/0!</v>
      </c>
      <c r="BE118" s="81">
        <f t="shared" si="61"/>
        <v>0</v>
      </c>
      <c r="BF118" s="81">
        <f t="shared" si="61"/>
        <v>0</v>
      </c>
      <c r="BG118" s="81">
        <f t="shared" si="59"/>
        <v>0</v>
      </c>
      <c r="BH118" s="81">
        <f t="shared" si="62"/>
        <v>0</v>
      </c>
      <c r="BI118" s="81">
        <f t="shared" si="62"/>
        <v>0</v>
      </c>
    </row>
    <row r="119" spans="1:61" ht="17.25" thickTop="1" thickBot="1">
      <c r="A119" s="70"/>
      <c r="B119" s="71"/>
      <c r="C119" s="3"/>
      <c r="D119" s="45"/>
      <c r="E119" s="45"/>
      <c r="F119" s="45">
        <f t="shared" si="51"/>
        <v>0</v>
      </c>
      <c r="G119" s="3"/>
      <c r="H119" s="3"/>
      <c r="I119" s="39"/>
      <c r="J119" s="45">
        <f t="shared" si="52"/>
        <v>0</v>
      </c>
      <c r="K119" s="45">
        <f t="shared" si="53"/>
        <v>0</v>
      </c>
      <c r="L119" s="3"/>
      <c r="M119" s="72"/>
      <c r="N119" s="72"/>
      <c r="O119" s="45">
        <f t="shared" si="55"/>
        <v>0</v>
      </c>
      <c r="P119" s="71"/>
      <c r="Q119" s="74"/>
      <c r="R119" s="74"/>
      <c r="S119" s="75"/>
      <c r="T119" s="76"/>
      <c r="U119" s="70"/>
      <c r="V119" s="3"/>
      <c r="W119" s="3"/>
      <c r="X119" s="3"/>
      <c r="Y119" s="39"/>
      <c r="Z119" s="405">
        <f t="shared" si="54"/>
        <v>0</v>
      </c>
      <c r="AA119" s="406">
        <f t="shared" si="60"/>
        <v>0</v>
      </c>
      <c r="AB119" s="71"/>
      <c r="AC119" s="3"/>
      <c r="AD119" s="71"/>
      <c r="AE119" s="78"/>
      <c r="AF119" s="78"/>
      <c r="AG119" s="3"/>
      <c r="AH119" s="3"/>
      <c r="AI119" s="79"/>
      <c r="AJ119" s="3"/>
      <c r="AK119" s="71"/>
      <c r="AL119" s="3"/>
      <c r="AM119" s="71"/>
      <c r="AN119" s="3"/>
      <c r="AO119" s="3"/>
      <c r="AP119" s="76"/>
      <c r="AQ119" s="74"/>
      <c r="AR119" s="3"/>
      <c r="AS119" s="3"/>
      <c r="AT119" s="3"/>
      <c r="AU119" s="3"/>
      <c r="AV119" s="3"/>
      <c r="AW119" s="1"/>
      <c r="AX119" s="1"/>
      <c r="AY119" s="1">
        <f t="shared" si="56"/>
        <v>0</v>
      </c>
      <c r="AZ119" s="3"/>
      <c r="BA119" s="3"/>
      <c r="BB119" s="3"/>
      <c r="BC119" s="80" t="e">
        <f t="shared" si="57"/>
        <v>#DIV/0!</v>
      </c>
      <c r="BD119" s="80" t="e">
        <f t="shared" si="58"/>
        <v>#DIV/0!</v>
      </c>
      <c r="BE119" s="81">
        <f t="shared" si="61"/>
        <v>0</v>
      </c>
      <c r="BF119" s="81">
        <f t="shared" si="61"/>
        <v>0</v>
      </c>
      <c r="BG119" s="81">
        <f t="shared" si="59"/>
        <v>0</v>
      </c>
      <c r="BH119" s="81">
        <f t="shared" si="62"/>
        <v>0</v>
      </c>
      <c r="BI119" s="81">
        <f t="shared" si="62"/>
        <v>0</v>
      </c>
    </row>
    <row r="120" spans="1:61" ht="17.25" thickTop="1" thickBot="1">
      <c r="A120" s="70"/>
      <c r="B120" s="71"/>
      <c r="C120" s="3"/>
      <c r="D120" s="45"/>
      <c r="E120" s="45"/>
      <c r="F120" s="45">
        <f t="shared" si="51"/>
        <v>0</v>
      </c>
      <c r="G120" s="3"/>
      <c r="H120" s="3"/>
      <c r="I120" s="39"/>
      <c r="J120" s="45">
        <f t="shared" si="52"/>
        <v>0</v>
      </c>
      <c r="K120" s="45">
        <f t="shared" si="53"/>
        <v>0</v>
      </c>
      <c r="L120" s="3"/>
      <c r="M120" s="72"/>
      <c r="N120" s="72"/>
      <c r="O120" s="45">
        <f t="shared" si="55"/>
        <v>0</v>
      </c>
      <c r="P120" s="71"/>
      <c r="Q120" s="74"/>
      <c r="R120" s="74"/>
      <c r="S120" s="75"/>
      <c r="T120" s="76"/>
      <c r="U120" s="70"/>
      <c r="V120" s="3"/>
      <c r="W120" s="3"/>
      <c r="X120" s="3"/>
      <c r="Y120" s="39"/>
      <c r="Z120" s="405">
        <f t="shared" si="54"/>
        <v>0</v>
      </c>
      <c r="AA120" s="406">
        <f t="shared" si="60"/>
        <v>0</v>
      </c>
      <c r="AB120" s="71"/>
      <c r="AC120" s="3"/>
      <c r="AD120" s="71"/>
      <c r="AE120" s="78"/>
      <c r="AF120" s="78"/>
      <c r="AG120" s="3"/>
      <c r="AH120" s="3"/>
      <c r="AI120" s="79"/>
      <c r="AJ120" s="3"/>
      <c r="AK120" s="71"/>
      <c r="AL120" s="3"/>
      <c r="AM120" s="71"/>
      <c r="AN120" s="3"/>
      <c r="AO120" s="3"/>
      <c r="AP120" s="76"/>
      <c r="AQ120" s="74"/>
      <c r="AR120" s="3"/>
      <c r="AS120" s="3"/>
      <c r="AT120" s="3"/>
      <c r="AU120" s="3"/>
      <c r="AV120" s="3"/>
      <c r="AW120" s="1"/>
      <c r="AX120" s="1"/>
      <c r="AY120" s="1">
        <f t="shared" si="56"/>
        <v>0</v>
      </c>
      <c r="AZ120" s="3"/>
      <c r="BA120" s="3"/>
      <c r="BB120" s="3"/>
      <c r="BC120" s="80" t="e">
        <f t="shared" si="57"/>
        <v>#DIV/0!</v>
      </c>
      <c r="BD120" s="80" t="e">
        <f t="shared" si="58"/>
        <v>#DIV/0!</v>
      </c>
      <c r="BE120" s="81">
        <f t="shared" si="61"/>
        <v>0</v>
      </c>
      <c r="BF120" s="81">
        <f t="shared" si="61"/>
        <v>0</v>
      </c>
      <c r="BG120" s="81">
        <f t="shared" si="59"/>
        <v>0</v>
      </c>
      <c r="BH120" s="81">
        <f t="shared" si="62"/>
        <v>0</v>
      </c>
      <c r="BI120" s="81">
        <f t="shared" si="62"/>
        <v>0</v>
      </c>
    </row>
    <row r="121" spans="1:61" ht="17.25" thickTop="1" thickBot="1">
      <c r="A121" s="70"/>
      <c r="B121" s="71"/>
      <c r="C121" s="3"/>
      <c r="D121" s="45"/>
      <c r="E121" s="45"/>
      <c r="F121" s="45">
        <f t="shared" si="51"/>
        <v>0</v>
      </c>
      <c r="G121" s="3"/>
      <c r="H121" s="3"/>
      <c r="I121" s="39"/>
      <c r="J121" s="45">
        <f t="shared" si="52"/>
        <v>0</v>
      </c>
      <c r="K121" s="45">
        <f t="shared" si="53"/>
        <v>0</v>
      </c>
      <c r="L121" s="3"/>
      <c r="M121" s="72"/>
      <c r="N121" s="72"/>
      <c r="O121" s="45">
        <f t="shared" si="55"/>
        <v>0</v>
      </c>
      <c r="P121" s="71"/>
      <c r="Q121" s="74"/>
      <c r="R121" s="74"/>
      <c r="S121" s="75"/>
      <c r="T121" s="76"/>
      <c r="U121" s="70"/>
      <c r="V121" s="3"/>
      <c r="W121" s="3"/>
      <c r="X121" s="3"/>
      <c r="Y121" s="39"/>
      <c r="Z121" s="405">
        <f t="shared" si="54"/>
        <v>0</v>
      </c>
      <c r="AA121" s="406">
        <f t="shared" si="60"/>
        <v>0</v>
      </c>
      <c r="AB121" s="71"/>
      <c r="AC121" s="3"/>
      <c r="AD121" s="71"/>
      <c r="AE121" s="78"/>
      <c r="AF121" s="78"/>
      <c r="AG121" s="3"/>
      <c r="AH121" s="3"/>
      <c r="AI121" s="79"/>
      <c r="AJ121" s="3"/>
      <c r="AK121" s="71"/>
      <c r="AL121" s="3"/>
      <c r="AM121" s="71"/>
      <c r="AN121" s="3"/>
      <c r="AO121" s="3"/>
      <c r="AP121" s="76"/>
      <c r="AQ121" s="74"/>
      <c r="AR121" s="3"/>
      <c r="AS121" s="3"/>
      <c r="AT121" s="3"/>
      <c r="AU121" s="3"/>
      <c r="AV121" s="3"/>
      <c r="AW121" s="1"/>
      <c r="AX121" s="1"/>
      <c r="AY121" s="1">
        <f t="shared" si="56"/>
        <v>0</v>
      </c>
      <c r="AZ121" s="3"/>
      <c r="BA121" s="3"/>
      <c r="BB121" s="3"/>
      <c r="BC121" s="80" t="e">
        <f t="shared" si="57"/>
        <v>#DIV/0!</v>
      </c>
      <c r="BD121" s="80" t="e">
        <f t="shared" si="58"/>
        <v>#DIV/0!</v>
      </c>
      <c r="BE121" s="81">
        <f t="shared" si="61"/>
        <v>0</v>
      </c>
      <c r="BF121" s="81">
        <f t="shared" si="61"/>
        <v>0</v>
      </c>
      <c r="BG121" s="81">
        <f t="shared" si="59"/>
        <v>0</v>
      </c>
      <c r="BH121" s="81">
        <f t="shared" si="62"/>
        <v>0</v>
      </c>
      <c r="BI121" s="81">
        <f t="shared" si="62"/>
        <v>0</v>
      </c>
    </row>
    <row r="122" spans="1:61" ht="17.25" thickTop="1" thickBot="1">
      <c r="A122" s="70"/>
      <c r="B122" s="71"/>
      <c r="C122" s="3"/>
      <c r="D122" s="45"/>
      <c r="E122" s="45"/>
      <c r="F122" s="45">
        <f t="shared" si="51"/>
        <v>0</v>
      </c>
      <c r="G122" s="3"/>
      <c r="H122" s="3"/>
      <c r="I122" s="39"/>
      <c r="J122" s="45">
        <f t="shared" si="52"/>
        <v>0</v>
      </c>
      <c r="K122" s="45">
        <f t="shared" si="53"/>
        <v>0</v>
      </c>
      <c r="L122" s="3"/>
      <c r="M122" s="72"/>
      <c r="N122" s="72"/>
      <c r="O122" s="45">
        <f t="shared" si="55"/>
        <v>0</v>
      </c>
      <c r="P122" s="71"/>
      <c r="Q122" s="74"/>
      <c r="R122" s="74"/>
      <c r="S122" s="75"/>
      <c r="T122" s="76"/>
      <c r="U122" s="70"/>
      <c r="V122" s="3"/>
      <c r="W122" s="3"/>
      <c r="X122" s="3"/>
      <c r="Y122" s="39"/>
      <c r="Z122" s="405">
        <f t="shared" si="54"/>
        <v>0</v>
      </c>
      <c r="AA122" s="406">
        <f t="shared" si="60"/>
        <v>0</v>
      </c>
      <c r="AB122" s="71"/>
      <c r="AC122" s="3"/>
      <c r="AD122" s="71"/>
      <c r="AE122" s="78"/>
      <c r="AF122" s="78"/>
      <c r="AG122" s="3"/>
      <c r="AH122" s="3"/>
      <c r="AI122" s="79"/>
      <c r="AJ122" s="3"/>
      <c r="AK122" s="71"/>
      <c r="AL122" s="3"/>
      <c r="AM122" s="71"/>
      <c r="AN122" s="3"/>
      <c r="AO122" s="3"/>
      <c r="AP122" s="76"/>
      <c r="AQ122" s="74"/>
      <c r="AR122" s="3"/>
      <c r="AS122" s="3"/>
      <c r="AT122" s="3"/>
      <c r="AU122" s="3"/>
      <c r="AV122" s="3"/>
      <c r="AW122" s="1"/>
      <c r="AX122" s="1"/>
      <c r="AY122" s="1">
        <f t="shared" si="56"/>
        <v>0</v>
      </c>
      <c r="AZ122" s="3"/>
      <c r="BA122" s="3"/>
      <c r="BB122" s="3"/>
      <c r="BC122" s="80" t="e">
        <f t="shared" si="57"/>
        <v>#DIV/0!</v>
      </c>
      <c r="BD122" s="80" t="e">
        <f t="shared" si="58"/>
        <v>#DIV/0!</v>
      </c>
      <c r="BE122" s="81">
        <f t="shared" si="61"/>
        <v>0</v>
      </c>
      <c r="BF122" s="81">
        <f t="shared" si="61"/>
        <v>0</v>
      </c>
      <c r="BG122" s="81">
        <f t="shared" si="59"/>
        <v>0</v>
      </c>
      <c r="BH122" s="81">
        <f t="shared" si="62"/>
        <v>0</v>
      </c>
      <c r="BI122" s="81">
        <f t="shared" si="62"/>
        <v>0</v>
      </c>
    </row>
    <row r="123" spans="1:61" ht="17.25" thickTop="1" thickBot="1">
      <c r="A123" s="70"/>
      <c r="B123" s="71"/>
      <c r="C123" s="3"/>
      <c r="D123" s="45"/>
      <c r="E123" s="45"/>
      <c r="F123" s="45">
        <f t="shared" si="51"/>
        <v>0</v>
      </c>
      <c r="G123" s="3"/>
      <c r="H123" s="3"/>
      <c r="I123" s="39"/>
      <c r="J123" s="45">
        <f t="shared" si="52"/>
        <v>0</v>
      </c>
      <c r="K123" s="45">
        <f t="shared" si="53"/>
        <v>0</v>
      </c>
      <c r="L123" s="3"/>
      <c r="M123" s="72"/>
      <c r="N123" s="72"/>
      <c r="O123" s="45">
        <f t="shared" si="55"/>
        <v>0</v>
      </c>
      <c r="P123" s="71"/>
      <c r="Q123" s="74"/>
      <c r="R123" s="74"/>
      <c r="S123" s="75"/>
      <c r="T123" s="76"/>
      <c r="U123" s="70"/>
      <c r="V123" s="3"/>
      <c r="W123" s="3"/>
      <c r="X123" s="3"/>
      <c r="Y123" s="39"/>
      <c r="Z123" s="405">
        <f t="shared" si="54"/>
        <v>0</v>
      </c>
      <c r="AA123" s="406">
        <f t="shared" si="60"/>
        <v>0</v>
      </c>
      <c r="AB123" s="71"/>
      <c r="AC123" s="3"/>
      <c r="AD123" s="71"/>
      <c r="AE123" s="78"/>
      <c r="AF123" s="78"/>
      <c r="AG123" s="3"/>
      <c r="AH123" s="3"/>
      <c r="AI123" s="79"/>
      <c r="AJ123" s="3"/>
      <c r="AK123" s="71"/>
      <c r="AL123" s="3"/>
      <c r="AM123" s="71"/>
      <c r="AN123" s="3"/>
      <c r="AO123" s="3"/>
      <c r="AP123" s="76"/>
      <c r="AQ123" s="74"/>
      <c r="AR123" s="3"/>
      <c r="AS123" s="3"/>
      <c r="AT123" s="3"/>
      <c r="AU123" s="3"/>
      <c r="AV123" s="3"/>
      <c r="AW123" s="1"/>
      <c r="AX123" s="1"/>
      <c r="AY123" s="1">
        <f t="shared" si="56"/>
        <v>0</v>
      </c>
      <c r="AZ123" s="3"/>
      <c r="BA123" s="3"/>
      <c r="BB123" s="3"/>
      <c r="BC123" s="80" t="e">
        <f t="shared" si="57"/>
        <v>#DIV/0!</v>
      </c>
      <c r="BD123" s="80" t="e">
        <f t="shared" si="58"/>
        <v>#DIV/0!</v>
      </c>
      <c r="BE123" s="81">
        <f t="shared" si="61"/>
        <v>0</v>
      </c>
      <c r="BF123" s="81">
        <f t="shared" si="61"/>
        <v>0</v>
      </c>
      <c r="BG123" s="81">
        <f t="shared" si="59"/>
        <v>0</v>
      </c>
      <c r="BH123" s="81">
        <f t="shared" si="62"/>
        <v>0</v>
      </c>
      <c r="BI123" s="81">
        <f t="shared" si="62"/>
        <v>0</v>
      </c>
    </row>
    <row r="124" spans="1:61" ht="17.25" thickTop="1" thickBot="1">
      <c r="A124" s="70"/>
      <c r="B124" s="71"/>
      <c r="C124" s="3"/>
      <c r="D124" s="45"/>
      <c r="E124" s="45"/>
      <c r="F124" s="45">
        <f t="shared" si="51"/>
        <v>0</v>
      </c>
      <c r="G124" s="3"/>
      <c r="H124" s="3"/>
      <c r="I124" s="39"/>
      <c r="J124" s="45">
        <f t="shared" si="52"/>
        <v>0</v>
      </c>
      <c r="K124" s="45">
        <f t="shared" si="53"/>
        <v>0</v>
      </c>
      <c r="L124" s="3"/>
      <c r="M124" s="72"/>
      <c r="N124" s="72"/>
      <c r="O124" s="45">
        <f t="shared" si="55"/>
        <v>0</v>
      </c>
      <c r="P124" s="71"/>
      <c r="Q124" s="74"/>
      <c r="R124" s="74"/>
      <c r="S124" s="75"/>
      <c r="T124" s="76"/>
      <c r="U124" s="70"/>
      <c r="V124" s="3"/>
      <c r="W124" s="3"/>
      <c r="X124" s="3"/>
      <c r="Y124" s="39"/>
      <c r="Z124" s="405">
        <f t="shared" si="54"/>
        <v>0</v>
      </c>
      <c r="AA124" s="406">
        <f t="shared" si="60"/>
        <v>0</v>
      </c>
      <c r="AB124" s="71"/>
      <c r="AC124" s="3"/>
      <c r="AD124" s="71"/>
      <c r="AE124" s="78"/>
      <c r="AF124" s="78"/>
      <c r="AG124" s="3"/>
      <c r="AH124" s="3"/>
      <c r="AI124" s="79"/>
      <c r="AJ124" s="3"/>
      <c r="AK124" s="71"/>
      <c r="AL124" s="3"/>
      <c r="AM124" s="71"/>
      <c r="AN124" s="3"/>
      <c r="AO124" s="3"/>
      <c r="AP124" s="76"/>
      <c r="AQ124" s="74"/>
      <c r="AR124" s="3"/>
      <c r="AS124" s="3"/>
      <c r="AT124" s="3"/>
      <c r="AU124" s="3"/>
      <c r="AV124" s="3"/>
      <c r="AW124" s="1"/>
      <c r="AX124" s="1"/>
      <c r="AY124" s="1">
        <f t="shared" si="56"/>
        <v>0</v>
      </c>
      <c r="AZ124" s="3"/>
      <c r="BA124" s="3"/>
      <c r="BB124" s="3"/>
      <c r="BC124" s="80" t="e">
        <f t="shared" si="57"/>
        <v>#DIV/0!</v>
      </c>
      <c r="BD124" s="80" t="e">
        <f t="shared" si="58"/>
        <v>#DIV/0!</v>
      </c>
      <c r="BE124" s="81">
        <f t="shared" si="61"/>
        <v>0</v>
      </c>
      <c r="BF124" s="81">
        <f t="shared" si="61"/>
        <v>0</v>
      </c>
      <c r="BG124" s="81">
        <f t="shared" si="59"/>
        <v>0</v>
      </c>
      <c r="BH124" s="81">
        <f t="shared" si="62"/>
        <v>0</v>
      </c>
      <c r="BI124" s="81">
        <f t="shared" si="62"/>
        <v>0</v>
      </c>
    </row>
    <row r="125" spans="1:61" ht="17.25" thickTop="1" thickBot="1">
      <c r="A125" s="70"/>
      <c r="B125" s="71"/>
      <c r="C125" s="3"/>
      <c r="D125" s="45"/>
      <c r="E125" s="45"/>
      <c r="F125" s="45">
        <f t="shared" si="51"/>
        <v>0</v>
      </c>
      <c r="G125" s="3"/>
      <c r="H125" s="3"/>
      <c r="I125" s="39"/>
      <c r="J125" s="45">
        <f t="shared" si="52"/>
        <v>0</v>
      </c>
      <c r="K125" s="45">
        <f t="shared" si="53"/>
        <v>0</v>
      </c>
      <c r="L125" s="3"/>
      <c r="M125" s="72"/>
      <c r="N125" s="72"/>
      <c r="O125" s="45">
        <f t="shared" si="55"/>
        <v>0</v>
      </c>
      <c r="P125" s="71"/>
      <c r="Q125" s="74"/>
      <c r="R125" s="74"/>
      <c r="S125" s="75"/>
      <c r="T125" s="76"/>
      <c r="U125" s="70"/>
      <c r="V125" s="3"/>
      <c r="W125" s="3"/>
      <c r="X125" s="3"/>
      <c r="Y125" s="39"/>
      <c r="Z125" s="405">
        <f t="shared" si="54"/>
        <v>0</v>
      </c>
      <c r="AA125" s="406">
        <f t="shared" si="60"/>
        <v>0</v>
      </c>
      <c r="AB125" s="71"/>
      <c r="AC125" s="3"/>
      <c r="AD125" s="71"/>
      <c r="AE125" s="78"/>
      <c r="AF125" s="78"/>
      <c r="AG125" s="3"/>
      <c r="AH125" s="3"/>
      <c r="AI125" s="79"/>
      <c r="AJ125" s="3"/>
      <c r="AK125" s="71"/>
      <c r="AL125" s="3"/>
      <c r="AM125" s="71"/>
      <c r="AN125" s="3"/>
      <c r="AO125" s="3"/>
      <c r="AP125" s="76"/>
      <c r="AQ125" s="74"/>
      <c r="AR125" s="3"/>
      <c r="AS125" s="3"/>
      <c r="AT125" s="3"/>
      <c r="AU125" s="3"/>
      <c r="AV125" s="3"/>
      <c r="AW125" s="1"/>
      <c r="AX125" s="1"/>
      <c r="AY125" s="1">
        <f t="shared" si="56"/>
        <v>0</v>
      </c>
      <c r="AZ125" s="3"/>
      <c r="BA125" s="3"/>
      <c r="BB125" s="3"/>
      <c r="BC125" s="80" t="e">
        <f t="shared" si="57"/>
        <v>#DIV/0!</v>
      </c>
      <c r="BD125" s="80" t="e">
        <f t="shared" si="58"/>
        <v>#DIV/0!</v>
      </c>
      <c r="BE125" s="81">
        <f t="shared" si="61"/>
        <v>0</v>
      </c>
      <c r="BF125" s="81">
        <f t="shared" si="61"/>
        <v>0</v>
      </c>
      <c r="BG125" s="81">
        <f t="shared" si="59"/>
        <v>0</v>
      </c>
      <c r="BH125" s="81">
        <f t="shared" si="62"/>
        <v>0</v>
      </c>
      <c r="BI125" s="81">
        <f t="shared" si="62"/>
        <v>0</v>
      </c>
    </row>
    <row r="126" spans="1:61" ht="17.25" thickTop="1" thickBot="1">
      <c r="A126" s="70"/>
      <c r="B126" s="71"/>
      <c r="C126" s="3"/>
      <c r="D126" s="45"/>
      <c r="E126" s="45"/>
      <c r="F126" s="45">
        <f t="shared" ref="F126:F189" si="63">D126+E126</f>
        <v>0</v>
      </c>
      <c r="G126" s="3"/>
      <c r="H126" s="3"/>
      <c r="I126" s="39"/>
      <c r="J126" s="45">
        <f t="shared" ref="J126:J189" si="64">I126/(1.14)</f>
        <v>0</v>
      </c>
      <c r="K126" s="45">
        <f t="shared" ref="K126:K189" si="65">J126*0.14</f>
        <v>0</v>
      </c>
      <c r="L126" s="3"/>
      <c r="M126" s="72"/>
      <c r="N126" s="72"/>
      <c r="O126" s="45">
        <f t="shared" ref="O126:O189" si="66">I126-D126</f>
        <v>0</v>
      </c>
      <c r="P126" s="71"/>
      <c r="Q126" s="74"/>
      <c r="R126" s="74"/>
      <c r="S126" s="75"/>
      <c r="T126" s="76"/>
      <c r="U126" s="70"/>
      <c r="V126" s="3"/>
      <c r="W126" s="3"/>
      <c r="X126" s="3"/>
      <c r="Y126" s="39"/>
      <c r="Z126" s="405">
        <f t="shared" si="54"/>
        <v>0</v>
      </c>
      <c r="AA126" s="406">
        <f t="shared" si="60"/>
        <v>0</v>
      </c>
      <c r="AB126" s="71"/>
      <c r="AC126" s="3"/>
      <c r="AD126" s="71"/>
      <c r="AE126" s="78"/>
      <c r="AF126" s="78"/>
      <c r="AG126" s="3"/>
      <c r="AH126" s="3"/>
      <c r="AI126" s="79"/>
      <c r="AJ126" s="3"/>
      <c r="AK126" s="71"/>
      <c r="AL126" s="3"/>
      <c r="AM126" s="71"/>
      <c r="AN126" s="3"/>
      <c r="AO126" s="3"/>
      <c r="AP126" s="76"/>
      <c r="AQ126" s="74"/>
      <c r="AR126" s="3"/>
      <c r="AS126" s="3"/>
      <c r="AT126" s="3"/>
      <c r="AU126" s="3"/>
      <c r="AV126" s="3"/>
      <c r="AW126" s="1"/>
      <c r="AX126" s="1"/>
      <c r="AY126" s="1">
        <f t="shared" si="56"/>
        <v>0</v>
      </c>
      <c r="AZ126" s="3"/>
      <c r="BA126" s="3"/>
      <c r="BB126" s="3"/>
      <c r="BC126" s="80" t="e">
        <f t="shared" si="57"/>
        <v>#DIV/0!</v>
      </c>
      <c r="BD126" s="80" t="e">
        <f t="shared" si="58"/>
        <v>#DIV/0!</v>
      </c>
      <c r="BE126" s="81">
        <f t="shared" si="61"/>
        <v>0</v>
      </c>
      <c r="BF126" s="81">
        <f t="shared" si="61"/>
        <v>0</v>
      </c>
      <c r="BG126" s="81">
        <f t="shared" si="59"/>
        <v>0</v>
      </c>
      <c r="BH126" s="81">
        <f t="shared" si="62"/>
        <v>0</v>
      </c>
      <c r="BI126" s="81">
        <f t="shared" si="62"/>
        <v>0</v>
      </c>
    </row>
    <row r="127" spans="1:61" ht="17.25" thickTop="1" thickBot="1">
      <c r="A127" s="70"/>
      <c r="B127" s="71"/>
      <c r="C127" s="3"/>
      <c r="D127" s="45"/>
      <c r="E127" s="45"/>
      <c r="F127" s="45">
        <f t="shared" si="63"/>
        <v>0</v>
      </c>
      <c r="G127" s="3"/>
      <c r="H127" s="3"/>
      <c r="I127" s="39"/>
      <c r="J127" s="45">
        <f t="shared" si="64"/>
        <v>0</v>
      </c>
      <c r="K127" s="45">
        <f t="shared" si="65"/>
        <v>0</v>
      </c>
      <c r="L127" s="3"/>
      <c r="M127" s="72"/>
      <c r="N127" s="72"/>
      <c r="O127" s="45">
        <f t="shared" si="66"/>
        <v>0</v>
      </c>
      <c r="P127" s="71"/>
      <c r="Q127" s="74"/>
      <c r="R127" s="74"/>
      <c r="S127" s="75"/>
      <c r="T127" s="76"/>
      <c r="U127" s="70"/>
      <c r="V127" s="3"/>
      <c r="W127" s="3"/>
      <c r="X127" s="3"/>
      <c r="Y127" s="39"/>
      <c r="Z127" s="405">
        <f t="shared" si="54"/>
        <v>0</v>
      </c>
      <c r="AA127" s="406">
        <f t="shared" si="60"/>
        <v>0</v>
      </c>
      <c r="AB127" s="71"/>
      <c r="AC127" s="3"/>
      <c r="AD127" s="71"/>
      <c r="AE127" s="78"/>
      <c r="AF127" s="78"/>
      <c r="AG127" s="3"/>
      <c r="AH127" s="3"/>
      <c r="AI127" s="79"/>
      <c r="AJ127" s="3"/>
      <c r="AK127" s="71"/>
      <c r="AL127" s="3"/>
      <c r="AM127" s="71"/>
      <c r="AN127" s="3"/>
      <c r="AO127" s="3"/>
      <c r="AP127" s="76"/>
      <c r="AQ127" s="74"/>
      <c r="AR127" s="3"/>
      <c r="AS127" s="3"/>
      <c r="AT127" s="3"/>
      <c r="AU127" s="3"/>
      <c r="AV127" s="3"/>
      <c r="AW127" s="1"/>
      <c r="AX127" s="1"/>
      <c r="AY127" s="1">
        <f t="shared" si="56"/>
        <v>0</v>
      </c>
      <c r="AZ127" s="3"/>
      <c r="BA127" s="3"/>
      <c r="BB127" s="3"/>
      <c r="BC127" s="80" t="e">
        <f t="shared" si="57"/>
        <v>#DIV/0!</v>
      </c>
      <c r="BD127" s="80" t="e">
        <f t="shared" si="58"/>
        <v>#DIV/0!</v>
      </c>
      <c r="BE127" s="81">
        <f t="shared" si="61"/>
        <v>0</v>
      </c>
      <c r="BF127" s="81">
        <f t="shared" si="61"/>
        <v>0</v>
      </c>
      <c r="BG127" s="81">
        <f t="shared" si="59"/>
        <v>0</v>
      </c>
      <c r="BH127" s="81">
        <f t="shared" si="62"/>
        <v>0</v>
      </c>
      <c r="BI127" s="81">
        <f t="shared" si="62"/>
        <v>0</v>
      </c>
    </row>
    <row r="128" spans="1:61" ht="17.25" thickTop="1" thickBot="1">
      <c r="A128" s="70"/>
      <c r="B128" s="71"/>
      <c r="C128" s="3"/>
      <c r="D128" s="45"/>
      <c r="E128" s="45"/>
      <c r="F128" s="45">
        <f t="shared" si="63"/>
        <v>0</v>
      </c>
      <c r="G128" s="3"/>
      <c r="H128" s="3"/>
      <c r="I128" s="39"/>
      <c r="J128" s="45">
        <f t="shared" si="64"/>
        <v>0</v>
      </c>
      <c r="K128" s="45">
        <f t="shared" si="65"/>
        <v>0</v>
      </c>
      <c r="L128" s="3"/>
      <c r="M128" s="72"/>
      <c r="N128" s="72"/>
      <c r="O128" s="45">
        <f t="shared" si="66"/>
        <v>0</v>
      </c>
      <c r="P128" s="71"/>
      <c r="Q128" s="74"/>
      <c r="R128" s="74"/>
      <c r="S128" s="75"/>
      <c r="T128" s="76"/>
      <c r="U128" s="70"/>
      <c r="V128" s="3"/>
      <c r="W128" s="3"/>
      <c r="X128" s="3"/>
      <c r="Y128" s="39"/>
      <c r="Z128" s="405">
        <f t="shared" si="54"/>
        <v>0</v>
      </c>
      <c r="AA128" s="406">
        <f t="shared" si="60"/>
        <v>0</v>
      </c>
      <c r="AB128" s="71"/>
      <c r="AC128" s="3"/>
      <c r="AD128" s="71"/>
      <c r="AE128" s="78"/>
      <c r="AF128" s="78"/>
      <c r="AG128" s="3"/>
      <c r="AH128" s="3"/>
      <c r="AI128" s="79"/>
      <c r="AJ128" s="3"/>
      <c r="AK128" s="71"/>
      <c r="AL128" s="3"/>
      <c r="AM128" s="71"/>
      <c r="AN128" s="3"/>
      <c r="AO128" s="3"/>
      <c r="AP128" s="76"/>
      <c r="AQ128" s="74"/>
      <c r="AR128" s="3"/>
      <c r="AS128" s="3"/>
      <c r="AT128" s="3"/>
      <c r="AU128" s="3"/>
      <c r="AV128" s="3"/>
      <c r="AW128" s="1"/>
      <c r="AX128" s="1"/>
      <c r="AY128" s="1">
        <f t="shared" si="56"/>
        <v>0</v>
      </c>
      <c r="AZ128" s="3"/>
      <c r="BA128" s="3"/>
      <c r="BB128" s="3"/>
      <c r="BC128" s="80" t="e">
        <f t="shared" si="57"/>
        <v>#DIV/0!</v>
      </c>
      <c r="BD128" s="80" t="e">
        <f t="shared" si="58"/>
        <v>#DIV/0!</v>
      </c>
      <c r="BE128" s="81">
        <f t="shared" si="61"/>
        <v>0</v>
      </c>
      <c r="BF128" s="81">
        <f t="shared" si="61"/>
        <v>0</v>
      </c>
      <c r="BG128" s="81">
        <f t="shared" si="59"/>
        <v>0</v>
      </c>
      <c r="BH128" s="81">
        <f t="shared" si="62"/>
        <v>0</v>
      </c>
      <c r="BI128" s="81">
        <f t="shared" si="62"/>
        <v>0</v>
      </c>
    </row>
    <row r="129" spans="1:61" ht="17.25" thickTop="1" thickBot="1">
      <c r="A129" s="70"/>
      <c r="B129" s="71"/>
      <c r="C129" s="3"/>
      <c r="D129" s="45"/>
      <c r="E129" s="45"/>
      <c r="F129" s="45">
        <f t="shared" si="63"/>
        <v>0</v>
      </c>
      <c r="G129" s="3"/>
      <c r="H129" s="3"/>
      <c r="I129" s="39"/>
      <c r="J129" s="45">
        <f t="shared" si="64"/>
        <v>0</v>
      </c>
      <c r="K129" s="45">
        <f t="shared" si="65"/>
        <v>0</v>
      </c>
      <c r="L129" s="3"/>
      <c r="M129" s="72"/>
      <c r="N129" s="72"/>
      <c r="O129" s="45">
        <f t="shared" si="66"/>
        <v>0</v>
      </c>
      <c r="P129" s="71"/>
      <c r="Q129" s="74"/>
      <c r="R129" s="74"/>
      <c r="S129" s="75"/>
      <c r="T129" s="76"/>
      <c r="U129" s="70"/>
      <c r="V129" s="3"/>
      <c r="W129" s="3"/>
      <c r="X129" s="3"/>
      <c r="Y129" s="39"/>
      <c r="Z129" s="405">
        <f t="shared" si="54"/>
        <v>0</v>
      </c>
      <c r="AA129" s="406">
        <f t="shared" si="60"/>
        <v>0</v>
      </c>
      <c r="AB129" s="71"/>
      <c r="AC129" s="3"/>
      <c r="AD129" s="71"/>
      <c r="AE129" s="78"/>
      <c r="AF129" s="78"/>
      <c r="AG129" s="3"/>
      <c r="AH129" s="3"/>
      <c r="AI129" s="79"/>
      <c r="AJ129" s="3"/>
      <c r="AK129" s="71"/>
      <c r="AL129" s="3"/>
      <c r="AM129" s="71"/>
      <c r="AN129" s="3"/>
      <c r="AO129" s="3"/>
      <c r="AP129" s="76"/>
      <c r="AQ129" s="74"/>
      <c r="AR129" s="3"/>
      <c r="AS129" s="3"/>
      <c r="AT129" s="3"/>
      <c r="AU129" s="3"/>
      <c r="AV129" s="3"/>
      <c r="AW129" s="1"/>
      <c r="AX129" s="1"/>
      <c r="AY129" s="1">
        <f t="shared" si="56"/>
        <v>0</v>
      </c>
      <c r="AZ129" s="3"/>
      <c r="BA129" s="3"/>
      <c r="BB129" s="3"/>
      <c r="BC129" s="80" t="e">
        <f t="shared" si="57"/>
        <v>#DIV/0!</v>
      </c>
      <c r="BD129" s="80" t="e">
        <f t="shared" si="58"/>
        <v>#DIV/0!</v>
      </c>
      <c r="BE129" s="81">
        <f t="shared" si="61"/>
        <v>0</v>
      </c>
      <c r="BF129" s="81">
        <f t="shared" si="61"/>
        <v>0</v>
      </c>
      <c r="BG129" s="81">
        <f t="shared" si="59"/>
        <v>0</v>
      </c>
      <c r="BH129" s="81">
        <f t="shared" si="62"/>
        <v>0</v>
      </c>
      <c r="BI129" s="81">
        <f t="shared" si="62"/>
        <v>0</v>
      </c>
    </row>
    <row r="130" spans="1:61" ht="17.25" thickTop="1" thickBot="1">
      <c r="A130" s="70"/>
      <c r="B130" s="71"/>
      <c r="C130" s="3"/>
      <c r="D130" s="45"/>
      <c r="E130" s="45"/>
      <c r="F130" s="45">
        <f t="shared" si="63"/>
        <v>0</v>
      </c>
      <c r="G130" s="3"/>
      <c r="H130" s="3"/>
      <c r="I130" s="39"/>
      <c r="J130" s="45">
        <f t="shared" si="64"/>
        <v>0</v>
      </c>
      <c r="K130" s="45">
        <f t="shared" si="65"/>
        <v>0</v>
      </c>
      <c r="L130" s="3"/>
      <c r="M130" s="72"/>
      <c r="N130" s="72"/>
      <c r="O130" s="45">
        <f t="shared" si="66"/>
        <v>0</v>
      </c>
      <c r="P130" s="71"/>
      <c r="Q130" s="74"/>
      <c r="R130" s="74"/>
      <c r="S130" s="75"/>
      <c r="T130" s="76"/>
      <c r="U130" s="70"/>
      <c r="V130" s="3"/>
      <c r="W130" s="3"/>
      <c r="X130" s="3"/>
      <c r="Y130" s="39"/>
      <c r="Z130" s="405">
        <f t="shared" si="54"/>
        <v>0</v>
      </c>
      <c r="AA130" s="406">
        <f t="shared" si="60"/>
        <v>0</v>
      </c>
      <c r="AB130" s="71"/>
      <c r="AC130" s="3"/>
      <c r="AD130" s="71"/>
      <c r="AE130" s="78"/>
      <c r="AF130" s="78"/>
      <c r="AG130" s="3"/>
      <c r="AH130" s="3"/>
      <c r="AI130" s="79"/>
      <c r="AJ130" s="3"/>
      <c r="AK130" s="71"/>
      <c r="AL130" s="3"/>
      <c r="AM130" s="71"/>
      <c r="AN130" s="3"/>
      <c r="AO130" s="3"/>
      <c r="AP130" s="76"/>
      <c r="AQ130" s="74"/>
      <c r="AR130" s="3"/>
      <c r="AS130" s="3"/>
      <c r="AT130" s="3"/>
      <c r="AU130" s="3"/>
      <c r="AV130" s="3"/>
      <c r="AW130" s="1"/>
      <c r="AX130" s="1"/>
      <c r="AY130" s="1">
        <f t="shared" si="56"/>
        <v>0</v>
      </c>
      <c r="AZ130" s="3"/>
      <c r="BA130" s="3"/>
      <c r="BB130" s="3"/>
      <c r="BC130" s="80" t="e">
        <f t="shared" si="57"/>
        <v>#DIV/0!</v>
      </c>
      <c r="BD130" s="80" t="e">
        <f t="shared" si="58"/>
        <v>#DIV/0!</v>
      </c>
      <c r="BE130" s="81">
        <f t="shared" si="61"/>
        <v>0</v>
      </c>
      <c r="BF130" s="81">
        <f t="shared" si="61"/>
        <v>0</v>
      </c>
      <c r="BG130" s="81">
        <f t="shared" si="59"/>
        <v>0</v>
      </c>
      <c r="BH130" s="81">
        <f t="shared" si="62"/>
        <v>0</v>
      </c>
      <c r="BI130" s="81">
        <f t="shared" si="62"/>
        <v>0</v>
      </c>
    </row>
    <row r="131" spans="1:61" ht="17.25" thickTop="1" thickBot="1">
      <c r="A131" s="70"/>
      <c r="B131" s="71"/>
      <c r="C131" s="3"/>
      <c r="D131" s="45"/>
      <c r="E131" s="45"/>
      <c r="F131" s="45">
        <f t="shared" si="63"/>
        <v>0</v>
      </c>
      <c r="G131" s="3"/>
      <c r="H131" s="3"/>
      <c r="I131" s="39"/>
      <c r="J131" s="45">
        <f t="shared" si="64"/>
        <v>0</v>
      </c>
      <c r="K131" s="45">
        <f t="shared" si="65"/>
        <v>0</v>
      </c>
      <c r="L131" s="3"/>
      <c r="M131" s="72"/>
      <c r="N131" s="72"/>
      <c r="O131" s="45">
        <f t="shared" si="66"/>
        <v>0</v>
      </c>
      <c r="P131" s="71"/>
      <c r="Q131" s="74"/>
      <c r="R131" s="74"/>
      <c r="S131" s="75"/>
      <c r="T131" s="76"/>
      <c r="U131" s="70"/>
      <c r="V131" s="3"/>
      <c r="W131" s="3"/>
      <c r="X131" s="3"/>
      <c r="Y131" s="39"/>
      <c r="Z131" s="405">
        <f t="shared" si="54"/>
        <v>0</v>
      </c>
      <c r="AA131" s="406">
        <f t="shared" si="60"/>
        <v>0</v>
      </c>
      <c r="AB131" s="71"/>
      <c r="AC131" s="3"/>
      <c r="AD131" s="71"/>
      <c r="AE131" s="78"/>
      <c r="AF131" s="78"/>
      <c r="AG131" s="3"/>
      <c r="AH131" s="3"/>
      <c r="AI131" s="79"/>
      <c r="AJ131" s="3"/>
      <c r="AK131" s="71"/>
      <c r="AL131" s="3"/>
      <c r="AM131" s="71"/>
      <c r="AN131" s="3"/>
      <c r="AO131" s="3"/>
      <c r="AP131" s="76"/>
      <c r="AQ131" s="74"/>
      <c r="AR131" s="3"/>
      <c r="AS131" s="3"/>
      <c r="AT131" s="3"/>
      <c r="AU131" s="3"/>
      <c r="AV131" s="3"/>
      <c r="AW131" s="1"/>
      <c r="AX131" s="1"/>
      <c r="AY131" s="1">
        <f t="shared" si="56"/>
        <v>0</v>
      </c>
      <c r="AZ131" s="3"/>
      <c r="BA131" s="3"/>
      <c r="BB131" s="3"/>
      <c r="BC131" s="80" t="e">
        <f t="shared" si="57"/>
        <v>#DIV/0!</v>
      </c>
      <c r="BD131" s="80" t="e">
        <f t="shared" si="58"/>
        <v>#DIV/0!</v>
      </c>
      <c r="BE131" s="81">
        <f t="shared" si="61"/>
        <v>0</v>
      </c>
      <c r="BF131" s="81">
        <f t="shared" si="61"/>
        <v>0</v>
      </c>
      <c r="BG131" s="81">
        <f t="shared" si="59"/>
        <v>0</v>
      </c>
      <c r="BH131" s="81">
        <f t="shared" si="62"/>
        <v>0</v>
      </c>
      <c r="BI131" s="81">
        <f t="shared" si="62"/>
        <v>0</v>
      </c>
    </row>
    <row r="132" spans="1:61" ht="17.25" thickTop="1" thickBot="1">
      <c r="A132" s="70"/>
      <c r="B132" s="71"/>
      <c r="C132" s="3"/>
      <c r="D132" s="45"/>
      <c r="E132" s="45"/>
      <c r="F132" s="45">
        <f t="shared" si="63"/>
        <v>0</v>
      </c>
      <c r="G132" s="3"/>
      <c r="H132" s="3"/>
      <c r="I132" s="39"/>
      <c r="J132" s="45">
        <f t="shared" si="64"/>
        <v>0</v>
      </c>
      <c r="K132" s="45">
        <f t="shared" si="65"/>
        <v>0</v>
      </c>
      <c r="L132" s="3"/>
      <c r="M132" s="72"/>
      <c r="N132" s="72"/>
      <c r="O132" s="45">
        <f t="shared" si="66"/>
        <v>0</v>
      </c>
      <c r="P132" s="71"/>
      <c r="Q132" s="74"/>
      <c r="R132" s="74"/>
      <c r="S132" s="75"/>
      <c r="T132" s="76"/>
      <c r="U132" s="70"/>
      <c r="V132" s="3"/>
      <c r="W132" s="3"/>
      <c r="X132" s="3"/>
      <c r="Y132" s="39"/>
      <c r="Z132" s="405">
        <f t="shared" si="54"/>
        <v>0</v>
      </c>
      <c r="AA132" s="406">
        <f t="shared" si="60"/>
        <v>0</v>
      </c>
      <c r="AB132" s="71"/>
      <c r="AC132" s="3"/>
      <c r="AD132" s="71"/>
      <c r="AE132" s="78"/>
      <c r="AF132" s="78"/>
      <c r="AG132" s="3"/>
      <c r="AH132" s="3"/>
      <c r="AI132" s="79"/>
      <c r="AJ132" s="3"/>
      <c r="AK132" s="71"/>
      <c r="AL132" s="3"/>
      <c r="AM132" s="71"/>
      <c r="AN132" s="3"/>
      <c r="AO132" s="3"/>
      <c r="AP132" s="76"/>
      <c r="AQ132" s="74"/>
      <c r="AR132" s="3"/>
      <c r="AS132" s="3"/>
      <c r="AT132" s="3"/>
      <c r="AU132" s="3"/>
      <c r="AV132" s="3"/>
      <c r="AW132" s="1"/>
      <c r="AX132" s="1"/>
      <c r="AY132" s="1">
        <f t="shared" si="56"/>
        <v>0</v>
      </c>
      <c r="AZ132" s="3"/>
      <c r="BA132" s="3"/>
      <c r="BB132" s="3"/>
      <c r="BC132" s="80" t="e">
        <f t="shared" si="57"/>
        <v>#DIV/0!</v>
      </c>
      <c r="BD132" s="80" t="e">
        <f t="shared" si="58"/>
        <v>#DIV/0!</v>
      </c>
      <c r="BE132" s="81">
        <f t="shared" si="61"/>
        <v>0</v>
      </c>
      <c r="BF132" s="81">
        <f t="shared" si="61"/>
        <v>0</v>
      </c>
      <c r="BG132" s="81">
        <f t="shared" si="59"/>
        <v>0</v>
      </c>
      <c r="BH132" s="81">
        <f t="shared" si="62"/>
        <v>0</v>
      </c>
      <c r="BI132" s="81">
        <f t="shared" si="62"/>
        <v>0</v>
      </c>
    </row>
    <row r="133" spans="1:61" ht="17.25" thickTop="1" thickBot="1">
      <c r="A133" s="70"/>
      <c r="B133" s="71"/>
      <c r="C133" s="3"/>
      <c r="D133" s="45"/>
      <c r="E133" s="45"/>
      <c r="F133" s="45">
        <f t="shared" si="63"/>
        <v>0</v>
      </c>
      <c r="G133" s="3"/>
      <c r="H133" s="3"/>
      <c r="I133" s="39"/>
      <c r="J133" s="45">
        <f t="shared" si="64"/>
        <v>0</v>
      </c>
      <c r="K133" s="45">
        <f t="shared" si="65"/>
        <v>0</v>
      </c>
      <c r="L133" s="3"/>
      <c r="M133" s="72"/>
      <c r="N133" s="72"/>
      <c r="O133" s="45">
        <f t="shared" si="66"/>
        <v>0</v>
      </c>
      <c r="P133" s="71"/>
      <c r="Q133" s="74"/>
      <c r="R133" s="74"/>
      <c r="S133" s="75"/>
      <c r="T133" s="76"/>
      <c r="U133" s="70"/>
      <c r="V133" s="3"/>
      <c r="W133" s="3"/>
      <c r="X133" s="3"/>
      <c r="Y133" s="39"/>
      <c r="Z133" s="405">
        <f t="shared" si="54"/>
        <v>0</v>
      </c>
      <c r="AA133" s="406">
        <f t="shared" si="60"/>
        <v>0</v>
      </c>
      <c r="AB133" s="71"/>
      <c r="AC133" s="3"/>
      <c r="AD133" s="71"/>
      <c r="AE133" s="78"/>
      <c r="AF133" s="78"/>
      <c r="AG133" s="3"/>
      <c r="AH133" s="3"/>
      <c r="AI133" s="79"/>
      <c r="AJ133" s="3"/>
      <c r="AK133" s="71"/>
      <c r="AL133" s="3"/>
      <c r="AM133" s="71"/>
      <c r="AN133" s="3"/>
      <c r="AO133" s="3"/>
      <c r="AP133" s="76"/>
      <c r="AQ133" s="74"/>
      <c r="AR133" s="3"/>
      <c r="AS133" s="3"/>
      <c r="AT133" s="3"/>
      <c r="AU133" s="3"/>
      <c r="AV133" s="3"/>
      <c r="AW133" s="1"/>
      <c r="AX133" s="1"/>
      <c r="AY133" s="1">
        <f t="shared" si="56"/>
        <v>0</v>
      </c>
      <c r="AZ133" s="3"/>
      <c r="BA133" s="3"/>
      <c r="BB133" s="3"/>
      <c r="BC133" s="80" t="e">
        <f t="shared" si="57"/>
        <v>#DIV/0!</v>
      </c>
      <c r="BD133" s="80" t="e">
        <f t="shared" si="58"/>
        <v>#DIV/0!</v>
      </c>
      <c r="BE133" s="81">
        <f t="shared" si="61"/>
        <v>0</v>
      </c>
      <c r="BF133" s="81">
        <f t="shared" si="61"/>
        <v>0</v>
      </c>
      <c r="BG133" s="81">
        <f t="shared" si="59"/>
        <v>0</v>
      </c>
      <c r="BH133" s="81">
        <f t="shared" si="62"/>
        <v>0</v>
      </c>
      <c r="BI133" s="81">
        <f t="shared" si="62"/>
        <v>0</v>
      </c>
    </row>
    <row r="134" spans="1:61" ht="17.25" thickTop="1" thickBot="1">
      <c r="A134" s="70"/>
      <c r="B134" s="71"/>
      <c r="C134" s="3"/>
      <c r="D134" s="45"/>
      <c r="E134" s="45"/>
      <c r="F134" s="45">
        <f t="shared" si="63"/>
        <v>0</v>
      </c>
      <c r="G134" s="3"/>
      <c r="H134" s="3"/>
      <c r="I134" s="39"/>
      <c r="J134" s="45">
        <f t="shared" si="64"/>
        <v>0</v>
      </c>
      <c r="K134" s="45">
        <f t="shared" si="65"/>
        <v>0</v>
      </c>
      <c r="L134" s="3"/>
      <c r="M134" s="72"/>
      <c r="N134" s="72"/>
      <c r="O134" s="45">
        <f t="shared" si="66"/>
        <v>0</v>
      </c>
      <c r="P134" s="71"/>
      <c r="Q134" s="74"/>
      <c r="R134" s="74"/>
      <c r="S134" s="75"/>
      <c r="T134" s="76"/>
      <c r="U134" s="70"/>
      <c r="V134" s="3"/>
      <c r="W134" s="3"/>
      <c r="X134" s="3"/>
      <c r="Y134" s="39"/>
      <c r="Z134" s="405">
        <f t="shared" ref="Z134:Z197" si="67">IF(AG134="Corporate",((F134+Y134)/2),IF(G134="Club",I134,(F134+Y134)))</f>
        <v>0</v>
      </c>
      <c r="AA134" s="406">
        <f t="shared" si="60"/>
        <v>0</v>
      </c>
      <c r="AB134" s="71"/>
      <c r="AC134" s="3"/>
      <c r="AD134" s="71"/>
      <c r="AE134" s="78"/>
      <c r="AF134" s="78"/>
      <c r="AG134" s="3"/>
      <c r="AH134" s="3"/>
      <c r="AI134" s="79"/>
      <c r="AJ134" s="3"/>
      <c r="AK134" s="71"/>
      <c r="AL134" s="3"/>
      <c r="AM134" s="71"/>
      <c r="AN134" s="3"/>
      <c r="AO134" s="3"/>
      <c r="AP134" s="76"/>
      <c r="AQ134" s="74"/>
      <c r="AR134" s="3"/>
      <c r="AS134" s="3"/>
      <c r="AT134" s="3"/>
      <c r="AU134" s="3"/>
      <c r="AV134" s="3"/>
      <c r="AW134" s="1"/>
      <c r="AX134" s="1"/>
      <c r="AY134" s="1">
        <f t="shared" si="56"/>
        <v>0</v>
      </c>
      <c r="AZ134" s="3"/>
      <c r="BA134" s="3"/>
      <c r="BB134" s="3"/>
      <c r="BC134" s="80" t="e">
        <f t="shared" si="57"/>
        <v>#DIV/0!</v>
      </c>
      <c r="BD134" s="80" t="e">
        <f t="shared" si="58"/>
        <v>#DIV/0!</v>
      </c>
      <c r="BE134" s="81">
        <f t="shared" si="61"/>
        <v>0</v>
      </c>
      <c r="BF134" s="81">
        <f t="shared" si="61"/>
        <v>0</v>
      </c>
      <c r="BG134" s="81">
        <f t="shared" si="59"/>
        <v>0</v>
      </c>
      <c r="BH134" s="81">
        <f t="shared" si="62"/>
        <v>0</v>
      </c>
      <c r="BI134" s="81">
        <f t="shared" si="62"/>
        <v>0</v>
      </c>
    </row>
    <row r="135" spans="1:61" ht="17.25" thickTop="1" thickBot="1">
      <c r="A135" s="70"/>
      <c r="B135" s="71"/>
      <c r="C135" s="3"/>
      <c r="D135" s="45"/>
      <c r="E135" s="45"/>
      <c r="F135" s="45">
        <f t="shared" si="63"/>
        <v>0</v>
      </c>
      <c r="G135" s="3"/>
      <c r="H135" s="3"/>
      <c r="I135" s="39"/>
      <c r="J135" s="45">
        <f t="shared" si="64"/>
        <v>0</v>
      </c>
      <c r="K135" s="45">
        <f t="shared" si="65"/>
        <v>0</v>
      </c>
      <c r="L135" s="3"/>
      <c r="M135" s="72"/>
      <c r="N135" s="72"/>
      <c r="O135" s="45">
        <f t="shared" si="66"/>
        <v>0</v>
      </c>
      <c r="P135" s="71"/>
      <c r="Q135" s="74"/>
      <c r="R135" s="74"/>
      <c r="S135" s="75"/>
      <c r="T135" s="76"/>
      <c r="U135" s="70"/>
      <c r="V135" s="3"/>
      <c r="W135" s="3"/>
      <c r="X135" s="3"/>
      <c r="Y135" s="39"/>
      <c r="Z135" s="405">
        <f t="shared" si="67"/>
        <v>0</v>
      </c>
      <c r="AA135" s="406">
        <f t="shared" si="60"/>
        <v>0</v>
      </c>
      <c r="AB135" s="71"/>
      <c r="AC135" s="3"/>
      <c r="AD135" s="71"/>
      <c r="AE135" s="78"/>
      <c r="AF135" s="78"/>
      <c r="AG135" s="3"/>
      <c r="AH135" s="3"/>
      <c r="AI135" s="79"/>
      <c r="AJ135" s="3"/>
      <c r="AK135" s="71"/>
      <c r="AL135" s="3"/>
      <c r="AM135" s="71"/>
      <c r="AN135" s="3"/>
      <c r="AO135" s="3"/>
      <c r="AP135" s="76"/>
      <c r="AQ135" s="74"/>
      <c r="AR135" s="3"/>
      <c r="AS135" s="3"/>
      <c r="AT135" s="3"/>
      <c r="AU135" s="3"/>
      <c r="AV135" s="3"/>
      <c r="AW135" s="1"/>
      <c r="AX135" s="1"/>
      <c r="AY135" s="1">
        <f t="shared" si="56"/>
        <v>0</v>
      </c>
      <c r="AZ135" s="3"/>
      <c r="BA135" s="3"/>
      <c r="BB135" s="3"/>
      <c r="BC135" s="80" t="e">
        <f t="shared" si="57"/>
        <v>#DIV/0!</v>
      </c>
      <c r="BD135" s="80" t="e">
        <f t="shared" si="58"/>
        <v>#DIV/0!</v>
      </c>
      <c r="BE135" s="81">
        <f t="shared" si="61"/>
        <v>0</v>
      </c>
      <c r="BF135" s="81">
        <f t="shared" si="61"/>
        <v>0</v>
      </c>
      <c r="BG135" s="81">
        <f t="shared" si="59"/>
        <v>0</v>
      </c>
      <c r="BH135" s="81">
        <f t="shared" si="62"/>
        <v>0</v>
      </c>
      <c r="BI135" s="81">
        <f t="shared" si="62"/>
        <v>0</v>
      </c>
    </row>
    <row r="136" spans="1:61" ht="17.25" thickTop="1" thickBot="1">
      <c r="A136" s="70"/>
      <c r="B136" s="71"/>
      <c r="C136" s="3"/>
      <c r="D136" s="45"/>
      <c r="E136" s="45"/>
      <c r="F136" s="45">
        <f t="shared" si="63"/>
        <v>0</v>
      </c>
      <c r="G136" s="3"/>
      <c r="H136" s="3"/>
      <c r="I136" s="39"/>
      <c r="J136" s="45">
        <f t="shared" si="64"/>
        <v>0</v>
      </c>
      <c r="K136" s="45">
        <f t="shared" si="65"/>
        <v>0</v>
      </c>
      <c r="L136" s="3"/>
      <c r="M136" s="72"/>
      <c r="N136" s="72"/>
      <c r="O136" s="45">
        <f t="shared" si="66"/>
        <v>0</v>
      </c>
      <c r="P136" s="71"/>
      <c r="Q136" s="74"/>
      <c r="R136" s="74"/>
      <c r="S136" s="75"/>
      <c r="T136" s="76"/>
      <c r="U136" s="70"/>
      <c r="V136" s="3"/>
      <c r="W136" s="3"/>
      <c r="X136" s="3"/>
      <c r="Y136" s="39"/>
      <c r="Z136" s="405">
        <f t="shared" si="67"/>
        <v>0</v>
      </c>
      <c r="AA136" s="406">
        <f t="shared" si="60"/>
        <v>0</v>
      </c>
      <c r="AB136" s="71"/>
      <c r="AC136" s="3"/>
      <c r="AD136" s="71"/>
      <c r="AE136" s="78"/>
      <c r="AF136" s="78"/>
      <c r="AG136" s="3"/>
      <c r="AH136" s="3"/>
      <c r="AI136" s="79"/>
      <c r="AJ136" s="3"/>
      <c r="AK136" s="71"/>
      <c r="AL136" s="3"/>
      <c r="AM136" s="71"/>
      <c r="AN136" s="3"/>
      <c r="AO136" s="3"/>
      <c r="AP136" s="76"/>
      <c r="AQ136" s="74"/>
      <c r="AR136" s="3"/>
      <c r="AS136" s="3"/>
      <c r="AT136" s="3"/>
      <c r="AU136" s="3"/>
      <c r="AV136" s="3"/>
      <c r="AW136" s="1"/>
      <c r="AX136" s="1"/>
      <c r="AY136" s="1">
        <f t="shared" si="56"/>
        <v>0</v>
      </c>
      <c r="AZ136" s="3"/>
      <c r="BA136" s="3"/>
      <c r="BB136" s="3"/>
      <c r="BC136" s="80" t="e">
        <f t="shared" si="57"/>
        <v>#DIV/0!</v>
      </c>
      <c r="BD136" s="80" t="e">
        <f t="shared" si="58"/>
        <v>#DIV/0!</v>
      </c>
      <c r="BE136" s="81">
        <f t="shared" si="61"/>
        <v>0</v>
      </c>
      <c r="BF136" s="81">
        <f t="shared" si="61"/>
        <v>0</v>
      </c>
      <c r="BG136" s="81">
        <f t="shared" si="59"/>
        <v>0</v>
      </c>
      <c r="BH136" s="81">
        <f t="shared" si="62"/>
        <v>0</v>
      </c>
      <c r="BI136" s="81">
        <f t="shared" si="62"/>
        <v>0</v>
      </c>
    </row>
    <row r="137" spans="1:61" ht="17.25" thickTop="1" thickBot="1">
      <c r="A137" s="70"/>
      <c r="B137" s="71"/>
      <c r="C137" s="3"/>
      <c r="D137" s="45"/>
      <c r="E137" s="45"/>
      <c r="F137" s="45">
        <f t="shared" si="63"/>
        <v>0</v>
      </c>
      <c r="G137" s="3"/>
      <c r="H137" s="3"/>
      <c r="I137" s="39"/>
      <c r="J137" s="45">
        <f t="shared" si="64"/>
        <v>0</v>
      </c>
      <c r="K137" s="45">
        <f t="shared" si="65"/>
        <v>0</v>
      </c>
      <c r="L137" s="3"/>
      <c r="M137" s="72"/>
      <c r="N137" s="72"/>
      <c r="O137" s="45">
        <f t="shared" si="66"/>
        <v>0</v>
      </c>
      <c r="P137" s="71"/>
      <c r="Q137" s="74"/>
      <c r="R137" s="74"/>
      <c r="S137" s="75"/>
      <c r="T137" s="76"/>
      <c r="U137" s="70"/>
      <c r="V137" s="3"/>
      <c r="W137" s="3"/>
      <c r="X137" s="3"/>
      <c r="Y137" s="39"/>
      <c r="Z137" s="405">
        <f t="shared" si="67"/>
        <v>0</v>
      </c>
      <c r="AA137" s="406">
        <f t="shared" si="60"/>
        <v>0</v>
      </c>
      <c r="AB137" s="71"/>
      <c r="AC137" s="3"/>
      <c r="AD137" s="71"/>
      <c r="AE137" s="78"/>
      <c r="AF137" s="78"/>
      <c r="AG137" s="3"/>
      <c r="AH137" s="3"/>
      <c r="AI137" s="79"/>
      <c r="AJ137" s="3"/>
      <c r="AK137" s="71"/>
      <c r="AL137" s="3"/>
      <c r="AM137" s="71"/>
      <c r="AN137" s="3"/>
      <c r="AO137" s="3"/>
      <c r="AP137" s="76"/>
      <c r="AQ137" s="74"/>
      <c r="AR137" s="3"/>
      <c r="AS137" s="3"/>
      <c r="AT137" s="3"/>
      <c r="AU137" s="3"/>
      <c r="AV137" s="3"/>
      <c r="AW137" s="1"/>
      <c r="AX137" s="1"/>
      <c r="AY137" s="1">
        <f t="shared" si="56"/>
        <v>0</v>
      </c>
      <c r="AZ137" s="3"/>
      <c r="BA137" s="3"/>
      <c r="BB137" s="3"/>
      <c r="BC137" s="80" t="e">
        <f t="shared" si="57"/>
        <v>#DIV/0!</v>
      </c>
      <c r="BD137" s="80" t="e">
        <f t="shared" si="58"/>
        <v>#DIV/0!</v>
      </c>
      <c r="BE137" s="81">
        <f t="shared" si="61"/>
        <v>0</v>
      </c>
      <c r="BF137" s="81">
        <f t="shared" si="61"/>
        <v>0</v>
      </c>
      <c r="BG137" s="81">
        <f t="shared" si="59"/>
        <v>0</v>
      </c>
      <c r="BH137" s="81">
        <f t="shared" si="62"/>
        <v>0</v>
      </c>
      <c r="BI137" s="81">
        <f t="shared" si="62"/>
        <v>0</v>
      </c>
    </row>
    <row r="138" spans="1:61" ht="17.25" thickTop="1" thickBot="1">
      <c r="A138" s="70"/>
      <c r="B138" s="71"/>
      <c r="C138" s="3"/>
      <c r="D138" s="45"/>
      <c r="E138" s="45"/>
      <c r="F138" s="45">
        <f t="shared" si="63"/>
        <v>0</v>
      </c>
      <c r="G138" s="3"/>
      <c r="H138" s="3"/>
      <c r="I138" s="39"/>
      <c r="J138" s="45">
        <f t="shared" si="64"/>
        <v>0</v>
      </c>
      <c r="K138" s="45">
        <f t="shared" si="65"/>
        <v>0</v>
      </c>
      <c r="L138" s="3"/>
      <c r="M138" s="72"/>
      <c r="N138" s="72"/>
      <c r="O138" s="45">
        <f t="shared" si="66"/>
        <v>0</v>
      </c>
      <c r="P138" s="71"/>
      <c r="Q138" s="74"/>
      <c r="R138" s="74"/>
      <c r="S138" s="75"/>
      <c r="T138" s="76"/>
      <c r="U138" s="70"/>
      <c r="V138" s="3"/>
      <c r="W138" s="3"/>
      <c r="X138" s="3"/>
      <c r="Y138" s="39"/>
      <c r="Z138" s="405">
        <f t="shared" si="67"/>
        <v>0</v>
      </c>
      <c r="AA138" s="406">
        <f t="shared" si="60"/>
        <v>0</v>
      </c>
      <c r="AB138" s="71"/>
      <c r="AC138" s="3"/>
      <c r="AD138" s="71"/>
      <c r="AE138" s="78"/>
      <c r="AF138" s="78"/>
      <c r="AG138" s="3"/>
      <c r="AH138" s="3"/>
      <c r="AI138" s="79"/>
      <c r="AJ138" s="3"/>
      <c r="AK138" s="71"/>
      <c r="AL138" s="3"/>
      <c r="AM138" s="71"/>
      <c r="AN138" s="3"/>
      <c r="AO138" s="3"/>
      <c r="AP138" s="76"/>
      <c r="AQ138" s="74"/>
      <c r="AR138" s="3"/>
      <c r="AS138" s="3"/>
      <c r="AT138" s="3"/>
      <c r="AU138" s="3"/>
      <c r="AV138" s="3"/>
      <c r="AW138" s="1"/>
      <c r="AX138" s="1"/>
      <c r="AY138" s="1">
        <f t="shared" si="56"/>
        <v>0</v>
      </c>
      <c r="AZ138" s="3"/>
      <c r="BA138" s="3"/>
      <c r="BB138" s="3"/>
      <c r="BC138" s="80" t="e">
        <f t="shared" si="57"/>
        <v>#DIV/0!</v>
      </c>
      <c r="BD138" s="80" t="e">
        <f t="shared" si="58"/>
        <v>#DIV/0!</v>
      </c>
      <c r="BE138" s="81">
        <f t="shared" si="61"/>
        <v>0</v>
      </c>
      <c r="BF138" s="81">
        <f t="shared" si="61"/>
        <v>0</v>
      </c>
      <c r="BG138" s="81">
        <f t="shared" si="59"/>
        <v>0</v>
      </c>
      <c r="BH138" s="81">
        <f t="shared" si="62"/>
        <v>0</v>
      </c>
      <c r="BI138" s="81">
        <f t="shared" si="62"/>
        <v>0</v>
      </c>
    </row>
    <row r="139" spans="1:61" ht="17.25" thickTop="1" thickBot="1">
      <c r="A139" s="70"/>
      <c r="B139" s="71"/>
      <c r="C139" s="3"/>
      <c r="D139" s="45"/>
      <c r="E139" s="45"/>
      <c r="F139" s="45">
        <f t="shared" si="63"/>
        <v>0</v>
      </c>
      <c r="G139" s="3"/>
      <c r="H139" s="3"/>
      <c r="I139" s="39"/>
      <c r="J139" s="45">
        <f t="shared" si="64"/>
        <v>0</v>
      </c>
      <c r="K139" s="45">
        <f t="shared" si="65"/>
        <v>0</v>
      </c>
      <c r="L139" s="3"/>
      <c r="M139" s="72"/>
      <c r="N139" s="72"/>
      <c r="O139" s="45">
        <f t="shared" si="66"/>
        <v>0</v>
      </c>
      <c r="P139" s="71"/>
      <c r="Q139" s="74"/>
      <c r="R139" s="74"/>
      <c r="S139" s="75"/>
      <c r="T139" s="76"/>
      <c r="U139" s="70"/>
      <c r="V139" s="3"/>
      <c r="W139" s="3"/>
      <c r="X139" s="3"/>
      <c r="Y139" s="39"/>
      <c r="Z139" s="405">
        <f t="shared" si="67"/>
        <v>0</v>
      </c>
      <c r="AA139" s="406">
        <f t="shared" si="60"/>
        <v>0</v>
      </c>
      <c r="AB139" s="71"/>
      <c r="AC139" s="3"/>
      <c r="AD139" s="71"/>
      <c r="AE139" s="78"/>
      <c r="AF139" s="78"/>
      <c r="AG139" s="3"/>
      <c r="AH139" s="3"/>
      <c r="AI139" s="79"/>
      <c r="AJ139" s="3"/>
      <c r="AK139" s="71"/>
      <c r="AL139" s="3"/>
      <c r="AM139" s="71"/>
      <c r="AN139" s="3"/>
      <c r="AO139" s="3"/>
      <c r="AP139" s="76"/>
      <c r="AQ139" s="74"/>
      <c r="AR139" s="3"/>
      <c r="AS139" s="3"/>
      <c r="AT139" s="3"/>
      <c r="AU139" s="3"/>
      <c r="AV139" s="3"/>
      <c r="AW139" s="1"/>
      <c r="AX139" s="1"/>
      <c r="AY139" s="1">
        <f t="shared" si="56"/>
        <v>0</v>
      </c>
      <c r="AZ139" s="3"/>
      <c r="BA139" s="3"/>
      <c r="BB139" s="3"/>
      <c r="BC139" s="80" t="e">
        <f t="shared" si="57"/>
        <v>#DIV/0!</v>
      </c>
      <c r="BD139" s="80" t="e">
        <f t="shared" si="58"/>
        <v>#DIV/0!</v>
      </c>
      <c r="BE139" s="81">
        <f t="shared" si="61"/>
        <v>0</v>
      </c>
      <c r="BF139" s="81">
        <f t="shared" si="61"/>
        <v>0</v>
      </c>
      <c r="BG139" s="81">
        <f t="shared" si="59"/>
        <v>0</v>
      </c>
      <c r="BH139" s="81">
        <f t="shared" si="62"/>
        <v>0</v>
      </c>
      <c r="BI139" s="81">
        <f t="shared" si="62"/>
        <v>0</v>
      </c>
    </row>
    <row r="140" spans="1:61" ht="17.25" thickTop="1" thickBot="1">
      <c r="A140" s="70"/>
      <c r="B140" s="71"/>
      <c r="C140" s="3"/>
      <c r="D140" s="45"/>
      <c r="E140" s="45"/>
      <c r="F140" s="45">
        <f t="shared" si="63"/>
        <v>0</v>
      </c>
      <c r="G140" s="3"/>
      <c r="H140" s="3"/>
      <c r="I140" s="39"/>
      <c r="J140" s="45">
        <f t="shared" si="64"/>
        <v>0</v>
      </c>
      <c r="K140" s="45">
        <f t="shared" si="65"/>
        <v>0</v>
      </c>
      <c r="L140" s="3"/>
      <c r="M140" s="72"/>
      <c r="N140" s="72"/>
      <c r="O140" s="45">
        <f t="shared" si="66"/>
        <v>0</v>
      </c>
      <c r="P140" s="71"/>
      <c r="Q140" s="74"/>
      <c r="R140" s="74"/>
      <c r="S140" s="75"/>
      <c r="T140" s="76"/>
      <c r="U140" s="70"/>
      <c r="V140" s="3"/>
      <c r="W140" s="3"/>
      <c r="X140" s="3"/>
      <c r="Y140" s="39"/>
      <c r="Z140" s="405">
        <f t="shared" si="67"/>
        <v>0</v>
      </c>
      <c r="AA140" s="406">
        <f t="shared" si="60"/>
        <v>0</v>
      </c>
      <c r="AB140" s="71"/>
      <c r="AC140" s="3"/>
      <c r="AD140" s="71"/>
      <c r="AE140" s="78"/>
      <c r="AF140" s="78"/>
      <c r="AG140" s="3"/>
      <c r="AH140" s="3"/>
      <c r="AI140" s="79"/>
      <c r="AJ140" s="3"/>
      <c r="AK140" s="71"/>
      <c r="AL140" s="3"/>
      <c r="AM140" s="71"/>
      <c r="AN140" s="3"/>
      <c r="AO140" s="3"/>
      <c r="AP140" s="76"/>
      <c r="AQ140" s="74"/>
      <c r="AR140" s="3"/>
      <c r="AS140" s="3"/>
      <c r="AT140" s="3"/>
      <c r="AU140" s="3"/>
      <c r="AV140" s="3"/>
      <c r="AW140" s="1"/>
      <c r="AX140" s="1"/>
      <c r="AY140" s="1">
        <f t="shared" si="56"/>
        <v>0</v>
      </c>
      <c r="AZ140" s="3"/>
      <c r="BA140" s="3"/>
      <c r="BB140" s="3"/>
      <c r="BC140" s="80" t="e">
        <f t="shared" si="57"/>
        <v>#DIV/0!</v>
      </c>
      <c r="BD140" s="80" t="e">
        <f t="shared" si="58"/>
        <v>#DIV/0!</v>
      </c>
      <c r="BE140" s="81">
        <f t="shared" si="61"/>
        <v>0</v>
      </c>
      <c r="BF140" s="81">
        <f t="shared" si="61"/>
        <v>0</v>
      </c>
      <c r="BG140" s="81">
        <f t="shared" si="59"/>
        <v>0</v>
      </c>
      <c r="BH140" s="81">
        <f t="shared" si="62"/>
        <v>0</v>
      </c>
      <c r="BI140" s="81">
        <f t="shared" si="62"/>
        <v>0</v>
      </c>
    </row>
    <row r="141" spans="1:61" ht="17.25" thickTop="1" thickBot="1">
      <c r="A141" s="70"/>
      <c r="B141" s="71"/>
      <c r="C141" s="3"/>
      <c r="D141" s="45"/>
      <c r="E141" s="45"/>
      <c r="F141" s="45">
        <f t="shared" si="63"/>
        <v>0</v>
      </c>
      <c r="G141" s="3"/>
      <c r="H141" s="3"/>
      <c r="I141" s="39"/>
      <c r="J141" s="45">
        <f t="shared" si="64"/>
        <v>0</v>
      </c>
      <c r="K141" s="45">
        <f t="shared" si="65"/>
        <v>0</v>
      </c>
      <c r="L141" s="3"/>
      <c r="M141" s="72"/>
      <c r="N141" s="72"/>
      <c r="O141" s="45">
        <f t="shared" si="66"/>
        <v>0</v>
      </c>
      <c r="P141" s="71"/>
      <c r="Q141" s="74"/>
      <c r="R141" s="74"/>
      <c r="S141" s="75"/>
      <c r="T141" s="76"/>
      <c r="U141" s="70"/>
      <c r="V141" s="3"/>
      <c r="W141" s="3"/>
      <c r="X141" s="3"/>
      <c r="Y141" s="39"/>
      <c r="Z141" s="405">
        <f t="shared" si="67"/>
        <v>0</v>
      </c>
      <c r="AA141" s="406">
        <f t="shared" si="60"/>
        <v>0</v>
      </c>
      <c r="AB141" s="71"/>
      <c r="AC141" s="3"/>
      <c r="AD141" s="71"/>
      <c r="AE141" s="78"/>
      <c r="AF141" s="78"/>
      <c r="AG141" s="3"/>
      <c r="AH141" s="3"/>
      <c r="AI141" s="79"/>
      <c r="AJ141" s="3"/>
      <c r="AK141" s="71"/>
      <c r="AL141" s="3"/>
      <c r="AM141" s="71"/>
      <c r="AN141" s="3"/>
      <c r="AO141" s="3"/>
      <c r="AP141" s="76"/>
      <c r="AQ141" s="74"/>
      <c r="AR141" s="3"/>
      <c r="AS141" s="3"/>
      <c r="AT141" s="3"/>
      <c r="AU141" s="3"/>
      <c r="AV141" s="3"/>
      <c r="AW141" s="1"/>
      <c r="AX141" s="1"/>
      <c r="AY141" s="1">
        <f t="shared" si="56"/>
        <v>0</v>
      </c>
      <c r="AZ141" s="3"/>
      <c r="BA141" s="3"/>
      <c r="BB141" s="3"/>
      <c r="BC141" s="80" t="e">
        <f t="shared" si="57"/>
        <v>#DIV/0!</v>
      </c>
      <c r="BD141" s="80" t="e">
        <f t="shared" si="58"/>
        <v>#DIV/0!</v>
      </c>
      <c r="BE141" s="81">
        <f t="shared" si="61"/>
        <v>0</v>
      </c>
      <c r="BF141" s="81">
        <f t="shared" si="61"/>
        <v>0</v>
      </c>
      <c r="BG141" s="81">
        <f t="shared" si="59"/>
        <v>0</v>
      </c>
      <c r="BH141" s="81">
        <f t="shared" si="62"/>
        <v>0</v>
      </c>
      <c r="BI141" s="81">
        <f t="shared" si="62"/>
        <v>0</v>
      </c>
    </row>
    <row r="142" spans="1:61" ht="17.25" thickTop="1" thickBot="1">
      <c r="A142" s="70"/>
      <c r="B142" s="71"/>
      <c r="C142" s="3"/>
      <c r="D142" s="45"/>
      <c r="E142" s="45"/>
      <c r="F142" s="45">
        <f t="shared" si="63"/>
        <v>0</v>
      </c>
      <c r="G142" s="3"/>
      <c r="H142" s="3"/>
      <c r="I142" s="39"/>
      <c r="J142" s="45">
        <f t="shared" si="64"/>
        <v>0</v>
      </c>
      <c r="K142" s="45">
        <f t="shared" si="65"/>
        <v>0</v>
      </c>
      <c r="L142" s="3"/>
      <c r="M142" s="72"/>
      <c r="N142" s="72"/>
      <c r="O142" s="45">
        <f t="shared" si="66"/>
        <v>0</v>
      </c>
      <c r="P142" s="71"/>
      <c r="Q142" s="74"/>
      <c r="R142" s="74"/>
      <c r="S142" s="75"/>
      <c r="T142" s="76"/>
      <c r="U142" s="70"/>
      <c r="V142" s="3"/>
      <c r="W142" s="3"/>
      <c r="X142" s="3"/>
      <c r="Y142" s="39"/>
      <c r="Z142" s="405">
        <f t="shared" si="67"/>
        <v>0</v>
      </c>
      <c r="AA142" s="406">
        <f t="shared" si="60"/>
        <v>0</v>
      </c>
      <c r="AB142" s="71"/>
      <c r="AC142" s="3"/>
      <c r="AD142" s="71"/>
      <c r="AE142" s="78"/>
      <c r="AF142" s="78"/>
      <c r="AG142" s="3"/>
      <c r="AH142" s="3"/>
      <c r="AI142" s="79"/>
      <c r="AJ142" s="3"/>
      <c r="AK142" s="71"/>
      <c r="AL142" s="3"/>
      <c r="AM142" s="71"/>
      <c r="AN142" s="3"/>
      <c r="AO142" s="3"/>
      <c r="AP142" s="76"/>
      <c r="AQ142" s="74"/>
      <c r="AR142" s="3"/>
      <c r="AS142" s="3"/>
      <c r="AT142" s="3"/>
      <c r="AU142" s="3"/>
      <c r="AV142" s="3"/>
      <c r="AW142" s="1"/>
      <c r="AX142" s="1"/>
      <c r="AY142" s="1">
        <f t="shared" si="56"/>
        <v>0</v>
      </c>
      <c r="AZ142" s="3"/>
      <c r="BA142" s="3"/>
      <c r="BB142" s="3"/>
      <c r="BC142" s="80" t="e">
        <f t="shared" si="57"/>
        <v>#DIV/0!</v>
      </c>
      <c r="BD142" s="80" t="e">
        <f t="shared" si="58"/>
        <v>#DIV/0!</v>
      </c>
      <c r="BE142" s="81">
        <f t="shared" si="61"/>
        <v>0</v>
      </c>
      <c r="BF142" s="81">
        <f t="shared" si="61"/>
        <v>0</v>
      </c>
      <c r="BG142" s="81">
        <f t="shared" si="59"/>
        <v>0</v>
      </c>
      <c r="BH142" s="81">
        <f t="shared" si="62"/>
        <v>0</v>
      </c>
      <c r="BI142" s="81">
        <f t="shared" si="62"/>
        <v>0</v>
      </c>
    </row>
    <row r="143" spans="1:61" ht="17.25" thickTop="1" thickBot="1">
      <c r="A143" s="70"/>
      <c r="B143" s="71"/>
      <c r="C143" s="3"/>
      <c r="D143" s="45"/>
      <c r="E143" s="45"/>
      <c r="F143" s="45">
        <f t="shared" si="63"/>
        <v>0</v>
      </c>
      <c r="G143" s="3"/>
      <c r="H143" s="3"/>
      <c r="I143" s="39"/>
      <c r="J143" s="45">
        <f t="shared" si="64"/>
        <v>0</v>
      </c>
      <c r="K143" s="45">
        <f t="shared" si="65"/>
        <v>0</v>
      </c>
      <c r="L143" s="3"/>
      <c r="M143" s="72"/>
      <c r="N143" s="72"/>
      <c r="O143" s="45">
        <f t="shared" si="66"/>
        <v>0</v>
      </c>
      <c r="P143" s="71"/>
      <c r="Q143" s="74"/>
      <c r="R143" s="74"/>
      <c r="S143" s="75"/>
      <c r="T143" s="76"/>
      <c r="U143" s="70"/>
      <c r="V143" s="3"/>
      <c r="W143" s="3"/>
      <c r="X143" s="3"/>
      <c r="Y143" s="39"/>
      <c r="Z143" s="405">
        <f t="shared" si="67"/>
        <v>0</v>
      </c>
      <c r="AA143" s="406">
        <f t="shared" si="60"/>
        <v>0</v>
      </c>
      <c r="AB143" s="71"/>
      <c r="AC143" s="3"/>
      <c r="AD143" s="71"/>
      <c r="AE143" s="78"/>
      <c r="AF143" s="78"/>
      <c r="AG143" s="3"/>
      <c r="AH143" s="3"/>
      <c r="AI143" s="79"/>
      <c r="AJ143" s="3"/>
      <c r="AK143" s="71"/>
      <c r="AL143" s="3"/>
      <c r="AM143" s="71"/>
      <c r="AN143" s="3"/>
      <c r="AO143" s="3"/>
      <c r="AP143" s="76"/>
      <c r="AQ143" s="74"/>
      <c r="AR143" s="3"/>
      <c r="AS143" s="3"/>
      <c r="AT143" s="3"/>
      <c r="AU143" s="3"/>
      <c r="AV143" s="3"/>
      <c r="AW143" s="1"/>
      <c r="AX143" s="1"/>
      <c r="AY143" s="1">
        <f t="shared" si="56"/>
        <v>0</v>
      </c>
      <c r="AZ143" s="3"/>
      <c r="BA143" s="3"/>
      <c r="BB143" s="3"/>
      <c r="BC143" s="80" t="e">
        <f t="shared" si="57"/>
        <v>#DIV/0!</v>
      </c>
      <c r="BD143" s="80" t="e">
        <f t="shared" si="58"/>
        <v>#DIV/0!</v>
      </c>
      <c r="BE143" s="81">
        <f t="shared" si="61"/>
        <v>0</v>
      </c>
      <c r="BF143" s="81">
        <f t="shared" si="61"/>
        <v>0</v>
      </c>
      <c r="BG143" s="81">
        <f t="shared" si="59"/>
        <v>0</v>
      </c>
      <c r="BH143" s="81">
        <f t="shared" si="62"/>
        <v>0</v>
      </c>
      <c r="BI143" s="81">
        <f t="shared" si="62"/>
        <v>0</v>
      </c>
    </row>
    <row r="144" spans="1:61" ht="17.25" thickTop="1" thickBot="1">
      <c r="A144" s="70"/>
      <c r="B144" s="71"/>
      <c r="C144" s="3"/>
      <c r="D144" s="45"/>
      <c r="E144" s="45"/>
      <c r="F144" s="45">
        <f t="shared" si="63"/>
        <v>0</v>
      </c>
      <c r="G144" s="3"/>
      <c r="H144" s="3"/>
      <c r="I144" s="39"/>
      <c r="J144" s="45">
        <f t="shared" si="64"/>
        <v>0</v>
      </c>
      <c r="K144" s="45">
        <f t="shared" si="65"/>
        <v>0</v>
      </c>
      <c r="L144" s="3"/>
      <c r="M144" s="72"/>
      <c r="N144" s="72"/>
      <c r="O144" s="45">
        <f t="shared" si="66"/>
        <v>0</v>
      </c>
      <c r="P144" s="71"/>
      <c r="Q144" s="74"/>
      <c r="R144" s="74"/>
      <c r="S144" s="75"/>
      <c r="T144" s="76"/>
      <c r="U144" s="70"/>
      <c r="V144" s="3"/>
      <c r="W144" s="3"/>
      <c r="X144" s="3"/>
      <c r="Y144" s="39"/>
      <c r="Z144" s="405">
        <f t="shared" si="67"/>
        <v>0</v>
      </c>
      <c r="AA144" s="406">
        <f t="shared" si="60"/>
        <v>0</v>
      </c>
      <c r="AB144" s="71"/>
      <c r="AC144" s="3"/>
      <c r="AD144" s="71"/>
      <c r="AE144" s="78"/>
      <c r="AF144" s="78"/>
      <c r="AG144" s="3"/>
      <c r="AH144" s="3"/>
      <c r="AI144" s="79"/>
      <c r="AJ144" s="3"/>
      <c r="AK144" s="71"/>
      <c r="AL144" s="3"/>
      <c r="AM144" s="71"/>
      <c r="AN144" s="3"/>
      <c r="AO144" s="3"/>
      <c r="AP144" s="76"/>
      <c r="AQ144" s="74"/>
      <c r="AR144" s="3"/>
      <c r="AS144" s="3"/>
      <c r="AT144" s="3"/>
      <c r="AU144" s="3"/>
      <c r="AV144" s="3"/>
      <c r="AW144" s="1"/>
      <c r="AX144" s="1"/>
      <c r="AY144" s="1">
        <f t="shared" si="56"/>
        <v>0</v>
      </c>
      <c r="AZ144" s="3"/>
      <c r="BA144" s="3"/>
      <c r="BB144" s="3"/>
      <c r="BC144" s="80" t="e">
        <f t="shared" si="57"/>
        <v>#DIV/0!</v>
      </c>
      <c r="BD144" s="80" t="e">
        <f t="shared" si="58"/>
        <v>#DIV/0!</v>
      </c>
      <c r="BE144" s="81">
        <f t="shared" si="61"/>
        <v>0</v>
      </c>
      <c r="BF144" s="81">
        <f t="shared" si="61"/>
        <v>0</v>
      </c>
      <c r="BG144" s="81">
        <f t="shared" si="59"/>
        <v>0</v>
      </c>
      <c r="BH144" s="81">
        <f t="shared" si="62"/>
        <v>0</v>
      </c>
      <c r="BI144" s="81">
        <f t="shared" si="62"/>
        <v>0</v>
      </c>
    </row>
    <row r="145" spans="1:61" ht="17.25" thickTop="1" thickBot="1">
      <c r="A145" s="70"/>
      <c r="B145" s="71"/>
      <c r="C145" s="3"/>
      <c r="D145" s="45"/>
      <c r="E145" s="45"/>
      <c r="F145" s="45">
        <f t="shared" si="63"/>
        <v>0</v>
      </c>
      <c r="G145" s="3"/>
      <c r="H145" s="3"/>
      <c r="I145" s="39"/>
      <c r="J145" s="45">
        <f t="shared" si="64"/>
        <v>0</v>
      </c>
      <c r="K145" s="45">
        <f t="shared" si="65"/>
        <v>0</v>
      </c>
      <c r="L145" s="3"/>
      <c r="M145" s="72"/>
      <c r="N145" s="72"/>
      <c r="O145" s="45">
        <f t="shared" si="66"/>
        <v>0</v>
      </c>
      <c r="P145" s="71"/>
      <c r="Q145" s="74"/>
      <c r="R145" s="74"/>
      <c r="S145" s="75"/>
      <c r="T145" s="76"/>
      <c r="U145" s="70"/>
      <c r="V145" s="3"/>
      <c r="W145" s="3"/>
      <c r="X145" s="3"/>
      <c r="Y145" s="39"/>
      <c r="Z145" s="405">
        <f t="shared" si="67"/>
        <v>0</v>
      </c>
      <c r="AA145" s="406">
        <f t="shared" si="60"/>
        <v>0</v>
      </c>
      <c r="AB145" s="71"/>
      <c r="AC145" s="3"/>
      <c r="AD145" s="71"/>
      <c r="AE145" s="78"/>
      <c r="AF145" s="78"/>
      <c r="AG145" s="3"/>
      <c r="AH145" s="3"/>
      <c r="AI145" s="79"/>
      <c r="AJ145" s="3"/>
      <c r="AK145" s="71"/>
      <c r="AL145" s="3"/>
      <c r="AM145" s="71"/>
      <c r="AN145" s="3"/>
      <c r="AO145" s="3"/>
      <c r="AP145" s="76"/>
      <c r="AQ145" s="74"/>
      <c r="AR145" s="3"/>
      <c r="AS145" s="3"/>
      <c r="AT145" s="3"/>
      <c r="AU145" s="3"/>
      <c r="AV145" s="3"/>
      <c r="AW145" s="1"/>
      <c r="AX145" s="1"/>
      <c r="AY145" s="1">
        <f t="shared" si="56"/>
        <v>0</v>
      </c>
      <c r="AZ145" s="3"/>
      <c r="BA145" s="3"/>
      <c r="BB145" s="3"/>
      <c r="BC145" s="80" t="e">
        <f t="shared" si="57"/>
        <v>#DIV/0!</v>
      </c>
      <c r="BD145" s="80" t="e">
        <f t="shared" si="58"/>
        <v>#DIV/0!</v>
      </c>
      <c r="BE145" s="81">
        <f t="shared" si="61"/>
        <v>0</v>
      </c>
      <c r="BF145" s="81">
        <f t="shared" si="61"/>
        <v>0</v>
      </c>
      <c r="BG145" s="81">
        <f t="shared" si="59"/>
        <v>0</v>
      </c>
      <c r="BH145" s="81">
        <f t="shared" si="62"/>
        <v>0</v>
      </c>
      <c r="BI145" s="81">
        <f t="shared" si="62"/>
        <v>0</v>
      </c>
    </row>
    <row r="146" spans="1:61" ht="17.25" thickTop="1" thickBot="1">
      <c r="A146" s="70"/>
      <c r="B146" s="71"/>
      <c r="C146" s="3"/>
      <c r="D146" s="45"/>
      <c r="E146" s="45"/>
      <c r="F146" s="45">
        <f t="shared" si="63"/>
        <v>0</v>
      </c>
      <c r="G146" s="3"/>
      <c r="H146" s="3"/>
      <c r="I146" s="39"/>
      <c r="J146" s="45">
        <f t="shared" si="64"/>
        <v>0</v>
      </c>
      <c r="K146" s="45">
        <f t="shared" si="65"/>
        <v>0</v>
      </c>
      <c r="L146" s="3"/>
      <c r="M146" s="72"/>
      <c r="N146" s="72"/>
      <c r="O146" s="45">
        <f t="shared" si="66"/>
        <v>0</v>
      </c>
      <c r="P146" s="71"/>
      <c r="Q146" s="74"/>
      <c r="R146" s="74"/>
      <c r="S146" s="75"/>
      <c r="T146" s="76"/>
      <c r="U146" s="70"/>
      <c r="V146" s="3"/>
      <c r="W146" s="3"/>
      <c r="X146" s="3"/>
      <c r="Y146" s="39"/>
      <c r="Z146" s="405">
        <f t="shared" si="67"/>
        <v>0</v>
      </c>
      <c r="AA146" s="406">
        <f t="shared" si="60"/>
        <v>0</v>
      </c>
      <c r="AB146" s="71"/>
      <c r="AC146" s="3"/>
      <c r="AD146" s="71"/>
      <c r="AE146" s="78"/>
      <c r="AF146" s="78"/>
      <c r="AG146" s="3"/>
      <c r="AH146" s="3"/>
      <c r="AI146" s="79"/>
      <c r="AJ146" s="3"/>
      <c r="AK146" s="71"/>
      <c r="AL146" s="3"/>
      <c r="AM146" s="71"/>
      <c r="AN146" s="3"/>
      <c r="AO146" s="3"/>
      <c r="AP146" s="76"/>
      <c r="AQ146" s="74"/>
      <c r="AR146" s="3"/>
      <c r="AS146" s="3"/>
      <c r="AT146" s="3"/>
      <c r="AU146" s="3"/>
      <c r="AV146" s="3"/>
      <c r="AW146" s="1"/>
      <c r="AX146" s="1"/>
      <c r="AY146" s="1">
        <f t="shared" si="56"/>
        <v>0</v>
      </c>
      <c r="AZ146" s="3"/>
      <c r="BA146" s="3"/>
      <c r="BB146" s="3"/>
      <c r="BC146" s="80" t="e">
        <f t="shared" si="57"/>
        <v>#DIV/0!</v>
      </c>
      <c r="BD146" s="80" t="e">
        <f t="shared" si="58"/>
        <v>#DIV/0!</v>
      </c>
      <c r="BE146" s="81">
        <f t="shared" si="61"/>
        <v>0</v>
      </c>
      <c r="BF146" s="81">
        <f t="shared" si="61"/>
        <v>0</v>
      </c>
      <c r="BG146" s="81">
        <f t="shared" si="59"/>
        <v>0</v>
      </c>
      <c r="BH146" s="81">
        <f t="shared" si="62"/>
        <v>0</v>
      </c>
      <c r="BI146" s="81">
        <f t="shared" si="62"/>
        <v>0</v>
      </c>
    </row>
    <row r="147" spans="1:61" ht="17.25" thickTop="1" thickBot="1">
      <c r="A147" s="70"/>
      <c r="B147" s="71"/>
      <c r="C147" s="3"/>
      <c r="D147" s="45"/>
      <c r="E147" s="45"/>
      <c r="F147" s="45">
        <f t="shared" si="63"/>
        <v>0</v>
      </c>
      <c r="G147" s="3"/>
      <c r="H147" s="3"/>
      <c r="I147" s="39"/>
      <c r="J147" s="45">
        <f t="shared" si="64"/>
        <v>0</v>
      </c>
      <c r="K147" s="45">
        <f t="shared" si="65"/>
        <v>0</v>
      </c>
      <c r="L147" s="3"/>
      <c r="M147" s="72"/>
      <c r="N147" s="72"/>
      <c r="O147" s="45">
        <f t="shared" si="66"/>
        <v>0</v>
      </c>
      <c r="P147" s="71"/>
      <c r="Q147" s="74"/>
      <c r="R147" s="74"/>
      <c r="S147" s="75"/>
      <c r="T147" s="76"/>
      <c r="U147" s="70"/>
      <c r="V147" s="3"/>
      <c r="W147" s="3"/>
      <c r="X147" s="3"/>
      <c r="Y147" s="39"/>
      <c r="Z147" s="405">
        <f t="shared" si="67"/>
        <v>0</v>
      </c>
      <c r="AA147" s="406">
        <f t="shared" si="60"/>
        <v>0</v>
      </c>
      <c r="AB147" s="71"/>
      <c r="AC147" s="3"/>
      <c r="AD147" s="71"/>
      <c r="AE147" s="78"/>
      <c r="AF147" s="78"/>
      <c r="AG147" s="3"/>
      <c r="AH147" s="3"/>
      <c r="AI147" s="79"/>
      <c r="AJ147" s="3"/>
      <c r="AK147" s="71"/>
      <c r="AL147" s="3"/>
      <c r="AM147" s="71"/>
      <c r="AN147" s="3"/>
      <c r="AO147" s="3"/>
      <c r="AP147" s="76"/>
      <c r="AQ147" s="74"/>
      <c r="AR147" s="3"/>
      <c r="AS147" s="3"/>
      <c r="AT147" s="3"/>
      <c r="AU147" s="3"/>
      <c r="AV147" s="3"/>
      <c r="AW147" s="1"/>
      <c r="AX147" s="1"/>
      <c r="AY147" s="1">
        <f t="shared" si="56"/>
        <v>0</v>
      </c>
      <c r="AZ147" s="3"/>
      <c r="BA147" s="3"/>
      <c r="BB147" s="3"/>
      <c r="BC147" s="80" t="e">
        <f t="shared" si="57"/>
        <v>#DIV/0!</v>
      </c>
      <c r="BD147" s="80" t="e">
        <f t="shared" si="58"/>
        <v>#DIV/0!</v>
      </c>
      <c r="BE147" s="81">
        <f t="shared" si="61"/>
        <v>0</v>
      </c>
      <c r="BF147" s="81">
        <f t="shared" si="61"/>
        <v>0</v>
      </c>
      <c r="BG147" s="81">
        <f t="shared" si="59"/>
        <v>0</v>
      </c>
      <c r="BH147" s="81">
        <f t="shared" si="62"/>
        <v>0</v>
      </c>
      <c r="BI147" s="81">
        <f t="shared" si="62"/>
        <v>0</v>
      </c>
    </row>
    <row r="148" spans="1:61" ht="17.25" thickTop="1" thickBot="1">
      <c r="A148" s="70"/>
      <c r="B148" s="71"/>
      <c r="C148" s="3"/>
      <c r="D148" s="45"/>
      <c r="E148" s="45"/>
      <c r="F148" s="45">
        <f t="shared" si="63"/>
        <v>0</v>
      </c>
      <c r="G148" s="3"/>
      <c r="H148" s="3"/>
      <c r="I148" s="39"/>
      <c r="J148" s="45">
        <f t="shared" si="64"/>
        <v>0</v>
      </c>
      <c r="K148" s="45">
        <f t="shared" si="65"/>
        <v>0</v>
      </c>
      <c r="L148" s="3"/>
      <c r="M148" s="72"/>
      <c r="N148" s="72"/>
      <c r="O148" s="45">
        <f t="shared" si="66"/>
        <v>0</v>
      </c>
      <c r="P148" s="71"/>
      <c r="Q148" s="74"/>
      <c r="R148" s="74"/>
      <c r="S148" s="75"/>
      <c r="T148" s="76"/>
      <c r="U148" s="70"/>
      <c r="V148" s="3"/>
      <c r="W148" s="3"/>
      <c r="X148" s="3"/>
      <c r="Y148" s="39"/>
      <c r="Z148" s="405">
        <f t="shared" si="67"/>
        <v>0</v>
      </c>
      <c r="AA148" s="406">
        <f t="shared" si="60"/>
        <v>0</v>
      </c>
      <c r="AB148" s="71"/>
      <c r="AC148" s="3"/>
      <c r="AD148" s="71"/>
      <c r="AE148" s="78"/>
      <c r="AF148" s="78"/>
      <c r="AG148" s="3"/>
      <c r="AH148" s="3"/>
      <c r="AI148" s="79"/>
      <c r="AJ148" s="3"/>
      <c r="AK148" s="71"/>
      <c r="AL148" s="3"/>
      <c r="AM148" s="71"/>
      <c r="AN148" s="3"/>
      <c r="AO148" s="3"/>
      <c r="AP148" s="76"/>
      <c r="AQ148" s="74"/>
      <c r="AR148" s="3"/>
      <c r="AS148" s="3"/>
      <c r="AT148" s="3"/>
      <c r="AU148" s="3"/>
      <c r="AV148" s="3"/>
      <c r="AW148" s="1"/>
      <c r="AX148" s="1"/>
      <c r="AY148" s="1">
        <f t="shared" si="56"/>
        <v>0</v>
      </c>
      <c r="AZ148" s="3"/>
      <c r="BA148" s="3"/>
      <c r="BB148" s="3"/>
      <c r="BC148" s="80" t="e">
        <f t="shared" si="57"/>
        <v>#DIV/0!</v>
      </c>
      <c r="BD148" s="80" t="e">
        <f t="shared" si="58"/>
        <v>#DIV/0!</v>
      </c>
      <c r="BE148" s="81">
        <f t="shared" si="61"/>
        <v>0</v>
      </c>
      <c r="BF148" s="81">
        <f t="shared" si="61"/>
        <v>0</v>
      </c>
      <c r="BG148" s="81">
        <f t="shared" si="59"/>
        <v>0</v>
      </c>
      <c r="BH148" s="81">
        <f t="shared" si="62"/>
        <v>0</v>
      </c>
      <c r="BI148" s="81">
        <f t="shared" si="62"/>
        <v>0</v>
      </c>
    </row>
    <row r="149" spans="1:61" ht="17.25" thickTop="1" thickBot="1">
      <c r="A149" s="70"/>
      <c r="B149" s="71"/>
      <c r="C149" s="3"/>
      <c r="D149" s="45"/>
      <c r="E149" s="45"/>
      <c r="F149" s="45">
        <f t="shared" si="63"/>
        <v>0</v>
      </c>
      <c r="G149" s="3"/>
      <c r="H149" s="3"/>
      <c r="I149" s="39"/>
      <c r="J149" s="45">
        <f t="shared" si="64"/>
        <v>0</v>
      </c>
      <c r="K149" s="45">
        <f t="shared" si="65"/>
        <v>0</v>
      </c>
      <c r="L149" s="3"/>
      <c r="M149" s="72"/>
      <c r="N149" s="72"/>
      <c r="O149" s="45">
        <f t="shared" si="66"/>
        <v>0</v>
      </c>
      <c r="P149" s="71"/>
      <c r="Q149" s="74"/>
      <c r="R149" s="74"/>
      <c r="S149" s="75"/>
      <c r="T149" s="76"/>
      <c r="U149" s="70"/>
      <c r="V149" s="3"/>
      <c r="W149" s="3"/>
      <c r="X149" s="3"/>
      <c r="Y149" s="39"/>
      <c r="Z149" s="405">
        <f t="shared" si="67"/>
        <v>0</v>
      </c>
      <c r="AA149" s="406">
        <f t="shared" si="60"/>
        <v>0</v>
      </c>
      <c r="AB149" s="71"/>
      <c r="AC149" s="3"/>
      <c r="AD149" s="71"/>
      <c r="AE149" s="78"/>
      <c r="AF149" s="78"/>
      <c r="AG149" s="3"/>
      <c r="AH149" s="3"/>
      <c r="AI149" s="79"/>
      <c r="AJ149" s="3"/>
      <c r="AK149" s="71"/>
      <c r="AL149" s="3"/>
      <c r="AM149" s="71"/>
      <c r="AN149" s="3"/>
      <c r="AO149" s="3"/>
      <c r="AP149" s="76"/>
      <c r="AQ149" s="74"/>
      <c r="AR149" s="3"/>
      <c r="AS149" s="3"/>
      <c r="AT149" s="3"/>
      <c r="AU149" s="3"/>
      <c r="AV149" s="3"/>
      <c r="AW149" s="1"/>
      <c r="AX149" s="1"/>
      <c r="AY149" s="1">
        <f t="shared" ref="AY149:AY189" si="68">(AW149*35%)-AX149</f>
        <v>0</v>
      </c>
      <c r="AZ149" s="3"/>
      <c r="BA149" s="3"/>
      <c r="BB149" s="3"/>
      <c r="BC149" s="80" t="e">
        <f t="shared" ref="BC149:BC189" si="69">D149/I149</f>
        <v>#DIV/0!</v>
      </c>
      <c r="BD149" s="80" t="e">
        <f t="shared" ref="BD149:BD189" si="70">E149/O149</f>
        <v>#DIV/0!</v>
      </c>
      <c r="BE149" s="81">
        <f t="shared" si="61"/>
        <v>0</v>
      </c>
      <c r="BF149" s="81">
        <f t="shared" si="61"/>
        <v>0</v>
      </c>
      <c r="BG149" s="81">
        <f t="shared" ref="BG149:BG189" si="71">LEN(T149)</f>
        <v>0</v>
      </c>
      <c r="BH149" s="81">
        <f t="shared" si="62"/>
        <v>0</v>
      </c>
      <c r="BI149" s="81">
        <f t="shared" si="62"/>
        <v>0</v>
      </c>
    </row>
    <row r="150" spans="1:61" ht="17.25" thickTop="1" thickBot="1">
      <c r="A150" s="70"/>
      <c r="B150" s="71"/>
      <c r="C150" s="3"/>
      <c r="D150" s="45"/>
      <c r="E150" s="45"/>
      <c r="F150" s="45">
        <f t="shared" si="63"/>
        <v>0</v>
      </c>
      <c r="G150" s="3"/>
      <c r="H150" s="3"/>
      <c r="I150" s="39"/>
      <c r="J150" s="45">
        <f t="shared" si="64"/>
        <v>0</v>
      </c>
      <c r="K150" s="45">
        <f t="shared" si="65"/>
        <v>0</v>
      </c>
      <c r="L150" s="3"/>
      <c r="M150" s="72"/>
      <c r="N150" s="72"/>
      <c r="O150" s="45">
        <f t="shared" si="66"/>
        <v>0</v>
      </c>
      <c r="P150" s="71"/>
      <c r="Q150" s="74"/>
      <c r="R150" s="74"/>
      <c r="S150" s="75"/>
      <c r="T150" s="76"/>
      <c r="U150" s="70"/>
      <c r="V150" s="3"/>
      <c r="W150" s="3"/>
      <c r="X150" s="3"/>
      <c r="Y150" s="39"/>
      <c r="Z150" s="405">
        <f t="shared" si="67"/>
        <v>0</v>
      </c>
      <c r="AA150" s="406">
        <f t="shared" si="60"/>
        <v>0</v>
      </c>
      <c r="AB150" s="71"/>
      <c r="AC150" s="3"/>
      <c r="AD150" s="71"/>
      <c r="AE150" s="78"/>
      <c r="AF150" s="78"/>
      <c r="AG150" s="3"/>
      <c r="AH150" s="3"/>
      <c r="AI150" s="79"/>
      <c r="AJ150" s="3"/>
      <c r="AK150" s="71"/>
      <c r="AL150" s="3"/>
      <c r="AM150" s="71"/>
      <c r="AN150" s="3"/>
      <c r="AO150" s="3"/>
      <c r="AP150" s="76"/>
      <c r="AQ150" s="74"/>
      <c r="AR150" s="3"/>
      <c r="AS150" s="3"/>
      <c r="AT150" s="3"/>
      <c r="AU150" s="3"/>
      <c r="AV150" s="3"/>
      <c r="AW150" s="1"/>
      <c r="AX150" s="1"/>
      <c r="AY150" s="1">
        <f t="shared" si="68"/>
        <v>0</v>
      </c>
      <c r="AZ150" s="3"/>
      <c r="BA150" s="3"/>
      <c r="BB150" s="3"/>
      <c r="BC150" s="80" t="e">
        <f t="shared" si="69"/>
        <v>#DIV/0!</v>
      </c>
      <c r="BD150" s="80" t="e">
        <f t="shared" si="70"/>
        <v>#DIV/0!</v>
      </c>
      <c r="BE150" s="81">
        <f t="shared" si="61"/>
        <v>0</v>
      </c>
      <c r="BF150" s="81">
        <f t="shared" si="61"/>
        <v>0</v>
      </c>
      <c r="BG150" s="81">
        <f t="shared" si="71"/>
        <v>0</v>
      </c>
      <c r="BH150" s="81">
        <f t="shared" si="62"/>
        <v>0</v>
      </c>
      <c r="BI150" s="81">
        <f t="shared" si="62"/>
        <v>0</v>
      </c>
    </row>
    <row r="151" spans="1:61" ht="17.25" thickTop="1" thickBot="1">
      <c r="A151" s="70"/>
      <c r="B151" s="71"/>
      <c r="C151" s="3"/>
      <c r="D151" s="45"/>
      <c r="E151" s="45"/>
      <c r="F151" s="45">
        <f t="shared" si="63"/>
        <v>0</v>
      </c>
      <c r="G151" s="3"/>
      <c r="H151" s="3"/>
      <c r="I151" s="39"/>
      <c r="J151" s="45">
        <f t="shared" si="64"/>
        <v>0</v>
      </c>
      <c r="K151" s="45">
        <f t="shared" si="65"/>
        <v>0</v>
      </c>
      <c r="L151" s="3"/>
      <c r="M151" s="72"/>
      <c r="N151" s="72"/>
      <c r="O151" s="45">
        <f t="shared" si="66"/>
        <v>0</v>
      </c>
      <c r="P151" s="71"/>
      <c r="Q151" s="74"/>
      <c r="R151" s="74"/>
      <c r="S151" s="75"/>
      <c r="T151" s="76"/>
      <c r="U151" s="70"/>
      <c r="V151" s="3"/>
      <c r="W151" s="3"/>
      <c r="X151" s="3"/>
      <c r="Y151" s="39"/>
      <c r="Z151" s="405">
        <f t="shared" si="67"/>
        <v>0</v>
      </c>
      <c r="AA151" s="92">
        <f t="shared" ref="AA151:AA177" si="72">(F151+Y151)-I151</f>
        <v>0</v>
      </c>
      <c r="AB151" s="71"/>
      <c r="AC151" s="3"/>
      <c r="AD151" s="71"/>
      <c r="AE151" s="78"/>
      <c r="AF151" s="78"/>
      <c r="AG151" s="3"/>
      <c r="AH151" s="3"/>
      <c r="AI151" s="79"/>
      <c r="AJ151" s="3"/>
      <c r="AK151" s="71"/>
      <c r="AL151" s="3"/>
      <c r="AM151" s="71"/>
      <c r="AN151" s="3"/>
      <c r="AO151" s="3"/>
      <c r="AP151" s="76"/>
      <c r="AQ151" s="74"/>
      <c r="AR151" s="3"/>
      <c r="AS151" s="3"/>
      <c r="AT151" s="3"/>
      <c r="AU151" s="3"/>
      <c r="AV151" s="3"/>
      <c r="AW151" s="1"/>
      <c r="AX151" s="1"/>
      <c r="AY151" s="1">
        <f t="shared" si="68"/>
        <v>0</v>
      </c>
      <c r="AZ151" s="3"/>
      <c r="BA151" s="3"/>
      <c r="BB151" s="3"/>
      <c r="BC151" s="80" t="e">
        <f t="shared" si="69"/>
        <v>#DIV/0!</v>
      </c>
      <c r="BD151" s="80" t="e">
        <f t="shared" si="70"/>
        <v>#DIV/0!</v>
      </c>
      <c r="BE151" s="81">
        <f t="shared" si="61"/>
        <v>0</v>
      </c>
      <c r="BF151" s="81">
        <f t="shared" si="61"/>
        <v>0</v>
      </c>
      <c r="BG151" s="81">
        <f t="shared" si="71"/>
        <v>0</v>
      </c>
      <c r="BH151" s="81">
        <f t="shared" si="62"/>
        <v>0</v>
      </c>
      <c r="BI151" s="81">
        <f t="shared" si="62"/>
        <v>0</v>
      </c>
    </row>
    <row r="152" spans="1:61" ht="17.25" thickTop="1" thickBot="1">
      <c r="A152" s="70"/>
      <c r="B152" s="71"/>
      <c r="C152" s="3"/>
      <c r="D152" s="45"/>
      <c r="E152" s="45"/>
      <c r="F152" s="45">
        <f t="shared" si="63"/>
        <v>0</v>
      </c>
      <c r="G152" s="3"/>
      <c r="H152" s="3"/>
      <c r="I152" s="39"/>
      <c r="J152" s="45">
        <f t="shared" si="64"/>
        <v>0</v>
      </c>
      <c r="K152" s="45">
        <f t="shared" si="65"/>
        <v>0</v>
      </c>
      <c r="L152" s="3"/>
      <c r="M152" s="72"/>
      <c r="N152" s="72"/>
      <c r="O152" s="45">
        <f t="shared" si="66"/>
        <v>0</v>
      </c>
      <c r="P152" s="71"/>
      <c r="Q152" s="74"/>
      <c r="R152" s="74"/>
      <c r="S152" s="75"/>
      <c r="T152" s="76"/>
      <c r="U152" s="70"/>
      <c r="V152" s="3"/>
      <c r="W152" s="3"/>
      <c r="X152" s="3"/>
      <c r="Y152" s="39"/>
      <c r="Z152" s="405">
        <f t="shared" si="67"/>
        <v>0</v>
      </c>
      <c r="AA152" s="92">
        <f t="shared" si="72"/>
        <v>0</v>
      </c>
      <c r="AB152" s="71"/>
      <c r="AC152" s="3"/>
      <c r="AD152" s="71"/>
      <c r="AE152" s="78"/>
      <c r="AF152" s="78"/>
      <c r="AG152" s="3"/>
      <c r="AH152" s="3"/>
      <c r="AI152" s="79"/>
      <c r="AJ152" s="3"/>
      <c r="AK152" s="71"/>
      <c r="AL152" s="3"/>
      <c r="AM152" s="71"/>
      <c r="AN152" s="3"/>
      <c r="AO152" s="3"/>
      <c r="AP152" s="76"/>
      <c r="AQ152" s="74"/>
      <c r="AR152" s="3"/>
      <c r="AS152" s="3"/>
      <c r="AT152" s="3"/>
      <c r="AU152" s="3"/>
      <c r="AV152" s="3"/>
      <c r="AW152" s="1"/>
      <c r="AX152" s="1"/>
      <c r="AY152" s="1">
        <f t="shared" si="68"/>
        <v>0</v>
      </c>
      <c r="AZ152" s="3"/>
      <c r="BA152" s="3"/>
      <c r="BB152" s="3"/>
      <c r="BC152" s="80" t="e">
        <f t="shared" si="69"/>
        <v>#DIV/0!</v>
      </c>
      <c r="BD152" s="80" t="e">
        <f t="shared" si="70"/>
        <v>#DIV/0!</v>
      </c>
      <c r="BE152" s="81">
        <f t="shared" si="61"/>
        <v>0</v>
      </c>
      <c r="BF152" s="81">
        <f t="shared" si="61"/>
        <v>0</v>
      </c>
      <c r="BG152" s="81">
        <f t="shared" si="71"/>
        <v>0</v>
      </c>
      <c r="BH152" s="81">
        <f t="shared" si="62"/>
        <v>0</v>
      </c>
      <c r="BI152" s="81">
        <f t="shared" si="62"/>
        <v>0</v>
      </c>
    </row>
    <row r="153" spans="1:61" ht="17.25" thickTop="1" thickBot="1">
      <c r="A153" s="70"/>
      <c r="B153" s="71"/>
      <c r="C153" s="3"/>
      <c r="D153" s="45"/>
      <c r="E153" s="45"/>
      <c r="F153" s="45">
        <f t="shared" si="63"/>
        <v>0</v>
      </c>
      <c r="G153" s="3"/>
      <c r="H153" s="3"/>
      <c r="I153" s="39"/>
      <c r="J153" s="45">
        <f t="shared" si="64"/>
        <v>0</v>
      </c>
      <c r="K153" s="45">
        <f t="shared" si="65"/>
        <v>0</v>
      </c>
      <c r="L153" s="3"/>
      <c r="M153" s="72"/>
      <c r="N153" s="72"/>
      <c r="O153" s="45">
        <f t="shared" si="66"/>
        <v>0</v>
      </c>
      <c r="P153" s="71"/>
      <c r="Q153" s="74"/>
      <c r="R153" s="74"/>
      <c r="S153" s="75"/>
      <c r="T153" s="76"/>
      <c r="U153" s="70"/>
      <c r="V153" s="3"/>
      <c r="W153" s="3"/>
      <c r="X153" s="3"/>
      <c r="Y153" s="39"/>
      <c r="Z153" s="405">
        <f t="shared" si="67"/>
        <v>0</v>
      </c>
      <c r="AA153" s="92">
        <f t="shared" si="72"/>
        <v>0</v>
      </c>
      <c r="AB153" s="71"/>
      <c r="AC153" s="3"/>
      <c r="AD153" s="71"/>
      <c r="AE153" s="78"/>
      <c r="AF153" s="78"/>
      <c r="AG153" s="3"/>
      <c r="AH153" s="3"/>
      <c r="AI153" s="79"/>
      <c r="AJ153" s="3"/>
      <c r="AK153" s="71"/>
      <c r="AL153" s="3"/>
      <c r="AM153" s="71"/>
      <c r="AN153" s="3"/>
      <c r="AO153" s="3"/>
      <c r="AP153" s="76"/>
      <c r="AQ153" s="74"/>
      <c r="AR153" s="3"/>
      <c r="AS153" s="3"/>
      <c r="AT153" s="3"/>
      <c r="AU153" s="3"/>
      <c r="AV153" s="3"/>
      <c r="AW153" s="1"/>
      <c r="AX153" s="1"/>
      <c r="AY153" s="1">
        <f t="shared" si="68"/>
        <v>0</v>
      </c>
      <c r="AZ153" s="3"/>
      <c r="BA153" s="3"/>
      <c r="BB153" s="3"/>
      <c r="BC153" s="80" t="e">
        <f t="shared" si="69"/>
        <v>#DIV/0!</v>
      </c>
      <c r="BD153" s="80" t="e">
        <f t="shared" si="70"/>
        <v>#DIV/0!</v>
      </c>
      <c r="BE153" s="81">
        <f t="shared" si="61"/>
        <v>0</v>
      </c>
      <c r="BF153" s="81">
        <f t="shared" si="61"/>
        <v>0</v>
      </c>
      <c r="BG153" s="81">
        <f t="shared" si="71"/>
        <v>0</v>
      </c>
      <c r="BH153" s="81">
        <f t="shared" si="62"/>
        <v>0</v>
      </c>
      <c r="BI153" s="81">
        <f t="shared" si="62"/>
        <v>0</v>
      </c>
    </row>
    <row r="154" spans="1:61" ht="17.25" thickTop="1" thickBot="1">
      <c r="A154" s="70"/>
      <c r="B154" s="71"/>
      <c r="C154" s="3"/>
      <c r="D154" s="45"/>
      <c r="E154" s="45"/>
      <c r="F154" s="45">
        <f t="shared" si="63"/>
        <v>0</v>
      </c>
      <c r="G154" s="3"/>
      <c r="H154" s="3"/>
      <c r="I154" s="39"/>
      <c r="J154" s="45">
        <f t="shared" si="64"/>
        <v>0</v>
      </c>
      <c r="K154" s="45">
        <f t="shared" si="65"/>
        <v>0</v>
      </c>
      <c r="L154" s="3"/>
      <c r="M154" s="72"/>
      <c r="N154" s="72"/>
      <c r="O154" s="45">
        <f t="shared" si="66"/>
        <v>0</v>
      </c>
      <c r="P154" s="71"/>
      <c r="Q154" s="74"/>
      <c r="R154" s="74"/>
      <c r="S154" s="75"/>
      <c r="T154" s="76"/>
      <c r="U154" s="70"/>
      <c r="V154" s="3"/>
      <c r="W154" s="3"/>
      <c r="X154" s="3"/>
      <c r="Y154" s="39"/>
      <c r="Z154" s="405">
        <f t="shared" si="67"/>
        <v>0</v>
      </c>
      <c r="AA154" s="92">
        <f t="shared" si="72"/>
        <v>0</v>
      </c>
      <c r="AB154" s="71"/>
      <c r="AC154" s="3"/>
      <c r="AD154" s="71"/>
      <c r="AE154" s="78"/>
      <c r="AF154" s="78"/>
      <c r="AG154" s="3"/>
      <c r="AH154" s="3"/>
      <c r="AI154" s="79"/>
      <c r="AJ154" s="3"/>
      <c r="AK154" s="71"/>
      <c r="AL154" s="3"/>
      <c r="AM154" s="71"/>
      <c r="AN154" s="3"/>
      <c r="AO154" s="3"/>
      <c r="AP154" s="76"/>
      <c r="AQ154" s="74"/>
      <c r="AR154" s="3"/>
      <c r="AS154" s="3"/>
      <c r="AT154" s="3"/>
      <c r="AU154" s="3"/>
      <c r="AV154" s="3"/>
      <c r="AW154" s="1"/>
      <c r="AX154" s="1"/>
      <c r="AY154" s="1">
        <f t="shared" si="68"/>
        <v>0</v>
      </c>
      <c r="AZ154" s="3"/>
      <c r="BA154" s="3"/>
      <c r="BB154" s="3"/>
      <c r="BC154" s="80" t="e">
        <f t="shared" si="69"/>
        <v>#DIV/0!</v>
      </c>
      <c r="BD154" s="80" t="e">
        <f t="shared" si="70"/>
        <v>#DIV/0!</v>
      </c>
      <c r="BE154" s="81">
        <f t="shared" si="61"/>
        <v>0</v>
      </c>
      <c r="BF154" s="81">
        <f t="shared" si="61"/>
        <v>0</v>
      </c>
      <c r="BG154" s="81">
        <f t="shared" si="71"/>
        <v>0</v>
      </c>
      <c r="BH154" s="81">
        <f t="shared" si="62"/>
        <v>0</v>
      </c>
      <c r="BI154" s="81">
        <f t="shared" si="62"/>
        <v>0</v>
      </c>
    </row>
    <row r="155" spans="1:61" ht="17.25" thickTop="1" thickBot="1">
      <c r="A155" s="70"/>
      <c r="B155" s="71"/>
      <c r="C155" s="3"/>
      <c r="D155" s="45"/>
      <c r="E155" s="45"/>
      <c r="F155" s="45">
        <f t="shared" si="63"/>
        <v>0</v>
      </c>
      <c r="G155" s="3"/>
      <c r="H155" s="3"/>
      <c r="I155" s="39"/>
      <c r="J155" s="45">
        <f t="shared" si="64"/>
        <v>0</v>
      </c>
      <c r="K155" s="45">
        <f t="shared" si="65"/>
        <v>0</v>
      </c>
      <c r="L155" s="3"/>
      <c r="M155" s="72"/>
      <c r="N155" s="72"/>
      <c r="O155" s="45">
        <f t="shared" si="66"/>
        <v>0</v>
      </c>
      <c r="P155" s="71"/>
      <c r="Q155" s="74"/>
      <c r="R155" s="74"/>
      <c r="S155" s="75"/>
      <c r="T155" s="76"/>
      <c r="U155" s="70"/>
      <c r="V155" s="3"/>
      <c r="W155" s="3"/>
      <c r="X155" s="3"/>
      <c r="Y155" s="39"/>
      <c r="Z155" s="405">
        <f t="shared" si="67"/>
        <v>0</v>
      </c>
      <c r="AA155" s="92">
        <f t="shared" si="72"/>
        <v>0</v>
      </c>
      <c r="AB155" s="71"/>
      <c r="AC155" s="3"/>
      <c r="AD155" s="71"/>
      <c r="AE155" s="78"/>
      <c r="AF155" s="78"/>
      <c r="AG155" s="3"/>
      <c r="AH155" s="3"/>
      <c r="AI155" s="79"/>
      <c r="AJ155" s="3"/>
      <c r="AK155" s="71"/>
      <c r="AL155" s="3"/>
      <c r="AM155" s="71"/>
      <c r="AN155" s="3"/>
      <c r="AO155" s="3"/>
      <c r="AP155" s="76"/>
      <c r="AQ155" s="74"/>
      <c r="AR155" s="3"/>
      <c r="AS155" s="3"/>
      <c r="AT155" s="3"/>
      <c r="AU155" s="3"/>
      <c r="AV155" s="3"/>
      <c r="AW155" s="1"/>
      <c r="AX155" s="1"/>
      <c r="AY155" s="1">
        <f t="shared" si="68"/>
        <v>0</v>
      </c>
      <c r="AZ155" s="3"/>
      <c r="BA155" s="3"/>
      <c r="BB155" s="3"/>
      <c r="BC155" s="80" t="e">
        <f t="shared" si="69"/>
        <v>#DIV/0!</v>
      </c>
      <c r="BD155" s="80" t="e">
        <f t="shared" si="70"/>
        <v>#DIV/0!</v>
      </c>
      <c r="BE155" s="81">
        <f t="shared" si="61"/>
        <v>0</v>
      </c>
      <c r="BF155" s="81">
        <f t="shared" si="61"/>
        <v>0</v>
      </c>
      <c r="BG155" s="81">
        <f t="shared" si="71"/>
        <v>0</v>
      </c>
      <c r="BH155" s="81">
        <f t="shared" si="62"/>
        <v>0</v>
      </c>
      <c r="BI155" s="81">
        <f t="shared" si="62"/>
        <v>0</v>
      </c>
    </row>
    <row r="156" spans="1:61" ht="17.25" thickTop="1" thickBot="1">
      <c r="A156" s="70"/>
      <c r="B156" s="71"/>
      <c r="C156" s="3"/>
      <c r="D156" s="45"/>
      <c r="E156" s="45"/>
      <c r="F156" s="45">
        <f t="shared" si="63"/>
        <v>0</v>
      </c>
      <c r="G156" s="3"/>
      <c r="H156" s="3"/>
      <c r="I156" s="39"/>
      <c r="J156" s="45">
        <f t="shared" si="64"/>
        <v>0</v>
      </c>
      <c r="K156" s="45">
        <f t="shared" si="65"/>
        <v>0</v>
      </c>
      <c r="L156" s="3"/>
      <c r="M156" s="72"/>
      <c r="N156" s="72"/>
      <c r="O156" s="45">
        <f t="shared" si="66"/>
        <v>0</v>
      </c>
      <c r="P156" s="71"/>
      <c r="Q156" s="74"/>
      <c r="R156" s="74"/>
      <c r="S156" s="75"/>
      <c r="T156" s="76"/>
      <c r="U156" s="70"/>
      <c r="V156" s="3"/>
      <c r="W156" s="3"/>
      <c r="X156" s="3"/>
      <c r="Y156" s="39"/>
      <c r="Z156" s="405">
        <f t="shared" si="67"/>
        <v>0</v>
      </c>
      <c r="AA156" s="92">
        <f t="shared" si="72"/>
        <v>0</v>
      </c>
      <c r="AB156" s="71"/>
      <c r="AC156" s="3"/>
      <c r="AD156" s="71"/>
      <c r="AE156" s="78"/>
      <c r="AF156" s="78"/>
      <c r="AG156" s="3"/>
      <c r="AH156" s="3"/>
      <c r="AI156" s="79"/>
      <c r="AJ156" s="3"/>
      <c r="AK156" s="71"/>
      <c r="AL156" s="3"/>
      <c r="AM156" s="71"/>
      <c r="AN156" s="3"/>
      <c r="AO156" s="3"/>
      <c r="AP156" s="76"/>
      <c r="AQ156" s="74"/>
      <c r="AR156" s="3"/>
      <c r="AS156" s="3"/>
      <c r="AT156" s="3"/>
      <c r="AU156" s="3"/>
      <c r="AV156" s="3"/>
      <c r="AW156" s="1"/>
      <c r="AX156" s="1"/>
      <c r="AY156" s="1">
        <f t="shared" si="68"/>
        <v>0</v>
      </c>
      <c r="AZ156" s="3"/>
      <c r="BA156" s="3"/>
      <c r="BB156" s="3"/>
      <c r="BC156" s="80" t="e">
        <f t="shared" si="69"/>
        <v>#DIV/0!</v>
      </c>
      <c r="BD156" s="80" t="e">
        <f t="shared" si="70"/>
        <v>#DIV/0!</v>
      </c>
      <c r="BE156" s="81">
        <f t="shared" si="61"/>
        <v>0</v>
      </c>
      <c r="BF156" s="81">
        <f t="shared" si="61"/>
        <v>0</v>
      </c>
      <c r="BG156" s="81">
        <f t="shared" si="71"/>
        <v>0</v>
      </c>
      <c r="BH156" s="81">
        <f t="shared" si="62"/>
        <v>0</v>
      </c>
      <c r="BI156" s="81">
        <f t="shared" si="62"/>
        <v>0</v>
      </c>
    </row>
    <row r="157" spans="1:61" ht="17.25" thickTop="1" thickBot="1">
      <c r="A157" s="70"/>
      <c r="B157" s="71"/>
      <c r="C157" s="3"/>
      <c r="D157" s="45"/>
      <c r="E157" s="45"/>
      <c r="F157" s="45">
        <f t="shared" si="63"/>
        <v>0</v>
      </c>
      <c r="G157" s="3"/>
      <c r="H157" s="3"/>
      <c r="I157" s="39"/>
      <c r="J157" s="45">
        <f t="shared" si="64"/>
        <v>0</v>
      </c>
      <c r="K157" s="45">
        <f t="shared" si="65"/>
        <v>0</v>
      </c>
      <c r="L157" s="3"/>
      <c r="M157" s="72"/>
      <c r="N157" s="72"/>
      <c r="O157" s="45">
        <f t="shared" si="66"/>
        <v>0</v>
      </c>
      <c r="P157" s="71"/>
      <c r="Q157" s="74"/>
      <c r="R157" s="74"/>
      <c r="S157" s="75"/>
      <c r="T157" s="76"/>
      <c r="U157" s="70"/>
      <c r="V157" s="3"/>
      <c r="W157" s="3"/>
      <c r="X157" s="3"/>
      <c r="Y157" s="39"/>
      <c r="Z157" s="405">
        <f t="shared" si="67"/>
        <v>0</v>
      </c>
      <c r="AA157" s="92">
        <f t="shared" si="72"/>
        <v>0</v>
      </c>
      <c r="AB157" s="71"/>
      <c r="AC157" s="3"/>
      <c r="AD157" s="71"/>
      <c r="AE157" s="78"/>
      <c r="AF157" s="78"/>
      <c r="AG157" s="3"/>
      <c r="AH157" s="3"/>
      <c r="AI157" s="79"/>
      <c r="AJ157" s="3"/>
      <c r="AK157" s="71"/>
      <c r="AL157" s="3"/>
      <c r="AM157" s="71"/>
      <c r="AN157" s="3"/>
      <c r="AO157" s="3"/>
      <c r="AP157" s="76"/>
      <c r="AQ157" s="74"/>
      <c r="AR157" s="3"/>
      <c r="AS157" s="3"/>
      <c r="AT157" s="3"/>
      <c r="AU157" s="3"/>
      <c r="AV157" s="3"/>
      <c r="AW157" s="1"/>
      <c r="AX157" s="1"/>
      <c r="AY157" s="1">
        <f t="shared" si="68"/>
        <v>0</v>
      </c>
      <c r="AZ157" s="3"/>
      <c r="BA157" s="3"/>
      <c r="BB157" s="3"/>
      <c r="BC157" s="80" t="e">
        <f t="shared" si="69"/>
        <v>#DIV/0!</v>
      </c>
      <c r="BD157" s="80" t="e">
        <f t="shared" si="70"/>
        <v>#DIV/0!</v>
      </c>
      <c r="BE157" s="81">
        <f t="shared" si="61"/>
        <v>0</v>
      </c>
      <c r="BF157" s="81">
        <f t="shared" si="61"/>
        <v>0</v>
      </c>
      <c r="BG157" s="81">
        <f t="shared" si="71"/>
        <v>0</v>
      </c>
      <c r="BH157" s="81">
        <f t="shared" si="62"/>
        <v>0</v>
      </c>
      <c r="BI157" s="81">
        <f t="shared" si="62"/>
        <v>0</v>
      </c>
    </row>
    <row r="158" spans="1:61" ht="17.25" thickTop="1" thickBot="1">
      <c r="A158" s="70"/>
      <c r="B158" s="71"/>
      <c r="C158" s="3"/>
      <c r="D158" s="45"/>
      <c r="E158" s="45"/>
      <c r="F158" s="45">
        <f t="shared" si="63"/>
        <v>0</v>
      </c>
      <c r="G158" s="3"/>
      <c r="H158" s="3"/>
      <c r="I158" s="39"/>
      <c r="J158" s="45">
        <f t="shared" si="64"/>
        <v>0</v>
      </c>
      <c r="K158" s="45">
        <f t="shared" si="65"/>
        <v>0</v>
      </c>
      <c r="L158" s="3"/>
      <c r="M158" s="72"/>
      <c r="N158" s="72"/>
      <c r="O158" s="45">
        <f t="shared" si="66"/>
        <v>0</v>
      </c>
      <c r="P158" s="71"/>
      <c r="Q158" s="74"/>
      <c r="R158" s="74"/>
      <c r="S158" s="75"/>
      <c r="T158" s="76"/>
      <c r="U158" s="70"/>
      <c r="V158" s="3"/>
      <c r="W158" s="3"/>
      <c r="X158" s="3"/>
      <c r="Y158" s="39"/>
      <c r="Z158" s="405">
        <f t="shared" si="67"/>
        <v>0</v>
      </c>
      <c r="AA158" s="92">
        <f t="shared" si="72"/>
        <v>0</v>
      </c>
      <c r="AB158" s="71"/>
      <c r="AC158" s="3"/>
      <c r="AD158" s="71"/>
      <c r="AE158" s="78"/>
      <c r="AF158" s="78"/>
      <c r="AG158" s="3"/>
      <c r="AH158" s="3"/>
      <c r="AI158" s="79"/>
      <c r="AJ158" s="3"/>
      <c r="AK158" s="71"/>
      <c r="AL158" s="3"/>
      <c r="AM158" s="71"/>
      <c r="AN158" s="3"/>
      <c r="AO158" s="3"/>
      <c r="AP158" s="76"/>
      <c r="AQ158" s="74"/>
      <c r="AR158" s="3"/>
      <c r="AS158" s="3"/>
      <c r="AT158" s="3"/>
      <c r="AU158" s="3"/>
      <c r="AV158" s="3"/>
      <c r="AW158" s="1"/>
      <c r="AX158" s="1"/>
      <c r="AY158" s="1">
        <f t="shared" si="68"/>
        <v>0</v>
      </c>
      <c r="AZ158" s="3"/>
      <c r="BA158" s="3"/>
      <c r="BB158" s="3"/>
      <c r="BC158" s="80" t="e">
        <f t="shared" si="69"/>
        <v>#DIV/0!</v>
      </c>
      <c r="BD158" s="80" t="e">
        <f t="shared" si="70"/>
        <v>#DIV/0!</v>
      </c>
      <c r="BE158" s="81">
        <f t="shared" si="61"/>
        <v>0</v>
      </c>
      <c r="BF158" s="81">
        <f t="shared" si="61"/>
        <v>0</v>
      </c>
      <c r="BG158" s="81">
        <f t="shared" si="71"/>
        <v>0</v>
      </c>
      <c r="BH158" s="81">
        <f t="shared" si="62"/>
        <v>0</v>
      </c>
      <c r="BI158" s="81">
        <f t="shared" si="62"/>
        <v>0</v>
      </c>
    </row>
    <row r="159" spans="1:61" ht="17.25" thickTop="1" thickBot="1">
      <c r="A159" s="70"/>
      <c r="B159" s="71"/>
      <c r="C159" s="3"/>
      <c r="D159" s="45"/>
      <c r="E159" s="45"/>
      <c r="F159" s="45">
        <f t="shared" si="63"/>
        <v>0</v>
      </c>
      <c r="G159" s="3"/>
      <c r="H159" s="3"/>
      <c r="I159" s="39"/>
      <c r="J159" s="45">
        <f t="shared" si="64"/>
        <v>0</v>
      </c>
      <c r="K159" s="45">
        <f t="shared" si="65"/>
        <v>0</v>
      </c>
      <c r="L159" s="3"/>
      <c r="M159" s="72"/>
      <c r="N159" s="72"/>
      <c r="O159" s="45">
        <f t="shared" si="66"/>
        <v>0</v>
      </c>
      <c r="P159" s="71"/>
      <c r="Q159" s="74"/>
      <c r="R159" s="74"/>
      <c r="S159" s="75"/>
      <c r="T159" s="76"/>
      <c r="U159" s="70"/>
      <c r="V159" s="3"/>
      <c r="W159" s="3"/>
      <c r="X159" s="3"/>
      <c r="Y159" s="39"/>
      <c r="Z159" s="405">
        <f t="shared" si="67"/>
        <v>0</v>
      </c>
      <c r="AA159" s="92">
        <f t="shared" si="72"/>
        <v>0</v>
      </c>
      <c r="AB159" s="71"/>
      <c r="AC159" s="3"/>
      <c r="AD159" s="71"/>
      <c r="AE159" s="78"/>
      <c r="AF159" s="78"/>
      <c r="AG159" s="3"/>
      <c r="AH159" s="3"/>
      <c r="AI159" s="79"/>
      <c r="AJ159" s="3"/>
      <c r="AK159" s="71"/>
      <c r="AL159" s="3"/>
      <c r="AM159" s="71"/>
      <c r="AN159" s="3"/>
      <c r="AO159" s="3"/>
      <c r="AP159" s="76"/>
      <c r="AQ159" s="74"/>
      <c r="AR159" s="3"/>
      <c r="AS159" s="3"/>
      <c r="AT159" s="3"/>
      <c r="AU159" s="3"/>
      <c r="AV159" s="3"/>
      <c r="AW159" s="1"/>
      <c r="AX159" s="1"/>
      <c r="AY159" s="1">
        <f t="shared" si="68"/>
        <v>0</v>
      </c>
      <c r="AZ159" s="3"/>
      <c r="BA159" s="3"/>
      <c r="BB159" s="3"/>
      <c r="BC159" s="80" t="e">
        <f t="shared" si="69"/>
        <v>#DIV/0!</v>
      </c>
      <c r="BD159" s="80" t="e">
        <f t="shared" si="70"/>
        <v>#DIV/0!</v>
      </c>
      <c r="BE159" s="81">
        <f t="shared" si="61"/>
        <v>0</v>
      </c>
      <c r="BF159" s="81">
        <f t="shared" si="61"/>
        <v>0</v>
      </c>
      <c r="BG159" s="81">
        <f t="shared" si="71"/>
        <v>0</v>
      </c>
      <c r="BH159" s="81">
        <f t="shared" si="62"/>
        <v>0</v>
      </c>
      <c r="BI159" s="81">
        <f t="shared" si="62"/>
        <v>0</v>
      </c>
    </row>
    <row r="160" spans="1:61" ht="17.25" thickTop="1" thickBot="1">
      <c r="A160" s="70"/>
      <c r="B160" s="71"/>
      <c r="C160" s="3"/>
      <c r="D160" s="45"/>
      <c r="E160" s="45"/>
      <c r="F160" s="45">
        <f t="shared" si="63"/>
        <v>0</v>
      </c>
      <c r="G160" s="3"/>
      <c r="H160" s="3"/>
      <c r="I160" s="39"/>
      <c r="J160" s="45">
        <f t="shared" si="64"/>
        <v>0</v>
      </c>
      <c r="K160" s="45">
        <f t="shared" si="65"/>
        <v>0</v>
      </c>
      <c r="L160" s="3"/>
      <c r="M160" s="72"/>
      <c r="N160" s="72"/>
      <c r="O160" s="45">
        <f t="shared" si="66"/>
        <v>0</v>
      </c>
      <c r="P160" s="71"/>
      <c r="Q160" s="74"/>
      <c r="R160" s="74"/>
      <c r="S160" s="75"/>
      <c r="T160" s="76"/>
      <c r="U160" s="70"/>
      <c r="V160" s="3"/>
      <c r="W160" s="3"/>
      <c r="X160" s="3"/>
      <c r="Y160" s="39"/>
      <c r="Z160" s="405">
        <f t="shared" si="67"/>
        <v>0</v>
      </c>
      <c r="AA160" s="92">
        <f t="shared" si="72"/>
        <v>0</v>
      </c>
      <c r="AB160" s="71"/>
      <c r="AC160" s="3"/>
      <c r="AD160" s="71"/>
      <c r="AE160" s="78"/>
      <c r="AF160" s="78"/>
      <c r="AG160" s="3"/>
      <c r="AH160" s="3"/>
      <c r="AI160" s="79"/>
      <c r="AJ160" s="3"/>
      <c r="AK160" s="71"/>
      <c r="AL160" s="3"/>
      <c r="AM160" s="71"/>
      <c r="AN160" s="3"/>
      <c r="AO160" s="3"/>
      <c r="AP160" s="76"/>
      <c r="AQ160" s="74"/>
      <c r="AR160" s="3"/>
      <c r="AS160" s="3"/>
      <c r="AT160" s="3"/>
      <c r="AU160" s="3"/>
      <c r="AV160" s="3"/>
      <c r="AW160" s="1"/>
      <c r="AX160" s="1"/>
      <c r="AY160" s="1">
        <f t="shared" si="68"/>
        <v>0</v>
      </c>
      <c r="AZ160" s="3"/>
      <c r="BA160" s="3"/>
      <c r="BB160" s="3"/>
      <c r="BC160" s="80" t="e">
        <f t="shared" si="69"/>
        <v>#DIV/0!</v>
      </c>
      <c r="BD160" s="80" t="e">
        <f t="shared" si="70"/>
        <v>#DIV/0!</v>
      </c>
      <c r="BE160" s="81">
        <f t="shared" si="61"/>
        <v>0</v>
      </c>
      <c r="BF160" s="81">
        <f t="shared" si="61"/>
        <v>0</v>
      </c>
      <c r="BG160" s="81">
        <f t="shared" si="71"/>
        <v>0</v>
      </c>
      <c r="BH160" s="81">
        <f t="shared" si="62"/>
        <v>0</v>
      </c>
      <c r="BI160" s="81">
        <f t="shared" si="62"/>
        <v>0</v>
      </c>
    </row>
    <row r="161" spans="1:61" ht="17.25" thickTop="1" thickBot="1">
      <c r="A161" s="70"/>
      <c r="B161" s="71"/>
      <c r="C161" s="3"/>
      <c r="D161" s="45"/>
      <c r="E161" s="45"/>
      <c r="F161" s="45">
        <f t="shared" si="63"/>
        <v>0</v>
      </c>
      <c r="G161" s="3"/>
      <c r="H161" s="3"/>
      <c r="I161" s="39"/>
      <c r="J161" s="45">
        <f t="shared" si="64"/>
        <v>0</v>
      </c>
      <c r="K161" s="45">
        <f t="shared" si="65"/>
        <v>0</v>
      </c>
      <c r="L161" s="3"/>
      <c r="M161" s="72"/>
      <c r="N161" s="72"/>
      <c r="O161" s="45">
        <f t="shared" si="66"/>
        <v>0</v>
      </c>
      <c r="P161" s="71"/>
      <c r="Q161" s="74"/>
      <c r="R161" s="74"/>
      <c r="S161" s="75"/>
      <c r="T161" s="76"/>
      <c r="U161" s="70"/>
      <c r="V161" s="3"/>
      <c r="W161" s="3"/>
      <c r="X161" s="3"/>
      <c r="Y161" s="39"/>
      <c r="Z161" s="405">
        <f t="shared" si="67"/>
        <v>0</v>
      </c>
      <c r="AA161" s="92">
        <f t="shared" si="72"/>
        <v>0</v>
      </c>
      <c r="AB161" s="71"/>
      <c r="AC161" s="3"/>
      <c r="AD161" s="71"/>
      <c r="AE161" s="78"/>
      <c r="AF161" s="78"/>
      <c r="AG161" s="3"/>
      <c r="AH161" s="3"/>
      <c r="AI161" s="79"/>
      <c r="AJ161" s="3"/>
      <c r="AK161" s="71"/>
      <c r="AL161" s="3"/>
      <c r="AM161" s="71"/>
      <c r="AN161" s="3"/>
      <c r="AO161" s="3"/>
      <c r="AP161" s="76"/>
      <c r="AQ161" s="74"/>
      <c r="AR161" s="3"/>
      <c r="AS161" s="3"/>
      <c r="AT161" s="3"/>
      <c r="AU161" s="3"/>
      <c r="AV161" s="3"/>
      <c r="AW161" s="1"/>
      <c r="AX161" s="1"/>
      <c r="AY161" s="1">
        <f t="shared" si="68"/>
        <v>0</v>
      </c>
      <c r="AZ161" s="3"/>
      <c r="BA161" s="3"/>
      <c r="BB161" s="3"/>
      <c r="BC161" s="80" t="e">
        <f t="shared" si="69"/>
        <v>#DIV/0!</v>
      </c>
      <c r="BD161" s="80" t="e">
        <f t="shared" si="70"/>
        <v>#DIV/0!</v>
      </c>
      <c r="BE161" s="81">
        <f t="shared" si="61"/>
        <v>0</v>
      </c>
      <c r="BF161" s="81">
        <f t="shared" si="61"/>
        <v>0</v>
      </c>
      <c r="BG161" s="81">
        <f t="shared" si="71"/>
        <v>0</v>
      </c>
      <c r="BH161" s="81">
        <f t="shared" si="62"/>
        <v>0</v>
      </c>
      <c r="BI161" s="81">
        <f t="shared" si="62"/>
        <v>0</v>
      </c>
    </row>
    <row r="162" spans="1:61" ht="17.25" thickTop="1" thickBot="1">
      <c r="A162" s="70"/>
      <c r="B162" s="71"/>
      <c r="C162" s="3"/>
      <c r="D162" s="45"/>
      <c r="E162" s="45"/>
      <c r="F162" s="45">
        <f t="shared" si="63"/>
        <v>0</v>
      </c>
      <c r="G162" s="3"/>
      <c r="H162" s="3"/>
      <c r="I162" s="39"/>
      <c r="J162" s="45">
        <f t="shared" si="64"/>
        <v>0</v>
      </c>
      <c r="K162" s="45">
        <f t="shared" si="65"/>
        <v>0</v>
      </c>
      <c r="L162" s="3"/>
      <c r="M162" s="72"/>
      <c r="N162" s="72"/>
      <c r="O162" s="45">
        <f t="shared" si="66"/>
        <v>0</v>
      </c>
      <c r="P162" s="71"/>
      <c r="Q162" s="74"/>
      <c r="R162" s="74"/>
      <c r="S162" s="75"/>
      <c r="T162" s="76"/>
      <c r="U162" s="70"/>
      <c r="V162" s="3"/>
      <c r="W162" s="3"/>
      <c r="X162" s="3"/>
      <c r="Y162" s="39"/>
      <c r="Z162" s="405">
        <f t="shared" si="67"/>
        <v>0</v>
      </c>
      <c r="AA162" s="92">
        <f t="shared" si="72"/>
        <v>0</v>
      </c>
      <c r="AB162" s="71"/>
      <c r="AC162" s="3"/>
      <c r="AD162" s="71"/>
      <c r="AE162" s="78"/>
      <c r="AF162" s="78"/>
      <c r="AG162" s="3"/>
      <c r="AH162" s="3"/>
      <c r="AI162" s="79"/>
      <c r="AJ162" s="3"/>
      <c r="AK162" s="71"/>
      <c r="AL162" s="3"/>
      <c r="AM162" s="71"/>
      <c r="AN162" s="3"/>
      <c r="AO162" s="3"/>
      <c r="AP162" s="76"/>
      <c r="AQ162" s="74"/>
      <c r="AR162" s="3"/>
      <c r="AS162" s="3"/>
      <c r="AT162" s="3"/>
      <c r="AU162" s="3"/>
      <c r="AV162" s="3"/>
      <c r="AW162" s="1"/>
      <c r="AX162" s="1"/>
      <c r="AY162" s="1">
        <f t="shared" si="68"/>
        <v>0</v>
      </c>
      <c r="AZ162" s="3"/>
      <c r="BA162" s="3"/>
      <c r="BB162" s="3"/>
      <c r="BC162" s="80" t="e">
        <f t="shared" si="69"/>
        <v>#DIV/0!</v>
      </c>
      <c r="BD162" s="80" t="e">
        <f t="shared" si="70"/>
        <v>#DIV/0!</v>
      </c>
      <c r="BE162" s="81">
        <f t="shared" si="61"/>
        <v>0</v>
      </c>
      <c r="BF162" s="81">
        <f t="shared" si="61"/>
        <v>0</v>
      </c>
      <c r="BG162" s="81">
        <f t="shared" si="71"/>
        <v>0</v>
      </c>
      <c r="BH162" s="81">
        <f t="shared" si="62"/>
        <v>0</v>
      </c>
      <c r="BI162" s="81">
        <f t="shared" si="62"/>
        <v>0</v>
      </c>
    </row>
    <row r="163" spans="1:61" ht="17.25" thickTop="1" thickBot="1">
      <c r="A163" s="70"/>
      <c r="B163" s="71"/>
      <c r="C163" s="3"/>
      <c r="D163" s="45"/>
      <c r="E163" s="45"/>
      <c r="F163" s="45">
        <f t="shared" si="63"/>
        <v>0</v>
      </c>
      <c r="G163" s="3"/>
      <c r="H163" s="3"/>
      <c r="I163" s="39"/>
      <c r="J163" s="45">
        <f t="shared" si="64"/>
        <v>0</v>
      </c>
      <c r="K163" s="45">
        <f t="shared" si="65"/>
        <v>0</v>
      </c>
      <c r="L163" s="3"/>
      <c r="M163" s="72"/>
      <c r="N163" s="72"/>
      <c r="O163" s="45">
        <f t="shared" si="66"/>
        <v>0</v>
      </c>
      <c r="P163" s="71"/>
      <c r="Q163" s="74"/>
      <c r="R163" s="74"/>
      <c r="S163" s="75"/>
      <c r="T163" s="76"/>
      <c r="U163" s="70"/>
      <c r="V163" s="3"/>
      <c r="W163" s="3"/>
      <c r="X163" s="3"/>
      <c r="Y163" s="39"/>
      <c r="Z163" s="405">
        <f t="shared" si="67"/>
        <v>0</v>
      </c>
      <c r="AA163" s="92">
        <f t="shared" si="72"/>
        <v>0</v>
      </c>
      <c r="AB163" s="71"/>
      <c r="AC163" s="3"/>
      <c r="AD163" s="71"/>
      <c r="AE163" s="78"/>
      <c r="AF163" s="78"/>
      <c r="AG163" s="3"/>
      <c r="AH163" s="3"/>
      <c r="AI163" s="79"/>
      <c r="AJ163" s="3"/>
      <c r="AK163" s="71"/>
      <c r="AL163" s="3"/>
      <c r="AM163" s="71"/>
      <c r="AN163" s="3"/>
      <c r="AO163" s="3"/>
      <c r="AP163" s="76"/>
      <c r="AQ163" s="74"/>
      <c r="AR163" s="3"/>
      <c r="AS163" s="3"/>
      <c r="AT163" s="3"/>
      <c r="AU163" s="3"/>
      <c r="AV163" s="3"/>
      <c r="AW163" s="1"/>
      <c r="AX163" s="1"/>
      <c r="AY163" s="1">
        <f t="shared" si="68"/>
        <v>0</v>
      </c>
      <c r="AZ163" s="3"/>
      <c r="BA163" s="3"/>
      <c r="BB163" s="3"/>
      <c r="BC163" s="80" t="e">
        <f t="shared" si="69"/>
        <v>#DIV/0!</v>
      </c>
      <c r="BD163" s="80" t="e">
        <f t="shared" si="70"/>
        <v>#DIV/0!</v>
      </c>
      <c r="BE163" s="81">
        <f t="shared" si="61"/>
        <v>0</v>
      </c>
      <c r="BF163" s="81">
        <f t="shared" si="61"/>
        <v>0</v>
      </c>
      <c r="BG163" s="81">
        <f t="shared" si="71"/>
        <v>0</v>
      </c>
      <c r="BH163" s="81">
        <f t="shared" si="62"/>
        <v>0</v>
      </c>
      <c r="BI163" s="81">
        <f t="shared" si="62"/>
        <v>0</v>
      </c>
    </row>
    <row r="164" spans="1:61" ht="17.25" thickTop="1" thickBot="1">
      <c r="A164" s="70"/>
      <c r="B164" s="71"/>
      <c r="C164" s="3"/>
      <c r="D164" s="45"/>
      <c r="E164" s="45"/>
      <c r="F164" s="45">
        <f t="shared" si="63"/>
        <v>0</v>
      </c>
      <c r="G164" s="3"/>
      <c r="H164" s="3"/>
      <c r="I164" s="39"/>
      <c r="J164" s="45">
        <f t="shared" si="64"/>
        <v>0</v>
      </c>
      <c r="K164" s="45">
        <f t="shared" si="65"/>
        <v>0</v>
      </c>
      <c r="L164" s="3"/>
      <c r="M164" s="72"/>
      <c r="N164" s="72"/>
      <c r="O164" s="45">
        <f t="shared" si="66"/>
        <v>0</v>
      </c>
      <c r="P164" s="71"/>
      <c r="Q164" s="74"/>
      <c r="R164" s="74"/>
      <c r="S164" s="75"/>
      <c r="T164" s="76"/>
      <c r="U164" s="70"/>
      <c r="V164" s="3"/>
      <c r="W164" s="3"/>
      <c r="X164" s="3"/>
      <c r="Y164" s="39"/>
      <c r="Z164" s="405">
        <f t="shared" si="67"/>
        <v>0</v>
      </c>
      <c r="AA164" s="92">
        <f t="shared" si="72"/>
        <v>0</v>
      </c>
      <c r="AB164" s="71"/>
      <c r="AC164" s="3"/>
      <c r="AD164" s="71"/>
      <c r="AE164" s="78"/>
      <c r="AF164" s="78"/>
      <c r="AG164" s="3"/>
      <c r="AH164" s="3"/>
      <c r="AI164" s="79"/>
      <c r="AJ164" s="3"/>
      <c r="AK164" s="71"/>
      <c r="AL164" s="3"/>
      <c r="AM164" s="71"/>
      <c r="AN164" s="3"/>
      <c r="AO164" s="3"/>
      <c r="AP164" s="76"/>
      <c r="AQ164" s="74"/>
      <c r="AR164" s="3"/>
      <c r="AS164" s="3"/>
      <c r="AT164" s="3"/>
      <c r="AU164" s="3"/>
      <c r="AV164" s="3"/>
      <c r="AW164" s="1"/>
      <c r="AX164" s="1"/>
      <c r="AY164" s="1">
        <f t="shared" si="68"/>
        <v>0</v>
      </c>
      <c r="AZ164" s="3"/>
      <c r="BA164" s="3"/>
      <c r="BB164" s="3"/>
      <c r="BC164" s="80" t="e">
        <f t="shared" si="69"/>
        <v>#DIV/0!</v>
      </c>
      <c r="BD164" s="80" t="e">
        <f t="shared" si="70"/>
        <v>#DIV/0!</v>
      </c>
      <c r="BE164" s="81">
        <f t="shared" si="61"/>
        <v>0</v>
      </c>
      <c r="BF164" s="81">
        <f t="shared" si="61"/>
        <v>0</v>
      </c>
      <c r="BG164" s="81">
        <f t="shared" si="71"/>
        <v>0</v>
      </c>
      <c r="BH164" s="81">
        <f t="shared" si="62"/>
        <v>0</v>
      </c>
      <c r="BI164" s="81">
        <f t="shared" si="62"/>
        <v>0</v>
      </c>
    </row>
    <row r="165" spans="1:61" ht="17.25" thickTop="1" thickBot="1">
      <c r="A165" s="70"/>
      <c r="B165" s="71"/>
      <c r="C165" s="3"/>
      <c r="D165" s="45"/>
      <c r="E165" s="45"/>
      <c r="F165" s="45">
        <f t="shared" si="63"/>
        <v>0</v>
      </c>
      <c r="G165" s="3"/>
      <c r="H165" s="3"/>
      <c r="I165" s="39"/>
      <c r="J165" s="45">
        <f t="shared" si="64"/>
        <v>0</v>
      </c>
      <c r="K165" s="45">
        <f t="shared" si="65"/>
        <v>0</v>
      </c>
      <c r="L165" s="3"/>
      <c r="M165" s="72"/>
      <c r="N165" s="72"/>
      <c r="O165" s="45">
        <f t="shared" si="66"/>
        <v>0</v>
      </c>
      <c r="P165" s="71"/>
      <c r="Q165" s="74"/>
      <c r="R165" s="74"/>
      <c r="S165" s="75"/>
      <c r="T165" s="76"/>
      <c r="U165" s="70"/>
      <c r="V165" s="3"/>
      <c r="W165" s="3"/>
      <c r="X165" s="3"/>
      <c r="Y165" s="39"/>
      <c r="Z165" s="405">
        <f t="shared" si="67"/>
        <v>0</v>
      </c>
      <c r="AA165" s="92">
        <f t="shared" si="72"/>
        <v>0</v>
      </c>
      <c r="AB165" s="71"/>
      <c r="AC165" s="3"/>
      <c r="AD165" s="71"/>
      <c r="AE165" s="78"/>
      <c r="AF165" s="78"/>
      <c r="AG165" s="3"/>
      <c r="AH165" s="3"/>
      <c r="AI165" s="79"/>
      <c r="AJ165" s="3"/>
      <c r="AK165" s="71"/>
      <c r="AL165" s="3"/>
      <c r="AM165" s="71"/>
      <c r="AN165" s="3"/>
      <c r="AO165" s="3"/>
      <c r="AP165" s="76"/>
      <c r="AQ165" s="74"/>
      <c r="AR165" s="3"/>
      <c r="AS165" s="3"/>
      <c r="AT165" s="3"/>
      <c r="AU165" s="3"/>
      <c r="AV165" s="3"/>
      <c r="AW165" s="1"/>
      <c r="AX165" s="1"/>
      <c r="AY165" s="1">
        <f t="shared" si="68"/>
        <v>0</v>
      </c>
      <c r="AZ165" s="3"/>
      <c r="BA165" s="3"/>
      <c r="BB165" s="3"/>
      <c r="BC165" s="80" t="e">
        <f t="shared" si="69"/>
        <v>#DIV/0!</v>
      </c>
      <c r="BD165" s="80" t="e">
        <f t="shared" si="70"/>
        <v>#DIV/0!</v>
      </c>
      <c r="BE165" s="81">
        <f t="shared" ref="BE165:BF189" si="73">LEN(Q165)</f>
        <v>0</v>
      </c>
      <c r="BF165" s="81">
        <f t="shared" si="73"/>
        <v>0</v>
      </c>
      <c r="BG165" s="81">
        <f t="shared" si="71"/>
        <v>0</v>
      </c>
      <c r="BH165" s="81">
        <f t="shared" ref="BH165:BI189" si="74">LEN(AP165)</f>
        <v>0</v>
      </c>
      <c r="BI165" s="81">
        <f t="shared" si="74"/>
        <v>0</v>
      </c>
    </row>
    <row r="166" spans="1:61" ht="17.25" thickTop="1" thickBot="1">
      <c r="A166" s="70"/>
      <c r="B166" s="71"/>
      <c r="C166" s="3"/>
      <c r="D166" s="45"/>
      <c r="E166" s="45"/>
      <c r="F166" s="45">
        <f t="shared" si="63"/>
        <v>0</v>
      </c>
      <c r="G166" s="3"/>
      <c r="H166" s="3"/>
      <c r="I166" s="39"/>
      <c r="J166" s="45">
        <f t="shared" si="64"/>
        <v>0</v>
      </c>
      <c r="K166" s="45">
        <f t="shared" si="65"/>
        <v>0</v>
      </c>
      <c r="L166" s="3"/>
      <c r="M166" s="72"/>
      <c r="N166" s="72"/>
      <c r="O166" s="45">
        <f t="shared" si="66"/>
        <v>0</v>
      </c>
      <c r="P166" s="71"/>
      <c r="Q166" s="74"/>
      <c r="R166" s="74"/>
      <c r="S166" s="75"/>
      <c r="T166" s="76"/>
      <c r="U166" s="70"/>
      <c r="V166" s="3"/>
      <c r="W166" s="3"/>
      <c r="X166" s="3"/>
      <c r="Y166" s="39"/>
      <c r="Z166" s="405">
        <f t="shared" si="67"/>
        <v>0</v>
      </c>
      <c r="AA166" s="92">
        <f t="shared" si="72"/>
        <v>0</v>
      </c>
      <c r="AB166" s="71"/>
      <c r="AC166" s="3"/>
      <c r="AD166" s="71"/>
      <c r="AE166" s="78"/>
      <c r="AF166" s="78"/>
      <c r="AG166" s="3"/>
      <c r="AH166" s="3"/>
      <c r="AI166" s="79"/>
      <c r="AJ166" s="3"/>
      <c r="AK166" s="71"/>
      <c r="AL166" s="3"/>
      <c r="AM166" s="71"/>
      <c r="AN166" s="3"/>
      <c r="AO166" s="3"/>
      <c r="AP166" s="76"/>
      <c r="AQ166" s="74"/>
      <c r="AR166" s="3"/>
      <c r="AS166" s="3"/>
      <c r="AT166" s="3"/>
      <c r="AU166" s="3"/>
      <c r="AV166" s="3"/>
      <c r="AW166" s="1"/>
      <c r="AX166" s="1"/>
      <c r="AY166" s="1">
        <f t="shared" si="68"/>
        <v>0</v>
      </c>
      <c r="AZ166" s="3"/>
      <c r="BA166" s="3"/>
      <c r="BB166" s="3"/>
      <c r="BC166" s="80" t="e">
        <f t="shared" si="69"/>
        <v>#DIV/0!</v>
      </c>
      <c r="BD166" s="80" t="e">
        <f t="shared" si="70"/>
        <v>#DIV/0!</v>
      </c>
      <c r="BE166" s="81">
        <f t="shared" si="73"/>
        <v>0</v>
      </c>
      <c r="BF166" s="81">
        <f t="shared" si="73"/>
        <v>0</v>
      </c>
      <c r="BG166" s="81">
        <f t="shared" si="71"/>
        <v>0</v>
      </c>
      <c r="BH166" s="81">
        <f t="shared" si="74"/>
        <v>0</v>
      </c>
      <c r="BI166" s="81">
        <f t="shared" si="74"/>
        <v>0</v>
      </c>
    </row>
    <row r="167" spans="1:61" ht="17.25" thickTop="1" thickBot="1">
      <c r="A167" s="70"/>
      <c r="B167" s="71"/>
      <c r="C167" s="3"/>
      <c r="D167" s="45"/>
      <c r="E167" s="45"/>
      <c r="F167" s="45">
        <f t="shared" si="63"/>
        <v>0</v>
      </c>
      <c r="G167" s="3"/>
      <c r="H167" s="3"/>
      <c r="I167" s="39"/>
      <c r="J167" s="45">
        <f t="shared" si="64"/>
        <v>0</v>
      </c>
      <c r="K167" s="45">
        <f t="shared" si="65"/>
        <v>0</v>
      </c>
      <c r="L167" s="3"/>
      <c r="M167" s="72"/>
      <c r="N167" s="72"/>
      <c r="O167" s="45">
        <f t="shared" si="66"/>
        <v>0</v>
      </c>
      <c r="P167" s="71"/>
      <c r="Q167" s="74"/>
      <c r="R167" s="74"/>
      <c r="S167" s="75"/>
      <c r="T167" s="76"/>
      <c r="U167" s="70"/>
      <c r="V167" s="3"/>
      <c r="W167" s="3"/>
      <c r="X167" s="3"/>
      <c r="Y167" s="39"/>
      <c r="Z167" s="405">
        <f t="shared" si="67"/>
        <v>0</v>
      </c>
      <c r="AA167" s="92">
        <f t="shared" si="72"/>
        <v>0</v>
      </c>
      <c r="AB167" s="71"/>
      <c r="AC167" s="3"/>
      <c r="AD167" s="71"/>
      <c r="AE167" s="78"/>
      <c r="AF167" s="78"/>
      <c r="AG167" s="3"/>
      <c r="AH167" s="3"/>
      <c r="AI167" s="79"/>
      <c r="AJ167" s="3"/>
      <c r="AK167" s="71"/>
      <c r="AL167" s="3"/>
      <c r="AM167" s="71"/>
      <c r="AN167" s="3"/>
      <c r="AO167" s="3"/>
      <c r="AP167" s="76"/>
      <c r="AQ167" s="74"/>
      <c r="AR167" s="3"/>
      <c r="AS167" s="3"/>
      <c r="AT167" s="3"/>
      <c r="AU167" s="3"/>
      <c r="AV167" s="3"/>
      <c r="AW167" s="1"/>
      <c r="AX167" s="1"/>
      <c r="AY167" s="1">
        <f t="shared" si="68"/>
        <v>0</v>
      </c>
      <c r="AZ167" s="3"/>
      <c r="BA167" s="3"/>
      <c r="BB167" s="3"/>
      <c r="BC167" s="80" t="e">
        <f t="shared" si="69"/>
        <v>#DIV/0!</v>
      </c>
      <c r="BD167" s="80" t="e">
        <f t="shared" si="70"/>
        <v>#DIV/0!</v>
      </c>
      <c r="BE167" s="81">
        <f t="shared" si="73"/>
        <v>0</v>
      </c>
      <c r="BF167" s="81">
        <f t="shared" si="73"/>
        <v>0</v>
      </c>
      <c r="BG167" s="81">
        <f t="shared" si="71"/>
        <v>0</v>
      </c>
      <c r="BH167" s="81">
        <f t="shared" si="74"/>
        <v>0</v>
      </c>
      <c r="BI167" s="81">
        <f t="shared" si="74"/>
        <v>0</v>
      </c>
    </row>
    <row r="168" spans="1:61" ht="17.25" thickTop="1" thickBot="1">
      <c r="A168" s="70"/>
      <c r="B168" s="71"/>
      <c r="C168" s="3"/>
      <c r="D168" s="45"/>
      <c r="E168" s="45"/>
      <c r="F168" s="45">
        <f t="shared" si="63"/>
        <v>0</v>
      </c>
      <c r="G168" s="3"/>
      <c r="H168" s="3"/>
      <c r="I168" s="39"/>
      <c r="J168" s="45">
        <f t="shared" si="64"/>
        <v>0</v>
      </c>
      <c r="K168" s="45">
        <f t="shared" si="65"/>
        <v>0</v>
      </c>
      <c r="L168" s="3"/>
      <c r="M168" s="72"/>
      <c r="N168" s="72"/>
      <c r="O168" s="45">
        <f t="shared" si="66"/>
        <v>0</v>
      </c>
      <c r="P168" s="71"/>
      <c r="Q168" s="74"/>
      <c r="R168" s="74"/>
      <c r="S168" s="75"/>
      <c r="T168" s="76"/>
      <c r="U168" s="70"/>
      <c r="V168" s="3"/>
      <c r="W168" s="3"/>
      <c r="X168" s="3"/>
      <c r="Y168" s="39"/>
      <c r="Z168" s="405">
        <f t="shared" si="67"/>
        <v>0</v>
      </c>
      <c r="AA168" s="92">
        <f t="shared" si="72"/>
        <v>0</v>
      </c>
      <c r="AB168" s="71"/>
      <c r="AC168" s="3"/>
      <c r="AD168" s="71"/>
      <c r="AE168" s="78"/>
      <c r="AF168" s="78"/>
      <c r="AG168" s="3"/>
      <c r="AH168" s="3"/>
      <c r="AI168" s="79"/>
      <c r="AJ168" s="3"/>
      <c r="AK168" s="71"/>
      <c r="AL168" s="3"/>
      <c r="AM168" s="71"/>
      <c r="AN168" s="3"/>
      <c r="AO168" s="3"/>
      <c r="AP168" s="76"/>
      <c r="AQ168" s="74"/>
      <c r="AR168" s="3"/>
      <c r="AS168" s="3"/>
      <c r="AT168" s="3"/>
      <c r="AU168" s="3"/>
      <c r="AV168" s="3"/>
      <c r="AW168" s="1"/>
      <c r="AX168" s="1"/>
      <c r="AY168" s="1">
        <f t="shared" si="68"/>
        <v>0</v>
      </c>
      <c r="AZ168" s="3"/>
      <c r="BA168" s="3"/>
      <c r="BB168" s="3"/>
      <c r="BC168" s="80" t="e">
        <f t="shared" si="69"/>
        <v>#DIV/0!</v>
      </c>
      <c r="BD168" s="80" t="e">
        <f t="shared" si="70"/>
        <v>#DIV/0!</v>
      </c>
      <c r="BE168" s="81">
        <f t="shared" si="73"/>
        <v>0</v>
      </c>
      <c r="BF168" s="81">
        <f t="shared" si="73"/>
        <v>0</v>
      </c>
      <c r="BG168" s="81">
        <f t="shared" si="71"/>
        <v>0</v>
      </c>
      <c r="BH168" s="81">
        <f t="shared" si="74"/>
        <v>0</v>
      </c>
      <c r="BI168" s="81">
        <f t="shared" si="74"/>
        <v>0</v>
      </c>
    </row>
    <row r="169" spans="1:61" ht="17.25" thickTop="1" thickBot="1">
      <c r="A169" s="70"/>
      <c r="B169" s="71"/>
      <c r="C169" s="3"/>
      <c r="D169" s="45"/>
      <c r="E169" s="45"/>
      <c r="F169" s="45">
        <f t="shared" si="63"/>
        <v>0</v>
      </c>
      <c r="G169" s="3"/>
      <c r="H169" s="3"/>
      <c r="I169" s="39"/>
      <c r="J169" s="45">
        <f t="shared" si="64"/>
        <v>0</v>
      </c>
      <c r="K169" s="45">
        <f t="shared" si="65"/>
        <v>0</v>
      </c>
      <c r="L169" s="3"/>
      <c r="M169" s="72"/>
      <c r="N169" s="72"/>
      <c r="O169" s="45">
        <f t="shared" si="66"/>
        <v>0</v>
      </c>
      <c r="P169" s="71"/>
      <c r="Q169" s="74"/>
      <c r="R169" s="74"/>
      <c r="S169" s="75"/>
      <c r="T169" s="76"/>
      <c r="U169" s="70"/>
      <c r="V169" s="3"/>
      <c r="W169" s="3"/>
      <c r="X169" s="3"/>
      <c r="Y169" s="39"/>
      <c r="Z169" s="405">
        <f t="shared" si="67"/>
        <v>0</v>
      </c>
      <c r="AA169" s="92">
        <f t="shared" si="72"/>
        <v>0</v>
      </c>
      <c r="AB169" s="71"/>
      <c r="AC169" s="3"/>
      <c r="AD169" s="71"/>
      <c r="AE169" s="78"/>
      <c r="AF169" s="78"/>
      <c r="AG169" s="3"/>
      <c r="AH169" s="3"/>
      <c r="AI169" s="79"/>
      <c r="AJ169" s="3"/>
      <c r="AK169" s="71"/>
      <c r="AL169" s="3"/>
      <c r="AM169" s="71"/>
      <c r="AN169" s="3"/>
      <c r="AO169" s="3"/>
      <c r="AP169" s="76"/>
      <c r="AQ169" s="74"/>
      <c r="AR169" s="3"/>
      <c r="AS169" s="3"/>
      <c r="AT169" s="3"/>
      <c r="AU169" s="3"/>
      <c r="AV169" s="3"/>
      <c r="AW169" s="1"/>
      <c r="AX169" s="1"/>
      <c r="AY169" s="1">
        <f t="shared" si="68"/>
        <v>0</v>
      </c>
      <c r="AZ169" s="3"/>
      <c r="BA169" s="3"/>
      <c r="BB169" s="3"/>
      <c r="BC169" s="80" t="e">
        <f t="shared" si="69"/>
        <v>#DIV/0!</v>
      </c>
      <c r="BD169" s="80" t="e">
        <f t="shared" si="70"/>
        <v>#DIV/0!</v>
      </c>
      <c r="BE169" s="81">
        <f t="shared" si="73"/>
        <v>0</v>
      </c>
      <c r="BF169" s="81">
        <f t="shared" si="73"/>
        <v>0</v>
      </c>
      <c r="BG169" s="81">
        <f t="shared" si="71"/>
        <v>0</v>
      </c>
      <c r="BH169" s="81">
        <f t="shared" si="74"/>
        <v>0</v>
      </c>
      <c r="BI169" s="81">
        <f t="shared" si="74"/>
        <v>0</v>
      </c>
    </row>
    <row r="170" spans="1:61" ht="17.25" thickTop="1" thickBot="1">
      <c r="A170" s="70"/>
      <c r="B170" s="71"/>
      <c r="C170" s="3"/>
      <c r="D170" s="45"/>
      <c r="E170" s="45"/>
      <c r="F170" s="45">
        <f t="shared" si="63"/>
        <v>0</v>
      </c>
      <c r="G170" s="3"/>
      <c r="H170" s="3"/>
      <c r="I170" s="39"/>
      <c r="J170" s="45">
        <f t="shared" si="64"/>
        <v>0</v>
      </c>
      <c r="K170" s="45">
        <f t="shared" si="65"/>
        <v>0</v>
      </c>
      <c r="L170" s="3"/>
      <c r="M170" s="72"/>
      <c r="N170" s="72"/>
      <c r="O170" s="45">
        <f t="shared" si="66"/>
        <v>0</v>
      </c>
      <c r="P170" s="71"/>
      <c r="Q170" s="74"/>
      <c r="R170" s="74"/>
      <c r="S170" s="75"/>
      <c r="T170" s="76"/>
      <c r="U170" s="70"/>
      <c r="V170" s="3"/>
      <c r="W170" s="3"/>
      <c r="X170" s="3"/>
      <c r="Y170" s="39"/>
      <c r="Z170" s="405">
        <f t="shared" si="67"/>
        <v>0</v>
      </c>
      <c r="AA170" s="92">
        <f t="shared" si="72"/>
        <v>0</v>
      </c>
      <c r="AB170" s="71"/>
      <c r="AC170" s="3"/>
      <c r="AD170" s="71"/>
      <c r="AE170" s="78"/>
      <c r="AF170" s="78"/>
      <c r="AG170" s="3"/>
      <c r="AH170" s="3"/>
      <c r="AI170" s="79"/>
      <c r="AJ170" s="3"/>
      <c r="AK170" s="71"/>
      <c r="AL170" s="3"/>
      <c r="AM170" s="71"/>
      <c r="AN170" s="3"/>
      <c r="AO170" s="3"/>
      <c r="AP170" s="76"/>
      <c r="AQ170" s="74"/>
      <c r="AR170" s="3"/>
      <c r="AS170" s="3"/>
      <c r="AT170" s="3"/>
      <c r="AU170" s="3"/>
      <c r="AV170" s="3"/>
      <c r="AW170" s="1"/>
      <c r="AX170" s="1"/>
      <c r="AY170" s="1">
        <f t="shared" si="68"/>
        <v>0</v>
      </c>
      <c r="AZ170" s="3"/>
      <c r="BA170" s="3"/>
      <c r="BB170" s="3"/>
      <c r="BC170" s="80" t="e">
        <f t="shared" si="69"/>
        <v>#DIV/0!</v>
      </c>
      <c r="BD170" s="80" t="e">
        <f t="shared" si="70"/>
        <v>#DIV/0!</v>
      </c>
      <c r="BE170" s="81">
        <f t="shared" si="73"/>
        <v>0</v>
      </c>
      <c r="BF170" s="81">
        <f t="shared" si="73"/>
        <v>0</v>
      </c>
      <c r="BG170" s="81">
        <f t="shared" si="71"/>
        <v>0</v>
      </c>
      <c r="BH170" s="81">
        <f t="shared" si="74"/>
        <v>0</v>
      </c>
      <c r="BI170" s="81">
        <f t="shared" si="74"/>
        <v>0</v>
      </c>
    </row>
    <row r="171" spans="1:61" ht="17.25" thickTop="1" thickBot="1">
      <c r="A171" s="70"/>
      <c r="B171" s="71"/>
      <c r="C171" s="3"/>
      <c r="D171" s="45"/>
      <c r="E171" s="45"/>
      <c r="F171" s="45">
        <f t="shared" si="63"/>
        <v>0</v>
      </c>
      <c r="G171" s="3"/>
      <c r="H171" s="3"/>
      <c r="I171" s="39"/>
      <c r="J171" s="45">
        <f t="shared" si="64"/>
        <v>0</v>
      </c>
      <c r="K171" s="45">
        <f t="shared" si="65"/>
        <v>0</v>
      </c>
      <c r="L171" s="3"/>
      <c r="M171" s="72"/>
      <c r="N171" s="72"/>
      <c r="O171" s="45">
        <f t="shared" si="66"/>
        <v>0</v>
      </c>
      <c r="P171" s="71"/>
      <c r="Q171" s="74"/>
      <c r="R171" s="74"/>
      <c r="S171" s="75"/>
      <c r="T171" s="76"/>
      <c r="U171" s="70"/>
      <c r="V171" s="3"/>
      <c r="W171" s="3"/>
      <c r="X171" s="3"/>
      <c r="Y171" s="39"/>
      <c r="Z171" s="405">
        <f t="shared" si="67"/>
        <v>0</v>
      </c>
      <c r="AA171" s="92">
        <f t="shared" si="72"/>
        <v>0</v>
      </c>
      <c r="AB171" s="71"/>
      <c r="AC171" s="3"/>
      <c r="AD171" s="71"/>
      <c r="AE171" s="78"/>
      <c r="AF171" s="78"/>
      <c r="AG171" s="3"/>
      <c r="AH171" s="3"/>
      <c r="AI171" s="79"/>
      <c r="AJ171" s="3"/>
      <c r="AK171" s="71"/>
      <c r="AL171" s="3"/>
      <c r="AM171" s="71"/>
      <c r="AN171" s="3"/>
      <c r="AO171" s="3"/>
      <c r="AP171" s="76"/>
      <c r="AQ171" s="74"/>
      <c r="AR171" s="3"/>
      <c r="AS171" s="3"/>
      <c r="AT171" s="3"/>
      <c r="AU171" s="3"/>
      <c r="AV171" s="3"/>
      <c r="AW171" s="1"/>
      <c r="AX171" s="1"/>
      <c r="AY171" s="1">
        <f t="shared" si="68"/>
        <v>0</v>
      </c>
      <c r="AZ171" s="3"/>
      <c r="BA171" s="3"/>
      <c r="BB171" s="3"/>
      <c r="BC171" s="80" t="e">
        <f t="shared" si="69"/>
        <v>#DIV/0!</v>
      </c>
      <c r="BD171" s="80" t="e">
        <f t="shared" si="70"/>
        <v>#DIV/0!</v>
      </c>
      <c r="BE171" s="81">
        <f t="shared" si="73"/>
        <v>0</v>
      </c>
      <c r="BF171" s="81">
        <f t="shared" si="73"/>
        <v>0</v>
      </c>
      <c r="BG171" s="81">
        <f t="shared" si="71"/>
        <v>0</v>
      </c>
      <c r="BH171" s="81">
        <f t="shared" si="74"/>
        <v>0</v>
      </c>
      <c r="BI171" s="81">
        <f t="shared" si="74"/>
        <v>0</v>
      </c>
    </row>
    <row r="172" spans="1:61" ht="17.25" thickTop="1" thickBot="1">
      <c r="A172" s="70"/>
      <c r="B172" s="71"/>
      <c r="C172" s="3"/>
      <c r="D172" s="45"/>
      <c r="E172" s="45"/>
      <c r="F172" s="45">
        <f t="shared" si="63"/>
        <v>0</v>
      </c>
      <c r="G172" s="3"/>
      <c r="H172" s="3"/>
      <c r="I172" s="39"/>
      <c r="J172" s="45">
        <f t="shared" si="64"/>
        <v>0</v>
      </c>
      <c r="K172" s="45">
        <f t="shared" si="65"/>
        <v>0</v>
      </c>
      <c r="L172" s="3"/>
      <c r="M172" s="72"/>
      <c r="N172" s="72"/>
      <c r="O172" s="45">
        <f t="shared" si="66"/>
        <v>0</v>
      </c>
      <c r="P172" s="71"/>
      <c r="Q172" s="74"/>
      <c r="R172" s="74"/>
      <c r="S172" s="75"/>
      <c r="T172" s="76"/>
      <c r="U172" s="70"/>
      <c r="V172" s="3"/>
      <c r="W172" s="3"/>
      <c r="X172" s="3"/>
      <c r="Y172" s="39"/>
      <c r="Z172" s="405">
        <f t="shared" si="67"/>
        <v>0</v>
      </c>
      <c r="AA172" s="92">
        <f t="shared" si="72"/>
        <v>0</v>
      </c>
      <c r="AB172" s="71"/>
      <c r="AC172" s="3"/>
      <c r="AD172" s="71"/>
      <c r="AE172" s="78"/>
      <c r="AF172" s="78"/>
      <c r="AG172" s="3"/>
      <c r="AH172" s="3"/>
      <c r="AI172" s="79"/>
      <c r="AJ172" s="3"/>
      <c r="AK172" s="71"/>
      <c r="AL172" s="3"/>
      <c r="AM172" s="71"/>
      <c r="AN172" s="3"/>
      <c r="AO172" s="3"/>
      <c r="AP172" s="76"/>
      <c r="AQ172" s="74"/>
      <c r="AR172" s="3"/>
      <c r="AS172" s="3"/>
      <c r="AT172" s="3"/>
      <c r="AU172" s="3"/>
      <c r="AV172" s="3"/>
      <c r="AW172" s="1"/>
      <c r="AX172" s="1"/>
      <c r="AY172" s="1">
        <f t="shared" si="68"/>
        <v>0</v>
      </c>
      <c r="AZ172" s="3"/>
      <c r="BA172" s="3"/>
      <c r="BB172" s="3"/>
      <c r="BC172" s="80" t="e">
        <f t="shared" si="69"/>
        <v>#DIV/0!</v>
      </c>
      <c r="BD172" s="80" t="e">
        <f t="shared" si="70"/>
        <v>#DIV/0!</v>
      </c>
      <c r="BE172" s="81">
        <f t="shared" si="73"/>
        <v>0</v>
      </c>
      <c r="BF172" s="81">
        <f t="shared" si="73"/>
        <v>0</v>
      </c>
      <c r="BG172" s="81">
        <f t="shared" si="71"/>
        <v>0</v>
      </c>
      <c r="BH172" s="81">
        <f t="shared" si="74"/>
        <v>0</v>
      </c>
      <c r="BI172" s="81">
        <f t="shared" si="74"/>
        <v>0</v>
      </c>
    </row>
    <row r="173" spans="1:61" ht="17.25" thickTop="1" thickBot="1">
      <c r="A173" s="70"/>
      <c r="B173" s="71"/>
      <c r="C173" s="3"/>
      <c r="D173" s="45"/>
      <c r="E173" s="45"/>
      <c r="F173" s="45">
        <f t="shared" si="63"/>
        <v>0</v>
      </c>
      <c r="G173" s="3"/>
      <c r="H173" s="3"/>
      <c r="I173" s="39"/>
      <c r="J173" s="45">
        <f t="shared" si="64"/>
        <v>0</v>
      </c>
      <c r="K173" s="45">
        <f t="shared" si="65"/>
        <v>0</v>
      </c>
      <c r="L173" s="3"/>
      <c r="M173" s="72"/>
      <c r="N173" s="72"/>
      <c r="O173" s="45">
        <f t="shared" si="66"/>
        <v>0</v>
      </c>
      <c r="P173" s="71"/>
      <c r="Q173" s="74"/>
      <c r="R173" s="74"/>
      <c r="S173" s="75"/>
      <c r="T173" s="76"/>
      <c r="U173" s="70"/>
      <c r="V173" s="3"/>
      <c r="W173" s="3"/>
      <c r="X173" s="3"/>
      <c r="Y173" s="39"/>
      <c r="Z173" s="405">
        <f t="shared" si="67"/>
        <v>0</v>
      </c>
      <c r="AA173" s="92">
        <f t="shared" si="72"/>
        <v>0</v>
      </c>
      <c r="AB173" s="71"/>
      <c r="AC173" s="3"/>
      <c r="AD173" s="71"/>
      <c r="AE173" s="78"/>
      <c r="AF173" s="78"/>
      <c r="AG173" s="3"/>
      <c r="AH173" s="3"/>
      <c r="AI173" s="79"/>
      <c r="AJ173" s="3"/>
      <c r="AK173" s="71"/>
      <c r="AL173" s="3"/>
      <c r="AM173" s="71"/>
      <c r="AN173" s="3"/>
      <c r="AO173" s="3"/>
      <c r="AP173" s="76"/>
      <c r="AQ173" s="74"/>
      <c r="AR173" s="3"/>
      <c r="AS173" s="3"/>
      <c r="AT173" s="3"/>
      <c r="AU173" s="3"/>
      <c r="AV173" s="3"/>
      <c r="AW173" s="1"/>
      <c r="AX173" s="1"/>
      <c r="AY173" s="1">
        <f t="shared" si="68"/>
        <v>0</v>
      </c>
      <c r="AZ173" s="3"/>
      <c r="BA173" s="3"/>
      <c r="BB173" s="3"/>
      <c r="BC173" s="80" t="e">
        <f t="shared" si="69"/>
        <v>#DIV/0!</v>
      </c>
      <c r="BD173" s="80" t="e">
        <f t="shared" si="70"/>
        <v>#DIV/0!</v>
      </c>
      <c r="BE173" s="81">
        <f t="shared" si="73"/>
        <v>0</v>
      </c>
      <c r="BF173" s="81">
        <f t="shared" si="73"/>
        <v>0</v>
      </c>
      <c r="BG173" s="81">
        <f t="shared" si="71"/>
        <v>0</v>
      </c>
      <c r="BH173" s="81">
        <f t="shared" si="74"/>
        <v>0</v>
      </c>
      <c r="BI173" s="81">
        <f t="shared" si="74"/>
        <v>0</v>
      </c>
    </row>
    <row r="174" spans="1:61" ht="17.25" thickTop="1" thickBot="1">
      <c r="A174" s="70"/>
      <c r="B174" s="71"/>
      <c r="C174" s="3"/>
      <c r="D174" s="45"/>
      <c r="E174" s="45"/>
      <c r="F174" s="45">
        <f t="shared" si="63"/>
        <v>0</v>
      </c>
      <c r="G174" s="3"/>
      <c r="H174" s="3"/>
      <c r="I174" s="39"/>
      <c r="J174" s="45">
        <f t="shared" si="64"/>
        <v>0</v>
      </c>
      <c r="K174" s="45">
        <f t="shared" si="65"/>
        <v>0</v>
      </c>
      <c r="L174" s="3"/>
      <c r="M174" s="72"/>
      <c r="N174" s="72"/>
      <c r="O174" s="45">
        <f t="shared" si="66"/>
        <v>0</v>
      </c>
      <c r="P174" s="71"/>
      <c r="Q174" s="74"/>
      <c r="R174" s="74"/>
      <c r="S174" s="75"/>
      <c r="T174" s="76"/>
      <c r="U174" s="70"/>
      <c r="V174" s="3"/>
      <c r="W174" s="3"/>
      <c r="X174" s="3"/>
      <c r="Y174" s="39"/>
      <c r="Z174" s="405">
        <f t="shared" si="67"/>
        <v>0</v>
      </c>
      <c r="AA174" s="92">
        <f t="shared" si="72"/>
        <v>0</v>
      </c>
      <c r="AB174" s="71"/>
      <c r="AC174" s="3"/>
      <c r="AD174" s="71"/>
      <c r="AE174" s="78"/>
      <c r="AF174" s="78"/>
      <c r="AG174" s="3"/>
      <c r="AH174" s="3"/>
      <c r="AI174" s="79"/>
      <c r="AJ174" s="3"/>
      <c r="AK174" s="71"/>
      <c r="AL174" s="3"/>
      <c r="AM174" s="71"/>
      <c r="AN174" s="3"/>
      <c r="AO174" s="3"/>
      <c r="AP174" s="76"/>
      <c r="AQ174" s="74"/>
      <c r="AR174" s="3"/>
      <c r="AS174" s="3"/>
      <c r="AT174" s="3"/>
      <c r="AU174" s="3"/>
      <c r="AV174" s="3"/>
      <c r="AW174" s="1"/>
      <c r="AX174" s="1"/>
      <c r="AY174" s="1">
        <f t="shared" si="68"/>
        <v>0</v>
      </c>
      <c r="AZ174" s="3"/>
      <c r="BA174" s="3"/>
      <c r="BB174" s="3"/>
      <c r="BC174" s="80" t="e">
        <f t="shared" si="69"/>
        <v>#DIV/0!</v>
      </c>
      <c r="BD174" s="80" t="e">
        <f t="shared" si="70"/>
        <v>#DIV/0!</v>
      </c>
      <c r="BE174" s="81">
        <f t="shared" si="73"/>
        <v>0</v>
      </c>
      <c r="BF174" s="81">
        <f t="shared" si="73"/>
        <v>0</v>
      </c>
      <c r="BG174" s="81">
        <f t="shared" si="71"/>
        <v>0</v>
      </c>
      <c r="BH174" s="81">
        <f t="shared" si="74"/>
        <v>0</v>
      </c>
      <c r="BI174" s="81">
        <f t="shared" si="74"/>
        <v>0</v>
      </c>
    </row>
    <row r="175" spans="1:61" ht="17.25" thickTop="1" thickBot="1">
      <c r="A175" s="70"/>
      <c r="B175" s="71"/>
      <c r="C175" s="3"/>
      <c r="D175" s="45"/>
      <c r="E175" s="45"/>
      <c r="F175" s="45">
        <f t="shared" si="63"/>
        <v>0</v>
      </c>
      <c r="G175" s="3"/>
      <c r="H175" s="3"/>
      <c r="I175" s="39"/>
      <c r="J175" s="45">
        <f t="shared" si="64"/>
        <v>0</v>
      </c>
      <c r="K175" s="45">
        <f t="shared" si="65"/>
        <v>0</v>
      </c>
      <c r="L175" s="3"/>
      <c r="M175" s="72"/>
      <c r="N175" s="72"/>
      <c r="O175" s="45">
        <f t="shared" si="66"/>
        <v>0</v>
      </c>
      <c r="P175" s="71"/>
      <c r="Q175" s="74"/>
      <c r="R175" s="74"/>
      <c r="S175" s="75"/>
      <c r="T175" s="76"/>
      <c r="U175" s="70"/>
      <c r="V175" s="3"/>
      <c r="W175" s="3"/>
      <c r="X175" s="3"/>
      <c r="Y175" s="39"/>
      <c r="Z175" s="405">
        <f t="shared" si="67"/>
        <v>0</v>
      </c>
      <c r="AA175" s="92">
        <f t="shared" si="72"/>
        <v>0</v>
      </c>
      <c r="AB175" s="71"/>
      <c r="AC175" s="3"/>
      <c r="AD175" s="71"/>
      <c r="AE175" s="78"/>
      <c r="AF175" s="78"/>
      <c r="AG175" s="3"/>
      <c r="AH175" s="3"/>
      <c r="AI175" s="79"/>
      <c r="AJ175" s="3"/>
      <c r="AK175" s="71"/>
      <c r="AL175" s="3"/>
      <c r="AM175" s="71"/>
      <c r="AN175" s="3"/>
      <c r="AO175" s="3"/>
      <c r="AP175" s="76"/>
      <c r="AQ175" s="74"/>
      <c r="AR175" s="3"/>
      <c r="AS175" s="3"/>
      <c r="AT175" s="3"/>
      <c r="AU175" s="3"/>
      <c r="AV175" s="3"/>
      <c r="AW175" s="1"/>
      <c r="AX175" s="1"/>
      <c r="AY175" s="1">
        <f t="shared" si="68"/>
        <v>0</v>
      </c>
      <c r="AZ175" s="3"/>
      <c r="BA175" s="3"/>
      <c r="BB175" s="3"/>
      <c r="BC175" s="80" t="e">
        <f t="shared" si="69"/>
        <v>#DIV/0!</v>
      </c>
      <c r="BD175" s="80" t="e">
        <f t="shared" si="70"/>
        <v>#DIV/0!</v>
      </c>
      <c r="BE175" s="81">
        <f t="shared" si="73"/>
        <v>0</v>
      </c>
      <c r="BF175" s="81">
        <f t="shared" si="73"/>
        <v>0</v>
      </c>
      <c r="BG175" s="81">
        <f t="shared" si="71"/>
        <v>0</v>
      </c>
      <c r="BH175" s="81">
        <f t="shared" si="74"/>
        <v>0</v>
      </c>
      <c r="BI175" s="81">
        <f t="shared" si="74"/>
        <v>0</v>
      </c>
    </row>
    <row r="176" spans="1:61" ht="17.25" thickTop="1" thickBot="1">
      <c r="A176" s="70"/>
      <c r="B176" s="71"/>
      <c r="C176" s="3"/>
      <c r="D176" s="45"/>
      <c r="E176" s="45"/>
      <c r="F176" s="45">
        <f t="shared" si="63"/>
        <v>0</v>
      </c>
      <c r="G176" s="3"/>
      <c r="H176" s="3"/>
      <c r="I176" s="39"/>
      <c r="J176" s="45">
        <f t="shared" si="64"/>
        <v>0</v>
      </c>
      <c r="K176" s="45">
        <f t="shared" si="65"/>
        <v>0</v>
      </c>
      <c r="L176" s="3"/>
      <c r="M176" s="72"/>
      <c r="N176" s="72"/>
      <c r="O176" s="45">
        <f t="shared" si="66"/>
        <v>0</v>
      </c>
      <c r="P176" s="71"/>
      <c r="Q176" s="74"/>
      <c r="R176" s="74"/>
      <c r="S176" s="75"/>
      <c r="T176" s="76"/>
      <c r="U176" s="70"/>
      <c r="V176" s="3"/>
      <c r="W176" s="3"/>
      <c r="X176" s="3"/>
      <c r="Y176" s="39"/>
      <c r="Z176" s="405">
        <f t="shared" si="67"/>
        <v>0</v>
      </c>
      <c r="AA176" s="92">
        <f t="shared" si="72"/>
        <v>0</v>
      </c>
      <c r="AB176" s="71"/>
      <c r="AC176" s="3"/>
      <c r="AD176" s="71"/>
      <c r="AE176" s="78"/>
      <c r="AF176" s="78"/>
      <c r="AG176" s="3"/>
      <c r="AH176" s="3"/>
      <c r="AI176" s="79"/>
      <c r="AJ176" s="3"/>
      <c r="AK176" s="71"/>
      <c r="AL176" s="3"/>
      <c r="AM176" s="71"/>
      <c r="AN176" s="3"/>
      <c r="AO176" s="3"/>
      <c r="AP176" s="76"/>
      <c r="AQ176" s="74"/>
      <c r="AR176" s="3"/>
      <c r="AS176" s="3"/>
      <c r="AT176" s="3"/>
      <c r="AU176" s="3"/>
      <c r="AV176" s="3"/>
      <c r="AW176" s="1"/>
      <c r="AX176" s="1"/>
      <c r="AY176" s="1">
        <f t="shared" si="68"/>
        <v>0</v>
      </c>
      <c r="AZ176" s="3"/>
      <c r="BA176" s="3"/>
      <c r="BB176" s="3"/>
      <c r="BC176" s="80" t="e">
        <f t="shared" si="69"/>
        <v>#DIV/0!</v>
      </c>
      <c r="BD176" s="80" t="e">
        <f t="shared" si="70"/>
        <v>#DIV/0!</v>
      </c>
      <c r="BE176" s="81">
        <f t="shared" si="73"/>
        <v>0</v>
      </c>
      <c r="BF176" s="81">
        <f t="shared" si="73"/>
        <v>0</v>
      </c>
      <c r="BG176" s="81">
        <f t="shared" si="71"/>
        <v>0</v>
      </c>
      <c r="BH176" s="81">
        <f t="shared" si="74"/>
        <v>0</v>
      </c>
      <c r="BI176" s="81">
        <f t="shared" si="74"/>
        <v>0</v>
      </c>
    </row>
    <row r="177" spans="1:61" ht="17.25" thickTop="1" thickBot="1">
      <c r="A177" s="70"/>
      <c r="B177" s="71"/>
      <c r="C177" s="3"/>
      <c r="D177" s="45"/>
      <c r="E177" s="45"/>
      <c r="F177" s="45">
        <f t="shared" si="63"/>
        <v>0</v>
      </c>
      <c r="G177" s="3"/>
      <c r="H177" s="3"/>
      <c r="I177" s="39"/>
      <c r="J177" s="45">
        <f t="shared" si="64"/>
        <v>0</v>
      </c>
      <c r="K177" s="45">
        <f t="shared" si="65"/>
        <v>0</v>
      </c>
      <c r="L177" s="3"/>
      <c r="M177" s="72"/>
      <c r="N177" s="72"/>
      <c r="O177" s="45">
        <f t="shared" si="66"/>
        <v>0</v>
      </c>
      <c r="P177" s="71"/>
      <c r="Q177" s="74"/>
      <c r="R177" s="74"/>
      <c r="S177" s="75"/>
      <c r="T177" s="76"/>
      <c r="U177" s="70"/>
      <c r="V177" s="3"/>
      <c r="W177" s="3"/>
      <c r="X177" s="3"/>
      <c r="Y177" s="39"/>
      <c r="Z177" s="405">
        <f t="shared" si="67"/>
        <v>0</v>
      </c>
      <c r="AA177" s="92">
        <f t="shared" si="72"/>
        <v>0</v>
      </c>
      <c r="AB177" s="71"/>
      <c r="AC177" s="3"/>
      <c r="AD177" s="71"/>
      <c r="AE177" s="78"/>
      <c r="AF177" s="78"/>
      <c r="AG177" s="3"/>
      <c r="AH177" s="3"/>
      <c r="AI177" s="79"/>
      <c r="AJ177" s="3"/>
      <c r="AK177" s="71"/>
      <c r="AL177" s="3"/>
      <c r="AM177" s="71"/>
      <c r="AN177" s="3"/>
      <c r="AO177" s="3"/>
      <c r="AP177" s="76"/>
      <c r="AQ177" s="74"/>
      <c r="AR177" s="3"/>
      <c r="AS177" s="3"/>
      <c r="AT177" s="3"/>
      <c r="AU177" s="3"/>
      <c r="AV177" s="3"/>
      <c r="AW177" s="1"/>
      <c r="AX177" s="1"/>
      <c r="AY177" s="1">
        <f t="shared" si="68"/>
        <v>0</v>
      </c>
      <c r="AZ177" s="3"/>
      <c r="BA177" s="3"/>
      <c r="BB177" s="3"/>
      <c r="BC177" s="80" t="e">
        <f t="shared" si="69"/>
        <v>#DIV/0!</v>
      </c>
      <c r="BD177" s="80" t="e">
        <f t="shared" si="70"/>
        <v>#DIV/0!</v>
      </c>
      <c r="BE177" s="81">
        <f t="shared" si="73"/>
        <v>0</v>
      </c>
      <c r="BF177" s="81">
        <f t="shared" si="73"/>
        <v>0</v>
      </c>
      <c r="BG177" s="81">
        <f t="shared" si="71"/>
        <v>0</v>
      </c>
      <c r="BH177" s="81">
        <f t="shared" si="74"/>
        <v>0</v>
      </c>
      <c r="BI177" s="81">
        <f t="shared" si="74"/>
        <v>0</v>
      </c>
    </row>
    <row r="178" spans="1:61" ht="17.25" thickTop="1" thickBot="1">
      <c r="A178" s="70"/>
      <c r="B178" s="71"/>
      <c r="C178" s="3"/>
      <c r="D178" s="45"/>
      <c r="E178" s="45"/>
      <c r="F178" s="45">
        <f t="shared" si="63"/>
        <v>0</v>
      </c>
      <c r="G178" s="3"/>
      <c r="H178" s="3"/>
      <c r="I178" s="39"/>
      <c r="J178" s="45">
        <f t="shared" si="64"/>
        <v>0</v>
      </c>
      <c r="K178" s="45">
        <f t="shared" si="65"/>
        <v>0</v>
      </c>
      <c r="L178" s="3"/>
      <c r="M178" s="72"/>
      <c r="N178" s="72"/>
      <c r="O178" s="45">
        <f t="shared" si="66"/>
        <v>0</v>
      </c>
      <c r="P178" s="71"/>
      <c r="Q178" s="74"/>
      <c r="R178" s="74"/>
      <c r="S178" s="75"/>
      <c r="T178" s="76"/>
      <c r="U178" s="70"/>
      <c r="V178" s="3"/>
      <c r="W178" s="3"/>
      <c r="X178" s="3"/>
      <c r="Y178" s="39"/>
      <c r="Z178" s="405">
        <f t="shared" si="67"/>
        <v>0</v>
      </c>
      <c r="AA178" s="92">
        <f t="shared" ref="AA178:AA241" si="75">(F178+Y178)-I178</f>
        <v>0</v>
      </c>
      <c r="AB178" s="71"/>
      <c r="AC178" s="3"/>
      <c r="AD178" s="71"/>
      <c r="AE178" s="78"/>
      <c r="AF178" s="78"/>
      <c r="AG178" s="3"/>
      <c r="AH178" s="3"/>
      <c r="AI178" s="79"/>
      <c r="AJ178" s="3"/>
      <c r="AK178" s="71"/>
      <c r="AL178" s="3"/>
      <c r="AM178" s="71"/>
      <c r="AN178" s="3"/>
      <c r="AO178" s="3"/>
      <c r="AP178" s="76"/>
      <c r="AQ178" s="74"/>
      <c r="AR178" s="3"/>
      <c r="AS178" s="3"/>
      <c r="AT178" s="3"/>
      <c r="AU178" s="3"/>
      <c r="AV178" s="3"/>
      <c r="AW178" s="1"/>
      <c r="AX178" s="1"/>
      <c r="AY178" s="1">
        <f t="shared" si="68"/>
        <v>0</v>
      </c>
      <c r="AZ178" s="3"/>
      <c r="BA178" s="3"/>
      <c r="BB178" s="3"/>
      <c r="BC178" s="80" t="e">
        <f t="shared" si="69"/>
        <v>#DIV/0!</v>
      </c>
      <c r="BD178" s="80" t="e">
        <f t="shared" si="70"/>
        <v>#DIV/0!</v>
      </c>
      <c r="BE178" s="81">
        <f t="shared" si="73"/>
        <v>0</v>
      </c>
      <c r="BF178" s="81">
        <f t="shared" si="73"/>
        <v>0</v>
      </c>
      <c r="BG178" s="81">
        <f t="shared" si="71"/>
        <v>0</v>
      </c>
      <c r="BH178" s="81">
        <f t="shared" si="74"/>
        <v>0</v>
      </c>
      <c r="BI178" s="81">
        <f t="shared" si="74"/>
        <v>0</v>
      </c>
    </row>
    <row r="179" spans="1:61" ht="17.25" thickTop="1" thickBot="1">
      <c r="A179" s="70"/>
      <c r="B179" s="71"/>
      <c r="C179" s="3"/>
      <c r="D179" s="45"/>
      <c r="E179" s="45"/>
      <c r="F179" s="45">
        <f t="shared" si="63"/>
        <v>0</v>
      </c>
      <c r="G179" s="3"/>
      <c r="H179" s="3"/>
      <c r="I179" s="39"/>
      <c r="J179" s="45">
        <f t="shared" si="64"/>
        <v>0</v>
      </c>
      <c r="K179" s="45">
        <f t="shared" si="65"/>
        <v>0</v>
      </c>
      <c r="L179" s="3"/>
      <c r="M179" s="72"/>
      <c r="N179" s="72"/>
      <c r="O179" s="45">
        <f t="shared" si="66"/>
        <v>0</v>
      </c>
      <c r="P179" s="71"/>
      <c r="Q179" s="74"/>
      <c r="R179" s="74"/>
      <c r="S179" s="75"/>
      <c r="T179" s="76"/>
      <c r="U179" s="70"/>
      <c r="V179" s="3"/>
      <c r="W179" s="3"/>
      <c r="X179" s="3"/>
      <c r="Y179" s="39"/>
      <c r="Z179" s="405">
        <f t="shared" si="67"/>
        <v>0</v>
      </c>
      <c r="AA179" s="92">
        <f t="shared" si="75"/>
        <v>0</v>
      </c>
      <c r="AB179" s="71"/>
      <c r="AC179" s="3"/>
      <c r="AD179" s="71"/>
      <c r="AE179" s="78"/>
      <c r="AF179" s="78"/>
      <c r="AG179" s="3"/>
      <c r="AH179" s="3"/>
      <c r="AI179" s="79"/>
      <c r="AJ179" s="3"/>
      <c r="AK179" s="71"/>
      <c r="AL179" s="3"/>
      <c r="AM179" s="71"/>
      <c r="AN179" s="3"/>
      <c r="AO179" s="3"/>
      <c r="AP179" s="76"/>
      <c r="AQ179" s="74"/>
      <c r="AR179" s="3"/>
      <c r="AS179" s="3"/>
      <c r="AT179" s="3"/>
      <c r="AU179" s="3"/>
      <c r="AV179" s="3"/>
      <c r="AW179" s="1"/>
      <c r="AX179" s="1"/>
      <c r="AY179" s="1">
        <f t="shared" si="68"/>
        <v>0</v>
      </c>
      <c r="AZ179" s="3"/>
      <c r="BA179" s="3"/>
      <c r="BB179" s="3"/>
      <c r="BC179" s="80" t="e">
        <f t="shared" si="69"/>
        <v>#DIV/0!</v>
      </c>
      <c r="BD179" s="80" t="e">
        <f t="shared" si="70"/>
        <v>#DIV/0!</v>
      </c>
      <c r="BE179" s="81">
        <f t="shared" si="73"/>
        <v>0</v>
      </c>
      <c r="BF179" s="81">
        <f t="shared" si="73"/>
        <v>0</v>
      </c>
      <c r="BG179" s="81">
        <f t="shared" si="71"/>
        <v>0</v>
      </c>
      <c r="BH179" s="81">
        <f t="shared" si="74"/>
        <v>0</v>
      </c>
      <c r="BI179" s="81">
        <f t="shared" si="74"/>
        <v>0</v>
      </c>
    </row>
    <row r="180" spans="1:61" ht="17.25" thickTop="1" thickBot="1">
      <c r="A180" s="70"/>
      <c r="B180" s="71"/>
      <c r="C180" s="3"/>
      <c r="D180" s="45"/>
      <c r="E180" s="45"/>
      <c r="F180" s="45">
        <f t="shared" si="63"/>
        <v>0</v>
      </c>
      <c r="G180" s="3"/>
      <c r="H180" s="3"/>
      <c r="I180" s="39"/>
      <c r="J180" s="45">
        <f t="shared" si="64"/>
        <v>0</v>
      </c>
      <c r="K180" s="45">
        <f t="shared" si="65"/>
        <v>0</v>
      </c>
      <c r="L180" s="3"/>
      <c r="M180" s="72"/>
      <c r="N180" s="72"/>
      <c r="O180" s="45">
        <f t="shared" si="66"/>
        <v>0</v>
      </c>
      <c r="P180" s="71"/>
      <c r="Q180" s="74"/>
      <c r="R180" s="74"/>
      <c r="S180" s="75"/>
      <c r="T180" s="76"/>
      <c r="U180" s="70"/>
      <c r="V180" s="3"/>
      <c r="W180" s="3"/>
      <c r="X180" s="3"/>
      <c r="Y180" s="39"/>
      <c r="Z180" s="405">
        <f t="shared" si="67"/>
        <v>0</v>
      </c>
      <c r="AA180" s="92">
        <f t="shared" si="75"/>
        <v>0</v>
      </c>
      <c r="AB180" s="71"/>
      <c r="AC180" s="3"/>
      <c r="AD180" s="71"/>
      <c r="AE180" s="78"/>
      <c r="AF180" s="78"/>
      <c r="AG180" s="3"/>
      <c r="AH180" s="3"/>
      <c r="AI180" s="79"/>
      <c r="AJ180" s="3"/>
      <c r="AK180" s="71"/>
      <c r="AL180" s="3"/>
      <c r="AM180" s="71"/>
      <c r="AN180" s="3"/>
      <c r="AO180" s="3"/>
      <c r="AP180" s="76"/>
      <c r="AQ180" s="74"/>
      <c r="AR180" s="3"/>
      <c r="AS180" s="3"/>
      <c r="AT180" s="3"/>
      <c r="AU180" s="3"/>
      <c r="AV180" s="3"/>
      <c r="AW180" s="1"/>
      <c r="AX180" s="1"/>
      <c r="AY180" s="1">
        <f t="shared" si="68"/>
        <v>0</v>
      </c>
      <c r="AZ180" s="3"/>
      <c r="BA180" s="3"/>
      <c r="BB180" s="3"/>
      <c r="BC180" s="80" t="e">
        <f t="shared" si="69"/>
        <v>#DIV/0!</v>
      </c>
      <c r="BD180" s="80" t="e">
        <f t="shared" si="70"/>
        <v>#DIV/0!</v>
      </c>
      <c r="BE180" s="81">
        <f t="shared" si="73"/>
        <v>0</v>
      </c>
      <c r="BF180" s="81">
        <f t="shared" si="73"/>
        <v>0</v>
      </c>
      <c r="BG180" s="81">
        <f t="shared" si="71"/>
        <v>0</v>
      </c>
      <c r="BH180" s="81">
        <f t="shared" si="74"/>
        <v>0</v>
      </c>
      <c r="BI180" s="81">
        <f t="shared" si="74"/>
        <v>0</v>
      </c>
    </row>
    <row r="181" spans="1:61" ht="17.25" thickTop="1" thickBot="1">
      <c r="A181" s="70"/>
      <c r="B181" s="71"/>
      <c r="C181" s="3"/>
      <c r="D181" s="45"/>
      <c r="E181" s="45"/>
      <c r="F181" s="45">
        <f t="shared" si="63"/>
        <v>0</v>
      </c>
      <c r="G181" s="3"/>
      <c r="H181" s="3"/>
      <c r="I181" s="39"/>
      <c r="J181" s="45">
        <f t="shared" si="64"/>
        <v>0</v>
      </c>
      <c r="K181" s="45">
        <f t="shared" si="65"/>
        <v>0</v>
      </c>
      <c r="L181" s="3"/>
      <c r="M181" s="72"/>
      <c r="N181" s="72"/>
      <c r="O181" s="45">
        <f t="shared" si="66"/>
        <v>0</v>
      </c>
      <c r="P181" s="71"/>
      <c r="Q181" s="74"/>
      <c r="R181" s="74"/>
      <c r="S181" s="75"/>
      <c r="T181" s="76"/>
      <c r="U181" s="70"/>
      <c r="V181" s="3"/>
      <c r="W181" s="3"/>
      <c r="X181" s="3"/>
      <c r="Y181" s="39"/>
      <c r="Z181" s="405">
        <f t="shared" si="67"/>
        <v>0</v>
      </c>
      <c r="AA181" s="92">
        <f t="shared" si="75"/>
        <v>0</v>
      </c>
      <c r="AB181" s="71"/>
      <c r="AC181" s="3"/>
      <c r="AD181" s="71"/>
      <c r="AE181" s="78"/>
      <c r="AF181" s="78"/>
      <c r="AG181" s="3"/>
      <c r="AH181" s="3"/>
      <c r="AI181" s="79"/>
      <c r="AJ181" s="3"/>
      <c r="AK181" s="71"/>
      <c r="AL181" s="3"/>
      <c r="AM181" s="71"/>
      <c r="AN181" s="3"/>
      <c r="AO181" s="3"/>
      <c r="AP181" s="76"/>
      <c r="AQ181" s="74"/>
      <c r="AR181" s="3"/>
      <c r="AS181" s="3"/>
      <c r="AT181" s="3"/>
      <c r="AU181" s="3"/>
      <c r="AV181" s="3"/>
      <c r="AW181" s="1"/>
      <c r="AX181" s="1"/>
      <c r="AY181" s="1">
        <f t="shared" si="68"/>
        <v>0</v>
      </c>
      <c r="AZ181" s="3"/>
      <c r="BA181" s="3"/>
      <c r="BB181" s="3"/>
      <c r="BC181" s="80" t="e">
        <f t="shared" si="69"/>
        <v>#DIV/0!</v>
      </c>
      <c r="BD181" s="80" t="e">
        <f t="shared" si="70"/>
        <v>#DIV/0!</v>
      </c>
      <c r="BE181" s="81">
        <f t="shared" si="73"/>
        <v>0</v>
      </c>
      <c r="BF181" s="81">
        <f t="shared" si="73"/>
        <v>0</v>
      </c>
      <c r="BG181" s="81">
        <f t="shared" si="71"/>
        <v>0</v>
      </c>
      <c r="BH181" s="81">
        <f t="shared" si="74"/>
        <v>0</v>
      </c>
      <c r="BI181" s="81">
        <f t="shared" si="74"/>
        <v>0</v>
      </c>
    </row>
    <row r="182" spans="1:61" ht="17.25" thickTop="1" thickBot="1">
      <c r="A182" s="70"/>
      <c r="B182" s="71"/>
      <c r="C182" s="3"/>
      <c r="D182" s="45"/>
      <c r="E182" s="45"/>
      <c r="F182" s="45">
        <f t="shared" si="63"/>
        <v>0</v>
      </c>
      <c r="G182" s="3"/>
      <c r="H182" s="3"/>
      <c r="I182" s="39"/>
      <c r="J182" s="45">
        <f t="shared" si="64"/>
        <v>0</v>
      </c>
      <c r="K182" s="45">
        <f t="shared" si="65"/>
        <v>0</v>
      </c>
      <c r="L182" s="3"/>
      <c r="M182" s="72"/>
      <c r="N182" s="72"/>
      <c r="O182" s="45">
        <f t="shared" si="66"/>
        <v>0</v>
      </c>
      <c r="P182" s="71"/>
      <c r="Q182" s="74"/>
      <c r="R182" s="74"/>
      <c r="S182" s="75"/>
      <c r="T182" s="76"/>
      <c r="U182" s="70"/>
      <c r="V182" s="3"/>
      <c r="W182" s="3"/>
      <c r="X182" s="3"/>
      <c r="Y182" s="39"/>
      <c r="Z182" s="405">
        <f t="shared" si="67"/>
        <v>0</v>
      </c>
      <c r="AA182" s="92">
        <f t="shared" si="75"/>
        <v>0</v>
      </c>
      <c r="AB182" s="71"/>
      <c r="AC182" s="3"/>
      <c r="AD182" s="71"/>
      <c r="AE182" s="78"/>
      <c r="AF182" s="78"/>
      <c r="AG182" s="3"/>
      <c r="AH182" s="3"/>
      <c r="AI182" s="79"/>
      <c r="AJ182" s="3"/>
      <c r="AK182" s="71"/>
      <c r="AL182" s="3"/>
      <c r="AM182" s="71"/>
      <c r="AN182" s="3"/>
      <c r="AO182" s="3"/>
      <c r="AP182" s="76"/>
      <c r="AQ182" s="74"/>
      <c r="AR182" s="3"/>
      <c r="AS182" s="3"/>
      <c r="AT182" s="3"/>
      <c r="AU182" s="3"/>
      <c r="AV182" s="3"/>
      <c r="AW182" s="1"/>
      <c r="AX182" s="1"/>
      <c r="AY182" s="1">
        <f t="shared" si="68"/>
        <v>0</v>
      </c>
      <c r="AZ182" s="3"/>
      <c r="BA182" s="3"/>
      <c r="BB182" s="3"/>
      <c r="BC182" s="80" t="e">
        <f t="shared" si="69"/>
        <v>#DIV/0!</v>
      </c>
      <c r="BD182" s="80" t="e">
        <f t="shared" si="70"/>
        <v>#DIV/0!</v>
      </c>
      <c r="BE182" s="81">
        <f t="shared" si="73"/>
        <v>0</v>
      </c>
      <c r="BF182" s="81">
        <f t="shared" si="73"/>
        <v>0</v>
      </c>
      <c r="BG182" s="81">
        <f t="shared" si="71"/>
        <v>0</v>
      </c>
      <c r="BH182" s="81">
        <f t="shared" si="74"/>
        <v>0</v>
      </c>
      <c r="BI182" s="81">
        <f t="shared" si="74"/>
        <v>0</v>
      </c>
    </row>
    <row r="183" spans="1:61" ht="17.25" thickTop="1" thickBot="1">
      <c r="A183" s="70"/>
      <c r="B183" s="71"/>
      <c r="C183" s="3"/>
      <c r="D183" s="45"/>
      <c r="E183" s="45"/>
      <c r="F183" s="45">
        <f t="shared" si="63"/>
        <v>0</v>
      </c>
      <c r="G183" s="3"/>
      <c r="H183" s="3"/>
      <c r="I183" s="39"/>
      <c r="J183" s="45">
        <f t="shared" si="64"/>
        <v>0</v>
      </c>
      <c r="K183" s="45">
        <f t="shared" si="65"/>
        <v>0</v>
      </c>
      <c r="L183" s="3"/>
      <c r="M183" s="72"/>
      <c r="N183" s="72"/>
      <c r="O183" s="45">
        <f t="shared" si="66"/>
        <v>0</v>
      </c>
      <c r="P183" s="71"/>
      <c r="Q183" s="74"/>
      <c r="R183" s="74"/>
      <c r="S183" s="75"/>
      <c r="T183" s="76"/>
      <c r="U183" s="70"/>
      <c r="V183" s="3"/>
      <c r="W183" s="3"/>
      <c r="X183" s="3"/>
      <c r="Y183" s="39"/>
      <c r="Z183" s="405">
        <f t="shared" si="67"/>
        <v>0</v>
      </c>
      <c r="AA183" s="92">
        <f t="shared" si="75"/>
        <v>0</v>
      </c>
      <c r="AB183" s="71"/>
      <c r="AC183" s="3"/>
      <c r="AD183" s="71"/>
      <c r="AE183" s="78"/>
      <c r="AF183" s="78"/>
      <c r="AG183" s="3"/>
      <c r="AH183" s="3"/>
      <c r="AI183" s="79"/>
      <c r="AJ183" s="3"/>
      <c r="AK183" s="71"/>
      <c r="AL183" s="3"/>
      <c r="AM183" s="71"/>
      <c r="AN183" s="3"/>
      <c r="AO183" s="3"/>
      <c r="AP183" s="76"/>
      <c r="AQ183" s="74"/>
      <c r="AR183" s="3"/>
      <c r="AS183" s="3"/>
      <c r="AT183" s="3"/>
      <c r="AU183" s="3"/>
      <c r="AV183" s="3"/>
      <c r="AW183" s="1"/>
      <c r="AX183" s="1"/>
      <c r="AY183" s="1">
        <f t="shared" si="68"/>
        <v>0</v>
      </c>
      <c r="AZ183" s="3"/>
      <c r="BA183" s="3"/>
      <c r="BB183" s="3"/>
      <c r="BC183" s="80" t="e">
        <f t="shared" si="69"/>
        <v>#DIV/0!</v>
      </c>
      <c r="BD183" s="80" t="e">
        <f t="shared" si="70"/>
        <v>#DIV/0!</v>
      </c>
      <c r="BE183" s="81">
        <f t="shared" si="73"/>
        <v>0</v>
      </c>
      <c r="BF183" s="81">
        <f t="shared" si="73"/>
        <v>0</v>
      </c>
      <c r="BG183" s="81">
        <f t="shared" si="71"/>
        <v>0</v>
      </c>
      <c r="BH183" s="81">
        <f t="shared" si="74"/>
        <v>0</v>
      </c>
      <c r="BI183" s="81">
        <f t="shared" si="74"/>
        <v>0</v>
      </c>
    </row>
    <row r="184" spans="1:61" ht="17.25" thickTop="1" thickBot="1">
      <c r="A184" s="70"/>
      <c r="B184" s="71"/>
      <c r="C184" s="3"/>
      <c r="D184" s="45"/>
      <c r="E184" s="45"/>
      <c r="F184" s="45">
        <f t="shared" si="63"/>
        <v>0</v>
      </c>
      <c r="G184" s="3"/>
      <c r="H184" s="3"/>
      <c r="I184" s="39"/>
      <c r="J184" s="45">
        <f t="shared" si="64"/>
        <v>0</v>
      </c>
      <c r="K184" s="45">
        <f t="shared" si="65"/>
        <v>0</v>
      </c>
      <c r="L184" s="3"/>
      <c r="M184" s="72"/>
      <c r="N184" s="72"/>
      <c r="O184" s="45">
        <f t="shared" si="66"/>
        <v>0</v>
      </c>
      <c r="P184" s="71"/>
      <c r="Q184" s="74"/>
      <c r="R184" s="74"/>
      <c r="S184" s="75"/>
      <c r="T184" s="76"/>
      <c r="U184" s="70"/>
      <c r="V184" s="3"/>
      <c r="W184" s="3"/>
      <c r="X184" s="3"/>
      <c r="Y184" s="39"/>
      <c r="Z184" s="405">
        <f t="shared" si="67"/>
        <v>0</v>
      </c>
      <c r="AA184" s="92">
        <f t="shared" si="75"/>
        <v>0</v>
      </c>
      <c r="AB184" s="71"/>
      <c r="AC184" s="3"/>
      <c r="AD184" s="71"/>
      <c r="AE184" s="78"/>
      <c r="AF184" s="78"/>
      <c r="AG184" s="3"/>
      <c r="AH184" s="3"/>
      <c r="AI184" s="79"/>
      <c r="AJ184" s="3"/>
      <c r="AK184" s="71"/>
      <c r="AL184" s="3"/>
      <c r="AM184" s="71"/>
      <c r="AN184" s="3"/>
      <c r="AO184" s="3"/>
      <c r="AP184" s="76"/>
      <c r="AQ184" s="74"/>
      <c r="AR184" s="3"/>
      <c r="AS184" s="3"/>
      <c r="AT184" s="3"/>
      <c r="AU184" s="3"/>
      <c r="AV184" s="3"/>
      <c r="AW184" s="1"/>
      <c r="AX184" s="1"/>
      <c r="AY184" s="1">
        <f t="shared" si="68"/>
        <v>0</v>
      </c>
      <c r="AZ184" s="3"/>
      <c r="BA184" s="3"/>
      <c r="BB184" s="3"/>
      <c r="BC184" s="80" t="e">
        <f t="shared" si="69"/>
        <v>#DIV/0!</v>
      </c>
      <c r="BD184" s="80" t="e">
        <f t="shared" si="70"/>
        <v>#DIV/0!</v>
      </c>
      <c r="BE184" s="81">
        <f t="shared" si="73"/>
        <v>0</v>
      </c>
      <c r="BF184" s="81">
        <f t="shared" si="73"/>
        <v>0</v>
      </c>
      <c r="BG184" s="81">
        <f t="shared" si="71"/>
        <v>0</v>
      </c>
      <c r="BH184" s="81">
        <f t="shared" si="74"/>
        <v>0</v>
      </c>
      <c r="BI184" s="81">
        <f t="shared" si="74"/>
        <v>0</v>
      </c>
    </row>
    <row r="185" spans="1:61" ht="17.25" thickTop="1" thickBot="1">
      <c r="A185" s="70"/>
      <c r="B185" s="71"/>
      <c r="C185" s="3"/>
      <c r="D185" s="45"/>
      <c r="E185" s="45"/>
      <c r="F185" s="45">
        <f t="shared" si="63"/>
        <v>0</v>
      </c>
      <c r="G185" s="3"/>
      <c r="H185" s="3"/>
      <c r="I185" s="39"/>
      <c r="J185" s="45">
        <f t="shared" si="64"/>
        <v>0</v>
      </c>
      <c r="K185" s="45">
        <f t="shared" si="65"/>
        <v>0</v>
      </c>
      <c r="L185" s="3"/>
      <c r="M185" s="72"/>
      <c r="N185" s="72"/>
      <c r="O185" s="45">
        <f t="shared" si="66"/>
        <v>0</v>
      </c>
      <c r="P185" s="71"/>
      <c r="Q185" s="74"/>
      <c r="R185" s="74"/>
      <c r="S185" s="75"/>
      <c r="T185" s="76"/>
      <c r="U185" s="70"/>
      <c r="V185" s="3"/>
      <c r="W185" s="3"/>
      <c r="X185" s="3"/>
      <c r="Y185" s="39"/>
      <c r="Z185" s="405">
        <f t="shared" si="67"/>
        <v>0</v>
      </c>
      <c r="AA185" s="92">
        <f t="shared" si="75"/>
        <v>0</v>
      </c>
      <c r="AB185" s="71"/>
      <c r="AC185" s="3"/>
      <c r="AD185" s="71"/>
      <c r="AE185" s="78"/>
      <c r="AF185" s="78"/>
      <c r="AG185" s="3"/>
      <c r="AH185" s="3"/>
      <c r="AI185" s="79"/>
      <c r="AJ185" s="3"/>
      <c r="AK185" s="71"/>
      <c r="AL185" s="3"/>
      <c r="AM185" s="71"/>
      <c r="AN185" s="3"/>
      <c r="AO185" s="3"/>
      <c r="AP185" s="76"/>
      <c r="AQ185" s="74"/>
      <c r="AR185" s="3"/>
      <c r="AS185" s="3"/>
      <c r="AT185" s="3"/>
      <c r="AU185" s="3"/>
      <c r="AV185" s="3"/>
      <c r="AW185" s="1"/>
      <c r="AX185" s="1"/>
      <c r="AY185" s="1">
        <f t="shared" si="68"/>
        <v>0</v>
      </c>
      <c r="AZ185" s="3"/>
      <c r="BA185" s="3"/>
      <c r="BB185" s="3"/>
      <c r="BC185" s="80" t="e">
        <f t="shared" si="69"/>
        <v>#DIV/0!</v>
      </c>
      <c r="BD185" s="80" t="e">
        <f t="shared" si="70"/>
        <v>#DIV/0!</v>
      </c>
      <c r="BE185" s="81">
        <f t="shared" si="73"/>
        <v>0</v>
      </c>
      <c r="BF185" s="81">
        <f t="shared" si="73"/>
        <v>0</v>
      </c>
      <c r="BG185" s="81">
        <f t="shared" si="71"/>
        <v>0</v>
      </c>
      <c r="BH185" s="81">
        <f t="shared" si="74"/>
        <v>0</v>
      </c>
      <c r="BI185" s="81">
        <f t="shared" si="74"/>
        <v>0</v>
      </c>
    </row>
    <row r="186" spans="1:61" ht="17.25" thickTop="1" thickBot="1">
      <c r="A186" s="70"/>
      <c r="B186" s="71"/>
      <c r="C186" s="3"/>
      <c r="D186" s="45"/>
      <c r="E186" s="45"/>
      <c r="F186" s="45">
        <f t="shared" si="63"/>
        <v>0</v>
      </c>
      <c r="G186" s="3"/>
      <c r="H186" s="3"/>
      <c r="I186" s="39"/>
      <c r="J186" s="45">
        <f t="shared" si="64"/>
        <v>0</v>
      </c>
      <c r="K186" s="45">
        <f t="shared" si="65"/>
        <v>0</v>
      </c>
      <c r="L186" s="3"/>
      <c r="M186" s="72"/>
      <c r="N186" s="72"/>
      <c r="O186" s="45">
        <f t="shared" si="66"/>
        <v>0</v>
      </c>
      <c r="P186" s="71"/>
      <c r="Q186" s="74"/>
      <c r="R186" s="74"/>
      <c r="S186" s="75"/>
      <c r="T186" s="76"/>
      <c r="U186" s="70"/>
      <c r="V186" s="3"/>
      <c r="W186" s="3"/>
      <c r="X186" s="3"/>
      <c r="Y186" s="39"/>
      <c r="Z186" s="405">
        <f t="shared" si="67"/>
        <v>0</v>
      </c>
      <c r="AA186" s="92">
        <f t="shared" si="75"/>
        <v>0</v>
      </c>
      <c r="AB186" s="71"/>
      <c r="AC186" s="3"/>
      <c r="AD186" s="71"/>
      <c r="AE186" s="78"/>
      <c r="AF186" s="78"/>
      <c r="AG186" s="3"/>
      <c r="AH186" s="3"/>
      <c r="AI186" s="79"/>
      <c r="AJ186" s="3"/>
      <c r="AK186" s="71"/>
      <c r="AL186" s="3"/>
      <c r="AM186" s="71"/>
      <c r="AN186" s="3"/>
      <c r="AO186" s="3"/>
      <c r="AP186" s="76"/>
      <c r="AQ186" s="74"/>
      <c r="AR186" s="3"/>
      <c r="AS186" s="3"/>
      <c r="AT186" s="3"/>
      <c r="AU186" s="3"/>
      <c r="AV186" s="3"/>
      <c r="AW186" s="1"/>
      <c r="AX186" s="1"/>
      <c r="AY186" s="1">
        <f t="shared" si="68"/>
        <v>0</v>
      </c>
      <c r="AZ186" s="3"/>
      <c r="BA186" s="3"/>
      <c r="BB186" s="3"/>
      <c r="BC186" s="80" t="e">
        <f t="shared" si="69"/>
        <v>#DIV/0!</v>
      </c>
      <c r="BD186" s="80" t="e">
        <f t="shared" si="70"/>
        <v>#DIV/0!</v>
      </c>
      <c r="BE186" s="81">
        <f t="shared" si="73"/>
        <v>0</v>
      </c>
      <c r="BF186" s="81">
        <f t="shared" si="73"/>
        <v>0</v>
      </c>
      <c r="BG186" s="81">
        <f t="shared" si="71"/>
        <v>0</v>
      </c>
      <c r="BH186" s="81">
        <f t="shared" si="74"/>
        <v>0</v>
      </c>
      <c r="BI186" s="81">
        <f t="shared" si="74"/>
        <v>0</v>
      </c>
    </row>
    <row r="187" spans="1:61" ht="17.25" thickTop="1" thickBot="1">
      <c r="A187" s="70"/>
      <c r="B187" s="71"/>
      <c r="C187" s="3"/>
      <c r="D187" s="45"/>
      <c r="E187" s="45"/>
      <c r="F187" s="45">
        <f t="shared" si="63"/>
        <v>0</v>
      </c>
      <c r="G187" s="3"/>
      <c r="H187" s="3"/>
      <c r="I187" s="39"/>
      <c r="J187" s="45">
        <f t="shared" si="64"/>
        <v>0</v>
      </c>
      <c r="K187" s="45">
        <f t="shared" si="65"/>
        <v>0</v>
      </c>
      <c r="L187" s="3"/>
      <c r="M187" s="72"/>
      <c r="N187" s="72"/>
      <c r="O187" s="45">
        <f t="shared" si="66"/>
        <v>0</v>
      </c>
      <c r="P187" s="71"/>
      <c r="Q187" s="74"/>
      <c r="R187" s="74"/>
      <c r="S187" s="75"/>
      <c r="T187" s="76"/>
      <c r="U187" s="70"/>
      <c r="V187" s="3"/>
      <c r="W187" s="3"/>
      <c r="X187" s="3"/>
      <c r="Y187" s="39"/>
      <c r="Z187" s="405">
        <f t="shared" si="67"/>
        <v>0</v>
      </c>
      <c r="AA187" s="92">
        <f t="shared" si="75"/>
        <v>0</v>
      </c>
      <c r="AB187" s="71"/>
      <c r="AC187" s="3"/>
      <c r="AD187" s="71"/>
      <c r="AE187" s="78"/>
      <c r="AF187" s="78"/>
      <c r="AG187" s="3"/>
      <c r="AH187" s="3"/>
      <c r="AI187" s="79"/>
      <c r="AJ187" s="3"/>
      <c r="AK187" s="71"/>
      <c r="AL187" s="3"/>
      <c r="AM187" s="71"/>
      <c r="AN187" s="3"/>
      <c r="AO187" s="3"/>
      <c r="AP187" s="76"/>
      <c r="AQ187" s="74"/>
      <c r="AR187" s="3"/>
      <c r="AS187" s="3"/>
      <c r="AT187" s="3"/>
      <c r="AU187" s="3"/>
      <c r="AV187" s="3"/>
      <c r="AW187" s="1"/>
      <c r="AX187" s="1"/>
      <c r="AY187" s="1">
        <f t="shared" si="68"/>
        <v>0</v>
      </c>
      <c r="AZ187" s="3"/>
      <c r="BA187" s="3"/>
      <c r="BB187" s="3"/>
      <c r="BC187" s="80" t="e">
        <f t="shared" si="69"/>
        <v>#DIV/0!</v>
      </c>
      <c r="BD187" s="80" t="e">
        <f t="shared" si="70"/>
        <v>#DIV/0!</v>
      </c>
      <c r="BE187" s="81">
        <f t="shared" si="73"/>
        <v>0</v>
      </c>
      <c r="BF187" s="81">
        <f t="shared" si="73"/>
        <v>0</v>
      </c>
      <c r="BG187" s="81">
        <f t="shared" si="71"/>
        <v>0</v>
      </c>
      <c r="BH187" s="81">
        <f t="shared" si="74"/>
        <v>0</v>
      </c>
      <c r="BI187" s="81">
        <f t="shared" si="74"/>
        <v>0</v>
      </c>
    </row>
    <row r="188" spans="1:61" ht="17.25" thickTop="1" thickBot="1">
      <c r="A188" s="70"/>
      <c r="B188" s="71"/>
      <c r="C188" s="3"/>
      <c r="D188" s="45"/>
      <c r="E188" s="45"/>
      <c r="F188" s="45">
        <f t="shared" si="63"/>
        <v>0</v>
      </c>
      <c r="G188" s="3"/>
      <c r="H188" s="3"/>
      <c r="I188" s="39"/>
      <c r="J188" s="45">
        <f t="shared" si="64"/>
        <v>0</v>
      </c>
      <c r="K188" s="45">
        <f t="shared" si="65"/>
        <v>0</v>
      </c>
      <c r="L188" s="3"/>
      <c r="M188" s="72"/>
      <c r="N188" s="72"/>
      <c r="O188" s="45">
        <f t="shared" si="66"/>
        <v>0</v>
      </c>
      <c r="P188" s="71"/>
      <c r="Q188" s="74"/>
      <c r="R188" s="74"/>
      <c r="S188" s="75"/>
      <c r="T188" s="76"/>
      <c r="U188" s="70"/>
      <c r="V188" s="3"/>
      <c r="W188" s="3"/>
      <c r="X188" s="3"/>
      <c r="Y188" s="39"/>
      <c r="Z188" s="405">
        <f t="shared" si="67"/>
        <v>0</v>
      </c>
      <c r="AA188" s="92">
        <f t="shared" si="75"/>
        <v>0</v>
      </c>
      <c r="AB188" s="71"/>
      <c r="AC188" s="3"/>
      <c r="AD188" s="71"/>
      <c r="AE188" s="78"/>
      <c r="AF188" s="78"/>
      <c r="AG188" s="3"/>
      <c r="AH188" s="3"/>
      <c r="AI188" s="79"/>
      <c r="AJ188" s="3"/>
      <c r="AK188" s="71"/>
      <c r="AL188" s="3"/>
      <c r="AM188" s="71"/>
      <c r="AN188" s="3"/>
      <c r="AO188" s="3"/>
      <c r="AP188" s="76"/>
      <c r="AQ188" s="74"/>
      <c r="AR188" s="3"/>
      <c r="AS188" s="3"/>
      <c r="AT188" s="3"/>
      <c r="AU188" s="3"/>
      <c r="AV188" s="3"/>
      <c r="AW188" s="1"/>
      <c r="AX188" s="1"/>
      <c r="AY188" s="1">
        <f t="shared" si="68"/>
        <v>0</v>
      </c>
      <c r="AZ188" s="3"/>
      <c r="BA188" s="3"/>
      <c r="BB188" s="3"/>
      <c r="BC188" s="80" t="e">
        <f t="shared" si="69"/>
        <v>#DIV/0!</v>
      </c>
      <c r="BD188" s="80" t="e">
        <f t="shared" si="70"/>
        <v>#DIV/0!</v>
      </c>
      <c r="BE188" s="81">
        <f t="shared" si="73"/>
        <v>0</v>
      </c>
      <c r="BF188" s="81">
        <f t="shared" si="73"/>
        <v>0</v>
      </c>
      <c r="BG188" s="81">
        <f t="shared" si="71"/>
        <v>0</v>
      </c>
      <c r="BH188" s="81">
        <f t="shared" si="74"/>
        <v>0</v>
      </c>
      <c r="BI188" s="81">
        <f t="shared" si="74"/>
        <v>0</v>
      </c>
    </row>
    <row r="189" spans="1:61" ht="17.25" thickTop="1" thickBot="1">
      <c r="A189" s="70"/>
      <c r="B189" s="71"/>
      <c r="C189" s="3"/>
      <c r="D189" s="45"/>
      <c r="E189" s="45"/>
      <c r="F189" s="45">
        <f t="shared" si="63"/>
        <v>0</v>
      </c>
      <c r="G189" s="3"/>
      <c r="H189" s="3"/>
      <c r="I189" s="39"/>
      <c r="J189" s="45">
        <f t="shared" si="64"/>
        <v>0</v>
      </c>
      <c r="K189" s="45">
        <f t="shared" si="65"/>
        <v>0</v>
      </c>
      <c r="L189" s="3"/>
      <c r="M189" s="72"/>
      <c r="N189" s="72"/>
      <c r="O189" s="45">
        <f t="shared" si="66"/>
        <v>0</v>
      </c>
      <c r="P189" s="71"/>
      <c r="Q189" s="74"/>
      <c r="R189" s="74"/>
      <c r="S189" s="75"/>
      <c r="T189" s="76"/>
      <c r="U189" s="70"/>
      <c r="V189" s="3"/>
      <c r="W189" s="3"/>
      <c r="X189" s="3"/>
      <c r="Y189" s="39"/>
      <c r="Z189" s="405">
        <f t="shared" si="67"/>
        <v>0</v>
      </c>
      <c r="AA189" s="92">
        <f t="shared" si="75"/>
        <v>0</v>
      </c>
      <c r="AB189" s="71"/>
      <c r="AC189" s="3"/>
      <c r="AD189" s="71"/>
      <c r="AE189" s="78"/>
      <c r="AF189" s="78"/>
      <c r="AG189" s="3"/>
      <c r="AH189" s="3"/>
      <c r="AI189" s="79"/>
      <c r="AJ189" s="3"/>
      <c r="AK189" s="71"/>
      <c r="AL189" s="3"/>
      <c r="AM189" s="71"/>
      <c r="AN189" s="3"/>
      <c r="AO189" s="3"/>
      <c r="AP189" s="76"/>
      <c r="AQ189" s="74"/>
      <c r="AR189" s="3"/>
      <c r="AS189" s="3"/>
      <c r="AT189" s="3"/>
      <c r="AU189" s="3"/>
      <c r="AV189" s="3"/>
      <c r="AW189" s="1"/>
      <c r="AX189" s="1"/>
      <c r="AY189" s="1">
        <f t="shared" si="68"/>
        <v>0</v>
      </c>
      <c r="AZ189" s="3"/>
      <c r="BA189" s="3"/>
      <c r="BB189" s="3"/>
      <c r="BC189" s="80" t="e">
        <f t="shared" si="69"/>
        <v>#DIV/0!</v>
      </c>
      <c r="BD189" s="80" t="e">
        <f t="shared" si="70"/>
        <v>#DIV/0!</v>
      </c>
      <c r="BE189" s="81">
        <f t="shared" si="73"/>
        <v>0</v>
      </c>
      <c r="BF189" s="81">
        <f t="shared" si="73"/>
        <v>0</v>
      </c>
      <c r="BG189" s="81">
        <f t="shared" si="71"/>
        <v>0</v>
      </c>
      <c r="BH189" s="81">
        <f t="shared" si="74"/>
        <v>0</v>
      </c>
      <c r="BI189" s="81">
        <f t="shared" si="74"/>
        <v>0</v>
      </c>
    </row>
    <row r="190" spans="1:61" ht="17.25" thickTop="1" thickBot="1">
      <c r="A190" s="70"/>
      <c r="B190" s="71"/>
      <c r="C190" s="3"/>
      <c r="D190" s="45"/>
      <c r="E190" s="45"/>
      <c r="F190" s="45">
        <f t="shared" ref="F190:F253" si="76">D190+E190</f>
        <v>0</v>
      </c>
      <c r="G190" s="3"/>
      <c r="H190" s="3"/>
      <c r="I190" s="39"/>
      <c r="J190" s="45">
        <f t="shared" ref="J190:J253" si="77">I190/(1.14)</f>
        <v>0</v>
      </c>
      <c r="K190" s="45">
        <f t="shared" ref="K190:K253" si="78">J190*0.14</f>
        <v>0</v>
      </c>
      <c r="L190" s="3"/>
      <c r="M190" s="72"/>
      <c r="N190" s="72"/>
      <c r="O190" s="45">
        <f t="shared" ref="O190:O253" si="79">I190-D190</f>
        <v>0</v>
      </c>
      <c r="P190" s="71"/>
      <c r="Q190" s="74"/>
      <c r="R190" s="74"/>
      <c r="S190" s="75"/>
      <c r="T190" s="76"/>
      <c r="U190" s="70"/>
      <c r="V190" s="3"/>
      <c r="W190" s="3"/>
      <c r="X190" s="3"/>
      <c r="Y190" s="39"/>
      <c r="Z190" s="405">
        <f t="shared" si="67"/>
        <v>0</v>
      </c>
      <c r="AA190" s="92">
        <f t="shared" si="75"/>
        <v>0</v>
      </c>
      <c r="AB190" s="71"/>
      <c r="AC190" s="3"/>
      <c r="AD190" s="71"/>
      <c r="AE190" s="78"/>
      <c r="AF190" s="78"/>
      <c r="AG190" s="3"/>
      <c r="AH190" s="3"/>
      <c r="AI190" s="79"/>
      <c r="AJ190" s="3"/>
      <c r="AK190" s="71"/>
      <c r="AL190" s="3"/>
      <c r="AM190" s="71"/>
      <c r="AN190" s="3"/>
      <c r="AO190" s="3"/>
      <c r="AP190" s="76"/>
      <c r="AQ190" s="74"/>
      <c r="AR190" s="3"/>
      <c r="AS190" s="3"/>
      <c r="AT190" s="3"/>
      <c r="AU190" s="3"/>
      <c r="AV190" s="3"/>
      <c r="AW190" s="1"/>
      <c r="AX190" s="1"/>
      <c r="AY190" s="1">
        <f>(AW190*35%)-AX190</f>
        <v>0</v>
      </c>
      <c r="AZ190" s="3"/>
      <c r="BA190" s="3"/>
      <c r="BB190" s="3"/>
      <c r="BC190" s="80" t="e">
        <f>D190/I190</f>
        <v>#DIV/0!</v>
      </c>
      <c r="BD190" s="80" t="e">
        <f>E190/O190</f>
        <v>#DIV/0!</v>
      </c>
      <c r="BE190" s="81">
        <f>LEN(Q190)</f>
        <v>0</v>
      </c>
      <c r="BF190" s="81">
        <f>LEN(R190)</f>
        <v>0</v>
      </c>
      <c r="BG190" s="81">
        <f>LEN(T190)</f>
        <v>0</v>
      </c>
      <c r="BH190" s="81">
        <f>LEN(AP190)</f>
        <v>0</v>
      </c>
      <c r="BI190" s="81">
        <f>LEN(AQ190)</f>
        <v>0</v>
      </c>
    </row>
    <row r="191" spans="1:61" ht="17.25" thickTop="1" thickBot="1">
      <c r="A191" s="70"/>
      <c r="B191" s="71"/>
      <c r="C191" s="3"/>
      <c r="D191" s="45"/>
      <c r="E191" s="45"/>
      <c r="F191" s="45">
        <f t="shared" si="76"/>
        <v>0</v>
      </c>
      <c r="G191" s="3"/>
      <c r="H191" s="3"/>
      <c r="I191" s="39"/>
      <c r="J191" s="45">
        <f t="shared" si="77"/>
        <v>0</v>
      </c>
      <c r="K191" s="45">
        <f t="shared" si="78"/>
        <v>0</v>
      </c>
      <c r="L191" s="3"/>
      <c r="M191" s="72"/>
      <c r="N191" s="72"/>
      <c r="O191" s="45">
        <f t="shared" si="79"/>
        <v>0</v>
      </c>
      <c r="P191" s="71"/>
      <c r="Q191" s="74"/>
      <c r="R191" s="74"/>
      <c r="S191" s="75"/>
      <c r="T191" s="76"/>
      <c r="U191" s="70"/>
      <c r="V191" s="3"/>
      <c r="W191" s="3"/>
      <c r="X191" s="3"/>
      <c r="Y191" s="39"/>
      <c r="Z191" s="405">
        <f t="shared" si="67"/>
        <v>0</v>
      </c>
      <c r="AA191" s="92">
        <f t="shared" si="75"/>
        <v>0</v>
      </c>
      <c r="AB191" s="71"/>
      <c r="AC191" s="3"/>
      <c r="AD191" s="71"/>
      <c r="AE191" s="78"/>
      <c r="AF191" s="78"/>
      <c r="AG191" s="3"/>
      <c r="AH191" s="3"/>
      <c r="AI191" s="79"/>
      <c r="AJ191" s="3"/>
      <c r="AK191" s="71"/>
      <c r="AL191" s="3"/>
      <c r="AM191" s="71"/>
      <c r="AN191" s="3"/>
      <c r="AO191" s="3"/>
      <c r="AP191" s="76"/>
      <c r="AQ191" s="74"/>
      <c r="AR191" s="3"/>
      <c r="AS191" s="3"/>
      <c r="AT191" s="3"/>
      <c r="AU191" s="3"/>
      <c r="AV191" s="3"/>
      <c r="AW191" s="1"/>
      <c r="AX191" s="1"/>
      <c r="AY191" s="1">
        <f t="shared" ref="AY191:AY254" si="80">(AW191*35%)-AX191</f>
        <v>0</v>
      </c>
      <c r="AZ191" s="3"/>
      <c r="BA191" s="3"/>
      <c r="BB191" s="3"/>
      <c r="BC191" s="80" t="e">
        <f>D191/I191</f>
        <v>#DIV/0!</v>
      </c>
      <c r="BD191" s="80" t="e">
        <f>E191/O191</f>
        <v>#DIV/0!</v>
      </c>
      <c r="BE191" s="81">
        <f>LEN(Q191)</f>
        <v>0</v>
      </c>
      <c r="BF191" s="81">
        <f>LEN(R191)</f>
        <v>0</v>
      </c>
      <c r="BG191" s="81">
        <f>LEN(T191)</f>
        <v>0</v>
      </c>
      <c r="BH191" s="81">
        <f>LEN(AP191)</f>
        <v>0</v>
      </c>
      <c r="BI191" s="81">
        <f>LEN(AQ191)</f>
        <v>0</v>
      </c>
    </row>
    <row r="192" spans="1:61" ht="17.25" thickTop="1" thickBot="1">
      <c r="A192" s="70"/>
      <c r="B192" s="71"/>
      <c r="C192" s="3"/>
      <c r="D192" s="45"/>
      <c r="E192" s="45"/>
      <c r="F192" s="45">
        <f t="shared" si="76"/>
        <v>0</v>
      </c>
      <c r="G192" s="3"/>
      <c r="H192" s="3"/>
      <c r="I192" s="39"/>
      <c r="J192" s="45">
        <f t="shared" si="77"/>
        <v>0</v>
      </c>
      <c r="K192" s="45">
        <f t="shared" si="78"/>
        <v>0</v>
      </c>
      <c r="L192" s="3"/>
      <c r="M192" s="72"/>
      <c r="N192" s="72"/>
      <c r="O192" s="45">
        <f t="shared" si="79"/>
        <v>0</v>
      </c>
      <c r="P192" s="71"/>
      <c r="Q192" s="74"/>
      <c r="R192" s="74"/>
      <c r="S192" s="75"/>
      <c r="T192" s="76"/>
      <c r="U192" s="70"/>
      <c r="V192" s="3"/>
      <c r="W192" s="3"/>
      <c r="X192" s="3"/>
      <c r="Y192" s="39"/>
      <c r="Z192" s="405">
        <f t="shared" si="67"/>
        <v>0</v>
      </c>
      <c r="AA192" s="92">
        <f t="shared" si="75"/>
        <v>0</v>
      </c>
      <c r="AB192" s="71"/>
      <c r="AC192" s="3"/>
      <c r="AD192" s="71"/>
      <c r="AE192" s="78"/>
      <c r="AF192" s="78"/>
      <c r="AG192" s="3"/>
      <c r="AH192" s="3"/>
      <c r="AI192" s="79"/>
      <c r="AJ192" s="3"/>
      <c r="AK192" s="71"/>
      <c r="AL192" s="3"/>
      <c r="AM192" s="71"/>
      <c r="AN192" s="3"/>
      <c r="AO192" s="3"/>
      <c r="AP192" s="76"/>
      <c r="AQ192" s="74"/>
      <c r="AR192" s="3"/>
      <c r="AS192" s="3"/>
      <c r="AT192" s="3"/>
      <c r="AU192" s="3"/>
      <c r="AV192" s="3"/>
      <c r="AW192" s="1"/>
      <c r="AX192" s="1"/>
      <c r="AY192" s="1">
        <f t="shared" si="80"/>
        <v>0</v>
      </c>
      <c r="AZ192" s="3"/>
      <c r="BA192" s="3"/>
      <c r="BB192" s="3"/>
      <c r="BC192" s="80" t="e">
        <f t="shared" ref="BC192:BC255" si="81">D192/I192</f>
        <v>#DIV/0!</v>
      </c>
      <c r="BD192" s="80" t="e">
        <f t="shared" ref="BD192:BD255" si="82">E192/O192</f>
        <v>#DIV/0!</v>
      </c>
      <c r="BE192" s="81">
        <f t="shared" ref="BE192:BE255" si="83">LEN(Q192)</f>
        <v>0</v>
      </c>
      <c r="BF192" s="81">
        <f t="shared" ref="BF192:BF255" si="84">LEN(R192)</f>
        <v>0</v>
      </c>
      <c r="BG192" s="81">
        <f t="shared" ref="BG192:BG255" si="85">LEN(T192)</f>
        <v>0</v>
      </c>
      <c r="BH192" s="81">
        <f t="shared" ref="BH192:BH255" si="86">LEN(AP192)</f>
        <v>0</v>
      </c>
      <c r="BI192" s="81">
        <f t="shared" ref="BI192:BI255" si="87">LEN(AQ192)</f>
        <v>0</v>
      </c>
    </row>
    <row r="193" spans="1:61" ht="17.25" thickTop="1" thickBot="1">
      <c r="A193" s="70"/>
      <c r="B193" s="71"/>
      <c r="C193" s="3"/>
      <c r="D193" s="45"/>
      <c r="E193" s="45"/>
      <c r="F193" s="45">
        <f t="shared" si="76"/>
        <v>0</v>
      </c>
      <c r="G193" s="3"/>
      <c r="H193" s="3"/>
      <c r="I193" s="39"/>
      <c r="J193" s="45">
        <f t="shared" si="77"/>
        <v>0</v>
      </c>
      <c r="K193" s="45">
        <f t="shared" si="78"/>
        <v>0</v>
      </c>
      <c r="L193" s="3"/>
      <c r="M193" s="72"/>
      <c r="N193" s="72"/>
      <c r="O193" s="45">
        <f t="shared" si="79"/>
        <v>0</v>
      </c>
      <c r="P193" s="71"/>
      <c r="Q193" s="74"/>
      <c r="R193" s="74"/>
      <c r="S193" s="75"/>
      <c r="T193" s="76"/>
      <c r="U193" s="70"/>
      <c r="V193" s="3"/>
      <c r="W193" s="3"/>
      <c r="X193" s="3"/>
      <c r="Y193" s="39"/>
      <c r="Z193" s="405">
        <f t="shared" si="67"/>
        <v>0</v>
      </c>
      <c r="AA193" s="92">
        <f t="shared" si="75"/>
        <v>0</v>
      </c>
      <c r="AB193" s="71"/>
      <c r="AC193" s="3"/>
      <c r="AD193" s="71"/>
      <c r="AE193" s="78"/>
      <c r="AF193" s="78"/>
      <c r="AG193" s="3"/>
      <c r="AH193" s="3"/>
      <c r="AI193" s="79"/>
      <c r="AJ193" s="3"/>
      <c r="AK193" s="71"/>
      <c r="AL193" s="3"/>
      <c r="AM193" s="71"/>
      <c r="AN193" s="3"/>
      <c r="AO193" s="3"/>
      <c r="AP193" s="76"/>
      <c r="AQ193" s="74"/>
      <c r="AR193" s="3"/>
      <c r="AS193" s="3"/>
      <c r="AT193" s="3"/>
      <c r="AU193" s="3"/>
      <c r="AV193" s="3"/>
      <c r="AW193" s="1"/>
      <c r="AX193" s="1"/>
      <c r="AY193" s="1">
        <f t="shared" si="80"/>
        <v>0</v>
      </c>
      <c r="AZ193" s="3"/>
      <c r="BA193" s="3"/>
      <c r="BB193" s="3"/>
      <c r="BC193" s="80" t="e">
        <f t="shared" si="81"/>
        <v>#DIV/0!</v>
      </c>
      <c r="BD193" s="80" t="e">
        <f t="shared" si="82"/>
        <v>#DIV/0!</v>
      </c>
      <c r="BE193" s="81">
        <f t="shared" si="83"/>
        <v>0</v>
      </c>
      <c r="BF193" s="81">
        <f t="shared" si="84"/>
        <v>0</v>
      </c>
      <c r="BG193" s="81">
        <f t="shared" si="85"/>
        <v>0</v>
      </c>
      <c r="BH193" s="81">
        <f t="shared" si="86"/>
        <v>0</v>
      </c>
      <c r="BI193" s="81">
        <f t="shared" si="87"/>
        <v>0</v>
      </c>
    </row>
    <row r="194" spans="1:61" ht="17.25" thickTop="1" thickBot="1">
      <c r="A194" s="70"/>
      <c r="B194" s="71"/>
      <c r="C194" s="3"/>
      <c r="D194" s="45"/>
      <c r="E194" s="45"/>
      <c r="F194" s="45">
        <f t="shared" si="76"/>
        <v>0</v>
      </c>
      <c r="G194" s="3"/>
      <c r="H194" s="3"/>
      <c r="I194" s="39"/>
      <c r="J194" s="45">
        <f t="shared" si="77"/>
        <v>0</v>
      </c>
      <c r="K194" s="45">
        <f t="shared" si="78"/>
        <v>0</v>
      </c>
      <c r="L194" s="3"/>
      <c r="M194" s="72"/>
      <c r="N194" s="72"/>
      <c r="O194" s="45">
        <f t="shared" si="79"/>
        <v>0</v>
      </c>
      <c r="P194" s="71"/>
      <c r="Q194" s="74"/>
      <c r="R194" s="74"/>
      <c r="S194" s="75"/>
      <c r="T194" s="76"/>
      <c r="U194" s="70"/>
      <c r="V194" s="3"/>
      <c r="W194" s="3"/>
      <c r="X194" s="3"/>
      <c r="Y194" s="39"/>
      <c r="Z194" s="405">
        <f t="shared" si="67"/>
        <v>0</v>
      </c>
      <c r="AA194" s="92">
        <f t="shared" si="75"/>
        <v>0</v>
      </c>
      <c r="AB194" s="71"/>
      <c r="AC194" s="3"/>
      <c r="AD194" s="71"/>
      <c r="AE194" s="78"/>
      <c r="AF194" s="78"/>
      <c r="AG194" s="3"/>
      <c r="AH194" s="3"/>
      <c r="AI194" s="79"/>
      <c r="AJ194" s="3"/>
      <c r="AK194" s="71"/>
      <c r="AL194" s="3"/>
      <c r="AM194" s="71"/>
      <c r="AN194" s="3"/>
      <c r="AO194" s="3"/>
      <c r="AP194" s="76"/>
      <c r="AQ194" s="74"/>
      <c r="AR194" s="3"/>
      <c r="AS194" s="3"/>
      <c r="AT194" s="3"/>
      <c r="AU194" s="3"/>
      <c r="AV194" s="3"/>
      <c r="AW194" s="1"/>
      <c r="AX194" s="1"/>
      <c r="AY194" s="1">
        <f t="shared" si="80"/>
        <v>0</v>
      </c>
      <c r="AZ194" s="3"/>
      <c r="BA194" s="3"/>
      <c r="BB194" s="3"/>
      <c r="BC194" s="80" t="e">
        <f t="shared" si="81"/>
        <v>#DIV/0!</v>
      </c>
      <c r="BD194" s="80" t="e">
        <f t="shared" si="82"/>
        <v>#DIV/0!</v>
      </c>
      <c r="BE194" s="81">
        <f t="shared" si="83"/>
        <v>0</v>
      </c>
      <c r="BF194" s="81">
        <f t="shared" si="84"/>
        <v>0</v>
      </c>
      <c r="BG194" s="81">
        <f t="shared" si="85"/>
        <v>0</v>
      </c>
      <c r="BH194" s="81">
        <f t="shared" si="86"/>
        <v>0</v>
      </c>
      <c r="BI194" s="81">
        <f t="shared" si="87"/>
        <v>0</v>
      </c>
    </row>
    <row r="195" spans="1:61" ht="17.25" thickTop="1" thickBot="1">
      <c r="A195" s="70"/>
      <c r="B195" s="71"/>
      <c r="C195" s="3"/>
      <c r="D195" s="45"/>
      <c r="E195" s="45"/>
      <c r="F195" s="45">
        <f t="shared" si="76"/>
        <v>0</v>
      </c>
      <c r="G195" s="3"/>
      <c r="H195" s="3"/>
      <c r="I195" s="39"/>
      <c r="J195" s="45">
        <f t="shared" si="77"/>
        <v>0</v>
      </c>
      <c r="K195" s="45">
        <f t="shared" si="78"/>
        <v>0</v>
      </c>
      <c r="L195" s="3"/>
      <c r="M195" s="72"/>
      <c r="N195" s="72"/>
      <c r="O195" s="45">
        <f t="shared" si="79"/>
        <v>0</v>
      </c>
      <c r="P195" s="71"/>
      <c r="Q195" s="74"/>
      <c r="R195" s="74"/>
      <c r="S195" s="75"/>
      <c r="T195" s="76"/>
      <c r="U195" s="70"/>
      <c r="V195" s="3"/>
      <c r="W195" s="3"/>
      <c r="X195" s="3"/>
      <c r="Y195" s="39"/>
      <c r="Z195" s="405">
        <f t="shared" si="67"/>
        <v>0</v>
      </c>
      <c r="AA195" s="92">
        <f t="shared" si="75"/>
        <v>0</v>
      </c>
      <c r="AB195" s="71"/>
      <c r="AC195" s="3"/>
      <c r="AD195" s="71"/>
      <c r="AE195" s="78"/>
      <c r="AF195" s="78"/>
      <c r="AG195" s="3"/>
      <c r="AH195" s="3"/>
      <c r="AI195" s="79"/>
      <c r="AJ195" s="3"/>
      <c r="AK195" s="71"/>
      <c r="AL195" s="3"/>
      <c r="AM195" s="71"/>
      <c r="AN195" s="3"/>
      <c r="AO195" s="3"/>
      <c r="AP195" s="76"/>
      <c r="AQ195" s="74"/>
      <c r="AR195" s="3"/>
      <c r="AS195" s="3"/>
      <c r="AT195" s="3"/>
      <c r="AU195" s="3"/>
      <c r="AV195" s="3"/>
      <c r="AW195" s="1"/>
      <c r="AX195" s="1"/>
      <c r="AY195" s="1">
        <f t="shared" si="80"/>
        <v>0</v>
      </c>
      <c r="AZ195" s="3"/>
      <c r="BA195" s="3"/>
      <c r="BB195" s="3"/>
      <c r="BC195" s="80" t="e">
        <f t="shared" si="81"/>
        <v>#DIV/0!</v>
      </c>
      <c r="BD195" s="80" t="e">
        <f t="shared" si="82"/>
        <v>#DIV/0!</v>
      </c>
      <c r="BE195" s="81">
        <f t="shared" si="83"/>
        <v>0</v>
      </c>
      <c r="BF195" s="81">
        <f t="shared" si="84"/>
        <v>0</v>
      </c>
      <c r="BG195" s="81">
        <f t="shared" si="85"/>
        <v>0</v>
      </c>
      <c r="BH195" s="81">
        <f t="shared" si="86"/>
        <v>0</v>
      </c>
      <c r="BI195" s="81">
        <f t="shared" si="87"/>
        <v>0</v>
      </c>
    </row>
    <row r="196" spans="1:61" ht="17.25" thickTop="1" thickBot="1">
      <c r="A196" s="70"/>
      <c r="B196" s="71"/>
      <c r="C196" s="3"/>
      <c r="D196" s="45"/>
      <c r="E196" s="45"/>
      <c r="F196" s="45">
        <f t="shared" si="76"/>
        <v>0</v>
      </c>
      <c r="G196" s="3"/>
      <c r="H196" s="3"/>
      <c r="I196" s="39"/>
      <c r="J196" s="45">
        <f t="shared" si="77"/>
        <v>0</v>
      </c>
      <c r="K196" s="45">
        <f t="shared" si="78"/>
        <v>0</v>
      </c>
      <c r="L196" s="3"/>
      <c r="M196" s="72"/>
      <c r="N196" s="72"/>
      <c r="O196" s="45">
        <f t="shared" si="79"/>
        <v>0</v>
      </c>
      <c r="P196" s="71"/>
      <c r="Q196" s="74"/>
      <c r="R196" s="74"/>
      <c r="S196" s="75"/>
      <c r="T196" s="76"/>
      <c r="U196" s="70"/>
      <c r="V196" s="3"/>
      <c r="W196" s="3"/>
      <c r="X196" s="3"/>
      <c r="Y196" s="39"/>
      <c r="Z196" s="405">
        <f t="shared" si="67"/>
        <v>0</v>
      </c>
      <c r="AA196" s="92">
        <f t="shared" si="75"/>
        <v>0</v>
      </c>
      <c r="AB196" s="71"/>
      <c r="AC196" s="3"/>
      <c r="AD196" s="71"/>
      <c r="AE196" s="78"/>
      <c r="AF196" s="78"/>
      <c r="AG196" s="3"/>
      <c r="AH196" s="3"/>
      <c r="AI196" s="79"/>
      <c r="AJ196" s="3"/>
      <c r="AK196" s="71"/>
      <c r="AL196" s="3"/>
      <c r="AM196" s="71"/>
      <c r="AN196" s="3"/>
      <c r="AO196" s="3"/>
      <c r="AP196" s="76"/>
      <c r="AQ196" s="74"/>
      <c r="AR196" s="3"/>
      <c r="AS196" s="3"/>
      <c r="AT196" s="3"/>
      <c r="AU196" s="3"/>
      <c r="AV196" s="3"/>
      <c r="AW196" s="1"/>
      <c r="AX196" s="1"/>
      <c r="AY196" s="1">
        <f t="shared" si="80"/>
        <v>0</v>
      </c>
      <c r="AZ196" s="3"/>
      <c r="BA196" s="3"/>
      <c r="BB196" s="3"/>
      <c r="BC196" s="80" t="e">
        <f t="shared" si="81"/>
        <v>#DIV/0!</v>
      </c>
      <c r="BD196" s="80" t="e">
        <f t="shared" si="82"/>
        <v>#DIV/0!</v>
      </c>
      <c r="BE196" s="81">
        <f t="shared" si="83"/>
        <v>0</v>
      </c>
      <c r="BF196" s="81">
        <f t="shared" si="84"/>
        <v>0</v>
      </c>
      <c r="BG196" s="81">
        <f t="shared" si="85"/>
        <v>0</v>
      </c>
      <c r="BH196" s="81">
        <f t="shared" si="86"/>
        <v>0</v>
      </c>
      <c r="BI196" s="81">
        <f t="shared" si="87"/>
        <v>0</v>
      </c>
    </row>
    <row r="197" spans="1:61" ht="17.25" thickTop="1" thickBot="1">
      <c r="A197" s="70"/>
      <c r="B197" s="71"/>
      <c r="C197" s="3"/>
      <c r="D197" s="45"/>
      <c r="E197" s="45"/>
      <c r="F197" s="45">
        <f t="shared" si="76"/>
        <v>0</v>
      </c>
      <c r="G197" s="3"/>
      <c r="H197" s="3"/>
      <c r="I197" s="39"/>
      <c r="J197" s="45">
        <f t="shared" si="77"/>
        <v>0</v>
      </c>
      <c r="K197" s="45">
        <f t="shared" si="78"/>
        <v>0</v>
      </c>
      <c r="L197" s="3"/>
      <c r="M197" s="72"/>
      <c r="N197" s="72"/>
      <c r="O197" s="45">
        <f t="shared" si="79"/>
        <v>0</v>
      </c>
      <c r="P197" s="71"/>
      <c r="Q197" s="74"/>
      <c r="R197" s="74"/>
      <c r="S197" s="75"/>
      <c r="T197" s="76"/>
      <c r="U197" s="70"/>
      <c r="V197" s="3"/>
      <c r="W197" s="3"/>
      <c r="X197" s="3"/>
      <c r="Y197" s="39"/>
      <c r="Z197" s="405">
        <f t="shared" si="67"/>
        <v>0</v>
      </c>
      <c r="AA197" s="92">
        <f t="shared" si="75"/>
        <v>0</v>
      </c>
      <c r="AB197" s="71"/>
      <c r="AC197" s="3"/>
      <c r="AD197" s="71"/>
      <c r="AE197" s="78"/>
      <c r="AF197" s="78"/>
      <c r="AG197" s="3"/>
      <c r="AH197" s="3"/>
      <c r="AI197" s="79"/>
      <c r="AJ197" s="3"/>
      <c r="AK197" s="71"/>
      <c r="AL197" s="3"/>
      <c r="AM197" s="71"/>
      <c r="AN197" s="3"/>
      <c r="AO197" s="3"/>
      <c r="AP197" s="76"/>
      <c r="AQ197" s="74"/>
      <c r="AR197" s="3"/>
      <c r="AS197" s="3"/>
      <c r="AT197" s="3"/>
      <c r="AU197" s="3"/>
      <c r="AV197" s="3"/>
      <c r="AW197" s="1"/>
      <c r="AX197" s="1"/>
      <c r="AY197" s="1">
        <f t="shared" si="80"/>
        <v>0</v>
      </c>
      <c r="AZ197" s="3"/>
      <c r="BA197" s="3"/>
      <c r="BB197" s="3"/>
      <c r="BC197" s="80" t="e">
        <f t="shared" si="81"/>
        <v>#DIV/0!</v>
      </c>
      <c r="BD197" s="80" t="e">
        <f t="shared" si="82"/>
        <v>#DIV/0!</v>
      </c>
      <c r="BE197" s="81">
        <f t="shared" si="83"/>
        <v>0</v>
      </c>
      <c r="BF197" s="81">
        <f t="shared" si="84"/>
        <v>0</v>
      </c>
      <c r="BG197" s="81">
        <f t="shared" si="85"/>
        <v>0</v>
      </c>
      <c r="BH197" s="81">
        <f t="shared" si="86"/>
        <v>0</v>
      </c>
      <c r="BI197" s="81">
        <f t="shared" si="87"/>
        <v>0</v>
      </c>
    </row>
    <row r="198" spans="1:61" ht="17.25" thickTop="1" thickBot="1">
      <c r="A198" s="70"/>
      <c r="B198" s="71"/>
      <c r="C198" s="3"/>
      <c r="D198" s="45"/>
      <c r="E198" s="45"/>
      <c r="F198" s="45">
        <f t="shared" si="76"/>
        <v>0</v>
      </c>
      <c r="G198" s="3"/>
      <c r="H198" s="3"/>
      <c r="I198" s="39"/>
      <c r="J198" s="45">
        <f t="shared" si="77"/>
        <v>0</v>
      </c>
      <c r="K198" s="45">
        <f t="shared" si="78"/>
        <v>0</v>
      </c>
      <c r="L198" s="3"/>
      <c r="M198" s="72"/>
      <c r="N198" s="72"/>
      <c r="O198" s="45">
        <f t="shared" si="79"/>
        <v>0</v>
      </c>
      <c r="P198" s="71"/>
      <c r="Q198" s="74"/>
      <c r="R198" s="74"/>
      <c r="S198" s="75"/>
      <c r="T198" s="76"/>
      <c r="U198" s="70"/>
      <c r="V198" s="3"/>
      <c r="W198" s="3"/>
      <c r="X198" s="3"/>
      <c r="Y198" s="39"/>
      <c r="Z198" s="405">
        <f t="shared" ref="Z198:Z261" si="88">IF(AG198="Corporate",((F198+Y198)/2),IF(G198="Club",I198,(F198+Y198)))</f>
        <v>0</v>
      </c>
      <c r="AA198" s="92">
        <f t="shared" si="75"/>
        <v>0</v>
      </c>
      <c r="AB198" s="71"/>
      <c r="AC198" s="3"/>
      <c r="AD198" s="71"/>
      <c r="AE198" s="78"/>
      <c r="AF198" s="78"/>
      <c r="AG198" s="3"/>
      <c r="AH198" s="3"/>
      <c r="AI198" s="79"/>
      <c r="AJ198" s="3"/>
      <c r="AK198" s="71"/>
      <c r="AL198" s="3"/>
      <c r="AM198" s="71"/>
      <c r="AN198" s="3"/>
      <c r="AO198" s="3"/>
      <c r="AP198" s="76"/>
      <c r="AQ198" s="74"/>
      <c r="AR198" s="3"/>
      <c r="AS198" s="3"/>
      <c r="AT198" s="3"/>
      <c r="AU198" s="3"/>
      <c r="AV198" s="3"/>
      <c r="AW198" s="1"/>
      <c r="AX198" s="1"/>
      <c r="AY198" s="1">
        <f t="shared" si="80"/>
        <v>0</v>
      </c>
      <c r="AZ198" s="3"/>
      <c r="BA198" s="3"/>
      <c r="BB198" s="3"/>
      <c r="BC198" s="80" t="e">
        <f t="shared" si="81"/>
        <v>#DIV/0!</v>
      </c>
      <c r="BD198" s="80" t="e">
        <f t="shared" si="82"/>
        <v>#DIV/0!</v>
      </c>
      <c r="BE198" s="81">
        <f t="shared" si="83"/>
        <v>0</v>
      </c>
      <c r="BF198" s="81">
        <f t="shared" si="84"/>
        <v>0</v>
      </c>
      <c r="BG198" s="81">
        <f t="shared" si="85"/>
        <v>0</v>
      </c>
      <c r="BH198" s="81">
        <f t="shared" si="86"/>
        <v>0</v>
      </c>
      <c r="BI198" s="81">
        <f t="shared" si="87"/>
        <v>0</v>
      </c>
    </row>
    <row r="199" spans="1:61" ht="17.25" thickTop="1" thickBot="1">
      <c r="A199" s="70"/>
      <c r="B199" s="71"/>
      <c r="C199" s="3"/>
      <c r="D199" s="45"/>
      <c r="E199" s="45"/>
      <c r="F199" s="45">
        <f t="shared" si="76"/>
        <v>0</v>
      </c>
      <c r="G199" s="3"/>
      <c r="H199" s="3"/>
      <c r="I199" s="39"/>
      <c r="J199" s="45">
        <f t="shared" si="77"/>
        <v>0</v>
      </c>
      <c r="K199" s="45">
        <f t="shared" si="78"/>
        <v>0</v>
      </c>
      <c r="L199" s="3"/>
      <c r="M199" s="72"/>
      <c r="N199" s="72"/>
      <c r="O199" s="45">
        <f t="shared" si="79"/>
        <v>0</v>
      </c>
      <c r="P199" s="71"/>
      <c r="Q199" s="74"/>
      <c r="R199" s="74"/>
      <c r="S199" s="75"/>
      <c r="T199" s="76"/>
      <c r="U199" s="70"/>
      <c r="V199" s="3"/>
      <c r="W199" s="3"/>
      <c r="X199" s="3"/>
      <c r="Y199" s="39"/>
      <c r="Z199" s="405">
        <f t="shared" si="88"/>
        <v>0</v>
      </c>
      <c r="AA199" s="92">
        <f t="shared" si="75"/>
        <v>0</v>
      </c>
      <c r="AB199" s="71"/>
      <c r="AC199" s="3"/>
      <c r="AD199" s="71"/>
      <c r="AE199" s="78"/>
      <c r="AF199" s="78"/>
      <c r="AG199" s="3"/>
      <c r="AH199" s="3"/>
      <c r="AI199" s="79"/>
      <c r="AJ199" s="3"/>
      <c r="AK199" s="71"/>
      <c r="AL199" s="3"/>
      <c r="AM199" s="71"/>
      <c r="AN199" s="3"/>
      <c r="AO199" s="3"/>
      <c r="AP199" s="76"/>
      <c r="AQ199" s="74"/>
      <c r="AR199" s="3"/>
      <c r="AS199" s="3"/>
      <c r="AT199" s="3"/>
      <c r="AU199" s="3"/>
      <c r="AV199" s="3"/>
      <c r="AW199" s="1"/>
      <c r="AX199" s="1"/>
      <c r="AY199" s="1">
        <f t="shared" si="80"/>
        <v>0</v>
      </c>
      <c r="AZ199" s="3"/>
      <c r="BA199" s="3"/>
      <c r="BB199" s="3"/>
      <c r="BC199" s="80" t="e">
        <f t="shared" si="81"/>
        <v>#DIV/0!</v>
      </c>
      <c r="BD199" s="80" t="e">
        <f t="shared" si="82"/>
        <v>#DIV/0!</v>
      </c>
      <c r="BE199" s="81">
        <f t="shared" si="83"/>
        <v>0</v>
      </c>
      <c r="BF199" s="81">
        <f t="shared" si="84"/>
        <v>0</v>
      </c>
      <c r="BG199" s="81">
        <f t="shared" si="85"/>
        <v>0</v>
      </c>
      <c r="BH199" s="81">
        <f t="shared" si="86"/>
        <v>0</v>
      </c>
      <c r="BI199" s="81">
        <f t="shared" si="87"/>
        <v>0</v>
      </c>
    </row>
    <row r="200" spans="1:61" ht="17.25" thickTop="1" thickBot="1">
      <c r="A200" s="70"/>
      <c r="B200" s="71"/>
      <c r="C200" s="3"/>
      <c r="D200" s="45"/>
      <c r="E200" s="45"/>
      <c r="F200" s="45">
        <f t="shared" si="76"/>
        <v>0</v>
      </c>
      <c r="G200" s="3"/>
      <c r="H200" s="3"/>
      <c r="I200" s="39"/>
      <c r="J200" s="45">
        <f t="shared" si="77"/>
        <v>0</v>
      </c>
      <c r="K200" s="45">
        <f t="shared" si="78"/>
        <v>0</v>
      </c>
      <c r="L200" s="3"/>
      <c r="M200" s="72"/>
      <c r="N200" s="72"/>
      <c r="O200" s="45">
        <f t="shared" si="79"/>
        <v>0</v>
      </c>
      <c r="P200" s="71"/>
      <c r="Q200" s="74"/>
      <c r="R200" s="74"/>
      <c r="S200" s="75"/>
      <c r="T200" s="76"/>
      <c r="U200" s="70"/>
      <c r="V200" s="3"/>
      <c r="W200" s="3"/>
      <c r="X200" s="3"/>
      <c r="Y200" s="39"/>
      <c r="Z200" s="405">
        <f t="shared" si="88"/>
        <v>0</v>
      </c>
      <c r="AA200" s="92">
        <f t="shared" si="75"/>
        <v>0</v>
      </c>
      <c r="AB200" s="71"/>
      <c r="AC200" s="3"/>
      <c r="AD200" s="71"/>
      <c r="AE200" s="78"/>
      <c r="AF200" s="78"/>
      <c r="AG200" s="3"/>
      <c r="AH200" s="3"/>
      <c r="AI200" s="79"/>
      <c r="AJ200" s="3"/>
      <c r="AK200" s="71"/>
      <c r="AL200" s="3"/>
      <c r="AM200" s="71"/>
      <c r="AN200" s="3"/>
      <c r="AO200" s="3"/>
      <c r="AP200" s="76"/>
      <c r="AQ200" s="74"/>
      <c r="AR200" s="3"/>
      <c r="AS200" s="3"/>
      <c r="AT200" s="3"/>
      <c r="AU200" s="3"/>
      <c r="AV200" s="3"/>
      <c r="AW200" s="1"/>
      <c r="AX200" s="1"/>
      <c r="AY200" s="1">
        <f t="shared" si="80"/>
        <v>0</v>
      </c>
      <c r="AZ200" s="3"/>
      <c r="BA200" s="3"/>
      <c r="BB200" s="3"/>
      <c r="BC200" s="80" t="e">
        <f t="shared" si="81"/>
        <v>#DIV/0!</v>
      </c>
      <c r="BD200" s="80" t="e">
        <f t="shared" si="82"/>
        <v>#DIV/0!</v>
      </c>
      <c r="BE200" s="81">
        <f t="shared" si="83"/>
        <v>0</v>
      </c>
      <c r="BF200" s="81">
        <f t="shared" si="84"/>
        <v>0</v>
      </c>
      <c r="BG200" s="81">
        <f t="shared" si="85"/>
        <v>0</v>
      </c>
      <c r="BH200" s="81">
        <f t="shared" si="86"/>
        <v>0</v>
      </c>
      <c r="BI200" s="81">
        <f t="shared" si="87"/>
        <v>0</v>
      </c>
    </row>
    <row r="201" spans="1:61" ht="17.25" thickTop="1" thickBot="1">
      <c r="A201" s="70"/>
      <c r="B201" s="71"/>
      <c r="C201" s="3"/>
      <c r="D201" s="45"/>
      <c r="E201" s="45"/>
      <c r="F201" s="45">
        <f t="shared" si="76"/>
        <v>0</v>
      </c>
      <c r="G201" s="3"/>
      <c r="H201" s="3"/>
      <c r="I201" s="39"/>
      <c r="J201" s="45">
        <f t="shared" si="77"/>
        <v>0</v>
      </c>
      <c r="K201" s="45">
        <f t="shared" si="78"/>
        <v>0</v>
      </c>
      <c r="L201" s="3"/>
      <c r="M201" s="72"/>
      <c r="N201" s="72"/>
      <c r="O201" s="45">
        <f t="shared" si="79"/>
        <v>0</v>
      </c>
      <c r="P201" s="71"/>
      <c r="Q201" s="74"/>
      <c r="R201" s="74"/>
      <c r="S201" s="75"/>
      <c r="T201" s="76"/>
      <c r="U201" s="70"/>
      <c r="V201" s="3"/>
      <c r="W201" s="3"/>
      <c r="X201" s="3"/>
      <c r="Y201" s="39"/>
      <c r="Z201" s="405">
        <f t="shared" si="88"/>
        <v>0</v>
      </c>
      <c r="AA201" s="92">
        <f t="shared" si="75"/>
        <v>0</v>
      </c>
      <c r="AB201" s="71"/>
      <c r="AC201" s="3"/>
      <c r="AD201" s="71"/>
      <c r="AE201" s="78"/>
      <c r="AF201" s="78"/>
      <c r="AG201" s="3"/>
      <c r="AH201" s="3"/>
      <c r="AI201" s="79"/>
      <c r="AJ201" s="3"/>
      <c r="AK201" s="71"/>
      <c r="AL201" s="3"/>
      <c r="AM201" s="71"/>
      <c r="AN201" s="3"/>
      <c r="AO201" s="3"/>
      <c r="AP201" s="76"/>
      <c r="AQ201" s="74"/>
      <c r="AR201" s="3"/>
      <c r="AS201" s="3"/>
      <c r="AT201" s="3"/>
      <c r="AU201" s="3"/>
      <c r="AV201" s="3"/>
      <c r="AW201" s="1"/>
      <c r="AX201" s="1"/>
      <c r="AY201" s="1">
        <f t="shared" si="80"/>
        <v>0</v>
      </c>
      <c r="AZ201" s="3"/>
      <c r="BA201" s="3"/>
      <c r="BB201" s="3"/>
      <c r="BC201" s="80" t="e">
        <f t="shared" si="81"/>
        <v>#DIV/0!</v>
      </c>
      <c r="BD201" s="80" t="e">
        <f t="shared" si="82"/>
        <v>#DIV/0!</v>
      </c>
      <c r="BE201" s="81">
        <f t="shared" si="83"/>
        <v>0</v>
      </c>
      <c r="BF201" s="81">
        <f t="shared" si="84"/>
        <v>0</v>
      </c>
      <c r="BG201" s="81">
        <f t="shared" si="85"/>
        <v>0</v>
      </c>
      <c r="BH201" s="81">
        <f t="shared" si="86"/>
        <v>0</v>
      </c>
      <c r="BI201" s="81">
        <f t="shared" si="87"/>
        <v>0</v>
      </c>
    </row>
    <row r="202" spans="1:61" ht="17.25" thickTop="1" thickBot="1">
      <c r="A202" s="70"/>
      <c r="B202" s="71"/>
      <c r="C202" s="3"/>
      <c r="D202" s="45"/>
      <c r="E202" s="45"/>
      <c r="F202" s="45">
        <f t="shared" si="76"/>
        <v>0</v>
      </c>
      <c r="G202" s="3"/>
      <c r="H202" s="3"/>
      <c r="I202" s="39"/>
      <c r="J202" s="45">
        <f t="shared" si="77"/>
        <v>0</v>
      </c>
      <c r="K202" s="45">
        <f t="shared" si="78"/>
        <v>0</v>
      </c>
      <c r="L202" s="3"/>
      <c r="M202" s="72"/>
      <c r="N202" s="72"/>
      <c r="O202" s="45">
        <f t="shared" si="79"/>
        <v>0</v>
      </c>
      <c r="P202" s="71"/>
      <c r="Q202" s="74"/>
      <c r="R202" s="74"/>
      <c r="S202" s="75"/>
      <c r="T202" s="76"/>
      <c r="U202" s="70"/>
      <c r="V202" s="3"/>
      <c r="W202" s="3"/>
      <c r="X202" s="3"/>
      <c r="Y202" s="39"/>
      <c r="Z202" s="405">
        <f t="shared" si="88"/>
        <v>0</v>
      </c>
      <c r="AA202" s="92">
        <f t="shared" si="75"/>
        <v>0</v>
      </c>
      <c r="AB202" s="71"/>
      <c r="AC202" s="3"/>
      <c r="AD202" s="71"/>
      <c r="AE202" s="78"/>
      <c r="AF202" s="78"/>
      <c r="AG202" s="3"/>
      <c r="AH202" s="3"/>
      <c r="AI202" s="79"/>
      <c r="AJ202" s="3"/>
      <c r="AK202" s="71"/>
      <c r="AL202" s="3"/>
      <c r="AM202" s="71"/>
      <c r="AN202" s="3"/>
      <c r="AO202" s="3"/>
      <c r="AP202" s="76"/>
      <c r="AQ202" s="74"/>
      <c r="AR202" s="3"/>
      <c r="AS202" s="3"/>
      <c r="AT202" s="3"/>
      <c r="AU202" s="3"/>
      <c r="AV202" s="3"/>
      <c r="AW202" s="1"/>
      <c r="AX202" s="1"/>
      <c r="AY202" s="1">
        <f t="shared" si="80"/>
        <v>0</v>
      </c>
      <c r="AZ202" s="3"/>
      <c r="BA202" s="3"/>
      <c r="BB202" s="3"/>
      <c r="BC202" s="80" t="e">
        <f t="shared" si="81"/>
        <v>#DIV/0!</v>
      </c>
      <c r="BD202" s="80" t="e">
        <f t="shared" si="82"/>
        <v>#DIV/0!</v>
      </c>
      <c r="BE202" s="81">
        <f t="shared" si="83"/>
        <v>0</v>
      </c>
      <c r="BF202" s="81">
        <f t="shared" si="84"/>
        <v>0</v>
      </c>
      <c r="BG202" s="81">
        <f t="shared" si="85"/>
        <v>0</v>
      </c>
      <c r="BH202" s="81">
        <f t="shared" si="86"/>
        <v>0</v>
      </c>
      <c r="BI202" s="81">
        <f t="shared" si="87"/>
        <v>0</v>
      </c>
    </row>
    <row r="203" spans="1:61" ht="17.25" thickTop="1" thickBot="1">
      <c r="A203" s="70"/>
      <c r="B203" s="71"/>
      <c r="C203" s="3"/>
      <c r="D203" s="45"/>
      <c r="E203" s="45"/>
      <c r="F203" s="45">
        <f t="shared" si="76"/>
        <v>0</v>
      </c>
      <c r="G203" s="3"/>
      <c r="H203" s="3"/>
      <c r="I203" s="39"/>
      <c r="J203" s="45">
        <f t="shared" si="77"/>
        <v>0</v>
      </c>
      <c r="K203" s="45">
        <f t="shared" si="78"/>
        <v>0</v>
      </c>
      <c r="L203" s="3"/>
      <c r="M203" s="72"/>
      <c r="N203" s="72"/>
      <c r="O203" s="45">
        <f t="shared" si="79"/>
        <v>0</v>
      </c>
      <c r="P203" s="71"/>
      <c r="Q203" s="74"/>
      <c r="R203" s="74"/>
      <c r="S203" s="75"/>
      <c r="T203" s="76"/>
      <c r="U203" s="70"/>
      <c r="V203" s="3"/>
      <c r="W203" s="3"/>
      <c r="X203" s="3"/>
      <c r="Y203" s="39"/>
      <c r="Z203" s="405">
        <f t="shared" si="88"/>
        <v>0</v>
      </c>
      <c r="AA203" s="92">
        <f t="shared" si="75"/>
        <v>0</v>
      </c>
      <c r="AB203" s="71"/>
      <c r="AC203" s="3"/>
      <c r="AD203" s="71"/>
      <c r="AE203" s="78"/>
      <c r="AF203" s="78"/>
      <c r="AG203" s="3"/>
      <c r="AH203" s="3"/>
      <c r="AI203" s="79"/>
      <c r="AJ203" s="3"/>
      <c r="AK203" s="71"/>
      <c r="AL203" s="3"/>
      <c r="AM203" s="71"/>
      <c r="AN203" s="3"/>
      <c r="AO203" s="3"/>
      <c r="AP203" s="76"/>
      <c r="AQ203" s="74"/>
      <c r="AR203" s="3"/>
      <c r="AS203" s="3"/>
      <c r="AT203" s="3"/>
      <c r="AU203" s="3"/>
      <c r="AV203" s="3"/>
      <c r="AW203" s="1"/>
      <c r="AX203" s="1"/>
      <c r="AY203" s="1">
        <f t="shared" si="80"/>
        <v>0</v>
      </c>
      <c r="AZ203" s="3"/>
      <c r="BA203" s="3"/>
      <c r="BB203" s="3"/>
      <c r="BC203" s="80" t="e">
        <f t="shared" si="81"/>
        <v>#DIV/0!</v>
      </c>
      <c r="BD203" s="80" t="e">
        <f t="shared" si="82"/>
        <v>#DIV/0!</v>
      </c>
      <c r="BE203" s="81">
        <f t="shared" si="83"/>
        <v>0</v>
      </c>
      <c r="BF203" s="81">
        <f t="shared" si="84"/>
        <v>0</v>
      </c>
      <c r="BG203" s="81">
        <f t="shared" si="85"/>
        <v>0</v>
      </c>
      <c r="BH203" s="81">
        <f t="shared" si="86"/>
        <v>0</v>
      </c>
      <c r="BI203" s="81">
        <f t="shared" si="87"/>
        <v>0</v>
      </c>
    </row>
    <row r="204" spans="1:61" ht="17.25" thickTop="1" thickBot="1">
      <c r="A204" s="70"/>
      <c r="B204" s="71"/>
      <c r="C204" s="3"/>
      <c r="D204" s="45"/>
      <c r="E204" s="45"/>
      <c r="F204" s="45">
        <f t="shared" si="76"/>
        <v>0</v>
      </c>
      <c r="G204" s="3"/>
      <c r="H204" s="3"/>
      <c r="I204" s="39"/>
      <c r="J204" s="45">
        <f t="shared" si="77"/>
        <v>0</v>
      </c>
      <c r="K204" s="45">
        <f t="shared" si="78"/>
        <v>0</v>
      </c>
      <c r="L204" s="3"/>
      <c r="M204" s="72"/>
      <c r="N204" s="72"/>
      <c r="O204" s="45">
        <f t="shared" si="79"/>
        <v>0</v>
      </c>
      <c r="P204" s="71"/>
      <c r="Q204" s="74"/>
      <c r="R204" s="74"/>
      <c r="S204" s="75"/>
      <c r="T204" s="76"/>
      <c r="U204" s="70"/>
      <c r="V204" s="3"/>
      <c r="W204" s="3"/>
      <c r="X204" s="3"/>
      <c r="Y204" s="39"/>
      <c r="Z204" s="405">
        <f t="shared" si="88"/>
        <v>0</v>
      </c>
      <c r="AA204" s="92">
        <f t="shared" si="75"/>
        <v>0</v>
      </c>
      <c r="AB204" s="71"/>
      <c r="AC204" s="3"/>
      <c r="AD204" s="71"/>
      <c r="AE204" s="78"/>
      <c r="AF204" s="78"/>
      <c r="AG204" s="3"/>
      <c r="AH204" s="3"/>
      <c r="AI204" s="79"/>
      <c r="AJ204" s="3"/>
      <c r="AK204" s="71"/>
      <c r="AL204" s="3"/>
      <c r="AM204" s="71"/>
      <c r="AN204" s="3"/>
      <c r="AO204" s="3"/>
      <c r="AP204" s="76"/>
      <c r="AQ204" s="74"/>
      <c r="AR204" s="3"/>
      <c r="AS204" s="3"/>
      <c r="AT204" s="3"/>
      <c r="AU204" s="3"/>
      <c r="AV204" s="3"/>
      <c r="AW204" s="1"/>
      <c r="AX204" s="1"/>
      <c r="AY204" s="1">
        <f t="shared" si="80"/>
        <v>0</v>
      </c>
      <c r="AZ204" s="3"/>
      <c r="BA204" s="3"/>
      <c r="BB204" s="3"/>
      <c r="BC204" s="80" t="e">
        <f t="shared" si="81"/>
        <v>#DIV/0!</v>
      </c>
      <c r="BD204" s="80" t="e">
        <f t="shared" si="82"/>
        <v>#DIV/0!</v>
      </c>
      <c r="BE204" s="81">
        <f t="shared" si="83"/>
        <v>0</v>
      </c>
      <c r="BF204" s="81">
        <f t="shared" si="84"/>
        <v>0</v>
      </c>
      <c r="BG204" s="81">
        <f t="shared" si="85"/>
        <v>0</v>
      </c>
      <c r="BH204" s="81">
        <f t="shared" si="86"/>
        <v>0</v>
      </c>
      <c r="BI204" s="81">
        <f t="shared" si="87"/>
        <v>0</v>
      </c>
    </row>
    <row r="205" spans="1:61" ht="17.25" thickTop="1" thickBot="1">
      <c r="A205" s="70"/>
      <c r="B205" s="71"/>
      <c r="C205" s="3"/>
      <c r="D205" s="45"/>
      <c r="E205" s="45"/>
      <c r="F205" s="45">
        <f t="shared" si="76"/>
        <v>0</v>
      </c>
      <c r="G205" s="3"/>
      <c r="H205" s="3"/>
      <c r="I205" s="39"/>
      <c r="J205" s="45">
        <f t="shared" si="77"/>
        <v>0</v>
      </c>
      <c r="K205" s="45">
        <f t="shared" si="78"/>
        <v>0</v>
      </c>
      <c r="L205" s="3"/>
      <c r="M205" s="72"/>
      <c r="N205" s="72"/>
      <c r="O205" s="45">
        <f t="shared" si="79"/>
        <v>0</v>
      </c>
      <c r="P205" s="71"/>
      <c r="Q205" s="74"/>
      <c r="R205" s="74"/>
      <c r="S205" s="75"/>
      <c r="T205" s="76"/>
      <c r="U205" s="70"/>
      <c r="V205" s="3"/>
      <c r="W205" s="3"/>
      <c r="X205" s="3"/>
      <c r="Y205" s="39"/>
      <c r="Z205" s="405">
        <f t="shared" si="88"/>
        <v>0</v>
      </c>
      <c r="AA205" s="92">
        <f t="shared" si="75"/>
        <v>0</v>
      </c>
      <c r="AB205" s="71"/>
      <c r="AC205" s="3"/>
      <c r="AD205" s="71"/>
      <c r="AE205" s="78"/>
      <c r="AF205" s="78"/>
      <c r="AG205" s="3"/>
      <c r="AH205" s="3"/>
      <c r="AI205" s="79"/>
      <c r="AJ205" s="3"/>
      <c r="AK205" s="71"/>
      <c r="AL205" s="3"/>
      <c r="AM205" s="71"/>
      <c r="AN205" s="3"/>
      <c r="AO205" s="3"/>
      <c r="AP205" s="76"/>
      <c r="AQ205" s="74"/>
      <c r="AR205" s="3"/>
      <c r="AS205" s="3"/>
      <c r="AT205" s="3"/>
      <c r="AU205" s="3"/>
      <c r="AV205" s="3"/>
      <c r="AW205" s="1"/>
      <c r="AX205" s="1"/>
      <c r="AY205" s="1">
        <f t="shared" si="80"/>
        <v>0</v>
      </c>
      <c r="AZ205" s="3"/>
      <c r="BA205" s="3"/>
      <c r="BB205" s="3"/>
      <c r="BC205" s="80" t="e">
        <f t="shared" si="81"/>
        <v>#DIV/0!</v>
      </c>
      <c r="BD205" s="80" t="e">
        <f t="shared" si="82"/>
        <v>#DIV/0!</v>
      </c>
      <c r="BE205" s="81">
        <f t="shared" si="83"/>
        <v>0</v>
      </c>
      <c r="BF205" s="81">
        <f t="shared" si="84"/>
        <v>0</v>
      </c>
      <c r="BG205" s="81">
        <f t="shared" si="85"/>
        <v>0</v>
      </c>
      <c r="BH205" s="81">
        <f t="shared" si="86"/>
        <v>0</v>
      </c>
      <c r="BI205" s="81">
        <f t="shared" si="87"/>
        <v>0</v>
      </c>
    </row>
    <row r="206" spans="1:61" ht="17.25" thickTop="1" thickBot="1">
      <c r="A206" s="70"/>
      <c r="B206" s="71"/>
      <c r="C206" s="3"/>
      <c r="D206" s="45"/>
      <c r="E206" s="45"/>
      <c r="F206" s="45">
        <f t="shared" si="76"/>
        <v>0</v>
      </c>
      <c r="G206" s="3"/>
      <c r="H206" s="3"/>
      <c r="I206" s="39"/>
      <c r="J206" s="45">
        <f t="shared" si="77"/>
        <v>0</v>
      </c>
      <c r="K206" s="45">
        <f t="shared" si="78"/>
        <v>0</v>
      </c>
      <c r="L206" s="3"/>
      <c r="M206" s="72"/>
      <c r="N206" s="72"/>
      <c r="O206" s="45">
        <f t="shared" si="79"/>
        <v>0</v>
      </c>
      <c r="P206" s="71"/>
      <c r="Q206" s="74"/>
      <c r="R206" s="74"/>
      <c r="S206" s="75"/>
      <c r="T206" s="76"/>
      <c r="U206" s="70"/>
      <c r="V206" s="3"/>
      <c r="W206" s="3"/>
      <c r="X206" s="3"/>
      <c r="Y206" s="39"/>
      <c r="Z206" s="405">
        <f t="shared" si="88"/>
        <v>0</v>
      </c>
      <c r="AA206" s="92">
        <f t="shared" si="75"/>
        <v>0</v>
      </c>
      <c r="AB206" s="71"/>
      <c r="AC206" s="3"/>
      <c r="AD206" s="71"/>
      <c r="AE206" s="78"/>
      <c r="AF206" s="78"/>
      <c r="AG206" s="3"/>
      <c r="AH206" s="3"/>
      <c r="AI206" s="79"/>
      <c r="AJ206" s="3"/>
      <c r="AK206" s="71"/>
      <c r="AL206" s="3"/>
      <c r="AM206" s="71"/>
      <c r="AN206" s="3"/>
      <c r="AO206" s="3"/>
      <c r="AP206" s="76"/>
      <c r="AQ206" s="74"/>
      <c r="AR206" s="3"/>
      <c r="AS206" s="3"/>
      <c r="AT206" s="3"/>
      <c r="AU206" s="3"/>
      <c r="AV206" s="3"/>
      <c r="AW206" s="1"/>
      <c r="AX206" s="1"/>
      <c r="AY206" s="1">
        <f t="shared" si="80"/>
        <v>0</v>
      </c>
      <c r="AZ206" s="3"/>
      <c r="BA206" s="3"/>
      <c r="BB206" s="3"/>
      <c r="BC206" s="80" t="e">
        <f t="shared" si="81"/>
        <v>#DIV/0!</v>
      </c>
      <c r="BD206" s="80" t="e">
        <f t="shared" si="82"/>
        <v>#DIV/0!</v>
      </c>
      <c r="BE206" s="81">
        <f t="shared" si="83"/>
        <v>0</v>
      </c>
      <c r="BF206" s="81">
        <f t="shared" si="84"/>
        <v>0</v>
      </c>
      <c r="BG206" s="81">
        <f t="shared" si="85"/>
        <v>0</v>
      </c>
      <c r="BH206" s="81">
        <f t="shared" si="86"/>
        <v>0</v>
      </c>
      <c r="BI206" s="81">
        <f t="shared" si="87"/>
        <v>0</v>
      </c>
    </row>
    <row r="207" spans="1:61" ht="17.25" thickTop="1" thickBot="1">
      <c r="A207" s="70"/>
      <c r="B207" s="71"/>
      <c r="C207" s="3"/>
      <c r="D207" s="45"/>
      <c r="E207" s="45"/>
      <c r="F207" s="45">
        <f t="shared" si="76"/>
        <v>0</v>
      </c>
      <c r="G207" s="3"/>
      <c r="H207" s="3"/>
      <c r="I207" s="39"/>
      <c r="J207" s="45">
        <f t="shared" si="77"/>
        <v>0</v>
      </c>
      <c r="K207" s="45">
        <f t="shared" si="78"/>
        <v>0</v>
      </c>
      <c r="L207" s="3"/>
      <c r="M207" s="72"/>
      <c r="N207" s="72"/>
      <c r="O207" s="45">
        <f t="shared" si="79"/>
        <v>0</v>
      </c>
      <c r="P207" s="71"/>
      <c r="Q207" s="74"/>
      <c r="R207" s="74"/>
      <c r="S207" s="75"/>
      <c r="T207" s="76"/>
      <c r="U207" s="70"/>
      <c r="V207" s="3"/>
      <c r="W207" s="3"/>
      <c r="X207" s="3"/>
      <c r="Y207" s="39"/>
      <c r="Z207" s="405">
        <f t="shared" si="88"/>
        <v>0</v>
      </c>
      <c r="AA207" s="92">
        <f t="shared" si="75"/>
        <v>0</v>
      </c>
      <c r="AB207" s="71"/>
      <c r="AC207" s="3"/>
      <c r="AD207" s="71"/>
      <c r="AE207" s="78"/>
      <c r="AF207" s="78"/>
      <c r="AG207" s="3"/>
      <c r="AH207" s="3"/>
      <c r="AI207" s="79"/>
      <c r="AJ207" s="3"/>
      <c r="AK207" s="71"/>
      <c r="AL207" s="3"/>
      <c r="AM207" s="71"/>
      <c r="AN207" s="3"/>
      <c r="AO207" s="3"/>
      <c r="AP207" s="76"/>
      <c r="AQ207" s="74"/>
      <c r="AR207" s="3"/>
      <c r="AS207" s="3"/>
      <c r="AT207" s="3"/>
      <c r="AU207" s="3"/>
      <c r="AV207" s="3"/>
      <c r="AW207" s="1"/>
      <c r="AX207" s="1"/>
      <c r="AY207" s="1">
        <f t="shared" si="80"/>
        <v>0</v>
      </c>
      <c r="AZ207" s="3"/>
      <c r="BA207" s="3"/>
      <c r="BB207" s="3"/>
      <c r="BC207" s="80" t="e">
        <f t="shared" si="81"/>
        <v>#DIV/0!</v>
      </c>
      <c r="BD207" s="80" t="e">
        <f t="shared" si="82"/>
        <v>#DIV/0!</v>
      </c>
      <c r="BE207" s="81">
        <f t="shared" si="83"/>
        <v>0</v>
      </c>
      <c r="BF207" s="81">
        <f t="shared" si="84"/>
        <v>0</v>
      </c>
      <c r="BG207" s="81">
        <f t="shared" si="85"/>
        <v>0</v>
      </c>
      <c r="BH207" s="81">
        <f t="shared" si="86"/>
        <v>0</v>
      </c>
      <c r="BI207" s="81">
        <f t="shared" si="87"/>
        <v>0</v>
      </c>
    </row>
    <row r="208" spans="1:61" ht="17.25" thickTop="1" thickBot="1">
      <c r="A208" s="70"/>
      <c r="B208" s="71"/>
      <c r="C208" s="3"/>
      <c r="D208" s="45"/>
      <c r="E208" s="45"/>
      <c r="F208" s="45">
        <f t="shared" si="76"/>
        <v>0</v>
      </c>
      <c r="G208" s="3"/>
      <c r="H208" s="3"/>
      <c r="I208" s="39"/>
      <c r="J208" s="45">
        <f t="shared" si="77"/>
        <v>0</v>
      </c>
      <c r="K208" s="45">
        <f t="shared" si="78"/>
        <v>0</v>
      </c>
      <c r="L208" s="3"/>
      <c r="M208" s="72"/>
      <c r="N208" s="72"/>
      <c r="O208" s="45">
        <f t="shared" si="79"/>
        <v>0</v>
      </c>
      <c r="P208" s="71"/>
      <c r="Q208" s="74"/>
      <c r="R208" s="74"/>
      <c r="S208" s="75"/>
      <c r="T208" s="76"/>
      <c r="U208" s="70"/>
      <c r="V208" s="3"/>
      <c r="W208" s="3"/>
      <c r="X208" s="3"/>
      <c r="Y208" s="39"/>
      <c r="Z208" s="405">
        <f t="shared" si="88"/>
        <v>0</v>
      </c>
      <c r="AA208" s="92">
        <f t="shared" si="75"/>
        <v>0</v>
      </c>
      <c r="AB208" s="71"/>
      <c r="AC208" s="3"/>
      <c r="AD208" s="71"/>
      <c r="AE208" s="78"/>
      <c r="AF208" s="78"/>
      <c r="AG208" s="3"/>
      <c r="AH208" s="3"/>
      <c r="AI208" s="79"/>
      <c r="AJ208" s="3"/>
      <c r="AK208" s="71"/>
      <c r="AL208" s="3"/>
      <c r="AM208" s="71"/>
      <c r="AN208" s="3"/>
      <c r="AO208" s="3"/>
      <c r="AP208" s="76"/>
      <c r="AQ208" s="74"/>
      <c r="AR208" s="3"/>
      <c r="AS208" s="3"/>
      <c r="AT208" s="3"/>
      <c r="AU208" s="3"/>
      <c r="AV208" s="3"/>
      <c r="AW208" s="1"/>
      <c r="AX208" s="1"/>
      <c r="AY208" s="1">
        <f t="shared" si="80"/>
        <v>0</v>
      </c>
      <c r="AZ208" s="3"/>
      <c r="BA208" s="3"/>
      <c r="BB208" s="3"/>
      <c r="BC208" s="80" t="e">
        <f t="shared" si="81"/>
        <v>#DIV/0!</v>
      </c>
      <c r="BD208" s="80" t="e">
        <f t="shared" si="82"/>
        <v>#DIV/0!</v>
      </c>
      <c r="BE208" s="81">
        <f t="shared" si="83"/>
        <v>0</v>
      </c>
      <c r="BF208" s="81">
        <f t="shared" si="84"/>
        <v>0</v>
      </c>
      <c r="BG208" s="81">
        <f t="shared" si="85"/>
        <v>0</v>
      </c>
      <c r="BH208" s="81">
        <f t="shared" si="86"/>
        <v>0</v>
      </c>
      <c r="BI208" s="81">
        <f t="shared" si="87"/>
        <v>0</v>
      </c>
    </row>
    <row r="209" spans="1:61" ht="17.25" thickTop="1" thickBot="1">
      <c r="A209" s="70"/>
      <c r="B209" s="71"/>
      <c r="C209" s="3"/>
      <c r="D209" s="45"/>
      <c r="E209" s="45"/>
      <c r="F209" s="45">
        <f t="shared" si="76"/>
        <v>0</v>
      </c>
      <c r="G209" s="3"/>
      <c r="H209" s="3"/>
      <c r="I209" s="39"/>
      <c r="J209" s="45">
        <f t="shared" si="77"/>
        <v>0</v>
      </c>
      <c r="K209" s="45">
        <f t="shared" si="78"/>
        <v>0</v>
      </c>
      <c r="L209" s="3"/>
      <c r="M209" s="72"/>
      <c r="N209" s="72"/>
      <c r="O209" s="45">
        <f t="shared" si="79"/>
        <v>0</v>
      </c>
      <c r="P209" s="71"/>
      <c r="Q209" s="74"/>
      <c r="R209" s="74"/>
      <c r="S209" s="75"/>
      <c r="T209" s="76"/>
      <c r="U209" s="70"/>
      <c r="V209" s="3"/>
      <c r="W209" s="3"/>
      <c r="X209" s="3"/>
      <c r="Y209" s="39"/>
      <c r="Z209" s="405">
        <f t="shared" si="88"/>
        <v>0</v>
      </c>
      <c r="AA209" s="92">
        <f t="shared" si="75"/>
        <v>0</v>
      </c>
      <c r="AB209" s="71"/>
      <c r="AC209" s="3"/>
      <c r="AD209" s="71"/>
      <c r="AE209" s="78"/>
      <c r="AF209" s="78"/>
      <c r="AG209" s="3"/>
      <c r="AH209" s="3"/>
      <c r="AI209" s="79"/>
      <c r="AJ209" s="3"/>
      <c r="AK209" s="71"/>
      <c r="AL209" s="3"/>
      <c r="AM209" s="71"/>
      <c r="AN209" s="3"/>
      <c r="AO209" s="3"/>
      <c r="AP209" s="76"/>
      <c r="AQ209" s="74"/>
      <c r="AR209" s="3"/>
      <c r="AS209" s="3"/>
      <c r="AT209" s="3"/>
      <c r="AU209" s="3"/>
      <c r="AV209" s="3"/>
      <c r="AW209" s="1"/>
      <c r="AX209" s="1"/>
      <c r="AY209" s="1">
        <f t="shared" si="80"/>
        <v>0</v>
      </c>
      <c r="AZ209" s="3"/>
      <c r="BA209" s="3"/>
      <c r="BB209" s="3"/>
      <c r="BC209" s="80" t="e">
        <f t="shared" si="81"/>
        <v>#DIV/0!</v>
      </c>
      <c r="BD209" s="80" t="e">
        <f t="shared" si="82"/>
        <v>#DIV/0!</v>
      </c>
      <c r="BE209" s="81">
        <f t="shared" si="83"/>
        <v>0</v>
      </c>
      <c r="BF209" s="81">
        <f t="shared" si="84"/>
        <v>0</v>
      </c>
      <c r="BG209" s="81">
        <f t="shared" si="85"/>
        <v>0</v>
      </c>
      <c r="BH209" s="81">
        <f t="shared" si="86"/>
        <v>0</v>
      </c>
      <c r="BI209" s="81">
        <f t="shared" si="87"/>
        <v>0</v>
      </c>
    </row>
    <row r="210" spans="1:61" ht="17.25" thickTop="1" thickBot="1">
      <c r="A210" s="70"/>
      <c r="B210" s="71"/>
      <c r="C210" s="3"/>
      <c r="D210" s="45"/>
      <c r="E210" s="45"/>
      <c r="F210" s="45">
        <f t="shared" si="76"/>
        <v>0</v>
      </c>
      <c r="G210" s="3"/>
      <c r="H210" s="3"/>
      <c r="I210" s="39"/>
      <c r="J210" s="45">
        <f t="shared" si="77"/>
        <v>0</v>
      </c>
      <c r="K210" s="45">
        <f t="shared" si="78"/>
        <v>0</v>
      </c>
      <c r="L210" s="3"/>
      <c r="M210" s="72"/>
      <c r="N210" s="72"/>
      <c r="O210" s="45">
        <f t="shared" si="79"/>
        <v>0</v>
      </c>
      <c r="P210" s="71"/>
      <c r="Q210" s="74"/>
      <c r="R210" s="74"/>
      <c r="S210" s="75"/>
      <c r="T210" s="76"/>
      <c r="U210" s="70"/>
      <c r="V210" s="3"/>
      <c r="W210" s="3"/>
      <c r="X210" s="3"/>
      <c r="Y210" s="39"/>
      <c r="Z210" s="405">
        <f t="shared" si="88"/>
        <v>0</v>
      </c>
      <c r="AA210" s="92">
        <f t="shared" si="75"/>
        <v>0</v>
      </c>
      <c r="AB210" s="71"/>
      <c r="AC210" s="3"/>
      <c r="AD210" s="71"/>
      <c r="AE210" s="78"/>
      <c r="AF210" s="78"/>
      <c r="AG210" s="3"/>
      <c r="AH210" s="3"/>
      <c r="AI210" s="79"/>
      <c r="AJ210" s="3"/>
      <c r="AK210" s="71"/>
      <c r="AL210" s="3"/>
      <c r="AM210" s="71"/>
      <c r="AN210" s="3"/>
      <c r="AO210" s="3"/>
      <c r="AP210" s="76"/>
      <c r="AQ210" s="74"/>
      <c r="AR210" s="3"/>
      <c r="AS210" s="3"/>
      <c r="AT210" s="3"/>
      <c r="AU210" s="3"/>
      <c r="AV210" s="3"/>
      <c r="AW210" s="1"/>
      <c r="AX210" s="1"/>
      <c r="AY210" s="1">
        <f t="shared" si="80"/>
        <v>0</v>
      </c>
      <c r="AZ210" s="3"/>
      <c r="BA210" s="3"/>
      <c r="BB210" s="3"/>
      <c r="BC210" s="80" t="e">
        <f t="shared" si="81"/>
        <v>#DIV/0!</v>
      </c>
      <c r="BD210" s="80" t="e">
        <f t="shared" si="82"/>
        <v>#DIV/0!</v>
      </c>
      <c r="BE210" s="81">
        <f t="shared" si="83"/>
        <v>0</v>
      </c>
      <c r="BF210" s="81">
        <f t="shared" si="84"/>
        <v>0</v>
      </c>
      <c r="BG210" s="81">
        <f t="shared" si="85"/>
        <v>0</v>
      </c>
      <c r="BH210" s="81">
        <f t="shared" si="86"/>
        <v>0</v>
      </c>
      <c r="BI210" s="81">
        <f t="shared" si="87"/>
        <v>0</v>
      </c>
    </row>
    <row r="211" spans="1:61" ht="17.25" thickTop="1" thickBot="1">
      <c r="A211" s="70"/>
      <c r="B211" s="71"/>
      <c r="C211" s="3"/>
      <c r="D211" s="45"/>
      <c r="E211" s="45"/>
      <c r="F211" s="45">
        <f t="shared" si="76"/>
        <v>0</v>
      </c>
      <c r="G211" s="3"/>
      <c r="H211" s="3"/>
      <c r="I211" s="39"/>
      <c r="J211" s="45">
        <f t="shared" si="77"/>
        <v>0</v>
      </c>
      <c r="K211" s="45">
        <f t="shared" si="78"/>
        <v>0</v>
      </c>
      <c r="L211" s="3"/>
      <c r="M211" s="72"/>
      <c r="N211" s="72"/>
      <c r="O211" s="45">
        <f t="shared" si="79"/>
        <v>0</v>
      </c>
      <c r="P211" s="71"/>
      <c r="Q211" s="74"/>
      <c r="R211" s="74"/>
      <c r="S211" s="75"/>
      <c r="T211" s="76"/>
      <c r="U211" s="70"/>
      <c r="V211" s="3"/>
      <c r="W211" s="3"/>
      <c r="X211" s="3"/>
      <c r="Y211" s="39"/>
      <c r="Z211" s="405">
        <f t="shared" si="88"/>
        <v>0</v>
      </c>
      <c r="AA211" s="92">
        <f t="shared" si="75"/>
        <v>0</v>
      </c>
      <c r="AB211" s="71"/>
      <c r="AC211" s="3"/>
      <c r="AD211" s="71"/>
      <c r="AE211" s="78"/>
      <c r="AF211" s="78"/>
      <c r="AG211" s="3"/>
      <c r="AH211" s="3"/>
      <c r="AI211" s="79"/>
      <c r="AJ211" s="3"/>
      <c r="AK211" s="71"/>
      <c r="AL211" s="3"/>
      <c r="AM211" s="71"/>
      <c r="AN211" s="3"/>
      <c r="AO211" s="3"/>
      <c r="AP211" s="76"/>
      <c r="AQ211" s="74"/>
      <c r="AR211" s="3"/>
      <c r="AS211" s="3"/>
      <c r="AT211" s="3"/>
      <c r="AU211" s="3"/>
      <c r="AV211" s="3"/>
      <c r="AW211" s="1"/>
      <c r="AX211" s="1"/>
      <c r="AY211" s="1">
        <f t="shared" si="80"/>
        <v>0</v>
      </c>
      <c r="AZ211" s="3"/>
      <c r="BA211" s="3"/>
      <c r="BB211" s="3"/>
      <c r="BC211" s="80" t="e">
        <f t="shared" si="81"/>
        <v>#DIV/0!</v>
      </c>
      <c r="BD211" s="80" t="e">
        <f t="shared" si="82"/>
        <v>#DIV/0!</v>
      </c>
      <c r="BE211" s="81">
        <f t="shared" si="83"/>
        <v>0</v>
      </c>
      <c r="BF211" s="81">
        <f t="shared" si="84"/>
        <v>0</v>
      </c>
      <c r="BG211" s="81">
        <f t="shared" si="85"/>
        <v>0</v>
      </c>
      <c r="BH211" s="81">
        <f t="shared" si="86"/>
        <v>0</v>
      </c>
      <c r="BI211" s="81">
        <f t="shared" si="87"/>
        <v>0</v>
      </c>
    </row>
    <row r="212" spans="1:61" ht="17.25" thickTop="1" thickBot="1">
      <c r="A212" s="70"/>
      <c r="B212" s="71"/>
      <c r="C212" s="3"/>
      <c r="D212" s="45"/>
      <c r="E212" s="45"/>
      <c r="F212" s="45">
        <f t="shared" si="76"/>
        <v>0</v>
      </c>
      <c r="G212" s="3"/>
      <c r="H212" s="3"/>
      <c r="I212" s="39"/>
      <c r="J212" s="45">
        <f t="shared" si="77"/>
        <v>0</v>
      </c>
      <c r="K212" s="45">
        <f t="shared" si="78"/>
        <v>0</v>
      </c>
      <c r="L212" s="3"/>
      <c r="M212" s="72"/>
      <c r="N212" s="72"/>
      <c r="O212" s="45">
        <f t="shared" si="79"/>
        <v>0</v>
      </c>
      <c r="P212" s="71"/>
      <c r="Q212" s="74"/>
      <c r="R212" s="74"/>
      <c r="S212" s="75"/>
      <c r="T212" s="76"/>
      <c r="U212" s="70"/>
      <c r="V212" s="3"/>
      <c r="W212" s="3"/>
      <c r="X212" s="3"/>
      <c r="Y212" s="39"/>
      <c r="Z212" s="405">
        <f t="shared" si="88"/>
        <v>0</v>
      </c>
      <c r="AA212" s="92">
        <f t="shared" si="75"/>
        <v>0</v>
      </c>
      <c r="AB212" s="71"/>
      <c r="AC212" s="3"/>
      <c r="AD212" s="71"/>
      <c r="AE212" s="78"/>
      <c r="AF212" s="78"/>
      <c r="AG212" s="3"/>
      <c r="AH212" s="3"/>
      <c r="AI212" s="79"/>
      <c r="AJ212" s="3"/>
      <c r="AK212" s="71"/>
      <c r="AL212" s="3"/>
      <c r="AM212" s="71"/>
      <c r="AN212" s="3"/>
      <c r="AO212" s="3"/>
      <c r="AP212" s="76"/>
      <c r="AQ212" s="74"/>
      <c r="AR212" s="3"/>
      <c r="AS212" s="3"/>
      <c r="AT212" s="3"/>
      <c r="AU212" s="3"/>
      <c r="AV212" s="3"/>
      <c r="AW212" s="1"/>
      <c r="AX212" s="1"/>
      <c r="AY212" s="1">
        <f t="shared" si="80"/>
        <v>0</v>
      </c>
      <c r="AZ212" s="3"/>
      <c r="BA212" s="3"/>
      <c r="BB212" s="3"/>
      <c r="BC212" s="80" t="e">
        <f t="shared" si="81"/>
        <v>#DIV/0!</v>
      </c>
      <c r="BD212" s="80" t="e">
        <f t="shared" si="82"/>
        <v>#DIV/0!</v>
      </c>
      <c r="BE212" s="81">
        <f t="shared" si="83"/>
        <v>0</v>
      </c>
      <c r="BF212" s="81">
        <f t="shared" si="84"/>
        <v>0</v>
      </c>
      <c r="BG212" s="81">
        <f t="shared" si="85"/>
        <v>0</v>
      </c>
      <c r="BH212" s="81">
        <f t="shared" si="86"/>
        <v>0</v>
      </c>
      <c r="BI212" s="81">
        <f t="shared" si="87"/>
        <v>0</v>
      </c>
    </row>
    <row r="213" spans="1:61" ht="17.25" thickTop="1" thickBot="1">
      <c r="A213" s="70"/>
      <c r="B213" s="71"/>
      <c r="C213" s="3"/>
      <c r="D213" s="45"/>
      <c r="E213" s="45"/>
      <c r="F213" s="45">
        <f t="shared" si="76"/>
        <v>0</v>
      </c>
      <c r="G213" s="3"/>
      <c r="H213" s="3"/>
      <c r="I213" s="39"/>
      <c r="J213" s="45">
        <f t="shared" si="77"/>
        <v>0</v>
      </c>
      <c r="K213" s="45">
        <f t="shared" si="78"/>
        <v>0</v>
      </c>
      <c r="L213" s="3"/>
      <c r="M213" s="72"/>
      <c r="N213" s="72"/>
      <c r="O213" s="45">
        <f t="shared" si="79"/>
        <v>0</v>
      </c>
      <c r="P213" s="71"/>
      <c r="Q213" s="74"/>
      <c r="R213" s="74"/>
      <c r="S213" s="75"/>
      <c r="T213" s="76"/>
      <c r="U213" s="70"/>
      <c r="V213" s="3"/>
      <c r="W213" s="3"/>
      <c r="X213" s="3"/>
      <c r="Y213" s="39"/>
      <c r="Z213" s="405">
        <f t="shared" si="88"/>
        <v>0</v>
      </c>
      <c r="AA213" s="92">
        <f t="shared" si="75"/>
        <v>0</v>
      </c>
      <c r="AB213" s="71"/>
      <c r="AC213" s="3"/>
      <c r="AD213" s="71"/>
      <c r="AE213" s="78"/>
      <c r="AF213" s="78"/>
      <c r="AG213" s="3"/>
      <c r="AH213" s="3"/>
      <c r="AI213" s="79"/>
      <c r="AJ213" s="3"/>
      <c r="AK213" s="71"/>
      <c r="AL213" s="3"/>
      <c r="AM213" s="71"/>
      <c r="AN213" s="3"/>
      <c r="AO213" s="3"/>
      <c r="AP213" s="76"/>
      <c r="AQ213" s="74"/>
      <c r="AR213" s="3"/>
      <c r="AS213" s="3"/>
      <c r="AT213" s="3"/>
      <c r="AU213" s="3"/>
      <c r="AV213" s="3"/>
      <c r="AW213" s="1"/>
      <c r="AX213" s="1"/>
      <c r="AY213" s="1">
        <f t="shared" si="80"/>
        <v>0</v>
      </c>
      <c r="AZ213" s="3"/>
      <c r="BA213" s="3"/>
      <c r="BB213" s="3"/>
      <c r="BC213" s="80" t="e">
        <f t="shared" si="81"/>
        <v>#DIV/0!</v>
      </c>
      <c r="BD213" s="80" t="e">
        <f t="shared" si="82"/>
        <v>#DIV/0!</v>
      </c>
      <c r="BE213" s="81">
        <f t="shared" si="83"/>
        <v>0</v>
      </c>
      <c r="BF213" s="81">
        <f t="shared" si="84"/>
        <v>0</v>
      </c>
      <c r="BG213" s="81">
        <f t="shared" si="85"/>
        <v>0</v>
      </c>
      <c r="BH213" s="81">
        <f t="shared" si="86"/>
        <v>0</v>
      </c>
      <c r="BI213" s="81">
        <f t="shared" si="87"/>
        <v>0</v>
      </c>
    </row>
    <row r="214" spans="1:61" ht="17.25" thickTop="1" thickBot="1">
      <c r="A214" s="70"/>
      <c r="B214" s="71"/>
      <c r="C214" s="3"/>
      <c r="D214" s="45"/>
      <c r="E214" s="45"/>
      <c r="F214" s="45">
        <f t="shared" si="76"/>
        <v>0</v>
      </c>
      <c r="G214" s="3"/>
      <c r="H214" s="3"/>
      <c r="I214" s="39"/>
      <c r="J214" s="45">
        <f t="shared" si="77"/>
        <v>0</v>
      </c>
      <c r="K214" s="45">
        <f t="shared" si="78"/>
        <v>0</v>
      </c>
      <c r="L214" s="3"/>
      <c r="M214" s="72"/>
      <c r="N214" s="72"/>
      <c r="O214" s="45">
        <f t="shared" si="79"/>
        <v>0</v>
      </c>
      <c r="P214" s="71"/>
      <c r="Q214" s="74"/>
      <c r="R214" s="74"/>
      <c r="S214" s="75"/>
      <c r="T214" s="76"/>
      <c r="U214" s="70"/>
      <c r="V214" s="3"/>
      <c r="W214" s="3"/>
      <c r="X214" s="3"/>
      <c r="Y214" s="39"/>
      <c r="Z214" s="405">
        <f t="shared" si="88"/>
        <v>0</v>
      </c>
      <c r="AA214" s="92">
        <f t="shared" si="75"/>
        <v>0</v>
      </c>
      <c r="AB214" s="71"/>
      <c r="AC214" s="3"/>
      <c r="AD214" s="71"/>
      <c r="AE214" s="78"/>
      <c r="AF214" s="78"/>
      <c r="AG214" s="3"/>
      <c r="AH214" s="3"/>
      <c r="AI214" s="79"/>
      <c r="AJ214" s="3"/>
      <c r="AK214" s="71"/>
      <c r="AL214" s="3"/>
      <c r="AM214" s="71"/>
      <c r="AN214" s="3"/>
      <c r="AO214" s="3"/>
      <c r="AP214" s="76"/>
      <c r="AQ214" s="74"/>
      <c r="AR214" s="3"/>
      <c r="AS214" s="3"/>
      <c r="AT214" s="3"/>
      <c r="AU214" s="3"/>
      <c r="AV214" s="3"/>
      <c r="AW214" s="1"/>
      <c r="AX214" s="1"/>
      <c r="AY214" s="1">
        <f t="shared" si="80"/>
        <v>0</v>
      </c>
      <c r="AZ214" s="3"/>
      <c r="BA214" s="3"/>
      <c r="BB214" s="3"/>
      <c r="BC214" s="80" t="e">
        <f t="shared" si="81"/>
        <v>#DIV/0!</v>
      </c>
      <c r="BD214" s="80" t="e">
        <f t="shared" si="82"/>
        <v>#DIV/0!</v>
      </c>
      <c r="BE214" s="81">
        <f t="shared" si="83"/>
        <v>0</v>
      </c>
      <c r="BF214" s="81">
        <f t="shared" si="84"/>
        <v>0</v>
      </c>
      <c r="BG214" s="81">
        <f t="shared" si="85"/>
        <v>0</v>
      </c>
      <c r="BH214" s="81">
        <f t="shared" si="86"/>
        <v>0</v>
      </c>
      <c r="BI214" s="81">
        <f t="shared" si="87"/>
        <v>0</v>
      </c>
    </row>
    <row r="215" spans="1:61" ht="17.25" thickTop="1" thickBot="1">
      <c r="A215" s="70"/>
      <c r="B215" s="71"/>
      <c r="C215" s="3"/>
      <c r="D215" s="45"/>
      <c r="E215" s="45"/>
      <c r="F215" s="45">
        <f t="shared" si="76"/>
        <v>0</v>
      </c>
      <c r="G215" s="3"/>
      <c r="H215" s="3"/>
      <c r="I215" s="39"/>
      <c r="J215" s="45">
        <f t="shared" si="77"/>
        <v>0</v>
      </c>
      <c r="K215" s="45">
        <f t="shared" si="78"/>
        <v>0</v>
      </c>
      <c r="L215" s="3"/>
      <c r="M215" s="72"/>
      <c r="N215" s="72"/>
      <c r="O215" s="45">
        <f t="shared" si="79"/>
        <v>0</v>
      </c>
      <c r="P215" s="71"/>
      <c r="Q215" s="74"/>
      <c r="R215" s="74"/>
      <c r="S215" s="75"/>
      <c r="T215" s="76"/>
      <c r="U215" s="70"/>
      <c r="V215" s="3"/>
      <c r="W215" s="3"/>
      <c r="X215" s="3"/>
      <c r="Y215" s="39"/>
      <c r="Z215" s="405">
        <f t="shared" si="88"/>
        <v>0</v>
      </c>
      <c r="AA215" s="92">
        <f t="shared" si="75"/>
        <v>0</v>
      </c>
      <c r="AB215" s="71"/>
      <c r="AC215" s="3"/>
      <c r="AD215" s="71"/>
      <c r="AE215" s="78"/>
      <c r="AF215" s="78"/>
      <c r="AG215" s="3"/>
      <c r="AH215" s="3"/>
      <c r="AI215" s="79"/>
      <c r="AJ215" s="3"/>
      <c r="AK215" s="71"/>
      <c r="AL215" s="3"/>
      <c r="AM215" s="71"/>
      <c r="AN215" s="3"/>
      <c r="AO215" s="3"/>
      <c r="AP215" s="76"/>
      <c r="AQ215" s="74"/>
      <c r="AR215" s="3"/>
      <c r="AS215" s="3"/>
      <c r="AT215" s="3"/>
      <c r="AU215" s="3"/>
      <c r="AV215" s="3"/>
      <c r="AW215" s="1"/>
      <c r="AX215" s="1"/>
      <c r="AY215" s="1">
        <f t="shared" si="80"/>
        <v>0</v>
      </c>
      <c r="AZ215" s="3"/>
      <c r="BA215" s="3"/>
      <c r="BB215" s="3"/>
      <c r="BC215" s="80" t="e">
        <f t="shared" si="81"/>
        <v>#DIV/0!</v>
      </c>
      <c r="BD215" s="80" t="e">
        <f t="shared" si="82"/>
        <v>#DIV/0!</v>
      </c>
      <c r="BE215" s="81">
        <f t="shared" si="83"/>
        <v>0</v>
      </c>
      <c r="BF215" s="81">
        <f t="shared" si="84"/>
        <v>0</v>
      </c>
      <c r="BG215" s="81">
        <f t="shared" si="85"/>
        <v>0</v>
      </c>
      <c r="BH215" s="81">
        <f t="shared" si="86"/>
        <v>0</v>
      </c>
      <c r="BI215" s="81">
        <f t="shared" si="87"/>
        <v>0</v>
      </c>
    </row>
    <row r="216" spans="1:61" ht="17.25" thickTop="1" thickBot="1">
      <c r="A216" s="70"/>
      <c r="B216" s="71"/>
      <c r="C216" s="3"/>
      <c r="D216" s="45"/>
      <c r="E216" s="45"/>
      <c r="F216" s="45">
        <f t="shared" si="76"/>
        <v>0</v>
      </c>
      <c r="G216" s="3"/>
      <c r="H216" s="3"/>
      <c r="I216" s="39"/>
      <c r="J216" s="45">
        <f t="shared" si="77"/>
        <v>0</v>
      </c>
      <c r="K216" s="45">
        <f t="shared" si="78"/>
        <v>0</v>
      </c>
      <c r="L216" s="3"/>
      <c r="M216" s="72"/>
      <c r="N216" s="72"/>
      <c r="O216" s="45">
        <f t="shared" si="79"/>
        <v>0</v>
      </c>
      <c r="P216" s="71"/>
      <c r="Q216" s="74"/>
      <c r="R216" s="74"/>
      <c r="S216" s="75"/>
      <c r="T216" s="76"/>
      <c r="U216" s="70"/>
      <c r="V216" s="3"/>
      <c r="W216" s="3"/>
      <c r="X216" s="3"/>
      <c r="Y216" s="39"/>
      <c r="Z216" s="405">
        <f t="shared" si="88"/>
        <v>0</v>
      </c>
      <c r="AA216" s="92">
        <f t="shared" si="75"/>
        <v>0</v>
      </c>
      <c r="AB216" s="71"/>
      <c r="AC216" s="3"/>
      <c r="AD216" s="71"/>
      <c r="AE216" s="78"/>
      <c r="AF216" s="78"/>
      <c r="AG216" s="3"/>
      <c r="AH216" s="3"/>
      <c r="AI216" s="79"/>
      <c r="AJ216" s="3"/>
      <c r="AK216" s="71"/>
      <c r="AL216" s="3"/>
      <c r="AM216" s="71"/>
      <c r="AN216" s="3"/>
      <c r="AO216" s="3"/>
      <c r="AP216" s="76"/>
      <c r="AQ216" s="74"/>
      <c r="AR216" s="3"/>
      <c r="AS216" s="3"/>
      <c r="AT216" s="3"/>
      <c r="AU216" s="3"/>
      <c r="AV216" s="3"/>
      <c r="AW216" s="1"/>
      <c r="AX216" s="1"/>
      <c r="AY216" s="1">
        <f t="shared" si="80"/>
        <v>0</v>
      </c>
      <c r="AZ216" s="3"/>
      <c r="BA216" s="3"/>
      <c r="BB216" s="3"/>
      <c r="BC216" s="80" t="e">
        <f t="shared" si="81"/>
        <v>#DIV/0!</v>
      </c>
      <c r="BD216" s="80" t="e">
        <f t="shared" si="82"/>
        <v>#DIV/0!</v>
      </c>
      <c r="BE216" s="81">
        <f t="shared" si="83"/>
        <v>0</v>
      </c>
      <c r="BF216" s="81">
        <f t="shared" si="84"/>
        <v>0</v>
      </c>
      <c r="BG216" s="81">
        <f t="shared" si="85"/>
        <v>0</v>
      </c>
      <c r="BH216" s="81">
        <f t="shared" si="86"/>
        <v>0</v>
      </c>
      <c r="BI216" s="81">
        <f t="shared" si="87"/>
        <v>0</v>
      </c>
    </row>
    <row r="217" spans="1:61" ht="17.25" thickTop="1" thickBot="1">
      <c r="A217" s="70"/>
      <c r="B217" s="71"/>
      <c r="C217" s="3"/>
      <c r="D217" s="45"/>
      <c r="E217" s="45"/>
      <c r="F217" s="45">
        <f t="shared" si="76"/>
        <v>0</v>
      </c>
      <c r="G217" s="3"/>
      <c r="H217" s="3"/>
      <c r="I217" s="39"/>
      <c r="J217" s="45">
        <f t="shared" si="77"/>
        <v>0</v>
      </c>
      <c r="K217" s="45">
        <f t="shared" si="78"/>
        <v>0</v>
      </c>
      <c r="L217" s="3"/>
      <c r="M217" s="72"/>
      <c r="N217" s="72"/>
      <c r="O217" s="45">
        <f t="shared" si="79"/>
        <v>0</v>
      </c>
      <c r="P217" s="71"/>
      <c r="Q217" s="74"/>
      <c r="R217" s="74"/>
      <c r="S217" s="75"/>
      <c r="T217" s="76"/>
      <c r="U217" s="70"/>
      <c r="V217" s="3"/>
      <c r="W217" s="3"/>
      <c r="X217" s="3"/>
      <c r="Y217" s="39"/>
      <c r="Z217" s="405">
        <f t="shared" si="88"/>
        <v>0</v>
      </c>
      <c r="AA217" s="92">
        <f t="shared" si="75"/>
        <v>0</v>
      </c>
      <c r="AB217" s="71"/>
      <c r="AC217" s="3"/>
      <c r="AD217" s="71"/>
      <c r="AE217" s="78"/>
      <c r="AF217" s="78"/>
      <c r="AG217" s="3"/>
      <c r="AH217" s="3"/>
      <c r="AI217" s="79"/>
      <c r="AJ217" s="3"/>
      <c r="AK217" s="71"/>
      <c r="AL217" s="3"/>
      <c r="AM217" s="71"/>
      <c r="AN217" s="3"/>
      <c r="AO217" s="3"/>
      <c r="AP217" s="76"/>
      <c r="AQ217" s="74"/>
      <c r="AR217" s="3"/>
      <c r="AS217" s="3"/>
      <c r="AT217" s="3"/>
      <c r="AU217" s="3"/>
      <c r="AV217" s="3"/>
      <c r="AW217" s="1"/>
      <c r="AX217" s="1"/>
      <c r="AY217" s="1">
        <f t="shared" si="80"/>
        <v>0</v>
      </c>
      <c r="AZ217" s="3"/>
      <c r="BA217" s="3"/>
      <c r="BB217" s="3"/>
      <c r="BC217" s="80" t="e">
        <f t="shared" si="81"/>
        <v>#DIV/0!</v>
      </c>
      <c r="BD217" s="80" t="e">
        <f t="shared" si="82"/>
        <v>#DIV/0!</v>
      </c>
      <c r="BE217" s="81">
        <f t="shared" si="83"/>
        <v>0</v>
      </c>
      <c r="BF217" s="81">
        <f t="shared" si="84"/>
        <v>0</v>
      </c>
      <c r="BG217" s="81">
        <f t="shared" si="85"/>
        <v>0</v>
      </c>
      <c r="BH217" s="81">
        <f t="shared" si="86"/>
        <v>0</v>
      </c>
      <c r="BI217" s="81">
        <f t="shared" si="87"/>
        <v>0</v>
      </c>
    </row>
    <row r="218" spans="1:61" ht="17.25" thickTop="1" thickBot="1">
      <c r="A218" s="70"/>
      <c r="B218" s="71"/>
      <c r="C218" s="3"/>
      <c r="D218" s="45"/>
      <c r="E218" s="45"/>
      <c r="F218" s="45">
        <f t="shared" si="76"/>
        <v>0</v>
      </c>
      <c r="G218" s="3"/>
      <c r="H218" s="3"/>
      <c r="I218" s="39"/>
      <c r="J218" s="45">
        <f t="shared" si="77"/>
        <v>0</v>
      </c>
      <c r="K218" s="45">
        <f t="shared" si="78"/>
        <v>0</v>
      </c>
      <c r="L218" s="3"/>
      <c r="M218" s="72"/>
      <c r="N218" s="72"/>
      <c r="O218" s="45">
        <f t="shared" si="79"/>
        <v>0</v>
      </c>
      <c r="P218" s="71"/>
      <c r="Q218" s="74"/>
      <c r="R218" s="74"/>
      <c r="S218" s="75"/>
      <c r="T218" s="76"/>
      <c r="U218" s="70"/>
      <c r="V218" s="3"/>
      <c r="W218" s="3"/>
      <c r="X218" s="3"/>
      <c r="Y218" s="39"/>
      <c r="Z218" s="405">
        <f t="shared" si="88"/>
        <v>0</v>
      </c>
      <c r="AA218" s="92">
        <f t="shared" si="75"/>
        <v>0</v>
      </c>
      <c r="AB218" s="71"/>
      <c r="AC218" s="3"/>
      <c r="AD218" s="71"/>
      <c r="AE218" s="78"/>
      <c r="AF218" s="78"/>
      <c r="AG218" s="3"/>
      <c r="AH218" s="3"/>
      <c r="AI218" s="79"/>
      <c r="AJ218" s="3"/>
      <c r="AK218" s="71"/>
      <c r="AL218" s="3"/>
      <c r="AM218" s="71"/>
      <c r="AN218" s="3"/>
      <c r="AO218" s="3"/>
      <c r="AP218" s="76"/>
      <c r="AQ218" s="74"/>
      <c r="AR218" s="3"/>
      <c r="AS218" s="3"/>
      <c r="AT218" s="3"/>
      <c r="AU218" s="3"/>
      <c r="AV218" s="3"/>
      <c r="AW218" s="1"/>
      <c r="AX218" s="1"/>
      <c r="AY218" s="1">
        <f t="shared" si="80"/>
        <v>0</v>
      </c>
      <c r="AZ218" s="3"/>
      <c r="BA218" s="3"/>
      <c r="BB218" s="3"/>
      <c r="BC218" s="80" t="e">
        <f t="shared" si="81"/>
        <v>#DIV/0!</v>
      </c>
      <c r="BD218" s="80" t="e">
        <f t="shared" si="82"/>
        <v>#DIV/0!</v>
      </c>
      <c r="BE218" s="81">
        <f t="shared" si="83"/>
        <v>0</v>
      </c>
      <c r="BF218" s="81">
        <f t="shared" si="84"/>
        <v>0</v>
      </c>
      <c r="BG218" s="81">
        <f t="shared" si="85"/>
        <v>0</v>
      </c>
      <c r="BH218" s="81">
        <f t="shared" si="86"/>
        <v>0</v>
      </c>
      <c r="BI218" s="81">
        <f t="shared" si="87"/>
        <v>0</v>
      </c>
    </row>
    <row r="219" spans="1:61" ht="17.25" thickTop="1" thickBot="1">
      <c r="A219" s="70"/>
      <c r="B219" s="71"/>
      <c r="C219" s="3"/>
      <c r="D219" s="45"/>
      <c r="E219" s="45"/>
      <c r="F219" s="45">
        <f t="shared" si="76"/>
        <v>0</v>
      </c>
      <c r="G219" s="3"/>
      <c r="H219" s="3"/>
      <c r="I219" s="39"/>
      <c r="J219" s="45">
        <f t="shared" si="77"/>
        <v>0</v>
      </c>
      <c r="K219" s="45">
        <f t="shared" si="78"/>
        <v>0</v>
      </c>
      <c r="L219" s="3"/>
      <c r="M219" s="72"/>
      <c r="N219" s="72"/>
      <c r="O219" s="45">
        <f t="shared" si="79"/>
        <v>0</v>
      </c>
      <c r="P219" s="71"/>
      <c r="Q219" s="74"/>
      <c r="R219" s="74"/>
      <c r="S219" s="75"/>
      <c r="T219" s="76"/>
      <c r="U219" s="70"/>
      <c r="V219" s="3"/>
      <c r="W219" s="3"/>
      <c r="X219" s="3"/>
      <c r="Y219" s="39"/>
      <c r="Z219" s="405">
        <f t="shared" si="88"/>
        <v>0</v>
      </c>
      <c r="AA219" s="92">
        <f t="shared" si="75"/>
        <v>0</v>
      </c>
      <c r="AB219" s="71"/>
      <c r="AC219" s="3"/>
      <c r="AD219" s="71"/>
      <c r="AE219" s="78"/>
      <c r="AF219" s="78"/>
      <c r="AG219" s="3"/>
      <c r="AH219" s="3"/>
      <c r="AI219" s="79"/>
      <c r="AJ219" s="3"/>
      <c r="AK219" s="71"/>
      <c r="AL219" s="3"/>
      <c r="AM219" s="71"/>
      <c r="AN219" s="3"/>
      <c r="AO219" s="3"/>
      <c r="AP219" s="76"/>
      <c r="AQ219" s="74"/>
      <c r="AR219" s="3"/>
      <c r="AS219" s="3"/>
      <c r="AT219" s="3"/>
      <c r="AU219" s="3"/>
      <c r="AV219" s="3"/>
      <c r="AW219" s="1"/>
      <c r="AX219" s="1"/>
      <c r="AY219" s="1">
        <f t="shared" si="80"/>
        <v>0</v>
      </c>
      <c r="AZ219" s="3"/>
      <c r="BA219" s="3"/>
      <c r="BB219" s="3"/>
      <c r="BC219" s="80" t="e">
        <f t="shared" si="81"/>
        <v>#DIV/0!</v>
      </c>
      <c r="BD219" s="80" t="e">
        <f t="shared" si="82"/>
        <v>#DIV/0!</v>
      </c>
      <c r="BE219" s="81">
        <f t="shared" si="83"/>
        <v>0</v>
      </c>
      <c r="BF219" s="81">
        <f t="shared" si="84"/>
        <v>0</v>
      </c>
      <c r="BG219" s="81">
        <f t="shared" si="85"/>
        <v>0</v>
      </c>
      <c r="BH219" s="81">
        <f t="shared" si="86"/>
        <v>0</v>
      </c>
      <c r="BI219" s="81">
        <f t="shared" si="87"/>
        <v>0</v>
      </c>
    </row>
    <row r="220" spans="1:61" ht="17.25" thickTop="1" thickBot="1">
      <c r="A220" s="70"/>
      <c r="B220" s="71"/>
      <c r="C220" s="3"/>
      <c r="D220" s="45"/>
      <c r="E220" s="45"/>
      <c r="F220" s="45">
        <f t="shared" si="76"/>
        <v>0</v>
      </c>
      <c r="G220" s="3"/>
      <c r="H220" s="3"/>
      <c r="I220" s="39"/>
      <c r="J220" s="45">
        <f t="shared" si="77"/>
        <v>0</v>
      </c>
      <c r="K220" s="45">
        <f t="shared" si="78"/>
        <v>0</v>
      </c>
      <c r="L220" s="3"/>
      <c r="M220" s="72"/>
      <c r="N220" s="72"/>
      <c r="O220" s="45">
        <f t="shared" si="79"/>
        <v>0</v>
      </c>
      <c r="P220" s="71"/>
      <c r="Q220" s="74"/>
      <c r="R220" s="74"/>
      <c r="S220" s="75"/>
      <c r="T220" s="76"/>
      <c r="U220" s="70"/>
      <c r="V220" s="3"/>
      <c r="W220" s="3"/>
      <c r="X220" s="3"/>
      <c r="Y220" s="39"/>
      <c r="Z220" s="405">
        <f t="shared" si="88"/>
        <v>0</v>
      </c>
      <c r="AA220" s="92">
        <f t="shared" si="75"/>
        <v>0</v>
      </c>
      <c r="AB220" s="71"/>
      <c r="AC220" s="3"/>
      <c r="AD220" s="71"/>
      <c r="AE220" s="78"/>
      <c r="AF220" s="78"/>
      <c r="AG220" s="3"/>
      <c r="AH220" s="3"/>
      <c r="AI220" s="79"/>
      <c r="AJ220" s="3"/>
      <c r="AK220" s="71"/>
      <c r="AL220" s="3"/>
      <c r="AM220" s="71"/>
      <c r="AN220" s="3"/>
      <c r="AO220" s="3"/>
      <c r="AP220" s="76"/>
      <c r="AQ220" s="74"/>
      <c r="AR220" s="3"/>
      <c r="AS220" s="3"/>
      <c r="AT220" s="3"/>
      <c r="AU220" s="3"/>
      <c r="AV220" s="3"/>
      <c r="AW220" s="1"/>
      <c r="AX220" s="1"/>
      <c r="AY220" s="1">
        <f t="shared" si="80"/>
        <v>0</v>
      </c>
      <c r="AZ220" s="3"/>
      <c r="BA220" s="3"/>
      <c r="BB220" s="3"/>
      <c r="BC220" s="80" t="e">
        <f t="shared" si="81"/>
        <v>#DIV/0!</v>
      </c>
      <c r="BD220" s="80" t="e">
        <f t="shared" si="82"/>
        <v>#DIV/0!</v>
      </c>
      <c r="BE220" s="81">
        <f t="shared" si="83"/>
        <v>0</v>
      </c>
      <c r="BF220" s="81">
        <f t="shared" si="84"/>
        <v>0</v>
      </c>
      <c r="BG220" s="81">
        <f t="shared" si="85"/>
        <v>0</v>
      </c>
      <c r="BH220" s="81">
        <f t="shared" si="86"/>
        <v>0</v>
      </c>
      <c r="BI220" s="81">
        <f t="shared" si="87"/>
        <v>0</v>
      </c>
    </row>
    <row r="221" spans="1:61" ht="17.25" thickTop="1" thickBot="1">
      <c r="A221" s="70"/>
      <c r="B221" s="71"/>
      <c r="C221" s="3"/>
      <c r="D221" s="45"/>
      <c r="E221" s="45"/>
      <c r="F221" s="45">
        <f t="shared" si="76"/>
        <v>0</v>
      </c>
      <c r="G221" s="3"/>
      <c r="H221" s="3"/>
      <c r="I221" s="39"/>
      <c r="J221" s="45">
        <f t="shared" si="77"/>
        <v>0</v>
      </c>
      <c r="K221" s="45">
        <f t="shared" si="78"/>
        <v>0</v>
      </c>
      <c r="L221" s="3"/>
      <c r="M221" s="72"/>
      <c r="N221" s="72"/>
      <c r="O221" s="45">
        <f t="shared" si="79"/>
        <v>0</v>
      </c>
      <c r="P221" s="71"/>
      <c r="Q221" s="74"/>
      <c r="R221" s="74"/>
      <c r="S221" s="75"/>
      <c r="T221" s="76"/>
      <c r="U221" s="70"/>
      <c r="V221" s="3"/>
      <c r="W221" s="3"/>
      <c r="X221" s="3"/>
      <c r="Y221" s="39"/>
      <c r="Z221" s="405">
        <f t="shared" si="88"/>
        <v>0</v>
      </c>
      <c r="AA221" s="92">
        <f t="shared" si="75"/>
        <v>0</v>
      </c>
      <c r="AB221" s="71"/>
      <c r="AC221" s="3"/>
      <c r="AD221" s="71"/>
      <c r="AE221" s="78"/>
      <c r="AF221" s="78"/>
      <c r="AG221" s="3"/>
      <c r="AH221" s="3"/>
      <c r="AI221" s="79"/>
      <c r="AJ221" s="3"/>
      <c r="AK221" s="71"/>
      <c r="AL221" s="3"/>
      <c r="AM221" s="71"/>
      <c r="AN221" s="3"/>
      <c r="AO221" s="3"/>
      <c r="AP221" s="76"/>
      <c r="AQ221" s="74"/>
      <c r="AR221" s="3"/>
      <c r="AS221" s="3"/>
      <c r="AT221" s="3"/>
      <c r="AU221" s="3"/>
      <c r="AV221" s="3"/>
      <c r="AW221" s="1"/>
      <c r="AX221" s="1"/>
      <c r="AY221" s="1">
        <f t="shared" si="80"/>
        <v>0</v>
      </c>
      <c r="AZ221" s="3"/>
      <c r="BA221" s="3"/>
      <c r="BB221" s="3"/>
      <c r="BC221" s="80" t="e">
        <f t="shared" si="81"/>
        <v>#DIV/0!</v>
      </c>
      <c r="BD221" s="80" t="e">
        <f t="shared" si="82"/>
        <v>#DIV/0!</v>
      </c>
      <c r="BE221" s="81">
        <f t="shared" si="83"/>
        <v>0</v>
      </c>
      <c r="BF221" s="81">
        <f t="shared" si="84"/>
        <v>0</v>
      </c>
      <c r="BG221" s="81">
        <f t="shared" si="85"/>
        <v>0</v>
      </c>
      <c r="BH221" s="81">
        <f t="shared" si="86"/>
        <v>0</v>
      </c>
      <c r="BI221" s="81">
        <f t="shared" si="87"/>
        <v>0</v>
      </c>
    </row>
    <row r="222" spans="1:61" ht="17.25" thickTop="1" thickBot="1">
      <c r="A222" s="70"/>
      <c r="B222" s="71"/>
      <c r="C222" s="3"/>
      <c r="D222" s="45"/>
      <c r="E222" s="45"/>
      <c r="F222" s="45">
        <f t="shared" si="76"/>
        <v>0</v>
      </c>
      <c r="G222" s="3"/>
      <c r="H222" s="3"/>
      <c r="I222" s="39"/>
      <c r="J222" s="45">
        <f t="shared" si="77"/>
        <v>0</v>
      </c>
      <c r="K222" s="45">
        <f t="shared" si="78"/>
        <v>0</v>
      </c>
      <c r="L222" s="3"/>
      <c r="M222" s="72"/>
      <c r="N222" s="72"/>
      <c r="O222" s="45">
        <f t="shared" si="79"/>
        <v>0</v>
      </c>
      <c r="P222" s="71"/>
      <c r="Q222" s="74"/>
      <c r="R222" s="74"/>
      <c r="S222" s="75"/>
      <c r="T222" s="76"/>
      <c r="U222" s="70"/>
      <c r="V222" s="3"/>
      <c r="W222" s="3"/>
      <c r="X222" s="3"/>
      <c r="Y222" s="39"/>
      <c r="Z222" s="405">
        <f t="shared" si="88"/>
        <v>0</v>
      </c>
      <c r="AA222" s="92">
        <f t="shared" si="75"/>
        <v>0</v>
      </c>
      <c r="AB222" s="71"/>
      <c r="AC222" s="3"/>
      <c r="AD222" s="71"/>
      <c r="AE222" s="78"/>
      <c r="AF222" s="78"/>
      <c r="AG222" s="3"/>
      <c r="AH222" s="3"/>
      <c r="AI222" s="79"/>
      <c r="AJ222" s="3"/>
      <c r="AK222" s="71"/>
      <c r="AL222" s="3"/>
      <c r="AM222" s="71"/>
      <c r="AN222" s="3"/>
      <c r="AO222" s="3"/>
      <c r="AP222" s="76"/>
      <c r="AQ222" s="74"/>
      <c r="AR222" s="3"/>
      <c r="AS222" s="3"/>
      <c r="AT222" s="3"/>
      <c r="AU222" s="3"/>
      <c r="AV222" s="3"/>
      <c r="AW222" s="1"/>
      <c r="AX222" s="1"/>
      <c r="AY222" s="1">
        <f t="shared" si="80"/>
        <v>0</v>
      </c>
      <c r="AZ222" s="3"/>
      <c r="BA222" s="3"/>
      <c r="BB222" s="3"/>
      <c r="BC222" s="80" t="e">
        <f t="shared" si="81"/>
        <v>#DIV/0!</v>
      </c>
      <c r="BD222" s="80" t="e">
        <f t="shared" si="82"/>
        <v>#DIV/0!</v>
      </c>
      <c r="BE222" s="81">
        <f t="shared" si="83"/>
        <v>0</v>
      </c>
      <c r="BF222" s="81">
        <f t="shared" si="84"/>
        <v>0</v>
      </c>
      <c r="BG222" s="81">
        <f t="shared" si="85"/>
        <v>0</v>
      </c>
      <c r="BH222" s="81">
        <f t="shared" si="86"/>
        <v>0</v>
      </c>
      <c r="BI222" s="81">
        <f t="shared" si="87"/>
        <v>0</v>
      </c>
    </row>
    <row r="223" spans="1:61" ht="17.25" thickTop="1" thickBot="1">
      <c r="A223" s="70"/>
      <c r="B223" s="71"/>
      <c r="C223" s="3"/>
      <c r="D223" s="45"/>
      <c r="E223" s="45"/>
      <c r="F223" s="45">
        <f t="shared" si="76"/>
        <v>0</v>
      </c>
      <c r="G223" s="3"/>
      <c r="H223" s="3"/>
      <c r="I223" s="39"/>
      <c r="J223" s="45">
        <f t="shared" si="77"/>
        <v>0</v>
      </c>
      <c r="K223" s="45">
        <f t="shared" si="78"/>
        <v>0</v>
      </c>
      <c r="L223" s="3"/>
      <c r="M223" s="72"/>
      <c r="N223" s="72"/>
      <c r="O223" s="45">
        <f t="shared" si="79"/>
        <v>0</v>
      </c>
      <c r="P223" s="71"/>
      <c r="Q223" s="74"/>
      <c r="R223" s="74"/>
      <c r="S223" s="75"/>
      <c r="T223" s="76"/>
      <c r="U223" s="70"/>
      <c r="V223" s="3"/>
      <c r="W223" s="3"/>
      <c r="X223" s="3"/>
      <c r="Y223" s="39"/>
      <c r="Z223" s="405">
        <f t="shared" si="88"/>
        <v>0</v>
      </c>
      <c r="AA223" s="92">
        <f t="shared" si="75"/>
        <v>0</v>
      </c>
      <c r="AB223" s="71"/>
      <c r="AC223" s="3"/>
      <c r="AD223" s="71"/>
      <c r="AE223" s="78"/>
      <c r="AF223" s="78"/>
      <c r="AG223" s="3"/>
      <c r="AH223" s="3"/>
      <c r="AI223" s="79"/>
      <c r="AJ223" s="3"/>
      <c r="AK223" s="71"/>
      <c r="AL223" s="3"/>
      <c r="AM223" s="71"/>
      <c r="AN223" s="3"/>
      <c r="AO223" s="3"/>
      <c r="AP223" s="76"/>
      <c r="AQ223" s="74"/>
      <c r="AR223" s="3"/>
      <c r="AS223" s="3"/>
      <c r="AT223" s="3"/>
      <c r="AU223" s="3"/>
      <c r="AV223" s="3"/>
      <c r="AW223" s="1"/>
      <c r="AX223" s="1"/>
      <c r="AY223" s="1">
        <f t="shared" si="80"/>
        <v>0</v>
      </c>
      <c r="AZ223" s="3"/>
      <c r="BA223" s="3"/>
      <c r="BB223" s="3"/>
      <c r="BC223" s="80" t="e">
        <f t="shared" si="81"/>
        <v>#DIV/0!</v>
      </c>
      <c r="BD223" s="80" t="e">
        <f t="shared" si="82"/>
        <v>#DIV/0!</v>
      </c>
      <c r="BE223" s="81">
        <f t="shared" si="83"/>
        <v>0</v>
      </c>
      <c r="BF223" s="81">
        <f t="shared" si="84"/>
        <v>0</v>
      </c>
      <c r="BG223" s="81">
        <f t="shared" si="85"/>
        <v>0</v>
      </c>
      <c r="BH223" s="81">
        <f t="shared" si="86"/>
        <v>0</v>
      </c>
      <c r="BI223" s="81">
        <f t="shared" si="87"/>
        <v>0</v>
      </c>
    </row>
    <row r="224" spans="1:61" ht="17.25" thickTop="1" thickBot="1">
      <c r="A224" s="70"/>
      <c r="B224" s="71"/>
      <c r="C224" s="3"/>
      <c r="D224" s="45"/>
      <c r="E224" s="45"/>
      <c r="F224" s="45">
        <f t="shared" si="76"/>
        <v>0</v>
      </c>
      <c r="G224" s="3"/>
      <c r="H224" s="3"/>
      <c r="I224" s="39"/>
      <c r="J224" s="45">
        <f t="shared" si="77"/>
        <v>0</v>
      </c>
      <c r="K224" s="45">
        <f t="shared" si="78"/>
        <v>0</v>
      </c>
      <c r="L224" s="3"/>
      <c r="M224" s="72"/>
      <c r="N224" s="72"/>
      <c r="O224" s="45">
        <f t="shared" si="79"/>
        <v>0</v>
      </c>
      <c r="P224" s="71"/>
      <c r="Q224" s="74"/>
      <c r="R224" s="74"/>
      <c r="S224" s="75"/>
      <c r="T224" s="76"/>
      <c r="U224" s="70"/>
      <c r="V224" s="3"/>
      <c r="W224" s="3"/>
      <c r="X224" s="3"/>
      <c r="Y224" s="39"/>
      <c r="Z224" s="405">
        <f t="shared" si="88"/>
        <v>0</v>
      </c>
      <c r="AA224" s="92">
        <f t="shared" si="75"/>
        <v>0</v>
      </c>
      <c r="AB224" s="71"/>
      <c r="AC224" s="3"/>
      <c r="AD224" s="71"/>
      <c r="AE224" s="78"/>
      <c r="AF224" s="78"/>
      <c r="AG224" s="3"/>
      <c r="AH224" s="3"/>
      <c r="AI224" s="79"/>
      <c r="AJ224" s="3"/>
      <c r="AK224" s="71"/>
      <c r="AL224" s="3"/>
      <c r="AM224" s="71"/>
      <c r="AN224" s="3"/>
      <c r="AO224" s="3"/>
      <c r="AP224" s="76"/>
      <c r="AQ224" s="74"/>
      <c r="AR224" s="3"/>
      <c r="AS224" s="3"/>
      <c r="AT224" s="3"/>
      <c r="AU224" s="3"/>
      <c r="AV224" s="3"/>
      <c r="AW224" s="1"/>
      <c r="AX224" s="1"/>
      <c r="AY224" s="1">
        <f t="shared" si="80"/>
        <v>0</v>
      </c>
      <c r="AZ224" s="3"/>
      <c r="BA224" s="3"/>
      <c r="BB224" s="3"/>
      <c r="BC224" s="80" t="e">
        <f t="shared" si="81"/>
        <v>#DIV/0!</v>
      </c>
      <c r="BD224" s="80" t="e">
        <f t="shared" si="82"/>
        <v>#DIV/0!</v>
      </c>
      <c r="BE224" s="81">
        <f t="shared" si="83"/>
        <v>0</v>
      </c>
      <c r="BF224" s="81">
        <f t="shared" si="84"/>
        <v>0</v>
      </c>
      <c r="BG224" s="81">
        <f t="shared" si="85"/>
        <v>0</v>
      </c>
      <c r="BH224" s="81">
        <f t="shared" si="86"/>
        <v>0</v>
      </c>
      <c r="BI224" s="81">
        <f t="shared" si="87"/>
        <v>0</v>
      </c>
    </row>
    <row r="225" spans="1:61" ht="17.25" thickTop="1" thickBot="1">
      <c r="A225" s="70"/>
      <c r="B225" s="71"/>
      <c r="C225" s="3"/>
      <c r="D225" s="45"/>
      <c r="E225" s="45"/>
      <c r="F225" s="45">
        <f t="shared" si="76"/>
        <v>0</v>
      </c>
      <c r="G225" s="3"/>
      <c r="H225" s="3"/>
      <c r="I225" s="39"/>
      <c r="J225" s="45">
        <f t="shared" si="77"/>
        <v>0</v>
      </c>
      <c r="K225" s="45">
        <f t="shared" si="78"/>
        <v>0</v>
      </c>
      <c r="L225" s="3"/>
      <c r="M225" s="72"/>
      <c r="N225" s="72"/>
      <c r="O225" s="45">
        <f t="shared" si="79"/>
        <v>0</v>
      </c>
      <c r="P225" s="71"/>
      <c r="Q225" s="74"/>
      <c r="R225" s="74"/>
      <c r="S225" s="75"/>
      <c r="T225" s="76"/>
      <c r="U225" s="70"/>
      <c r="V225" s="3"/>
      <c r="W225" s="3"/>
      <c r="X225" s="3"/>
      <c r="Y225" s="39"/>
      <c r="Z225" s="405">
        <f t="shared" si="88"/>
        <v>0</v>
      </c>
      <c r="AA225" s="92">
        <f t="shared" si="75"/>
        <v>0</v>
      </c>
      <c r="AB225" s="71"/>
      <c r="AC225" s="3"/>
      <c r="AD225" s="71"/>
      <c r="AE225" s="78"/>
      <c r="AF225" s="78"/>
      <c r="AG225" s="3"/>
      <c r="AH225" s="3"/>
      <c r="AI225" s="79"/>
      <c r="AJ225" s="3"/>
      <c r="AK225" s="71"/>
      <c r="AL225" s="3"/>
      <c r="AM225" s="71"/>
      <c r="AN225" s="3"/>
      <c r="AO225" s="3"/>
      <c r="AP225" s="76"/>
      <c r="AQ225" s="74"/>
      <c r="AR225" s="3"/>
      <c r="AS225" s="3"/>
      <c r="AT225" s="3"/>
      <c r="AU225" s="3"/>
      <c r="AV225" s="3"/>
      <c r="AW225" s="1"/>
      <c r="AX225" s="1"/>
      <c r="AY225" s="1">
        <f t="shared" si="80"/>
        <v>0</v>
      </c>
      <c r="AZ225" s="3"/>
      <c r="BA225" s="3"/>
      <c r="BB225" s="3"/>
      <c r="BC225" s="80" t="e">
        <f t="shared" si="81"/>
        <v>#DIV/0!</v>
      </c>
      <c r="BD225" s="80" t="e">
        <f t="shared" si="82"/>
        <v>#DIV/0!</v>
      </c>
      <c r="BE225" s="81">
        <f t="shared" si="83"/>
        <v>0</v>
      </c>
      <c r="BF225" s="81">
        <f t="shared" si="84"/>
        <v>0</v>
      </c>
      <c r="BG225" s="81">
        <f t="shared" si="85"/>
        <v>0</v>
      </c>
      <c r="BH225" s="81">
        <f t="shared" si="86"/>
        <v>0</v>
      </c>
      <c r="BI225" s="81">
        <f t="shared" si="87"/>
        <v>0</v>
      </c>
    </row>
    <row r="226" spans="1:61" ht="17.25" thickTop="1" thickBot="1">
      <c r="A226" s="70"/>
      <c r="B226" s="71"/>
      <c r="C226" s="3"/>
      <c r="D226" s="45"/>
      <c r="E226" s="45"/>
      <c r="F226" s="45">
        <f t="shared" si="76"/>
        <v>0</v>
      </c>
      <c r="G226" s="3"/>
      <c r="H226" s="3"/>
      <c r="I226" s="39"/>
      <c r="J226" s="45">
        <f t="shared" si="77"/>
        <v>0</v>
      </c>
      <c r="K226" s="45">
        <f t="shared" si="78"/>
        <v>0</v>
      </c>
      <c r="L226" s="3"/>
      <c r="M226" s="72"/>
      <c r="N226" s="72"/>
      <c r="O226" s="45">
        <f t="shared" si="79"/>
        <v>0</v>
      </c>
      <c r="P226" s="71"/>
      <c r="Q226" s="74"/>
      <c r="R226" s="74"/>
      <c r="S226" s="75"/>
      <c r="T226" s="76"/>
      <c r="U226" s="70"/>
      <c r="V226" s="3"/>
      <c r="W226" s="3"/>
      <c r="X226" s="3"/>
      <c r="Y226" s="39"/>
      <c r="Z226" s="405">
        <f t="shared" si="88"/>
        <v>0</v>
      </c>
      <c r="AA226" s="92">
        <f t="shared" si="75"/>
        <v>0</v>
      </c>
      <c r="AB226" s="71"/>
      <c r="AC226" s="3"/>
      <c r="AD226" s="71"/>
      <c r="AE226" s="78"/>
      <c r="AF226" s="78"/>
      <c r="AG226" s="3"/>
      <c r="AH226" s="3"/>
      <c r="AI226" s="79"/>
      <c r="AJ226" s="3"/>
      <c r="AK226" s="71"/>
      <c r="AL226" s="3"/>
      <c r="AM226" s="71"/>
      <c r="AN226" s="3"/>
      <c r="AO226" s="3"/>
      <c r="AP226" s="76"/>
      <c r="AQ226" s="74"/>
      <c r="AR226" s="3"/>
      <c r="AS226" s="3"/>
      <c r="AT226" s="3"/>
      <c r="AU226" s="3"/>
      <c r="AV226" s="3"/>
      <c r="AW226" s="1"/>
      <c r="AX226" s="1"/>
      <c r="AY226" s="1">
        <f t="shared" si="80"/>
        <v>0</v>
      </c>
      <c r="AZ226" s="3"/>
      <c r="BA226" s="3"/>
      <c r="BB226" s="3"/>
      <c r="BC226" s="80" t="e">
        <f t="shared" si="81"/>
        <v>#DIV/0!</v>
      </c>
      <c r="BD226" s="80" t="e">
        <f t="shared" si="82"/>
        <v>#DIV/0!</v>
      </c>
      <c r="BE226" s="81">
        <f t="shared" si="83"/>
        <v>0</v>
      </c>
      <c r="BF226" s="81">
        <f t="shared" si="84"/>
        <v>0</v>
      </c>
      <c r="BG226" s="81">
        <f t="shared" si="85"/>
        <v>0</v>
      </c>
      <c r="BH226" s="81">
        <f t="shared" si="86"/>
        <v>0</v>
      </c>
      <c r="BI226" s="81">
        <f t="shared" si="87"/>
        <v>0</v>
      </c>
    </row>
    <row r="227" spans="1:61" ht="17.25" thickTop="1" thickBot="1">
      <c r="A227" s="70"/>
      <c r="B227" s="71"/>
      <c r="C227" s="3"/>
      <c r="D227" s="45"/>
      <c r="E227" s="45"/>
      <c r="F227" s="45">
        <f t="shared" si="76"/>
        <v>0</v>
      </c>
      <c r="G227" s="3"/>
      <c r="H227" s="3"/>
      <c r="I227" s="39"/>
      <c r="J227" s="45">
        <f t="shared" si="77"/>
        <v>0</v>
      </c>
      <c r="K227" s="45">
        <f t="shared" si="78"/>
        <v>0</v>
      </c>
      <c r="L227" s="3"/>
      <c r="M227" s="72"/>
      <c r="N227" s="72"/>
      <c r="O227" s="45">
        <f t="shared" si="79"/>
        <v>0</v>
      </c>
      <c r="P227" s="71"/>
      <c r="Q227" s="74"/>
      <c r="R227" s="74"/>
      <c r="S227" s="75"/>
      <c r="T227" s="76"/>
      <c r="U227" s="70"/>
      <c r="V227" s="3"/>
      <c r="W227" s="3"/>
      <c r="X227" s="3"/>
      <c r="Y227" s="39"/>
      <c r="Z227" s="405">
        <f t="shared" si="88"/>
        <v>0</v>
      </c>
      <c r="AA227" s="92">
        <f t="shared" si="75"/>
        <v>0</v>
      </c>
      <c r="AB227" s="71"/>
      <c r="AC227" s="3"/>
      <c r="AD227" s="71"/>
      <c r="AE227" s="78"/>
      <c r="AF227" s="78"/>
      <c r="AG227" s="3"/>
      <c r="AH227" s="3"/>
      <c r="AI227" s="79"/>
      <c r="AJ227" s="3"/>
      <c r="AK227" s="71"/>
      <c r="AL227" s="3"/>
      <c r="AM227" s="71"/>
      <c r="AN227" s="3"/>
      <c r="AO227" s="3"/>
      <c r="AP227" s="76"/>
      <c r="AQ227" s="74"/>
      <c r="AR227" s="3"/>
      <c r="AS227" s="3"/>
      <c r="AT227" s="3"/>
      <c r="AU227" s="3"/>
      <c r="AV227" s="3"/>
      <c r="AW227" s="1"/>
      <c r="AX227" s="1"/>
      <c r="AY227" s="1">
        <f t="shared" si="80"/>
        <v>0</v>
      </c>
      <c r="AZ227" s="3"/>
      <c r="BA227" s="3"/>
      <c r="BB227" s="3"/>
      <c r="BC227" s="80" t="e">
        <f t="shared" si="81"/>
        <v>#DIV/0!</v>
      </c>
      <c r="BD227" s="80" t="e">
        <f t="shared" si="82"/>
        <v>#DIV/0!</v>
      </c>
      <c r="BE227" s="81">
        <f t="shared" si="83"/>
        <v>0</v>
      </c>
      <c r="BF227" s="81">
        <f t="shared" si="84"/>
        <v>0</v>
      </c>
      <c r="BG227" s="81">
        <f t="shared" si="85"/>
        <v>0</v>
      </c>
      <c r="BH227" s="81">
        <f t="shared" si="86"/>
        <v>0</v>
      </c>
      <c r="BI227" s="81">
        <f t="shared" si="87"/>
        <v>0</v>
      </c>
    </row>
    <row r="228" spans="1:61" ht="17.25" thickTop="1" thickBot="1">
      <c r="A228" s="70"/>
      <c r="B228" s="71"/>
      <c r="C228" s="3"/>
      <c r="D228" s="45"/>
      <c r="E228" s="45"/>
      <c r="F228" s="45">
        <f t="shared" si="76"/>
        <v>0</v>
      </c>
      <c r="G228" s="3"/>
      <c r="H228" s="3"/>
      <c r="I228" s="39"/>
      <c r="J228" s="45">
        <f t="shared" si="77"/>
        <v>0</v>
      </c>
      <c r="K228" s="45">
        <f t="shared" si="78"/>
        <v>0</v>
      </c>
      <c r="L228" s="3"/>
      <c r="M228" s="72"/>
      <c r="N228" s="72"/>
      <c r="O228" s="45">
        <f t="shared" si="79"/>
        <v>0</v>
      </c>
      <c r="P228" s="71"/>
      <c r="Q228" s="74"/>
      <c r="R228" s="74"/>
      <c r="S228" s="75"/>
      <c r="T228" s="76"/>
      <c r="U228" s="70"/>
      <c r="V228" s="3"/>
      <c r="W228" s="3"/>
      <c r="X228" s="3"/>
      <c r="Y228" s="39"/>
      <c r="Z228" s="405">
        <f t="shared" si="88"/>
        <v>0</v>
      </c>
      <c r="AA228" s="92">
        <f t="shared" si="75"/>
        <v>0</v>
      </c>
      <c r="AB228" s="71"/>
      <c r="AC228" s="3"/>
      <c r="AD228" s="71"/>
      <c r="AE228" s="78"/>
      <c r="AF228" s="78"/>
      <c r="AG228" s="3"/>
      <c r="AH228" s="3"/>
      <c r="AI228" s="79"/>
      <c r="AJ228" s="3"/>
      <c r="AK228" s="71"/>
      <c r="AL228" s="3"/>
      <c r="AM228" s="71"/>
      <c r="AN228" s="3"/>
      <c r="AO228" s="3"/>
      <c r="AP228" s="76"/>
      <c r="AQ228" s="74"/>
      <c r="AR228" s="3"/>
      <c r="AS228" s="3"/>
      <c r="AT228" s="3"/>
      <c r="AU228" s="3"/>
      <c r="AV228" s="3"/>
      <c r="AW228" s="1"/>
      <c r="AX228" s="1"/>
      <c r="AY228" s="1">
        <f t="shared" si="80"/>
        <v>0</v>
      </c>
      <c r="AZ228" s="3"/>
      <c r="BA228" s="3"/>
      <c r="BB228" s="3"/>
      <c r="BC228" s="80" t="e">
        <f t="shared" si="81"/>
        <v>#DIV/0!</v>
      </c>
      <c r="BD228" s="80" t="e">
        <f t="shared" si="82"/>
        <v>#DIV/0!</v>
      </c>
      <c r="BE228" s="81">
        <f t="shared" si="83"/>
        <v>0</v>
      </c>
      <c r="BF228" s="81">
        <f t="shared" si="84"/>
        <v>0</v>
      </c>
      <c r="BG228" s="81">
        <f t="shared" si="85"/>
        <v>0</v>
      </c>
      <c r="BH228" s="81">
        <f t="shared" si="86"/>
        <v>0</v>
      </c>
      <c r="BI228" s="81">
        <f t="shared" si="87"/>
        <v>0</v>
      </c>
    </row>
    <row r="229" spans="1:61" ht="17.25" thickTop="1" thickBot="1">
      <c r="A229" s="70"/>
      <c r="B229" s="71"/>
      <c r="C229" s="3"/>
      <c r="D229" s="45"/>
      <c r="E229" s="45"/>
      <c r="F229" s="45">
        <f t="shared" si="76"/>
        <v>0</v>
      </c>
      <c r="G229" s="3"/>
      <c r="H229" s="3"/>
      <c r="I229" s="39"/>
      <c r="J229" s="45">
        <f t="shared" si="77"/>
        <v>0</v>
      </c>
      <c r="K229" s="45">
        <f t="shared" si="78"/>
        <v>0</v>
      </c>
      <c r="L229" s="3"/>
      <c r="M229" s="72"/>
      <c r="N229" s="72"/>
      <c r="O229" s="45">
        <f t="shared" si="79"/>
        <v>0</v>
      </c>
      <c r="P229" s="71"/>
      <c r="Q229" s="74"/>
      <c r="R229" s="74"/>
      <c r="S229" s="75"/>
      <c r="T229" s="76"/>
      <c r="U229" s="70"/>
      <c r="V229" s="3"/>
      <c r="W229" s="3"/>
      <c r="X229" s="3"/>
      <c r="Y229" s="39"/>
      <c r="Z229" s="405">
        <f t="shared" si="88"/>
        <v>0</v>
      </c>
      <c r="AA229" s="92">
        <f t="shared" si="75"/>
        <v>0</v>
      </c>
      <c r="AB229" s="71"/>
      <c r="AC229" s="3"/>
      <c r="AD229" s="71"/>
      <c r="AE229" s="78"/>
      <c r="AF229" s="78"/>
      <c r="AG229" s="3"/>
      <c r="AH229" s="3"/>
      <c r="AI229" s="79"/>
      <c r="AJ229" s="3"/>
      <c r="AK229" s="71"/>
      <c r="AL229" s="3"/>
      <c r="AM229" s="71"/>
      <c r="AN229" s="3"/>
      <c r="AO229" s="3"/>
      <c r="AP229" s="76"/>
      <c r="AQ229" s="74"/>
      <c r="AR229" s="3"/>
      <c r="AS229" s="3"/>
      <c r="AT229" s="3"/>
      <c r="AU229" s="3"/>
      <c r="AV229" s="3"/>
      <c r="AW229" s="1"/>
      <c r="AX229" s="1"/>
      <c r="AY229" s="1">
        <f t="shared" si="80"/>
        <v>0</v>
      </c>
      <c r="AZ229" s="3"/>
      <c r="BA229" s="3"/>
      <c r="BB229" s="3"/>
      <c r="BC229" s="80" t="e">
        <f t="shared" si="81"/>
        <v>#DIV/0!</v>
      </c>
      <c r="BD229" s="80" t="e">
        <f t="shared" si="82"/>
        <v>#DIV/0!</v>
      </c>
      <c r="BE229" s="81">
        <f t="shared" si="83"/>
        <v>0</v>
      </c>
      <c r="BF229" s="81">
        <f t="shared" si="84"/>
        <v>0</v>
      </c>
      <c r="BG229" s="81">
        <f t="shared" si="85"/>
        <v>0</v>
      </c>
      <c r="BH229" s="81">
        <f t="shared" si="86"/>
        <v>0</v>
      </c>
      <c r="BI229" s="81">
        <f t="shared" si="87"/>
        <v>0</v>
      </c>
    </row>
    <row r="230" spans="1:61" ht="17.25" thickTop="1" thickBot="1">
      <c r="A230" s="70"/>
      <c r="B230" s="71"/>
      <c r="C230" s="3"/>
      <c r="D230" s="45"/>
      <c r="E230" s="45"/>
      <c r="F230" s="45">
        <f t="shared" si="76"/>
        <v>0</v>
      </c>
      <c r="G230" s="3"/>
      <c r="H230" s="3"/>
      <c r="I230" s="39"/>
      <c r="J230" s="45">
        <f t="shared" si="77"/>
        <v>0</v>
      </c>
      <c r="K230" s="45">
        <f t="shared" si="78"/>
        <v>0</v>
      </c>
      <c r="L230" s="3"/>
      <c r="M230" s="72"/>
      <c r="N230" s="72"/>
      <c r="O230" s="45">
        <f t="shared" si="79"/>
        <v>0</v>
      </c>
      <c r="P230" s="71"/>
      <c r="Q230" s="74"/>
      <c r="R230" s="74"/>
      <c r="S230" s="75"/>
      <c r="T230" s="76"/>
      <c r="U230" s="70"/>
      <c r="V230" s="3"/>
      <c r="W230" s="3"/>
      <c r="X230" s="3"/>
      <c r="Y230" s="39"/>
      <c r="Z230" s="405">
        <f t="shared" si="88"/>
        <v>0</v>
      </c>
      <c r="AA230" s="92">
        <f t="shared" si="75"/>
        <v>0</v>
      </c>
      <c r="AB230" s="71"/>
      <c r="AC230" s="3"/>
      <c r="AD230" s="71"/>
      <c r="AE230" s="78"/>
      <c r="AF230" s="78"/>
      <c r="AG230" s="3"/>
      <c r="AH230" s="3"/>
      <c r="AI230" s="79"/>
      <c r="AJ230" s="3"/>
      <c r="AK230" s="71"/>
      <c r="AL230" s="3"/>
      <c r="AM230" s="71"/>
      <c r="AN230" s="3"/>
      <c r="AO230" s="3"/>
      <c r="AP230" s="76"/>
      <c r="AQ230" s="74"/>
      <c r="AR230" s="3"/>
      <c r="AS230" s="3"/>
      <c r="AT230" s="3"/>
      <c r="AU230" s="3"/>
      <c r="AV230" s="3"/>
      <c r="AW230" s="1"/>
      <c r="AX230" s="1"/>
      <c r="AY230" s="1">
        <f t="shared" si="80"/>
        <v>0</v>
      </c>
      <c r="AZ230" s="3"/>
      <c r="BA230" s="3"/>
      <c r="BB230" s="3"/>
      <c r="BC230" s="80" t="e">
        <f t="shared" si="81"/>
        <v>#DIV/0!</v>
      </c>
      <c r="BD230" s="80" t="e">
        <f t="shared" si="82"/>
        <v>#DIV/0!</v>
      </c>
      <c r="BE230" s="81">
        <f t="shared" si="83"/>
        <v>0</v>
      </c>
      <c r="BF230" s="81">
        <f t="shared" si="84"/>
        <v>0</v>
      </c>
      <c r="BG230" s="81">
        <f t="shared" si="85"/>
        <v>0</v>
      </c>
      <c r="BH230" s="81">
        <f t="shared" si="86"/>
        <v>0</v>
      </c>
      <c r="BI230" s="81">
        <f t="shared" si="87"/>
        <v>0</v>
      </c>
    </row>
    <row r="231" spans="1:61" ht="17.25" thickTop="1" thickBot="1">
      <c r="A231" s="70"/>
      <c r="B231" s="71"/>
      <c r="C231" s="3"/>
      <c r="D231" s="45"/>
      <c r="E231" s="45"/>
      <c r="F231" s="45">
        <f t="shared" si="76"/>
        <v>0</v>
      </c>
      <c r="G231" s="3"/>
      <c r="H231" s="3"/>
      <c r="I231" s="39"/>
      <c r="J231" s="45">
        <f t="shared" si="77"/>
        <v>0</v>
      </c>
      <c r="K231" s="45">
        <f t="shared" si="78"/>
        <v>0</v>
      </c>
      <c r="L231" s="3"/>
      <c r="M231" s="72"/>
      <c r="N231" s="72"/>
      <c r="O231" s="45">
        <f t="shared" si="79"/>
        <v>0</v>
      </c>
      <c r="P231" s="71"/>
      <c r="Q231" s="74"/>
      <c r="R231" s="74"/>
      <c r="S231" s="75"/>
      <c r="T231" s="76"/>
      <c r="U231" s="70"/>
      <c r="V231" s="3"/>
      <c r="W231" s="3"/>
      <c r="X231" s="3"/>
      <c r="Y231" s="39"/>
      <c r="Z231" s="405">
        <f t="shared" si="88"/>
        <v>0</v>
      </c>
      <c r="AA231" s="92">
        <f t="shared" si="75"/>
        <v>0</v>
      </c>
      <c r="AB231" s="71"/>
      <c r="AC231" s="3"/>
      <c r="AD231" s="71"/>
      <c r="AE231" s="78"/>
      <c r="AF231" s="78"/>
      <c r="AG231" s="3"/>
      <c r="AH231" s="3"/>
      <c r="AI231" s="79"/>
      <c r="AJ231" s="3"/>
      <c r="AK231" s="71"/>
      <c r="AL231" s="3"/>
      <c r="AM231" s="71"/>
      <c r="AN231" s="3"/>
      <c r="AO231" s="3"/>
      <c r="AP231" s="76"/>
      <c r="AQ231" s="74"/>
      <c r="AR231" s="3"/>
      <c r="AS231" s="3"/>
      <c r="AT231" s="3"/>
      <c r="AU231" s="3"/>
      <c r="AV231" s="3"/>
      <c r="AW231" s="1"/>
      <c r="AX231" s="1"/>
      <c r="AY231" s="1">
        <f t="shared" si="80"/>
        <v>0</v>
      </c>
      <c r="AZ231" s="3"/>
      <c r="BA231" s="3"/>
      <c r="BB231" s="3"/>
      <c r="BC231" s="80" t="e">
        <f t="shared" si="81"/>
        <v>#DIV/0!</v>
      </c>
      <c r="BD231" s="80" t="e">
        <f t="shared" si="82"/>
        <v>#DIV/0!</v>
      </c>
      <c r="BE231" s="81">
        <f t="shared" si="83"/>
        <v>0</v>
      </c>
      <c r="BF231" s="81">
        <f t="shared" si="84"/>
        <v>0</v>
      </c>
      <c r="BG231" s="81">
        <f t="shared" si="85"/>
        <v>0</v>
      </c>
      <c r="BH231" s="81">
        <f t="shared" si="86"/>
        <v>0</v>
      </c>
      <c r="BI231" s="81">
        <f t="shared" si="87"/>
        <v>0</v>
      </c>
    </row>
    <row r="232" spans="1:61" ht="17.25" thickTop="1" thickBot="1">
      <c r="A232" s="70"/>
      <c r="B232" s="71"/>
      <c r="C232" s="3"/>
      <c r="D232" s="45"/>
      <c r="E232" s="45"/>
      <c r="F232" s="45">
        <f t="shared" si="76"/>
        <v>0</v>
      </c>
      <c r="G232" s="3"/>
      <c r="H232" s="3"/>
      <c r="I232" s="39"/>
      <c r="J232" s="45">
        <f t="shared" si="77"/>
        <v>0</v>
      </c>
      <c r="K232" s="45">
        <f t="shared" si="78"/>
        <v>0</v>
      </c>
      <c r="L232" s="3"/>
      <c r="M232" s="72"/>
      <c r="N232" s="72"/>
      <c r="O232" s="45">
        <f t="shared" si="79"/>
        <v>0</v>
      </c>
      <c r="P232" s="71"/>
      <c r="Q232" s="74"/>
      <c r="R232" s="74"/>
      <c r="S232" s="75"/>
      <c r="T232" s="76"/>
      <c r="U232" s="70"/>
      <c r="V232" s="3"/>
      <c r="W232" s="3"/>
      <c r="X232" s="3"/>
      <c r="Y232" s="39"/>
      <c r="Z232" s="405">
        <f t="shared" si="88"/>
        <v>0</v>
      </c>
      <c r="AA232" s="92">
        <f t="shared" si="75"/>
        <v>0</v>
      </c>
      <c r="AB232" s="71"/>
      <c r="AC232" s="3"/>
      <c r="AD232" s="71"/>
      <c r="AE232" s="78"/>
      <c r="AF232" s="78"/>
      <c r="AG232" s="3"/>
      <c r="AH232" s="3"/>
      <c r="AI232" s="79"/>
      <c r="AJ232" s="3"/>
      <c r="AK232" s="71"/>
      <c r="AL232" s="3"/>
      <c r="AM232" s="71"/>
      <c r="AN232" s="3"/>
      <c r="AO232" s="3"/>
      <c r="AP232" s="76"/>
      <c r="AQ232" s="74"/>
      <c r="AR232" s="3"/>
      <c r="AS232" s="3"/>
      <c r="AT232" s="3"/>
      <c r="AU232" s="3"/>
      <c r="AV232" s="3"/>
      <c r="AW232" s="1"/>
      <c r="AX232" s="1"/>
      <c r="AY232" s="1">
        <f t="shared" si="80"/>
        <v>0</v>
      </c>
      <c r="AZ232" s="3"/>
      <c r="BA232" s="3"/>
      <c r="BB232" s="3"/>
      <c r="BC232" s="80" t="e">
        <f t="shared" si="81"/>
        <v>#DIV/0!</v>
      </c>
      <c r="BD232" s="80" t="e">
        <f t="shared" si="82"/>
        <v>#DIV/0!</v>
      </c>
      <c r="BE232" s="81">
        <f t="shared" si="83"/>
        <v>0</v>
      </c>
      <c r="BF232" s="81">
        <f t="shared" si="84"/>
        <v>0</v>
      </c>
      <c r="BG232" s="81">
        <f t="shared" si="85"/>
        <v>0</v>
      </c>
      <c r="BH232" s="81">
        <f t="shared" si="86"/>
        <v>0</v>
      </c>
      <c r="BI232" s="81">
        <f t="shared" si="87"/>
        <v>0</v>
      </c>
    </row>
    <row r="233" spans="1:61" ht="17.25" thickTop="1" thickBot="1">
      <c r="A233" s="70"/>
      <c r="B233" s="71"/>
      <c r="C233" s="3"/>
      <c r="D233" s="45"/>
      <c r="E233" s="45"/>
      <c r="F233" s="45">
        <f t="shared" si="76"/>
        <v>0</v>
      </c>
      <c r="G233" s="3"/>
      <c r="H233" s="3"/>
      <c r="I233" s="39"/>
      <c r="J233" s="45">
        <f t="shared" si="77"/>
        <v>0</v>
      </c>
      <c r="K233" s="45">
        <f t="shared" si="78"/>
        <v>0</v>
      </c>
      <c r="L233" s="3"/>
      <c r="M233" s="72"/>
      <c r="N233" s="72"/>
      <c r="O233" s="45">
        <f t="shared" si="79"/>
        <v>0</v>
      </c>
      <c r="P233" s="71"/>
      <c r="Q233" s="74"/>
      <c r="R233" s="74"/>
      <c r="S233" s="75"/>
      <c r="T233" s="76"/>
      <c r="U233" s="70"/>
      <c r="V233" s="3"/>
      <c r="W233" s="3"/>
      <c r="X233" s="3"/>
      <c r="Y233" s="39"/>
      <c r="Z233" s="405">
        <f t="shared" si="88"/>
        <v>0</v>
      </c>
      <c r="AA233" s="92">
        <f t="shared" si="75"/>
        <v>0</v>
      </c>
      <c r="AB233" s="71"/>
      <c r="AC233" s="3"/>
      <c r="AD233" s="71"/>
      <c r="AE233" s="78"/>
      <c r="AF233" s="78"/>
      <c r="AG233" s="3"/>
      <c r="AH233" s="3"/>
      <c r="AI233" s="79"/>
      <c r="AJ233" s="3"/>
      <c r="AK233" s="71"/>
      <c r="AL233" s="3"/>
      <c r="AM233" s="71"/>
      <c r="AN233" s="3"/>
      <c r="AO233" s="3"/>
      <c r="AP233" s="76"/>
      <c r="AQ233" s="74"/>
      <c r="AR233" s="3"/>
      <c r="AS233" s="3"/>
      <c r="AT233" s="3"/>
      <c r="AU233" s="3"/>
      <c r="AV233" s="3"/>
      <c r="AW233" s="1"/>
      <c r="AX233" s="1"/>
      <c r="AY233" s="1">
        <f t="shared" si="80"/>
        <v>0</v>
      </c>
      <c r="AZ233" s="3"/>
      <c r="BA233" s="3"/>
      <c r="BB233" s="3"/>
      <c r="BC233" s="80" t="e">
        <f t="shared" si="81"/>
        <v>#DIV/0!</v>
      </c>
      <c r="BD233" s="80" t="e">
        <f t="shared" si="82"/>
        <v>#DIV/0!</v>
      </c>
      <c r="BE233" s="81">
        <f t="shared" si="83"/>
        <v>0</v>
      </c>
      <c r="BF233" s="81">
        <f t="shared" si="84"/>
        <v>0</v>
      </c>
      <c r="BG233" s="81">
        <f t="shared" si="85"/>
        <v>0</v>
      </c>
      <c r="BH233" s="81">
        <f t="shared" si="86"/>
        <v>0</v>
      </c>
      <c r="BI233" s="81">
        <f t="shared" si="87"/>
        <v>0</v>
      </c>
    </row>
    <row r="234" spans="1:61" ht="17.25" thickTop="1" thickBot="1">
      <c r="A234" s="70"/>
      <c r="B234" s="71"/>
      <c r="C234" s="3"/>
      <c r="D234" s="45"/>
      <c r="E234" s="45"/>
      <c r="F234" s="45">
        <f t="shared" si="76"/>
        <v>0</v>
      </c>
      <c r="G234" s="3"/>
      <c r="H234" s="3"/>
      <c r="I234" s="39"/>
      <c r="J234" s="45">
        <f t="shared" si="77"/>
        <v>0</v>
      </c>
      <c r="K234" s="45">
        <f t="shared" si="78"/>
        <v>0</v>
      </c>
      <c r="L234" s="3"/>
      <c r="M234" s="72"/>
      <c r="N234" s="72"/>
      <c r="O234" s="45">
        <f t="shared" si="79"/>
        <v>0</v>
      </c>
      <c r="P234" s="71"/>
      <c r="Q234" s="74"/>
      <c r="R234" s="74"/>
      <c r="S234" s="75"/>
      <c r="T234" s="76"/>
      <c r="U234" s="70"/>
      <c r="V234" s="3"/>
      <c r="W234" s="3"/>
      <c r="X234" s="3"/>
      <c r="Y234" s="39"/>
      <c r="Z234" s="405">
        <f t="shared" si="88"/>
        <v>0</v>
      </c>
      <c r="AA234" s="92">
        <f t="shared" si="75"/>
        <v>0</v>
      </c>
      <c r="AB234" s="71"/>
      <c r="AC234" s="3"/>
      <c r="AD234" s="71"/>
      <c r="AE234" s="78"/>
      <c r="AF234" s="78"/>
      <c r="AG234" s="3"/>
      <c r="AH234" s="3"/>
      <c r="AI234" s="79"/>
      <c r="AJ234" s="3"/>
      <c r="AK234" s="71"/>
      <c r="AL234" s="3"/>
      <c r="AM234" s="71"/>
      <c r="AN234" s="3"/>
      <c r="AO234" s="3"/>
      <c r="AP234" s="76"/>
      <c r="AQ234" s="74"/>
      <c r="AR234" s="3"/>
      <c r="AS234" s="3"/>
      <c r="AT234" s="3"/>
      <c r="AU234" s="3"/>
      <c r="AV234" s="3"/>
      <c r="AW234" s="1"/>
      <c r="AX234" s="1"/>
      <c r="AY234" s="1">
        <f t="shared" si="80"/>
        <v>0</v>
      </c>
      <c r="AZ234" s="3"/>
      <c r="BA234" s="3"/>
      <c r="BB234" s="3"/>
      <c r="BC234" s="80" t="e">
        <f t="shared" si="81"/>
        <v>#DIV/0!</v>
      </c>
      <c r="BD234" s="80" t="e">
        <f t="shared" si="82"/>
        <v>#DIV/0!</v>
      </c>
      <c r="BE234" s="81">
        <f t="shared" si="83"/>
        <v>0</v>
      </c>
      <c r="BF234" s="81">
        <f t="shared" si="84"/>
        <v>0</v>
      </c>
      <c r="BG234" s="81">
        <f t="shared" si="85"/>
        <v>0</v>
      </c>
      <c r="BH234" s="81">
        <f t="shared" si="86"/>
        <v>0</v>
      </c>
      <c r="BI234" s="81">
        <f t="shared" si="87"/>
        <v>0</v>
      </c>
    </row>
    <row r="235" spans="1:61" ht="17.25" thickTop="1" thickBot="1">
      <c r="A235" s="70"/>
      <c r="B235" s="71"/>
      <c r="C235" s="3"/>
      <c r="D235" s="45"/>
      <c r="E235" s="45"/>
      <c r="F235" s="45">
        <f t="shared" si="76"/>
        <v>0</v>
      </c>
      <c r="G235" s="3"/>
      <c r="H235" s="3"/>
      <c r="I235" s="39"/>
      <c r="J235" s="45">
        <f t="shared" si="77"/>
        <v>0</v>
      </c>
      <c r="K235" s="45">
        <f t="shared" si="78"/>
        <v>0</v>
      </c>
      <c r="L235" s="3"/>
      <c r="M235" s="72"/>
      <c r="N235" s="72"/>
      <c r="O235" s="45">
        <f t="shared" si="79"/>
        <v>0</v>
      </c>
      <c r="P235" s="71"/>
      <c r="Q235" s="74"/>
      <c r="R235" s="74"/>
      <c r="S235" s="75"/>
      <c r="T235" s="76"/>
      <c r="U235" s="70"/>
      <c r="V235" s="3"/>
      <c r="W235" s="3"/>
      <c r="X235" s="3"/>
      <c r="Y235" s="39"/>
      <c r="Z235" s="405">
        <f t="shared" si="88"/>
        <v>0</v>
      </c>
      <c r="AA235" s="92">
        <f t="shared" si="75"/>
        <v>0</v>
      </c>
      <c r="AB235" s="71"/>
      <c r="AC235" s="3"/>
      <c r="AD235" s="71"/>
      <c r="AE235" s="78"/>
      <c r="AF235" s="78"/>
      <c r="AG235" s="3"/>
      <c r="AH235" s="3"/>
      <c r="AI235" s="79"/>
      <c r="AJ235" s="3"/>
      <c r="AK235" s="71"/>
      <c r="AL235" s="3"/>
      <c r="AM235" s="71"/>
      <c r="AN235" s="3"/>
      <c r="AO235" s="3"/>
      <c r="AP235" s="76"/>
      <c r="AQ235" s="74"/>
      <c r="AR235" s="3"/>
      <c r="AS235" s="3"/>
      <c r="AT235" s="3"/>
      <c r="AU235" s="3"/>
      <c r="AV235" s="3"/>
      <c r="AW235" s="1"/>
      <c r="AX235" s="1"/>
      <c r="AY235" s="1">
        <f t="shared" si="80"/>
        <v>0</v>
      </c>
      <c r="AZ235" s="3"/>
      <c r="BA235" s="3"/>
      <c r="BB235" s="3"/>
      <c r="BC235" s="80" t="e">
        <f t="shared" si="81"/>
        <v>#DIV/0!</v>
      </c>
      <c r="BD235" s="80" t="e">
        <f t="shared" si="82"/>
        <v>#DIV/0!</v>
      </c>
      <c r="BE235" s="81">
        <f t="shared" si="83"/>
        <v>0</v>
      </c>
      <c r="BF235" s="81">
        <f t="shared" si="84"/>
        <v>0</v>
      </c>
      <c r="BG235" s="81">
        <f t="shared" si="85"/>
        <v>0</v>
      </c>
      <c r="BH235" s="81">
        <f t="shared" si="86"/>
        <v>0</v>
      </c>
      <c r="BI235" s="81">
        <f t="shared" si="87"/>
        <v>0</v>
      </c>
    </row>
    <row r="236" spans="1:61" ht="17.25" thickTop="1" thickBot="1">
      <c r="A236" s="70"/>
      <c r="B236" s="71"/>
      <c r="C236" s="3"/>
      <c r="D236" s="45"/>
      <c r="E236" s="45"/>
      <c r="F236" s="45">
        <f t="shared" si="76"/>
        <v>0</v>
      </c>
      <c r="G236" s="3"/>
      <c r="H236" s="3"/>
      <c r="I236" s="39"/>
      <c r="J236" s="45">
        <f t="shared" si="77"/>
        <v>0</v>
      </c>
      <c r="K236" s="45">
        <f t="shared" si="78"/>
        <v>0</v>
      </c>
      <c r="L236" s="3"/>
      <c r="M236" s="72"/>
      <c r="N236" s="72"/>
      <c r="O236" s="45">
        <f t="shared" si="79"/>
        <v>0</v>
      </c>
      <c r="P236" s="71"/>
      <c r="Q236" s="74"/>
      <c r="R236" s="74"/>
      <c r="S236" s="75"/>
      <c r="T236" s="76"/>
      <c r="U236" s="70"/>
      <c r="V236" s="3"/>
      <c r="W236" s="3"/>
      <c r="X236" s="3"/>
      <c r="Y236" s="39"/>
      <c r="Z236" s="405">
        <f t="shared" si="88"/>
        <v>0</v>
      </c>
      <c r="AA236" s="92">
        <f t="shared" si="75"/>
        <v>0</v>
      </c>
      <c r="AB236" s="71"/>
      <c r="AC236" s="3"/>
      <c r="AD236" s="71"/>
      <c r="AE236" s="78"/>
      <c r="AF236" s="78"/>
      <c r="AG236" s="3"/>
      <c r="AH236" s="3"/>
      <c r="AI236" s="79"/>
      <c r="AJ236" s="3"/>
      <c r="AK236" s="71"/>
      <c r="AL236" s="3"/>
      <c r="AM236" s="71"/>
      <c r="AN236" s="3"/>
      <c r="AO236" s="3"/>
      <c r="AP236" s="76"/>
      <c r="AQ236" s="74"/>
      <c r="AR236" s="3"/>
      <c r="AS236" s="3"/>
      <c r="AT236" s="3"/>
      <c r="AU236" s="3"/>
      <c r="AV236" s="3"/>
      <c r="AW236" s="1"/>
      <c r="AX236" s="1"/>
      <c r="AY236" s="1">
        <f t="shared" si="80"/>
        <v>0</v>
      </c>
      <c r="AZ236" s="3"/>
      <c r="BA236" s="3"/>
      <c r="BB236" s="3"/>
      <c r="BC236" s="80" t="e">
        <f t="shared" si="81"/>
        <v>#DIV/0!</v>
      </c>
      <c r="BD236" s="80" t="e">
        <f t="shared" si="82"/>
        <v>#DIV/0!</v>
      </c>
      <c r="BE236" s="81">
        <f t="shared" si="83"/>
        <v>0</v>
      </c>
      <c r="BF236" s="81">
        <f t="shared" si="84"/>
        <v>0</v>
      </c>
      <c r="BG236" s="81">
        <f t="shared" si="85"/>
        <v>0</v>
      </c>
      <c r="BH236" s="81">
        <f t="shared" si="86"/>
        <v>0</v>
      </c>
      <c r="BI236" s="81">
        <f t="shared" si="87"/>
        <v>0</v>
      </c>
    </row>
    <row r="237" spans="1:61" ht="17.25" thickTop="1" thickBot="1">
      <c r="A237" s="70"/>
      <c r="B237" s="71"/>
      <c r="C237" s="3"/>
      <c r="D237" s="45"/>
      <c r="E237" s="45"/>
      <c r="F237" s="45">
        <f t="shared" si="76"/>
        <v>0</v>
      </c>
      <c r="G237" s="3"/>
      <c r="H237" s="3"/>
      <c r="I237" s="39"/>
      <c r="J237" s="45">
        <f t="shared" si="77"/>
        <v>0</v>
      </c>
      <c r="K237" s="45">
        <f t="shared" si="78"/>
        <v>0</v>
      </c>
      <c r="L237" s="3"/>
      <c r="M237" s="72"/>
      <c r="N237" s="72"/>
      <c r="O237" s="45">
        <f t="shared" si="79"/>
        <v>0</v>
      </c>
      <c r="P237" s="71"/>
      <c r="Q237" s="74"/>
      <c r="R237" s="74"/>
      <c r="S237" s="75"/>
      <c r="T237" s="76"/>
      <c r="U237" s="70"/>
      <c r="V237" s="3"/>
      <c r="W237" s="3"/>
      <c r="X237" s="3"/>
      <c r="Y237" s="39"/>
      <c r="Z237" s="405">
        <f t="shared" si="88"/>
        <v>0</v>
      </c>
      <c r="AA237" s="92">
        <f t="shared" si="75"/>
        <v>0</v>
      </c>
      <c r="AB237" s="71"/>
      <c r="AC237" s="3"/>
      <c r="AD237" s="71"/>
      <c r="AE237" s="78"/>
      <c r="AF237" s="78"/>
      <c r="AG237" s="3"/>
      <c r="AH237" s="3"/>
      <c r="AI237" s="79"/>
      <c r="AJ237" s="3"/>
      <c r="AK237" s="71"/>
      <c r="AL237" s="3"/>
      <c r="AM237" s="71"/>
      <c r="AN237" s="3"/>
      <c r="AO237" s="3"/>
      <c r="AP237" s="76"/>
      <c r="AQ237" s="74"/>
      <c r="AR237" s="3"/>
      <c r="AS237" s="3"/>
      <c r="AT237" s="3"/>
      <c r="AU237" s="3"/>
      <c r="AV237" s="3"/>
      <c r="AW237" s="1"/>
      <c r="AX237" s="1"/>
      <c r="AY237" s="1">
        <f t="shared" si="80"/>
        <v>0</v>
      </c>
      <c r="AZ237" s="3"/>
      <c r="BA237" s="3"/>
      <c r="BB237" s="3"/>
      <c r="BC237" s="80" t="e">
        <f t="shared" si="81"/>
        <v>#DIV/0!</v>
      </c>
      <c r="BD237" s="80" t="e">
        <f t="shared" si="82"/>
        <v>#DIV/0!</v>
      </c>
      <c r="BE237" s="81">
        <f t="shared" si="83"/>
        <v>0</v>
      </c>
      <c r="BF237" s="81">
        <f t="shared" si="84"/>
        <v>0</v>
      </c>
      <c r="BG237" s="81">
        <f t="shared" si="85"/>
        <v>0</v>
      </c>
      <c r="BH237" s="81">
        <f t="shared" si="86"/>
        <v>0</v>
      </c>
      <c r="BI237" s="81">
        <f t="shared" si="87"/>
        <v>0</v>
      </c>
    </row>
    <row r="238" spans="1:61" ht="17.25" thickTop="1" thickBot="1">
      <c r="A238" s="70"/>
      <c r="B238" s="71"/>
      <c r="C238" s="3"/>
      <c r="D238" s="45"/>
      <c r="E238" s="45"/>
      <c r="F238" s="45">
        <f t="shared" si="76"/>
        <v>0</v>
      </c>
      <c r="G238" s="3"/>
      <c r="H238" s="3"/>
      <c r="I238" s="39"/>
      <c r="J238" s="45">
        <f t="shared" si="77"/>
        <v>0</v>
      </c>
      <c r="K238" s="45">
        <f t="shared" si="78"/>
        <v>0</v>
      </c>
      <c r="L238" s="3"/>
      <c r="M238" s="72"/>
      <c r="N238" s="72"/>
      <c r="O238" s="45">
        <f t="shared" si="79"/>
        <v>0</v>
      </c>
      <c r="P238" s="71"/>
      <c r="Q238" s="74"/>
      <c r="R238" s="74"/>
      <c r="S238" s="75"/>
      <c r="T238" s="76"/>
      <c r="U238" s="70"/>
      <c r="V238" s="3"/>
      <c r="W238" s="3"/>
      <c r="X238" s="3"/>
      <c r="Y238" s="39"/>
      <c r="Z238" s="405">
        <f t="shared" si="88"/>
        <v>0</v>
      </c>
      <c r="AA238" s="92">
        <f t="shared" si="75"/>
        <v>0</v>
      </c>
      <c r="AB238" s="71"/>
      <c r="AC238" s="3"/>
      <c r="AD238" s="71"/>
      <c r="AE238" s="78"/>
      <c r="AF238" s="78"/>
      <c r="AG238" s="3"/>
      <c r="AH238" s="3"/>
      <c r="AI238" s="79"/>
      <c r="AJ238" s="3"/>
      <c r="AK238" s="71"/>
      <c r="AL238" s="3"/>
      <c r="AM238" s="71"/>
      <c r="AN238" s="3"/>
      <c r="AO238" s="3"/>
      <c r="AP238" s="76"/>
      <c r="AQ238" s="74"/>
      <c r="AR238" s="3"/>
      <c r="AS238" s="3"/>
      <c r="AT238" s="3"/>
      <c r="AU238" s="3"/>
      <c r="AV238" s="3"/>
      <c r="AW238" s="1"/>
      <c r="AX238" s="1"/>
      <c r="AY238" s="1">
        <f t="shared" si="80"/>
        <v>0</v>
      </c>
      <c r="AZ238" s="3"/>
      <c r="BA238" s="3"/>
      <c r="BB238" s="3"/>
      <c r="BC238" s="80" t="e">
        <f t="shared" si="81"/>
        <v>#DIV/0!</v>
      </c>
      <c r="BD238" s="80" t="e">
        <f t="shared" si="82"/>
        <v>#DIV/0!</v>
      </c>
      <c r="BE238" s="81">
        <f t="shared" si="83"/>
        <v>0</v>
      </c>
      <c r="BF238" s="81">
        <f t="shared" si="84"/>
        <v>0</v>
      </c>
      <c r="BG238" s="81">
        <f t="shared" si="85"/>
        <v>0</v>
      </c>
      <c r="BH238" s="81">
        <f t="shared" si="86"/>
        <v>0</v>
      </c>
      <c r="BI238" s="81">
        <f t="shared" si="87"/>
        <v>0</v>
      </c>
    </row>
    <row r="239" spans="1:61" ht="17.25" thickTop="1" thickBot="1">
      <c r="A239" s="70"/>
      <c r="B239" s="71"/>
      <c r="C239" s="3"/>
      <c r="D239" s="45"/>
      <c r="E239" s="45"/>
      <c r="F239" s="45">
        <f t="shared" si="76"/>
        <v>0</v>
      </c>
      <c r="G239" s="3"/>
      <c r="H239" s="3"/>
      <c r="I239" s="39"/>
      <c r="J239" s="45">
        <f t="shared" si="77"/>
        <v>0</v>
      </c>
      <c r="K239" s="45">
        <f t="shared" si="78"/>
        <v>0</v>
      </c>
      <c r="L239" s="3"/>
      <c r="M239" s="72"/>
      <c r="N239" s="72"/>
      <c r="O239" s="45">
        <f t="shared" si="79"/>
        <v>0</v>
      </c>
      <c r="P239" s="71"/>
      <c r="Q239" s="74"/>
      <c r="R239" s="74"/>
      <c r="S239" s="75"/>
      <c r="T239" s="76"/>
      <c r="U239" s="70"/>
      <c r="V239" s="3"/>
      <c r="W239" s="3"/>
      <c r="X239" s="3"/>
      <c r="Y239" s="39"/>
      <c r="Z239" s="405">
        <f t="shared" si="88"/>
        <v>0</v>
      </c>
      <c r="AA239" s="92">
        <f t="shared" si="75"/>
        <v>0</v>
      </c>
      <c r="AB239" s="71"/>
      <c r="AC239" s="3"/>
      <c r="AD239" s="71"/>
      <c r="AE239" s="78"/>
      <c r="AF239" s="78"/>
      <c r="AG239" s="3"/>
      <c r="AH239" s="3"/>
      <c r="AI239" s="79"/>
      <c r="AJ239" s="3"/>
      <c r="AK239" s="71"/>
      <c r="AL239" s="3"/>
      <c r="AM239" s="71"/>
      <c r="AN239" s="3"/>
      <c r="AO239" s="3"/>
      <c r="AP239" s="76"/>
      <c r="AQ239" s="74"/>
      <c r="AR239" s="3"/>
      <c r="AS239" s="3"/>
      <c r="AT239" s="3"/>
      <c r="AU239" s="3"/>
      <c r="AV239" s="3"/>
      <c r="AW239" s="1"/>
      <c r="AX239" s="1"/>
      <c r="AY239" s="1">
        <f t="shared" si="80"/>
        <v>0</v>
      </c>
      <c r="AZ239" s="3"/>
      <c r="BA239" s="3"/>
      <c r="BB239" s="3"/>
      <c r="BC239" s="80" t="e">
        <f t="shared" si="81"/>
        <v>#DIV/0!</v>
      </c>
      <c r="BD239" s="80" t="e">
        <f t="shared" si="82"/>
        <v>#DIV/0!</v>
      </c>
      <c r="BE239" s="81">
        <f t="shared" si="83"/>
        <v>0</v>
      </c>
      <c r="BF239" s="81">
        <f t="shared" si="84"/>
        <v>0</v>
      </c>
      <c r="BG239" s="81">
        <f t="shared" si="85"/>
        <v>0</v>
      </c>
      <c r="BH239" s="81">
        <f t="shared" si="86"/>
        <v>0</v>
      </c>
      <c r="BI239" s="81">
        <f t="shared" si="87"/>
        <v>0</v>
      </c>
    </row>
    <row r="240" spans="1:61" ht="17.25" thickTop="1" thickBot="1">
      <c r="A240" s="70"/>
      <c r="B240" s="71"/>
      <c r="C240" s="3"/>
      <c r="D240" s="45"/>
      <c r="E240" s="45"/>
      <c r="F240" s="45">
        <f t="shared" si="76"/>
        <v>0</v>
      </c>
      <c r="G240" s="3"/>
      <c r="H240" s="3"/>
      <c r="I240" s="39"/>
      <c r="J240" s="45">
        <f t="shared" si="77"/>
        <v>0</v>
      </c>
      <c r="K240" s="45">
        <f t="shared" si="78"/>
        <v>0</v>
      </c>
      <c r="L240" s="3"/>
      <c r="M240" s="72"/>
      <c r="N240" s="72"/>
      <c r="O240" s="45">
        <f t="shared" si="79"/>
        <v>0</v>
      </c>
      <c r="P240" s="71"/>
      <c r="Q240" s="74"/>
      <c r="R240" s="74"/>
      <c r="S240" s="75"/>
      <c r="T240" s="76"/>
      <c r="U240" s="70"/>
      <c r="V240" s="3"/>
      <c r="W240" s="3"/>
      <c r="X240" s="3"/>
      <c r="Y240" s="39"/>
      <c r="Z240" s="405">
        <f t="shared" si="88"/>
        <v>0</v>
      </c>
      <c r="AA240" s="92">
        <f t="shared" si="75"/>
        <v>0</v>
      </c>
      <c r="AB240" s="71"/>
      <c r="AC240" s="3"/>
      <c r="AD240" s="71"/>
      <c r="AE240" s="78"/>
      <c r="AF240" s="78"/>
      <c r="AG240" s="3"/>
      <c r="AH240" s="3"/>
      <c r="AI240" s="79"/>
      <c r="AJ240" s="3"/>
      <c r="AK240" s="71"/>
      <c r="AL240" s="3"/>
      <c r="AM240" s="71"/>
      <c r="AN240" s="3"/>
      <c r="AO240" s="3"/>
      <c r="AP240" s="76"/>
      <c r="AQ240" s="74"/>
      <c r="AR240" s="3"/>
      <c r="AS240" s="3"/>
      <c r="AT240" s="3"/>
      <c r="AU240" s="3"/>
      <c r="AV240" s="3"/>
      <c r="AW240" s="1"/>
      <c r="AX240" s="1"/>
      <c r="AY240" s="1">
        <f t="shared" si="80"/>
        <v>0</v>
      </c>
      <c r="AZ240" s="3"/>
      <c r="BA240" s="3"/>
      <c r="BB240" s="3"/>
      <c r="BC240" s="80" t="e">
        <f t="shared" si="81"/>
        <v>#DIV/0!</v>
      </c>
      <c r="BD240" s="80" t="e">
        <f t="shared" si="82"/>
        <v>#DIV/0!</v>
      </c>
      <c r="BE240" s="81">
        <f t="shared" si="83"/>
        <v>0</v>
      </c>
      <c r="BF240" s="81">
        <f t="shared" si="84"/>
        <v>0</v>
      </c>
      <c r="BG240" s="81">
        <f t="shared" si="85"/>
        <v>0</v>
      </c>
      <c r="BH240" s="81">
        <f t="shared" si="86"/>
        <v>0</v>
      </c>
      <c r="BI240" s="81">
        <f t="shared" si="87"/>
        <v>0</v>
      </c>
    </row>
    <row r="241" spans="1:61" ht="17.25" thickTop="1" thickBot="1">
      <c r="A241" s="70"/>
      <c r="B241" s="71"/>
      <c r="C241" s="3"/>
      <c r="D241" s="45"/>
      <c r="E241" s="45"/>
      <c r="F241" s="45">
        <f t="shared" si="76"/>
        <v>0</v>
      </c>
      <c r="G241" s="3"/>
      <c r="H241" s="3"/>
      <c r="I241" s="39"/>
      <c r="J241" s="45">
        <f t="shared" si="77"/>
        <v>0</v>
      </c>
      <c r="K241" s="45">
        <f t="shared" si="78"/>
        <v>0</v>
      </c>
      <c r="L241" s="3"/>
      <c r="M241" s="72"/>
      <c r="N241" s="72"/>
      <c r="O241" s="45">
        <f t="shared" si="79"/>
        <v>0</v>
      </c>
      <c r="P241" s="71"/>
      <c r="Q241" s="74"/>
      <c r="R241" s="74"/>
      <c r="S241" s="75"/>
      <c r="T241" s="76"/>
      <c r="U241" s="70"/>
      <c r="V241" s="3"/>
      <c r="W241" s="3"/>
      <c r="X241" s="3"/>
      <c r="Y241" s="39"/>
      <c r="Z241" s="405">
        <f t="shared" si="88"/>
        <v>0</v>
      </c>
      <c r="AA241" s="92">
        <f t="shared" si="75"/>
        <v>0</v>
      </c>
      <c r="AB241" s="71"/>
      <c r="AC241" s="3"/>
      <c r="AD241" s="71"/>
      <c r="AE241" s="78"/>
      <c r="AF241" s="78"/>
      <c r="AG241" s="3"/>
      <c r="AH241" s="3"/>
      <c r="AI241" s="79"/>
      <c r="AJ241" s="3"/>
      <c r="AK241" s="71"/>
      <c r="AL241" s="3"/>
      <c r="AM241" s="71"/>
      <c r="AN241" s="3"/>
      <c r="AO241" s="3"/>
      <c r="AP241" s="76"/>
      <c r="AQ241" s="74"/>
      <c r="AR241" s="3"/>
      <c r="AS241" s="3"/>
      <c r="AT241" s="3"/>
      <c r="AU241" s="3"/>
      <c r="AV241" s="3"/>
      <c r="AW241" s="1"/>
      <c r="AX241" s="1"/>
      <c r="AY241" s="1">
        <f t="shared" si="80"/>
        <v>0</v>
      </c>
      <c r="AZ241" s="3"/>
      <c r="BA241" s="3"/>
      <c r="BB241" s="3"/>
      <c r="BC241" s="80" t="e">
        <f t="shared" si="81"/>
        <v>#DIV/0!</v>
      </c>
      <c r="BD241" s="80" t="e">
        <f t="shared" si="82"/>
        <v>#DIV/0!</v>
      </c>
      <c r="BE241" s="81">
        <f t="shared" si="83"/>
        <v>0</v>
      </c>
      <c r="BF241" s="81">
        <f t="shared" si="84"/>
        <v>0</v>
      </c>
      <c r="BG241" s="81">
        <f t="shared" si="85"/>
        <v>0</v>
      </c>
      <c r="BH241" s="81">
        <f t="shared" si="86"/>
        <v>0</v>
      </c>
      <c r="BI241" s="81">
        <f t="shared" si="87"/>
        <v>0</v>
      </c>
    </row>
    <row r="242" spans="1:61" ht="17.25" thickTop="1" thickBot="1">
      <c r="A242" s="70"/>
      <c r="B242" s="71"/>
      <c r="C242" s="3"/>
      <c r="D242" s="45"/>
      <c r="E242" s="45"/>
      <c r="F242" s="45">
        <f t="shared" si="76"/>
        <v>0</v>
      </c>
      <c r="G242" s="3"/>
      <c r="H242" s="3"/>
      <c r="I242" s="39"/>
      <c r="J242" s="45">
        <f t="shared" si="77"/>
        <v>0</v>
      </c>
      <c r="K242" s="45">
        <f t="shared" si="78"/>
        <v>0</v>
      </c>
      <c r="L242" s="3"/>
      <c r="M242" s="72"/>
      <c r="N242" s="72"/>
      <c r="O242" s="45">
        <f t="shared" si="79"/>
        <v>0</v>
      </c>
      <c r="P242" s="71"/>
      <c r="Q242" s="74"/>
      <c r="R242" s="74"/>
      <c r="S242" s="75"/>
      <c r="T242" s="76"/>
      <c r="U242" s="70"/>
      <c r="V242" s="3"/>
      <c r="W242" s="3"/>
      <c r="X242" s="3"/>
      <c r="Y242" s="39"/>
      <c r="Z242" s="405">
        <f t="shared" si="88"/>
        <v>0</v>
      </c>
      <c r="AA242" s="92">
        <f t="shared" ref="AA242:AA305" si="89">(F242+Y242)-I242</f>
        <v>0</v>
      </c>
      <c r="AB242" s="71"/>
      <c r="AC242" s="3"/>
      <c r="AD242" s="71"/>
      <c r="AE242" s="78"/>
      <c r="AF242" s="78"/>
      <c r="AG242" s="3"/>
      <c r="AH242" s="3"/>
      <c r="AI242" s="79"/>
      <c r="AJ242" s="3"/>
      <c r="AK242" s="71"/>
      <c r="AL242" s="3"/>
      <c r="AM242" s="71"/>
      <c r="AN242" s="3"/>
      <c r="AO242" s="3"/>
      <c r="AP242" s="76"/>
      <c r="AQ242" s="74"/>
      <c r="AR242" s="3"/>
      <c r="AS242" s="3"/>
      <c r="AT242" s="3"/>
      <c r="AU242" s="3"/>
      <c r="AV242" s="3"/>
      <c r="AW242" s="1"/>
      <c r="AX242" s="1"/>
      <c r="AY242" s="1">
        <f t="shared" si="80"/>
        <v>0</v>
      </c>
      <c r="AZ242" s="3"/>
      <c r="BA242" s="3"/>
      <c r="BB242" s="3"/>
      <c r="BC242" s="80" t="e">
        <f t="shared" si="81"/>
        <v>#DIV/0!</v>
      </c>
      <c r="BD242" s="80" t="e">
        <f t="shared" si="82"/>
        <v>#DIV/0!</v>
      </c>
      <c r="BE242" s="81">
        <f t="shared" si="83"/>
        <v>0</v>
      </c>
      <c r="BF242" s="81">
        <f t="shared" si="84"/>
        <v>0</v>
      </c>
      <c r="BG242" s="81">
        <f t="shared" si="85"/>
        <v>0</v>
      </c>
      <c r="BH242" s="81">
        <f t="shared" si="86"/>
        <v>0</v>
      </c>
      <c r="BI242" s="81">
        <f t="shared" si="87"/>
        <v>0</v>
      </c>
    </row>
    <row r="243" spans="1:61" ht="17.25" thickTop="1" thickBot="1">
      <c r="A243" s="70"/>
      <c r="B243" s="71"/>
      <c r="C243" s="3"/>
      <c r="D243" s="45"/>
      <c r="E243" s="45"/>
      <c r="F243" s="45">
        <f t="shared" si="76"/>
        <v>0</v>
      </c>
      <c r="G243" s="3"/>
      <c r="H243" s="3"/>
      <c r="I243" s="39"/>
      <c r="J243" s="45">
        <f t="shared" si="77"/>
        <v>0</v>
      </c>
      <c r="K243" s="45">
        <f t="shared" si="78"/>
        <v>0</v>
      </c>
      <c r="L243" s="3"/>
      <c r="M243" s="72"/>
      <c r="N243" s="72"/>
      <c r="O243" s="45">
        <f t="shared" si="79"/>
        <v>0</v>
      </c>
      <c r="P243" s="71"/>
      <c r="Q243" s="74"/>
      <c r="R243" s="74"/>
      <c r="S243" s="75"/>
      <c r="T243" s="76"/>
      <c r="U243" s="70"/>
      <c r="V243" s="3"/>
      <c r="W243" s="3"/>
      <c r="X243" s="3"/>
      <c r="Y243" s="39"/>
      <c r="Z243" s="405">
        <f t="shared" si="88"/>
        <v>0</v>
      </c>
      <c r="AA243" s="92">
        <f t="shared" si="89"/>
        <v>0</v>
      </c>
      <c r="AB243" s="71"/>
      <c r="AC243" s="3"/>
      <c r="AD243" s="71"/>
      <c r="AE243" s="78"/>
      <c r="AF243" s="78"/>
      <c r="AG243" s="3"/>
      <c r="AH243" s="3"/>
      <c r="AI243" s="79"/>
      <c r="AJ243" s="3"/>
      <c r="AK243" s="71"/>
      <c r="AL243" s="3"/>
      <c r="AM243" s="71"/>
      <c r="AN243" s="3"/>
      <c r="AO243" s="3"/>
      <c r="AP243" s="76"/>
      <c r="AQ243" s="74"/>
      <c r="AR243" s="3"/>
      <c r="AS243" s="3"/>
      <c r="AT243" s="3"/>
      <c r="AU243" s="3"/>
      <c r="AV243" s="3"/>
      <c r="AW243" s="1"/>
      <c r="AX243" s="1"/>
      <c r="AY243" s="1">
        <f t="shared" si="80"/>
        <v>0</v>
      </c>
      <c r="AZ243" s="3"/>
      <c r="BA243" s="3"/>
      <c r="BB243" s="3"/>
      <c r="BC243" s="80" t="e">
        <f t="shared" si="81"/>
        <v>#DIV/0!</v>
      </c>
      <c r="BD243" s="80" t="e">
        <f t="shared" si="82"/>
        <v>#DIV/0!</v>
      </c>
      <c r="BE243" s="81">
        <f t="shared" si="83"/>
        <v>0</v>
      </c>
      <c r="BF243" s="81">
        <f t="shared" si="84"/>
        <v>0</v>
      </c>
      <c r="BG243" s="81">
        <f t="shared" si="85"/>
        <v>0</v>
      </c>
      <c r="BH243" s="81">
        <f t="shared" si="86"/>
        <v>0</v>
      </c>
      <c r="BI243" s="81">
        <f t="shared" si="87"/>
        <v>0</v>
      </c>
    </row>
    <row r="244" spans="1:61" ht="17.25" thickTop="1" thickBot="1">
      <c r="A244" s="70"/>
      <c r="B244" s="71"/>
      <c r="C244" s="3"/>
      <c r="D244" s="45"/>
      <c r="E244" s="45"/>
      <c r="F244" s="45">
        <f t="shared" si="76"/>
        <v>0</v>
      </c>
      <c r="G244" s="3"/>
      <c r="H244" s="3"/>
      <c r="I244" s="39"/>
      <c r="J244" s="45">
        <f t="shared" si="77"/>
        <v>0</v>
      </c>
      <c r="K244" s="45">
        <f t="shared" si="78"/>
        <v>0</v>
      </c>
      <c r="L244" s="3"/>
      <c r="M244" s="72"/>
      <c r="N244" s="72"/>
      <c r="O244" s="45">
        <f t="shared" si="79"/>
        <v>0</v>
      </c>
      <c r="P244" s="71"/>
      <c r="Q244" s="74"/>
      <c r="R244" s="74"/>
      <c r="S244" s="75"/>
      <c r="T244" s="76"/>
      <c r="U244" s="70"/>
      <c r="V244" s="3"/>
      <c r="W244" s="3"/>
      <c r="X244" s="3"/>
      <c r="Y244" s="39"/>
      <c r="Z244" s="405">
        <f t="shared" si="88"/>
        <v>0</v>
      </c>
      <c r="AA244" s="92">
        <f t="shared" si="89"/>
        <v>0</v>
      </c>
      <c r="AB244" s="71"/>
      <c r="AC244" s="3"/>
      <c r="AD244" s="71"/>
      <c r="AE244" s="78"/>
      <c r="AF244" s="78"/>
      <c r="AG244" s="3"/>
      <c r="AH244" s="3"/>
      <c r="AI244" s="79"/>
      <c r="AJ244" s="3"/>
      <c r="AK244" s="71"/>
      <c r="AL244" s="3"/>
      <c r="AM244" s="71"/>
      <c r="AN244" s="3"/>
      <c r="AO244" s="3"/>
      <c r="AP244" s="76"/>
      <c r="AQ244" s="74"/>
      <c r="AR244" s="3"/>
      <c r="AS244" s="3"/>
      <c r="AT244" s="3"/>
      <c r="AU244" s="3"/>
      <c r="AV244" s="3"/>
      <c r="AW244" s="1"/>
      <c r="AX244" s="1"/>
      <c r="AY244" s="1">
        <f t="shared" si="80"/>
        <v>0</v>
      </c>
      <c r="AZ244" s="3"/>
      <c r="BA244" s="3"/>
      <c r="BB244" s="3"/>
      <c r="BC244" s="80" t="e">
        <f t="shared" si="81"/>
        <v>#DIV/0!</v>
      </c>
      <c r="BD244" s="80" t="e">
        <f t="shared" si="82"/>
        <v>#DIV/0!</v>
      </c>
      <c r="BE244" s="81">
        <f t="shared" si="83"/>
        <v>0</v>
      </c>
      <c r="BF244" s="81">
        <f t="shared" si="84"/>
        <v>0</v>
      </c>
      <c r="BG244" s="81">
        <f t="shared" si="85"/>
        <v>0</v>
      </c>
      <c r="BH244" s="81">
        <f t="shared" si="86"/>
        <v>0</v>
      </c>
      <c r="BI244" s="81">
        <f t="shared" si="87"/>
        <v>0</v>
      </c>
    </row>
    <row r="245" spans="1:61" ht="17.25" thickTop="1" thickBot="1">
      <c r="A245" s="70"/>
      <c r="B245" s="71"/>
      <c r="C245" s="3"/>
      <c r="D245" s="45"/>
      <c r="E245" s="45"/>
      <c r="F245" s="45">
        <f t="shared" si="76"/>
        <v>0</v>
      </c>
      <c r="G245" s="3"/>
      <c r="H245" s="3"/>
      <c r="I245" s="39"/>
      <c r="J245" s="45">
        <f t="shared" si="77"/>
        <v>0</v>
      </c>
      <c r="K245" s="45">
        <f t="shared" si="78"/>
        <v>0</v>
      </c>
      <c r="L245" s="3"/>
      <c r="M245" s="72"/>
      <c r="N245" s="72"/>
      <c r="O245" s="45">
        <f t="shared" si="79"/>
        <v>0</v>
      </c>
      <c r="P245" s="71"/>
      <c r="Q245" s="74"/>
      <c r="R245" s="74"/>
      <c r="S245" s="75"/>
      <c r="T245" s="76"/>
      <c r="U245" s="70"/>
      <c r="V245" s="3"/>
      <c r="W245" s="3"/>
      <c r="X245" s="3"/>
      <c r="Y245" s="39"/>
      <c r="Z245" s="405">
        <f t="shared" si="88"/>
        <v>0</v>
      </c>
      <c r="AA245" s="92">
        <f t="shared" si="89"/>
        <v>0</v>
      </c>
      <c r="AB245" s="71"/>
      <c r="AC245" s="3"/>
      <c r="AD245" s="71"/>
      <c r="AE245" s="78"/>
      <c r="AF245" s="78"/>
      <c r="AG245" s="3"/>
      <c r="AH245" s="3"/>
      <c r="AI245" s="79"/>
      <c r="AJ245" s="3"/>
      <c r="AK245" s="71"/>
      <c r="AL245" s="3"/>
      <c r="AM245" s="71"/>
      <c r="AN245" s="3"/>
      <c r="AO245" s="3"/>
      <c r="AP245" s="76"/>
      <c r="AQ245" s="74"/>
      <c r="AR245" s="3"/>
      <c r="AS245" s="3"/>
      <c r="AT245" s="3"/>
      <c r="AU245" s="3"/>
      <c r="AV245" s="3"/>
      <c r="AW245" s="1"/>
      <c r="AX245" s="1"/>
      <c r="AY245" s="1">
        <f t="shared" si="80"/>
        <v>0</v>
      </c>
      <c r="AZ245" s="3"/>
      <c r="BA245" s="3"/>
      <c r="BB245" s="3"/>
      <c r="BC245" s="80" t="e">
        <f t="shared" si="81"/>
        <v>#DIV/0!</v>
      </c>
      <c r="BD245" s="80" t="e">
        <f t="shared" si="82"/>
        <v>#DIV/0!</v>
      </c>
      <c r="BE245" s="81">
        <f t="shared" si="83"/>
        <v>0</v>
      </c>
      <c r="BF245" s="81">
        <f t="shared" si="84"/>
        <v>0</v>
      </c>
      <c r="BG245" s="81">
        <f t="shared" si="85"/>
        <v>0</v>
      </c>
      <c r="BH245" s="81">
        <f t="shared" si="86"/>
        <v>0</v>
      </c>
      <c r="BI245" s="81">
        <f t="shared" si="87"/>
        <v>0</v>
      </c>
    </row>
    <row r="246" spans="1:61" ht="17.25" thickTop="1" thickBot="1">
      <c r="A246" s="70"/>
      <c r="B246" s="71"/>
      <c r="C246" s="3"/>
      <c r="D246" s="45"/>
      <c r="E246" s="45"/>
      <c r="F246" s="45">
        <f t="shared" si="76"/>
        <v>0</v>
      </c>
      <c r="G246" s="3"/>
      <c r="H246" s="3"/>
      <c r="I246" s="39"/>
      <c r="J246" s="45">
        <f t="shared" si="77"/>
        <v>0</v>
      </c>
      <c r="K246" s="45">
        <f t="shared" si="78"/>
        <v>0</v>
      </c>
      <c r="L246" s="3"/>
      <c r="M246" s="72"/>
      <c r="N246" s="72"/>
      <c r="O246" s="45">
        <f t="shared" si="79"/>
        <v>0</v>
      </c>
      <c r="P246" s="71"/>
      <c r="Q246" s="74"/>
      <c r="R246" s="74"/>
      <c r="S246" s="75"/>
      <c r="T246" s="76"/>
      <c r="U246" s="70"/>
      <c r="V246" s="3"/>
      <c r="W246" s="3"/>
      <c r="X246" s="3"/>
      <c r="Y246" s="39"/>
      <c r="Z246" s="405">
        <f t="shared" si="88"/>
        <v>0</v>
      </c>
      <c r="AA246" s="92">
        <f t="shared" si="89"/>
        <v>0</v>
      </c>
      <c r="AB246" s="71"/>
      <c r="AC246" s="3"/>
      <c r="AD246" s="71"/>
      <c r="AE246" s="78"/>
      <c r="AF246" s="78"/>
      <c r="AG246" s="3"/>
      <c r="AH246" s="3"/>
      <c r="AI246" s="79"/>
      <c r="AJ246" s="3"/>
      <c r="AK246" s="71"/>
      <c r="AL246" s="3"/>
      <c r="AM246" s="71"/>
      <c r="AN246" s="3"/>
      <c r="AO246" s="3"/>
      <c r="AP246" s="76"/>
      <c r="AQ246" s="74"/>
      <c r="AR246" s="3"/>
      <c r="AS246" s="3"/>
      <c r="AT246" s="3"/>
      <c r="AU246" s="3"/>
      <c r="AV246" s="3"/>
      <c r="AW246" s="1"/>
      <c r="AX246" s="1"/>
      <c r="AY246" s="1">
        <f t="shared" si="80"/>
        <v>0</v>
      </c>
      <c r="AZ246" s="3"/>
      <c r="BA246" s="3"/>
      <c r="BB246" s="3"/>
      <c r="BC246" s="80" t="e">
        <f t="shared" si="81"/>
        <v>#DIV/0!</v>
      </c>
      <c r="BD246" s="80" t="e">
        <f t="shared" si="82"/>
        <v>#DIV/0!</v>
      </c>
      <c r="BE246" s="81">
        <f t="shared" si="83"/>
        <v>0</v>
      </c>
      <c r="BF246" s="81">
        <f t="shared" si="84"/>
        <v>0</v>
      </c>
      <c r="BG246" s="81">
        <f t="shared" si="85"/>
        <v>0</v>
      </c>
      <c r="BH246" s="81">
        <f t="shared" si="86"/>
        <v>0</v>
      </c>
      <c r="BI246" s="81">
        <f t="shared" si="87"/>
        <v>0</v>
      </c>
    </row>
    <row r="247" spans="1:61" ht="17.25" thickTop="1" thickBot="1">
      <c r="A247" s="70"/>
      <c r="B247" s="71"/>
      <c r="C247" s="3"/>
      <c r="D247" s="45"/>
      <c r="E247" s="45"/>
      <c r="F247" s="45">
        <f t="shared" si="76"/>
        <v>0</v>
      </c>
      <c r="G247" s="3"/>
      <c r="H247" s="3"/>
      <c r="I247" s="39"/>
      <c r="J247" s="45">
        <f t="shared" si="77"/>
        <v>0</v>
      </c>
      <c r="K247" s="45">
        <f t="shared" si="78"/>
        <v>0</v>
      </c>
      <c r="L247" s="3"/>
      <c r="M247" s="72"/>
      <c r="N247" s="72"/>
      <c r="O247" s="45">
        <f t="shared" si="79"/>
        <v>0</v>
      </c>
      <c r="P247" s="71"/>
      <c r="Q247" s="74"/>
      <c r="R247" s="74"/>
      <c r="S247" s="75"/>
      <c r="T247" s="76"/>
      <c r="U247" s="70"/>
      <c r="V247" s="3"/>
      <c r="W247" s="3"/>
      <c r="X247" s="3"/>
      <c r="Y247" s="39"/>
      <c r="Z247" s="405">
        <f t="shared" si="88"/>
        <v>0</v>
      </c>
      <c r="AA247" s="92">
        <f t="shared" si="89"/>
        <v>0</v>
      </c>
      <c r="AB247" s="71"/>
      <c r="AC247" s="3"/>
      <c r="AD247" s="71"/>
      <c r="AE247" s="78"/>
      <c r="AF247" s="78"/>
      <c r="AG247" s="3"/>
      <c r="AH247" s="3"/>
      <c r="AI247" s="79"/>
      <c r="AJ247" s="3"/>
      <c r="AK247" s="71"/>
      <c r="AL247" s="3"/>
      <c r="AM247" s="71"/>
      <c r="AN247" s="3"/>
      <c r="AO247" s="3"/>
      <c r="AP247" s="76"/>
      <c r="AQ247" s="74"/>
      <c r="AR247" s="3"/>
      <c r="AS247" s="3"/>
      <c r="AT247" s="3"/>
      <c r="AU247" s="3"/>
      <c r="AV247" s="3"/>
      <c r="AW247" s="1"/>
      <c r="AX247" s="1"/>
      <c r="AY247" s="1">
        <f t="shared" si="80"/>
        <v>0</v>
      </c>
      <c r="AZ247" s="3"/>
      <c r="BA247" s="3"/>
      <c r="BB247" s="3"/>
      <c r="BC247" s="80" t="e">
        <f t="shared" si="81"/>
        <v>#DIV/0!</v>
      </c>
      <c r="BD247" s="80" t="e">
        <f t="shared" si="82"/>
        <v>#DIV/0!</v>
      </c>
      <c r="BE247" s="81">
        <f t="shared" si="83"/>
        <v>0</v>
      </c>
      <c r="BF247" s="81">
        <f t="shared" si="84"/>
        <v>0</v>
      </c>
      <c r="BG247" s="81">
        <f t="shared" si="85"/>
        <v>0</v>
      </c>
      <c r="BH247" s="81">
        <f t="shared" si="86"/>
        <v>0</v>
      </c>
      <c r="BI247" s="81">
        <f t="shared" si="87"/>
        <v>0</v>
      </c>
    </row>
    <row r="248" spans="1:61" ht="17.25" thickTop="1" thickBot="1">
      <c r="A248" s="70"/>
      <c r="B248" s="71"/>
      <c r="C248" s="3"/>
      <c r="D248" s="45"/>
      <c r="E248" s="45"/>
      <c r="F248" s="45">
        <f t="shared" si="76"/>
        <v>0</v>
      </c>
      <c r="G248" s="3"/>
      <c r="H248" s="3"/>
      <c r="I248" s="39"/>
      <c r="J248" s="45">
        <f t="shared" si="77"/>
        <v>0</v>
      </c>
      <c r="K248" s="45">
        <f t="shared" si="78"/>
        <v>0</v>
      </c>
      <c r="L248" s="3"/>
      <c r="M248" s="72"/>
      <c r="N248" s="72"/>
      <c r="O248" s="45">
        <f t="shared" si="79"/>
        <v>0</v>
      </c>
      <c r="P248" s="71"/>
      <c r="Q248" s="74"/>
      <c r="R248" s="74"/>
      <c r="S248" s="75"/>
      <c r="T248" s="76"/>
      <c r="U248" s="70"/>
      <c r="V248" s="3"/>
      <c r="W248" s="3"/>
      <c r="X248" s="3"/>
      <c r="Y248" s="39"/>
      <c r="Z248" s="405">
        <f t="shared" si="88"/>
        <v>0</v>
      </c>
      <c r="AA248" s="92">
        <f t="shared" si="89"/>
        <v>0</v>
      </c>
      <c r="AB248" s="71"/>
      <c r="AC248" s="3"/>
      <c r="AD248" s="71"/>
      <c r="AE248" s="78"/>
      <c r="AF248" s="78"/>
      <c r="AG248" s="3"/>
      <c r="AH248" s="3"/>
      <c r="AI248" s="79"/>
      <c r="AJ248" s="3"/>
      <c r="AK248" s="71"/>
      <c r="AL248" s="3"/>
      <c r="AM248" s="71"/>
      <c r="AN248" s="3"/>
      <c r="AO248" s="3"/>
      <c r="AP248" s="76"/>
      <c r="AQ248" s="74"/>
      <c r="AR248" s="3"/>
      <c r="AS248" s="3"/>
      <c r="AT248" s="3"/>
      <c r="AU248" s="3"/>
      <c r="AV248" s="3"/>
      <c r="AW248" s="1"/>
      <c r="AX248" s="1"/>
      <c r="AY248" s="1">
        <f t="shared" si="80"/>
        <v>0</v>
      </c>
      <c r="AZ248" s="3"/>
      <c r="BA248" s="3"/>
      <c r="BB248" s="3"/>
      <c r="BC248" s="80" t="e">
        <f t="shared" si="81"/>
        <v>#DIV/0!</v>
      </c>
      <c r="BD248" s="80" t="e">
        <f t="shared" si="82"/>
        <v>#DIV/0!</v>
      </c>
      <c r="BE248" s="81">
        <f t="shared" si="83"/>
        <v>0</v>
      </c>
      <c r="BF248" s="81">
        <f t="shared" si="84"/>
        <v>0</v>
      </c>
      <c r="BG248" s="81">
        <f t="shared" si="85"/>
        <v>0</v>
      </c>
      <c r="BH248" s="81">
        <f t="shared" si="86"/>
        <v>0</v>
      </c>
      <c r="BI248" s="81">
        <f t="shared" si="87"/>
        <v>0</v>
      </c>
    </row>
    <row r="249" spans="1:61" ht="17.25" thickTop="1" thickBot="1">
      <c r="A249" s="70"/>
      <c r="B249" s="71"/>
      <c r="C249" s="3"/>
      <c r="D249" s="45"/>
      <c r="E249" s="45"/>
      <c r="F249" s="45">
        <f t="shared" si="76"/>
        <v>0</v>
      </c>
      <c r="G249" s="3"/>
      <c r="H249" s="3"/>
      <c r="I249" s="39"/>
      <c r="J249" s="45">
        <f t="shared" si="77"/>
        <v>0</v>
      </c>
      <c r="K249" s="45">
        <f t="shared" si="78"/>
        <v>0</v>
      </c>
      <c r="L249" s="3"/>
      <c r="M249" s="72"/>
      <c r="N249" s="72"/>
      <c r="O249" s="45">
        <f t="shared" si="79"/>
        <v>0</v>
      </c>
      <c r="P249" s="71"/>
      <c r="Q249" s="74"/>
      <c r="R249" s="74"/>
      <c r="S249" s="75"/>
      <c r="T249" s="76"/>
      <c r="U249" s="70"/>
      <c r="V249" s="3"/>
      <c r="W249" s="3"/>
      <c r="X249" s="3"/>
      <c r="Y249" s="39"/>
      <c r="Z249" s="405">
        <f t="shared" si="88"/>
        <v>0</v>
      </c>
      <c r="AA249" s="92">
        <f t="shared" si="89"/>
        <v>0</v>
      </c>
      <c r="AB249" s="71"/>
      <c r="AC249" s="3"/>
      <c r="AD249" s="71"/>
      <c r="AE249" s="78"/>
      <c r="AF249" s="78"/>
      <c r="AG249" s="3"/>
      <c r="AH249" s="3"/>
      <c r="AI249" s="79"/>
      <c r="AJ249" s="3"/>
      <c r="AK249" s="71"/>
      <c r="AL249" s="3"/>
      <c r="AM249" s="71"/>
      <c r="AN249" s="3"/>
      <c r="AO249" s="3"/>
      <c r="AP249" s="76"/>
      <c r="AQ249" s="74"/>
      <c r="AR249" s="3"/>
      <c r="AS249" s="3"/>
      <c r="AT249" s="3"/>
      <c r="AU249" s="3"/>
      <c r="AV249" s="3"/>
      <c r="AW249" s="1"/>
      <c r="AX249" s="1"/>
      <c r="AY249" s="1">
        <f t="shared" si="80"/>
        <v>0</v>
      </c>
      <c r="AZ249" s="3"/>
      <c r="BA249" s="3"/>
      <c r="BB249" s="3"/>
      <c r="BC249" s="80" t="e">
        <f t="shared" si="81"/>
        <v>#DIV/0!</v>
      </c>
      <c r="BD249" s="80" t="e">
        <f t="shared" si="82"/>
        <v>#DIV/0!</v>
      </c>
      <c r="BE249" s="81">
        <f t="shared" si="83"/>
        <v>0</v>
      </c>
      <c r="BF249" s="81">
        <f t="shared" si="84"/>
        <v>0</v>
      </c>
      <c r="BG249" s="81">
        <f t="shared" si="85"/>
        <v>0</v>
      </c>
      <c r="BH249" s="81">
        <f t="shared" si="86"/>
        <v>0</v>
      </c>
      <c r="BI249" s="81">
        <f t="shared" si="87"/>
        <v>0</v>
      </c>
    </row>
    <row r="250" spans="1:61" ht="17.25" thickTop="1" thickBot="1">
      <c r="A250" s="70"/>
      <c r="B250" s="71"/>
      <c r="C250" s="3"/>
      <c r="D250" s="45"/>
      <c r="E250" s="45"/>
      <c r="F250" s="45">
        <f t="shared" si="76"/>
        <v>0</v>
      </c>
      <c r="G250" s="3"/>
      <c r="H250" s="3"/>
      <c r="I250" s="39"/>
      <c r="J250" s="45">
        <f t="shared" si="77"/>
        <v>0</v>
      </c>
      <c r="K250" s="45">
        <f t="shared" si="78"/>
        <v>0</v>
      </c>
      <c r="L250" s="3"/>
      <c r="M250" s="72"/>
      <c r="N250" s="72"/>
      <c r="O250" s="45">
        <f t="shared" si="79"/>
        <v>0</v>
      </c>
      <c r="P250" s="71"/>
      <c r="Q250" s="74"/>
      <c r="R250" s="74"/>
      <c r="S250" s="75"/>
      <c r="T250" s="76"/>
      <c r="U250" s="70"/>
      <c r="V250" s="3"/>
      <c r="W250" s="3"/>
      <c r="X250" s="3"/>
      <c r="Y250" s="39"/>
      <c r="Z250" s="405">
        <f t="shared" si="88"/>
        <v>0</v>
      </c>
      <c r="AA250" s="92">
        <f t="shared" si="89"/>
        <v>0</v>
      </c>
      <c r="AB250" s="71"/>
      <c r="AC250" s="3"/>
      <c r="AD250" s="71"/>
      <c r="AE250" s="78"/>
      <c r="AF250" s="78"/>
      <c r="AG250" s="3"/>
      <c r="AH250" s="3"/>
      <c r="AI250" s="79"/>
      <c r="AJ250" s="3"/>
      <c r="AK250" s="71"/>
      <c r="AL250" s="3"/>
      <c r="AM250" s="71"/>
      <c r="AN250" s="3"/>
      <c r="AO250" s="3"/>
      <c r="AP250" s="76"/>
      <c r="AQ250" s="74"/>
      <c r="AR250" s="3"/>
      <c r="AS250" s="3"/>
      <c r="AT250" s="3"/>
      <c r="AU250" s="3"/>
      <c r="AV250" s="3"/>
      <c r="AW250" s="1"/>
      <c r="AX250" s="1"/>
      <c r="AY250" s="1">
        <f t="shared" si="80"/>
        <v>0</v>
      </c>
      <c r="AZ250" s="3"/>
      <c r="BA250" s="3"/>
      <c r="BB250" s="3"/>
      <c r="BC250" s="80" t="e">
        <f t="shared" si="81"/>
        <v>#DIV/0!</v>
      </c>
      <c r="BD250" s="80" t="e">
        <f t="shared" si="82"/>
        <v>#DIV/0!</v>
      </c>
      <c r="BE250" s="81">
        <f t="shared" si="83"/>
        <v>0</v>
      </c>
      <c r="BF250" s="81">
        <f t="shared" si="84"/>
        <v>0</v>
      </c>
      <c r="BG250" s="81">
        <f t="shared" si="85"/>
        <v>0</v>
      </c>
      <c r="BH250" s="81">
        <f t="shared" si="86"/>
        <v>0</v>
      </c>
      <c r="BI250" s="81">
        <f t="shared" si="87"/>
        <v>0</v>
      </c>
    </row>
    <row r="251" spans="1:61" ht="17.25" thickTop="1" thickBot="1">
      <c r="A251" s="70"/>
      <c r="B251" s="71"/>
      <c r="C251" s="3"/>
      <c r="D251" s="45"/>
      <c r="E251" s="45"/>
      <c r="F251" s="45">
        <f t="shared" si="76"/>
        <v>0</v>
      </c>
      <c r="G251" s="3"/>
      <c r="H251" s="3"/>
      <c r="I251" s="39"/>
      <c r="J251" s="45">
        <f t="shared" si="77"/>
        <v>0</v>
      </c>
      <c r="K251" s="45">
        <f t="shared" si="78"/>
        <v>0</v>
      </c>
      <c r="L251" s="3"/>
      <c r="M251" s="72"/>
      <c r="N251" s="72"/>
      <c r="O251" s="45">
        <f t="shared" si="79"/>
        <v>0</v>
      </c>
      <c r="P251" s="71"/>
      <c r="Q251" s="74"/>
      <c r="R251" s="74"/>
      <c r="S251" s="75"/>
      <c r="T251" s="76"/>
      <c r="U251" s="70"/>
      <c r="V251" s="3"/>
      <c r="W251" s="3"/>
      <c r="X251" s="3"/>
      <c r="Y251" s="39"/>
      <c r="Z251" s="405">
        <f t="shared" si="88"/>
        <v>0</v>
      </c>
      <c r="AA251" s="92">
        <f t="shared" si="89"/>
        <v>0</v>
      </c>
      <c r="AB251" s="71"/>
      <c r="AC251" s="3"/>
      <c r="AD251" s="71"/>
      <c r="AE251" s="78"/>
      <c r="AF251" s="78"/>
      <c r="AG251" s="3"/>
      <c r="AH251" s="3"/>
      <c r="AI251" s="79"/>
      <c r="AJ251" s="3"/>
      <c r="AK251" s="71"/>
      <c r="AL251" s="3"/>
      <c r="AM251" s="71"/>
      <c r="AN251" s="3"/>
      <c r="AO251" s="3"/>
      <c r="AP251" s="76"/>
      <c r="AQ251" s="74"/>
      <c r="AR251" s="3"/>
      <c r="AS251" s="3"/>
      <c r="AT251" s="3"/>
      <c r="AU251" s="3"/>
      <c r="AV251" s="3"/>
      <c r="AW251" s="1"/>
      <c r="AX251" s="1"/>
      <c r="AY251" s="1">
        <f t="shared" si="80"/>
        <v>0</v>
      </c>
      <c r="AZ251" s="3"/>
      <c r="BA251" s="3"/>
      <c r="BB251" s="3"/>
      <c r="BC251" s="80" t="e">
        <f t="shared" si="81"/>
        <v>#DIV/0!</v>
      </c>
      <c r="BD251" s="80" t="e">
        <f t="shared" si="82"/>
        <v>#DIV/0!</v>
      </c>
      <c r="BE251" s="81">
        <f t="shared" si="83"/>
        <v>0</v>
      </c>
      <c r="BF251" s="81">
        <f t="shared" si="84"/>
        <v>0</v>
      </c>
      <c r="BG251" s="81">
        <f t="shared" si="85"/>
        <v>0</v>
      </c>
      <c r="BH251" s="81">
        <f t="shared" si="86"/>
        <v>0</v>
      </c>
      <c r="BI251" s="81">
        <f t="shared" si="87"/>
        <v>0</v>
      </c>
    </row>
    <row r="252" spans="1:61" ht="17.25" thickTop="1" thickBot="1">
      <c r="A252" s="70"/>
      <c r="B252" s="71"/>
      <c r="C252" s="3"/>
      <c r="D252" s="45"/>
      <c r="E252" s="45"/>
      <c r="F252" s="45">
        <f t="shared" si="76"/>
        <v>0</v>
      </c>
      <c r="G252" s="3"/>
      <c r="H252" s="3"/>
      <c r="I252" s="39"/>
      <c r="J252" s="45">
        <f t="shared" si="77"/>
        <v>0</v>
      </c>
      <c r="K252" s="45">
        <f t="shared" si="78"/>
        <v>0</v>
      </c>
      <c r="L252" s="3"/>
      <c r="M252" s="72"/>
      <c r="N252" s="72"/>
      <c r="O252" s="45">
        <f t="shared" si="79"/>
        <v>0</v>
      </c>
      <c r="P252" s="71"/>
      <c r="Q252" s="74"/>
      <c r="R252" s="74"/>
      <c r="S252" s="75"/>
      <c r="T252" s="76"/>
      <c r="U252" s="70"/>
      <c r="V252" s="3"/>
      <c r="W252" s="3"/>
      <c r="X252" s="3"/>
      <c r="Y252" s="39"/>
      <c r="Z252" s="405">
        <f t="shared" si="88"/>
        <v>0</v>
      </c>
      <c r="AA252" s="92">
        <f t="shared" si="89"/>
        <v>0</v>
      </c>
      <c r="AB252" s="71"/>
      <c r="AC252" s="3"/>
      <c r="AD252" s="71"/>
      <c r="AE252" s="78"/>
      <c r="AF252" s="78"/>
      <c r="AG252" s="3"/>
      <c r="AH252" s="3"/>
      <c r="AI252" s="79"/>
      <c r="AJ252" s="3"/>
      <c r="AK252" s="71"/>
      <c r="AL252" s="3"/>
      <c r="AM252" s="71"/>
      <c r="AN252" s="3"/>
      <c r="AO252" s="3"/>
      <c r="AP252" s="76"/>
      <c r="AQ252" s="74"/>
      <c r="AR252" s="3"/>
      <c r="AS252" s="3"/>
      <c r="AT252" s="3"/>
      <c r="AU252" s="3"/>
      <c r="AV252" s="3"/>
      <c r="AW252" s="1"/>
      <c r="AX252" s="1"/>
      <c r="AY252" s="1">
        <f t="shared" si="80"/>
        <v>0</v>
      </c>
      <c r="AZ252" s="3"/>
      <c r="BA252" s="3"/>
      <c r="BB252" s="3"/>
      <c r="BC252" s="80" t="e">
        <f t="shared" si="81"/>
        <v>#DIV/0!</v>
      </c>
      <c r="BD252" s="80" t="e">
        <f t="shared" si="82"/>
        <v>#DIV/0!</v>
      </c>
      <c r="BE252" s="81">
        <f t="shared" si="83"/>
        <v>0</v>
      </c>
      <c r="BF252" s="81">
        <f t="shared" si="84"/>
        <v>0</v>
      </c>
      <c r="BG252" s="81">
        <f t="shared" si="85"/>
        <v>0</v>
      </c>
      <c r="BH252" s="81">
        <f t="shared" si="86"/>
        <v>0</v>
      </c>
      <c r="BI252" s="81">
        <f t="shared" si="87"/>
        <v>0</v>
      </c>
    </row>
    <row r="253" spans="1:61" ht="17.25" thickTop="1" thickBot="1">
      <c r="A253" s="70"/>
      <c r="B253" s="71"/>
      <c r="C253" s="3"/>
      <c r="D253" s="45"/>
      <c r="E253" s="45"/>
      <c r="F253" s="45">
        <f t="shared" si="76"/>
        <v>0</v>
      </c>
      <c r="G253" s="3"/>
      <c r="H253" s="3"/>
      <c r="I253" s="39"/>
      <c r="J253" s="45">
        <f t="shared" si="77"/>
        <v>0</v>
      </c>
      <c r="K253" s="45">
        <f t="shared" si="78"/>
        <v>0</v>
      </c>
      <c r="L253" s="3"/>
      <c r="M253" s="72"/>
      <c r="N253" s="72"/>
      <c r="O253" s="45">
        <f t="shared" si="79"/>
        <v>0</v>
      </c>
      <c r="P253" s="71"/>
      <c r="Q253" s="74"/>
      <c r="R253" s="74"/>
      <c r="S253" s="75"/>
      <c r="T253" s="76"/>
      <c r="U253" s="70"/>
      <c r="V253" s="3"/>
      <c r="W253" s="3"/>
      <c r="X253" s="3"/>
      <c r="Y253" s="39"/>
      <c r="Z253" s="405">
        <f t="shared" si="88"/>
        <v>0</v>
      </c>
      <c r="AA253" s="92">
        <f t="shared" si="89"/>
        <v>0</v>
      </c>
      <c r="AB253" s="71"/>
      <c r="AC253" s="3"/>
      <c r="AD253" s="71"/>
      <c r="AE253" s="78"/>
      <c r="AF253" s="78"/>
      <c r="AG253" s="3"/>
      <c r="AH253" s="3"/>
      <c r="AI253" s="79"/>
      <c r="AJ253" s="3"/>
      <c r="AK253" s="71"/>
      <c r="AL253" s="3"/>
      <c r="AM253" s="71"/>
      <c r="AN253" s="3"/>
      <c r="AO253" s="3"/>
      <c r="AP253" s="76"/>
      <c r="AQ253" s="74"/>
      <c r="AR253" s="3"/>
      <c r="AS253" s="3"/>
      <c r="AT253" s="3"/>
      <c r="AU253" s="3"/>
      <c r="AV253" s="3"/>
      <c r="AW253" s="1"/>
      <c r="AX253" s="1"/>
      <c r="AY253" s="1">
        <f t="shared" si="80"/>
        <v>0</v>
      </c>
      <c r="AZ253" s="3"/>
      <c r="BA253" s="3"/>
      <c r="BB253" s="3"/>
      <c r="BC253" s="80" t="e">
        <f t="shared" si="81"/>
        <v>#DIV/0!</v>
      </c>
      <c r="BD253" s="80" t="e">
        <f t="shared" si="82"/>
        <v>#DIV/0!</v>
      </c>
      <c r="BE253" s="81">
        <f t="shared" si="83"/>
        <v>0</v>
      </c>
      <c r="BF253" s="81">
        <f t="shared" si="84"/>
        <v>0</v>
      </c>
      <c r="BG253" s="81">
        <f t="shared" si="85"/>
        <v>0</v>
      </c>
      <c r="BH253" s="81">
        <f t="shared" si="86"/>
        <v>0</v>
      </c>
      <c r="BI253" s="81">
        <f t="shared" si="87"/>
        <v>0</v>
      </c>
    </row>
    <row r="254" spans="1:61" ht="17.25" thickTop="1" thickBot="1">
      <c r="A254" s="70"/>
      <c r="B254" s="71"/>
      <c r="C254" s="3"/>
      <c r="D254" s="45"/>
      <c r="E254" s="45"/>
      <c r="F254" s="45">
        <f t="shared" ref="F254:F317" si="90">D254+E254</f>
        <v>0</v>
      </c>
      <c r="G254" s="3"/>
      <c r="H254" s="3"/>
      <c r="I254" s="39"/>
      <c r="J254" s="45">
        <f t="shared" ref="J254:J317" si="91">I254/(1.14)</f>
        <v>0</v>
      </c>
      <c r="K254" s="45">
        <f t="shared" ref="K254:K317" si="92">J254*0.14</f>
        <v>0</v>
      </c>
      <c r="L254" s="3"/>
      <c r="M254" s="72"/>
      <c r="N254" s="72"/>
      <c r="O254" s="45">
        <f t="shared" ref="O254:O317" si="93">I254-D254</f>
        <v>0</v>
      </c>
      <c r="P254" s="71"/>
      <c r="Q254" s="74"/>
      <c r="R254" s="74"/>
      <c r="S254" s="75"/>
      <c r="T254" s="76"/>
      <c r="U254" s="70"/>
      <c r="V254" s="3"/>
      <c r="W254" s="3"/>
      <c r="X254" s="3"/>
      <c r="Y254" s="39"/>
      <c r="Z254" s="405">
        <f t="shared" si="88"/>
        <v>0</v>
      </c>
      <c r="AA254" s="92">
        <f t="shared" si="89"/>
        <v>0</v>
      </c>
      <c r="AB254" s="71"/>
      <c r="AC254" s="3"/>
      <c r="AD254" s="71"/>
      <c r="AE254" s="78"/>
      <c r="AF254" s="78"/>
      <c r="AG254" s="3"/>
      <c r="AH254" s="3"/>
      <c r="AI254" s="79"/>
      <c r="AJ254" s="3"/>
      <c r="AK254" s="71"/>
      <c r="AL254" s="3"/>
      <c r="AM254" s="71"/>
      <c r="AN254" s="3"/>
      <c r="AO254" s="3"/>
      <c r="AP254" s="76"/>
      <c r="AQ254" s="74"/>
      <c r="AR254" s="3"/>
      <c r="AS254" s="3"/>
      <c r="AT254" s="3"/>
      <c r="AU254" s="3"/>
      <c r="AV254" s="3"/>
      <c r="AW254" s="1"/>
      <c r="AX254" s="1"/>
      <c r="AY254" s="1">
        <f t="shared" si="80"/>
        <v>0</v>
      </c>
      <c r="AZ254" s="3"/>
      <c r="BA254" s="3"/>
      <c r="BB254" s="3"/>
      <c r="BC254" s="80" t="e">
        <f t="shared" si="81"/>
        <v>#DIV/0!</v>
      </c>
      <c r="BD254" s="80" t="e">
        <f t="shared" si="82"/>
        <v>#DIV/0!</v>
      </c>
      <c r="BE254" s="81">
        <f t="shared" si="83"/>
        <v>0</v>
      </c>
      <c r="BF254" s="81">
        <f t="shared" si="84"/>
        <v>0</v>
      </c>
      <c r="BG254" s="81">
        <f t="shared" si="85"/>
        <v>0</v>
      </c>
      <c r="BH254" s="81">
        <f t="shared" si="86"/>
        <v>0</v>
      </c>
      <c r="BI254" s="81">
        <f t="shared" si="87"/>
        <v>0</v>
      </c>
    </row>
    <row r="255" spans="1:61" ht="17.25" thickTop="1" thickBot="1">
      <c r="A255" s="70"/>
      <c r="B255" s="71"/>
      <c r="C255" s="3"/>
      <c r="D255" s="45"/>
      <c r="E255" s="45"/>
      <c r="F255" s="45">
        <f t="shared" si="90"/>
        <v>0</v>
      </c>
      <c r="G255" s="3"/>
      <c r="H255" s="3"/>
      <c r="I255" s="39"/>
      <c r="J255" s="45">
        <f t="shared" si="91"/>
        <v>0</v>
      </c>
      <c r="K255" s="45">
        <f t="shared" si="92"/>
        <v>0</v>
      </c>
      <c r="L255" s="3"/>
      <c r="M255" s="72"/>
      <c r="N255" s="72"/>
      <c r="O255" s="45">
        <f t="shared" si="93"/>
        <v>0</v>
      </c>
      <c r="P255" s="71"/>
      <c r="Q255" s="74"/>
      <c r="R255" s="74"/>
      <c r="S255" s="75"/>
      <c r="T255" s="76"/>
      <c r="U255" s="70"/>
      <c r="V255" s="3"/>
      <c r="W255" s="3"/>
      <c r="X255" s="3"/>
      <c r="Y255" s="39"/>
      <c r="Z255" s="405">
        <f t="shared" si="88"/>
        <v>0</v>
      </c>
      <c r="AA255" s="92">
        <f t="shared" si="89"/>
        <v>0</v>
      </c>
      <c r="AB255" s="71"/>
      <c r="AC255" s="3"/>
      <c r="AD255" s="71"/>
      <c r="AE255" s="78"/>
      <c r="AF255" s="78"/>
      <c r="AG255" s="3"/>
      <c r="AH255" s="3"/>
      <c r="AI255" s="79"/>
      <c r="AJ255" s="3"/>
      <c r="AK255" s="71"/>
      <c r="AL255" s="3"/>
      <c r="AM255" s="71"/>
      <c r="AN255" s="3"/>
      <c r="AO255" s="3"/>
      <c r="AP255" s="76"/>
      <c r="AQ255" s="74"/>
      <c r="AR255" s="3"/>
      <c r="AS255" s="3"/>
      <c r="AT255" s="3"/>
      <c r="AU255" s="3"/>
      <c r="AV255" s="3"/>
      <c r="AW255" s="1"/>
      <c r="AX255" s="1"/>
      <c r="AY255" s="1">
        <f t="shared" ref="AY255:AY318" si="94">(AW255*35%)-AX255</f>
        <v>0</v>
      </c>
      <c r="AZ255" s="3"/>
      <c r="BA255" s="3"/>
      <c r="BB255" s="3"/>
      <c r="BC255" s="80" t="e">
        <f t="shared" si="81"/>
        <v>#DIV/0!</v>
      </c>
      <c r="BD255" s="80" t="e">
        <f t="shared" si="82"/>
        <v>#DIV/0!</v>
      </c>
      <c r="BE255" s="81">
        <f t="shared" si="83"/>
        <v>0</v>
      </c>
      <c r="BF255" s="81">
        <f t="shared" si="84"/>
        <v>0</v>
      </c>
      <c r="BG255" s="81">
        <f t="shared" si="85"/>
        <v>0</v>
      </c>
      <c r="BH255" s="81">
        <f t="shared" si="86"/>
        <v>0</v>
      </c>
      <c r="BI255" s="81">
        <f t="shared" si="87"/>
        <v>0</v>
      </c>
    </row>
    <row r="256" spans="1:61" ht="17.25" thickTop="1" thickBot="1">
      <c r="A256" s="70"/>
      <c r="B256" s="71"/>
      <c r="C256" s="3"/>
      <c r="D256" s="45"/>
      <c r="E256" s="45"/>
      <c r="F256" s="45">
        <f t="shared" si="90"/>
        <v>0</v>
      </c>
      <c r="G256" s="3"/>
      <c r="H256" s="3"/>
      <c r="I256" s="39"/>
      <c r="J256" s="45">
        <f t="shared" si="91"/>
        <v>0</v>
      </c>
      <c r="K256" s="45">
        <f t="shared" si="92"/>
        <v>0</v>
      </c>
      <c r="L256" s="3"/>
      <c r="M256" s="72"/>
      <c r="N256" s="72"/>
      <c r="O256" s="45">
        <f t="shared" si="93"/>
        <v>0</v>
      </c>
      <c r="P256" s="71"/>
      <c r="Q256" s="74"/>
      <c r="R256" s="74"/>
      <c r="S256" s="75"/>
      <c r="T256" s="76"/>
      <c r="U256" s="70"/>
      <c r="V256" s="3"/>
      <c r="W256" s="3"/>
      <c r="X256" s="3"/>
      <c r="Y256" s="39"/>
      <c r="Z256" s="405">
        <f t="shared" si="88"/>
        <v>0</v>
      </c>
      <c r="AA256" s="92">
        <f t="shared" si="89"/>
        <v>0</v>
      </c>
      <c r="AB256" s="71"/>
      <c r="AC256" s="3"/>
      <c r="AD256" s="71"/>
      <c r="AE256" s="78"/>
      <c r="AF256" s="78"/>
      <c r="AG256" s="3"/>
      <c r="AH256" s="3"/>
      <c r="AI256" s="79"/>
      <c r="AJ256" s="3"/>
      <c r="AK256" s="71"/>
      <c r="AL256" s="3"/>
      <c r="AM256" s="71"/>
      <c r="AN256" s="3"/>
      <c r="AO256" s="3"/>
      <c r="AP256" s="76"/>
      <c r="AQ256" s="74"/>
      <c r="AR256" s="3"/>
      <c r="AS256" s="3"/>
      <c r="AT256" s="3"/>
      <c r="AU256" s="3"/>
      <c r="AV256" s="3"/>
      <c r="AW256" s="1"/>
      <c r="AX256" s="1"/>
      <c r="AY256" s="1">
        <f t="shared" si="94"/>
        <v>0</v>
      </c>
      <c r="AZ256" s="3"/>
      <c r="BA256" s="3"/>
      <c r="BB256" s="3"/>
      <c r="BC256" s="80" t="e">
        <f t="shared" ref="BC256:BC319" si="95">D256/I256</f>
        <v>#DIV/0!</v>
      </c>
      <c r="BD256" s="80" t="e">
        <f t="shared" ref="BD256:BD319" si="96">E256/O256</f>
        <v>#DIV/0!</v>
      </c>
      <c r="BE256" s="81">
        <f t="shared" ref="BE256:BE319" si="97">LEN(Q256)</f>
        <v>0</v>
      </c>
      <c r="BF256" s="81">
        <f t="shared" ref="BF256:BF319" si="98">LEN(R256)</f>
        <v>0</v>
      </c>
      <c r="BG256" s="81">
        <f t="shared" ref="BG256:BG319" si="99">LEN(T256)</f>
        <v>0</v>
      </c>
      <c r="BH256" s="81">
        <f t="shared" ref="BH256:BH319" si="100">LEN(AP256)</f>
        <v>0</v>
      </c>
      <c r="BI256" s="81">
        <f t="shared" ref="BI256:BI319" si="101">LEN(AQ256)</f>
        <v>0</v>
      </c>
    </row>
    <row r="257" spans="1:61" ht="17.25" thickTop="1" thickBot="1">
      <c r="A257" s="70"/>
      <c r="B257" s="71"/>
      <c r="C257" s="3"/>
      <c r="D257" s="45"/>
      <c r="E257" s="45"/>
      <c r="F257" s="45">
        <f t="shared" si="90"/>
        <v>0</v>
      </c>
      <c r="G257" s="3"/>
      <c r="H257" s="3"/>
      <c r="I257" s="39"/>
      <c r="J257" s="45">
        <f t="shared" si="91"/>
        <v>0</v>
      </c>
      <c r="K257" s="45">
        <f t="shared" si="92"/>
        <v>0</v>
      </c>
      <c r="L257" s="3"/>
      <c r="M257" s="72"/>
      <c r="N257" s="72"/>
      <c r="O257" s="45">
        <f t="shared" si="93"/>
        <v>0</v>
      </c>
      <c r="P257" s="71"/>
      <c r="Q257" s="74"/>
      <c r="R257" s="74"/>
      <c r="S257" s="75"/>
      <c r="T257" s="76"/>
      <c r="U257" s="70"/>
      <c r="V257" s="3"/>
      <c r="W257" s="3"/>
      <c r="X257" s="3"/>
      <c r="Y257" s="39"/>
      <c r="Z257" s="405">
        <f t="shared" si="88"/>
        <v>0</v>
      </c>
      <c r="AA257" s="92">
        <f t="shared" si="89"/>
        <v>0</v>
      </c>
      <c r="AB257" s="71"/>
      <c r="AC257" s="3"/>
      <c r="AD257" s="71"/>
      <c r="AE257" s="78"/>
      <c r="AF257" s="78"/>
      <c r="AG257" s="3"/>
      <c r="AH257" s="3"/>
      <c r="AI257" s="79"/>
      <c r="AJ257" s="3"/>
      <c r="AK257" s="71"/>
      <c r="AL257" s="3"/>
      <c r="AM257" s="71"/>
      <c r="AN257" s="3"/>
      <c r="AO257" s="3"/>
      <c r="AP257" s="76"/>
      <c r="AQ257" s="74"/>
      <c r="AR257" s="3"/>
      <c r="AS257" s="3"/>
      <c r="AT257" s="3"/>
      <c r="AU257" s="3"/>
      <c r="AV257" s="3"/>
      <c r="AW257" s="1"/>
      <c r="AX257" s="1"/>
      <c r="AY257" s="1">
        <f t="shared" si="94"/>
        <v>0</v>
      </c>
      <c r="AZ257" s="3"/>
      <c r="BA257" s="3"/>
      <c r="BB257" s="3"/>
      <c r="BC257" s="80" t="e">
        <f t="shared" si="95"/>
        <v>#DIV/0!</v>
      </c>
      <c r="BD257" s="80" t="e">
        <f t="shared" si="96"/>
        <v>#DIV/0!</v>
      </c>
      <c r="BE257" s="81">
        <f t="shared" si="97"/>
        <v>0</v>
      </c>
      <c r="BF257" s="81">
        <f t="shared" si="98"/>
        <v>0</v>
      </c>
      <c r="BG257" s="81">
        <f t="shared" si="99"/>
        <v>0</v>
      </c>
      <c r="BH257" s="81">
        <f t="shared" si="100"/>
        <v>0</v>
      </c>
      <c r="BI257" s="81">
        <f t="shared" si="101"/>
        <v>0</v>
      </c>
    </row>
    <row r="258" spans="1:61" ht="17.25" thickTop="1" thickBot="1">
      <c r="A258" s="70"/>
      <c r="B258" s="71"/>
      <c r="C258" s="3"/>
      <c r="D258" s="45"/>
      <c r="E258" s="45"/>
      <c r="F258" s="45">
        <f t="shared" si="90"/>
        <v>0</v>
      </c>
      <c r="G258" s="3"/>
      <c r="H258" s="3"/>
      <c r="I258" s="39"/>
      <c r="J258" s="45">
        <f t="shared" si="91"/>
        <v>0</v>
      </c>
      <c r="K258" s="45">
        <f t="shared" si="92"/>
        <v>0</v>
      </c>
      <c r="L258" s="3"/>
      <c r="M258" s="72"/>
      <c r="N258" s="72"/>
      <c r="O258" s="45">
        <f t="shared" si="93"/>
        <v>0</v>
      </c>
      <c r="P258" s="71"/>
      <c r="Q258" s="74"/>
      <c r="R258" s="74"/>
      <c r="S258" s="75"/>
      <c r="T258" s="76"/>
      <c r="U258" s="70"/>
      <c r="V258" s="3"/>
      <c r="W258" s="3"/>
      <c r="X258" s="3"/>
      <c r="Y258" s="39"/>
      <c r="Z258" s="405">
        <f t="shared" si="88"/>
        <v>0</v>
      </c>
      <c r="AA258" s="92">
        <f t="shared" si="89"/>
        <v>0</v>
      </c>
      <c r="AB258" s="71"/>
      <c r="AC258" s="3"/>
      <c r="AD258" s="71"/>
      <c r="AE258" s="78"/>
      <c r="AF258" s="78"/>
      <c r="AG258" s="3"/>
      <c r="AH258" s="3"/>
      <c r="AI258" s="79"/>
      <c r="AJ258" s="3"/>
      <c r="AK258" s="71"/>
      <c r="AL258" s="3"/>
      <c r="AM258" s="71"/>
      <c r="AN258" s="3"/>
      <c r="AO258" s="3"/>
      <c r="AP258" s="76"/>
      <c r="AQ258" s="74"/>
      <c r="AR258" s="3"/>
      <c r="AS258" s="3"/>
      <c r="AT258" s="3"/>
      <c r="AU258" s="3"/>
      <c r="AV258" s="3"/>
      <c r="AW258" s="1"/>
      <c r="AX258" s="1"/>
      <c r="AY258" s="1">
        <f t="shared" si="94"/>
        <v>0</v>
      </c>
      <c r="AZ258" s="3"/>
      <c r="BA258" s="3"/>
      <c r="BB258" s="3"/>
      <c r="BC258" s="80" t="e">
        <f t="shared" si="95"/>
        <v>#DIV/0!</v>
      </c>
      <c r="BD258" s="80" t="e">
        <f t="shared" si="96"/>
        <v>#DIV/0!</v>
      </c>
      <c r="BE258" s="81">
        <f t="shared" si="97"/>
        <v>0</v>
      </c>
      <c r="BF258" s="81">
        <f t="shared" si="98"/>
        <v>0</v>
      </c>
      <c r="BG258" s="81">
        <f t="shared" si="99"/>
        <v>0</v>
      </c>
      <c r="BH258" s="81">
        <f t="shared" si="100"/>
        <v>0</v>
      </c>
      <c r="BI258" s="81">
        <f t="shared" si="101"/>
        <v>0</v>
      </c>
    </row>
    <row r="259" spans="1:61" ht="17.25" thickTop="1" thickBot="1">
      <c r="A259" s="70"/>
      <c r="B259" s="71"/>
      <c r="C259" s="3"/>
      <c r="D259" s="45"/>
      <c r="E259" s="45"/>
      <c r="F259" s="45">
        <f t="shared" si="90"/>
        <v>0</v>
      </c>
      <c r="G259" s="3"/>
      <c r="H259" s="3"/>
      <c r="I259" s="39"/>
      <c r="J259" s="45">
        <f t="shared" si="91"/>
        <v>0</v>
      </c>
      <c r="K259" s="45">
        <f t="shared" si="92"/>
        <v>0</v>
      </c>
      <c r="L259" s="3"/>
      <c r="M259" s="72"/>
      <c r="N259" s="72"/>
      <c r="O259" s="45">
        <f t="shared" si="93"/>
        <v>0</v>
      </c>
      <c r="P259" s="71"/>
      <c r="Q259" s="74"/>
      <c r="R259" s="74"/>
      <c r="S259" s="75"/>
      <c r="T259" s="76"/>
      <c r="U259" s="70"/>
      <c r="V259" s="3"/>
      <c r="W259" s="3"/>
      <c r="X259" s="3"/>
      <c r="Y259" s="39"/>
      <c r="Z259" s="405">
        <f t="shared" si="88"/>
        <v>0</v>
      </c>
      <c r="AA259" s="92">
        <f t="shared" si="89"/>
        <v>0</v>
      </c>
      <c r="AB259" s="71"/>
      <c r="AC259" s="3"/>
      <c r="AD259" s="71"/>
      <c r="AE259" s="78"/>
      <c r="AF259" s="78"/>
      <c r="AG259" s="3"/>
      <c r="AH259" s="3"/>
      <c r="AI259" s="79"/>
      <c r="AJ259" s="3"/>
      <c r="AK259" s="71"/>
      <c r="AL259" s="3"/>
      <c r="AM259" s="71"/>
      <c r="AN259" s="3"/>
      <c r="AO259" s="3"/>
      <c r="AP259" s="76"/>
      <c r="AQ259" s="74"/>
      <c r="AR259" s="3"/>
      <c r="AS259" s="3"/>
      <c r="AT259" s="3"/>
      <c r="AU259" s="3"/>
      <c r="AV259" s="3"/>
      <c r="AW259" s="1"/>
      <c r="AX259" s="1"/>
      <c r="AY259" s="1">
        <f t="shared" si="94"/>
        <v>0</v>
      </c>
      <c r="AZ259" s="3"/>
      <c r="BA259" s="3"/>
      <c r="BB259" s="3"/>
      <c r="BC259" s="80" t="e">
        <f t="shared" si="95"/>
        <v>#DIV/0!</v>
      </c>
      <c r="BD259" s="80" t="e">
        <f t="shared" si="96"/>
        <v>#DIV/0!</v>
      </c>
      <c r="BE259" s="81">
        <f t="shared" si="97"/>
        <v>0</v>
      </c>
      <c r="BF259" s="81">
        <f t="shared" si="98"/>
        <v>0</v>
      </c>
      <c r="BG259" s="81">
        <f t="shared" si="99"/>
        <v>0</v>
      </c>
      <c r="BH259" s="81">
        <f t="shared" si="100"/>
        <v>0</v>
      </c>
      <c r="BI259" s="81">
        <f t="shared" si="101"/>
        <v>0</v>
      </c>
    </row>
    <row r="260" spans="1:61" ht="17.25" thickTop="1" thickBot="1">
      <c r="A260" s="70"/>
      <c r="B260" s="71"/>
      <c r="C260" s="3"/>
      <c r="D260" s="45"/>
      <c r="E260" s="45"/>
      <c r="F260" s="45">
        <f t="shared" si="90"/>
        <v>0</v>
      </c>
      <c r="G260" s="3"/>
      <c r="H260" s="3"/>
      <c r="I260" s="39"/>
      <c r="J260" s="45">
        <f t="shared" si="91"/>
        <v>0</v>
      </c>
      <c r="K260" s="45">
        <f t="shared" si="92"/>
        <v>0</v>
      </c>
      <c r="L260" s="3"/>
      <c r="M260" s="72"/>
      <c r="N260" s="72"/>
      <c r="O260" s="45">
        <f t="shared" si="93"/>
        <v>0</v>
      </c>
      <c r="P260" s="71"/>
      <c r="Q260" s="74"/>
      <c r="R260" s="74"/>
      <c r="S260" s="75"/>
      <c r="T260" s="76"/>
      <c r="U260" s="70"/>
      <c r="V260" s="3"/>
      <c r="W260" s="3"/>
      <c r="X260" s="3"/>
      <c r="Y260" s="39"/>
      <c r="Z260" s="405">
        <f t="shared" si="88"/>
        <v>0</v>
      </c>
      <c r="AA260" s="92">
        <f t="shared" si="89"/>
        <v>0</v>
      </c>
      <c r="AB260" s="71"/>
      <c r="AC260" s="3"/>
      <c r="AD260" s="71"/>
      <c r="AE260" s="78"/>
      <c r="AF260" s="78"/>
      <c r="AG260" s="3"/>
      <c r="AH260" s="3"/>
      <c r="AI260" s="79"/>
      <c r="AJ260" s="3"/>
      <c r="AK260" s="71"/>
      <c r="AL260" s="3"/>
      <c r="AM260" s="71"/>
      <c r="AN260" s="3"/>
      <c r="AO260" s="3"/>
      <c r="AP260" s="76"/>
      <c r="AQ260" s="74"/>
      <c r="AR260" s="3"/>
      <c r="AS260" s="3"/>
      <c r="AT260" s="3"/>
      <c r="AU260" s="3"/>
      <c r="AV260" s="3"/>
      <c r="AW260" s="1"/>
      <c r="AX260" s="1"/>
      <c r="AY260" s="1">
        <f t="shared" si="94"/>
        <v>0</v>
      </c>
      <c r="AZ260" s="3"/>
      <c r="BA260" s="3"/>
      <c r="BB260" s="3"/>
      <c r="BC260" s="80" t="e">
        <f t="shared" si="95"/>
        <v>#DIV/0!</v>
      </c>
      <c r="BD260" s="80" t="e">
        <f t="shared" si="96"/>
        <v>#DIV/0!</v>
      </c>
      <c r="BE260" s="81">
        <f t="shared" si="97"/>
        <v>0</v>
      </c>
      <c r="BF260" s="81">
        <f t="shared" si="98"/>
        <v>0</v>
      </c>
      <c r="BG260" s="81">
        <f t="shared" si="99"/>
        <v>0</v>
      </c>
      <c r="BH260" s="81">
        <f t="shared" si="100"/>
        <v>0</v>
      </c>
      <c r="BI260" s="81">
        <f t="shared" si="101"/>
        <v>0</v>
      </c>
    </row>
    <row r="261" spans="1:61" ht="17.25" thickTop="1" thickBot="1">
      <c r="A261" s="70"/>
      <c r="B261" s="71"/>
      <c r="C261" s="3"/>
      <c r="D261" s="45"/>
      <c r="E261" s="45"/>
      <c r="F261" s="45">
        <f t="shared" si="90"/>
        <v>0</v>
      </c>
      <c r="G261" s="3"/>
      <c r="H261" s="3"/>
      <c r="I261" s="39"/>
      <c r="J261" s="45">
        <f t="shared" si="91"/>
        <v>0</v>
      </c>
      <c r="K261" s="45">
        <f t="shared" si="92"/>
        <v>0</v>
      </c>
      <c r="L261" s="3"/>
      <c r="M261" s="72"/>
      <c r="N261" s="72"/>
      <c r="O261" s="45">
        <f t="shared" si="93"/>
        <v>0</v>
      </c>
      <c r="P261" s="71"/>
      <c r="Q261" s="74"/>
      <c r="R261" s="74"/>
      <c r="S261" s="75"/>
      <c r="T261" s="76"/>
      <c r="U261" s="70"/>
      <c r="V261" s="3"/>
      <c r="W261" s="3"/>
      <c r="X261" s="3"/>
      <c r="Y261" s="39"/>
      <c r="Z261" s="405">
        <f t="shared" si="88"/>
        <v>0</v>
      </c>
      <c r="AA261" s="92">
        <f t="shared" si="89"/>
        <v>0</v>
      </c>
      <c r="AB261" s="71"/>
      <c r="AC261" s="3"/>
      <c r="AD261" s="71"/>
      <c r="AE261" s="78"/>
      <c r="AF261" s="78"/>
      <c r="AG261" s="3"/>
      <c r="AH261" s="3"/>
      <c r="AI261" s="79"/>
      <c r="AJ261" s="3"/>
      <c r="AK261" s="71"/>
      <c r="AL261" s="3"/>
      <c r="AM261" s="71"/>
      <c r="AN261" s="3"/>
      <c r="AO261" s="3"/>
      <c r="AP261" s="76"/>
      <c r="AQ261" s="74"/>
      <c r="AR261" s="3"/>
      <c r="AS261" s="3"/>
      <c r="AT261" s="3"/>
      <c r="AU261" s="3"/>
      <c r="AV261" s="3"/>
      <c r="AW261" s="1"/>
      <c r="AX261" s="1"/>
      <c r="AY261" s="1">
        <f t="shared" si="94"/>
        <v>0</v>
      </c>
      <c r="AZ261" s="3"/>
      <c r="BA261" s="3"/>
      <c r="BB261" s="3"/>
      <c r="BC261" s="80" t="e">
        <f t="shared" si="95"/>
        <v>#DIV/0!</v>
      </c>
      <c r="BD261" s="80" t="e">
        <f t="shared" si="96"/>
        <v>#DIV/0!</v>
      </c>
      <c r="BE261" s="81">
        <f t="shared" si="97"/>
        <v>0</v>
      </c>
      <c r="BF261" s="81">
        <f t="shared" si="98"/>
        <v>0</v>
      </c>
      <c r="BG261" s="81">
        <f t="shared" si="99"/>
        <v>0</v>
      </c>
      <c r="BH261" s="81">
        <f t="shared" si="100"/>
        <v>0</v>
      </c>
      <c r="BI261" s="81">
        <f t="shared" si="101"/>
        <v>0</v>
      </c>
    </row>
    <row r="262" spans="1:61" ht="17.25" thickTop="1" thickBot="1">
      <c r="A262" s="70"/>
      <c r="B262" s="71"/>
      <c r="C262" s="3"/>
      <c r="D262" s="45"/>
      <c r="E262" s="45"/>
      <c r="F262" s="45">
        <f t="shared" si="90"/>
        <v>0</v>
      </c>
      <c r="G262" s="3"/>
      <c r="H262" s="3"/>
      <c r="I262" s="39"/>
      <c r="J262" s="45">
        <f t="shared" si="91"/>
        <v>0</v>
      </c>
      <c r="K262" s="45">
        <f t="shared" si="92"/>
        <v>0</v>
      </c>
      <c r="L262" s="3"/>
      <c r="M262" s="72"/>
      <c r="N262" s="72"/>
      <c r="O262" s="45">
        <f t="shared" si="93"/>
        <v>0</v>
      </c>
      <c r="P262" s="71"/>
      <c r="Q262" s="74"/>
      <c r="R262" s="74"/>
      <c r="S262" s="75"/>
      <c r="T262" s="76"/>
      <c r="U262" s="70"/>
      <c r="V262" s="3"/>
      <c r="W262" s="3"/>
      <c r="X262" s="3"/>
      <c r="Y262" s="39"/>
      <c r="Z262" s="405">
        <f t="shared" ref="Z262:Z325" si="102">IF(AG262="Corporate",((F262+Y262)/2),IF(G262="Club",I262,(F262+Y262)))</f>
        <v>0</v>
      </c>
      <c r="AA262" s="92">
        <f t="shared" si="89"/>
        <v>0</v>
      </c>
      <c r="AB262" s="71"/>
      <c r="AC262" s="3"/>
      <c r="AD262" s="71"/>
      <c r="AE262" s="78"/>
      <c r="AF262" s="78"/>
      <c r="AG262" s="3"/>
      <c r="AH262" s="3"/>
      <c r="AI262" s="79"/>
      <c r="AJ262" s="3"/>
      <c r="AK262" s="71"/>
      <c r="AL262" s="3"/>
      <c r="AM262" s="71"/>
      <c r="AN262" s="3"/>
      <c r="AO262" s="3"/>
      <c r="AP262" s="76"/>
      <c r="AQ262" s="74"/>
      <c r="AR262" s="3"/>
      <c r="AS262" s="3"/>
      <c r="AT262" s="3"/>
      <c r="AU262" s="3"/>
      <c r="AV262" s="3"/>
      <c r="AW262" s="1"/>
      <c r="AX262" s="1"/>
      <c r="AY262" s="1">
        <f t="shared" si="94"/>
        <v>0</v>
      </c>
      <c r="AZ262" s="3"/>
      <c r="BA262" s="3"/>
      <c r="BB262" s="3"/>
      <c r="BC262" s="80" t="e">
        <f t="shared" si="95"/>
        <v>#DIV/0!</v>
      </c>
      <c r="BD262" s="80" t="e">
        <f t="shared" si="96"/>
        <v>#DIV/0!</v>
      </c>
      <c r="BE262" s="81">
        <f t="shared" si="97"/>
        <v>0</v>
      </c>
      <c r="BF262" s="81">
        <f t="shared" si="98"/>
        <v>0</v>
      </c>
      <c r="BG262" s="81">
        <f t="shared" si="99"/>
        <v>0</v>
      </c>
      <c r="BH262" s="81">
        <f t="shared" si="100"/>
        <v>0</v>
      </c>
      <c r="BI262" s="81">
        <f t="shared" si="101"/>
        <v>0</v>
      </c>
    </row>
    <row r="263" spans="1:61" ht="17.25" thickTop="1" thickBot="1">
      <c r="A263" s="70"/>
      <c r="B263" s="71"/>
      <c r="C263" s="3"/>
      <c r="D263" s="45"/>
      <c r="E263" s="45"/>
      <c r="F263" s="45">
        <f t="shared" si="90"/>
        <v>0</v>
      </c>
      <c r="G263" s="3"/>
      <c r="H263" s="3"/>
      <c r="I263" s="39"/>
      <c r="J263" s="45">
        <f t="shared" si="91"/>
        <v>0</v>
      </c>
      <c r="K263" s="45">
        <f t="shared" si="92"/>
        <v>0</v>
      </c>
      <c r="L263" s="3"/>
      <c r="M263" s="72"/>
      <c r="N263" s="72"/>
      <c r="O263" s="45">
        <f t="shared" si="93"/>
        <v>0</v>
      </c>
      <c r="P263" s="71"/>
      <c r="Q263" s="74"/>
      <c r="R263" s="74"/>
      <c r="S263" s="75"/>
      <c r="T263" s="76"/>
      <c r="U263" s="70"/>
      <c r="V263" s="3"/>
      <c r="W263" s="3"/>
      <c r="X263" s="3"/>
      <c r="Y263" s="39"/>
      <c r="Z263" s="405">
        <f t="shared" si="102"/>
        <v>0</v>
      </c>
      <c r="AA263" s="92">
        <f t="shared" si="89"/>
        <v>0</v>
      </c>
      <c r="AB263" s="71"/>
      <c r="AC263" s="3"/>
      <c r="AD263" s="71"/>
      <c r="AE263" s="78"/>
      <c r="AF263" s="78"/>
      <c r="AG263" s="3"/>
      <c r="AH263" s="3"/>
      <c r="AI263" s="79"/>
      <c r="AJ263" s="3"/>
      <c r="AK263" s="71"/>
      <c r="AL263" s="3"/>
      <c r="AM263" s="71"/>
      <c r="AN263" s="3"/>
      <c r="AO263" s="3"/>
      <c r="AP263" s="76"/>
      <c r="AQ263" s="74"/>
      <c r="AR263" s="3"/>
      <c r="AS263" s="3"/>
      <c r="AT263" s="3"/>
      <c r="AU263" s="3"/>
      <c r="AV263" s="3"/>
      <c r="AW263" s="1"/>
      <c r="AX263" s="1"/>
      <c r="AY263" s="1">
        <f t="shared" si="94"/>
        <v>0</v>
      </c>
      <c r="AZ263" s="3"/>
      <c r="BA263" s="3"/>
      <c r="BB263" s="3"/>
      <c r="BC263" s="80" t="e">
        <f t="shared" si="95"/>
        <v>#DIV/0!</v>
      </c>
      <c r="BD263" s="80" t="e">
        <f t="shared" si="96"/>
        <v>#DIV/0!</v>
      </c>
      <c r="BE263" s="81">
        <f t="shared" si="97"/>
        <v>0</v>
      </c>
      <c r="BF263" s="81">
        <f t="shared" si="98"/>
        <v>0</v>
      </c>
      <c r="BG263" s="81">
        <f t="shared" si="99"/>
        <v>0</v>
      </c>
      <c r="BH263" s="81">
        <f t="shared" si="100"/>
        <v>0</v>
      </c>
      <c r="BI263" s="81">
        <f t="shared" si="101"/>
        <v>0</v>
      </c>
    </row>
    <row r="264" spans="1:61" ht="17.25" thickTop="1" thickBot="1">
      <c r="A264" s="70"/>
      <c r="B264" s="71"/>
      <c r="C264" s="3"/>
      <c r="D264" s="45"/>
      <c r="E264" s="45"/>
      <c r="F264" s="45">
        <f t="shared" si="90"/>
        <v>0</v>
      </c>
      <c r="G264" s="3"/>
      <c r="H264" s="3"/>
      <c r="I264" s="39"/>
      <c r="J264" s="45">
        <f t="shared" si="91"/>
        <v>0</v>
      </c>
      <c r="K264" s="45">
        <f t="shared" si="92"/>
        <v>0</v>
      </c>
      <c r="L264" s="3"/>
      <c r="M264" s="72"/>
      <c r="N264" s="72"/>
      <c r="O264" s="45">
        <f t="shared" si="93"/>
        <v>0</v>
      </c>
      <c r="P264" s="71"/>
      <c r="Q264" s="74"/>
      <c r="R264" s="74"/>
      <c r="S264" s="75"/>
      <c r="T264" s="76"/>
      <c r="U264" s="70"/>
      <c r="V264" s="3"/>
      <c r="W264" s="3"/>
      <c r="X264" s="3"/>
      <c r="Y264" s="39"/>
      <c r="Z264" s="405">
        <f t="shared" si="102"/>
        <v>0</v>
      </c>
      <c r="AA264" s="92">
        <f t="shared" si="89"/>
        <v>0</v>
      </c>
      <c r="AB264" s="71"/>
      <c r="AC264" s="3"/>
      <c r="AD264" s="71"/>
      <c r="AE264" s="78"/>
      <c r="AF264" s="78"/>
      <c r="AG264" s="3"/>
      <c r="AH264" s="3"/>
      <c r="AI264" s="79"/>
      <c r="AJ264" s="3"/>
      <c r="AK264" s="71"/>
      <c r="AL264" s="3"/>
      <c r="AM264" s="71"/>
      <c r="AN264" s="3"/>
      <c r="AO264" s="3"/>
      <c r="AP264" s="76"/>
      <c r="AQ264" s="74"/>
      <c r="AR264" s="3"/>
      <c r="AS264" s="3"/>
      <c r="AT264" s="3"/>
      <c r="AU264" s="3"/>
      <c r="AV264" s="3"/>
      <c r="AW264" s="1"/>
      <c r="AX264" s="1"/>
      <c r="AY264" s="1">
        <f t="shared" si="94"/>
        <v>0</v>
      </c>
      <c r="AZ264" s="3"/>
      <c r="BA264" s="3"/>
      <c r="BB264" s="3"/>
      <c r="BC264" s="80" t="e">
        <f t="shared" si="95"/>
        <v>#DIV/0!</v>
      </c>
      <c r="BD264" s="80" t="e">
        <f t="shared" si="96"/>
        <v>#DIV/0!</v>
      </c>
      <c r="BE264" s="81">
        <f t="shared" si="97"/>
        <v>0</v>
      </c>
      <c r="BF264" s="81">
        <f t="shared" si="98"/>
        <v>0</v>
      </c>
      <c r="BG264" s="81">
        <f t="shared" si="99"/>
        <v>0</v>
      </c>
      <c r="BH264" s="81">
        <f t="shared" si="100"/>
        <v>0</v>
      </c>
      <c r="BI264" s="81">
        <f t="shared" si="101"/>
        <v>0</v>
      </c>
    </row>
    <row r="265" spans="1:61" ht="17.25" thickTop="1" thickBot="1">
      <c r="A265" s="70"/>
      <c r="B265" s="71"/>
      <c r="C265" s="3"/>
      <c r="D265" s="45"/>
      <c r="E265" s="45"/>
      <c r="F265" s="45">
        <f t="shared" si="90"/>
        <v>0</v>
      </c>
      <c r="G265" s="3"/>
      <c r="H265" s="3"/>
      <c r="I265" s="39"/>
      <c r="J265" s="45">
        <f t="shared" si="91"/>
        <v>0</v>
      </c>
      <c r="K265" s="45">
        <f t="shared" si="92"/>
        <v>0</v>
      </c>
      <c r="L265" s="3"/>
      <c r="M265" s="72"/>
      <c r="N265" s="72"/>
      <c r="O265" s="45">
        <f t="shared" si="93"/>
        <v>0</v>
      </c>
      <c r="P265" s="71"/>
      <c r="Q265" s="74"/>
      <c r="R265" s="74"/>
      <c r="S265" s="75"/>
      <c r="T265" s="76"/>
      <c r="U265" s="70"/>
      <c r="V265" s="3"/>
      <c r="W265" s="3"/>
      <c r="X265" s="3"/>
      <c r="Y265" s="39"/>
      <c r="Z265" s="405">
        <f t="shared" si="102"/>
        <v>0</v>
      </c>
      <c r="AA265" s="92">
        <f t="shared" si="89"/>
        <v>0</v>
      </c>
      <c r="AB265" s="71"/>
      <c r="AC265" s="3"/>
      <c r="AD265" s="71"/>
      <c r="AE265" s="78"/>
      <c r="AF265" s="78"/>
      <c r="AG265" s="3"/>
      <c r="AH265" s="3"/>
      <c r="AI265" s="79"/>
      <c r="AJ265" s="3"/>
      <c r="AK265" s="71"/>
      <c r="AL265" s="3"/>
      <c r="AM265" s="71"/>
      <c r="AN265" s="3"/>
      <c r="AO265" s="3"/>
      <c r="AP265" s="76"/>
      <c r="AQ265" s="74"/>
      <c r="AR265" s="3"/>
      <c r="AS265" s="3"/>
      <c r="AT265" s="3"/>
      <c r="AU265" s="3"/>
      <c r="AV265" s="3"/>
      <c r="AW265" s="1"/>
      <c r="AX265" s="1"/>
      <c r="AY265" s="1">
        <f t="shared" si="94"/>
        <v>0</v>
      </c>
      <c r="AZ265" s="3"/>
      <c r="BA265" s="3"/>
      <c r="BB265" s="3"/>
      <c r="BC265" s="80" t="e">
        <f t="shared" si="95"/>
        <v>#DIV/0!</v>
      </c>
      <c r="BD265" s="80" t="e">
        <f t="shared" si="96"/>
        <v>#DIV/0!</v>
      </c>
      <c r="BE265" s="81">
        <f t="shared" si="97"/>
        <v>0</v>
      </c>
      <c r="BF265" s="81">
        <f t="shared" si="98"/>
        <v>0</v>
      </c>
      <c r="BG265" s="81">
        <f t="shared" si="99"/>
        <v>0</v>
      </c>
      <c r="BH265" s="81">
        <f t="shared" si="100"/>
        <v>0</v>
      </c>
      <c r="BI265" s="81">
        <f t="shared" si="101"/>
        <v>0</v>
      </c>
    </row>
    <row r="266" spans="1:61" ht="17.25" thickTop="1" thickBot="1">
      <c r="A266" s="70"/>
      <c r="B266" s="71"/>
      <c r="C266" s="3"/>
      <c r="D266" s="45"/>
      <c r="E266" s="45"/>
      <c r="F266" s="45">
        <f t="shared" si="90"/>
        <v>0</v>
      </c>
      <c r="G266" s="3"/>
      <c r="H266" s="3"/>
      <c r="I266" s="39"/>
      <c r="J266" s="45">
        <f t="shared" si="91"/>
        <v>0</v>
      </c>
      <c r="K266" s="45">
        <f t="shared" si="92"/>
        <v>0</v>
      </c>
      <c r="L266" s="3"/>
      <c r="M266" s="72"/>
      <c r="N266" s="72"/>
      <c r="O266" s="45">
        <f t="shared" si="93"/>
        <v>0</v>
      </c>
      <c r="P266" s="71"/>
      <c r="Q266" s="74"/>
      <c r="R266" s="74"/>
      <c r="S266" s="75"/>
      <c r="T266" s="76"/>
      <c r="U266" s="70"/>
      <c r="V266" s="3"/>
      <c r="W266" s="3"/>
      <c r="X266" s="3"/>
      <c r="Y266" s="39"/>
      <c r="Z266" s="405">
        <f t="shared" si="102"/>
        <v>0</v>
      </c>
      <c r="AA266" s="92">
        <f t="shared" si="89"/>
        <v>0</v>
      </c>
      <c r="AB266" s="71"/>
      <c r="AC266" s="3"/>
      <c r="AD266" s="71"/>
      <c r="AE266" s="78"/>
      <c r="AF266" s="78"/>
      <c r="AG266" s="3"/>
      <c r="AH266" s="3"/>
      <c r="AI266" s="79"/>
      <c r="AJ266" s="3"/>
      <c r="AK266" s="71"/>
      <c r="AL266" s="3"/>
      <c r="AM266" s="71"/>
      <c r="AN266" s="3"/>
      <c r="AO266" s="3"/>
      <c r="AP266" s="76"/>
      <c r="AQ266" s="74"/>
      <c r="AR266" s="3"/>
      <c r="AS266" s="3"/>
      <c r="AT266" s="3"/>
      <c r="AU266" s="3"/>
      <c r="AV266" s="3"/>
      <c r="AW266" s="1"/>
      <c r="AX266" s="1"/>
      <c r="AY266" s="1">
        <f t="shared" si="94"/>
        <v>0</v>
      </c>
      <c r="AZ266" s="3"/>
      <c r="BA266" s="3"/>
      <c r="BB266" s="3"/>
      <c r="BC266" s="80" t="e">
        <f t="shared" si="95"/>
        <v>#DIV/0!</v>
      </c>
      <c r="BD266" s="80" t="e">
        <f t="shared" si="96"/>
        <v>#DIV/0!</v>
      </c>
      <c r="BE266" s="81">
        <f t="shared" si="97"/>
        <v>0</v>
      </c>
      <c r="BF266" s="81">
        <f t="shared" si="98"/>
        <v>0</v>
      </c>
      <c r="BG266" s="81">
        <f t="shared" si="99"/>
        <v>0</v>
      </c>
      <c r="BH266" s="81">
        <f t="shared" si="100"/>
        <v>0</v>
      </c>
      <c r="BI266" s="81">
        <f t="shared" si="101"/>
        <v>0</v>
      </c>
    </row>
    <row r="267" spans="1:61" ht="17.25" thickTop="1" thickBot="1">
      <c r="A267" s="70"/>
      <c r="B267" s="71"/>
      <c r="C267" s="3"/>
      <c r="D267" s="45"/>
      <c r="E267" s="45"/>
      <c r="F267" s="45">
        <f t="shared" si="90"/>
        <v>0</v>
      </c>
      <c r="G267" s="3"/>
      <c r="H267" s="3"/>
      <c r="I267" s="39"/>
      <c r="J267" s="45">
        <f t="shared" si="91"/>
        <v>0</v>
      </c>
      <c r="K267" s="45">
        <f t="shared" si="92"/>
        <v>0</v>
      </c>
      <c r="L267" s="3"/>
      <c r="M267" s="72"/>
      <c r="N267" s="72"/>
      <c r="O267" s="45">
        <f t="shared" si="93"/>
        <v>0</v>
      </c>
      <c r="P267" s="71"/>
      <c r="Q267" s="74"/>
      <c r="R267" s="74"/>
      <c r="S267" s="75"/>
      <c r="T267" s="76"/>
      <c r="U267" s="70"/>
      <c r="V267" s="3"/>
      <c r="W267" s="3"/>
      <c r="X267" s="3"/>
      <c r="Y267" s="39"/>
      <c r="Z267" s="405">
        <f t="shared" si="102"/>
        <v>0</v>
      </c>
      <c r="AA267" s="92">
        <f t="shared" si="89"/>
        <v>0</v>
      </c>
      <c r="AB267" s="71"/>
      <c r="AC267" s="3"/>
      <c r="AD267" s="71"/>
      <c r="AE267" s="78"/>
      <c r="AF267" s="78"/>
      <c r="AG267" s="3"/>
      <c r="AH267" s="3"/>
      <c r="AI267" s="79"/>
      <c r="AJ267" s="3"/>
      <c r="AK267" s="71"/>
      <c r="AL267" s="3"/>
      <c r="AM267" s="71"/>
      <c r="AN267" s="3"/>
      <c r="AO267" s="3"/>
      <c r="AP267" s="76"/>
      <c r="AQ267" s="74"/>
      <c r="AR267" s="3"/>
      <c r="AS267" s="3"/>
      <c r="AT267" s="3"/>
      <c r="AU267" s="3"/>
      <c r="AV267" s="3"/>
      <c r="AW267" s="1"/>
      <c r="AX267" s="1"/>
      <c r="AY267" s="1">
        <f t="shared" si="94"/>
        <v>0</v>
      </c>
      <c r="AZ267" s="3"/>
      <c r="BA267" s="3"/>
      <c r="BB267" s="3"/>
      <c r="BC267" s="80" t="e">
        <f t="shared" si="95"/>
        <v>#DIV/0!</v>
      </c>
      <c r="BD267" s="80" t="e">
        <f t="shared" si="96"/>
        <v>#DIV/0!</v>
      </c>
      <c r="BE267" s="81">
        <f t="shared" si="97"/>
        <v>0</v>
      </c>
      <c r="BF267" s="81">
        <f t="shared" si="98"/>
        <v>0</v>
      </c>
      <c r="BG267" s="81">
        <f t="shared" si="99"/>
        <v>0</v>
      </c>
      <c r="BH267" s="81">
        <f t="shared" si="100"/>
        <v>0</v>
      </c>
      <c r="BI267" s="81">
        <f t="shared" si="101"/>
        <v>0</v>
      </c>
    </row>
    <row r="268" spans="1:61" ht="17.25" thickTop="1" thickBot="1">
      <c r="A268" s="70"/>
      <c r="B268" s="71"/>
      <c r="C268" s="3"/>
      <c r="D268" s="45"/>
      <c r="E268" s="45"/>
      <c r="F268" s="45">
        <f t="shared" si="90"/>
        <v>0</v>
      </c>
      <c r="G268" s="3"/>
      <c r="H268" s="3"/>
      <c r="I268" s="39"/>
      <c r="J268" s="45">
        <f t="shared" si="91"/>
        <v>0</v>
      </c>
      <c r="K268" s="45">
        <f t="shared" si="92"/>
        <v>0</v>
      </c>
      <c r="L268" s="3"/>
      <c r="M268" s="72"/>
      <c r="N268" s="72"/>
      <c r="O268" s="45">
        <f t="shared" si="93"/>
        <v>0</v>
      </c>
      <c r="P268" s="71"/>
      <c r="Q268" s="74"/>
      <c r="R268" s="74"/>
      <c r="S268" s="75"/>
      <c r="T268" s="76"/>
      <c r="U268" s="70"/>
      <c r="V268" s="3"/>
      <c r="W268" s="3"/>
      <c r="X268" s="3"/>
      <c r="Y268" s="39"/>
      <c r="Z268" s="405">
        <f t="shared" si="102"/>
        <v>0</v>
      </c>
      <c r="AA268" s="92">
        <f t="shared" si="89"/>
        <v>0</v>
      </c>
      <c r="AB268" s="71"/>
      <c r="AC268" s="3"/>
      <c r="AD268" s="71"/>
      <c r="AE268" s="78"/>
      <c r="AF268" s="78"/>
      <c r="AG268" s="3"/>
      <c r="AH268" s="3"/>
      <c r="AI268" s="79"/>
      <c r="AJ268" s="3"/>
      <c r="AK268" s="71"/>
      <c r="AL268" s="3"/>
      <c r="AM268" s="71"/>
      <c r="AN268" s="3"/>
      <c r="AO268" s="3"/>
      <c r="AP268" s="76"/>
      <c r="AQ268" s="74"/>
      <c r="AR268" s="3"/>
      <c r="AS268" s="3"/>
      <c r="AT268" s="3"/>
      <c r="AU268" s="3"/>
      <c r="AV268" s="3"/>
      <c r="AW268" s="1"/>
      <c r="AX268" s="1"/>
      <c r="AY268" s="1">
        <f t="shared" si="94"/>
        <v>0</v>
      </c>
      <c r="AZ268" s="3"/>
      <c r="BA268" s="3"/>
      <c r="BB268" s="3"/>
      <c r="BC268" s="80" t="e">
        <f t="shared" si="95"/>
        <v>#DIV/0!</v>
      </c>
      <c r="BD268" s="80" t="e">
        <f t="shared" si="96"/>
        <v>#DIV/0!</v>
      </c>
      <c r="BE268" s="81">
        <f t="shared" si="97"/>
        <v>0</v>
      </c>
      <c r="BF268" s="81">
        <f t="shared" si="98"/>
        <v>0</v>
      </c>
      <c r="BG268" s="81">
        <f t="shared" si="99"/>
        <v>0</v>
      </c>
      <c r="BH268" s="81">
        <f t="shared" si="100"/>
        <v>0</v>
      </c>
      <c r="BI268" s="81">
        <f t="shared" si="101"/>
        <v>0</v>
      </c>
    </row>
    <row r="269" spans="1:61" ht="17.25" thickTop="1" thickBot="1">
      <c r="A269" s="70"/>
      <c r="B269" s="71"/>
      <c r="C269" s="3"/>
      <c r="D269" s="45"/>
      <c r="E269" s="45"/>
      <c r="F269" s="45">
        <f t="shared" si="90"/>
        <v>0</v>
      </c>
      <c r="G269" s="3"/>
      <c r="H269" s="3"/>
      <c r="I269" s="39"/>
      <c r="J269" s="45">
        <f t="shared" si="91"/>
        <v>0</v>
      </c>
      <c r="K269" s="45">
        <f t="shared" si="92"/>
        <v>0</v>
      </c>
      <c r="L269" s="3"/>
      <c r="M269" s="72"/>
      <c r="N269" s="72"/>
      <c r="O269" s="45">
        <f t="shared" si="93"/>
        <v>0</v>
      </c>
      <c r="P269" s="71"/>
      <c r="Q269" s="74"/>
      <c r="R269" s="74"/>
      <c r="S269" s="75"/>
      <c r="T269" s="76"/>
      <c r="U269" s="70"/>
      <c r="V269" s="3"/>
      <c r="W269" s="3"/>
      <c r="X269" s="3"/>
      <c r="Y269" s="39"/>
      <c r="Z269" s="405">
        <f t="shared" si="102"/>
        <v>0</v>
      </c>
      <c r="AA269" s="92">
        <f t="shared" si="89"/>
        <v>0</v>
      </c>
      <c r="AB269" s="71"/>
      <c r="AC269" s="3"/>
      <c r="AD269" s="71"/>
      <c r="AE269" s="78"/>
      <c r="AF269" s="78"/>
      <c r="AG269" s="3"/>
      <c r="AH269" s="3"/>
      <c r="AI269" s="79"/>
      <c r="AJ269" s="3"/>
      <c r="AK269" s="71"/>
      <c r="AL269" s="3"/>
      <c r="AM269" s="71"/>
      <c r="AN269" s="3"/>
      <c r="AO269" s="3"/>
      <c r="AP269" s="76"/>
      <c r="AQ269" s="74"/>
      <c r="AR269" s="3"/>
      <c r="AS269" s="3"/>
      <c r="AT269" s="3"/>
      <c r="AU269" s="3"/>
      <c r="AV269" s="3"/>
      <c r="AW269" s="1"/>
      <c r="AX269" s="1"/>
      <c r="AY269" s="1">
        <f t="shared" si="94"/>
        <v>0</v>
      </c>
      <c r="AZ269" s="3"/>
      <c r="BA269" s="3"/>
      <c r="BB269" s="3"/>
      <c r="BC269" s="80" t="e">
        <f t="shared" si="95"/>
        <v>#DIV/0!</v>
      </c>
      <c r="BD269" s="80" t="e">
        <f t="shared" si="96"/>
        <v>#DIV/0!</v>
      </c>
      <c r="BE269" s="81">
        <f t="shared" si="97"/>
        <v>0</v>
      </c>
      <c r="BF269" s="81">
        <f t="shared" si="98"/>
        <v>0</v>
      </c>
      <c r="BG269" s="81">
        <f t="shared" si="99"/>
        <v>0</v>
      </c>
      <c r="BH269" s="81">
        <f t="shared" si="100"/>
        <v>0</v>
      </c>
      <c r="BI269" s="81">
        <f t="shared" si="101"/>
        <v>0</v>
      </c>
    </row>
    <row r="270" spans="1:61" ht="17.25" thickTop="1" thickBot="1">
      <c r="A270" s="70"/>
      <c r="B270" s="71"/>
      <c r="C270" s="3"/>
      <c r="D270" s="45"/>
      <c r="E270" s="45"/>
      <c r="F270" s="45">
        <f t="shared" si="90"/>
        <v>0</v>
      </c>
      <c r="G270" s="3"/>
      <c r="H270" s="3"/>
      <c r="I270" s="39"/>
      <c r="J270" s="45">
        <f t="shared" si="91"/>
        <v>0</v>
      </c>
      <c r="K270" s="45">
        <f t="shared" si="92"/>
        <v>0</v>
      </c>
      <c r="L270" s="3"/>
      <c r="M270" s="72"/>
      <c r="N270" s="72"/>
      <c r="O270" s="45">
        <f t="shared" si="93"/>
        <v>0</v>
      </c>
      <c r="P270" s="71"/>
      <c r="Q270" s="74"/>
      <c r="R270" s="74"/>
      <c r="S270" s="75"/>
      <c r="T270" s="76"/>
      <c r="U270" s="70"/>
      <c r="V270" s="3"/>
      <c r="W270" s="3"/>
      <c r="X270" s="3"/>
      <c r="Y270" s="39"/>
      <c r="Z270" s="405">
        <f t="shared" si="102"/>
        <v>0</v>
      </c>
      <c r="AA270" s="92">
        <f t="shared" si="89"/>
        <v>0</v>
      </c>
      <c r="AB270" s="71"/>
      <c r="AC270" s="3"/>
      <c r="AD270" s="71"/>
      <c r="AE270" s="78"/>
      <c r="AF270" s="78"/>
      <c r="AG270" s="3"/>
      <c r="AH270" s="3"/>
      <c r="AI270" s="79"/>
      <c r="AJ270" s="3"/>
      <c r="AK270" s="71"/>
      <c r="AL270" s="3"/>
      <c r="AM270" s="71"/>
      <c r="AN270" s="3"/>
      <c r="AO270" s="3"/>
      <c r="AP270" s="76"/>
      <c r="AQ270" s="74"/>
      <c r="AR270" s="3"/>
      <c r="AS270" s="3"/>
      <c r="AT270" s="3"/>
      <c r="AU270" s="3"/>
      <c r="AV270" s="3"/>
      <c r="AW270" s="1"/>
      <c r="AX270" s="1"/>
      <c r="AY270" s="1">
        <f t="shared" si="94"/>
        <v>0</v>
      </c>
      <c r="AZ270" s="3"/>
      <c r="BA270" s="3"/>
      <c r="BB270" s="3"/>
      <c r="BC270" s="80" t="e">
        <f t="shared" si="95"/>
        <v>#DIV/0!</v>
      </c>
      <c r="BD270" s="80" t="e">
        <f t="shared" si="96"/>
        <v>#DIV/0!</v>
      </c>
      <c r="BE270" s="81">
        <f t="shared" si="97"/>
        <v>0</v>
      </c>
      <c r="BF270" s="81">
        <f t="shared" si="98"/>
        <v>0</v>
      </c>
      <c r="BG270" s="81">
        <f t="shared" si="99"/>
        <v>0</v>
      </c>
      <c r="BH270" s="81">
        <f t="shared" si="100"/>
        <v>0</v>
      </c>
      <c r="BI270" s="81">
        <f t="shared" si="101"/>
        <v>0</v>
      </c>
    </row>
    <row r="271" spans="1:61" ht="17.25" thickTop="1" thickBot="1">
      <c r="A271" s="70"/>
      <c r="B271" s="71"/>
      <c r="C271" s="3"/>
      <c r="D271" s="45"/>
      <c r="E271" s="45"/>
      <c r="F271" s="45">
        <f t="shared" si="90"/>
        <v>0</v>
      </c>
      <c r="G271" s="3"/>
      <c r="H271" s="3"/>
      <c r="I271" s="39"/>
      <c r="J271" s="45">
        <f t="shared" si="91"/>
        <v>0</v>
      </c>
      <c r="K271" s="45">
        <f t="shared" si="92"/>
        <v>0</v>
      </c>
      <c r="L271" s="3"/>
      <c r="M271" s="72"/>
      <c r="N271" s="72"/>
      <c r="O271" s="45">
        <f t="shared" si="93"/>
        <v>0</v>
      </c>
      <c r="P271" s="71"/>
      <c r="Q271" s="74"/>
      <c r="R271" s="74"/>
      <c r="S271" s="75"/>
      <c r="T271" s="76"/>
      <c r="U271" s="70"/>
      <c r="V271" s="3"/>
      <c r="W271" s="3"/>
      <c r="X271" s="3"/>
      <c r="Y271" s="39"/>
      <c r="Z271" s="405">
        <f t="shared" si="102"/>
        <v>0</v>
      </c>
      <c r="AA271" s="92">
        <f t="shared" si="89"/>
        <v>0</v>
      </c>
      <c r="AB271" s="71"/>
      <c r="AC271" s="3"/>
      <c r="AD271" s="71"/>
      <c r="AE271" s="78"/>
      <c r="AF271" s="78"/>
      <c r="AG271" s="3"/>
      <c r="AH271" s="3"/>
      <c r="AI271" s="79"/>
      <c r="AJ271" s="3"/>
      <c r="AK271" s="71"/>
      <c r="AL271" s="3"/>
      <c r="AM271" s="71"/>
      <c r="AN271" s="3"/>
      <c r="AO271" s="3"/>
      <c r="AP271" s="76"/>
      <c r="AQ271" s="74"/>
      <c r="AR271" s="3"/>
      <c r="AS271" s="3"/>
      <c r="AT271" s="3"/>
      <c r="AU271" s="3"/>
      <c r="AV271" s="3"/>
      <c r="AW271" s="1"/>
      <c r="AX271" s="1"/>
      <c r="AY271" s="1">
        <f t="shared" si="94"/>
        <v>0</v>
      </c>
      <c r="AZ271" s="3"/>
      <c r="BA271" s="3"/>
      <c r="BB271" s="3"/>
      <c r="BC271" s="80" t="e">
        <f t="shared" si="95"/>
        <v>#DIV/0!</v>
      </c>
      <c r="BD271" s="80" t="e">
        <f t="shared" si="96"/>
        <v>#DIV/0!</v>
      </c>
      <c r="BE271" s="81">
        <f t="shared" si="97"/>
        <v>0</v>
      </c>
      <c r="BF271" s="81">
        <f t="shared" si="98"/>
        <v>0</v>
      </c>
      <c r="BG271" s="81">
        <f t="shared" si="99"/>
        <v>0</v>
      </c>
      <c r="BH271" s="81">
        <f t="shared" si="100"/>
        <v>0</v>
      </c>
      <c r="BI271" s="81">
        <f t="shared" si="101"/>
        <v>0</v>
      </c>
    </row>
    <row r="272" spans="1:61" ht="17.25" thickTop="1" thickBot="1">
      <c r="A272" s="70"/>
      <c r="B272" s="71"/>
      <c r="C272" s="3"/>
      <c r="D272" s="45"/>
      <c r="E272" s="45"/>
      <c r="F272" s="45">
        <f t="shared" si="90"/>
        <v>0</v>
      </c>
      <c r="G272" s="3"/>
      <c r="H272" s="3"/>
      <c r="I272" s="39"/>
      <c r="J272" s="45">
        <f t="shared" si="91"/>
        <v>0</v>
      </c>
      <c r="K272" s="45">
        <f t="shared" si="92"/>
        <v>0</v>
      </c>
      <c r="L272" s="3"/>
      <c r="M272" s="72"/>
      <c r="N272" s="72"/>
      <c r="O272" s="45">
        <f t="shared" si="93"/>
        <v>0</v>
      </c>
      <c r="P272" s="71"/>
      <c r="Q272" s="74"/>
      <c r="R272" s="74"/>
      <c r="S272" s="75"/>
      <c r="T272" s="76"/>
      <c r="U272" s="70"/>
      <c r="V272" s="3"/>
      <c r="W272" s="3"/>
      <c r="X272" s="3"/>
      <c r="Y272" s="39"/>
      <c r="Z272" s="405">
        <f t="shared" si="102"/>
        <v>0</v>
      </c>
      <c r="AA272" s="92">
        <f t="shared" si="89"/>
        <v>0</v>
      </c>
      <c r="AB272" s="71"/>
      <c r="AC272" s="3"/>
      <c r="AD272" s="71"/>
      <c r="AE272" s="78"/>
      <c r="AF272" s="78"/>
      <c r="AG272" s="3"/>
      <c r="AH272" s="3"/>
      <c r="AI272" s="79"/>
      <c r="AJ272" s="3"/>
      <c r="AK272" s="71"/>
      <c r="AL272" s="3"/>
      <c r="AM272" s="71"/>
      <c r="AN272" s="3"/>
      <c r="AO272" s="3"/>
      <c r="AP272" s="76"/>
      <c r="AQ272" s="74"/>
      <c r="AR272" s="3"/>
      <c r="AS272" s="3"/>
      <c r="AT272" s="3"/>
      <c r="AU272" s="3"/>
      <c r="AV272" s="3"/>
      <c r="AW272" s="1"/>
      <c r="AX272" s="1"/>
      <c r="AY272" s="1">
        <f t="shared" si="94"/>
        <v>0</v>
      </c>
      <c r="AZ272" s="3"/>
      <c r="BA272" s="3"/>
      <c r="BB272" s="3"/>
      <c r="BC272" s="80" t="e">
        <f t="shared" si="95"/>
        <v>#DIV/0!</v>
      </c>
      <c r="BD272" s="80" t="e">
        <f t="shared" si="96"/>
        <v>#DIV/0!</v>
      </c>
      <c r="BE272" s="81">
        <f t="shared" si="97"/>
        <v>0</v>
      </c>
      <c r="BF272" s="81">
        <f t="shared" si="98"/>
        <v>0</v>
      </c>
      <c r="BG272" s="81">
        <f t="shared" si="99"/>
        <v>0</v>
      </c>
      <c r="BH272" s="81">
        <f t="shared" si="100"/>
        <v>0</v>
      </c>
      <c r="BI272" s="81">
        <f t="shared" si="101"/>
        <v>0</v>
      </c>
    </row>
    <row r="273" spans="1:61" ht="17.25" thickTop="1" thickBot="1">
      <c r="A273" s="70"/>
      <c r="B273" s="71"/>
      <c r="C273" s="3"/>
      <c r="D273" s="45"/>
      <c r="E273" s="45"/>
      <c r="F273" s="45">
        <f t="shared" si="90"/>
        <v>0</v>
      </c>
      <c r="G273" s="3"/>
      <c r="H273" s="3"/>
      <c r="I273" s="39"/>
      <c r="J273" s="45">
        <f t="shared" si="91"/>
        <v>0</v>
      </c>
      <c r="K273" s="45">
        <f t="shared" si="92"/>
        <v>0</v>
      </c>
      <c r="L273" s="3"/>
      <c r="M273" s="72"/>
      <c r="N273" s="72"/>
      <c r="O273" s="45">
        <f t="shared" si="93"/>
        <v>0</v>
      </c>
      <c r="P273" s="71"/>
      <c r="Q273" s="74"/>
      <c r="R273" s="74"/>
      <c r="S273" s="75"/>
      <c r="T273" s="76"/>
      <c r="U273" s="70"/>
      <c r="V273" s="3"/>
      <c r="W273" s="3"/>
      <c r="X273" s="3"/>
      <c r="Y273" s="39"/>
      <c r="Z273" s="405">
        <f t="shared" si="102"/>
        <v>0</v>
      </c>
      <c r="AA273" s="92">
        <f t="shared" si="89"/>
        <v>0</v>
      </c>
      <c r="AB273" s="71"/>
      <c r="AC273" s="3"/>
      <c r="AD273" s="71"/>
      <c r="AE273" s="78"/>
      <c r="AF273" s="78"/>
      <c r="AG273" s="3"/>
      <c r="AH273" s="3"/>
      <c r="AI273" s="79"/>
      <c r="AJ273" s="3"/>
      <c r="AK273" s="71"/>
      <c r="AL273" s="3"/>
      <c r="AM273" s="71"/>
      <c r="AN273" s="3"/>
      <c r="AO273" s="3"/>
      <c r="AP273" s="76"/>
      <c r="AQ273" s="74"/>
      <c r="AR273" s="3"/>
      <c r="AS273" s="3"/>
      <c r="AT273" s="3"/>
      <c r="AU273" s="3"/>
      <c r="AV273" s="3"/>
      <c r="AW273" s="1"/>
      <c r="AX273" s="1"/>
      <c r="AY273" s="1">
        <f t="shared" si="94"/>
        <v>0</v>
      </c>
      <c r="AZ273" s="3"/>
      <c r="BA273" s="3"/>
      <c r="BB273" s="3"/>
      <c r="BC273" s="80" t="e">
        <f t="shared" si="95"/>
        <v>#DIV/0!</v>
      </c>
      <c r="BD273" s="80" t="e">
        <f t="shared" si="96"/>
        <v>#DIV/0!</v>
      </c>
      <c r="BE273" s="81">
        <f t="shared" si="97"/>
        <v>0</v>
      </c>
      <c r="BF273" s="81">
        <f t="shared" si="98"/>
        <v>0</v>
      </c>
      <c r="BG273" s="81">
        <f t="shared" si="99"/>
        <v>0</v>
      </c>
      <c r="BH273" s="81">
        <f t="shared" si="100"/>
        <v>0</v>
      </c>
      <c r="BI273" s="81">
        <f t="shared" si="101"/>
        <v>0</v>
      </c>
    </row>
    <row r="274" spans="1:61" ht="17.25" thickTop="1" thickBot="1">
      <c r="A274" s="70"/>
      <c r="B274" s="71"/>
      <c r="C274" s="3"/>
      <c r="D274" s="45"/>
      <c r="E274" s="45"/>
      <c r="F274" s="45">
        <f t="shared" si="90"/>
        <v>0</v>
      </c>
      <c r="G274" s="3"/>
      <c r="H274" s="3"/>
      <c r="I274" s="39"/>
      <c r="J274" s="45">
        <f t="shared" si="91"/>
        <v>0</v>
      </c>
      <c r="K274" s="45">
        <f t="shared" si="92"/>
        <v>0</v>
      </c>
      <c r="L274" s="3"/>
      <c r="M274" s="72"/>
      <c r="N274" s="72"/>
      <c r="O274" s="45">
        <f t="shared" si="93"/>
        <v>0</v>
      </c>
      <c r="P274" s="71"/>
      <c r="Q274" s="74"/>
      <c r="R274" s="74"/>
      <c r="S274" s="75"/>
      <c r="T274" s="76"/>
      <c r="U274" s="70"/>
      <c r="V274" s="3"/>
      <c r="W274" s="3"/>
      <c r="X274" s="3"/>
      <c r="Y274" s="39"/>
      <c r="Z274" s="405">
        <f t="shared" si="102"/>
        <v>0</v>
      </c>
      <c r="AA274" s="92">
        <f t="shared" si="89"/>
        <v>0</v>
      </c>
      <c r="AB274" s="71"/>
      <c r="AC274" s="3"/>
      <c r="AD274" s="71"/>
      <c r="AE274" s="78"/>
      <c r="AF274" s="78"/>
      <c r="AG274" s="3"/>
      <c r="AH274" s="3"/>
      <c r="AI274" s="79"/>
      <c r="AJ274" s="3"/>
      <c r="AK274" s="71"/>
      <c r="AL274" s="3"/>
      <c r="AM274" s="71"/>
      <c r="AN274" s="3"/>
      <c r="AO274" s="3"/>
      <c r="AP274" s="76"/>
      <c r="AQ274" s="74"/>
      <c r="AR274" s="3"/>
      <c r="AS274" s="3"/>
      <c r="AT274" s="3"/>
      <c r="AU274" s="3"/>
      <c r="AV274" s="3"/>
      <c r="AW274" s="1"/>
      <c r="AX274" s="1"/>
      <c r="AY274" s="1">
        <f t="shared" si="94"/>
        <v>0</v>
      </c>
      <c r="AZ274" s="3"/>
      <c r="BA274" s="3"/>
      <c r="BB274" s="3"/>
      <c r="BC274" s="80" t="e">
        <f t="shared" si="95"/>
        <v>#DIV/0!</v>
      </c>
      <c r="BD274" s="80" t="e">
        <f t="shared" si="96"/>
        <v>#DIV/0!</v>
      </c>
      <c r="BE274" s="81">
        <f t="shared" si="97"/>
        <v>0</v>
      </c>
      <c r="BF274" s="81">
        <f t="shared" si="98"/>
        <v>0</v>
      </c>
      <c r="BG274" s="81">
        <f t="shared" si="99"/>
        <v>0</v>
      </c>
      <c r="BH274" s="81">
        <f t="shared" si="100"/>
        <v>0</v>
      </c>
      <c r="BI274" s="81">
        <f t="shared" si="101"/>
        <v>0</v>
      </c>
    </row>
    <row r="275" spans="1:61" ht="17.25" thickTop="1" thickBot="1">
      <c r="A275" s="70"/>
      <c r="B275" s="71"/>
      <c r="C275" s="3"/>
      <c r="D275" s="45"/>
      <c r="E275" s="45"/>
      <c r="F275" s="45">
        <f t="shared" si="90"/>
        <v>0</v>
      </c>
      <c r="G275" s="3"/>
      <c r="H275" s="3"/>
      <c r="I275" s="39"/>
      <c r="J275" s="45">
        <f t="shared" si="91"/>
        <v>0</v>
      </c>
      <c r="K275" s="45">
        <f t="shared" si="92"/>
        <v>0</v>
      </c>
      <c r="L275" s="3"/>
      <c r="M275" s="72"/>
      <c r="N275" s="72"/>
      <c r="O275" s="45">
        <f t="shared" si="93"/>
        <v>0</v>
      </c>
      <c r="P275" s="71"/>
      <c r="Q275" s="74"/>
      <c r="R275" s="74"/>
      <c r="S275" s="75"/>
      <c r="T275" s="76"/>
      <c r="U275" s="70"/>
      <c r="V275" s="3"/>
      <c r="W275" s="3"/>
      <c r="X275" s="3"/>
      <c r="Y275" s="39"/>
      <c r="Z275" s="405">
        <f t="shared" si="102"/>
        <v>0</v>
      </c>
      <c r="AA275" s="92">
        <f t="shared" si="89"/>
        <v>0</v>
      </c>
      <c r="AB275" s="71"/>
      <c r="AC275" s="3"/>
      <c r="AD275" s="71"/>
      <c r="AE275" s="78"/>
      <c r="AF275" s="78"/>
      <c r="AG275" s="3"/>
      <c r="AH275" s="3"/>
      <c r="AI275" s="79"/>
      <c r="AJ275" s="3"/>
      <c r="AK275" s="71"/>
      <c r="AL275" s="3"/>
      <c r="AM275" s="71"/>
      <c r="AN275" s="3"/>
      <c r="AO275" s="3"/>
      <c r="AP275" s="76"/>
      <c r="AQ275" s="74"/>
      <c r="AR275" s="3"/>
      <c r="AS275" s="3"/>
      <c r="AT275" s="3"/>
      <c r="AU275" s="3"/>
      <c r="AV275" s="3"/>
      <c r="AW275" s="1"/>
      <c r="AX275" s="1"/>
      <c r="AY275" s="1">
        <f t="shared" si="94"/>
        <v>0</v>
      </c>
      <c r="AZ275" s="3"/>
      <c r="BA275" s="3"/>
      <c r="BB275" s="3"/>
      <c r="BC275" s="80" t="e">
        <f t="shared" si="95"/>
        <v>#DIV/0!</v>
      </c>
      <c r="BD275" s="80" t="e">
        <f t="shared" si="96"/>
        <v>#DIV/0!</v>
      </c>
      <c r="BE275" s="81">
        <f t="shared" si="97"/>
        <v>0</v>
      </c>
      <c r="BF275" s="81">
        <f t="shared" si="98"/>
        <v>0</v>
      </c>
      <c r="BG275" s="81">
        <f t="shared" si="99"/>
        <v>0</v>
      </c>
      <c r="BH275" s="81">
        <f t="shared" si="100"/>
        <v>0</v>
      </c>
      <c r="BI275" s="81">
        <f t="shared" si="101"/>
        <v>0</v>
      </c>
    </row>
    <row r="276" spans="1:61" ht="17.25" thickTop="1" thickBot="1">
      <c r="A276" s="70"/>
      <c r="B276" s="71"/>
      <c r="C276" s="3"/>
      <c r="D276" s="45"/>
      <c r="E276" s="45"/>
      <c r="F276" s="45">
        <f t="shared" si="90"/>
        <v>0</v>
      </c>
      <c r="G276" s="3"/>
      <c r="H276" s="3"/>
      <c r="I276" s="39"/>
      <c r="J276" s="45">
        <f t="shared" si="91"/>
        <v>0</v>
      </c>
      <c r="K276" s="45">
        <f t="shared" si="92"/>
        <v>0</v>
      </c>
      <c r="L276" s="3"/>
      <c r="M276" s="72"/>
      <c r="N276" s="72"/>
      <c r="O276" s="45">
        <f t="shared" si="93"/>
        <v>0</v>
      </c>
      <c r="P276" s="71"/>
      <c r="Q276" s="74"/>
      <c r="R276" s="74"/>
      <c r="S276" s="75"/>
      <c r="T276" s="76"/>
      <c r="U276" s="70"/>
      <c r="V276" s="3"/>
      <c r="W276" s="3"/>
      <c r="X276" s="3"/>
      <c r="Y276" s="39"/>
      <c r="Z276" s="405">
        <f t="shared" si="102"/>
        <v>0</v>
      </c>
      <c r="AA276" s="92">
        <f t="shared" si="89"/>
        <v>0</v>
      </c>
      <c r="AB276" s="71"/>
      <c r="AC276" s="3"/>
      <c r="AD276" s="71"/>
      <c r="AE276" s="78"/>
      <c r="AF276" s="78"/>
      <c r="AG276" s="3"/>
      <c r="AH276" s="3"/>
      <c r="AI276" s="79"/>
      <c r="AJ276" s="3"/>
      <c r="AK276" s="71"/>
      <c r="AL276" s="3"/>
      <c r="AM276" s="71"/>
      <c r="AN276" s="3"/>
      <c r="AO276" s="3"/>
      <c r="AP276" s="76"/>
      <c r="AQ276" s="74"/>
      <c r="AR276" s="3"/>
      <c r="AS276" s="3"/>
      <c r="AT276" s="3"/>
      <c r="AU276" s="3"/>
      <c r="AV276" s="3"/>
      <c r="AW276" s="1"/>
      <c r="AX276" s="1"/>
      <c r="AY276" s="1">
        <f t="shared" si="94"/>
        <v>0</v>
      </c>
      <c r="AZ276" s="3"/>
      <c r="BA276" s="3"/>
      <c r="BB276" s="3"/>
      <c r="BC276" s="80" t="e">
        <f t="shared" si="95"/>
        <v>#DIV/0!</v>
      </c>
      <c r="BD276" s="80" t="e">
        <f t="shared" si="96"/>
        <v>#DIV/0!</v>
      </c>
      <c r="BE276" s="81">
        <f t="shared" si="97"/>
        <v>0</v>
      </c>
      <c r="BF276" s="81">
        <f t="shared" si="98"/>
        <v>0</v>
      </c>
      <c r="BG276" s="81">
        <f t="shared" si="99"/>
        <v>0</v>
      </c>
      <c r="BH276" s="81">
        <f t="shared" si="100"/>
        <v>0</v>
      </c>
      <c r="BI276" s="81">
        <f t="shared" si="101"/>
        <v>0</v>
      </c>
    </row>
    <row r="277" spans="1:61" ht="17.25" thickTop="1" thickBot="1">
      <c r="A277" s="70"/>
      <c r="B277" s="71"/>
      <c r="C277" s="3"/>
      <c r="D277" s="45"/>
      <c r="E277" s="45"/>
      <c r="F277" s="45">
        <f t="shared" si="90"/>
        <v>0</v>
      </c>
      <c r="G277" s="3"/>
      <c r="H277" s="3"/>
      <c r="I277" s="39"/>
      <c r="J277" s="45">
        <f t="shared" si="91"/>
        <v>0</v>
      </c>
      <c r="K277" s="45">
        <f t="shared" si="92"/>
        <v>0</v>
      </c>
      <c r="L277" s="3"/>
      <c r="M277" s="72"/>
      <c r="N277" s="72"/>
      <c r="O277" s="45">
        <f t="shared" si="93"/>
        <v>0</v>
      </c>
      <c r="P277" s="71"/>
      <c r="Q277" s="74"/>
      <c r="R277" s="74"/>
      <c r="S277" s="75"/>
      <c r="T277" s="76"/>
      <c r="U277" s="70"/>
      <c r="V277" s="3"/>
      <c r="W277" s="3"/>
      <c r="X277" s="3"/>
      <c r="Y277" s="39"/>
      <c r="Z277" s="405">
        <f t="shared" si="102"/>
        <v>0</v>
      </c>
      <c r="AA277" s="92">
        <f t="shared" si="89"/>
        <v>0</v>
      </c>
      <c r="AB277" s="71"/>
      <c r="AC277" s="3"/>
      <c r="AD277" s="71"/>
      <c r="AE277" s="78"/>
      <c r="AF277" s="78"/>
      <c r="AG277" s="3"/>
      <c r="AH277" s="3"/>
      <c r="AI277" s="79"/>
      <c r="AJ277" s="3"/>
      <c r="AK277" s="71"/>
      <c r="AL277" s="3"/>
      <c r="AM277" s="71"/>
      <c r="AN277" s="3"/>
      <c r="AO277" s="3"/>
      <c r="AP277" s="76"/>
      <c r="AQ277" s="74"/>
      <c r="AR277" s="3"/>
      <c r="AS277" s="3"/>
      <c r="AT277" s="3"/>
      <c r="AU277" s="3"/>
      <c r="AV277" s="3"/>
      <c r="AW277" s="1"/>
      <c r="AX277" s="1"/>
      <c r="AY277" s="1">
        <f t="shared" si="94"/>
        <v>0</v>
      </c>
      <c r="AZ277" s="3"/>
      <c r="BA277" s="3"/>
      <c r="BB277" s="3"/>
      <c r="BC277" s="80" t="e">
        <f t="shared" si="95"/>
        <v>#DIV/0!</v>
      </c>
      <c r="BD277" s="80" t="e">
        <f t="shared" si="96"/>
        <v>#DIV/0!</v>
      </c>
      <c r="BE277" s="81">
        <f t="shared" si="97"/>
        <v>0</v>
      </c>
      <c r="BF277" s="81">
        <f t="shared" si="98"/>
        <v>0</v>
      </c>
      <c r="BG277" s="81">
        <f t="shared" si="99"/>
        <v>0</v>
      </c>
      <c r="BH277" s="81">
        <f t="shared" si="100"/>
        <v>0</v>
      </c>
      <c r="BI277" s="81">
        <f t="shared" si="101"/>
        <v>0</v>
      </c>
    </row>
    <row r="278" spans="1:61" ht="17.25" thickTop="1" thickBot="1">
      <c r="A278" s="70"/>
      <c r="B278" s="71"/>
      <c r="C278" s="3"/>
      <c r="D278" s="45"/>
      <c r="E278" s="45"/>
      <c r="F278" s="45">
        <f t="shared" si="90"/>
        <v>0</v>
      </c>
      <c r="G278" s="3"/>
      <c r="H278" s="3"/>
      <c r="I278" s="39"/>
      <c r="J278" s="45">
        <f t="shared" si="91"/>
        <v>0</v>
      </c>
      <c r="K278" s="45">
        <f t="shared" si="92"/>
        <v>0</v>
      </c>
      <c r="L278" s="3"/>
      <c r="M278" s="72"/>
      <c r="N278" s="72"/>
      <c r="O278" s="45">
        <f t="shared" si="93"/>
        <v>0</v>
      </c>
      <c r="P278" s="71"/>
      <c r="Q278" s="74"/>
      <c r="R278" s="74"/>
      <c r="S278" s="75"/>
      <c r="T278" s="76"/>
      <c r="U278" s="70"/>
      <c r="V278" s="3"/>
      <c r="W278" s="3"/>
      <c r="X278" s="3"/>
      <c r="Y278" s="39"/>
      <c r="Z278" s="405">
        <f t="shared" si="102"/>
        <v>0</v>
      </c>
      <c r="AA278" s="92">
        <f t="shared" si="89"/>
        <v>0</v>
      </c>
      <c r="AB278" s="71"/>
      <c r="AC278" s="3"/>
      <c r="AD278" s="71"/>
      <c r="AE278" s="78"/>
      <c r="AF278" s="78"/>
      <c r="AG278" s="3"/>
      <c r="AH278" s="3"/>
      <c r="AI278" s="79"/>
      <c r="AJ278" s="3"/>
      <c r="AK278" s="71"/>
      <c r="AL278" s="3"/>
      <c r="AM278" s="71"/>
      <c r="AN278" s="3"/>
      <c r="AO278" s="3"/>
      <c r="AP278" s="76"/>
      <c r="AQ278" s="74"/>
      <c r="AR278" s="3"/>
      <c r="AS278" s="3"/>
      <c r="AT278" s="3"/>
      <c r="AU278" s="3"/>
      <c r="AV278" s="3"/>
      <c r="AW278" s="1"/>
      <c r="AX278" s="1"/>
      <c r="AY278" s="1">
        <f t="shared" si="94"/>
        <v>0</v>
      </c>
      <c r="AZ278" s="3"/>
      <c r="BA278" s="3"/>
      <c r="BB278" s="3"/>
      <c r="BC278" s="80" t="e">
        <f t="shared" si="95"/>
        <v>#DIV/0!</v>
      </c>
      <c r="BD278" s="80" t="e">
        <f t="shared" si="96"/>
        <v>#DIV/0!</v>
      </c>
      <c r="BE278" s="81">
        <f t="shared" si="97"/>
        <v>0</v>
      </c>
      <c r="BF278" s="81">
        <f t="shared" si="98"/>
        <v>0</v>
      </c>
      <c r="BG278" s="81">
        <f t="shared" si="99"/>
        <v>0</v>
      </c>
      <c r="BH278" s="81">
        <f t="shared" si="100"/>
        <v>0</v>
      </c>
      <c r="BI278" s="81">
        <f t="shared" si="101"/>
        <v>0</v>
      </c>
    </row>
    <row r="279" spans="1:61" ht="17.25" thickTop="1" thickBot="1">
      <c r="A279" s="70"/>
      <c r="B279" s="71"/>
      <c r="C279" s="3"/>
      <c r="D279" s="45"/>
      <c r="E279" s="45"/>
      <c r="F279" s="45">
        <f t="shared" si="90"/>
        <v>0</v>
      </c>
      <c r="G279" s="3"/>
      <c r="H279" s="3"/>
      <c r="I279" s="39"/>
      <c r="J279" s="45">
        <f t="shared" si="91"/>
        <v>0</v>
      </c>
      <c r="K279" s="45">
        <f t="shared" si="92"/>
        <v>0</v>
      </c>
      <c r="L279" s="3"/>
      <c r="M279" s="72"/>
      <c r="N279" s="72"/>
      <c r="O279" s="45">
        <f t="shared" si="93"/>
        <v>0</v>
      </c>
      <c r="P279" s="71"/>
      <c r="Q279" s="74"/>
      <c r="R279" s="74"/>
      <c r="S279" s="75"/>
      <c r="T279" s="76"/>
      <c r="U279" s="70"/>
      <c r="V279" s="3"/>
      <c r="W279" s="3"/>
      <c r="X279" s="3"/>
      <c r="Y279" s="39"/>
      <c r="Z279" s="405">
        <f t="shared" si="102"/>
        <v>0</v>
      </c>
      <c r="AA279" s="92">
        <f t="shared" si="89"/>
        <v>0</v>
      </c>
      <c r="AB279" s="71"/>
      <c r="AC279" s="3"/>
      <c r="AD279" s="71"/>
      <c r="AE279" s="78"/>
      <c r="AF279" s="78"/>
      <c r="AG279" s="3"/>
      <c r="AH279" s="3"/>
      <c r="AI279" s="79"/>
      <c r="AJ279" s="3"/>
      <c r="AK279" s="71"/>
      <c r="AL279" s="3"/>
      <c r="AM279" s="71"/>
      <c r="AN279" s="3"/>
      <c r="AO279" s="3"/>
      <c r="AP279" s="76"/>
      <c r="AQ279" s="74"/>
      <c r="AR279" s="3"/>
      <c r="AS279" s="3"/>
      <c r="AT279" s="3"/>
      <c r="AU279" s="3"/>
      <c r="AV279" s="3"/>
      <c r="AW279" s="1"/>
      <c r="AX279" s="1"/>
      <c r="AY279" s="1">
        <f t="shared" si="94"/>
        <v>0</v>
      </c>
      <c r="AZ279" s="3"/>
      <c r="BA279" s="3"/>
      <c r="BB279" s="3"/>
      <c r="BC279" s="80" t="e">
        <f t="shared" si="95"/>
        <v>#DIV/0!</v>
      </c>
      <c r="BD279" s="80" t="e">
        <f t="shared" si="96"/>
        <v>#DIV/0!</v>
      </c>
      <c r="BE279" s="81">
        <f t="shared" si="97"/>
        <v>0</v>
      </c>
      <c r="BF279" s="81">
        <f t="shared" si="98"/>
        <v>0</v>
      </c>
      <c r="BG279" s="81">
        <f t="shared" si="99"/>
        <v>0</v>
      </c>
      <c r="BH279" s="81">
        <f t="shared" si="100"/>
        <v>0</v>
      </c>
      <c r="BI279" s="81">
        <f t="shared" si="101"/>
        <v>0</v>
      </c>
    </row>
    <row r="280" spans="1:61" ht="17.25" thickTop="1" thickBot="1">
      <c r="A280" s="70"/>
      <c r="B280" s="71"/>
      <c r="C280" s="3"/>
      <c r="D280" s="45"/>
      <c r="E280" s="45"/>
      <c r="F280" s="45">
        <f t="shared" si="90"/>
        <v>0</v>
      </c>
      <c r="G280" s="3"/>
      <c r="H280" s="3"/>
      <c r="I280" s="39"/>
      <c r="J280" s="45">
        <f t="shared" si="91"/>
        <v>0</v>
      </c>
      <c r="K280" s="45">
        <f t="shared" si="92"/>
        <v>0</v>
      </c>
      <c r="L280" s="3"/>
      <c r="M280" s="72"/>
      <c r="N280" s="72"/>
      <c r="O280" s="45">
        <f t="shared" si="93"/>
        <v>0</v>
      </c>
      <c r="P280" s="71"/>
      <c r="Q280" s="74"/>
      <c r="R280" s="74"/>
      <c r="S280" s="75"/>
      <c r="T280" s="76"/>
      <c r="U280" s="70"/>
      <c r="V280" s="3"/>
      <c r="W280" s="3"/>
      <c r="X280" s="3"/>
      <c r="Y280" s="39"/>
      <c r="Z280" s="405">
        <f t="shared" si="102"/>
        <v>0</v>
      </c>
      <c r="AA280" s="92">
        <f t="shared" si="89"/>
        <v>0</v>
      </c>
      <c r="AB280" s="71"/>
      <c r="AC280" s="3"/>
      <c r="AD280" s="71"/>
      <c r="AE280" s="78"/>
      <c r="AF280" s="78"/>
      <c r="AG280" s="3"/>
      <c r="AH280" s="3"/>
      <c r="AI280" s="79"/>
      <c r="AJ280" s="3"/>
      <c r="AK280" s="71"/>
      <c r="AL280" s="3"/>
      <c r="AM280" s="71"/>
      <c r="AN280" s="3"/>
      <c r="AO280" s="3"/>
      <c r="AP280" s="76"/>
      <c r="AQ280" s="74"/>
      <c r="AR280" s="3"/>
      <c r="AS280" s="3"/>
      <c r="AT280" s="3"/>
      <c r="AU280" s="3"/>
      <c r="AV280" s="3"/>
      <c r="AW280" s="1"/>
      <c r="AX280" s="1"/>
      <c r="AY280" s="1">
        <f t="shared" si="94"/>
        <v>0</v>
      </c>
      <c r="AZ280" s="3"/>
      <c r="BA280" s="3"/>
      <c r="BB280" s="3"/>
      <c r="BC280" s="80" t="e">
        <f t="shared" si="95"/>
        <v>#DIV/0!</v>
      </c>
      <c r="BD280" s="80" t="e">
        <f t="shared" si="96"/>
        <v>#DIV/0!</v>
      </c>
      <c r="BE280" s="81">
        <f t="shared" si="97"/>
        <v>0</v>
      </c>
      <c r="BF280" s="81">
        <f t="shared" si="98"/>
        <v>0</v>
      </c>
      <c r="BG280" s="81">
        <f t="shared" si="99"/>
        <v>0</v>
      </c>
      <c r="BH280" s="81">
        <f t="shared" si="100"/>
        <v>0</v>
      </c>
      <c r="BI280" s="81">
        <f t="shared" si="101"/>
        <v>0</v>
      </c>
    </row>
    <row r="281" spans="1:61" ht="17.25" thickTop="1" thickBot="1">
      <c r="A281" s="70"/>
      <c r="B281" s="71"/>
      <c r="C281" s="3"/>
      <c r="D281" s="45"/>
      <c r="E281" s="45"/>
      <c r="F281" s="45">
        <f t="shared" si="90"/>
        <v>0</v>
      </c>
      <c r="G281" s="3"/>
      <c r="H281" s="3"/>
      <c r="I281" s="39"/>
      <c r="J281" s="45">
        <f t="shared" si="91"/>
        <v>0</v>
      </c>
      <c r="K281" s="45">
        <f t="shared" si="92"/>
        <v>0</v>
      </c>
      <c r="L281" s="3"/>
      <c r="M281" s="72"/>
      <c r="N281" s="72"/>
      <c r="O281" s="45">
        <f t="shared" si="93"/>
        <v>0</v>
      </c>
      <c r="P281" s="71"/>
      <c r="Q281" s="74"/>
      <c r="R281" s="74"/>
      <c r="S281" s="75"/>
      <c r="T281" s="76"/>
      <c r="U281" s="70"/>
      <c r="V281" s="3"/>
      <c r="W281" s="3"/>
      <c r="X281" s="3"/>
      <c r="Y281" s="39"/>
      <c r="Z281" s="405">
        <f t="shared" si="102"/>
        <v>0</v>
      </c>
      <c r="AA281" s="92">
        <f t="shared" si="89"/>
        <v>0</v>
      </c>
      <c r="AB281" s="71"/>
      <c r="AC281" s="3"/>
      <c r="AD281" s="71"/>
      <c r="AE281" s="78"/>
      <c r="AF281" s="78"/>
      <c r="AG281" s="3"/>
      <c r="AH281" s="3"/>
      <c r="AI281" s="79"/>
      <c r="AJ281" s="3"/>
      <c r="AK281" s="71"/>
      <c r="AL281" s="3"/>
      <c r="AM281" s="71"/>
      <c r="AN281" s="3"/>
      <c r="AO281" s="3"/>
      <c r="AP281" s="76"/>
      <c r="AQ281" s="74"/>
      <c r="AR281" s="3"/>
      <c r="AS281" s="3"/>
      <c r="AT281" s="3"/>
      <c r="AU281" s="3"/>
      <c r="AV281" s="3"/>
      <c r="AW281" s="1"/>
      <c r="AX281" s="1"/>
      <c r="AY281" s="1">
        <f t="shared" si="94"/>
        <v>0</v>
      </c>
      <c r="AZ281" s="3"/>
      <c r="BA281" s="3"/>
      <c r="BB281" s="3"/>
      <c r="BC281" s="80" t="e">
        <f t="shared" si="95"/>
        <v>#DIV/0!</v>
      </c>
      <c r="BD281" s="80" t="e">
        <f t="shared" si="96"/>
        <v>#DIV/0!</v>
      </c>
      <c r="BE281" s="81">
        <f t="shared" si="97"/>
        <v>0</v>
      </c>
      <c r="BF281" s="81">
        <f t="shared" si="98"/>
        <v>0</v>
      </c>
      <c r="BG281" s="81">
        <f t="shared" si="99"/>
        <v>0</v>
      </c>
      <c r="BH281" s="81">
        <f t="shared" si="100"/>
        <v>0</v>
      </c>
      <c r="BI281" s="81">
        <f t="shared" si="101"/>
        <v>0</v>
      </c>
    </row>
    <row r="282" spans="1:61" ht="17.25" thickTop="1" thickBot="1">
      <c r="A282" s="70"/>
      <c r="B282" s="71"/>
      <c r="C282" s="3"/>
      <c r="D282" s="45"/>
      <c r="E282" s="45"/>
      <c r="F282" s="45">
        <f t="shared" si="90"/>
        <v>0</v>
      </c>
      <c r="G282" s="3"/>
      <c r="H282" s="3"/>
      <c r="I282" s="39"/>
      <c r="J282" s="45">
        <f t="shared" si="91"/>
        <v>0</v>
      </c>
      <c r="K282" s="45">
        <f t="shared" si="92"/>
        <v>0</v>
      </c>
      <c r="L282" s="3"/>
      <c r="M282" s="72"/>
      <c r="N282" s="72"/>
      <c r="O282" s="45">
        <f t="shared" si="93"/>
        <v>0</v>
      </c>
      <c r="P282" s="71"/>
      <c r="Q282" s="74"/>
      <c r="R282" s="74"/>
      <c r="S282" s="75"/>
      <c r="T282" s="76"/>
      <c r="U282" s="70"/>
      <c r="V282" s="3"/>
      <c r="W282" s="3"/>
      <c r="X282" s="3"/>
      <c r="Y282" s="39"/>
      <c r="Z282" s="405">
        <f t="shared" si="102"/>
        <v>0</v>
      </c>
      <c r="AA282" s="92">
        <f t="shared" si="89"/>
        <v>0</v>
      </c>
      <c r="AB282" s="71"/>
      <c r="AC282" s="3"/>
      <c r="AD282" s="71"/>
      <c r="AE282" s="78"/>
      <c r="AF282" s="78"/>
      <c r="AG282" s="3"/>
      <c r="AH282" s="3"/>
      <c r="AI282" s="79"/>
      <c r="AJ282" s="3"/>
      <c r="AK282" s="71"/>
      <c r="AL282" s="3"/>
      <c r="AM282" s="71"/>
      <c r="AN282" s="3"/>
      <c r="AO282" s="3"/>
      <c r="AP282" s="76"/>
      <c r="AQ282" s="74"/>
      <c r="AR282" s="3"/>
      <c r="AS282" s="3"/>
      <c r="AT282" s="3"/>
      <c r="AU282" s="3"/>
      <c r="AV282" s="3"/>
      <c r="AW282" s="1"/>
      <c r="AX282" s="1"/>
      <c r="AY282" s="1">
        <f t="shared" si="94"/>
        <v>0</v>
      </c>
      <c r="AZ282" s="3"/>
      <c r="BA282" s="3"/>
      <c r="BB282" s="3"/>
      <c r="BC282" s="80" t="e">
        <f t="shared" si="95"/>
        <v>#DIV/0!</v>
      </c>
      <c r="BD282" s="80" t="e">
        <f t="shared" si="96"/>
        <v>#DIV/0!</v>
      </c>
      <c r="BE282" s="81">
        <f t="shared" si="97"/>
        <v>0</v>
      </c>
      <c r="BF282" s="81">
        <f t="shared" si="98"/>
        <v>0</v>
      </c>
      <c r="BG282" s="81">
        <f t="shared" si="99"/>
        <v>0</v>
      </c>
      <c r="BH282" s="81">
        <f t="shared" si="100"/>
        <v>0</v>
      </c>
      <c r="BI282" s="81">
        <f t="shared" si="101"/>
        <v>0</v>
      </c>
    </row>
    <row r="283" spans="1:61" ht="17.25" thickTop="1" thickBot="1">
      <c r="A283" s="70"/>
      <c r="B283" s="71"/>
      <c r="C283" s="3"/>
      <c r="D283" s="45"/>
      <c r="E283" s="45"/>
      <c r="F283" s="45">
        <f t="shared" si="90"/>
        <v>0</v>
      </c>
      <c r="G283" s="3"/>
      <c r="H283" s="3"/>
      <c r="I283" s="39"/>
      <c r="J283" s="45">
        <f t="shared" si="91"/>
        <v>0</v>
      </c>
      <c r="K283" s="45">
        <f t="shared" si="92"/>
        <v>0</v>
      </c>
      <c r="L283" s="3"/>
      <c r="M283" s="72"/>
      <c r="N283" s="72"/>
      <c r="O283" s="45">
        <f t="shared" si="93"/>
        <v>0</v>
      </c>
      <c r="P283" s="71"/>
      <c r="Q283" s="74"/>
      <c r="R283" s="74"/>
      <c r="S283" s="75"/>
      <c r="T283" s="76"/>
      <c r="U283" s="70"/>
      <c r="V283" s="3"/>
      <c r="W283" s="3"/>
      <c r="X283" s="3"/>
      <c r="Y283" s="39"/>
      <c r="Z283" s="405">
        <f t="shared" si="102"/>
        <v>0</v>
      </c>
      <c r="AA283" s="92">
        <f t="shared" si="89"/>
        <v>0</v>
      </c>
      <c r="AB283" s="71"/>
      <c r="AC283" s="3"/>
      <c r="AD283" s="71"/>
      <c r="AE283" s="78"/>
      <c r="AF283" s="78"/>
      <c r="AG283" s="3"/>
      <c r="AH283" s="3"/>
      <c r="AI283" s="79"/>
      <c r="AJ283" s="3"/>
      <c r="AK283" s="71"/>
      <c r="AL283" s="3"/>
      <c r="AM283" s="71"/>
      <c r="AN283" s="3"/>
      <c r="AO283" s="3"/>
      <c r="AP283" s="76"/>
      <c r="AQ283" s="74"/>
      <c r="AR283" s="3"/>
      <c r="AS283" s="3"/>
      <c r="AT283" s="3"/>
      <c r="AU283" s="3"/>
      <c r="AV283" s="3"/>
      <c r="AW283" s="1"/>
      <c r="AX283" s="1"/>
      <c r="AY283" s="1">
        <f t="shared" si="94"/>
        <v>0</v>
      </c>
      <c r="AZ283" s="3"/>
      <c r="BA283" s="3"/>
      <c r="BB283" s="3"/>
      <c r="BC283" s="80" t="e">
        <f t="shared" si="95"/>
        <v>#DIV/0!</v>
      </c>
      <c r="BD283" s="80" t="e">
        <f t="shared" si="96"/>
        <v>#DIV/0!</v>
      </c>
      <c r="BE283" s="81">
        <f t="shared" si="97"/>
        <v>0</v>
      </c>
      <c r="BF283" s="81">
        <f t="shared" si="98"/>
        <v>0</v>
      </c>
      <c r="BG283" s="81">
        <f t="shared" si="99"/>
        <v>0</v>
      </c>
      <c r="BH283" s="81">
        <f t="shared" si="100"/>
        <v>0</v>
      </c>
      <c r="BI283" s="81">
        <f t="shared" si="101"/>
        <v>0</v>
      </c>
    </row>
    <row r="284" spans="1:61" ht="17.25" thickTop="1" thickBot="1">
      <c r="A284" s="70"/>
      <c r="B284" s="71"/>
      <c r="C284" s="3"/>
      <c r="D284" s="45"/>
      <c r="E284" s="45"/>
      <c r="F284" s="45">
        <f t="shared" si="90"/>
        <v>0</v>
      </c>
      <c r="G284" s="3"/>
      <c r="H284" s="3"/>
      <c r="I284" s="39"/>
      <c r="J284" s="45">
        <f t="shared" si="91"/>
        <v>0</v>
      </c>
      <c r="K284" s="45">
        <f t="shared" si="92"/>
        <v>0</v>
      </c>
      <c r="L284" s="3"/>
      <c r="M284" s="72"/>
      <c r="N284" s="72"/>
      <c r="O284" s="45">
        <f t="shared" si="93"/>
        <v>0</v>
      </c>
      <c r="P284" s="71"/>
      <c r="Q284" s="74"/>
      <c r="R284" s="74"/>
      <c r="S284" s="75"/>
      <c r="T284" s="76"/>
      <c r="U284" s="70"/>
      <c r="V284" s="3"/>
      <c r="W284" s="3"/>
      <c r="X284" s="3"/>
      <c r="Y284" s="39"/>
      <c r="Z284" s="405">
        <f t="shared" si="102"/>
        <v>0</v>
      </c>
      <c r="AA284" s="92">
        <f t="shared" si="89"/>
        <v>0</v>
      </c>
      <c r="AB284" s="71"/>
      <c r="AC284" s="3"/>
      <c r="AD284" s="71"/>
      <c r="AE284" s="78"/>
      <c r="AF284" s="78"/>
      <c r="AG284" s="3"/>
      <c r="AH284" s="3"/>
      <c r="AI284" s="79"/>
      <c r="AJ284" s="3"/>
      <c r="AK284" s="71"/>
      <c r="AL284" s="3"/>
      <c r="AM284" s="71"/>
      <c r="AN284" s="3"/>
      <c r="AO284" s="3"/>
      <c r="AP284" s="76"/>
      <c r="AQ284" s="74"/>
      <c r="AR284" s="3"/>
      <c r="AS284" s="3"/>
      <c r="AT284" s="3"/>
      <c r="AU284" s="3"/>
      <c r="AV284" s="3"/>
      <c r="AW284" s="1"/>
      <c r="AX284" s="1"/>
      <c r="AY284" s="1">
        <f t="shared" si="94"/>
        <v>0</v>
      </c>
      <c r="AZ284" s="3"/>
      <c r="BA284" s="3"/>
      <c r="BB284" s="3"/>
      <c r="BC284" s="80" t="e">
        <f t="shared" si="95"/>
        <v>#DIV/0!</v>
      </c>
      <c r="BD284" s="80" t="e">
        <f t="shared" si="96"/>
        <v>#DIV/0!</v>
      </c>
      <c r="BE284" s="81">
        <f t="shared" si="97"/>
        <v>0</v>
      </c>
      <c r="BF284" s="81">
        <f t="shared" si="98"/>
        <v>0</v>
      </c>
      <c r="BG284" s="81">
        <f t="shared" si="99"/>
        <v>0</v>
      </c>
      <c r="BH284" s="81">
        <f t="shared" si="100"/>
        <v>0</v>
      </c>
      <c r="BI284" s="81">
        <f t="shared" si="101"/>
        <v>0</v>
      </c>
    </row>
    <row r="285" spans="1:61" ht="17.25" thickTop="1" thickBot="1">
      <c r="A285" s="70"/>
      <c r="B285" s="71"/>
      <c r="C285" s="3"/>
      <c r="D285" s="45"/>
      <c r="E285" s="45"/>
      <c r="F285" s="45">
        <f t="shared" si="90"/>
        <v>0</v>
      </c>
      <c r="G285" s="3"/>
      <c r="H285" s="3"/>
      <c r="I285" s="39"/>
      <c r="J285" s="45">
        <f t="shared" si="91"/>
        <v>0</v>
      </c>
      <c r="K285" s="45">
        <f t="shared" si="92"/>
        <v>0</v>
      </c>
      <c r="L285" s="3"/>
      <c r="M285" s="72"/>
      <c r="N285" s="72"/>
      <c r="O285" s="45">
        <f t="shared" si="93"/>
        <v>0</v>
      </c>
      <c r="P285" s="71"/>
      <c r="Q285" s="74"/>
      <c r="R285" s="74"/>
      <c r="S285" s="75"/>
      <c r="T285" s="76"/>
      <c r="U285" s="70"/>
      <c r="V285" s="3"/>
      <c r="W285" s="3"/>
      <c r="X285" s="3"/>
      <c r="Y285" s="39"/>
      <c r="Z285" s="405">
        <f t="shared" si="102"/>
        <v>0</v>
      </c>
      <c r="AA285" s="92">
        <f t="shared" si="89"/>
        <v>0</v>
      </c>
      <c r="AB285" s="71"/>
      <c r="AC285" s="3"/>
      <c r="AD285" s="71"/>
      <c r="AE285" s="78"/>
      <c r="AF285" s="78"/>
      <c r="AG285" s="3"/>
      <c r="AH285" s="3"/>
      <c r="AI285" s="79"/>
      <c r="AJ285" s="3"/>
      <c r="AK285" s="71"/>
      <c r="AL285" s="3"/>
      <c r="AM285" s="71"/>
      <c r="AN285" s="3"/>
      <c r="AO285" s="3"/>
      <c r="AP285" s="76"/>
      <c r="AQ285" s="74"/>
      <c r="AR285" s="3"/>
      <c r="AS285" s="3"/>
      <c r="AT285" s="3"/>
      <c r="AU285" s="3"/>
      <c r="AV285" s="3"/>
      <c r="AW285" s="1"/>
      <c r="AX285" s="1"/>
      <c r="AY285" s="1">
        <f t="shared" si="94"/>
        <v>0</v>
      </c>
      <c r="AZ285" s="3"/>
      <c r="BA285" s="3"/>
      <c r="BB285" s="3"/>
      <c r="BC285" s="80" t="e">
        <f t="shared" si="95"/>
        <v>#DIV/0!</v>
      </c>
      <c r="BD285" s="80" t="e">
        <f t="shared" si="96"/>
        <v>#DIV/0!</v>
      </c>
      <c r="BE285" s="81">
        <f t="shared" si="97"/>
        <v>0</v>
      </c>
      <c r="BF285" s="81">
        <f t="shared" si="98"/>
        <v>0</v>
      </c>
      <c r="BG285" s="81">
        <f t="shared" si="99"/>
        <v>0</v>
      </c>
      <c r="BH285" s="81">
        <f t="shared" si="100"/>
        <v>0</v>
      </c>
      <c r="BI285" s="81">
        <f t="shared" si="101"/>
        <v>0</v>
      </c>
    </row>
    <row r="286" spans="1:61" ht="17.25" thickTop="1" thickBot="1">
      <c r="A286" s="70"/>
      <c r="B286" s="71"/>
      <c r="C286" s="3"/>
      <c r="D286" s="45"/>
      <c r="E286" s="45"/>
      <c r="F286" s="45">
        <f t="shared" si="90"/>
        <v>0</v>
      </c>
      <c r="G286" s="3"/>
      <c r="H286" s="3"/>
      <c r="I286" s="39"/>
      <c r="J286" s="45">
        <f t="shared" si="91"/>
        <v>0</v>
      </c>
      <c r="K286" s="45">
        <f t="shared" si="92"/>
        <v>0</v>
      </c>
      <c r="L286" s="3"/>
      <c r="M286" s="72"/>
      <c r="N286" s="72"/>
      <c r="O286" s="45">
        <f t="shared" si="93"/>
        <v>0</v>
      </c>
      <c r="P286" s="71"/>
      <c r="Q286" s="74"/>
      <c r="R286" s="74"/>
      <c r="S286" s="75"/>
      <c r="T286" s="76"/>
      <c r="U286" s="70"/>
      <c r="V286" s="3"/>
      <c r="W286" s="3"/>
      <c r="X286" s="3"/>
      <c r="Y286" s="39"/>
      <c r="Z286" s="405">
        <f t="shared" si="102"/>
        <v>0</v>
      </c>
      <c r="AA286" s="92">
        <f t="shared" si="89"/>
        <v>0</v>
      </c>
      <c r="AB286" s="71"/>
      <c r="AC286" s="3"/>
      <c r="AD286" s="71"/>
      <c r="AE286" s="78"/>
      <c r="AF286" s="78"/>
      <c r="AG286" s="3"/>
      <c r="AH286" s="3"/>
      <c r="AI286" s="79"/>
      <c r="AJ286" s="3"/>
      <c r="AK286" s="71"/>
      <c r="AL286" s="3"/>
      <c r="AM286" s="71"/>
      <c r="AN286" s="3"/>
      <c r="AO286" s="3"/>
      <c r="AP286" s="76"/>
      <c r="AQ286" s="74"/>
      <c r="AR286" s="3"/>
      <c r="AS286" s="3"/>
      <c r="AT286" s="3"/>
      <c r="AU286" s="3"/>
      <c r="AV286" s="3"/>
      <c r="AW286" s="1"/>
      <c r="AX286" s="1"/>
      <c r="AY286" s="1">
        <f t="shared" si="94"/>
        <v>0</v>
      </c>
      <c r="AZ286" s="3"/>
      <c r="BA286" s="3"/>
      <c r="BB286" s="3"/>
      <c r="BC286" s="80" t="e">
        <f t="shared" si="95"/>
        <v>#DIV/0!</v>
      </c>
      <c r="BD286" s="80" t="e">
        <f t="shared" si="96"/>
        <v>#DIV/0!</v>
      </c>
      <c r="BE286" s="81">
        <f t="shared" si="97"/>
        <v>0</v>
      </c>
      <c r="BF286" s="81">
        <f t="shared" si="98"/>
        <v>0</v>
      </c>
      <c r="BG286" s="81">
        <f t="shared" si="99"/>
        <v>0</v>
      </c>
      <c r="BH286" s="81">
        <f t="shared" si="100"/>
        <v>0</v>
      </c>
      <c r="BI286" s="81">
        <f t="shared" si="101"/>
        <v>0</v>
      </c>
    </row>
    <row r="287" spans="1:61" ht="17.25" thickTop="1" thickBot="1">
      <c r="A287" s="70"/>
      <c r="B287" s="71"/>
      <c r="C287" s="3"/>
      <c r="D287" s="45"/>
      <c r="E287" s="45"/>
      <c r="F287" s="45">
        <f t="shared" si="90"/>
        <v>0</v>
      </c>
      <c r="G287" s="3"/>
      <c r="H287" s="3"/>
      <c r="I287" s="39"/>
      <c r="J287" s="45">
        <f t="shared" si="91"/>
        <v>0</v>
      </c>
      <c r="K287" s="45">
        <f t="shared" si="92"/>
        <v>0</v>
      </c>
      <c r="L287" s="3"/>
      <c r="M287" s="72"/>
      <c r="N287" s="72"/>
      <c r="O287" s="45">
        <f t="shared" si="93"/>
        <v>0</v>
      </c>
      <c r="P287" s="71"/>
      <c r="Q287" s="74"/>
      <c r="R287" s="74"/>
      <c r="S287" s="75"/>
      <c r="T287" s="76"/>
      <c r="U287" s="70"/>
      <c r="V287" s="3"/>
      <c r="W287" s="3"/>
      <c r="X287" s="3"/>
      <c r="Y287" s="39"/>
      <c r="Z287" s="405">
        <f t="shared" si="102"/>
        <v>0</v>
      </c>
      <c r="AA287" s="92">
        <f t="shared" si="89"/>
        <v>0</v>
      </c>
      <c r="AB287" s="71"/>
      <c r="AC287" s="3"/>
      <c r="AD287" s="71"/>
      <c r="AE287" s="78"/>
      <c r="AF287" s="78"/>
      <c r="AG287" s="3"/>
      <c r="AH287" s="3"/>
      <c r="AI287" s="79"/>
      <c r="AJ287" s="3"/>
      <c r="AK287" s="71"/>
      <c r="AL287" s="3"/>
      <c r="AM287" s="71"/>
      <c r="AN287" s="3"/>
      <c r="AO287" s="3"/>
      <c r="AP287" s="76"/>
      <c r="AQ287" s="74"/>
      <c r="AR287" s="3"/>
      <c r="AS287" s="3"/>
      <c r="AT287" s="3"/>
      <c r="AU287" s="3"/>
      <c r="AV287" s="3"/>
      <c r="AW287" s="1"/>
      <c r="AX287" s="1"/>
      <c r="AY287" s="1">
        <f t="shared" si="94"/>
        <v>0</v>
      </c>
      <c r="AZ287" s="3"/>
      <c r="BA287" s="3"/>
      <c r="BB287" s="3"/>
      <c r="BC287" s="80" t="e">
        <f t="shared" si="95"/>
        <v>#DIV/0!</v>
      </c>
      <c r="BD287" s="80" t="e">
        <f t="shared" si="96"/>
        <v>#DIV/0!</v>
      </c>
      <c r="BE287" s="81">
        <f t="shared" si="97"/>
        <v>0</v>
      </c>
      <c r="BF287" s="81">
        <f t="shared" si="98"/>
        <v>0</v>
      </c>
      <c r="BG287" s="81">
        <f t="shared" si="99"/>
        <v>0</v>
      </c>
      <c r="BH287" s="81">
        <f t="shared" si="100"/>
        <v>0</v>
      </c>
      <c r="BI287" s="81">
        <f t="shared" si="101"/>
        <v>0</v>
      </c>
    </row>
    <row r="288" spans="1:61" ht="17.25" thickTop="1" thickBot="1">
      <c r="A288" s="70"/>
      <c r="B288" s="71"/>
      <c r="C288" s="3"/>
      <c r="D288" s="45"/>
      <c r="E288" s="45"/>
      <c r="F288" s="45">
        <f t="shared" si="90"/>
        <v>0</v>
      </c>
      <c r="G288" s="3"/>
      <c r="H288" s="3"/>
      <c r="I288" s="39"/>
      <c r="J288" s="45">
        <f t="shared" si="91"/>
        <v>0</v>
      </c>
      <c r="K288" s="45">
        <f t="shared" si="92"/>
        <v>0</v>
      </c>
      <c r="L288" s="3"/>
      <c r="M288" s="72"/>
      <c r="N288" s="72"/>
      <c r="O288" s="45">
        <f t="shared" si="93"/>
        <v>0</v>
      </c>
      <c r="P288" s="71"/>
      <c r="Q288" s="74"/>
      <c r="R288" s="74"/>
      <c r="S288" s="75"/>
      <c r="T288" s="76"/>
      <c r="U288" s="70"/>
      <c r="V288" s="3"/>
      <c r="W288" s="3"/>
      <c r="X288" s="3"/>
      <c r="Y288" s="39"/>
      <c r="Z288" s="405">
        <f t="shared" si="102"/>
        <v>0</v>
      </c>
      <c r="AA288" s="92">
        <f t="shared" si="89"/>
        <v>0</v>
      </c>
      <c r="AB288" s="71"/>
      <c r="AC288" s="3"/>
      <c r="AD288" s="71"/>
      <c r="AE288" s="78"/>
      <c r="AF288" s="78"/>
      <c r="AG288" s="3"/>
      <c r="AH288" s="3"/>
      <c r="AI288" s="79"/>
      <c r="AJ288" s="3"/>
      <c r="AK288" s="71"/>
      <c r="AL288" s="3"/>
      <c r="AM288" s="71"/>
      <c r="AN288" s="3"/>
      <c r="AO288" s="3"/>
      <c r="AP288" s="76"/>
      <c r="AQ288" s="74"/>
      <c r="AR288" s="3"/>
      <c r="AS288" s="3"/>
      <c r="AT288" s="3"/>
      <c r="AU288" s="3"/>
      <c r="AV288" s="3"/>
      <c r="AW288" s="1"/>
      <c r="AX288" s="1"/>
      <c r="AY288" s="1">
        <f t="shared" si="94"/>
        <v>0</v>
      </c>
      <c r="AZ288" s="3"/>
      <c r="BA288" s="3"/>
      <c r="BB288" s="3"/>
      <c r="BC288" s="80" t="e">
        <f t="shared" si="95"/>
        <v>#DIV/0!</v>
      </c>
      <c r="BD288" s="80" t="e">
        <f t="shared" si="96"/>
        <v>#DIV/0!</v>
      </c>
      <c r="BE288" s="81">
        <f t="shared" si="97"/>
        <v>0</v>
      </c>
      <c r="BF288" s="81">
        <f t="shared" si="98"/>
        <v>0</v>
      </c>
      <c r="BG288" s="81">
        <f t="shared" si="99"/>
        <v>0</v>
      </c>
      <c r="BH288" s="81">
        <f t="shared" si="100"/>
        <v>0</v>
      </c>
      <c r="BI288" s="81">
        <f t="shared" si="101"/>
        <v>0</v>
      </c>
    </row>
    <row r="289" spans="1:61" ht="17.25" thickTop="1" thickBot="1">
      <c r="A289" s="70"/>
      <c r="B289" s="71"/>
      <c r="C289" s="3"/>
      <c r="D289" s="45"/>
      <c r="E289" s="45"/>
      <c r="F289" s="45">
        <f t="shared" si="90"/>
        <v>0</v>
      </c>
      <c r="G289" s="3"/>
      <c r="H289" s="3"/>
      <c r="I289" s="39"/>
      <c r="J289" s="45">
        <f t="shared" si="91"/>
        <v>0</v>
      </c>
      <c r="K289" s="45">
        <f t="shared" si="92"/>
        <v>0</v>
      </c>
      <c r="L289" s="3"/>
      <c r="M289" s="72"/>
      <c r="N289" s="72"/>
      <c r="O289" s="45">
        <f t="shared" si="93"/>
        <v>0</v>
      </c>
      <c r="P289" s="71"/>
      <c r="Q289" s="74"/>
      <c r="R289" s="74"/>
      <c r="S289" s="75"/>
      <c r="T289" s="76"/>
      <c r="U289" s="70"/>
      <c r="V289" s="3"/>
      <c r="W289" s="3"/>
      <c r="X289" s="3"/>
      <c r="Y289" s="39"/>
      <c r="Z289" s="405">
        <f t="shared" si="102"/>
        <v>0</v>
      </c>
      <c r="AA289" s="92">
        <f t="shared" si="89"/>
        <v>0</v>
      </c>
      <c r="AB289" s="71"/>
      <c r="AC289" s="3"/>
      <c r="AD289" s="71"/>
      <c r="AE289" s="78"/>
      <c r="AF289" s="78"/>
      <c r="AG289" s="3"/>
      <c r="AH289" s="3"/>
      <c r="AI289" s="79"/>
      <c r="AJ289" s="3"/>
      <c r="AK289" s="71"/>
      <c r="AL289" s="3"/>
      <c r="AM289" s="71"/>
      <c r="AN289" s="3"/>
      <c r="AO289" s="3"/>
      <c r="AP289" s="76"/>
      <c r="AQ289" s="74"/>
      <c r="AR289" s="3"/>
      <c r="AS289" s="3"/>
      <c r="AT289" s="3"/>
      <c r="AU289" s="3"/>
      <c r="AV289" s="3"/>
      <c r="AW289" s="1"/>
      <c r="AX289" s="1"/>
      <c r="AY289" s="1">
        <f t="shared" si="94"/>
        <v>0</v>
      </c>
      <c r="AZ289" s="3"/>
      <c r="BA289" s="3"/>
      <c r="BB289" s="3"/>
      <c r="BC289" s="80" t="e">
        <f t="shared" si="95"/>
        <v>#DIV/0!</v>
      </c>
      <c r="BD289" s="80" t="e">
        <f t="shared" si="96"/>
        <v>#DIV/0!</v>
      </c>
      <c r="BE289" s="81">
        <f t="shared" si="97"/>
        <v>0</v>
      </c>
      <c r="BF289" s="81">
        <f t="shared" si="98"/>
        <v>0</v>
      </c>
      <c r="BG289" s="81">
        <f t="shared" si="99"/>
        <v>0</v>
      </c>
      <c r="BH289" s="81">
        <f t="shared" si="100"/>
        <v>0</v>
      </c>
      <c r="BI289" s="81">
        <f t="shared" si="101"/>
        <v>0</v>
      </c>
    </row>
    <row r="290" spans="1:61" ht="17.25" thickTop="1" thickBot="1">
      <c r="A290" s="70"/>
      <c r="B290" s="71"/>
      <c r="C290" s="3"/>
      <c r="D290" s="45"/>
      <c r="E290" s="45"/>
      <c r="F290" s="45">
        <f t="shared" si="90"/>
        <v>0</v>
      </c>
      <c r="G290" s="3"/>
      <c r="H290" s="3"/>
      <c r="I290" s="39"/>
      <c r="J290" s="45">
        <f t="shared" si="91"/>
        <v>0</v>
      </c>
      <c r="K290" s="45">
        <f t="shared" si="92"/>
        <v>0</v>
      </c>
      <c r="L290" s="3"/>
      <c r="M290" s="72"/>
      <c r="N290" s="72"/>
      <c r="O290" s="45">
        <f t="shared" si="93"/>
        <v>0</v>
      </c>
      <c r="P290" s="71"/>
      <c r="Q290" s="74"/>
      <c r="R290" s="74"/>
      <c r="S290" s="75"/>
      <c r="T290" s="76"/>
      <c r="U290" s="70"/>
      <c r="V290" s="3"/>
      <c r="W290" s="3"/>
      <c r="X290" s="3"/>
      <c r="Y290" s="39"/>
      <c r="Z290" s="405">
        <f t="shared" si="102"/>
        <v>0</v>
      </c>
      <c r="AA290" s="92">
        <f t="shared" si="89"/>
        <v>0</v>
      </c>
      <c r="AB290" s="71"/>
      <c r="AC290" s="3"/>
      <c r="AD290" s="71"/>
      <c r="AE290" s="78"/>
      <c r="AF290" s="78"/>
      <c r="AG290" s="3"/>
      <c r="AH290" s="3"/>
      <c r="AI290" s="79"/>
      <c r="AJ290" s="3"/>
      <c r="AK290" s="71"/>
      <c r="AL290" s="3"/>
      <c r="AM290" s="71"/>
      <c r="AN290" s="3"/>
      <c r="AO290" s="3"/>
      <c r="AP290" s="76"/>
      <c r="AQ290" s="74"/>
      <c r="AR290" s="3"/>
      <c r="AS290" s="3"/>
      <c r="AT290" s="3"/>
      <c r="AU290" s="3"/>
      <c r="AV290" s="3"/>
      <c r="AW290" s="1"/>
      <c r="AX290" s="1"/>
      <c r="AY290" s="1">
        <f t="shared" si="94"/>
        <v>0</v>
      </c>
      <c r="AZ290" s="3"/>
      <c r="BA290" s="3"/>
      <c r="BB290" s="3"/>
      <c r="BC290" s="80" t="e">
        <f t="shared" si="95"/>
        <v>#DIV/0!</v>
      </c>
      <c r="BD290" s="80" t="e">
        <f t="shared" si="96"/>
        <v>#DIV/0!</v>
      </c>
      <c r="BE290" s="81">
        <f t="shared" si="97"/>
        <v>0</v>
      </c>
      <c r="BF290" s="81">
        <f t="shared" si="98"/>
        <v>0</v>
      </c>
      <c r="BG290" s="81">
        <f t="shared" si="99"/>
        <v>0</v>
      </c>
      <c r="BH290" s="81">
        <f t="shared" si="100"/>
        <v>0</v>
      </c>
      <c r="BI290" s="81">
        <f t="shared" si="101"/>
        <v>0</v>
      </c>
    </row>
    <row r="291" spans="1:61" ht="17.25" thickTop="1" thickBot="1">
      <c r="A291" s="70"/>
      <c r="B291" s="71"/>
      <c r="C291" s="3"/>
      <c r="D291" s="45"/>
      <c r="E291" s="45"/>
      <c r="F291" s="45">
        <f t="shared" si="90"/>
        <v>0</v>
      </c>
      <c r="G291" s="3"/>
      <c r="H291" s="3"/>
      <c r="I291" s="39"/>
      <c r="J291" s="45">
        <f t="shared" si="91"/>
        <v>0</v>
      </c>
      <c r="K291" s="45">
        <f t="shared" si="92"/>
        <v>0</v>
      </c>
      <c r="L291" s="3"/>
      <c r="M291" s="72"/>
      <c r="N291" s="72"/>
      <c r="O291" s="45">
        <f t="shared" si="93"/>
        <v>0</v>
      </c>
      <c r="P291" s="71"/>
      <c r="Q291" s="74"/>
      <c r="R291" s="74"/>
      <c r="S291" s="75"/>
      <c r="T291" s="76"/>
      <c r="U291" s="70"/>
      <c r="V291" s="3"/>
      <c r="W291" s="3"/>
      <c r="X291" s="3"/>
      <c r="Y291" s="39"/>
      <c r="Z291" s="405">
        <f t="shared" si="102"/>
        <v>0</v>
      </c>
      <c r="AA291" s="92">
        <f t="shared" si="89"/>
        <v>0</v>
      </c>
      <c r="AB291" s="71"/>
      <c r="AC291" s="3"/>
      <c r="AD291" s="71"/>
      <c r="AE291" s="78"/>
      <c r="AF291" s="78"/>
      <c r="AG291" s="3"/>
      <c r="AH291" s="3"/>
      <c r="AI291" s="79"/>
      <c r="AJ291" s="3"/>
      <c r="AK291" s="71"/>
      <c r="AL291" s="3"/>
      <c r="AM291" s="71"/>
      <c r="AN291" s="3"/>
      <c r="AO291" s="3"/>
      <c r="AP291" s="76"/>
      <c r="AQ291" s="74"/>
      <c r="AR291" s="3"/>
      <c r="AS291" s="3"/>
      <c r="AT291" s="3"/>
      <c r="AU291" s="3"/>
      <c r="AV291" s="3"/>
      <c r="AW291" s="1"/>
      <c r="AX291" s="1"/>
      <c r="AY291" s="1">
        <f t="shared" si="94"/>
        <v>0</v>
      </c>
      <c r="AZ291" s="3"/>
      <c r="BA291" s="3"/>
      <c r="BB291" s="3"/>
      <c r="BC291" s="80" t="e">
        <f t="shared" si="95"/>
        <v>#DIV/0!</v>
      </c>
      <c r="BD291" s="80" t="e">
        <f t="shared" si="96"/>
        <v>#DIV/0!</v>
      </c>
      <c r="BE291" s="81">
        <f t="shared" si="97"/>
        <v>0</v>
      </c>
      <c r="BF291" s="81">
        <f t="shared" si="98"/>
        <v>0</v>
      </c>
      <c r="BG291" s="81">
        <f t="shared" si="99"/>
        <v>0</v>
      </c>
      <c r="BH291" s="81">
        <f t="shared" si="100"/>
        <v>0</v>
      </c>
      <c r="BI291" s="81">
        <f t="shared" si="101"/>
        <v>0</v>
      </c>
    </row>
    <row r="292" spans="1:61" ht="17.25" thickTop="1" thickBot="1">
      <c r="A292" s="70"/>
      <c r="B292" s="71"/>
      <c r="C292" s="3"/>
      <c r="D292" s="45"/>
      <c r="E292" s="45"/>
      <c r="F292" s="45">
        <f t="shared" si="90"/>
        <v>0</v>
      </c>
      <c r="G292" s="3"/>
      <c r="H292" s="3"/>
      <c r="I292" s="39"/>
      <c r="J292" s="45">
        <f t="shared" si="91"/>
        <v>0</v>
      </c>
      <c r="K292" s="45">
        <f t="shared" si="92"/>
        <v>0</v>
      </c>
      <c r="L292" s="3"/>
      <c r="M292" s="72"/>
      <c r="N292" s="72"/>
      <c r="O292" s="45">
        <f t="shared" si="93"/>
        <v>0</v>
      </c>
      <c r="P292" s="71"/>
      <c r="Q292" s="74"/>
      <c r="R292" s="74"/>
      <c r="S292" s="75"/>
      <c r="T292" s="76"/>
      <c r="U292" s="70"/>
      <c r="V292" s="3"/>
      <c r="W292" s="3"/>
      <c r="X292" s="3"/>
      <c r="Y292" s="39"/>
      <c r="Z292" s="405">
        <f t="shared" si="102"/>
        <v>0</v>
      </c>
      <c r="AA292" s="92">
        <f t="shared" si="89"/>
        <v>0</v>
      </c>
      <c r="AB292" s="71"/>
      <c r="AC292" s="3"/>
      <c r="AD292" s="71"/>
      <c r="AE292" s="78"/>
      <c r="AF292" s="78"/>
      <c r="AG292" s="3"/>
      <c r="AH292" s="3"/>
      <c r="AI292" s="79"/>
      <c r="AJ292" s="3"/>
      <c r="AK292" s="71"/>
      <c r="AL292" s="3"/>
      <c r="AM292" s="71"/>
      <c r="AN292" s="3"/>
      <c r="AO292" s="3"/>
      <c r="AP292" s="76"/>
      <c r="AQ292" s="74"/>
      <c r="AR292" s="3"/>
      <c r="AS292" s="3"/>
      <c r="AT292" s="3"/>
      <c r="AU292" s="3"/>
      <c r="AV292" s="3"/>
      <c r="AW292" s="1"/>
      <c r="AX292" s="1"/>
      <c r="AY292" s="1">
        <f t="shared" si="94"/>
        <v>0</v>
      </c>
      <c r="AZ292" s="3"/>
      <c r="BA292" s="3"/>
      <c r="BB292" s="3"/>
      <c r="BC292" s="80" t="e">
        <f t="shared" si="95"/>
        <v>#DIV/0!</v>
      </c>
      <c r="BD292" s="80" t="e">
        <f t="shared" si="96"/>
        <v>#DIV/0!</v>
      </c>
      <c r="BE292" s="81">
        <f t="shared" si="97"/>
        <v>0</v>
      </c>
      <c r="BF292" s="81">
        <f t="shared" si="98"/>
        <v>0</v>
      </c>
      <c r="BG292" s="81">
        <f t="shared" si="99"/>
        <v>0</v>
      </c>
      <c r="BH292" s="81">
        <f t="shared" si="100"/>
        <v>0</v>
      </c>
      <c r="BI292" s="81">
        <f t="shared" si="101"/>
        <v>0</v>
      </c>
    </row>
    <row r="293" spans="1:61" ht="17.25" thickTop="1" thickBot="1">
      <c r="A293" s="70"/>
      <c r="B293" s="71"/>
      <c r="C293" s="3"/>
      <c r="D293" s="45"/>
      <c r="E293" s="45"/>
      <c r="F293" s="45">
        <f t="shared" si="90"/>
        <v>0</v>
      </c>
      <c r="G293" s="3"/>
      <c r="H293" s="3"/>
      <c r="I293" s="39"/>
      <c r="J293" s="45">
        <f t="shared" si="91"/>
        <v>0</v>
      </c>
      <c r="K293" s="45">
        <f t="shared" si="92"/>
        <v>0</v>
      </c>
      <c r="L293" s="3"/>
      <c r="M293" s="72"/>
      <c r="N293" s="72"/>
      <c r="O293" s="45">
        <f t="shared" si="93"/>
        <v>0</v>
      </c>
      <c r="P293" s="71"/>
      <c r="Q293" s="74"/>
      <c r="R293" s="74"/>
      <c r="S293" s="75"/>
      <c r="T293" s="76"/>
      <c r="U293" s="70"/>
      <c r="V293" s="3"/>
      <c r="W293" s="3"/>
      <c r="X293" s="3"/>
      <c r="Y293" s="39"/>
      <c r="Z293" s="405">
        <f t="shared" si="102"/>
        <v>0</v>
      </c>
      <c r="AA293" s="92">
        <f t="shared" si="89"/>
        <v>0</v>
      </c>
      <c r="AB293" s="71"/>
      <c r="AC293" s="3"/>
      <c r="AD293" s="71"/>
      <c r="AE293" s="78"/>
      <c r="AF293" s="78"/>
      <c r="AG293" s="3"/>
      <c r="AH293" s="3"/>
      <c r="AI293" s="79"/>
      <c r="AJ293" s="3"/>
      <c r="AK293" s="71"/>
      <c r="AL293" s="3"/>
      <c r="AM293" s="71"/>
      <c r="AN293" s="3"/>
      <c r="AO293" s="3"/>
      <c r="AP293" s="76"/>
      <c r="AQ293" s="74"/>
      <c r="AR293" s="3"/>
      <c r="AS293" s="3"/>
      <c r="AT293" s="3"/>
      <c r="AU293" s="3"/>
      <c r="AV293" s="3"/>
      <c r="AW293" s="1"/>
      <c r="AX293" s="1"/>
      <c r="AY293" s="1">
        <f t="shared" si="94"/>
        <v>0</v>
      </c>
      <c r="AZ293" s="3"/>
      <c r="BA293" s="3"/>
      <c r="BB293" s="3"/>
      <c r="BC293" s="80" t="e">
        <f t="shared" si="95"/>
        <v>#DIV/0!</v>
      </c>
      <c r="BD293" s="80" t="e">
        <f t="shared" si="96"/>
        <v>#DIV/0!</v>
      </c>
      <c r="BE293" s="81">
        <f t="shared" si="97"/>
        <v>0</v>
      </c>
      <c r="BF293" s="81">
        <f t="shared" si="98"/>
        <v>0</v>
      </c>
      <c r="BG293" s="81">
        <f t="shared" si="99"/>
        <v>0</v>
      </c>
      <c r="BH293" s="81">
        <f t="shared" si="100"/>
        <v>0</v>
      </c>
      <c r="BI293" s="81">
        <f t="shared" si="101"/>
        <v>0</v>
      </c>
    </row>
    <row r="294" spans="1:61" ht="17.25" thickTop="1" thickBot="1">
      <c r="A294" s="70"/>
      <c r="B294" s="71"/>
      <c r="C294" s="3"/>
      <c r="D294" s="45"/>
      <c r="E294" s="45"/>
      <c r="F294" s="45">
        <f t="shared" si="90"/>
        <v>0</v>
      </c>
      <c r="G294" s="3"/>
      <c r="H294" s="3"/>
      <c r="I294" s="39"/>
      <c r="J294" s="45">
        <f t="shared" si="91"/>
        <v>0</v>
      </c>
      <c r="K294" s="45">
        <f t="shared" si="92"/>
        <v>0</v>
      </c>
      <c r="L294" s="3"/>
      <c r="M294" s="72"/>
      <c r="N294" s="72"/>
      <c r="O294" s="45">
        <f t="shared" si="93"/>
        <v>0</v>
      </c>
      <c r="P294" s="71"/>
      <c r="Q294" s="74"/>
      <c r="R294" s="74"/>
      <c r="S294" s="75"/>
      <c r="T294" s="76"/>
      <c r="U294" s="70"/>
      <c r="V294" s="3"/>
      <c r="W294" s="3"/>
      <c r="X294" s="3"/>
      <c r="Y294" s="39"/>
      <c r="Z294" s="405">
        <f t="shared" si="102"/>
        <v>0</v>
      </c>
      <c r="AA294" s="92">
        <f t="shared" si="89"/>
        <v>0</v>
      </c>
      <c r="AB294" s="71"/>
      <c r="AC294" s="3"/>
      <c r="AD294" s="71"/>
      <c r="AE294" s="78"/>
      <c r="AF294" s="78"/>
      <c r="AG294" s="3"/>
      <c r="AH294" s="3"/>
      <c r="AI294" s="79"/>
      <c r="AJ294" s="3"/>
      <c r="AK294" s="71"/>
      <c r="AL294" s="3"/>
      <c r="AM294" s="71"/>
      <c r="AN294" s="3"/>
      <c r="AO294" s="3"/>
      <c r="AP294" s="76"/>
      <c r="AQ294" s="74"/>
      <c r="AR294" s="3"/>
      <c r="AS294" s="3"/>
      <c r="AT294" s="3"/>
      <c r="AU294" s="3"/>
      <c r="AV294" s="3"/>
      <c r="AW294" s="1"/>
      <c r="AX294" s="1"/>
      <c r="AY294" s="1">
        <f t="shared" si="94"/>
        <v>0</v>
      </c>
      <c r="AZ294" s="3"/>
      <c r="BA294" s="3"/>
      <c r="BB294" s="3"/>
      <c r="BC294" s="80" t="e">
        <f t="shared" si="95"/>
        <v>#DIV/0!</v>
      </c>
      <c r="BD294" s="80" t="e">
        <f t="shared" si="96"/>
        <v>#DIV/0!</v>
      </c>
      <c r="BE294" s="81">
        <f t="shared" si="97"/>
        <v>0</v>
      </c>
      <c r="BF294" s="81">
        <f t="shared" si="98"/>
        <v>0</v>
      </c>
      <c r="BG294" s="81">
        <f t="shared" si="99"/>
        <v>0</v>
      </c>
      <c r="BH294" s="81">
        <f t="shared" si="100"/>
        <v>0</v>
      </c>
      <c r="BI294" s="81">
        <f t="shared" si="101"/>
        <v>0</v>
      </c>
    </row>
    <row r="295" spans="1:61" ht="17.25" thickTop="1" thickBot="1">
      <c r="A295" s="70"/>
      <c r="B295" s="71"/>
      <c r="C295" s="3"/>
      <c r="D295" s="45"/>
      <c r="E295" s="45"/>
      <c r="F295" s="45">
        <f t="shared" si="90"/>
        <v>0</v>
      </c>
      <c r="G295" s="3"/>
      <c r="H295" s="3"/>
      <c r="I295" s="39"/>
      <c r="J295" s="45">
        <f t="shared" si="91"/>
        <v>0</v>
      </c>
      <c r="K295" s="45">
        <f t="shared" si="92"/>
        <v>0</v>
      </c>
      <c r="L295" s="3"/>
      <c r="M295" s="72"/>
      <c r="N295" s="72"/>
      <c r="O295" s="45">
        <f t="shared" si="93"/>
        <v>0</v>
      </c>
      <c r="P295" s="71"/>
      <c r="Q295" s="74"/>
      <c r="R295" s="74"/>
      <c r="S295" s="75"/>
      <c r="T295" s="76"/>
      <c r="U295" s="70"/>
      <c r="V295" s="3"/>
      <c r="W295" s="3"/>
      <c r="X295" s="3"/>
      <c r="Y295" s="39"/>
      <c r="Z295" s="405">
        <f t="shared" si="102"/>
        <v>0</v>
      </c>
      <c r="AA295" s="92">
        <f t="shared" si="89"/>
        <v>0</v>
      </c>
      <c r="AB295" s="71"/>
      <c r="AC295" s="3"/>
      <c r="AD295" s="71"/>
      <c r="AE295" s="78"/>
      <c r="AF295" s="78"/>
      <c r="AG295" s="3"/>
      <c r="AH295" s="3"/>
      <c r="AI295" s="79"/>
      <c r="AJ295" s="3"/>
      <c r="AK295" s="71"/>
      <c r="AL295" s="3"/>
      <c r="AM295" s="71"/>
      <c r="AN295" s="3"/>
      <c r="AO295" s="3"/>
      <c r="AP295" s="76"/>
      <c r="AQ295" s="74"/>
      <c r="AR295" s="3"/>
      <c r="AS295" s="3"/>
      <c r="AT295" s="3"/>
      <c r="AU295" s="3"/>
      <c r="AV295" s="3"/>
      <c r="AW295" s="1"/>
      <c r="AX295" s="1"/>
      <c r="AY295" s="1">
        <f t="shared" si="94"/>
        <v>0</v>
      </c>
      <c r="AZ295" s="3"/>
      <c r="BA295" s="3"/>
      <c r="BB295" s="3"/>
      <c r="BC295" s="80" t="e">
        <f t="shared" si="95"/>
        <v>#DIV/0!</v>
      </c>
      <c r="BD295" s="80" t="e">
        <f t="shared" si="96"/>
        <v>#DIV/0!</v>
      </c>
      <c r="BE295" s="81">
        <f t="shared" si="97"/>
        <v>0</v>
      </c>
      <c r="BF295" s="81">
        <f t="shared" si="98"/>
        <v>0</v>
      </c>
      <c r="BG295" s="81">
        <f t="shared" si="99"/>
        <v>0</v>
      </c>
      <c r="BH295" s="81">
        <f t="shared" si="100"/>
        <v>0</v>
      </c>
      <c r="BI295" s="81">
        <f t="shared" si="101"/>
        <v>0</v>
      </c>
    </row>
    <row r="296" spans="1:61" ht="17.25" thickTop="1" thickBot="1">
      <c r="A296" s="70"/>
      <c r="B296" s="71"/>
      <c r="C296" s="3"/>
      <c r="D296" s="45"/>
      <c r="E296" s="45"/>
      <c r="F296" s="45">
        <f t="shared" si="90"/>
        <v>0</v>
      </c>
      <c r="G296" s="3"/>
      <c r="H296" s="3"/>
      <c r="I296" s="39"/>
      <c r="J296" s="45">
        <f t="shared" si="91"/>
        <v>0</v>
      </c>
      <c r="K296" s="45">
        <f t="shared" si="92"/>
        <v>0</v>
      </c>
      <c r="L296" s="3"/>
      <c r="M296" s="72"/>
      <c r="N296" s="72"/>
      <c r="O296" s="45">
        <f t="shared" si="93"/>
        <v>0</v>
      </c>
      <c r="P296" s="71"/>
      <c r="Q296" s="74"/>
      <c r="R296" s="74"/>
      <c r="S296" s="75"/>
      <c r="T296" s="76"/>
      <c r="U296" s="70"/>
      <c r="V296" s="3"/>
      <c r="W296" s="3"/>
      <c r="X296" s="3"/>
      <c r="Y296" s="39"/>
      <c r="Z296" s="405">
        <f t="shared" si="102"/>
        <v>0</v>
      </c>
      <c r="AA296" s="92">
        <f t="shared" si="89"/>
        <v>0</v>
      </c>
      <c r="AB296" s="71"/>
      <c r="AC296" s="3"/>
      <c r="AD296" s="71"/>
      <c r="AE296" s="78"/>
      <c r="AF296" s="78"/>
      <c r="AG296" s="3"/>
      <c r="AH296" s="3"/>
      <c r="AI296" s="79"/>
      <c r="AJ296" s="3"/>
      <c r="AK296" s="71"/>
      <c r="AL296" s="3"/>
      <c r="AM296" s="71"/>
      <c r="AN296" s="3"/>
      <c r="AO296" s="3"/>
      <c r="AP296" s="76"/>
      <c r="AQ296" s="74"/>
      <c r="AR296" s="3"/>
      <c r="AS296" s="3"/>
      <c r="AT296" s="3"/>
      <c r="AU296" s="3"/>
      <c r="AV296" s="3"/>
      <c r="AW296" s="1"/>
      <c r="AX296" s="1"/>
      <c r="AY296" s="1">
        <f t="shared" si="94"/>
        <v>0</v>
      </c>
      <c r="AZ296" s="3"/>
      <c r="BA296" s="3"/>
      <c r="BB296" s="3"/>
      <c r="BC296" s="80" t="e">
        <f t="shared" si="95"/>
        <v>#DIV/0!</v>
      </c>
      <c r="BD296" s="80" t="e">
        <f t="shared" si="96"/>
        <v>#DIV/0!</v>
      </c>
      <c r="BE296" s="81">
        <f t="shared" si="97"/>
        <v>0</v>
      </c>
      <c r="BF296" s="81">
        <f t="shared" si="98"/>
        <v>0</v>
      </c>
      <c r="BG296" s="81">
        <f t="shared" si="99"/>
        <v>0</v>
      </c>
      <c r="BH296" s="81">
        <f t="shared" si="100"/>
        <v>0</v>
      </c>
      <c r="BI296" s="81">
        <f t="shared" si="101"/>
        <v>0</v>
      </c>
    </row>
    <row r="297" spans="1:61" ht="17.25" thickTop="1" thickBot="1">
      <c r="A297" s="70"/>
      <c r="B297" s="71"/>
      <c r="C297" s="3"/>
      <c r="D297" s="45"/>
      <c r="E297" s="45"/>
      <c r="F297" s="45">
        <f t="shared" si="90"/>
        <v>0</v>
      </c>
      <c r="G297" s="3"/>
      <c r="H297" s="3"/>
      <c r="I297" s="39"/>
      <c r="J297" s="45">
        <f t="shared" si="91"/>
        <v>0</v>
      </c>
      <c r="K297" s="45">
        <f t="shared" si="92"/>
        <v>0</v>
      </c>
      <c r="L297" s="3"/>
      <c r="M297" s="72"/>
      <c r="N297" s="72"/>
      <c r="O297" s="45">
        <f t="shared" si="93"/>
        <v>0</v>
      </c>
      <c r="P297" s="71"/>
      <c r="Q297" s="74"/>
      <c r="R297" s="74"/>
      <c r="S297" s="75"/>
      <c r="T297" s="76"/>
      <c r="U297" s="70"/>
      <c r="V297" s="3"/>
      <c r="W297" s="3"/>
      <c r="X297" s="3"/>
      <c r="Y297" s="39"/>
      <c r="Z297" s="405">
        <f t="shared" si="102"/>
        <v>0</v>
      </c>
      <c r="AA297" s="92">
        <f t="shared" si="89"/>
        <v>0</v>
      </c>
      <c r="AB297" s="71"/>
      <c r="AC297" s="3"/>
      <c r="AD297" s="71"/>
      <c r="AE297" s="78"/>
      <c r="AF297" s="78"/>
      <c r="AG297" s="3"/>
      <c r="AH297" s="3"/>
      <c r="AI297" s="79"/>
      <c r="AJ297" s="3"/>
      <c r="AK297" s="71"/>
      <c r="AL297" s="3"/>
      <c r="AM297" s="71"/>
      <c r="AN297" s="3"/>
      <c r="AO297" s="3"/>
      <c r="AP297" s="76"/>
      <c r="AQ297" s="74"/>
      <c r="AR297" s="3"/>
      <c r="AS297" s="3"/>
      <c r="AT297" s="3"/>
      <c r="AU297" s="3"/>
      <c r="AV297" s="3"/>
      <c r="AW297" s="1"/>
      <c r="AX297" s="1"/>
      <c r="AY297" s="1">
        <f t="shared" si="94"/>
        <v>0</v>
      </c>
      <c r="AZ297" s="3"/>
      <c r="BA297" s="3"/>
      <c r="BB297" s="3"/>
      <c r="BC297" s="80" t="e">
        <f t="shared" si="95"/>
        <v>#DIV/0!</v>
      </c>
      <c r="BD297" s="80" t="e">
        <f t="shared" si="96"/>
        <v>#DIV/0!</v>
      </c>
      <c r="BE297" s="81">
        <f t="shared" si="97"/>
        <v>0</v>
      </c>
      <c r="BF297" s="81">
        <f t="shared" si="98"/>
        <v>0</v>
      </c>
      <c r="BG297" s="81">
        <f t="shared" si="99"/>
        <v>0</v>
      </c>
      <c r="BH297" s="81">
        <f t="shared" si="100"/>
        <v>0</v>
      </c>
      <c r="BI297" s="81">
        <f t="shared" si="101"/>
        <v>0</v>
      </c>
    </row>
    <row r="298" spans="1:61" ht="17.25" thickTop="1" thickBot="1">
      <c r="A298" s="70"/>
      <c r="B298" s="71"/>
      <c r="C298" s="3"/>
      <c r="D298" s="45"/>
      <c r="E298" s="45"/>
      <c r="F298" s="45">
        <f t="shared" si="90"/>
        <v>0</v>
      </c>
      <c r="G298" s="3"/>
      <c r="H298" s="3"/>
      <c r="I298" s="39"/>
      <c r="J298" s="45">
        <f t="shared" si="91"/>
        <v>0</v>
      </c>
      <c r="K298" s="45">
        <f t="shared" si="92"/>
        <v>0</v>
      </c>
      <c r="L298" s="3"/>
      <c r="M298" s="72"/>
      <c r="N298" s="72"/>
      <c r="O298" s="45">
        <f t="shared" si="93"/>
        <v>0</v>
      </c>
      <c r="P298" s="71"/>
      <c r="Q298" s="74"/>
      <c r="R298" s="74"/>
      <c r="S298" s="75"/>
      <c r="T298" s="76"/>
      <c r="U298" s="70"/>
      <c r="V298" s="3"/>
      <c r="W298" s="3"/>
      <c r="X298" s="3"/>
      <c r="Y298" s="39"/>
      <c r="Z298" s="405">
        <f t="shared" si="102"/>
        <v>0</v>
      </c>
      <c r="AA298" s="92">
        <f t="shared" si="89"/>
        <v>0</v>
      </c>
      <c r="AB298" s="71"/>
      <c r="AC298" s="3"/>
      <c r="AD298" s="71"/>
      <c r="AE298" s="78"/>
      <c r="AF298" s="78"/>
      <c r="AG298" s="3"/>
      <c r="AH298" s="3"/>
      <c r="AI298" s="79"/>
      <c r="AJ298" s="3"/>
      <c r="AK298" s="71"/>
      <c r="AL298" s="3"/>
      <c r="AM298" s="71"/>
      <c r="AN298" s="3"/>
      <c r="AO298" s="3"/>
      <c r="AP298" s="76"/>
      <c r="AQ298" s="74"/>
      <c r="AR298" s="3"/>
      <c r="AS298" s="3"/>
      <c r="AT298" s="3"/>
      <c r="AU298" s="3"/>
      <c r="AV298" s="3"/>
      <c r="AW298" s="1"/>
      <c r="AX298" s="1"/>
      <c r="AY298" s="1">
        <f t="shared" si="94"/>
        <v>0</v>
      </c>
      <c r="AZ298" s="3"/>
      <c r="BA298" s="3"/>
      <c r="BB298" s="3"/>
      <c r="BC298" s="80" t="e">
        <f t="shared" si="95"/>
        <v>#DIV/0!</v>
      </c>
      <c r="BD298" s="80" t="e">
        <f t="shared" si="96"/>
        <v>#DIV/0!</v>
      </c>
      <c r="BE298" s="81">
        <f t="shared" si="97"/>
        <v>0</v>
      </c>
      <c r="BF298" s="81">
        <f t="shared" si="98"/>
        <v>0</v>
      </c>
      <c r="BG298" s="81">
        <f t="shared" si="99"/>
        <v>0</v>
      </c>
      <c r="BH298" s="81">
        <f t="shared" si="100"/>
        <v>0</v>
      </c>
      <c r="BI298" s="81">
        <f t="shared" si="101"/>
        <v>0</v>
      </c>
    </row>
    <row r="299" spans="1:61" ht="17.25" thickTop="1" thickBot="1">
      <c r="A299" s="70"/>
      <c r="B299" s="71"/>
      <c r="C299" s="3"/>
      <c r="D299" s="45"/>
      <c r="E299" s="45"/>
      <c r="F299" s="45">
        <f t="shared" si="90"/>
        <v>0</v>
      </c>
      <c r="G299" s="3"/>
      <c r="H299" s="3"/>
      <c r="I299" s="39"/>
      <c r="J299" s="45">
        <f t="shared" si="91"/>
        <v>0</v>
      </c>
      <c r="K299" s="45">
        <f t="shared" si="92"/>
        <v>0</v>
      </c>
      <c r="L299" s="3"/>
      <c r="M299" s="72"/>
      <c r="N299" s="72"/>
      <c r="O299" s="45">
        <f t="shared" si="93"/>
        <v>0</v>
      </c>
      <c r="P299" s="71"/>
      <c r="Q299" s="74"/>
      <c r="R299" s="74"/>
      <c r="S299" s="75"/>
      <c r="T299" s="76"/>
      <c r="U299" s="70"/>
      <c r="V299" s="3"/>
      <c r="W299" s="3"/>
      <c r="X299" s="3"/>
      <c r="Y299" s="39"/>
      <c r="Z299" s="405">
        <f t="shared" si="102"/>
        <v>0</v>
      </c>
      <c r="AA299" s="92">
        <f t="shared" si="89"/>
        <v>0</v>
      </c>
      <c r="AB299" s="71"/>
      <c r="AC299" s="3"/>
      <c r="AD299" s="71"/>
      <c r="AE299" s="78"/>
      <c r="AF299" s="78"/>
      <c r="AG299" s="3"/>
      <c r="AH299" s="3"/>
      <c r="AI299" s="79"/>
      <c r="AJ299" s="3"/>
      <c r="AK299" s="71"/>
      <c r="AL299" s="3"/>
      <c r="AM299" s="71"/>
      <c r="AN299" s="3"/>
      <c r="AO299" s="3"/>
      <c r="AP299" s="76"/>
      <c r="AQ299" s="74"/>
      <c r="AR299" s="3"/>
      <c r="AS299" s="3"/>
      <c r="AT299" s="3"/>
      <c r="AU299" s="3"/>
      <c r="AV299" s="3"/>
      <c r="AW299" s="1"/>
      <c r="AX299" s="1"/>
      <c r="AY299" s="1">
        <f t="shared" si="94"/>
        <v>0</v>
      </c>
      <c r="AZ299" s="3"/>
      <c r="BA299" s="3"/>
      <c r="BB299" s="3"/>
      <c r="BC299" s="80" t="e">
        <f t="shared" si="95"/>
        <v>#DIV/0!</v>
      </c>
      <c r="BD299" s="80" t="e">
        <f t="shared" si="96"/>
        <v>#DIV/0!</v>
      </c>
      <c r="BE299" s="81">
        <f t="shared" si="97"/>
        <v>0</v>
      </c>
      <c r="BF299" s="81">
        <f t="shared" si="98"/>
        <v>0</v>
      </c>
      <c r="BG299" s="81">
        <f t="shared" si="99"/>
        <v>0</v>
      </c>
      <c r="BH299" s="81">
        <f t="shared" si="100"/>
        <v>0</v>
      </c>
      <c r="BI299" s="81">
        <f t="shared" si="101"/>
        <v>0</v>
      </c>
    </row>
    <row r="300" spans="1:61" ht="17.25" thickTop="1" thickBot="1">
      <c r="A300" s="70"/>
      <c r="B300" s="71"/>
      <c r="C300" s="3"/>
      <c r="D300" s="45"/>
      <c r="E300" s="45"/>
      <c r="F300" s="45">
        <f t="shared" si="90"/>
        <v>0</v>
      </c>
      <c r="G300" s="3"/>
      <c r="H300" s="3"/>
      <c r="I300" s="39"/>
      <c r="J300" s="45">
        <f t="shared" si="91"/>
        <v>0</v>
      </c>
      <c r="K300" s="45">
        <f t="shared" si="92"/>
        <v>0</v>
      </c>
      <c r="L300" s="3"/>
      <c r="M300" s="72"/>
      <c r="N300" s="72"/>
      <c r="O300" s="45">
        <f t="shared" si="93"/>
        <v>0</v>
      </c>
      <c r="P300" s="71"/>
      <c r="Q300" s="74"/>
      <c r="R300" s="74"/>
      <c r="S300" s="75"/>
      <c r="T300" s="76"/>
      <c r="U300" s="70"/>
      <c r="V300" s="3"/>
      <c r="W300" s="3"/>
      <c r="X300" s="3"/>
      <c r="Y300" s="39"/>
      <c r="Z300" s="405">
        <f t="shared" si="102"/>
        <v>0</v>
      </c>
      <c r="AA300" s="92">
        <f t="shared" si="89"/>
        <v>0</v>
      </c>
      <c r="AB300" s="71"/>
      <c r="AC300" s="3"/>
      <c r="AD300" s="71"/>
      <c r="AE300" s="78"/>
      <c r="AF300" s="78"/>
      <c r="AG300" s="3"/>
      <c r="AH300" s="3"/>
      <c r="AI300" s="79"/>
      <c r="AJ300" s="3"/>
      <c r="AK300" s="71"/>
      <c r="AL300" s="3"/>
      <c r="AM300" s="71"/>
      <c r="AN300" s="3"/>
      <c r="AO300" s="3"/>
      <c r="AP300" s="76"/>
      <c r="AQ300" s="74"/>
      <c r="AR300" s="3"/>
      <c r="AS300" s="3"/>
      <c r="AT300" s="3"/>
      <c r="AU300" s="3"/>
      <c r="AV300" s="3"/>
      <c r="AW300" s="1"/>
      <c r="AX300" s="1"/>
      <c r="AY300" s="1">
        <f t="shared" si="94"/>
        <v>0</v>
      </c>
      <c r="AZ300" s="3"/>
      <c r="BA300" s="3"/>
      <c r="BB300" s="3"/>
      <c r="BC300" s="80" t="e">
        <f t="shared" si="95"/>
        <v>#DIV/0!</v>
      </c>
      <c r="BD300" s="80" t="e">
        <f t="shared" si="96"/>
        <v>#DIV/0!</v>
      </c>
      <c r="BE300" s="81">
        <f t="shared" si="97"/>
        <v>0</v>
      </c>
      <c r="BF300" s="81">
        <f t="shared" si="98"/>
        <v>0</v>
      </c>
      <c r="BG300" s="81">
        <f t="shared" si="99"/>
        <v>0</v>
      </c>
      <c r="BH300" s="81">
        <f t="shared" si="100"/>
        <v>0</v>
      </c>
      <c r="BI300" s="81">
        <f t="shared" si="101"/>
        <v>0</v>
      </c>
    </row>
    <row r="301" spans="1:61" ht="17.25" thickTop="1" thickBot="1">
      <c r="A301" s="70"/>
      <c r="B301" s="71"/>
      <c r="C301" s="3"/>
      <c r="D301" s="45"/>
      <c r="E301" s="45"/>
      <c r="F301" s="45">
        <f t="shared" si="90"/>
        <v>0</v>
      </c>
      <c r="G301" s="3"/>
      <c r="H301" s="3"/>
      <c r="I301" s="39"/>
      <c r="J301" s="45">
        <f t="shared" si="91"/>
        <v>0</v>
      </c>
      <c r="K301" s="45">
        <f t="shared" si="92"/>
        <v>0</v>
      </c>
      <c r="L301" s="3"/>
      <c r="M301" s="72"/>
      <c r="N301" s="72"/>
      <c r="O301" s="45">
        <f t="shared" si="93"/>
        <v>0</v>
      </c>
      <c r="P301" s="71"/>
      <c r="Q301" s="74"/>
      <c r="R301" s="74"/>
      <c r="S301" s="75"/>
      <c r="T301" s="76"/>
      <c r="U301" s="70"/>
      <c r="V301" s="3"/>
      <c r="W301" s="3"/>
      <c r="X301" s="3"/>
      <c r="Y301" s="39"/>
      <c r="Z301" s="405">
        <f t="shared" si="102"/>
        <v>0</v>
      </c>
      <c r="AA301" s="92">
        <f t="shared" si="89"/>
        <v>0</v>
      </c>
      <c r="AB301" s="71"/>
      <c r="AC301" s="3"/>
      <c r="AD301" s="71"/>
      <c r="AE301" s="78"/>
      <c r="AF301" s="78"/>
      <c r="AG301" s="3"/>
      <c r="AH301" s="3"/>
      <c r="AI301" s="79"/>
      <c r="AJ301" s="3"/>
      <c r="AK301" s="71"/>
      <c r="AL301" s="3"/>
      <c r="AM301" s="71"/>
      <c r="AN301" s="3"/>
      <c r="AO301" s="3"/>
      <c r="AP301" s="76"/>
      <c r="AQ301" s="74"/>
      <c r="AR301" s="3"/>
      <c r="AS301" s="3"/>
      <c r="AT301" s="3"/>
      <c r="AU301" s="3"/>
      <c r="AV301" s="3"/>
      <c r="AW301" s="1"/>
      <c r="AX301" s="1"/>
      <c r="AY301" s="1">
        <f t="shared" si="94"/>
        <v>0</v>
      </c>
      <c r="AZ301" s="3"/>
      <c r="BA301" s="3"/>
      <c r="BB301" s="3"/>
      <c r="BC301" s="80" t="e">
        <f t="shared" si="95"/>
        <v>#DIV/0!</v>
      </c>
      <c r="BD301" s="80" t="e">
        <f t="shared" si="96"/>
        <v>#DIV/0!</v>
      </c>
      <c r="BE301" s="81">
        <f t="shared" si="97"/>
        <v>0</v>
      </c>
      <c r="BF301" s="81">
        <f t="shared" si="98"/>
        <v>0</v>
      </c>
      <c r="BG301" s="81">
        <f t="shared" si="99"/>
        <v>0</v>
      </c>
      <c r="BH301" s="81">
        <f t="shared" si="100"/>
        <v>0</v>
      </c>
      <c r="BI301" s="81">
        <f t="shared" si="101"/>
        <v>0</v>
      </c>
    </row>
    <row r="302" spans="1:61" ht="17.25" thickTop="1" thickBot="1">
      <c r="A302" s="70"/>
      <c r="B302" s="71"/>
      <c r="C302" s="3"/>
      <c r="D302" s="45"/>
      <c r="E302" s="45"/>
      <c r="F302" s="45">
        <f t="shared" si="90"/>
        <v>0</v>
      </c>
      <c r="G302" s="3"/>
      <c r="H302" s="3"/>
      <c r="I302" s="39"/>
      <c r="J302" s="45">
        <f t="shared" si="91"/>
        <v>0</v>
      </c>
      <c r="K302" s="45">
        <f t="shared" si="92"/>
        <v>0</v>
      </c>
      <c r="L302" s="3"/>
      <c r="M302" s="72"/>
      <c r="N302" s="72"/>
      <c r="O302" s="45">
        <f t="shared" si="93"/>
        <v>0</v>
      </c>
      <c r="P302" s="71"/>
      <c r="Q302" s="74"/>
      <c r="R302" s="74"/>
      <c r="S302" s="75"/>
      <c r="T302" s="76"/>
      <c r="U302" s="70"/>
      <c r="V302" s="3"/>
      <c r="W302" s="3"/>
      <c r="X302" s="3"/>
      <c r="Y302" s="39"/>
      <c r="Z302" s="405">
        <f t="shared" si="102"/>
        <v>0</v>
      </c>
      <c r="AA302" s="92">
        <f t="shared" si="89"/>
        <v>0</v>
      </c>
      <c r="AB302" s="71"/>
      <c r="AC302" s="3"/>
      <c r="AD302" s="71"/>
      <c r="AE302" s="78"/>
      <c r="AF302" s="78"/>
      <c r="AG302" s="3"/>
      <c r="AH302" s="3"/>
      <c r="AI302" s="79"/>
      <c r="AJ302" s="3"/>
      <c r="AK302" s="71"/>
      <c r="AL302" s="3"/>
      <c r="AM302" s="71"/>
      <c r="AN302" s="3"/>
      <c r="AO302" s="3"/>
      <c r="AP302" s="76"/>
      <c r="AQ302" s="74"/>
      <c r="AR302" s="3"/>
      <c r="AS302" s="3"/>
      <c r="AT302" s="3"/>
      <c r="AU302" s="3"/>
      <c r="AV302" s="3"/>
      <c r="AW302" s="1"/>
      <c r="AX302" s="1"/>
      <c r="AY302" s="1">
        <f t="shared" si="94"/>
        <v>0</v>
      </c>
      <c r="AZ302" s="3"/>
      <c r="BA302" s="3"/>
      <c r="BB302" s="3"/>
      <c r="BC302" s="80" t="e">
        <f t="shared" si="95"/>
        <v>#DIV/0!</v>
      </c>
      <c r="BD302" s="80" t="e">
        <f t="shared" si="96"/>
        <v>#DIV/0!</v>
      </c>
      <c r="BE302" s="81">
        <f t="shared" si="97"/>
        <v>0</v>
      </c>
      <c r="BF302" s="81">
        <f t="shared" si="98"/>
        <v>0</v>
      </c>
      <c r="BG302" s="81">
        <f t="shared" si="99"/>
        <v>0</v>
      </c>
      <c r="BH302" s="81">
        <f t="shared" si="100"/>
        <v>0</v>
      </c>
      <c r="BI302" s="81">
        <f t="shared" si="101"/>
        <v>0</v>
      </c>
    </row>
    <row r="303" spans="1:61" ht="17.25" thickTop="1" thickBot="1">
      <c r="A303" s="70"/>
      <c r="B303" s="71"/>
      <c r="C303" s="3"/>
      <c r="D303" s="45"/>
      <c r="E303" s="45"/>
      <c r="F303" s="45">
        <f t="shared" si="90"/>
        <v>0</v>
      </c>
      <c r="G303" s="3"/>
      <c r="H303" s="3"/>
      <c r="I303" s="39"/>
      <c r="J303" s="45">
        <f t="shared" si="91"/>
        <v>0</v>
      </c>
      <c r="K303" s="45">
        <f t="shared" si="92"/>
        <v>0</v>
      </c>
      <c r="L303" s="3"/>
      <c r="M303" s="72"/>
      <c r="N303" s="72"/>
      <c r="O303" s="45">
        <f t="shared" si="93"/>
        <v>0</v>
      </c>
      <c r="P303" s="71"/>
      <c r="Q303" s="74"/>
      <c r="R303" s="74"/>
      <c r="S303" s="75"/>
      <c r="T303" s="76"/>
      <c r="U303" s="70"/>
      <c r="V303" s="3"/>
      <c r="W303" s="3"/>
      <c r="X303" s="3"/>
      <c r="Y303" s="39"/>
      <c r="Z303" s="405">
        <f t="shared" si="102"/>
        <v>0</v>
      </c>
      <c r="AA303" s="92">
        <f t="shared" si="89"/>
        <v>0</v>
      </c>
      <c r="AB303" s="71"/>
      <c r="AC303" s="3"/>
      <c r="AD303" s="71"/>
      <c r="AE303" s="78"/>
      <c r="AF303" s="78"/>
      <c r="AG303" s="3"/>
      <c r="AH303" s="3"/>
      <c r="AI303" s="79"/>
      <c r="AJ303" s="3"/>
      <c r="AK303" s="71"/>
      <c r="AL303" s="3"/>
      <c r="AM303" s="71"/>
      <c r="AN303" s="3"/>
      <c r="AO303" s="3"/>
      <c r="AP303" s="76"/>
      <c r="AQ303" s="74"/>
      <c r="AR303" s="3"/>
      <c r="AS303" s="3"/>
      <c r="AT303" s="3"/>
      <c r="AU303" s="3"/>
      <c r="AV303" s="3"/>
      <c r="AW303" s="1"/>
      <c r="AX303" s="1"/>
      <c r="AY303" s="1">
        <f t="shared" si="94"/>
        <v>0</v>
      </c>
      <c r="AZ303" s="3"/>
      <c r="BA303" s="3"/>
      <c r="BB303" s="3"/>
      <c r="BC303" s="80" t="e">
        <f t="shared" si="95"/>
        <v>#DIV/0!</v>
      </c>
      <c r="BD303" s="80" t="e">
        <f t="shared" si="96"/>
        <v>#DIV/0!</v>
      </c>
      <c r="BE303" s="81">
        <f t="shared" si="97"/>
        <v>0</v>
      </c>
      <c r="BF303" s="81">
        <f t="shared" si="98"/>
        <v>0</v>
      </c>
      <c r="BG303" s="81">
        <f t="shared" si="99"/>
        <v>0</v>
      </c>
      <c r="BH303" s="81">
        <f t="shared" si="100"/>
        <v>0</v>
      </c>
      <c r="BI303" s="81">
        <f t="shared" si="101"/>
        <v>0</v>
      </c>
    </row>
    <row r="304" spans="1:61" ht="17.25" thickTop="1" thickBot="1">
      <c r="A304" s="70"/>
      <c r="B304" s="71"/>
      <c r="C304" s="3"/>
      <c r="D304" s="45"/>
      <c r="E304" s="45"/>
      <c r="F304" s="45">
        <f t="shared" si="90"/>
        <v>0</v>
      </c>
      <c r="G304" s="3"/>
      <c r="H304" s="3"/>
      <c r="I304" s="39"/>
      <c r="J304" s="45">
        <f t="shared" si="91"/>
        <v>0</v>
      </c>
      <c r="K304" s="45">
        <f t="shared" si="92"/>
        <v>0</v>
      </c>
      <c r="L304" s="3"/>
      <c r="M304" s="72"/>
      <c r="N304" s="72"/>
      <c r="O304" s="45">
        <f t="shared" si="93"/>
        <v>0</v>
      </c>
      <c r="P304" s="71"/>
      <c r="Q304" s="74"/>
      <c r="R304" s="74"/>
      <c r="S304" s="75"/>
      <c r="T304" s="76"/>
      <c r="U304" s="70"/>
      <c r="V304" s="3"/>
      <c r="W304" s="3"/>
      <c r="X304" s="3"/>
      <c r="Y304" s="39"/>
      <c r="Z304" s="405">
        <f t="shared" si="102"/>
        <v>0</v>
      </c>
      <c r="AA304" s="92">
        <f t="shared" si="89"/>
        <v>0</v>
      </c>
      <c r="AB304" s="71"/>
      <c r="AC304" s="3"/>
      <c r="AD304" s="71"/>
      <c r="AE304" s="78"/>
      <c r="AF304" s="78"/>
      <c r="AG304" s="3"/>
      <c r="AH304" s="3"/>
      <c r="AI304" s="79"/>
      <c r="AJ304" s="3"/>
      <c r="AK304" s="71"/>
      <c r="AL304" s="3"/>
      <c r="AM304" s="71"/>
      <c r="AN304" s="3"/>
      <c r="AO304" s="3"/>
      <c r="AP304" s="76"/>
      <c r="AQ304" s="74"/>
      <c r="AR304" s="3"/>
      <c r="AS304" s="3"/>
      <c r="AT304" s="3"/>
      <c r="AU304" s="3"/>
      <c r="AV304" s="3"/>
      <c r="AW304" s="1"/>
      <c r="AX304" s="1"/>
      <c r="AY304" s="1">
        <f t="shared" si="94"/>
        <v>0</v>
      </c>
      <c r="AZ304" s="3"/>
      <c r="BA304" s="3"/>
      <c r="BB304" s="3"/>
      <c r="BC304" s="80" t="e">
        <f t="shared" si="95"/>
        <v>#DIV/0!</v>
      </c>
      <c r="BD304" s="80" t="e">
        <f t="shared" si="96"/>
        <v>#DIV/0!</v>
      </c>
      <c r="BE304" s="81">
        <f t="shared" si="97"/>
        <v>0</v>
      </c>
      <c r="BF304" s="81">
        <f t="shared" si="98"/>
        <v>0</v>
      </c>
      <c r="BG304" s="81">
        <f t="shared" si="99"/>
        <v>0</v>
      </c>
      <c r="BH304" s="81">
        <f t="shared" si="100"/>
        <v>0</v>
      </c>
      <c r="BI304" s="81">
        <f t="shared" si="101"/>
        <v>0</v>
      </c>
    </row>
    <row r="305" spans="1:61" ht="17.25" thickTop="1" thickBot="1">
      <c r="A305" s="70"/>
      <c r="B305" s="71"/>
      <c r="C305" s="3"/>
      <c r="D305" s="45"/>
      <c r="E305" s="45"/>
      <c r="F305" s="45">
        <f t="shared" si="90"/>
        <v>0</v>
      </c>
      <c r="G305" s="3"/>
      <c r="H305" s="3"/>
      <c r="I305" s="39"/>
      <c r="J305" s="45">
        <f t="shared" si="91"/>
        <v>0</v>
      </c>
      <c r="K305" s="45">
        <f t="shared" si="92"/>
        <v>0</v>
      </c>
      <c r="L305" s="3"/>
      <c r="M305" s="72"/>
      <c r="N305" s="72"/>
      <c r="O305" s="45">
        <f t="shared" si="93"/>
        <v>0</v>
      </c>
      <c r="P305" s="71"/>
      <c r="Q305" s="74"/>
      <c r="R305" s="74"/>
      <c r="S305" s="75"/>
      <c r="T305" s="76"/>
      <c r="U305" s="70"/>
      <c r="V305" s="3"/>
      <c r="W305" s="3"/>
      <c r="X305" s="3"/>
      <c r="Y305" s="39"/>
      <c r="Z305" s="405">
        <f t="shared" si="102"/>
        <v>0</v>
      </c>
      <c r="AA305" s="92">
        <f t="shared" si="89"/>
        <v>0</v>
      </c>
      <c r="AB305" s="71"/>
      <c r="AC305" s="3"/>
      <c r="AD305" s="71"/>
      <c r="AE305" s="78"/>
      <c r="AF305" s="78"/>
      <c r="AG305" s="3"/>
      <c r="AH305" s="3"/>
      <c r="AI305" s="79"/>
      <c r="AJ305" s="3"/>
      <c r="AK305" s="71"/>
      <c r="AL305" s="3"/>
      <c r="AM305" s="71"/>
      <c r="AN305" s="3"/>
      <c r="AO305" s="3"/>
      <c r="AP305" s="76"/>
      <c r="AQ305" s="74"/>
      <c r="AR305" s="3"/>
      <c r="AS305" s="3"/>
      <c r="AT305" s="3"/>
      <c r="AU305" s="3"/>
      <c r="AV305" s="3"/>
      <c r="AW305" s="1"/>
      <c r="AX305" s="1"/>
      <c r="AY305" s="1">
        <f t="shared" si="94"/>
        <v>0</v>
      </c>
      <c r="AZ305" s="3"/>
      <c r="BA305" s="3"/>
      <c r="BB305" s="3"/>
      <c r="BC305" s="80" t="e">
        <f t="shared" si="95"/>
        <v>#DIV/0!</v>
      </c>
      <c r="BD305" s="80" t="e">
        <f t="shared" si="96"/>
        <v>#DIV/0!</v>
      </c>
      <c r="BE305" s="81">
        <f t="shared" si="97"/>
        <v>0</v>
      </c>
      <c r="BF305" s="81">
        <f t="shared" si="98"/>
        <v>0</v>
      </c>
      <c r="BG305" s="81">
        <f t="shared" si="99"/>
        <v>0</v>
      </c>
      <c r="BH305" s="81">
        <f t="shared" si="100"/>
        <v>0</v>
      </c>
      <c r="BI305" s="81">
        <f t="shared" si="101"/>
        <v>0</v>
      </c>
    </row>
    <row r="306" spans="1:61" ht="17.25" thickTop="1" thickBot="1">
      <c r="A306" s="70"/>
      <c r="B306" s="71"/>
      <c r="C306" s="3"/>
      <c r="D306" s="45"/>
      <c r="E306" s="45"/>
      <c r="F306" s="45">
        <f t="shared" si="90"/>
        <v>0</v>
      </c>
      <c r="G306" s="3"/>
      <c r="H306" s="3"/>
      <c r="I306" s="39"/>
      <c r="J306" s="45">
        <f t="shared" si="91"/>
        <v>0</v>
      </c>
      <c r="K306" s="45">
        <f t="shared" si="92"/>
        <v>0</v>
      </c>
      <c r="L306" s="3"/>
      <c r="M306" s="72"/>
      <c r="N306" s="72"/>
      <c r="O306" s="45">
        <f t="shared" si="93"/>
        <v>0</v>
      </c>
      <c r="P306" s="71"/>
      <c r="Q306" s="74"/>
      <c r="R306" s="74"/>
      <c r="S306" s="75"/>
      <c r="T306" s="76"/>
      <c r="U306" s="70"/>
      <c r="V306" s="3"/>
      <c r="W306" s="3"/>
      <c r="X306" s="3"/>
      <c r="Y306" s="39"/>
      <c r="Z306" s="405">
        <f t="shared" si="102"/>
        <v>0</v>
      </c>
      <c r="AA306" s="92">
        <f t="shared" ref="AA306:AA369" si="103">(F306+Y306)-I306</f>
        <v>0</v>
      </c>
      <c r="AB306" s="71"/>
      <c r="AC306" s="3"/>
      <c r="AD306" s="71"/>
      <c r="AE306" s="78"/>
      <c r="AF306" s="78"/>
      <c r="AG306" s="3"/>
      <c r="AH306" s="3"/>
      <c r="AI306" s="79"/>
      <c r="AJ306" s="3"/>
      <c r="AK306" s="71"/>
      <c r="AL306" s="3"/>
      <c r="AM306" s="71"/>
      <c r="AN306" s="3"/>
      <c r="AO306" s="3"/>
      <c r="AP306" s="76"/>
      <c r="AQ306" s="74"/>
      <c r="AR306" s="3"/>
      <c r="AS306" s="3"/>
      <c r="AT306" s="3"/>
      <c r="AU306" s="3"/>
      <c r="AV306" s="3"/>
      <c r="AW306" s="1"/>
      <c r="AX306" s="1"/>
      <c r="AY306" s="1">
        <f t="shared" si="94"/>
        <v>0</v>
      </c>
      <c r="AZ306" s="3"/>
      <c r="BA306" s="3"/>
      <c r="BB306" s="3"/>
      <c r="BC306" s="80" t="e">
        <f t="shared" si="95"/>
        <v>#DIV/0!</v>
      </c>
      <c r="BD306" s="80" t="e">
        <f t="shared" si="96"/>
        <v>#DIV/0!</v>
      </c>
      <c r="BE306" s="81">
        <f t="shared" si="97"/>
        <v>0</v>
      </c>
      <c r="BF306" s="81">
        <f t="shared" si="98"/>
        <v>0</v>
      </c>
      <c r="BG306" s="81">
        <f t="shared" si="99"/>
        <v>0</v>
      </c>
      <c r="BH306" s="81">
        <f t="shared" si="100"/>
        <v>0</v>
      </c>
      <c r="BI306" s="81">
        <f t="shared" si="101"/>
        <v>0</v>
      </c>
    </row>
    <row r="307" spans="1:61" ht="17.25" thickTop="1" thickBot="1">
      <c r="A307" s="70"/>
      <c r="B307" s="71"/>
      <c r="C307" s="3"/>
      <c r="D307" s="45"/>
      <c r="E307" s="45"/>
      <c r="F307" s="45">
        <f t="shared" si="90"/>
        <v>0</v>
      </c>
      <c r="G307" s="3"/>
      <c r="H307" s="3"/>
      <c r="I307" s="39"/>
      <c r="J307" s="45">
        <f t="shared" si="91"/>
        <v>0</v>
      </c>
      <c r="K307" s="45">
        <f t="shared" si="92"/>
        <v>0</v>
      </c>
      <c r="L307" s="3"/>
      <c r="M307" s="72"/>
      <c r="N307" s="72"/>
      <c r="O307" s="45">
        <f t="shared" si="93"/>
        <v>0</v>
      </c>
      <c r="P307" s="71"/>
      <c r="Q307" s="74"/>
      <c r="R307" s="74"/>
      <c r="S307" s="75"/>
      <c r="T307" s="76"/>
      <c r="U307" s="70"/>
      <c r="V307" s="3"/>
      <c r="W307" s="3"/>
      <c r="X307" s="3"/>
      <c r="Y307" s="39"/>
      <c r="Z307" s="405">
        <f t="shared" si="102"/>
        <v>0</v>
      </c>
      <c r="AA307" s="92">
        <f t="shared" si="103"/>
        <v>0</v>
      </c>
      <c r="AB307" s="71"/>
      <c r="AC307" s="3"/>
      <c r="AD307" s="71"/>
      <c r="AE307" s="78"/>
      <c r="AF307" s="78"/>
      <c r="AG307" s="3"/>
      <c r="AH307" s="3"/>
      <c r="AI307" s="79"/>
      <c r="AJ307" s="3"/>
      <c r="AK307" s="71"/>
      <c r="AL307" s="3"/>
      <c r="AM307" s="71"/>
      <c r="AN307" s="3"/>
      <c r="AO307" s="3"/>
      <c r="AP307" s="76"/>
      <c r="AQ307" s="74"/>
      <c r="AR307" s="3"/>
      <c r="AS307" s="3"/>
      <c r="AT307" s="3"/>
      <c r="AU307" s="3"/>
      <c r="AV307" s="3"/>
      <c r="AW307" s="1"/>
      <c r="AX307" s="1"/>
      <c r="AY307" s="1">
        <f t="shared" si="94"/>
        <v>0</v>
      </c>
      <c r="AZ307" s="3"/>
      <c r="BA307" s="3"/>
      <c r="BB307" s="3"/>
      <c r="BC307" s="80" t="e">
        <f t="shared" si="95"/>
        <v>#DIV/0!</v>
      </c>
      <c r="BD307" s="80" t="e">
        <f t="shared" si="96"/>
        <v>#DIV/0!</v>
      </c>
      <c r="BE307" s="81">
        <f t="shared" si="97"/>
        <v>0</v>
      </c>
      <c r="BF307" s="81">
        <f t="shared" si="98"/>
        <v>0</v>
      </c>
      <c r="BG307" s="81">
        <f t="shared" si="99"/>
        <v>0</v>
      </c>
      <c r="BH307" s="81">
        <f t="shared" si="100"/>
        <v>0</v>
      </c>
      <c r="BI307" s="81">
        <f t="shared" si="101"/>
        <v>0</v>
      </c>
    </row>
    <row r="308" spans="1:61" ht="17.25" thickTop="1" thickBot="1">
      <c r="A308" s="70"/>
      <c r="B308" s="71"/>
      <c r="C308" s="3"/>
      <c r="D308" s="45"/>
      <c r="E308" s="45"/>
      <c r="F308" s="45">
        <f t="shared" si="90"/>
        <v>0</v>
      </c>
      <c r="G308" s="3"/>
      <c r="H308" s="3"/>
      <c r="I308" s="39"/>
      <c r="J308" s="45">
        <f t="shared" si="91"/>
        <v>0</v>
      </c>
      <c r="K308" s="45">
        <f t="shared" si="92"/>
        <v>0</v>
      </c>
      <c r="L308" s="3"/>
      <c r="M308" s="72"/>
      <c r="N308" s="72"/>
      <c r="O308" s="45">
        <f t="shared" si="93"/>
        <v>0</v>
      </c>
      <c r="P308" s="71"/>
      <c r="Q308" s="74"/>
      <c r="R308" s="74"/>
      <c r="S308" s="75"/>
      <c r="T308" s="76"/>
      <c r="U308" s="70"/>
      <c r="V308" s="3"/>
      <c r="W308" s="3"/>
      <c r="X308" s="3"/>
      <c r="Y308" s="39"/>
      <c r="Z308" s="405">
        <f t="shared" si="102"/>
        <v>0</v>
      </c>
      <c r="AA308" s="92">
        <f t="shared" si="103"/>
        <v>0</v>
      </c>
      <c r="AB308" s="71"/>
      <c r="AC308" s="3"/>
      <c r="AD308" s="71"/>
      <c r="AE308" s="78"/>
      <c r="AF308" s="78"/>
      <c r="AG308" s="3"/>
      <c r="AH308" s="3"/>
      <c r="AI308" s="79"/>
      <c r="AJ308" s="3"/>
      <c r="AK308" s="71"/>
      <c r="AL308" s="3"/>
      <c r="AM308" s="71"/>
      <c r="AN308" s="3"/>
      <c r="AO308" s="3"/>
      <c r="AP308" s="76"/>
      <c r="AQ308" s="74"/>
      <c r="AR308" s="3"/>
      <c r="AS308" s="3"/>
      <c r="AT308" s="3"/>
      <c r="AU308" s="3"/>
      <c r="AV308" s="3"/>
      <c r="AW308" s="1"/>
      <c r="AX308" s="1"/>
      <c r="AY308" s="1">
        <f t="shared" si="94"/>
        <v>0</v>
      </c>
      <c r="AZ308" s="3"/>
      <c r="BA308" s="3"/>
      <c r="BB308" s="3"/>
      <c r="BC308" s="80" t="e">
        <f t="shared" si="95"/>
        <v>#DIV/0!</v>
      </c>
      <c r="BD308" s="80" t="e">
        <f t="shared" si="96"/>
        <v>#DIV/0!</v>
      </c>
      <c r="BE308" s="81">
        <f t="shared" si="97"/>
        <v>0</v>
      </c>
      <c r="BF308" s="81">
        <f t="shared" si="98"/>
        <v>0</v>
      </c>
      <c r="BG308" s="81">
        <f t="shared" si="99"/>
        <v>0</v>
      </c>
      <c r="BH308" s="81">
        <f t="shared" si="100"/>
        <v>0</v>
      </c>
      <c r="BI308" s="81">
        <f t="shared" si="101"/>
        <v>0</v>
      </c>
    </row>
    <row r="309" spans="1:61" ht="17.25" thickTop="1" thickBot="1">
      <c r="A309" s="70"/>
      <c r="B309" s="71"/>
      <c r="C309" s="3"/>
      <c r="D309" s="45"/>
      <c r="E309" s="45"/>
      <c r="F309" s="45">
        <f t="shared" si="90"/>
        <v>0</v>
      </c>
      <c r="G309" s="3"/>
      <c r="H309" s="3"/>
      <c r="I309" s="39"/>
      <c r="J309" s="45">
        <f t="shared" si="91"/>
        <v>0</v>
      </c>
      <c r="K309" s="45">
        <f t="shared" si="92"/>
        <v>0</v>
      </c>
      <c r="L309" s="3"/>
      <c r="M309" s="72"/>
      <c r="N309" s="72"/>
      <c r="O309" s="45">
        <f t="shared" si="93"/>
        <v>0</v>
      </c>
      <c r="P309" s="71"/>
      <c r="Q309" s="74"/>
      <c r="R309" s="74"/>
      <c r="S309" s="75"/>
      <c r="T309" s="76"/>
      <c r="U309" s="70"/>
      <c r="V309" s="3"/>
      <c r="W309" s="3"/>
      <c r="X309" s="3"/>
      <c r="Y309" s="39"/>
      <c r="Z309" s="405">
        <f t="shared" si="102"/>
        <v>0</v>
      </c>
      <c r="AA309" s="92">
        <f t="shared" si="103"/>
        <v>0</v>
      </c>
      <c r="AB309" s="71"/>
      <c r="AC309" s="3"/>
      <c r="AD309" s="71"/>
      <c r="AE309" s="78"/>
      <c r="AF309" s="78"/>
      <c r="AG309" s="3"/>
      <c r="AH309" s="3"/>
      <c r="AI309" s="79"/>
      <c r="AJ309" s="3"/>
      <c r="AK309" s="71"/>
      <c r="AL309" s="3"/>
      <c r="AM309" s="71"/>
      <c r="AN309" s="3"/>
      <c r="AO309" s="3"/>
      <c r="AP309" s="76"/>
      <c r="AQ309" s="74"/>
      <c r="AR309" s="3"/>
      <c r="AS309" s="3"/>
      <c r="AT309" s="3"/>
      <c r="AU309" s="3"/>
      <c r="AV309" s="3"/>
      <c r="AW309" s="1"/>
      <c r="AX309" s="1"/>
      <c r="AY309" s="1">
        <f t="shared" si="94"/>
        <v>0</v>
      </c>
      <c r="AZ309" s="3"/>
      <c r="BA309" s="3"/>
      <c r="BB309" s="3"/>
      <c r="BC309" s="80" t="e">
        <f t="shared" si="95"/>
        <v>#DIV/0!</v>
      </c>
      <c r="BD309" s="80" t="e">
        <f t="shared" si="96"/>
        <v>#DIV/0!</v>
      </c>
      <c r="BE309" s="81">
        <f t="shared" si="97"/>
        <v>0</v>
      </c>
      <c r="BF309" s="81">
        <f t="shared" si="98"/>
        <v>0</v>
      </c>
      <c r="BG309" s="81">
        <f t="shared" si="99"/>
        <v>0</v>
      </c>
      <c r="BH309" s="81">
        <f t="shared" si="100"/>
        <v>0</v>
      </c>
      <c r="BI309" s="81">
        <f t="shared" si="101"/>
        <v>0</v>
      </c>
    </row>
    <row r="310" spans="1:61" ht="17.25" thickTop="1" thickBot="1">
      <c r="A310" s="70"/>
      <c r="B310" s="71"/>
      <c r="C310" s="3"/>
      <c r="D310" s="45"/>
      <c r="E310" s="45"/>
      <c r="F310" s="45">
        <f t="shared" si="90"/>
        <v>0</v>
      </c>
      <c r="G310" s="3"/>
      <c r="H310" s="3"/>
      <c r="I310" s="39"/>
      <c r="J310" s="45">
        <f t="shared" si="91"/>
        <v>0</v>
      </c>
      <c r="K310" s="45">
        <f t="shared" si="92"/>
        <v>0</v>
      </c>
      <c r="L310" s="3"/>
      <c r="M310" s="72"/>
      <c r="N310" s="72"/>
      <c r="O310" s="45">
        <f t="shared" si="93"/>
        <v>0</v>
      </c>
      <c r="P310" s="71"/>
      <c r="Q310" s="74"/>
      <c r="R310" s="74"/>
      <c r="S310" s="75"/>
      <c r="T310" s="76"/>
      <c r="U310" s="70"/>
      <c r="V310" s="3"/>
      <c r="W310" s="3"/>
      <c r="X310" s="3"/>
      <c r="Y310" s="39"/>
      <c r="Z310" s="405">
        <f t="shared" si="102"/>
        <v>0</v>
      </c>
      <c r="AA310" s="92">
        <f t="shared" si="103"/>
        <v>0</v>
      </c>
      <c r="AB310" s="71"/>
      <c r="AC310" s="3"/>
      <c r="AD310" s="71"/>
      <c r="AE310" s="78"/>
      <c r="AF310" s="78"/>
      <c r="AG310" s="3"/>
      <c r="AH310" s="3"/>
      <c r="AI310" s="79"/>
      <c r="AJ310" s="3"/>
      <c r="AK310" s="71"/>
      <c r="AL310" s="3"/>
      <c r="AM310" s="71"/>
      <c r="AN310" s="3"/>
      <c r="AO310" s="3"/>
      <c r="AP310" s="76"/>
      <c r="AQ310" s="74"/>
      <c r="AR310" s="3"/>
      <c r="AS310" s="3"/>
      <c r="AT310" s="3"/>
      <c r="AU310" s="3"/>
      <c r="AV310" s="3"/>
      <c r="AW310" s="1"/>
      <c r="AX310" s="1"/>
      <c r="AY310" s="1">
        <f t="shared" si="94"/>
        <v>0</v>
      </c>
      <c r="AZ310" s="3"/>
      <c r="BA310" s="3"/>
      <c r="BB310" s="3"/>
      <c r="BC310" s="80" t="e">
        <f t="shared" si="95"/>
        <v>#DIV/0!</v>
      </c>
      <c r="BD310" s="80" t="e">
        <f t="shared" si="96"/>
        <v>#DIV/0!</v>
      </c>
      <c r="BE310" s="81">
        <f t="shared" si="97"/>
        <v>0</v>
      </c>
      <c r="BF310" s="81">
        <f t="shared" si="98"/>
        <v>0</v>
      </c>
      <c r="BG310" s="81">
        <f t="shared" si="99"/>
        <v>0</v>
      </c>
      <c r="BH310" s="81">
        <f t="shared" si="100"/>
        <v>0</v>
      </c>
      <c r="BI310" s="81">
        <f t="shared" si="101"/>
        <v>0</v>
      </c>
    </row>
    <row r="311" spans="1:61" ht="17.25" thickTop="1" thickBot="1">
      <c r="A311" s="70"/>
      <c r="B311" s="71"/>
      <c r="C311" s="3"/>
      <c r="D311" s="45"/>
      <c r="E311" s="45"/>
      <c r="F311" s="45">
        <f t="shared" si="90"/>
        <v>0</v>
      </c>
      <c r="G311" s="3"/>
      <c r="H311" s="3"/>
      <c r="I311" s="39"/>
      <c r="J311" s="45">
        <f t="shared" si="91"/>
        <v>0</v>
      </c>
      <c r="K311" s="45">
        <f t="shared" si="92"/>
        <v>0</v>
      </c>
      <c r="L311" s="3"/>
      <c r="M311" s="72"/>
      <c r="N311" s="72"/>
      <c r="O311" s="45">
        <f t="shared" si="93"/>
        <v>0</v>
      </c>
      <c r="P311" s="71"/>
      <c r="Q311" s="74"/>
      <c r="R311" s="74"/>
      <c r="S311" s="75"/>
      <c r="T311" s="76"/>
      <c r="U311" s="70"/>
      <c r="V311" s="3"/>
      <c r="W311" s="3"/>
      <c r="X311" s="3"/>
      <c r="Y311" s="39"/>
      <c r="Z311" s="405">
        <f t="shared" si="102"/>
        <v>0</v>
      </c>
      <c r="AA311" s="92">
        <f t="shared" si="103"/>
        <v>0</v>
      </c>
      <c r="AB311" s="71"/>
      <c r="AC311" s="3"/>
      <c r="AD311" s="71"/>
      <c r="AE311" s="78"/>
      <c r="AF311" s="78"/>
      <c r="AG311" s="3"/>
      <c r="AH311" s="3"/>
      <c r="AI311" s="79"/>
      <c r="AJ311" s="3"/>
      <c r="AK311" s="71"/>
      <c r="AL311" s="3"/>
      <c r="AM311" s="71"/>
      <c r="AN311" s="3"/>
      <c r="AO311" s="3"/>
      <c r="AP311" s="76"/>
      <c r="AQ311" s="74"/>
      <c r="AR311" s="3"/>
      <c r="AS311" s="3"/>
      <c r="AT311" s="3"/>
      <c r="AU311" s="3"/>
      <c r="AV311" s="3"/>
      <c r="AW311" s="1"/>
      <c r="AX311" s="1"/>
      <c r="AY311" s="1">
        <f t="shared" si="94"/>
        <v>0</v>
      </c>
      <c r="AZ311" s="3"/>
      <c r="BA311" s="3"/>
      <c r="BB311" s="3"/>
      <c r="BC311" s="80" t="e">
        <f t="shared" si="95"/>
        <v>#DIV/0!</v>
      </c>
      <c r="BD311" s="80" t="e">
        <f t="shared" si="96"/>
        <v>#DIV/0!</v>
      </c>
      <c r="BE311" s="81">
        <f t="shared" si="97"/>
        <v>0</v>
      </c>
      <c r="BF311" s="81">
        <f t="shared" si="98"/>
        <v>0</v>
      </c>
      <c r="BG311" s="81">
        <f t="shared" si="99"/>
        <v>0</v>
      </c>
      <c r="BH311" s="81">
        <f t="shared" si="100"/>
        <v>0</v>
      </c>
      <c r="BI311" s="81">
        <f t="shared" si="101"/>
        <v>0</v>
      </c>
    </row>
    <row r="312" spans="1:61" ht="17.25" thickTop="1" thickBot="1">
      <c r="A312" s="70"/>
      <c r="B312" s="71"/>
      <c r="C312" s="3"/>
      <c r="D312" s="45"/>
      <c r="E312" s="45"/>
      <c r="F312" s="45">
        <f t="shared" si="90"/>
        <v>0</v>
      </c>
      <c r="G312" s="3"/>
      <c r="H312" s="3"/>
      <c r="I312" s="39"/>
      <c r="J312" s="45">
        <f t="shared" si="91"/>
        <v>0</v>
      </c>
      <c r="K312" s="45">
        <f t="shared" si="92"/>
        <v>0</v>
      </c>
      <c r="L312" s="3"/>
      <c r="M312" s="72"/>
      <c r="N312" s="72"/>
      <c r="O312" s="45">
        <f t="shared" si="93"/>
        <v>0</v>
      </c>
      <c r="P312" s="71"/>
      <c r="Q312" s="74"/>
      <c r="R312" s="74"/>
      <c r="S312" s="75"/>
      <c r="T312" s="76"/>
      <c r="U312" s="70"/>
      <c r="V312" s="3"/>
      <c r="W312" s="3"/>
      <c r="X312" s="3"/>
      <c r="Y312" s="39"/>
      <c r="Z312" s="405">
        <f t="shared" si="102"/>
        <v>0</v>
      </c>
      <c r="AA312" s="92">
        <f t="shared" si="103"/>
        <v>0</v>
      </c>
      <c r="AB312" s="71"/>
      <c r="AC312" s="3"/>
      <c r="AD312" s="71"/>
      <c r="AE312" s="78"/>
      <c r="AF312" s="78"/>
      <c r="AG312" s="3"/>
      <c r="AH312" s="3"/>
      <c r="AI312" s="79"/>
      <c r="AJ312" s="3"/>
      <c r="AK312" s="71"/>
      <c r="AL312" s="3"/>
      <c r="AM312" s="71"/>
      <c r="AN312" s="3"/>
      <c r="AO312" s="3"/>
      <c r="AP312" s="76"/>
      <c r="AQ312" s="74"/>
      <c r="AR312" s="3"/>
      <c r="AS312" s="3"/>
      <c r="AT312" s="3"/>
      <c r="AU312" s="3"/>
      <c r="AV312" s="3"/>
      <c r="AW312" s="1"/>
      <c r="AX312" s="1"/>
      <c r="AY312" s="1">
        <f t="shared" si="94"/>
        <v>0</v>
      </c>
      <c r="AZ312" s="3"/>
      <c r="BA312" s="3"/>
      <c r="BB312" s="3"/>
      <c r="BC312" s="80" t="e">
        <f t="shared" si="95"/>
        <v>#DIV/0!</v>
      </c>
      <c r="BD312" s="80" t="e">
        <f t="shared" si="96"/>
        <v>#DIV/0!</v>
      </c>
      <c r="BE312" s="81">
        <f t="shared" si="97"/>
        <v>0</v>
      </c>
      <c r="BF312" s="81">
        <f t="shared" si="98"/>
        <v>0</v>
      </c>
      <c r="BG312" s="81">
        <f t="shared" si="99"/>
        <v>0</v>
      </c>
      <c r="BH312" s="81">
        <f t="shared" si="100"/>
        <v>0</v>
      </c>
      <c r="BI312" s="81">
        <f t="shared" si="101"/>
        <v>0</v>
      </c>
    </row>
    <row r="313" spans="1:61" ht="17.25" thickTop="1" thickBot="1">
      <c r="A313" s="70"/>
      <c r="B313" s="71"/>
      <c r="C313" s="3"/>
      <c r="D313" s="45"/>
      <c r="E313" s="45"/>
      <c r="F313" s="45">
        <f t="shared" si="90"/>
        <v>0</v>
      </c>
      <c r="G313" s="3"/>
      <c r="H313" s="3"/>
      <c r="I313" s="39"/>
      <c r="J313" s="45">
        <f t="shared" si="91"/>
        <v>0</v>
      </c>
      <c r="K313" s="45">
        <f t="shared" si="92"/>
        <v>0</v>
      </c>
      <c r="L313" s="3"/>
      <c r="M313" s="72"/>
      <c r="N313" s="72"/>
      <c r="O313" s="45">
        <f t="shared" si="93"/>
        <v>0</v>
      </c>
      <c r="P313" s="71"/>
      <c r="Q313" s="74"/>
      <c r="R313" s="74"/>
      <c r="S313" s="75"/>
      <c r="T313" s="76"/>
      <c r="U313" s="70"/>
      <c r="V313" s="3"/>
      <c r="W313" s="3"/>
      <c r="X313" s="3"/>
      <c r="Y313" s="39"/>
      <c r="Z313" s="405">
        <f t="shared" si="102"/>
        <v>0</v>
      </c>
      <c r="AA313" s="92">
        <f t="shared" si="103"/>
        <v>0</v>
      </c>
      <c r="AB313" s="71"/>
      <c r="AC313" s="3"/>
      <c r="AD313" s="71"/>
      <c r="AE313" s="78"/>
      <c r="AF313" s="78"/>
      <c r="AG313" s="3"/>
      <c r="AH313" s="3"/>
      <c r="AI313" s="79"/>
      <c r="AJ313" s="3"/>
      <c r="AK313" s="71"/>
      <c r="AL313" s="3"/>
      <c r="AM313" s="71"/>
      <c r="AN313" s="3"/>
      <c r="AO313" s="3"/>
      <c r="AP313" s="76"/>
      <c r="AQ313" s="74"/>
      <c r="AR313" s="3"/>
      <c r="AS313" s="3"/>
      <c r="AT313" s="3"/>
      <c r="AU313" s="3"/>
      <c r="AV313" s="3"/>
      <c r="AW313" s="1"/>
      <c r="AX313" s="1"/>
      <c r="AY313" s="1">
        <f t="shared" si="94"/>
        <v>0</v>
      </c>
      <c r="AZ313" s="3"/>
      <c r="BA313" s="3"/>
      <c r="BB313" s="3"/>
      <c r="BC313" s="80" t="e">
        <f t="shared" si="95"/>
        <v>#DIV/0!</v>
      </c>
      <c r="BD313" s="80" t="e">
        <f t="shared" si="96"/>
        <v>#DIV/0!</v>
      </c>
      <c r="BE313" s="81">
        <f t="shared" si="97"/>
        <v>0</v>
      </c>
      <c r="BF313" s="81">
        <f t="shared" si="98"/>
        <v>0</v>
      </c>
      <c r="BG313" s="81">
        <f t="shared" si="99"/>
        <v>0</v>
      </c>
      <c r="BH313" s="81">
        <f t="shared" si="100"/>
        <v>0</v>
      </c>
      <c r="BI313" s="81">
        <f t="shared" si="101"/>
        <v>0</v>
      </c>
    </row>
    <row r="314" spans="1:61" ht="17.25" thickTop="1" thickBot="1">
      <c r="A314" s="70"/>
      <c r="B314" s="71"/>
      <c r="C314" s="3"/>
      <c r="D314" s="45"/>
      <c r="E314" s="45"/>
      <c r="F314" s="45">
        <f t="shared" si="90"/>
        <v>0</v>
      </c>
      <c r="G314" s="3"/>
      <c r="H314" s="3"/>
      <c r="I314" s="39"/>
      <c r="J314" s="45">
        <f t="shared" si="91"/>
        <v>0</v>
      </c>
      <c r="K314" s="45">
        <f t="shared" si="92"/>
        <v>0</v>
      </c>
      <c r="L314" s="3"/>
      <c r="M314" s="72"/>
      <c r="N314" s="72"/>
      <c r="O314" s="45">
        <f t="shared" si="93"/>
        <v>0</v>
      </c>
      <c r="P314" s="71"/>
      <c r="Q314" s="74"/>
      <c r="R314" s="74"/>
      <c r="S314" s="75"/>
      <c r="T314" s="76"/>
      <c r="U314" s="70"/>
      <c r="V314" s="3"/>
      <c r="W314" s="3"/>
      <c r="X314" s="3"/>
      <c r="Y314" s="39"/>
      <c r="Z314" s="405">
        <f t="shared" si="102"/>
        <v>0</v>
      </c>
      <c r="AA314" s="92">
        <f t="shared" si="103"/>
        <v>0</v>
      </c>
      <c r="AB314" s="71"/>
      <c r="AC314" s="3"/>
      <c r="AD314" s="71"/>
      <c r="AE314" s="78"/>
      <c r="AF314" s="78"/>
      <c r="AG314" s="3"/>
      <c r="AH314" s="3"/>
      <c r="AI314" s="79"/>
      <c r="AJ314" s="3"/>
      <c r="AK314" s="71"/>
      <c r="AL314" s="3"/>
      <c r="AM314" s="71"/>
      <c r="AN314" s="3"/>
      <c r="AO314" s="3"/>
      <c r="AP314" s="76"/>
      <c r="AQ314" s="74"/>
      <c r="AR314" s="3"/>
      <c r="AS314" s="3"/>
      <c r="AT314" s="3"/>
      <c r="AU314" s="3"/>
      <c r="AV314" s="3"/>
      <c r="AW314" s="1"/>
      <c r="AX314" s="1"/>
      <c r="AY314" s="1">
        <f t="shared" si="94"/>
        <v>0</v>
      </c>
      <c r="AZ314" s="3"/>
      <c r="BA314" s="3"/>
      <c r="BB314" s="3"/>
      <c r="BC314" s="80" t="e">
        <f t="shared" si="95"/>
        <v>#DIV/0!</v>
      </c>
      <c r="BD314" s="80" t="e">
        <f t="shared" si="96"/>
        <v>#DIV/0!</v>
      </c>
      <c r="BE314" s="81">
        <f t="shared" si="97"/>
        <v>0</v>
      </c>
      <c r="BF314" s="81">
        <f t="shared" si="98"/>
        <v>0</v>
      </c>
      <c r="BG314" s="81">
        <f t="shared" si="99"/>
        <v>0</v>
      </c>
      <c r="BH314" s="81">
        <f t="shared" si="100"/>
        <v>0</v>
      </c>
      <c r="BI314" s="81">
        <f t="shared" si="101"/>
        <v>0</v>
      </c>
    </row>
    <row r="315" spans="1:61" ht="17.25" thickTop="1" thickBot="1">
      <c r="A315" s="70"/>
      <c r="B315" s="71"/>
      <c r="C315" s="3"/>
      <c r="D315" s="45"/>
      <c r="E315" s="45"/>
      <c r="F315" s="45">
        <f t="shared" si="90"/>
        <v>0</v>
      </c>
      <c r="G315" s="3"/>
      <c r="H315" s="3"/>
      <c r="I315" s="39"/>
      <c r="J315" s="45">
        <f t="shared" si="91"/>
        <v>0</v>
      </c>
      <c r="K315" s="45">
        <f t="shared" si="92"/>
        <v>0</v>
      </c>
      <c r="L315" s="3"/>
      <c r="M315" s="72"/>
      <c r="N315" s="72"/>
      <c r="O315" s="45">
        <f t="shared" si="93"/>
        <v>0</v>
      </c>
      <c r="P315" s="71"/>
      <c r="Q315" s="74"/>
      <c r="R315" s="74"/>
      <c r="S315" s="75"/>
      <c r="T315" s="76"/>
      <c r="U315" s="70"/>
      <c r="V315" s="3"/>
      <c r="W315" s="3"/>
      <c r="X315" s="3"/>
      <c r="Y315" s="39"/>
      <c r="Z315" s="405">
        <f t="shared" si="102"/>
        <v>0</v>
      </c>
      <c r="AA315" s="92">
        <f t="shared" si="103"/>
        <v>0</v>
      </c>
      <c r="AB315" s="71"/>
      <c r="AC315" s="3"/>
      <c r="AD315" s="71"/>
      <c r="AE315" s="78"/>
      <c r="AF315" s="78"/>
      <c r="AG315" s="3"/>
      <c r="AH315" s="3"/>
      <c r="AI315" s="79"/>
      <c r="AJ315" s="3"/>
      <c r="AK315" s="71"/>
      <c r="AL315" s="3"/>
      <c r="AM315" s="71"/>
      <c r="AN315" s="3"/>
      <c r="AO315" s="3"/>
      <c r="AP315" s="76"/>
      <c r="AQ315" s="74"/>
      <c r="AR315" s="3"/>
      <c r="AS315" s="3"/>
      <c r="AT315" s="3"/>
      <c r="AU315" s="3"/>
      <c r="AV315" s="3"/>
      <c r="AW315" s="1"/>
      <c r="AX315" s="1"/>
      <c r="AY315" s="1">
        <f t="shared" si="94"/>
        <v>0</v>
      </c>
      <c r="AZ315" s="3"/>
      <c r="BA315" s="3"/>
      <c r="BB315" s="3"/>
      <c r="BC315" s="80" t="e">
        <f t="shared" si="95"/>
        <v>#DIV/0!</v>
      </c>
      <c r="BD315" s="80" t="e">
        <f t="shared" si="96"/>
        <v>#DIV/0!</v>
      </c>
      <c r="BE315" s="81">
        <f t="shared" si="97"/>
        <v>0</v>
      </c>
      <c r="BF315" s="81">
        <f t="shared" si="98"/>
        <v>0</v>
      </c>
      <c r="BG315" s="81">
        <f t="shared" si="99"/>
        <v>0</v>
      </c>
      <c r="BH315" s="81">
        <f t="shared" si="100"/>
        <v>0</v>
      </c>
      <c r="BI315" s="81">
        <f t="shared" si="101"/>
        <v>0</v>
      </c>
    </row>
    <row r="316" spans="1:61" ht="17.25" thickTop="1" thickBot="1">
      <c r="A316" s="70"/>
      <c r="B316" s="71"/>
      <c r="C316" s="3"/>
      <c r="D316" s="45"/>
      <c r="E316" s="45"/>
      <c r="F316" s="45">
        <f t="shared" si="90"/>
        <v>0</v>
      </c>
      <c r="G316" s="3"/>
      <c r="H316" s="3"/>
      <c r="I316" s="39"/>
      <c r="J316" s="45">
        <f t="shared" si="91"/>
        <v>0</v>
      </c>
      <c r="K316" s="45">
        <f t="shared" si="92"/>
        <v>0</v>
      </c>
      <c r="L316" s="3"/>
      <c r="M316" s="72"/>
      <c r="N316" s="72"/>
      <c r="O316" s="45">
        <f t="shared" si="93"/>
        <v>0</v>
      </c>
      <c r="P316" s="71"/>
      <c r="Q316" s="74"/>
      <c r="R316" s="74"/>
      <c r="S316" s="75"/>
      <c r="T316" s="76"/>
      <c r="U316" s="70"/>
      <c r="V316" s="3"/>
      <c r="W316" s="3"/>
      <c r="X316" s="3"/>
      <c r="Y316" s="39"/>
      <c r="Z316" s="405">
        <f t="shared" si="102"/>
        <v>0</v>
      </c>
      <c r="AA316" s="92">
        <f t="shared" si="103"/>
        <v>0</v>
      </c>
      <c r="AB316" s="71"/>
      <c r="AC316" s="3"/>
      <c r="AD316" s="71"/>
      <c r="AE316" s="78"/>
      <c r="AF316" s="78"/>
      <c r="AG316" s="3"/>
      <c r="AH316" s="3"/>
      <c r="AI316" s="79"/>
      <c r="AJ316" s="3"/>
      <c r="AK316" s="71"/>
      <c r="AL316" s="3"/>
      <c r="AM316" s="71"/>
      <c r="AN316" s="3"/>
      <c r="AO316" s="3"/>
      <c r="AP316" s="76"/>
      <c r="AQ316" s="74"/>
      <c r="AR316" s="3"/>
      <c r="AS316" s="3"/>
      <c r="AT316" s="3"/>
      <c r="AU316" s="3"/>
      <c r="AV316" s="3"/>
      <c r="AW316" s="1"/>
      <c r="AX316" s="1"/>
      <c r="AY316" s="1">
        <f t="shared" si="94"/>
        <v>0</v>
      </c>
      <c r="AZ316" s="3"/>
      <c r="BA316" s="3"/>
      <c r="BB316" s="3"/>
      <c r="BC316" s="80" t="e">
        <f t="shared" si="95"/>
        <v>#DIV/0!</v>
      </c>
      <c r="BD316" s="80" t="e">
        <f t="shared" si="96"/>
        <v>#DIV/0!</v>
      </c>
      <c r="BE316" s="81">
        <f t="shared" si="97"/>
        <v>0</v>
      </c>
      <c r="BF316" s="81">
        <f t="shared" si="98"/>
        <v>0</v>
      </c>
      <c r="BG316" s="81">
        <f t="shared" si="99"/>
        <v>0</v>
      </c>
      <c r="BH316" s="81">
        <f t="shared" si="100"/>
        <v>0</v>
      </c>
      <c r="BI316" s="81">
        <f t="shared" si="101"/>
        <v>0</v>
      </c>
    </row>
    <row r="317" spans="1:61" ht="17.25" thickTop="1" thickBot="1">
      <c r="A317" s="70"/>
      <c r="B317" s="71"/>
      <c r="C317" s="3"/>
      <c r="D317" s="45"/>
      <c r="E317" s="45"/>
      <c r="F317" s="45">
        <f t="shared" si="90"/>
        <v>0</v>
      </c>
      <c r="G317" s="3"/>
      <c r="H317" s="3"/>
      <c r="I317" s="39"/>
      <c r="J317" s="45">
        <f t="shared" si="91"/>
        <v>0</v>
      </c>
      <c r="K317" s="45">
        <f t="shared" si="92"/>
        <v>0</v>
      </c>
      <c r="L317" s="3"/>
      <c r="M317" s="72"/>
      <c r="N317" s="72"/>
      <c r="O317" s="45">
        <f t="shared" si="93"/>
        <v>0</v>
      </c>
      <c r="P317" s="71"/>
      <c r="Q317" s="74"/>
      <c r="R317" s="74"/>
      <c r="S317" s="75"/>
      <c r="T317" s="76"/>
      <c r="U317" s="70"/>
      <c r="V317" s="3"/>
      <c r="W317" s="3"/>
      <c r="X317" s="3"/>
      <c r="Y317" s="39"/>
      <c r="Z317" s="405">
        <f t="shared" si="102"/>
        <v>0</v>
      </c>
      <c r="AA317" s="92">
        <f t="shared" si="103"/>
        <v>0</v>
      </c>
      <c r="AB317" s="71"/>
      <c r="AC317" s="3"/>
      <c r="AD317" s="71"/>
      <c r="AE317" s="78"/>
      <c r="AF317" s="78"/>
      <c r="AG317" s="3"/>
      <c r="AH317" s="3"/>
      <c r="AI317" s="79"/>
      <c r="AJ317" s="3"/>
      <c r="AK317" s="71"/>
      <c r="AL317" s="3"/>
      <c r="AM317" s="71"/>
      <c r="AN317" s="3"/>
      <c r="AO317" s="3"/>
      <c r="AP317" s="76"/>
      <c r="AQ317" s="74"/>
      <c r="AR317" s="3"/>
      <c r="AS317" s="3"/>
      <c r="AT317" s="3"/>
      <c r="AU317" s="3"/>
      <c r="AV317" s="3"/>
      <c r="AW317" s="1"/>
      <c r="AX317" s="1"/>
      <c r="AY317" s="1">
        <f t="shared" si="94"/>
        <v>0</v>
      </c>
      <c r="AZ317" s="3"/>
      <c r="BA317" s="3"/>
      <c r="BB317" s="3"/>
      <c r="BC317" s="80" t="e">
        <f t="shared" si="95"/>
        <v>#DIV/0!</v>
      </c>
      <c r="BD317" s="80" t="e">
        <f t="shared" si="96"/>
        <v>#DIV/0!</v>
      </c>
      <c r="BE317" s="81">
        <f t="shared" si="97"/>
        <v>0</v>
      </c>
      <c r="BF317" s="81">
        <f t="shared" si="98"/>
        <v>0</v>
      </c>
      <c r="BG317" s="81">
        <f t="shared" si="99"/>
        <v>0</v>
      </c>
      <c r="BH317" s="81">
        <f t="shared" si="100"/>
        <v>0</v>
      </c>
      <c r="BI317" s="81">
        <f t="shared" si="101"/>
        <v>0</v>
      </c>
    </row>
    <row r="318" spans="1:61" ht="17.25" thickTop="1" thickBot="1">
      <c r="A318" s="70"/>
      <c r="B318" s="71"/>
      <c r="C318" s="3"/>
      <c r="D318" s="45"/>
      <c r="E318" s="45"/>
      <c r="F318" s="45">
        <f t="shared" ref="F318:F381" si="104">D318+E318</f>
        <v>0</v>
      </c>
      <c r="G318" s="3"/>
      <c r="H318" s="3"/>
      <c r="I318" s="39"/>
      <c r="J318" s="45">
        <f t="shared" ref="J318:J381" si="105">I318/(1.14)</f>
        <v>0</v>
      </c>
      <c r="K318" s="45">
        <f t="shared" ref="K318:K381" si="106">J318*0.14</f>
        <v>0</v>
      </c>
      <c r="L318" s="3"/>
      <c r="M318" s="72"/>
      <c r="N318" s="72"/>
      <c r="O318" s="45">
        <f t="shared" ref="O318:O381" si="107">I318-D318</f>
        <v>0</v>
      </c>
      <c r="P318" s="71"/>
      <c r="Q318" s="74"/>
      <c r="R318" s="74"/>
      <c r="S318" s="75"/>
      <c r="T318" s="76"/>
      <c r="U318" s="70"/>
      <c r="V318" s="3"/>
      <c r="W318" s="3"/>
      <c r="X318" s="3"/>
      <c r="Y318" s="39"/>
      <c r="Z318" s="405">
        <f t="shared" si="102"/>
        <v>0</v>
      </c>
      <c r="AA318" s="92">
        <f t="shared" si="103"/>
        <v>0</v>
      </c>
      <c r="AB318" s="71"/>
      <c r="AC318" s="3"/>
      <c r="AD318" s="71"/>
      <c r="AE318" s="78"/>
      <c r="AF318" s="78"/>
      <c r="AG318" s="3"/>
      <c r="AH318" s="3"/>
      <c r="AI318" s="79"/>
      <c r="AJ318" s="3"/>
      <c r="AK318" s="71"/>
      <c r="AL318" s="3"/>
      <c r="AM318" s="71"/>
      <c r="AN318" s="3"/>
      <c r="AO318" s="3"/>
      <c r="AP318" s="76"/>
      <c r="AQ318" s="74"/>
      <c r="AR318" s="3"/>
      <c r="AS318" s="3"/>
      <c r="AT318" s="3"/>
      <c r="AU318" s="3"/>
      <c r="AV318" s="3"/>
      <c r="AW318" s="1"/>
      <c r="AX318" s="1"/>
      <c r="AY318" s="1">
        <f t="shared" si="94"/>
        <v>0</v>
      </c>
      <c r="AZ318" s="3"/>
      <c r="BA318" s="3"/>
      <c r="BB318" s="3"/>
      <c r="BC318" s="80" t="e">
        <f t="shared" si="95"/>
        <v>#DIV/0!</v>
      </c>
      <c r="BD318" s="80" t="e">
        <f t="shared" si="96"/>
        <v>#DIV/0!</v>
      </c>
      <c r="BE318" s="81">
        <f t="shared" si="97"/>
        <v>0</v>
      </c>
      <c r="BF318" s="81">
        <f t="shared" si="98"/>
        <v>0</v>
      </c>
      <c r="BG318" s="81">
        <f t="shared" si="99"/>
        <v>0</v>
      </c>
      <c r="BH318" s="81">
        <f t="shared" si="100"/>
        <v>0</v>
      </c>
      <c r="BI318" s="81">
        <f t="shared" si="101"/>
        <v>0</v>
      </c>
    </row>
    <row r="319" spans="1:61" ht="17.25" thickTop="1" thickBot="1">
      <c r="A319" s="70"/>
      <c r="B319" s="71"/>
      <c r="C319" s="3"/>
      <c r="D319" s="45"/>
      <c r="E319" s="45"/>
      <c r="F319" s="45">
        <f t="shared" si="104"/>
        <v>0</v>
      </c>
      <c r="G319" s="3"/>
      <c r="H319" s="3"/>
      <c r="I319" s="39"/>
      <c r="J319" s="45">
        <f t="shared" si="105"/>
        <v>0</v>
      </c>
      <c r="K319" s="45">
        <f t="shared" si="106"/>
        <v>0</v>
      </c>
      <c r="L319" s="3"/>
      <c r="M319" s="72"/>
      <c r="N319" s="72"/>
      <c r="O319" s="45">
        <f t="shared" si="107"/>
        <v>0</v>
      </c>
      <c r="P319" s="71"/>
      <c r="Q319" s="74"/>
      <c r="R319" s="74"/>
      <c r="S319" s="75"/>
      <c r="T319" s="76"/>
      <c r="U319" s="70"/>
      <c r="V319" s="3"/>
      <c r="W319" s="3"/>
      <c r="X319" s="3"/>
      <c r="Y319" s="39"/>
      <c r="Z319" s="405">
        <f t="shared" si="102"/>
        <v>0</v>
      </c>
      <c r="AA319" s="92">
        <f t="shared" si="103"/>
        <v>0</v>
      </c>
      <c r="AB319" s="71"/>
      <c r="AC319" s="3"/>
      <c r="AD319" s="71"/>
      <c r="AE319" s="78"/>
      <c r="AF319" s="78"/>
      <c r="AG319" s="3"/>
      <c r="AH319" s="3"/>
      <c r="AI319" s="79"/>
      <c r="AJ319" s="3"/>
      <c r="AK319" s="71"/>
      <c r="AL319" s="3"/>
      <c r="AM319" s="71"/>
      <c r="AN319" s="3"/>
      <c r="AO319" s="3"/>
      <c r="AP319" s="76"/>
      <c r="AQ319" s="74"/>
      <c r="AR319" s="3"/>
      <c r="AS319" s="3"/>
      <c r="AT319" s="3"/>
      <c r="AU319" s="3"/>
      <c r="AV319" s="3"/>
      <c r="AW319" s="1"/>
      <c r="AX319" s="1"/>
      <c r="AY319" s="1">
        <f t="shared" ref="AY319:AY382" si="108">(AW319*35%)-AX319</f>
        <v>0</v>
      </c>
      <c r="AZ319" s="3"/>
      <c r="BA319" s="3"/>
      <c r="BB319" s="3"/>
      <c r="BC319" s="80" t="e">
        <f t="shared" si="95"/>
        <v>#DIV/0!</v>
      </c>
      <c r="BD319" s="80" t="e">
        <f t="shared" si="96"/>
        <v>#DIV/0!</v>
      </c>
      <c r="BE319" s="81">
        <f t="shared" si="97"/>
        <v>0</v>
      </c>
      <c r="BF319" s="81">
        <f t="shared" si="98"/>
        <v>0</v>
      </c>
      <c r="BG319" s="81">
        <f t="shared" si="99"/>
        <v>0</v>
      </c>
      <c r="BH319" s="81">
        <f t="shared" si="100"/>
        <v>0</v>
      </c>
      <c r="BI319" s="81">
        <f t="shared" si="101"/>
        <v>0</v>
      </c>
    </row>
    <row r="320" spans="1:61" ht="17.25" thickTop="1" thickBot="1">
      <c r="A320" s="70"/>
      <c r="B320" s="71"/>
      <c r="C320" s="3"/>
      <c r="D320" s="45"/>
      <c r="E320" s="45"/>
      <c r="F320" s="45">
        <f t="shared" si="104"/>
        <v>0</v>
      </c>
      <c r="G320" s="3"/>
      <c r="H320" s="3"/>
      <c r="I320" s="39"/>
      <c r="J320" s="45">
        <f t="shared" si="105"/>
        <v>0</v>
      </c>
      <c r="K320" s="45">
        <f t="shared" si="106"/>
        <v>0</v>
      </c>
      <c r="L320" s="3"/>
      <c r="M320" s="72"/>
      <c r="N320" s="72"/>
      <c r="O320" s="45">
        <f t="shared" si="107"/>
        <v>0</v>
      </c>
      <c r="P320" s="71"/>
      <c r="Q320" s="74"/>
      <c r="R320" s="74"/>
      <c r="S320" s="75"/>
      <c r="T320" s="76"/>
      <c r="U320" s="70"/>
      <c r="V320" s="3"/>
      <c r="W320" s="3"/>
      <c r="X320" s="3"/>
      <c r="Y320" s="39"/>
      <c r="Z320" s="405">
        <f t="shared" si="102"/>
        <v>0</v>
      </c>
      <c r="AA320" s="92">
        <f t="shared" si="103"/>
        <v>0</v>
      </c>
      <c r="AB320" s="71"/>
      <c r="AC320" s="3"/>
      <c r="AD320" s="71"/>
      <c r="AE320" s="78"/>
      <c r="AF320" s="78"/>
      <c r="AG320" s="3"/>
      <c r="AH320" s="3"/>
      <c r="AI320" s="79"/>
      <c r="AJ320" s="3"/>
      <c r="AK320" s="71"/>
      <c r="AL320" s="3"/>
      <c r="AM320" s="71"/>
      <c r="AN320" s="3"/>
      <c r="AO320" s="3"/>
      <c r="AP320" s="76"/>
      <c r="AQ320" s="74"/>
      <c r="AR320" s="3"/>
      <c r="AS320" s="3"/>
      <c r="AT320" s="3"/>
      <c r="AU320" s="3"/>
      <c r="AV320" s="3"/>
      <c r="AW320" s="1"/>
      <c r="AX320" s="1"/>
      <c r="AY320" s="1">
        <f t="shared" si="108"/>
        <v>0</v>
      </c>
      <c r="AZ320" s="3"/>
      <c r="BA320" s="3"/>
      <c r="BB320" s="3"/>
      <c r="BC320" s="80" t="e">
        <f t="shared" ref="BC320:BC383" si="109">D320/I320</f>
        <v>#DIV/0!</v>
      </c>
      <c r="BD320" s="80" t="e">
        <f t="shared" ref="BD320:BD383" si="110">E320/O320</f>
        <v>#DIV/0!</v>
      </c>
      <c r="BE320" s="81">
        <f t="shared" ref="BE320:BE383" si="111">LEN(Q320)</f>
        <v>0</v>
      </c>
      <c r="BF320" s="81">
        <f t="shared" ref="BF320:BF383" si="112">LEN(R320)</f>
        <v>0</v>
      </c>
      <c r="BG320" s="81">
        <f t="shared" ref="BG320:BG383" si="113">LEN(T320)</f>
        <v>0</v>
      </c>
      <c r="BH320" s="81">
        <f t="shared" ref="BH320:BH383" si="114">LEN(AP320)</f>
        <v>0</v>
      </c>
      <c r="BI320" s="81">
        <f t="shared" ref="BI320:BI383" si="115">LEN(AQ320)</f>
        <v>0</v>
      </c>
    </row>
    <row r="321" spans="1:61" ht="17.25" thickTop="1" thickBot="1">
      <c r="A321" s="70"/>
      <c r="B321" s="71"/>
      <c r="C321" s="3"/>
      <c r="D321" s="45"/>
      <c r="E321" s="45"/>
      <c r="F321" s="45">
        <f t="shared" si="104"/>
        <v>0</v>
      </c>
      <c r="G321" s="3"/>
      <c r="H321" s="3"/>
      <c r="I321" s="39"/>
      <c r="J321" s="45">
        <f t="shared" si="105"/>
        <v>0</v>
      </c>
      <c r="K321" s="45">
        <f t="shared" si="106"/>
        <v>0</v>
      </c>
      <c r="L321" s="3"/>
      <c r="M321" s="72"/>
      <c r="N321" s="72"/>
      <c r="O321" s="45">
        <f t="shared" si="107"/>
        <v>0</v>
      </c>
      <c r="P321" s="71"/>
      <c r="Q321" s="74"/>
      <c r="R321" s="74"/>
      <c r="S321" s="75"/>
      <c r="T321" s="76"/>
      <c r="U321" s="70"/>
      <c r="V321" s="3"/>
      <c r="W321" s="3"/>
      <c r="X321" s="3"/>
      <c r="Y321" s="39"/>
      <c r="Z321" s="405">
        <f t="shared" si="102"/>
        <v>0</v>
      </c>
      <c r="AA321" s="92">
        <f t="shared" si="103"/>
        <v>0</v>
      </c>
      <c r="AB321" s="71"/>
      <c r="AC321" s="3"/>
      <c r="AD321" s="71"/>
      <c r="AE321" s="78"/>
      <c r="AF321" s="78"/>
      <c r="AG321" s="3"/>
      <c r="AH321" s="3"/>
      <c r="AI321" s="79"/>
      <c r="AJ321" s="3"/>
      <c r="AK321" s="71"/>
      <c r="AL321" s="3"/>
      <c r="AM321" s="71"/>
      <c r="AN321" s="3"/>
      <c r="AO321" s="3"/>
      <c r="AP321" s="76"/>
      <c r="AQ321" s="74"/>
      <c r="AR321" s="3"/>
      <c r="AS321" s="3"/>
      <c r="AT321" s="3"/>
      <c r="AU321" s="3"/>
      <c r="AV321" s="3"/>
      <c r="AW321" s="1"/>
      <c r="AX321" s="1"/>
      <c r="AY321" s="1">
        <f t="shared" si="108"/>
        <v>0</v>
      </c>
      <c r="AZ321" s="3"/>
      <c r="BA321" s="3"/>
      <c r="BB321" s="3"/>
      <c r="BC321" s="80" t="e">
        <f t="shared" si="109"/>
        <v>#DIV/0!</v>
      </c>
      <c r="BD321" s="80" t="e">
        <f t="shared" si="110"/>
        <v>#DIV/0!</v>
      </c>
      <c r="BE321" s="81">
        <f t="shared" si="111"/>
        <v>0</v>
      </c>
      <c r="BF321" s="81">
        <f t="shared" si="112"/>
        <v>0</v>
      </c>
      <c r="BG321" s="81">
        <f t="shared" si="113"/>
        <v>0</v>
      </c>
      <c r="BH321" s="81">
        <f t="shared" si="114"/>
        <v>0</v>
      </c>
      <c r="BI321" s="81">
        <f t="shared" si="115"/>
        <v>0</v>
      </c>
    </row>
    <row r="322" spans="1:61" ht="17.25" thickTop="1" thickBot="1">
      <c r="A322" s="70"/>
      <c r="B322" s="71"/>
      <c r="C322" s="3"/>
      <c r="D322" s="45"/>
      <c r="E322" s="45"/>
      <c r="F322" s="45">
        <f t="shared" si="104"/>
        <v>0</v>
      </c>
      <c r="G322" s="3"/>
      <c r="H322" s="3"/>
      <c r="I322" s="39"/>
      <c r="J322" s="45">
        <f t="shared" si="105"/>
        <v>0</v>
      </c>
      <c r="K322" s="45">
        <f t="shared" si="106"/>
        <v>0</v>
      </c>
      <c r="L322" s="3"/>
      <c r="M322" s="72"/>
      <c r="N322" s="72"/>
      <c r="O322" s="45">
        <f t="shared" si="107"/>
        <v>0</v>
      </c>
      <c r="P322" s="71"/>
      <c r="Q322" s="74"/>
      <c r="R322" s="74"/>
      <c r="S322" s="75"/>
      <c r="T322" s="76"/>
      <c r="U322" s="70"/>
      <c r="V322" s="3"/>
      <c r="W322" s="3"/>
      <c r="X322" s="3"/>
      <c r="Y322" s="39"/>
      <c r="Z322" s="405">
        <f t="shared" si="102"/>
        <v>0</v>
      </c>
      <c r="AA322" s="92">
        <f t="shared" si="103"/>
        <v>0</v>
      </c>
      <c r="AB322" s="71"/>
      <c r="AC322" s="3"/>
      <c r="AD322" s="71"/>
      <c r="AE322" s="78"/>
      <c r="AF322" s="78"/>
      <c r="AG322" s="3"/>
      <c r="AH322" s="3"/>
      <c r="AI322" s="79"/>
      <c r="AJ322" s="3"/>
      <c r="AK322" s="71"/>
      <c r="AL322" s="3"/>
      <c r="AM322" s="71"/>
      <c r="AN322" s="3"/>
      <c r="AO322" s="3"/>
      <c r="AP322" s="76"/>
      <c r="AQ322" s="74"/>
      <c r="AR322" s="3"/>
      <c r="AS322" s="3"/>
      <c r="AT322" s="3"/>
      <c r="AU322" s="3"/>
      <c r="AV322" s="3"/>
      <c r="AW322" s="1"/>
      <c r="AX322" s="1"/>
      <c r="AY322" s="1">
        <f t="shared" si="108"/>
        <v>0</v>
      </c>
      <c r="AZ322" s="3"/>
      <c r="BA322" s="3"/>
      <c r="BB322" s="3"/>
      <c r="BC322" s="80" t="e">
        <f t="shared" si="109"/>
        <v>#DIV/0!</v>
      </c>
      <c r="BD322" s="80" t="e">
        <f t="shared" si="110"/>
        <v>#DIV/0!</v>
      </c>
      <c r="BE322" s="81">
        <f t="shared" si="111"/>
        <v>0</v>
      </c>
      <c r="BF322" s="81">
        <f t="shared" si="112"/>
        <v>0</v>
      </c>
      <c r="BG322" s="81">
        <f t="shared" si="113"/>
        <v>0</v>
      </c>
      <c r="BH322" s="81">
        <f t="shared" si="114"/>
        <v>0</v>
      </c>
      <c r="BI322" s="81">
        <f t="shared" si="115"/>
        <v>0</v>
      </c>
    </row>
    <row r="323" spans="1:61" ht="17.25" thickTop="1" thickBot="1">
      <c r="A323" s="70"/>
      <c r="B323" s="71"/>
      <c r="C323" s="3"/>
      <c r="D323" s="45"/>
      <c r="E323" s="45"/>
      <c r="F323" s="45">
        <f t="shared" si="104"/>
        <v>0</v>
      </c>
      <c r="G323" s="3"/>
      <c r="H323" s="3"/>
      <c r="I323" s="39"/>
      <c r="J323" s="45">
        <f t="shared" si="105"/>
        <v>0</v>
      </c>
      <c r="K323" s="45">
        <f t="shared" si="106"/>
        <v>0</v>
      </c>
      <c r="L323" s="3"/>
      <c r="M323" s="72"/>
      <c r="N323" s="72"/>
      <c r="O323" s="45">
        <f t="shared" si="107"/>
        <v>0</v>
      </c>
      <c r="P323" s="71"/>
      <c r="Q323" s="74"/>
      <c r="R323" s="74"/>
      <c r="S323" s="75"/>
      <c r="T323" s="76"/>
      <c r="U323" s="70"/>
      <c r="V323" s="3"/>
      <c r="W323" s="3"/>
      <c r="X323" s="3"/>
      <c r="Y323" s="39"/>
      <c r="Z323" s="405">
        <f t="shared" si="102"/>
        <v>0</v>
      </c>
      <c r="AA323" s="92">
        <f t="shared" si="103"/>
        <v>0</v>
      </c>
      <c r="AB323" s="71"/>
      <c r="AC323" s="3"/>
      <c r="AD323" s="71"/>
      <c r="AE323" s="78"/>
      <c r="AF323" s="78"/>
      <c r="AG323" s="3"/>
      <c r="AH323" s="3"/>
      <c r="AI323" s="79"/>
      <c r="AJ323" s="3"/>
      <c r="AK323" s="71"/>
      <c r="AL323" s="3"/>
      <c r="AM323" s="71"/>
      <c r="AN323" s="3"/>
      <c r="AO323" s="3"/>
      <c r="AP323" s="76"/>
      <c r="AQ323" s="74"/>
      <c r="AR323" s="3"/>
      <c r="AS323" s="3"/>
      <c r="AT323" s="3"/>
      <c r="AU323" s="3"/>
      <c r="AV323" s="3"/>
      <c r="AW323" s="1"/>
      <c r="AX323" s="1"/>
      <c r="AY323" s="1">
        <f t="shared" si="108"/>
        <v>0</v>
      </c>
      <c r="AZ323" s="3"/>
      <c r="BA323" s="3"/>
      <c r="BB323" s="3"/>
      <c r="BC323" s="80" t="e">
        <f t="shared" si="109"/>
        <v>#DIV/0!</v>
      </c>
      <c r="BD323" s="80" t="e">
        <f t="shared" si="110"/>
        <v>#DIV/0!</v>
      </c>
      <c r="BE323" s="81">
        <f t="shared" si="111"/>
        <v>0</v>
      </c>
      <c r="BF323" s="81">
        <f t="shared" si="112"/>
        <v>0</v>
      </c>
      <c r="BG323" s="81">
        <f t="shared" si="113"/>
        <v>0</v>
      </c>
      <c r="BH323" s="81">
        <f t="shared" si="114"/>
        <v>0</v>
      </c>
      <c r="BI323" s="81">
        <f t="shared" si="115"/>
        <v>0</v>
      </c>
    </row>
    <row r="324" spans="1:61" ht="17.25" thickTop="1" thickBot="1">
      <c r="A324" s="70"/>
      <c r="B324" s="71"/>
      <c r="C324" s="3"/>
      <c r="D324" s="45"/>
      <c r="E324" s="45"/>
      <c r="F324" s="45">
        <f t="shared" si="104"/>
        <v>0</v>
      </c>
      <c r="G324" s="3"/>
      <c r="H324" s="3"/>
      <c r="I324" s="39"/>
      <c r="J324" s="45">
        <f t="shared" si="105"/>
        <v>0</v>
      </c>
      <c r="K324" s="45">
        <f t="shared" si="106"/>
        <v>0</v>
      </c>
      <c r="L324" s="3"/>
      <c r="M324" s="72"/>
      <c r="N324" s="72"/>
      <c r="O324" s="45">
        <f t="shared" si="107"/>
        <v>0</v>
      </c>
      <c r="P324" s="71"/>
      <c r="Q324" s="74"/>
      <c r="R324" s="74"/>
      <c r="S324" s="75"/>
      <c r="T324" s="76"/>
      <c r="U324" s="70"/>
      <c r="V324" s="3"/>
      <c r="W324" s="3"/>
      <c r="X324" s="3"/>
      <c r="Y324" s="39"/>
      <c r="Z324" s="405">
        <f t="shared" si="102"/>
        <v>0</v>
      </c>
      <c r="AA324" s="92">
        <f t="shared" si="103"/>
        <v>0</v>
      </c>
      <c r="AB324" s="71"/>
      <c r="AC324" s="3"/>
      <c r="AD324" s="71"/>
      <c r="AE324" s="78"/>
      <c r="AF324" s="78"/>
      <c r="AG324" s="3"/>
      <c r="AH324" s="3"/>
      <c r="AI324" s="79"/>
      <c r="AJ324" s="3"/>
      <c r="AK324" s="71"/>
      <c r="AL324" s="3"/>
      <c r="AM324" s="71"/>
      <c r="AN324" s="3"/>
      <c r="AO324" s="3"/>
      <c r="AP324" s="76"/>
      <c r="AQ324" s="74"/>
      <c r="AR324" s="3"/>
      <c r="AS324" s="3"/>
      <c r="AT324" s="3"/>
      <c r="AU324" s="3"/>
      <c r="AV324" s="3"/>
      <c r="AW324" s="1"/>
      <c r="AX324" s="1"/>
      <c r="AY324" s="1">
        <f t="shared" si="108"/>
        <v>0</v>
      </c>
      <c r="AZ324" s="3"/>
      <c r="BA324" s="3"/>
      <c r="BB324" s="3"/>
      <c r="BC324" s="80" t="e">
        <f t="shared" si="109"/>
        <v>#DIV/0!</v>
      </c>
      <c r="BD324" s="80" t="e">
        <f t="shared" si="110"/>
        <v>#DIV/0!</v>
      </c>
      <c r="BE324" s="81">
        <f t="shared" si="111"/>
        <v>0</v>
      </c>
      <c r="BF324" s="81">
        <f t="shared" si="112"/>
        <v>0</v>
      </c>
      <c r="BG324" s="81">
        <f t="shared" si="113"/>
        <v>0</v>
      </c>
      <c r="BH324" s="81">
        <f t="shared" si="114"/>
        <v>0</v>
      </c>
      <c r="BI324" s="81">
        <f t="shared" si="115"/>
        <v>0</v>
      </c>
    </row>
    <row r="325" spans="1:61" ht="17.25" thickTop="1" thickBot="1">
      <c r="A325" s="70"/>
      <c r="B325" s="71"/>
      <c r="C325" s="3"/>
      <c r="D325" s="45"/>
      <c r="E325" s="45"/>
      <c r="F325" s="45">
        <f t="shared" si="104"/>
        <v>0</v>
      </c>
      <c r="G325" s="3"/>
      <c r="H325" s="3"/>
      <c r="I325" s="39"/>
      <c r="J325" s="45">
        <f t="shared" si="105"/>
        <v>0</v>
      </c>
      <c r="K325" s="45">
        <f t="shared" si="106"/>
        <v>0</v>
      </c>
      <c r="L325" s="3"/>
      <c r="M325" s="72"/>
      <c r="N325" s="72"/>
      <c r="O325" s="45">
        <f t="shared" si="107"/>
        <v>0</v>
      </c>
      <c r="P325" s="71"/>
      <c r="Q325" s="74"/>
      <c r="R325" s="74"/>
      <c r="S325" s="75"/>
      <c r="T325" s="76"/>
      <c r="U325" s="70"/>
      <c r="V325" s="3"/>
      <c r="W325" s="3"/>
      <c r="X325" s="3"/>
      <c r="Y325" s="39"/>
      <c r="Z325" s="405">
        <f t="shared" si="102"/>
        <v>0</v>
      </c>
      <c r="AA325" s="92">
        <f t="shared" si="103"/>
        <v>0</v>
      </c>
      <c r="AB325" s="71"/>
      <c r="AC325" s="3"/>
      <c r="AD325" s="71"/>
      <c r="AE325" s="78"/>
      <c r="AF325" s="78"/>
      <c r="AG325" s="3"/>
      <c r="AH325" s="3"/>
      <c r="AI325" s="79"/>
      <c r="AJ325" s="3"/>
      <c r="AK325" s="71"/>
      <c r="AL325" s="3"/>
      <c r="AM325" s="71"/>
      <c r="AN325" s="3"/>
      <c r="AO325" s="3"/>
      <c r="AP325" s="76"/>
      <c r="AQ325" s="74"/>
      <c r="AR325" s="3"/>
      <c r="AS325" s="3"/>
      <c r="AT325" s="3"/>
      <c r="AU325" s="3"/>
      <c r="AV325" s="3"/>
      <c r="AW325" s="1"/>
      <c r="AX325" s="1"/>
      <c r="AY325" s="1">
        <f t="shared" si="108"/>
        <v>0</v>
      </c>
      <c r="AZ325" s="3"/>
      <c r="BA325" s="3"/>
      <c r="BB325" s="3"/>
      <c r="BC325" s="80" t="e">
        <f t="shared" si="109"/>
        <v>#DIV/0!</v>
      </c>
      <c r="BD325" s="80" t="e">
        <f t="shared" si="110"/>
        <v>#DIV/0!</v>
      </c>
      <c r="BE325" s="81">
        <f t="shared" si="111"/>
        <v>0</v>
      </c>
      <c r="BF325" s="81">
        <f t="shared" si="112"/>
        <v>0</v>
      </c>
      <c r="BG325" s="81">
        <f t="shared" si="113"/>
        <v>0</v>
      </c>
      <c r="BH325" s="81">
        <f t="shared" si="114"/>
        <v>0</v>
      </c>
      <c r="BI325" s="81">
        <f t="shared" si="115"/>
        <v>0</v>
      </c>
    </row>
    <row r="326" spans="1:61" ht="17.25" thickTop="1" thickBot="1">
      <c r="A326" s="70"/>
      <c r="B326" s="71"/>
      <c r="C326" s="3"/>
      <c r="D326" s="45"/>
      <c r="E326" s="45"/>
      <c r="F326" s="45">
        <f t="shared" si="104"/>
        <v>0</v>
      </c>
      <c r="G326" s="3"/>
      <c r="H326" s="3"/>
      <c r="I326" s="39"/>
      <c r="J326" s="45">
        <f t="shared" si="105"/>
        <v>0</v>
      </c>
      <c r="K326" s="45">
        <f t="shared" si="106"/>
        <v>0</v>
      </c>
      <c r="L326" s="3"/>
      <c r="M326" s="72"/>
      <c r="N326" s="72"/>
      <c r="O326" s="45">
        <f t="shared" si="107"/>
        <v>0</v>
      </c>
      <c r="P326" s="71"/>
      <c r="Q326" s="74"/>
      <c r="R326" s="74"/>
      <c r="S326" s="75"/>
      <c r="T326" s="76"/>
      <c r="U326" s="70"/>
      <c r="V326" s="3"/>
      <c r="W326" s="3"/>
      <c r="X326" s="3"/>
      <c r="Y326" s="39"/>
      <c r="Z326" s="405">
        <f t="shared" ref="Z326:Z389" si="116">IF(AG326="Corporate",((F326+Y326)/2),IF(G326="Club",I326,(F326+Y326)))</f>
        <v>0</v>
      </c>
      <c r="AA326" s="92">
        <f t="shared" si="103"/>
        <v>0</v>
      </c>
      <c r="AB326" s="71"/>
      <c r="AC326" s="3"/>
      <c r="AD326" s="71"/>
      <c r="AE326" s="78"/>
      <c r="AF326" s="78"/>
      <c r="AG326" s="3"/>
      <c r="AH326" s="3"/>
      <c r="AI326" s="79"/>
      <c r="AJ326" s="3"/>
      <c r="AK326" s="71"/>
      <c r="AL326" s="3"/>
      <c r="AM326" s="71"/>
      <c r="AN326" s="3"/>
      <c r="AO326" s="3"/>
      <c r="AP326" s="76"/>
      <c r="AQ326" s="74"/>
      <c r="AR326" s="3"/>
      <c r="AS326" s="3"/>
      <c r="AT326" s="3"/>
      <c r="AU326" s="3"/>
      <c r="AV326" s="3"/>
      <c r="AW326" s="1"/>
      <c r="AX326" s="1"/>
      <c r="AY326" s="1">
        <f t="shared" si="108"/>
        <v>0</v>
      </c>
      <c r="AZ326" s="3"/>
      <c r="BA326" s="3"/>
      <c r="BB326" s="3"/>
      <c r="BC326" s="80" t="e">
        <f t="shared" si="109"/>
        <v>#DIV/0!</v>
      </c>
      <c r="BD326" s="80" t="e">
        <f t="shared" si="110"/>
        <v>#DIV/0!</v>
      </c>
      <c r="BE326" s="81">
        <f t="shared" si="111"/>
        <v>0</v>
      </c>
      <c r="BF326" s="81">
        <f t="shared" si="112"/>
        <v>0</v>
      </c>
      <c r="BG326" s="81">
        <f t="shared" si="113"/>
        <v>0</v>
      </c>
      <c r="BH326" s="81">
        <f t="shared" si="114"/>
        <v>0</v>
      </c>
      <c r="BI326" s="81">
        <f t="shared" si="115"/>
        <v>0</v>
      </c>
    </row>
    <row r="327" spans="1:61" ht="17.25" thickTop="1" thickBot="1">
      <c r="A327" s="70"/>
      <c r="B327" s="71"/>
      <c r="C327" s="3"/>
      <c r="D327" s="45"/>
      <c r="E327" s="45"/>
      <c r="F327" s="45">
        <f t="shared" si="104"/>
        <v>0</v>
      </c>
      <c r="G327" s="3"/>
      <c r="H327" s="3"/>
      <c r="I327" s="39"/>
      <c r="J327" s="45">
        <f t="shared" si="105"/>
        <v>0</v>
      </c>
      <c r="K327" s="45">
        <f t="shared" si="106"/>
        <v>0</v>
      </c>
      <c r="L327" s="3"/>
      <c r="M327" s="72"/>
      <c r="N327" s="72"/>
      <c r="O327" s="45">
        <f t="shared" si="107"/>
        <v>0</v>
      </c>
      <c r="P327" s="71"/>
      <c r="Q327" s="74"/>
      <c r="R327" s="74"/>
      <c r="S327" s="75"/>
      <c r="T327" s="76"/>
      <c r="U327" s="70"/>
      <c r="V327" s="3"/>
      <c r="W327" s="3"/>
      <c r="X327" s="3"/>
      <c r="Y327" s="39"/>
      <c r="Z327" s="405">
        <f t="shared" si="116"/>
        <v>0</v>
      </c>
      <c r="AA327" s="92">
        <f t="shared" si="103"/>
        <v>0</v>
      </c>
      <c r="AB327" s="71"/>
      <c r="AC327" s="3"/>
      <c r="AD327" s="71"/>
      <c r="AE327" s="78"/>
      <c r="AF327" s="78"/>
      <c r="AG327" s="3"/>
      <c r="AH327" s="3"/>
      <c r="AI327" s="79"/>
      <c r="AJ327" s="3"/>
      <c r="AK327" s="71"/>
      <c r="AL327" s="3"/>
      <c r="AM327" s="71"/>
      <c r="AN327" s="3"/>
      <c r="AO327" s="3"/>
      <c r="AP327" s="76"/>
      <c r="AQ327" s="74"/>
      <c r="AR327" s="3"/>
      <c r="AS327" s="3"/>
      <c r="AT327" s="3"/>
      <c r="AU327" s="3"/>
      <c r="AV327" s="3"/>
      <c r="AW327" s="1"/>
      <c r="AX327" s="1"/>
      <c r="AY327" s="1">
        <f t="shared" si="108"/>
        <v>0</v>
      </c>
      <c r="AZ327" s="3"/>
      <c r="BA327" s="3"/>
      <c r="BB327" s="3"/>
      <c r="BC327" s="80" t="e">
        <f t="shared" si="109"/>
        <v>#DIV/0!</v>
      </c>
      <c r="BD327" s="80" t="e">
        <f t="shared" si="110"/>
        <v>#DIV/0!</v>
      </c>
      <c r="BE327" s="81">
        <f t="shared" si="111"/>
        <v>0</v>
      </c>
      <c r="BF327" s="81">
        <f t="shared" si="112"/>
        <v>0</v>
      </c>
      <c r="BG327" s="81">
        <f t="shared" si="113"/>
        <v>0</v>
      </c>
      <c r="BH327" s="81">
        <f t="shared" si="114"/>
        <v>0</v>
      </c>
      <c r="BI327" s="81">
        <f t="shared" si="115"/>
        <v>0</v>
      </c>
    </row>
    <row r="328" spans="1:61" ht="17.25" thickTop="1" thickBot="1">
      <c r="A328" s="70"/>
      <c r="B328" s="71"/>
      <c r="C328" s="3"/>
      <c r="D328" s="45"/>
      <c r="E328" s="45"/>
      <c r="F328" s="45">
        <f t="shared" si="104"/>
        <v>0</v>
      </c>
      <c r="G328" s="3"/>
      <c r="H328" s="3"/>
      <c r="I328" s="39"/>
      <c r="J328" s="45">
        <f t="shared" si="105"/>
        <v>0</v>
      </c>
      <c r="K328" s="45">
        <f t="shared" si="106"/>
        <v>0</v>
      </c>
      <c r="L328" s="3"/>
      <c r="M328" s="72"/>
      <c r="N328" s="72"/>
      <c r="O328" s="45">
        <f t="shared" si="107"/>
        <v>0</v>
      </c>
      <c r="P328" s="71"/>
      <c r="Q328" s="74"/>
      <c r="R328" s="74"/>
      <c r="S328" s="75"/>
      <c r="T328" s="76"/>
      <c r="U328" s="70"/>
      <c r="V328" s="3"/>
      <c r="W328" s="3"/>
      <c r="X328" s="3"/>
      <c r="Y328" s="39"/>
      <c r="Z328" s="405">
        <f t="shared" si="116"/>
        <v>0</v>
      </c>
      <c r="AA328" s="92">
        <f t="shared" si="103"/>
        <v>0</v>
      </c>
      <c r="AB328" s="71"/>
      <c r="AC328" s="3"/>
      <c r="AD328" s="71"/>
      <c r="AE328" s="78"/>
      <c r="AF328" s="78"/>
      <c r="AG328" s="3"/>
      <c r="AH328" s="3"/>
      <c r="AI328" s="79"/>
      <c r="AJ328" s="3"/>
      <c r="AK328" s="71"/>
      <c r="AL328" s="3"/>
      <c r="AM328" s="71"/>
      <c r="AN328" s="3"/>
      <c r="AO328" s="3"/>
      <c r="AP328" s="76"/>
      <c r="AQ328" s="74"/>
      <c r="AR328" s="3"/>
      <c r="AS328" s="3"/>
      <c r="AT328" s="3"/>
      <c r="AU328" s="3"/>
      <c r="AV328" s="3"/>
      <c r="AW328" s="1"/>
      <c r="AX328" s="1"/>
      <c r="AY328" s="1">
        <f t="shared" si="108"/>
        <v>0</v>
      </c>
      <c r="AZ328" s="3"/>
      <c r="BA328" s="3"/>
      <c r="BB328" s="3"/>
      <c r="BC328" s="80" t="e">
        <f t="shared" si="109"/>
        <v>#DIV/0!</v>
      </c>
      <c r="BD328" s="80" t="e">
        <f t="shared" si="110"/>
        <v>#DIV/0!</v>
      </c>
      <c r="BE328" s="81">
        <f t="shared" si="111"/>
        <v>0</v>
      </c>
      <c r="BF328" s="81">
        <f t="shared" si="112"/>
        <v>0</v>
      </c>
      <c r="BG328" s="81">
        <f t="shared" si="113"/>
        <v>0</v>
      </c>
      <c r="BH328" s="81">
        <f t="shared" si="114"/>
        <v>0</v>
      </c>
      <c r="BI328" s="81">
        <f t="shared" si="115"/>
        <v>0</v>
      </c>
    </row>
    <row r="329" spans="1:61" ht="17.25" thickTop="1" thickBot="1">
      <c r="A329" s="70"/>
      <c r="B329" s="71"/>
      <c r="C329" s="3"/>
      <c r="D329" s="45"/>
      <c r="E329" s="45"/>
      <c r="F329" s="45">
        <f t="shared" si="104"/>
        <v>0</v>
      </c>
      <c r="G329" s="3"/>
      <c r="H329" s="3"/>
      <c r="I329" s="39"/>
      <c r="J329" s="45">
        <f t="shared" si="105"/>
        <v>0</v>
      </c>
      <c r="K329" s="45">
        <f t="shared" si="106"/>
        <v>0</v>
      </c>
      <c r="L329" s="3"/>
      <c r="M329" s="72"/>
      <c r="N329" s="72"/>
      <c r="O329" s="45">
        <f t="shared" si="107"/>
        <v>0</v>
      </c>
      <c r="P329" s="71"/>
      <c r="Q329" s="74"/>
      <c r="R329" s="74"/>
      <c r="S329" s="75"/>
      <c r="T329" s="76"/>
      <c r="U329" s="70"/>
      <c r="V329" s="3"/>
      <c r="W329" s="3"/>
      <c r="X329" s="3"/>
      <c r="Y329" s="39"/>
      <c r="Z329" s="405">
        <f t="shared" si="116"/>
        <v>0</v>
      </c>
      <c r="AA329" s="92">
        <f t="shared" si="103"/>
        <v>0</v>
      </c>
      <c r="AB329" s="71"/>
      <c r="AC329" s="3"/>
      <c r="AD329" s="71"/>
      <c r="AE329" s="78"/>
      <c r="AF329" s="78"/>
      <c r="AG329" s="3"/>
      <c r="AH329" s="3"/>
      <c r="AI329" s="79"/>
      <c r="AJ329" s="3"/>
      <c r="AK329" s="71"/>
      <c r="AL329" s="3"/>
      <c r="AM329" s="71"/>
      <c r="AN329" s="3"/>
      <c r="AO329" s="3"/>
      <c r="AP329" s="76"/>
      <c r="AQ329" s="74"/>
      <c r="AR329" s="3"/>
      <c r="AS329" s="3"/>
      <c r="AT329" s="3"/>
      <c r="AU329" s="3"/>
      <c r="AV329" s="3"/>
      <c r="AW329" s="1"/>
      <c r="AX329" s="1"/>
      <c r="AY329" s="1">
        <f t="shared" si="108"/>
        <v>0</v>
      </c>
      <c r="AZ329" s="3"/>
      <c r="BA329" s="3"/>
      <c r="BB329" s="3"/>
      <c r="BC329" s="80" t="e">
        <f t="shared" si="109"/>
        <v>#DIV/0!</v>
      </c>
      <c r="BD329" s="80" t="e">
        <f t="shared" si="110"/>
        <v>#DIV/0!</v>
      </c>
      <c r="BE329" s="81">
        <f t="shared" si="111"/>
        <v>0</v>
      </c>
      <c r="BF329" s="81">
        <f t="shared" si="112"/>
        <v>0</v>
      </c>
      <c r="BG329" s="81">
        <f t="shared" si="113"/>
        <v>0</v>
      </c>
      <c r="BH329" s="81">
        <f t="shared" si="114"/>
        <v>0</v>
      </c>
      <c r="BI329" s="81">
        <f t="shared" si="115"/>
        <v>0</v>
      </c>
    </row>
    <row r="330" spans="1:61" ht="17.25" thickTop="1" thickBot="1">
      <c r="A330" s="70"/>
      <c r="B330" s="71"/>
      <c r="C330" s="3"/>
      <c r="D330" s="45"/>
      <c r="E330" s="45"/>
      <c r="F330" s="45">
        <f t="shared" si="104"/>
        <v>0</v>
      </c>
      <c r="G330" s="3"/>
      <c r="H330" s="3"/>
      <c r="I330" s="39"/>
      <c r="J330" s="45">
        <f t="shared" si="105"/>
        <v>0</v>
      </c>
      <c r="K330" s="45">
        <f t="shared" si="106"/>
        <v>0</v>
      </c>
      <c r="L330" s="3"/>
      <c r="M330" s="72"/>
      <c r="N330" s="72"/>
      <c r="O330" s="45">
        <f t="shared" si="107"/>
        <v>0</v>
      </c>
      <c r="P330" s="71"/>
      <c r="Q330" s="74"/>
      <c r="R330" s="74"/>
      <c r="S330" s="75"/>
      <c r="T330" s="76"/>
      <c r="U330" s="70"/>
      <c r="V330" s="3"/>
      <c r="W330" s="3"/>
      <c r="X330" s="3"/>
      <c r="Y330" s="39"/>
      <c r="Z330" s="405">
        <f t="shared" si="116"/>
        <v>0</v>
      </c>
      <c r="AA330" s="92">
        <f t="shared" si="103"/>
        <v>0</v>
      </c>
      <c r="AB330" s="71"/>
      <c r="AC330" s="3"/>
      <c r="AD330" s="71"/>
      <c r="AE330" s="78"/>
      <c r="AF330" s="78"/>
      <c r="AG330" s="3"/>
      <c r="AH330" s="3"/>
      <c r="AI330" s="79"/>
      <c r="AJ330" s="3"/>
      <c r="AK330" s="71"/>
      <c r="AL330" s="3"/>
      <c r="AM330" s="71"/>
      <c r="AN330" s="3"/>
      <c r="AO330" s="3"/>
      <c r="AP330" s="76"/>
      <c r="AQ330" s="74"/>
      <c r="AR330" s="3"/>
      <c r="AS330" s="3"/>
      <c r="AT330" s="3"/>
      <c r="AU330" s="3"/>
      <c r="AV330" s="3"/>
      <c r="AW330" s="1"/>
      <c r="AX330" s="1"/>
      <c r="AY330" s="1">
        <f t="shared" si="108"/>
        <v>0</v>
      </c>
      <c r="AZ330" s="3"/>
      <c r="BA330" s="3"/>
      <c r="BB330" s="3"/>
      <c r="BC330" s="80" t="e">
        <f t="shared" si="109"/>
        <v>#DIV/0!</v>
      </c>
      <c r="BD330" s="80" t="e">
        <f t="shared" si="110"/>
        <v>#DIV/0!</v>
      </c>
      <c r="BE330" s="81">
        <f t="shared" si="111"/>
        <v>0</v>
      </c>
      <c r="BF330" s="81">
        <f t="shared" si="112"/>
        <v>0</v>
      </c>
      <c r="BG330" s="81">
        <f t="shared" si="113"/>
        <v>0</v>
      </c>
      <c r="BH330" s="81">
        <f t="shared" si="114"/>
        <v>0</v>
      </c>
      <c r="BI330" s="81">
        <f t="shared" si="115"/>
        <v>0</v>
      </c>
    </row>
    <row r="331" spans="1:61" ht="17.25" thickTop="1" thickBot="1">
      <c r="A331" s="70"/>
      <c r="B331" s="71"/>
      <c r="C331" s="3"/>
      <c r="D331" s="45"/>
      <c r="E331" s="45"/>
      <c r="F331" s="45">
        <f t="shared" si="104"/>
        <v>0</v>
      </c>
      <c r="G331" s="3"/>
      <c r="H331" s="3"/>
      <c r="I331" s="39"/>
      <c r="J331" s="45">
        <f t="shared" si="105"/>
        <v>0</v>
      </c>
      <c r="K331" s="45">
        <f t="shared" si="106"/>
        <v>0</v>
      </c>
      <c r="L331" s="3"/>
      <c r="M331" s="72"/>
      <c r="N331" s="72"/>
      <c r="O331" s="45">
        <f t="shared" si="107"/>
        <v>0</v>
      </c>
      <c r="P331" s="71"/>
      <c r="Q331" s="74"/>
      <c r="R331" s="74"/>
      <c r="S331" s="75"/>
      <c r="T331" s="76"/>
      <c r="U331" s="70"/>
      <c r="V331" s="3"/>
      <c r="W331" s="3"/>
      <c r="X331" s="3"/>
      <c r="Y331" s="39"/>
      <c r="Z331" s="405">
        <f t="shared" si="116"/>
        <v>0</v>
      </c>
      <c r="AA331" s="92">
        <f t="shared" si="103"/>
        <v>0</v>
      </c>
      <c r="AB331" s="71"/>
      <c r="AC331" s="3"/>
      <c r="AD331" s="71"/>
      <c r="AE331" s="78"/>
      <c r="AF331" s="78"/>
      <c r="AG331" s="3"/>
      <c r="AH331" s="3"/>
      <c r="AI331" s="79"/>
      <c r="AJ331" s="3"/>
      <c r="AK331" s="71"/>
      <c r="AL331" s="3"/>
      <c r="AM331" s="71"/>
      <c r="AN331" s="3"/>
      <c r="AO331" s="3"/>
      <c r="AP331" s="76"/>
      <c r="AQ331" s="74"/>
      <c r="AR331" s="3"/>
      <c r="AS331" s="3"/>
      <c r="AT331" s="3"/>
      <c r="AU331" s="3"/>
      <c r="AV331" s="3"/>
      <c r="AW331" s="1"/>
      <c r="AX331" s="1"/>
      <c r="AY331" s="1">
        <f t="shared" si="108"/>
        <v>0</v>
      </c>
      <c r="AZ331" s="3"/>
      <c r="BA331" s="3"/>
      <c r="BB331" s="3"/>
      <c r="BC331" s="80" t="e">
        <f t="shared" si="109"/>
        <v>#DIV/0!</v>
      </c>
      <c r="BD331" s="80" t="e">
        <f t="shared" si="110"/>
        <v>#DIV/0!</v>
      </c>
      <c r="BE331" s="81">
        <f t="shared" si="111"/>
        <v>0</v>
      </c>
      <c r="BF331" s="81">
        <f t="shared" si="112"/>
        <v>0</v>
      </c>
      <c r="BG331" s="81">
        <f t="shared" si="113"/>
        <v>0</v>
      </c>
      <c r="BH331" s="81">
        <f t="shared" si="114"/>
        <v>0</v>
      </c>
      <c r="BI331" s="81">
        <f t="shared" si="115"/>
        <v>0</v>
      </c>
    </row>
    <row r="332" spans="1:61" ht="17.25" thickTop="1" thickBot="1">
      <c r="A332" s="70"/>
      <c r="B332" s="71"/>
      <c r="C332" s="3"/>
      <c r="D332" s="45"/>
      <c r="E332" s="45"/>
      <c r="F332" s="45">
        <f t="shared" si="104"/>
        <v>0</v>
      </c>
      <c r="G332" s="3"/>
      <c r="H332" s="3"/>
      <c r="I332" s="39"/>
      <c r="J332" s="45">
        <f t="shared" si="105"/>
        <v>0</v>
      </c>
      <c r="K332" s="45">
        <f t="shared" si="106"/>
        <v>0</v>
      </c>
      <c r="L332" s="3"/>
      <c r="M332" s="72"/>
      <c r="N332" s="72"/>
      <c r="O332" s="45">
        <f t="shared" si="107"/>
        <v>0</v>
      </c>
      <c r="P332" s="71"/>
      <c r="Q332" s="74"/>
      <c r="R332" s="74"/>
      <c r="S332" s="75"/>
      <c r="T332" s="76"/>
      <c r="U332" s="70"/>
      <c r="V332" s="3"/>
      <c r="W332" s="3"/>
      <c r="X332" s="3"/>
      <c r="Y332" s="39"/>
      <c r="Z332" s="405">
        <f t="shared" si="116"/>
        <v>0</v>
      </c>
      <c r="AA332" s="92">
        <f t="shared" si="103"/>
        <v>0</v>
      </c>
      <c r="AB332" s="71"/>
      <c r="AC332" s="3"/>
      <c r="AD332" s="71"/>
      <c r="AE332" s="78"/>
      <c r="AF332" s="78"/>
      <c r="AG332" s="3"/>
      <c r="AH332" s="3"/>
      <c r="AI332" s="79"/>
      <c r="AJ332" s="3"/>
      <c r="AK332" s="71"/>
      <c r="AL332" s="3"/>
      <c r="AM332" s="71"/>
      <c r="AN332" s="3"/>
      <c r="AO332" s="3"/>
      <c r="AP332" s="76"/>
      <c r="AQ332" s="74"/>
      <c r="AR332" s="3"/>
      <c r="AS332" s="3"/>
      <c r="AT332" s="3"/>
      <c r="AU332" s="3"/>
      <c r="AV332" s="3"/>
      <c r="AW332" s="1"/>
      <c r="AX332" s="1"/>
      <c r="AY332" s="1">
        <f t="shared" si="108"/>
        <v>0</v>
      </c>
      <c r="AZ332" s="3"/>
      <c r="BA332" s="3"/>
      <c r="BB332" s="3"/>
      <c r="BC332" s="80" t="e">
        <f t="shared" si="109"/>
        <v>#DIV/0!</v>
      </c>
      <c r="BD332" s="80" t="e">
        <f t="shared" si="110"/>
        <v>#DIV/0!</v>
      </c>
      <c r="BE332" s="81">
        <f t="shared" si="111"/>
        <v>0</v>
      </c>
      <c r="BF332" s="81">
        <f t="shared" si="112"/>
        <v>0</v>
      </c>
      <c r="BG332" s="81">
        <f t="shared" si="113"/>
        <v>0</v>
      </c>
      <c r="BH332" s="81">
        <f t="shared" si="114"/>
        <v>0</v>
      </c>
      <c r="BI332" s="81">
        <f t="shared" si="115"/>
        <v>0</v>
      </c>
    </row>
    <row r="333" spans="1:61" ht="17.25" thickTop="1" thickBot="1">
      <c r="A333" s="70"/>
      <c r="B333" s="71"/>
      <c r="C333" s="3"/>
      <c r="D333" s="45"/>
      <c r="E333" s="45"/>
      <c r="F333" s="45">
        <f t="shared" si="104"/>
        <v>0</v>
      </c>
      <c r="G333" s="3"/>
      <c r="H333" s="3"/>
      <c r="I333" s="39"/>
      <c r="J333" s="45">
        <f t="shared" si="105"/>
        <v>0</v>
      </c>
      <c r="K333" s="45">
        <f t="shared" si="106"/>
        <v>0</v>
      </c>
      <c r="L333" s="3"/>
      <c r="M333" s="72"/>
      <c r="N333" s="72"/>
      <c r="O333" s="45">
        <f t="shared" si="107"/>
        <v>0</v>
      </c>
      <c r="P333" s="71"/>
      <c r="Q333" s="74"/>
      <c r="R333" s="74"/>
      <c r="S333" s="75"/>
      <c r="T333" s="76"/>
      <c r="U333" s="70"/>
      <c r="V333" s="3"/>
      <c r="W333" s="3"/>
      <c r="X333" s="3"/>
      <c r="Y333" s="39"/>
      <c r="Z333" s="405">
        <f t="shared" si="116"/>
        <v>0</v>
      </c>
      <c r="AA333" s="92">
        <f t="shared" si="103"/>
        <v>0</v>
      </c>
      <c r="AB333" s="71"/>
      <c r="AC333" s="3"/>
      <c r="AD333" s="71"/>
      <c r="AE333" s="78"/>
      <c r="AF333" s="78"/>
      <c r="AG333" s="3"/>
      <c r="AH333" s="3"/>
      <c r="AI333" s="79"/>
      <c r="AJ333" s="3"/>
      <c r="AK333" s="71"/>
      <c r="AL333" s="3"/>
      <c r="AM333" s="71"/>
      <c r="AN333" s="3"/>
      <c r="AO333" s="3"/>
      <c r="AP333" s="76"/>
      <c r="AQ333" s="74"/>
      <c r="AR333" s="3"/>
      <c r="AS333" s="3"/>
      <c r="AT333" s="3"/>
      <c r="AU333" s="3"/>
      <c r="AV333" s="3"/>
      <c r="AW333" s="1"/>
      <c r="AX333" s="1"/>
      <c r="AY333" s="1">
        <f t="shared" si="108"/>
        <v>0</v>
      </c>
      <c r="AZ333" s="3"/>
      <c r="BA333" s="3"/>
      <c r="BB333" s="3"/>
      <c r="BC333" s="80" t="e">
        <f t="shared" si="109"/>
        <v>#DIV/0!</v>
      </c>
      <c r="BD333" s="80" t="e">
        <f t="shared" si="110"/>
        <v>#DIV/0!</v>
      </c>
      <c r="BE333" s="81">
        <f t="shared" si="111"/>
        <v>0</v>
      </c>
      <c r="BF333" s="81">
        <f t="shared" si="112"/>
        <v>0</v>
      </c>
      <c r="BG333" s="81">
        <f t="shared" si="113"/>
        <v>0</v>
      </c>
      <c r="BH333" s="81">
        <f t="shared" si="114"/>
        <v>0</v>
      </c>
      <c r="BI333" s="81">
        <f t="shared" si="115"/>
        <v>0</v>
      </c>
    </row>
    <row r="334" spans="1:61" ht="17.25" thickTop="1" thickBot="1">
      <c r="A334" s="70"/>
      <c r="B334" s="71"/>
      <c r="C334" s="3"/>
      <c r="D334" s="45"/>
      <c r="E334" s="45"/>
      <c r="F334" s="45">
        <f t="shared" si="104"/>
        <v>0</v>
      </c>
      <c r="G334" s="3"/>
      <c r="H334" s="3"/>
      <c r="I334" s="39"/>
      <c r="J334" s="45">
        <f t="shared" si="105"/>
        <v>0</v>
      </c>
      <c r="K334" s="45">
        <f t="shared" si="106"/>
        <v>0</v>
      </c>
      <c r="L334" s="3"/>
      <c r="M334" s="72"/>
      <c r="N334" s="72"/>
      <c r="O334" s="45">
        <f t="shared" si="107"/>
        <v>0</v>
      </c>
      <c r="P334" s="71"/>
      <c r="Q334" s="74"/>
      <c r="R334" s="74"/>
      <c r="S334" s="75"/>
      <c r="T334" s="76"/>
      <c r="U334" s="70"/>
      <c r="V334" s="3"/>
      <c r="W334" s="3"/>
      <c r="X334" s="3"/>
      <c r="Y334" s="39"/>
      <c r="Z334" s="405">
        <f t="shared" si="116"/>
        <v>0</v>
      </c>
      <c r="AA334" s="92">
        <f t="shared" si="103"/>
        <v>0</v>
      </c>
      <c r="AB334" s="71"/>
      <c r="AC334" s="3"/>
      <c r="AD334" s="71"/>
      <c r="AE334" s="78"/>
      <c r="AF334" s="78"/>
      <c r="AG334" s="3"/>
      <c r="AH334" s="3"/>
      <c r="AI334" s="79"/>
      <c r="AJ334" s="3"/>
      <c r="AK334" s="71"/>
      <c r="AL334" s="3"/>
      <c r="AM334" s="71"/>
      <c r="AN334" s="3"/>
      <c r="AO334" s="3"/>
      <c r="AP334" s="76"/>
      <c r="AQ334" s="74"/>
      <c r="AR334" s="3"/>
      <c r="AS334" s="3"/>
      <c r="AT334" s="3"/>
      <c r="AU334" s="3"/>
      <c r="AV334" s="3"/>
      <c r="AW334" s="1"/>
      <c r="AX334" s="1"/>
      <c r="AY334" s="1">
        <f t="shared" si="108"/>
        <v>0</v>
      </c>
      <c r="AZ334" s="3"/>
      <c r="BA334" s="3"/>
      <c r="BB334" s="3"/>
      <c r="BC334" s="80" t="e">
        <f t="shared" si="109"/>
        <v>#DIV/0!</v>
      </c>
      <c r="BD334" s="80" t="e">
        <f t="shared" si="110"/>
        <v>#DIV/0!</v>
      </c>
      <c r="BE334" s="81">
        <f t="shared" si="111"/>
        <v>0</v>
      </c>
      <c r="BF334" s="81">
        <f t="shared" si="112"/>
        <v>0</v>
      </c>
      <c r="BG334" s="81">
        <f t="shared" si="113"/>
        <v>0</v>
      </c>
      <c r="BH334" s="81">
        <f t="shared" si="114"/>
        <v>0</v>
      </c>
      <c r="BI334" s="81">
        <f t="shared" si="115"/>
        <v>0</v>
      </c>
    </row>
    <row r="335" spans="1:61" ht="17.25" thickTop="1" thickBot="1">
      <c r="A335" s="70"/>
      <c r="B335" s="71"/>
      <c r="C335" s="3"/>
      <c r="D335" s="45"/>
      <c r="E335" s="45"/>
      <c r="F335" s="45">
        <f t="shared" si="104"/>
        <v>0</v>
      </c>
      <c r="G335" s="3"/>
      <c r="H335" s="3"/>
      <c r="I335" s="39"/>
      <c r="J335" s="45">
        <f t="shared" si="105"/>
        <v>0</v>
      </c>
      <c r="K335" s="45">
        <f t="shared" si="106"/>
        <v>0</v>
      </c>
      <c r="L335" s="3"/>
      <c r="M335" s="72"/>
      <c r="N335" s="72"/>
      <c r="O335" s="45">
        <f t="shared" si="107"/>
        <v>0</v>
      </c>
      <c r="P335" s="71"/>
      <c r="Q335" s="74"/>
      <c r="R335" s="74"/>
      <c r="S335" s="75"/>
      <c r="T335" s="76"/>
      <c r="U335" s="70"/>
      <c r="V335" s="3"/>
      <c r="W335" s="3"/>
      <c r="X335" s="3"/>
      <c r="Y335" s="39"/>
      <c r="Z335" s="405">
        <f t="shared" si="116"/>
        <v>0</v>
      </c>
      <c r="AA335" s="92">
        <f t="shared" si="103"/>
        <v>0</v>
      </c>
      <c r="AB335" s="71"/>
      <c r="AC335" s="3"/>
      <c r="AD335" s="71"/>
      <c r="AE335" s="78"/>
      <c r="AF335" s="78"/>
      <c r="AG335" s="3"/>
      <c r="AH335" s="3"/>
      <c r="AI335" s="79"/>
      <c r="AJ335" s="3"/>
      <c r="AK335" s="71"/>
      <c r="AL335" s="3"/>
      <c r="AM335" s="71"/>
      <c r="AN335" s="3"/>
      <c r="AO335" s="3"/>
      <c r="AP335" s="76"/>
      <c r="AQ335" s="74"/>
      <c r="AR335" s="3"/>
      <c r="AS335" s="3"/>
      <c r="AT335" s="3"/>
      <c r="AU335" s="3"/>
      <c r="AV335" s="3"/>
      <c r="AW335" s="1"/>
      <c r="AX335" s="1"/>
      <c r="AY335" s="1">
        <f t="shared" si="108"/>
        <v>0</v>
      </c>
      <c r="AZ335" s="3"/>
      <c r="BA335" s="3"/>
      <c r="BB335" s="3"/>
      <c r="BC335" s="80" t="e">
        <f t="shared" si="109"/>
        <v>#DIV/0!</v>
      </c>
      <c r="BD335" s="80" t="e">
        <f t="shared" si="110"/>
        <v>#DIV/0!</v>
      </c>
      <c r="BE335" s="81">
        <f t="shared" si="111"/>
        <v>0</v>
      </c>
      <c r="BF335" s="81">
        <f t="shared" si="112"/>
        <v>0</v>
      </c>
      <c r="BG335" s="81">
        <f t="shared" si="113"/>
        <v>0</v>
      </c>
      <c r="BH335" s="81">
        <f t="shared" si="114"/>
        <v>0</v>
      </c>
      <c r="BI335" s="81">
        <f t="shared" si="115"/>
        <v>0</v>
      </c>
    </row>
    <row r="336" spans="1:61" ht="17.25" thickTop="1" thickBot="1">
      <c r="A336" s="70"/>
      <c r="B336" s="71"/>
      <c r="C336" s="3"/>
      <c r="D336" s="45"/>
      <c r="E336" s="45"/>
      <c r="F336" s="45">
        <f t="shared" si="104"/>
        <v>0</v>
      </c>
      <c r="G336" s="3"/>
      <c r="H336" s="3"/>
      <c r="I336" s="39"/>
      <c r="J336" s="45">
        <f t="shared" si="105"/>
        <v>0</v>
      </c>
      <c r="K336" s="45">
        <f t="shared" si="106"/>
        <v>0</v>
      </c>
      <c r="L336" s="3"/>
      <c r="M336" s="72"/>
      <c r="N336" s="72"/>
      <c r="O336" s="45">
        <f t="shared" si="107"/>
        <v>0</v>
      </c>
      <c r="P336" s="71"/>
      <c r="Q336" s="74"/>
      <c r="R336" s="74"/>
      <c r="S336" s="75"/>
      <c r="T336" s="76"/>
      <c r="U336" s="70"/>
      <c r="V336" s="3"/>
      <c r="W336" s="3"/>
      <c r="X336" s="3"/>
      <c r="Y336" s="39"/>
      <c r="Z336" s="405">
        <f t="shared" si="116"/>
        <v>0</v>
      </c>
      <c r="AA336" s="92">
        <f t="shared" si="103"/>
        <v>0</v>
      </c>
      <c r="AB336" s="71"/>
      <c r="AC336" s="3"/>
      <c r="AD336" s="71"/>
      <c r="AE336" s="78"/>
      <c r="AF336" s="78"/>
      <c r="AG336" s="3"/>
      <c r="AH336" s="3"/>
      <c r="AI336" s="79"/>
      <c r="AJ336" s="3"/>
      <c r="AK336" s="71"/>
      <c r="AL336" s="3"/>
      <c r="AM336" s="71"/>
      <c r="AN336" s="3"/>
      <c r="AO336" s="3"/>
      <c r="AP336" s="76"/>
      <c r="AQ336" s="74"/>
      <c r="AR336" s="3"/>
      <c r="AS336" s="3"/>
      <c r="AT336" s="3"/>
      <c r="AU336" s="3"/>
      <c r="AV336" s="3"/>
      <c r="AW336" s="1"/>
      <c r="AX336" s="1"/>
      <c r="AY336" s="1">
        <f t="shared" si="108"/>
        <v>0</v>
      </c>
      <c r="AZ336" s="3"/>
      <c r="BA336" s="3"/>
      <c r="BB336" s="3"/>
      <c r="BC336" s="80" t="e">
        <f t="shared" si="109"/>
        <v>#DIV/0!</v>
      </c>
      <c r="BD336" s="80" t="e">
        <f t="shared" si="110"/>
        <v>#DIV/0!</v>
      </c>
      <c r="BE336" s="81">
        <f t="shared" si="111"/>
        <v>0</v>
      </c>
      <c r="BF336" s="81">
        <f t="shared" si="112"/>
        <v>0</v>
      </c>
      <c r="BG336" s="81">
        <f t="shared" si="113"/>
        <v>0</v>
      </c>
      <c r="BH336" s="81">
        <f t="shared" si="114"/>
        <v>0</v>
      </c>
      <c r="BI336" s="81">
        <f t="shared" si="115"/>
        <v>0</v>
      </c>
    </row>
    <row r="337" spans="1:61" ht="17.25" thickTop="1" thickBot="1">
      <c r="A337" s="70"/>
      <c r="B337" s="71"/>
      <c r="C337" s="3"/>
      <c r="D337" s="45"/>
      <c r="E337" s="45"/>
      <c r="F337" s="45">
        <f t="shared" si="104"/>
        <v>0</v>
      </c>
      <c r="G337" s="3"/>
      <c r="H337" s="3"/>
      <c r="I337" s="39"/>
      <c r="J337" s="45">
        <f t="shared" si="105"/>
        <v>0</v>
      </c>
      <c r="K337" s="45">
        <f t="shared" si="106"/>
        <v>0</v>
      </c>
      <c r="L337" s="3"/>
      <c r="M337" s="72"/>
      <c r="N337" s="72"/>
      <c r="O337" s="45">
        <f t="shared" si="107"/>
        <v>0</v>
      </c>
      <c r="P337" s="71"/>
      <c r="Q337" s="74"/>
      <c r="R337" s="74"/>
      <c r="S337" s="75"/>
      <c r="T337" s="76"/>
      <c r="U337" s="70"/>
      <c r="V337" s="3"/>
      <c r="W337" s="3"/>
      <c r="X337" s="3"/>
      <c r="Y337" s="39"/>
      <c r="Z337" s="405">
        <f t="shared" si="116"/>
        <v>0</v>
      </c>
      <c r="AA337" s="92">
        <f t="shared" si="103"/>
        <v>0</v>
      </c>
      <c r="AB337" s="71"/>
      <c r="AC337" s="3"/>
      <c r="AD337" s="71"/>
      <c r="AE337" s="78"/>
      <c r="AF337" s="78"/>
      <c r="AG337" s="3"/>
      <c r="AH337" s="3"/>
      <c r="AI337" s="79"/>
      <c r="AJ337" s="3"/>
      <c r="AK337" s="71"/>
      <c r="AL337" s="3"/>
      <c r="AM337" s="71"/>
      <c r="AN337" s="3"/>
      <c r="AO337" s="3"/>
      <c r="AP337" s="76"/>
      <c r="AQ337" s="74"/>
      <c r="AR337" s="3"/>
      <c r="AS337" s="3"/>
      <c r="AT337" s="3"/>
      <c r="AU337" s="3"/>
      <c r="AV337" s="3"/>
      <c r="AW337" s="1"/>
      <c r="AX337" s="1"/>
      <c r="AY337" s="1">
        <f t="shared" si="108"/>
        <v>0</v>
      </c>
      <c r="AZ337" s="3"/>
      <c r="BA337" s="3"/>
      <c r="BB337" s="3"/>
      <c r="BC337" s="80" t="e">
        <f t="shared" si="109"/>
        <v>#DIV/0!</v>
      </c>
      <c r="BD337" s="80" t="e">
        <f t="shared" si="110"/>
        <v>#DIV/0!</v>
      </c>
      <c r="BE337" s="81">
        <f t="shared" si="111"/>
        <v>0</v>
      </c>
      <c r="BF337" s="81">
        <f t="shared" si="112"/>
        <v>0</v>
      </c>
      <c r="BG337" s="81">
        <f t="shared" si="113"/>
        <v>0</v>
      </c>
      <c r="BH337" s="81">
        <f t="shared" si="114"/>
        <v>0</v>
      </c>
      <c r="BI337" s="81">
        <f t="shared" si="115"/>
        <v>0</v>
      </c>
    </row>
    <row r="338" spans="1:61" ht="17.25" thickTop="1" thickBot="1">
      <c r="A338" s="70"/>
      <c r="B338" s="71"/>
      <c r="C338" s="3"/>
      <c r="D338" s="45"/>
      <c r="E338" s="45"/>
      <c r="F338" s="45">
        <f t="shared" si="104"/>
        <v>0</v>
      </c>
      <c r="G338" s="3"/>
      <c r="H338" s="3"/>
      <c r="I338" s="39"/>
      <c r="J338" s="45">
        <f t="shared" si="105"/>
        <v>0</v>
      </c>
      <c r="K338" s="45">
        <f t="shared" si="106"/>
        <v>0</v>
      </c>
      <c r="L338" s="3"/>
      <c r="M338" s="72"/>
      <c r="N338" s="72"/>
      <c r="O338" s="45">
        <f t="shared" si="107"/>
        <v>0</v>
      </c>
      <c r="P338" s="71"/>
      <c r="Q338" s="74"/>
      <c r="R338" s="74"/>
      <c r="S338" s="75"/>
      <c r="T338" s="76"/>
      <c r="U338" s="70"/>
      <c r="V338" s="3"/>
      <c r="W338" s="3"/>
      <c r="X338" s="3"/>
      <c r="Y338" s="39"/>
      <c r="Z338" s="405">
        <f t="shared" si="116"/>
        <v>0</v>
      </c>
      <c r="AA338" s="92">
        <f t="shared" si="103"/>
        <v>0</v>
      </c>
      <c r="AB338" s="71"/>
      <c r="AC338" s="3"/>
      <c r="AD338" s="71"/>
      <c r="AE338" s="78"/>
      <c r="AF338" s="78"/>
      <c r="AG338" s="3"/>
      <c r="AH338" s="3"/>
      <c r="AI338" s="79"/>
      <c r="AJ338" s="3"/>
      <c r="AK338" s="71"/>
      <c r="AL338" s="3"/>
      <c r="AM338" s="71"/>
      <c r="AN338" s="3"/>
      <c r="AO338" s="3"/>
      <c r="AP338" s="76"/>
      <c r="AQ338" s="74"/>
      <c r="AR338" s="3"/>
      <c r="AS338" s="3"/>
      <c r="AT338" s="3"/>
      <c r="AU338" s="3"/>
      <c r="AV338" s="3"/>
      <c r="AW338" s="1"/>
      <c r="AX338" s="1"/>
      <c r="AY338" s="1">
        <f t="shared" si="108"/>
        <v>0</v>
      </c>
      <c r="AZ338" s="3"/>
      <c r="BA338" s="3"/>
      <c r="BB338" s="3"/>
      <c r="BC338" s="80" t="e">
        <f t="shared" si="109"/>
        <v>#DIV/0!</v>
      </c>
      <c r="BD338" s="80" t="e">
        <f t="shared" si="110"/>
        <v>#DIV/0!</v>
      </c>
      <c r="BE338" s="81">
        <f t="shared" si="111"/>
        <v>0</v>
      </c>
      <c r="BF338" s="81">
        <f t="shared" si="112"/>
        <v>0</v>
      </c>
      <c r="BG338" s="81">
        <f t="shared" si="113"/>
        <v>0</v>
      </c>
      <c r="BH338" s="81">
        <f t="shared" si="114"/>
        <v>0</v>
      </c>
      <c r="BI338" s="81">
        <f t="shared" si="115"/>
        <v>0</v>
      </c>
    </row>
    <row r="339" spans="1:61" ht="17.25" thickTop="1" thickBot="1">
      <c r="A339" s="70"/>
      <c r="B339" s="71"/>
      <c r="C339" s="3"/>
      <c r="D339" s="45"/>
      <c r="E339" s="45"/>
      <c r="F339" s="45">
        <f t="shared" si="104"/>
        <v>0</v>
      </c>
      <c r="G339" s="3"/>
      <c r="H339" s="3"/>
      <c r="I339" s="39"/>
      <c r="J339" s="45">
        <f t="shared" si="105"/>
        <v>0</v>
      </c>
      <c r="K339" s="45">
        <f t="shared" si="106"/>
        <v>0</v>
      </c>
      <c r="L339" s="3"/>
      <c r="M339" s="72"/>
      <c r="N339" s="72"/>
      <c r="O339" s="45">
        <f t="shared" si="107"/>
        <v>0</v>
      </c>
      <c r="P339" s="71"/>
      <c r="Q339" s="74"/>
      <c r="R339" s="74"/>
      <c r="S339" s="75"/>
      <c r="T339" s="76"/>
      <c r="U339" s="70"/>
      <c r="V339" s="3"/>
      <c r="W339" s="3"/>
      <c r="X339" s="3"/>
      <c r="Y339" s="39"/>
      <c r="Z339" s="405">
        <f t="shared" si="116"/>
        <v>0</v>
      </c>
      <c r="AA339" s="92">
        <f t="shared" si="103"/>
        <v>0</v>
      </c>
      <c r="AB339" s="71"/>
      <c r="AC339" s="3"/>
      <c r="AD339" s="71"/>
      <c r="AE339" s="78"/>
      <c r="AF339" s="78"/>
      <c r="AG339" s="3"/>
      <c r="AH339" s="3"/>
      <c r="AI339" s="79"/>
      <c r="AJ339" s="3"/>
      <c r="AK339" s="71"/>
      <c r="AL339" s="3"/>
      <c r="AM339" s="71"/>
      <c r="AN339" s="3"/>
      <c r="AO339" s="3"/>
      <c r="AP339" s="76"/>
      <c r="AQ339" s="74"/>
      <c r="AR339" s="3"/>
      <c r="AS339" s="3"/>
      <c r="AT339" s="3"/>
      <c r="AU339" s="3"/>
      <c r="AV339" s="3"/>
      <c r="AW339" s="1"/>
      <c r="AX339" s="1"/>
      <c r="AY339" s="1">
        <f t="shared" si="108"/>
        <v>0</v>
      </c>
      <c r="AZ339" s="3"/>
      <c r="BA339" s="3"/>
      <c r="BB339" s="3"/>
      <c r="BC339" s="80" t="e">
        <f t="shared" si="109"/>
        <v>#DIV/0!</v>
      </c>
      <c r="BD339" s="80" t="e">
        <f t="shared" si="110"/>
        <v>#DIV/0!</v>
      </c>
      <c r="BE339" s="81">
        <f t="shared" si="111"/>
        <v>0</v>
      </c>
      <c r="BF339" s="81">
        <f t="shared" si="112"/>
        <v>0</v>
      </c>
      <c r="BG339" s="81">
        <f t="shared" si="113"/>
        <v>0</v>
      </c>
      <c r="BH339" s="81">
        <f t="shared" si="114"/>
        <v>0</v>
      </c>
      <c r="BI339" s="81">
        <f t="shared" si="115"/>
        <v>0</v>
      </c>
    </row>
    <row r="340" spans="1:61" ht="17.25" thickTop="1" thickBot="1">
      <c r="A340" s="70"/>
      <c r="B340" s="71"/>
      <c r="C340" s="3"/>
      <c r="D340" s="45"/>
      <c r="E340" s="45"/>
      <c r="F340" s="45">
        <f t="shared" si="104"/>
        <v>0</v>
      </c>
      <c r="G340" s="3"/>
      <c r="H340" s="3"/>
      <c r="I340" s="39"/>
      <c r="J340" s="45">
        <f t="shared" si="105"/>
        <v>0</v>
      </c>
      <c r="K340" s="45">
        <f t="shared" si="106"/>
        <v>0</v>
      </c>
      <c r="L340" s="3"/>
      <c r="M340" s="72"/>
      <c r="N340" s="72"/>
      <c r="O340" s="45">
        <f t="shared" si="107"/>
        <v>0</v>
      </c>
      <c r="P340" s="71"/>
      <c r="Q340" s="74"/>
      <c r="R340" s="74"/>
      <c r="S340" s="75"/>
      <c r="T340" s="76"/>
      <c r="U340" s="70"/>
      <c r="V340" s="3"/>
      <c r="W340" s="3"/>
      <c r="X340" s="3"/>
      <c r="Y340" s="39"/>
      <c r="Z340" s="405">
        <f t="shared" si="116"/>
        <v>0</v>
      </c>
      <c r="AA340" s="92">
        <f t="shared" si="103"/>
        <v>0</v>
      </c>
      <c r="AB340" s="71"/>
      <c r="AC340" s="3"/>
      <c r="AD340" s="71"/>
      <c r="AE340" s="78"/>
      <c r="AF340" s="78"/>
      <c r="AG340" s="3"/>
      <c r="AH340" s="3"/>
      <c r="AI340" s="79"/>
      <c r="AJ340" s="3"/>
      <c r="AK340" s="71"/>
      <c r="AL340" s="3"/>
      <c r="AM340" s="71"/>
      <c r="AN340" s="3"/>
      <c r="AO340" s="3"/>
      <c r="AP340" s="76"/>
      <c r="AQ340" s="74"/>
      <c r="AR340" s="3"/>
      <c r="AS340" s="3"/>
      <c r="AT340" s="3"/>
      <c r="AU340" s="3"/>
      <c r="AV340" s="3"/>
      <c r="AW340" s="1"/>
      <c r="AX340" s="1"/>
      <c r="AY340" s="1">
        <f t="shared" si="108"/>
        <v>0</v>
      </c>
      <c r="AZ340" s="3"/>
      <c r="BA340" s="3"/>
      <c r="BB340" s="3"/>
      <c r="BC340" s="80" t="e">
        <f t="shared" si="109"/>
        <v>#DIV/0!</v>
      </c>
      <c r="BD340" s="80" t="e">
        <f t="shared" si="110"/>
        <v>#DIV/0!</v>
      </c>
      <c r="BE340" s="81">
        <f t="shared" si="111"/>
        <v>0</v>
      </c>
      <c r="BF340" s="81">
        <f t="shared" si="112"/>
        <v>0</v>
      </c>
      <c r="BG340" s="81">
        <f t="shared" si="113"/>
        <v>0</v>
      </c>
      <c r="BH340" s="81">
        <f t="shared" si="114"/>
        <v>0</v>
      </c>
      <c r="BI340" s="81">
        <f t="shared" si="115"/>
        <v>0</v>
      </c>
    </row>
    <row r="341" spans="1:61" ht="17.25" thickTop="1" thickBot="1">
      <c r="A341" s="70"/>
      <c r="B341" s="71"/>
      <c r="C341" s="3"/>
      <c r="D341" s="45"/>
      <c r="E341" s="45"/>
      <c r="F341" s="45">
        <f t="shared" si="104"/>
        <v>0</v>
      </c>
      <c r="G341" s="3"/>
      <c r="H341" s="3"/>
      <c r="I341" s="39"/>
      <c r="J341" s="45">
        <f t="shared" si="105"/>
        <v>0</v>
      </c>
      <c r="K341" s="45">
        <f t="shared" si="106"/>
        <v>0</v>
      </c>
      <c r="L341" s="3"/>
      <c r="M341" s="72"/>
      <c r="N341" s="72"/>
      <c r="O341" s="45">
        <f t="shared" si="107"/>
        <v>0</v>
      </c>
      <c r="P341" s="71"/>
      <c r="Q341" s="74"/>
      <c r="R341" s="74"/>
      <c r="S341" s="75"/>
      <c r="T341" s="76"/>
      <c r="U341" s="70"/>
      <c r="V341" s="3"/>
      <c r="W341" s="3"/>
      <c r="X341" s="3"/>
      <c r="Y341" s="39"/>
      <c r="Z341" s="405">
        <f t="shared" si="116"/>
        <v>0</v>
      </c>
      <c r="AA341" s="92">
        <f t="shared" si="103"/>
        <v>0</v>
      </c>
      <c r="AB341" s="71"/>
      <c r="AC341" s="3"/>
      <c r="AD341" s="71"/>
      <c r="AE341" s="78"/>
      <c r="AF341" s="78"/>
      <c r="AG341" s="3"/>
      <c r="AH341" s="3"/>
      <c r="AI341" s="79"/>
      <c r="AJ341" s="3"/>
      <c r="AK341" s="71"/>
      <c r="AL341" s="3"/>
      <c r="AM341" s="71"/>
      <c r="AN341" s="3"/>
      <c r="AO341" s="3"/>
      <c r="AP341" s="76"/>
      <c r="AQ341" s="74"/>
      <c r="AR341" s="3"/>
      <c r="AS341" s="3"/>
      <c r="AT341" s="3"/>
      <c r="AU341" s="3"/>
      <c r="AV341" s="3"/>
      <c r="AW341" s="1"/>
      <c r="AX341" s="1"/>
      <c r="AY341" s="1">
        <f t="shared" si="108"/>
        <v>0</v>
      </c>
      <c r="AZ341" s="3"/>
      <c r="BA341" s="3"/>
      <c r="BB341" s="3"/>
      <c r="BC341" s="80" t="e">
        <f t="shared" si="109"/>
        <v>#DIV/0!</v>
      </c>
      <c r="BD341" s="80" t="e">
        <f t="shared" si="110"/>
        <v>#DIV/0!</v>
      </c>
      <c r="BE341" s="81">
        <f t="shared" si="111"/>
        <v>0</v>
      </c>
      <c r="BF341" s="81">
        <f t="shared" si="112"/>
        <v>0</v>
      </c>
      <c r="BG341" s="81">
        <f t="shared" si="113"/>
        <v>0</v>
      </c>
      <c r="BH341" s="81">
        <f t="shared" si="114"/>
        <v>0</v>
      </c>
      <c r="BI341" s="81">
        <f t="shared" si="115"/>
        <v>0</v>
      </c>
    </row>
    <row r="342" spans="1:61" ht="17.25" thickTop="1" thickBot="1">
      <c r="A342" s="70"/>
      <c r="B342" s="71"/>
      <c r="C342" s="3"/>
      <c r="D342" s="45"/>
      <c r="E342" s="45"/>
      <c r="F342" s="45">
        <f t="shared" si="104"/>
        <v>0</v>
      </c>
      <c r="G342" s="3"/>
      <c r="H342" s="3"/>
      <c r="I342" s="39"/>
      <c r="J342" s="45">
        <f t="shared" si="105"/>
        <v>0</v>
      </c>
      <c r="K342" s="45">
        <f t="shared" si="106"/>
        <v>0</v>
      </c>
      <c r="L342" s="3"/>
      <c r="M342" s="72"/>
      <c r="N342" s="72"/>
      <c r="O342" s="45">
        <f t="shared" si="107"/>
        <v>0</v>
      </c>
      <c r="P342" s="71"/>
      <c r="Q342" s="74"/>
      <c r="R342" s="74"/>
      <c r="S342" s="75"/>
      <c r="T342" s="76"/>
      <c r="U342" s="70"/>
      <c r="V342" s="3"/>
      <c r="W342" s="3"/>
      <c r="X342" s="3"/>
      <c r="Y342" s="39"/>
      <c r="Z342" s="405">
        <f t="shared" si="116"/>
        <v>0</v>
      </c>
      <c r="AA342" s="92">
        <f t="shared" si="103"/>
        <v>0</v>
      </c>
      <c r="AB342" s="71"/>
      <c r="AC342" s="3"/>
      <c r="AD342" s="71"/>
      <c r="AE342" s="78"/>
      <c r="AF342" s="78"/>
      <c r="AG342" s="3"/>
      <c r="AH342" s="3"/>
      <c r="AI342" s="79"/>
      <c r="AJ342" s="3"/>
      <c r="AK342" s="71"/>
      <c r="AL342" s="3"/>
      <c r="AM342" s="71"/>
      <c r="AN342" s="3"/>
      <c r="AO342" s="3"/>
      <c r="AP342" s="76"/>
      <c r="AQ342" s="74"/>
      <c r="AR342" s="3"/>
      <c r="AS342" s="3"/>
      <c r="AT342" s="3"/>
      <c r="AU342" s="3"/>
      <c r="AV342" s="3"/>
      <c r="AW342" s="1"/>
      <c r="AX342" s="1"/>
      <c r="AY342" s="1">
        <f t="shared" si="108"/>
        <v>0</v>
      </c>
      <c r="AZ342" s="3"/>
      <c r="BA342" s="3"/>
      <c r="BB342" s="3"/>
      <c r="BC342" s="80" t="e">
        <f t="shared" si="109"/>
        <v>#DIV/0!</v>
      </c>
      <c r="BD342" s="80" t="e">
        <f t="shared" si="110"/>
        <v>#DIV/0!</v>
      </c>
      <c r="BE342" s="81">
        <f t="shared" si="111"/>
        <v>0</v>
      </c>
      <c r="BF342" s="81">
        <f t="shared" si="112"/>
        <v>0</v>
      </c>
      <c r="BG342" s="81">
        <f t="shared" si="113"/>
        <v>0</v>
      </c>
      <c r="BH342" s="81">
        <f t="shared" si="114"/>
        <v>0</v>
      </c>
      <c r="BI342" s="81">
        <f t="shared" si="115"/>
        <v>0</v>
      </c>
    </row>
    <row r="343" spans="1:61" ht="17.25" thickTop="1" thickBot="1">
      <c r="A343" s="70"/>
      <c r="B343" s="71"/>
      <c r="C343" s="3"/>
      <c r="D343" s="45"/>
      <c r="E343" s="45"/>
      <c r="F343" s="45">
        <f t="shared" si="104"/>
        <v>0</v>
      </c>
      <c r="G343" s="3"/>
      <c r="H343" s="3"/>
      <c r="I343" s="39"/>
      <c r="J343" s="45">
        <f t="shared" si="105"/>
        <v>0</v>
      </c>
      <c r="K343" s="45">
        <f t="shared" si="106"/>
        <v>0</v>
      </c>
      <c r="L343" s="3"/>
      <c r="M343" s="72"/>
      <c r="N343" s="72"/>
      <c r="O343" s="45">
        <f t="shared" si="107"/>
        <v>0</v>
      </c>
      <c r="P343" s="71"/>
      <c r="Q343" s="74"/>
      <c r="R343" s="74"/>
      <c r="S343" s="75"/>
      <c r="T343" s="76"/>
      <c r="U343" s="70"/>
      <c r="V343" s="3"/>
      <c r="W343" s="3"/>
      <c r="X343" s="3"/>
      <c r="Y343" s="39"/>
      <c r="Z343" s="405">
        <f t="shared" si="116"/>
        <v>0</v>
      </c>
      <c r="AA343" s="92">
        <f t="shared" si="103"/>
        <v>0</v>
      </c>
      <c r="AB343" s="71"/>
      <c r="AC343" s="3"/>
      <c r="AD343" s="71"/>
      <c r="AE343" s="78"/>
      <c r="AF343" s="78"/>
      <c r="AG343" s="3"/>
      <c r="AH343" s="3"/>
      <c r="AI343" s="79"/>
      <c r="AJ343" s="3"/>
      <c r="AK343" s="71"/>
      <c r="AL343" s="3"/>
      <c r="AM343" s="71"/>
      <c r="AN343" s="3"/>
      <c r="AO343" s="3"/>
      <c r="AP343" s="76"/>
      <c r="AQ343" s="74"/>
      <c r="AR343" s="3"/>
      <c r="AS343" s="3"/>
      <c r="AT343" s="3"/>
      <c r="AU343" s="3"/>
      <c r="AV343" s="3"/>
      <c r="AW343" s="1"/>
      <c r="AX343" s="1"/>
      <c r="AY343" s="1">
        <f t="shared" si="108"/>
        <v>0</v>
      </c>
      <c r="AZ343" s="3"/>
      <c r="BA343" s="3"/>
      <c r="BB343" s="3"/>
      <c r="BC343" s="80" t="e">
        <f t="shared" si="109"/>
        <v>#DIV/0!</v>
      </c>
      <c r="BD343" s="80" t="e">
        <f t="shared" si="110"/>
        <v>#DIV/0!</v>
      </c>
      <c r="BE343" s="81">
        <f t="shared" si="111"/>
        <v>0</v>
      </c>
      <c r="BF343" s="81">
        <f t="shared" si="112"/>
        <v>0</v>
      </c>
      <c r="BG343" s="81">
        <f t="shared" si="113"/>
        <v>0</v>
      </c>
      <c r="BH343" s="81">
        <f t="shared" si="114"/>
        <v>0</v>
      </c>
      <c r="BI343" s="81">
        <f t="shared" si="115"/>
        <v>0</v>
      </c>
    </row>
    <row r="344" spans="1:61" ht="17.25" thickTop="1" thickBot="1">
      <c r="A344" s="70"/>
      <c r="B344" s="71"/>
      <c r="C344" s="3"/>
      <c r="D344" s="45"/>
      <c r="E344" s="45"/>
      <c r="F344" s="45">
        <f t="shared" si="104"/>
        <v>0</v>
      </c>
      <c r="G344" s="3"/>
      <c r="H344" s="3"/>
      <c r="I344" s="39"/>
      <c r="J344" s="45">
        <f t="shared" si="105"/>
        <v>0</v>
      </c>
      <c r="K344" s="45">
        <f t="shared" si="106"/>
        <v>0</v>
      </c>
      <c r="L344" s="3"/>
      <c r="M344" s="72"/>
      <c r="N344" s="72"/>
      <c r="O344" s="45">
        <f t="shared" si="107"/>
        <v>0</v>
      </c>
      <c r="P344" s="71"/>
      <c r="Q344" s="74"/>
      <c r="R344" s="74"/>
      <c r="S344" s="75"/>
      <c r="T344" s="76"/>
      <c r="U344" s="70"/>
      <c r="V344" s="3"/>
      <c r="W344" s="3"/>
      <c r="X344" s="3"/>
      <c r="Y344" s="39"/>
      <c r="Z344" s="405">
        <f t="shared" si="116"/>
        <v>0</v>
      </c>
      <c r="AA344" s="92">
        <f t="shared" si="103"/>
        <v>0</v>
      </c>
      <c r="AB344" s="71"/>
      <c r="AC344" s="3"/>
      <c r="AD344" s="71"/>
      <c r="AE344" s="78"/>
      <c r="AF344" s="78"/>
      <c r="AG344" s="3"/>
      <c r="AH344" s="3"/>
      <c r="AI344" s="79"/>
      <c r="AJ344" s="3"/>
      <c r="AK344" s="71"/>
      <c r="AL344" s="3"/>
      <c r="AM344" s="71"/>
      <c r="AN344" s="3"/>
      <c r="AO344" s="3"/>
      <c r="AP344" s="76"/>
      <c r="AQ344" s="74"/>
      <c r="AR344" s="3"/>
      <c r="AS344" s="3"/>
      <c r="AT344" s="3"/>
      <c r="AU344" s="3"/>
      <c r="AV344" s="3"/>
      <c r="AW344" s="1"/>
      <c r="AX344" s="1"/>
      <c r="AY344" s="1">
        <f t="shared" si="108"/>
        <v>0</v>
      </c>
      <c r="AZ344" s="3"/>
      <c r="BA344" s="3"/>
      <c r="BB344" s="3"/>
      <c r="BC344" s="80" t="e">
        <f t="shared" si="109"/>
        <v>#DIV/0!</v>
      </c>
      <c r="BD344" s="80" t="e">
        <f t="shared" si="110"/>
        <v>#DIV/0!</v>
      </c>
      <c r="BE344" s="81">
        <f t="shared" si="111"/>
        <v>0</v>
      </c>
      <c r="BF344" s="81">
        <f t="shared" si="112"/>
        <v>0</v>
      </c>
      <c r="BG344" s="81">
        <f t="shared" si="113"/>
        <v>0</v>
      </c>
      <c r="BH344" s="81">
        <f t="shared" si="114"/>
        <v>0</v>
      </c>
      <c r="BI344" s="81">
        <f t="shared" si="115"/>
        <v>0</v>
      </c>
    </row>
    <row r="345" spans="1:61" ht="17.25" thickTop="1" thickBot="1">
      <c r="A345" s="70"/>
      <c r="B345" s="71"/>
      <c r="C345" s="3"/>
      <c r="D345" s="45"/>
      <c r="E345" s="45"/>
      <c r="F345" s="45">
        <f t="shared" si="104"/>
        <v>0</v>
      </c>
      <c r="G345" s="3"/>
      <c r="H345" s="3"/>
      <c r="I345" s="39"/>
      <c r="J345" s="45">
        <f t="shared" si="105"/>
        <v>0</v>
      </c>
      <c r="K345" s="45">
        <f t="shared" si="106"/>
        <v>0</v>
      </c>
      <c r="L345" s="3"/>
      <c r="M345" s="72"/>
      <c r="N345" s="72"/>
      <c r="O345" s="45">
        <f t="shared" si="107"/>
        <v>0</v>
      </c>
      <c r="P345" s="71"/>
      <c r="Q345" s="74"/>
      <c r="R345" s="74"/>
      <c r="S345" s="75"/>
      <c r="T345" s="76"/>
      <c r="U345" s="70"/>
      <c r="V345" s="3"/>
      <c r="W345" s="3"/>
      <c r="X345" s="3"/>
      <c r="Y345" s="39"/>
      <c r="Z345" s="405">
        <f t="shared" si="116"/>
        <v>0</v>
      </c>
      <c r="AA345" s="92">
        <f t="shared" si="103"/>
        <v>0</v>
      </c>
      <c r="AB345" s="71"/>
      <c r="AC345" s="3"/>
      <c r="AD345" s="71"/>
      <c r="AE345" s="78"/>
      <c r="AF345" s="78"/>
      <c r="AG345" s="3"/>
      <c r="AH345" s="3"/>
      <c r="AI345" s="79"/>
      <c r="AJ345" s="3"/>
      <c r="AK345" s="71"/>
      <c r="AL345" s="3"/>
      <c r="AM345" s="71"/>
      <c r="AN345" s="3"/>
      <c r="AO345" s="3"/>
      <c r="AP345" s="76"/>
      <c r="AQ345" s="74"/>
      <c r="AR345" s="3"/>
      <c r="AS345" s="3"/>
      <c r="AT345" s="3"/>
      <c r="AU345" s="3"/>
      <c r="AV345" s="3"/>
      <c r="AW345" s="1"/>
      <c r="AX345" s="1"/>
      <c r="AY345" s="1">
        <f t="shared" si="108"/>
        <v>0</v>
      </c>
      <c r="AZ345" s="3"/>
      <c r="BA345" s="3"/>
      <c r="BB345" s="3"/>
      <c r="BC345" s="80" t="e">
        <f t="shared" si="109"/>
        <v>#DIV/0!</v>
      </c>
      <c r="BD345" s="80" t="e">
        <f t="shared" si="110"/>
        <v>#DIV/0!</v>
      </c>
      <c r="BE345" s="81">
        <f t="shared" si="111"/>
        <v>0</v>
      </c>
      <c r="BF345" s="81">
        <f t="shared" si="112"/>
        <v>0</v>
      </c>
      <c r="BG345" s="81">
        <f t="shared" si="113"/>
        <v>0</v>
      </c>
      <c r="BH345" s="81">
        <f t="shared" si="114"/>
        <v>0</v>
      </c>
      <c r="BI345" s="81">
        <f t="shared" si="115"/>
        <v>0</v>
      </c>
    </row>
    <row r="346" spans="1:61" ht="17.25" thickTop="1" thickBot="1">
      <c r="A346" s="70"/>
      <c r="B346" s="71"/>
      <c r="C346" s="3"/>
      <c r="D346" s="45"/>
      <c r="E346" s="45"/>
      <c r="F346" s="45">
        <f t="shared" si="104"/>
        <v>0</v>
      </c>
      <c r="G346" s="3"/>
      <c r="H346" s="3"/>
      <c r="I346" s="39"/>
      <c r="J346" s="45">
        <f t="shared" si="105"/>
        <v>0</v>
      </c>
      <c r="K346" s="45">
        <f t="shared" si="106"/>
        <v>0</v>
      </c>
      <c r="L346" s="3"/>
      <c r="M346" s="72"/>
      <c r="N346" s="72"/>
      <c r="O346" s="45">
        <f t="shared" si="107"/>
        <v>0</v>
      </c>
      <c r="P346" s="71"/>
      <c r="Q346" s="74"/>
      <c r="R346" s="74"/>
      <c r="S346" s="75"/>
      <c r="T346" s="76"/>
      <c r="U346" s="70"/>
      <c r="V346" s="3"/>
      <c r="W346" s="3"/>
      <c r="X346" s="3"/>
      <c r="Y346" s="39"/>
      <c r="Z346" s="405">
        <f t="shared" si="116"/>
        <v>0</v>
      </c>
      <c r="AA346" s="92">
        <f t="shared" si="103"/>
        <v>0</v>
      </c>
      <c r="AB346" s="71"/>
      <c r="AC346" s="3"/>
      <c r="AD346" s="71"/>
      <c r="AE346" s="78"/>
      <c r="AF346" s="78"/>
      <c r="AG346" s="3"/>
      <c r="AH346" s="3"/>
      <c r="AI346" s="79"/>
      <c r="AJ346" s="3"/>
      <c r="AK346" s="71"/>
      <c r="AL346" s="3"/>
      <c r="AM346" s="71"/>
      <c r="AN346" s="3"/>
      <c r="AO346" s="3"/>
      <c r="AP346" s="76"/>
      <c r="AQ346" s="74"/>
      <c r="AR346" s="3"/>
      <c r="AS346" s="3"/>
      <c r="AT346" s="3"/>
      <c r="AU346" s="3"/>
      <c r="AV346" s="3"/>
      <c r="AW346" s="1"/>
      <c r="AX346" s="1"/>
      <c r="AY346" s="1">
        <f t="shared" si="108"/>
        <v>0</v>
      </c>
      <c r="AZ346" s="3"/>
      <c r="BA346" s="3"/>
      <c r="BB346" s="3"/>
      <c r="BC346" s="80" t="e">
        <f t="shared" si="109"/>
        <v>#DIV/0!</v>
      </c>
      <c r="BD346" s="80" t="e">
        <f t="shared" si="110"/>
        <v>#DIV/0!</v>
      </c>
      <c r="BE346" s="81">
        <f t="shared" si="111"/>
        <v>0</v>
      </c>
      <c r="BF346" s="81">
        <f t="shared" si="112"/>
        <v>0</v>
      </c>
      <c r="BG346" s="81">
        <f t="shared" si="113"/>
        <v>0</v>
      </c>
      <c r="BH346" s="81">
        <f t="shared" si="114"/>
        <v>0</v>
      </c>
      <c r="BI346" s="81">
        <f t="shared" si="115"/>
        <v>0</v>
      </c>
    </row>
    <row r="347" spans="1:61" ht="17.25" thickTop="1" thickBot="1">
      <c r="A347" s="70"/>
      <c r="B347" s="71"/>
      <c r="C347" s="3"/>
      <c r="D347" s="45"/>
      <c r="E347" s="45"/>
      <c r="F347" s="45">
        <f t="shared" si="104"/>
        <v>0</v>
      </c>
      <c r="G347" s="3"/>
      <c r="H347" s="3"/>
      <c r="I347" s="39"/>
      <c r="J347" s="45">
        <f t="shared" si="105"/>
        <v>0</v>
      </c>
      <c r="K347" s="45">
        <f t="shared" si="106"/>
        <v>0</v>
      </c>
      <c r="L347" s="3"/>
      <c r="M347" s="72"/>
      <c r="N347" s="72"/>
      <c r="O347" s="45">
        <f t="shared" si="107"/>
        <v>0</v>
      </c>
      <c r="P347" s="71"/>
      <c r="Q347" s="74"/>
      <c r="R347" s="74"/>
      <c r="S347" s="75"/>
      <c r="T347" s="76"/>
      <c r="U347" s="70"/>
      <c r="V347" s="3"/>
      <c r="W347" s="3"/>
      <c r="X347" s="3"/>
      <c r="Y347" s="39"/>
      <c r="Z347" s="405">
        <f t="shared" si="116"/>
        <v>0</v>
      </c>
      <c r="AA347" s="92">
        <f t="shared" si="103"/>
        <v>0</v>
      </c>
      <c r="AB347" s="71"/>
      <c r="AC347" s="3"/>
      <c r="AD347" s="71"/>
      <c r="AE347" s="78"/>
      <c r="AF347" s="78"/>
      <c r="AG347" s="3"/>
      <c r="AH347" s="3"/>
      <c r="AI347" s="79"/>
      <c r="AJ347" s="3"/>
      <c r="AK347" s="71"/>
      <c r="AL347" s="3"/>
      <c r="AM347" s="71"/>
      <c r="AN347" s="3"/>
      <c r="AO347" s="3"/>
      <c r="AP347" s="76"/>
      <c r="AQ347" s="74"/>
      <c r="AR347" s="3"/>
      <c r="AS347" s="3"/>
      <c r="AT347" s="3"/>
      <c r="AU347" s="3"/>
      <c r="AV347" s="3"/>
      <c r="AW347" s="1"/>
      <c r="AX347" s="1"/>
      <c r="AY347" s="1">
        <f t="shared" si="108"/>
        <v>0</v>
      </c>
      <c r="AZ347" s="3"/>
      <c r="BA347" s="3"/>
      <c r="BB347" s="3"/>
      <c r="BC347" s="80" t="e">
        <f t="shared" si="109"/>
        <v>#DIV/0!</v>
      </c>
      <c r="BD347" s="80" t="e">
        <f t="shared" si="110"/>
        <v>#DIV/0!</v>
      </c>
      <c r="BE347" s="81">
        <f t="shared" si="111"/>
        <v>0</v>
      </c>
      <c r="BF347" s="81">
        <f t="shared" si="112"/>
        <v>0</v>
      </c>
      <c r="BG347" s="81">
        <f t="shared" si="113"/>
        <v>0</v>
      </c>
      <c r="BH347" s="81">
        <f t="shared" si="114"/>
        <v>0</v>
      </c>
      <c r="BI347" s="81">
        <f t="shared" si="115"/>
        <v>0</v>
      </c>
    </row>
    <row r="348" spans="1:61" ht="17.25" thickTop="1" thickBot="1">
      <c r="A348" s="70"/>
      <c r="B348" s="71"/>
      <c r="C348" s="3"/>
      <c r="D348" s="45"/>
      <c r="E348" s="45"/>
      <c r="F348" s="45">
        <f t="shared" si="104"/>
        <v>0</v>
      </c>
      <c r="G348" s="3"/>
      <c r="H348" s="3"/>
      <c r="I348" s="39"/>
      <c r="J348" s="45">
        <f t="shared" si="105"/>
        <v>0</v>
      </c>
      <c r="K348" s="45">
        <f t="shared" si="106"/>
        <v>0</v>
      </c>
      <c r="L348" s="3"/>
      <c r="M348" s="72"/>
      <c r="N348" s="72"/>
      <c r="O348" s="45">
        <f t="shared" si="107"/>
        <v>0</v>
      </c>
      <c r="P348" s="71"/>
      <c r="Q348" s="74"/>
      <c r="R348" s="74"/>
      <c r="S348" s="75"/>
      <c r="T348" s="76"/>
      <c r="U348" s="70"/>
      <c r="V348" s="3"/>
      <c r="W348" s="3"/>
      <c r="X348" s="3"/>
      <c r="Y348" s="39"/>
      <c r="Z348" s="405">
        <f t="shared" si="116"/>
        <v>0</v>
      </c>
      <c r="AA348" s="92">
        <f t="shared" si="103"/>
        <v>0</v>
      </c>
      <c r="AB348" s="71"/>
      <c r="AC348" s="3"/>
      <c r="AD348" s="71"/>
      <c r="AE348" s="78"/>
      <c r="AF348" s="78"/>
      <c r="AG348" s="3"/>
      <c r="AH348" s="3"/>
      <c r="AI348" s="79"/>
      <c r="AJ348" s="3"/>
      <c r="AK348" s="71"/>
      <c r="AL348" s="3"/>
      <c r="AM348" s="71"/>
      <c r="AN348" s="3"/>
      <c r="AO348" s="3"/>
      <c r="AP348" s="76"/>
      <c r="AQ348" s="74"/>
      <c r="AR348" s="3"/>
      <c r="AS348" s="3"/>
      <c r="AT348" s="3"/>
      <c r="AU348" s="3"/>
      <c r="AV348" s="3"/>
      <c r="AW348" s="1"/>
      <c r="AX348" s="1"/>
      <c r="AY348" s="1">
        <f t="shared" si="108"/>
        <v>0</v>
      </c>
      <c r="AZ348" s="3"/>
      <c r="BA348" s="3"/>
      <c r="BB348" s="3"/>
      <c r="BC348" s="80" t="e">
        <f t="shared" si="109"/>
        <v>#DIV/0!</v>
      </c>
      <c r="BD348" s="80" t="e">
        <f t="shared" si="110"/>
        <v>#DIV/0!</v>
      </c>
      <c r="BE348" s="81">
        <f t="shared" si="111"/>
        <v>0</v>
      </c>
      <c r="BF348" s="81">
        <f t="shared" si="112"/>
        <v>0</v>
      </c>
      <c r="BG348" s="81">
        <f t="shared" si="113"/>
        <v>0</v>
      </c>
      <c r="BH348" s="81">
        <f t="shared" si="114"/>
        <v>0</v>
      </c>
      <c r="BI348" s="81">
        <f t="shared" si="115"/>
        <v>0</v>
      </c>
    </row>
    <row r="349" spans="1:61" ht="17.25" thickTop="1" thickBot="1">
      <c r="A349" s="70"/>
      <c r="B349" s="71"/>
      <c r="C349" s="3"/>
      <c r="D349" s="45"/>
      <c r="E349" s="45"/>
      <c r="F349" s="45">
        <f t="shared" si="104"/>
        <v>0</v>
      </c>
      <c r="G349" s="3"/>
      <c r="H349" s="3"/>
      <c r="I349" s="39"/>
      <c r="J349" s="45">
        <f t="shared" si="105"/>
        <v>0</v>
      </c>
      <c r="K349" s="45">
        <f t="shared" si="106"/>
        <v>0</v>
      </c>
      <c r="L349" s="3"/>
      <c r="M349" s="72"/>
      <c r="N349" s="72"/>
      <c r="O349" s="45">
        <f t="shared" si="107"/>
        <v>0</v>
      </c>
      <c r="P349" s="71"/>
      <c r="Q349" s="74"/>
      <c r="R349" s="74"/>
      <c r="S349" s="75"/>
      <c r="T349" s="76"/>
      <c r="U349" s="70"/>
      <c r="V349" s="3"/>
      <c r="W349" s="3"/>
      <c r="X349" s="3"/>
      <c r="Y349" s="39"/>
      <c r="Z349" s="405">
        <f t="shared" si="116"/>
        <v>0</v>
      </c>
      <c r="AA349" s="92">
        <f t="shared" si="103"/>
        <v>0</v>
      </c>
      <c r="AB349" s="71"/>
      <c r="AC349" s="3"/>
      <c r="AD349" s="71"/>
      <c r="AE349" s="78"/>
      <c r="AF349" s="78"/>
      <c r="AG349" s="3"/>
      <c r="AH349" s="3"/>
      <c r="AI349" s="79"/>
      <c r="AJ349" s="3"/>
      <c r="AK349" s="71"/>
      <c r="AL349" s="3"/>
      <c r="AM349" s="71"/>
      <c r="AN349" s="3"/>
      <c r="AO349" s="3"/>
      <c r="AP349" s="76"/>
      <c r="AQ349" s="74"/>
      <c r="AR349" s="3"/>
      <c r="AS349" s="3"/>
      <c r="AT349" s="3"/>
      <c r="AU349" s="3"/>
      <c r="AV349" s="3"/>
      <c r="AW349" s="1"/>
      <c r="AX349" s="1"/>
      <c r="AY349" s="1">
        <f t="shared" si="108"/>
        <v>0</v>
      </c>
      <c r="AZ349" s="3"/>
      <c r="BA349" s="3"/>
      <c r="BB349" s="3"/>
      <c r="BC349" s="80" t="e">
        <f t="shared" si="109"/>
        <v>#DIV/0!</v>
      </c>
      <c r="BD349" s="80" t="e">
        <f t="shared" si="110"/>
        <v>#DIV/0!</v>
      </c>
      <c r="BE349" s="81">
        <f t="shared" si="111"/>
        <v>0</v>
      </c>
      <c r="BF349" s="81">
        <f t="shared" si="112"/>
        <v>0</v>
      </c>
      <c r="BG349" s="81">
        <f t="shared" si="113"/>
        <v>0</v>
      </c>
      <c r="BH349" s="81">
        <f t="shared" si="114"/>
        <v>0</v>
      </c>
      <c r="BI349" s="81">
        <f t="shared" si="115"/>
        <v>0</v>
      </c>
    </row>
    <row r="350" spans="1:61" ht="17.25" thickTop="1" thickBot="1">
      <c r="A350" s="70"/>
      <c r="B350" s="71"/>
      <c r="C350" s="3"/>
      <c r="D350" s="45"/>
      <c r="E350" s="45"/>
      <c r="F350" s="45">
        <f t="shared" si="104"/>
        <v>0</v>
      </c>
      <c r="G350" s="3"/>
      <c r="H350" s="3"/>
      <c r="I350" s="39"/>
      <c r="J350" s="45">
        <f t="shared" si="105"/>
        <v>0</v>
      </c>
      <c r="K350" s="45">
        <f t="shared" si="106"/>
        <v>0</v>
      </c>
      <c r="L350" s="3"/>
      <c r="M350" s="72"/>
      <c r="N350" s="72"/>
      <c r="O350" s="45">
        <f t="shared" si="107"/>
        <v>0</v>
      </c>
      <c r="P350" s="71"/>
      <c r="Q350" s="74"/>
      <c r="R350" s="74"/>
      <c r="S350" s="75"/>
      <c r="T350" s="76"/>
      <c r="U350" s="70"/>
      <c r="V350" s="3"/>
      <c r="W350" s="3"/>
      <c r="X350" s="3"/>
      <c r="Y350" s="39"/>
      <c r="Z350" s="405">
        <f t="shared" si="116"/>
        <v>0</v>
      </c>
      <c r="AA350" s="92">
        <f t="shared" si="103"/>
        <v>0</v>
      </c>
      <c r="AB350" s="71"/>
      <c r="AC350" s="3"/>
      <c r="AD350" s="71"/>
      <c r="AE350" s="78"/>
      <c r="AF350" s="78"/>
      <c r="AG350" s="3"/>
      <c r="AH350" s="3"/>
      <c r="AI350" s="79"/>
      <c r="AJ350" s="3"/>
      <c r="AK350" s="71"/>
      <c r="AL350" s="3"/>
      <c r="AM350" s="71"/>
      <c r="AN350" s="3"/>
      <c r="AO350" s="3"/>
      <c r="AP350" s="76"/>
      <c r="AQ350" s="74"/>
      <c r="AR350" s="3"/>
      <c r="AS350" s="3"/>
      <c r="AT350" s="3"/>
      <c r="AU350" s="3"/>
      <c r="AV350" s="3"/>
      <c r="AW350" s="1"/>
      <c r="AX350" s="1"/>
      <c r="AY350" s="1">
        <f t="shared" si="108"/>
        <v>0</v>
      </c>
      <c r="AZ350" s="3"/>
      <c r="BA350" s="3"/>
      <c r="BB350" s="3"/>
      <c r="BC350" s="80" t="e">
        <f t="shared" si="109"/>
        <v>#DIV/0!</v>
      </c>
      <c r="BD350" s="80" t="e">
        <f t="shared" si="110"/>
        <v>#DIV/0!</v>
      </c>
      <c r="BE350" s="81">
        <f t="shared" si="111"/>
        <v>0</v>
      </c>
      <c r="BF350" s="81">
        <f t="shared" si="112"/>
        <v>0</v>
      </c>
      <c r="BG350" s="81">
        <f t="shared" si="113"/>
        <v>0</v>
      </c>
      <c r="BH350" s="81">
        <f t="shared" si="114"/>
        <v>0</v>
      </c>
      <c r="BI350" s="81">
        <f t="shared" si="115"/>
        <v>0</v>
      </c>
    </row>
    <row r="351" spans="1:61" ht="17.25" thickTop="1" thickBot="1">
      <c r="A351" s="70"/>
      <c r="B351" s="71"/>
      <c r="C351" s="3"/>
      <c r="D351" s="45"/>
      <c r="E351" s="45"/>
      <c r="F351" s="45">
        <f t="shared" si="104"/>
        <v>0</v>
      </c>
      <c r="G351" s="3"/>
      <c r="H351" s="3"/>
      <c r="I351" s="39"/>
      <c r="J351" s="45">
        <f t="shared" si="105"/>
        <v>0</v>
      </c>
      <c r="K351" s="45">
        <f t="shared" si="106"/>
        <v>0</v>
      </c>
      <c r="L351" s="3"/>
      <c r="M351" s="72"/>
      <c r="N351" s="72"/>
      <c r="O351" s="45">
        <f t="shared" si="107"/>
        <v>0</v>
      </c>
      <c r="P351" s="71"/>
      <c r="Q351" s="74"/>
      <c r="R351" s="74"/>
      <c r="S351" s="75"/>
      <c r="T351" s="76"/>
      <c r="U351" s="70"/>
      <c r="V351" s="3"/>
      <c r="W351" s="3"/>
      <c r="X351" s="3"/>
      <c r="Y351" s="39"/>
      <c r="Z351" s="405">
        <f t="shared" si="116"/>
        <v>0</v>
      </c>
      <c r="AA351" s="92">
        <f t="shared" si="103"/>
        <v>0</v>
      </c>
      <c r="AB351" s="71"/>
      <c r="AC351" s="3"/>
      <c r="AD351" s="71"/>
      <c r="AE351" s="78"/>
      <c r="AF351" s="78"/>
      <c r="AG351" s="3"/>
      <c r="AH351" s="3"/>
      <c r="AI351" s="79"/>
      <c r="AJ351" s="3"/>
      <c r="AK351" s="71"/>
      <c r="AL351" s="3"/>
      <c r="AM351" s="71"/>
      <c r="AN351" s="3"/>
      <c r="AO351" s="3"/>
      <c r="AP351" s="76"/>
      <c r="AQ351" s="74"/>
      <c r="AR351" s="3"/>
      <c r="AS351" s="3"/>
      <c r="AT351" s="3"/>
      <c r="AU351" s="3"/>
      <c r="AV351" s="3"/>
      <c r="AW351" s="1"/>
      <c r="AX351" s="1"/>
      <c r="AY351" s="1">
        <f t="shared" si="108"/>
        <v>0</v>
      </c>
      <c r="AZ351" s="3"/>
      <c r="BA351" s="3"/>
      <c r="BB351" s="3"/>
      <c r="BC351" s="80" t="e">
        <f t="shared" si="109"/>
        <v>#DIV/0!</v>
      </c>
      <c r="BD351" s="80" t="e">
        <f t="shared" si="110"/>
        <v>#DIV/0!</v>
      </c>
      <c r="BE351" s="81">
        <f t="shared" si="111"/>
        <v>0</v>
      </c>
      <c r="BF351" s="81">
        <f t="shared" si="112"/>
        <v>0</v>
      </c>
      <c r="BG351" s="81">
        <f t="shared" si="113"/>
        <v>0</v>
      </c>
      <c r="BH351" s="81">
        <f t="shared" si="114"/>
        <v>0</v>
      </c>
      <c r="BI351" s="81">
        <f t="shared" si="115"/>
        <v>0</v>
      </c>
    </row>
    <row r="352" spans="1:61" ht="17.25" thickTop="1" thickBot="1">
      <c r="A352" s="70"/>
      <c r="B352" s="71"/>
      <c r="C352" s="3"/>
      <c r="D352" s="45"/>
      <c r="E352" s="45"/>
      <c r="F352" s="45">
        <f t="shared" si="104"/>
        <v>0</v>
      </c>
      <c r="G352" s="3"/>
      <c r="H352" s="3"/>
      <c r="I352" s="39"/>
      <c r="J352" s="45">
        <f t="shared" si="105"/>
        <v>0</v>
      </c>
      <c r="K352" s="45">
        <f t="shared" si="106"/>
        <v>0</v>
      </c>
      <c r="L352" s="3"/>
      <c r="M352" s="72"/>
      <c r="N352" s="72"/>
      <c r="O352" s="45">
        <f t="shared" si="107"/>
        <v>0</v>
      </c>
      <c r="P352" s="71"/>
      <c r="Q352" s="74"/>
      <c r="R352" s="74"/>
      <c r="S352" s="75"/>
      <c r="T352" s="76"/>
      <c r="U352" s="70"/>
      <c r="V352" s="3"/>
      <c r="W352" s="3"/>
      <c r="X352" s="3"/>
      <c r="Y352" s="39"/>
      <c r="Z352" s="405">
        <f t="shared" si="116"/>
        <v>0</v>
      </c>
      <c r="AA352" s="92">
        <f t="shared" si="103"/>
        <v>0</v>
      </c>
      <c r="AB352" s="71"/>
      <c r="AC352" s="3"/>
      <c r="AD352" s="71"/>
      <c r="AE352" s="78"/>
      <c r="AF352" s="78"/>
      <c r="AG352" s="3"/>
      <c r="AH352" s="3"/>
      <c r="AI352" s="79"/>
      <c r="AJ352" s="3"/>
      <c r="AK352" s="71"/>
      <c r="AL352" s="3"/>
      <c r="AM352" s="71"/>
      <c r="AN352" s="3"/>
      <c r="AO352" s="3"/>
      <c r="AP352" s="76"/>
      <c r="AQ352" s="74"/>
      <c r="AR352" s="3"/>
      <c r="AS352" s="3"/>
      <c r="AT352" s="3"/>
      <c r="AU352" s="3"/>
      <c r="AV352" s="3"/>
      <c r="AW352" s="1"/>
      <c r="AX352" s="1"/>
      <c r="AY352" s="1">
        <f t="shared" si="108"/>
        <v>0</v>
      </c>
      <c r="AZ352" s="3"/>
      <c r="BA352" s="3"/>
      <c r="BB352" s="3"/>
      <c r="BC352" s="80" t="e">
        <f t="shared" si="109"/>
        <v>#DIV/0!</v>
      </c>
      <c r="BD352" s="80" t="e">
        <f t="shared" si="110"/>
        <v>#DIV/0!</v>
      </c>
      <c r="BE352" s="81">
        <f t="shared" si="111"/>
        <v>0</v>
      </c>
      <c r="BF352" s="81">
        <f t="shared" si="112"/>
        <v>0</v>
      </c>
      <c r="BG352" s="81">
        <f t="shared" si="113"/>
        <v>0</v>
      </c>
      <c r="BH352" s="81">
        <f t="shared" si="114"/>
        <v>0</v>
      </c>
      <c r="BI352" s="81">
        <f t="shared" si="115"/>
        <v>0</v>
      </c>
    </row>
    <row r="353" spans="1:61" ht="17.25" thickTop="1" thickBot="1">
      <c r="A353" s="70"/>
      <c r="B353" s="71"/>
      <c r="C353" s="3"/>
      <c r="D353" s="45"/>
      <c r="E353" s="45"/>
      <c r="F353" s="45">
        <f t="shared" si="104"/>
        <v>0</v>
      </c>
      <c r="G353" s="3"/>
      <c r="H353" s="3"/>
      <c r="I353" s="39"/>
      <c r="J353" s="45">
        <f t="shared" si="105"/>
        <v>0</v>
      </c>
      <c r="K353" s="45">
        <f t="shared" si="106"/>
        <v>0</v>
      </c>
      <c r="L353" s="3"/>
      <c r="M353" s="72"/>
      <c r="N353" s="72"/>
      <c r="O353" s="45">
        <f t="shared" si="107"/>
        <v>0</v>
      </c>
      <c r="P353" s="71"/>
      <c r="Q353" s="74"/>
      <c r="R353" s="74"/>
      <c r="S353" s="75"/>
      <c r="T353" s="76"/>
      <c r="U353" s="70"/>
      <c r="V353" s="3"/>
      <c r="W353" s="3"/>
      <c r="X353" s="3"/>
      <c r="Y353" s="39"/>
      <c r="Z353" s="405">
        <f t="shared" si="116"/>
        <v>0</v>
      </c>
      <c r="AA353" s="92">
        <f t="shared" si="103"/>
        <v>0</v>
      </c>
      <c r="AB353" s="71"/>
      <c r="AC353" s="3"/>
      <c r="AD353" s="71"/>
      <c r="AE353" s="78"/>
      <c r="AF353" s="78"/>
      <c r="AG353" s="3"/>
      <c r="AH353" s="3"/>
      <c r="AI353" s="79"/>
      <c r="AJ353" s="3"/>
      <c r="AK353" s="71"/>
      <c r="AL353" s="3"/>
      <c r="AM353" s="71"/>
      <c r="AN353" s="3"/>
      <c r="AO353" s="3"/>
      <c r="AP353" s="76"/>
      <c r="AQ353" s="74"/>
      <c r="AR353" s="3"/>
      <c r="AS353" s="3"/>
      <c r="AT353" s="3"/>
      <c r="AU353" s="3"/>
      <c r="AV353" s="3"/>
      <c r="AW353" s="1"/>
      <c r="AX353" s="1"/>
      <c r="AY353" s="1">
        <f t="shared" si="108"/>
        <v>0</v>
      </c>
      <c r="AZ353" s="3"/>
      <c r="BA353" s="3"/>
      <c r="BB353" s="3"/>
      <c r="BC353" s="80" t="e">
        <f t="shared" si="109"/>
        <v>#DIV/0!</v>
      </c>
      <c r="BD353" s="80" t="e">
        <f t="shared" si="110"/>
        <v>#DIV/0!</v>
      </c>
      <c r="BE353" s="81">
        <f t="shared" si="111"/>
        <v>0</v>
      </c>
      <c r="BF353" s="81">
        <f t="shared" si="112"/>
        <v>0</v>
      </c>
      <c r="BG353" s="81">
        <f t="shared" si="113"/>
        <v>0</v>
      </c>
      <c r="BH353" s="81">
        <f t="shared" si="114"/>
        <v>0</v>
      </c>
      <c r="BI353" s="81">
        <f t="shared" si="115"/>
        <v>0</v>
      </c>
    </row>
    <row r="354" spans="1:61" ht="17.25" thickTop="1" thickBot="1">
      <c r="A354" s="70"/>
      <c r="B354" s="71"/>
      <c r="C354" s="3"/>
      <c r="D354" s="45"/>
      <c r="E354" s="45"/>
      <c r="F354" s="45">
        <f t="shared" si="104"/>
        <v>0</v>
      </c>
      <c r="G354" s="3"/>
      <c r="H354" s="3"/>
      <c r="I354" s="39"/>
      <c r="J354" s="45">
        <f t="shared" si="105"/>
        <v>0</v>
      </c>
      <c r="K354" s="45">
        <f t="shared" si="106"/>
        <v>0</v>
      </c>
      <c r="L354" s="3"/>
      <c r="M354" s="72"/>
      <c r="N354" s="72"/>
      <c r="O354" s="45">
        <f t="shared" si="107"/>
        <v>0</v>
      </c>
      <c r="P354" s="71"/>
      <c r="Q354" s="74"/>
      <c r="R354" s="74"/>
      <c r="S354" s="75"/>
      <c r="T354" s="76"/>
      <c r="U354" s="70"/>
      <c r="V354" s="3"/>
      <c r="W354" s="3"/>
      <c r="X354" s="3"/>
      <c r="Y354" s="39"/>
      <c r="Z354" s="405">
        <f t="shared" si="116"/>
        <v>0</v>
      </c>
      <c r="AA354" s="92">
        <f t="shared" si="103"/>
        <v>0</v>
      </c>
      <c r="AB354" s="71"/>
      <c r="AC354" s="3"/>
      <c r="AD354" s="71"/>
      <c r="AE354" s="78"/>
      <c r="AF354" s="78"/>
      <c r="AG354" s="3"/>
      <c r="AH354" s="3"/>
      <c r="AI354" s="79"/>
      <c r="AJ354" s="3"/>
      <c r="AK354" s="71"/>
      <c r="AL354" s="3"/>
      <c r="AM354" s="71"/>
      <c r="AN354" s="3"/>
      <c r="AO354" s="3"/>
      <c r="AP354" s="76"/>
      <c r="AQ354" s="74"/>
      <c r="AR354" s="3"/>
      <c r="AS354" s="3"/>
      <c r="AT354" s="3"/>
      <c r="AU354" s="3"/>
      <c r="AV354" s="3"/>
      <c r="AW354" s="1"/>
      <c r="AX354" s="1"/>
      <c r="AY354" s="1">
        <f t="shared" si="108"/>
        <v>0</v>
      </c>
      <c r="AZ354" s="3"/>
      <c r="BA354" s="3"/>
      <c r="BB354" s="3"/>
      <c r="BC354" s="80" t="e">
        <f t="shared" si="109"/>
        <v>#DIV/0!</v>
      </c>
      <c r="BD354" s="80" t="e">
        <f t="shared" si="110"/>
        <v>#DIV/0!</v>
      </c>
      <c r="BE354" s="81">
        <f t="shared" si="111"/>
        <v>0</v>
      </c>
      <c r="BF354" s="81">
        <f t="shared" si="112"/>
        <v>0</v>
      </c>
      <c r="BG354" s="81">
        <f t="shared" si="113"/>
        <v>0</v>
      </c>
      <c r="BH354" s="81">
        <f t="shared" si="114"/>
        <v>0</v>
      </c>
      <c r="BI354" s="81">
        <f t="shared" si="115"/>
        <v>0</v>
      </c>
    </row>
    <row r="355" spans="1:61" ht="17.25" thickTop="1" thickBot="1">
      <c r="A355" s="70"/>
      <c r="B355" s="71"/>
      <c r="C355" s="3"/>
      <c r="D355" s="45"/>
      <c r="E355" s="45"/>
      <c r="F355" s="45">
        <f t="shared" si="104"/>
        <v>0</v>
      </c>
      <c r="G355" s="3"/>
      <c r="H355" s="3"/>
      <c r="I355" s="39"/>
      <c r="J355" s="45">
        <f t="shared" si="105"/>
        <v>0</v>
      </c>
      <c r="K355" s="45">
        <f t="shared" si="106"/>
        <v>0</v>
      </c>
      <c r="L355" s="3"/>
      <c r="M355" s="72"/>
      <c r="N355" s="72"/>
      <c r="O355" s="45">
        <f t="shared" si="107"/>
        <v>0</v>
      </c>
      <c r="P355" s="71"/>
      <c r="Q355" s="74"/>
      <c r="R355" s="74"/>
      <c r="S355" s="75"/>
      <c r="T355" s="76"/>
      <c r="U355" s="70"/>
      <c r="V355" s="3"/>
      <c r="W355" s="3"/>
      <c r="X355" s="3"/>
      <c r="Y355" s="39"/>
      <c r="Z355" s="405">
        <f t="shared" si="116"/>
        <v>0</v>
      </c>
      <c r="AA355" s="92">
        <f t="shared" si="103"/>
        <v>0</v>
      </c>
      <c r="AB355" s="71"/>
      <c r="AC355" s="3"/>
      <c r="AD355" s="71"/>
      <c r="AE355" s="78"/>
      <c r="AF355" s="78"/>
      <c r="AG355" s="3"/>
      <c r="AH355" s="3"/>
      <c r="AI355" s="79"/>
      <c r="AJ355" s="3"/>
      <c r="AK355" s="71"/>
      <c r="AL355" s="3"/>
      <c r="AM355" s="71"/>
      <c r="AN355" s="3"/>
      <c r="AO355" s="3"/>
      <c r="AP355" s="76"/>
      <c r="AQ355" s="74"/>
      <c r="AR355" s="3"/>
      <c r="AS355" s="3"/>
      <c r="AT355" s="3"/>
      <c r="AU355" s="3"/>
      <c r="AV355" s="3"/>
      <c r="AW355" s="1"/>
      <c r="AX355" s="1"/>
      <c r="AY355" s="1">
        <f t="shared" si="108"/>
        <v>0</v>
      </c>
      <c r="AZ355" s="3"/>
      <c r="BA355" s="3"/>
      <c r="BB355" s="3"/>
      <c r="BC355" s="80" t="e">
        <f t="shared" si="109"/>
        <v>#DIV/0!</v>
      </c>
      <c r="BD355" s="80" t="e">
        <f t="shared" si="110"/>
        <v>#DIV/0!</v>
      </c>
      <c r="BE355" s="81">
        <f t="shared" si="111"/>
        <v>0</v>
      </c>
      <c r="BF355" s="81">
        <f t="shared" si="112"/>
        <v>0</v>
      </c>
      <c r="BG355" s="81">
        <f t="shared" si="113"/>
        <v>0</v>
      </c>
      <c r="BH355" s="81">
        <f t="shared" si="114"/>
        <v>0</v>
      </c>
      <c r="BI355" s="81">
        <f t="shared" si="115"/>
        <v>0</v>
      </c>
    </row>
    <row r="356" spans="1:61" ht="17.25" thickTop="1" thickBot="1">
      <c r="A356" s="70"/>
      <c r="B356" s="71"/>
      <c r="C356" s="3"/>
      <c r="D356" s="45"/>
      <c r="E356" s="45"/>
      <c r="F356" s="45">
        <f t="shared" si="104"/>
        <v>0</v>
      </c>
      <c r="G356" s="3"/>
      <c r="H356" s="3"/>
      <c r="I356" s="39"/>
      <c r="J356" s="45">
        <f t="shared" si="105"/>
        <v>0</v>
      </c>
      <c r="K356" s="45">
        <f t="shared" si="106"/>
        <v>0</v>
      </c>
      <c r="L356" s="3"/>
      <c r="M356" s="72"/>
      <c r="N356" s="72"/>
      <c r="O356" s="45">
        <f t="shared" si="107"/>
        <v>0</v>
      </c>
      <c r="P356" s="71"/>
      <c r="Q356" s="74"/>
      <c r="R356" s="74"/>
      <c r="S356" s="75"/>
      <c r="T356" s="76"/>
      <c r="U356" s="70"/>
      <c r="V356" s="3"/>
      <c r="W356" s="3"/>
      <c r="X356" s="3"/>
      <c r="Y356" s="39"/>
      <c r="Z356" s="405">
        <f t="shared" si="116"/>
        <v>0</v>
      </c>
      <c r="AA356" s="92">
        <f t="shared" si="103"/>
        <v>0</v>
      </c>
      <c r="AB356" s="71"/>
      <c r="AC356" s="3"/>
      <c r="AD356" s="71"/>
      <c r="AE356" s="78"/>
      <c r="AF356" s="78"/>
      <c r="AG356" s="3"/>
      <c r="AH356" s="3"/>
      <c r="AI356" s="79"/>
      <c r="AJ356" s="3"/>
      <c r="AK356" s="71"/>
      <c r="AL356" s="3"/>
      <c r="AM356" s="71"/>
      <c r="AN356" s="3"/>
      <c r="AO356" s="3"/>
      <c r="AP356" s="76"/>
      <c r="AQ356" s="74"/>
      <c r="AR356" s="3"/>
      <c r="AS356" s="3"/>
      <c r="AT356" s="3"/>
      <c r="AU356" s="3"/>
      <c r="AV356" s="3"/>
      <c r="AW356" s="1"/>
      <c r="AX356" s="1"/>
      <c r="AY356" s="1">
        <f t="shared" si="108"/>
        <v>0</v>
      </c>
      <c r="AZ356" s="3"/>
      <c r="BA356" s="3"/>
      <c r="BB356" s="3"/>
      <c r="BC356" s="80" t="e">
        <f t="shared" si="109"/>
        <v>#DIV/0!</v>
      </c>
      <c r="BD356" s="80" t="e">
        <f t="shared" si="110"/>
        <v>#DIV/0!</v>
      </c>
      <c r="BE356" s="81">
        <f t="shared" si="111"/>
        <v>0</v>
      </c>
      <c r="BF356" s="81">
        <f t="shared" si="112"/>
        <v>0</v>
      </c>
      <c r="BG356" s="81">
        <f t="shared" si="113"/>
        <v>0</v>
      </c>
      <c r="BH356" s="81">
        <f t="shared" si="114"/>
        <v>0</v>
      </c>
      <c r="BI356" s="81">
        <f t="shared" si="115"/>
        <v>0</v>
      </c>
    </row>
    <row r="357" spans="1:61" ht="17.25" thickTop="1" thickBot="1">
      <c r="A357" s="70"/>
      <c r="B357" s="71"/>
      <c r="C357" s="3"/>
      <c r="D357" s="45"/>
      <c r="E357" s="45"/>
      <c r="F357" s="45">
        <f t="shared" si="104"/>
        <v>0</v>
      </c>
      <c r="G357" s="3"/>
      <c r="H357" s="3"/>
      <c r="I357" s="39"/>
      <c r="J357" s="45">
        <f t="shared" si="105"/>
        <v>0</v>
      </c>
      <c r="K357" s="45">
        <f t="shared" si="106"/>
        <v>0</v>
      </c>
      <c r="L357" s="3"/>
      <c r="M357" s="72"/>
      <c r="N357" s="72"/>
      <c r="O357" s="45">
        <f t="shared" si="107"/>
        <v>0</v>
      </c>
      <c r="P357" s="71"/>
      <c r="Q357" s="74"/>
      <c r="R357" s="74"/>
      <c r="S357" s="75"/>
      <c r="T357" s="76"/>
      <c r="U357" s="70"/>
      <c r="V357" s="3"/>
      <c r="W357" s="3"/>
      <c r="X357" s="3"/>
      <c r="Y357" s="39"/>
      <c r="Z357" s="405">
        <f t="shared" si="116"/>
        <v>0</v>
      </c>
      <c r="AA357" s="92">
        <f t="shared" si="103"/>
        <v>0</v>
      </c>
      <c r="AB357" s="71"/>
      <c r="AC357" s="3"/>
      <c r="AD357" s="71"/>
      <c r="AE357" s="78"/>
      <c r="AF357" s="78"/>
      <c r="AG357" s="3"/>
      <c r="AH357" s="3"/>
      <c r="AI357" s="79"/>
      <c r="AJ357" s="3"/>
      <c r="AK357" s="71"/>
      <c r="AL357" s="3"/>
      <c r="AM357" s="71"/>
      <c r="AN357" s="3"/>
      <c r="AO357" s="3"/>
      <c r="AP357" s="76"/>
      <c r="AQ357" s="74"/>
      <c r="AR357" s="3"/>
      <c r="AS357" s="3"/>
      <c r="AT357" s="3"/>
      <c r="AU357" s="3"/>
      <c r="AV357" s="3"/>
      <c r="AW357" s="1"/>
      <c r="AX357" s="1"/>
      <c r="AY357" s="1">
        <f t="shared" si="108"/>
        <v>0</v>
      </c>
      <c r="AZ357" s="3"/>
      <c r="BA357" s="3"/>
      <c r="BB357" s="3"/>
      <c r="BC357" s="80" t="e">
        <f t="shared" si="109"/>
        <v>#DIV/0!</v>
      </c>
      <c r="BD357" s="80" t="e">
        <f t="shared" si="110"/>
        <v>#DIV/0!</v>
      </c>
      <c r="BE357" s="81">
        <f t="shared" si="111"/>
        <v>0</v>
      </c>
      <c r="BF357" s="81">
        <f t="shared" si="112"/>
        <v>0</v>
      </c>
      <c r="BG357" s="81">
        <f t="shared" si="113"/>
        <v>0</v>
      </c>
      <c r="BH357" s="81">
        <f t="shared" si="114"/>
        <v>0</v>
      </c>
      <c r="BI357" s="81">
        <f t="shared" si="115"/>
        <v>0</v>
      </c>
    </row>
    <row r="358" spans="1:61" ht="17.25" thickTop="1" thickBot="1">
      <c r="A358" s="70"/>
      <c r="B358" s="71"/>
      <c r="C358" s="3"/>
      <c r="D358" s="45"/>
      <c r="E358" s="45"/>
      <c r="F358" s="45">
        <f t="shared" si="104"/>
        <v>0</v>
      </c>
      <c r="G358" s="3"/>
      <c r="H358" s="3"/>
      <c r="I358" s="39"/>
      <c r="J358" s="45">
        <f t="shared" si="105"/>
        <v>0</v>
      </c>
      <c r="K358" s="45">
        <f t="shared" si="106"/>
        <v>0</v>
      </c>
      <c r="L358" s="3"/>
      <c r="M358" s="72"/>
      <c r="N358" s="72"/>
      <c r="O358" s="45">
        <f t="shared" si="107"/>
        <v>0</v>
      </c>
      <c r="P358" s="71"/>
      <c r="Q358" s="74"/>
      <c r="R358" s="74"/>
      <c r="S358" s="75"/>
      <c r="T358" s="76"/>
      <c r="U358" s="70"/>
      <c r="V358" s="3"/>
      <c r="W358" s="3"/>
      <c r="X358" s="3"/>
      <c r="Y358" s="39"/>
      <c r="Z358" s="405">
        <f t="shared" si="116"/>
        <v>0</v>
      </c>
      <c r="AA358" s="92">
        <f t="shared" si="103"/>
        <v>0</v>
      </c>
      <c r="AB358" s="71"/>
      <c r="AC358" s="3"/>
      <c r="AD358" s="71"/>
      <c r="AE358" s="78"/>
      <c r="AF358" s="78"/>
      <c r="AG358" s="3"/>
      <c r="AH358" s="3"/>
      <c r="AI358" s="79"/>
      <c r="AJ358" s="3"/>
      <c r="AK358" s="71"/>
      <c r="AL358" s="3"/>
      <c r="AM358" s="71"/>
      <c r="AN358" s="3"/>
      <c r="AO358" s="3"/>
      <c r="AP358" s="76"/>
      <c r="AQ358" s="74"/>
      <c r="AR358" s="3"/>
      <c r="AS358" s="3"/>
      <c r="AT358" s="3"/>
      <c r="AU358" s="3"/>
      <c r="AV358" s="3"/>
      <c r="AW358" s="1"/>
      <c r="AX358" s="1"/>
      <c r="AY358" s="1">
        <f t="shared" si="108"/>
        <v>0</v>
      </c>
      <c r="AZ358" s="3"/>
      <c r="BA358" s="3"/>
      <c r="BB358" s="3"/>
      <c r="BC358" s="80" t="e">
        <f t="shared" si="109"/>
        <v>#DIV/0!</v>
      </c>
      <c r="BD358" s="80" t="e">
        <f t="shared" si="110"/>
        <v>#DIV/0!</v>
      </c>
      <c r="BE358" s="81">
        <f t="shared" si="111"/>
        <v>0</v>
      </c>
      <c r="BF358" s="81">
        <f t="shared" si="112"/>
        <v>0</v>
      </c>
      <c r="BG358" s="81">
        <f t="shared" si="113"/>
        <v>0</v>
      </c>
      <c r="BH358" s="81">
        <f t="shared" si="114"/>
        <v>0</v>
      </c>
      <c r="BI358" s="81">
        <f t="shared" si="115"/>
        <v>0</v>
      </c>
    </row>
    <row r="359" spans="1:61" ht="17.25" thickTop="1" thickBot="1">
      <c r="A359" s="70"/>
      <c r="B359" s="71"/>
      <c r="C359" s="3"/>
      <c r="D359" s="45"/>
      <c r="E359" s="45"/>
      <c r="F359" s="45">
        <f t="shared" si="104"/>
        <v>0</v>
      </c>
      <c r="G359" s="3"/>
      <c r="H359" s="3"/>
      <c r="I359" s="39"/>
      <c r="J359" s="45">
        <f t="shared" si="105"/>
        <v>0</v>
      </c>
      <c r="K359" s="45">
        <f t="shared" si="106"/>
        <v>0</v>
      </c>
      <c r="L359" s="3"/>
      <c r="M359" s="72"/>
      <c r="N359" s="72"/>
      <c r="O359" s="45">
        <f t="shared" si="107"/>
        <v>0</v>
      </c>
      <c r="P359" s="71"/>
      <c r="Q359" s="74"/>
      <c r="R359" s="74"/>
      <c r="S359" s="75"/>
      <c r="T359" s="76"/>
      <c r="U359" s="70"/>
      <c r="V359" s="3"/>
      <c r="W359" s="3"/>
      <c r="X359" s="3"/>
      <c r="Y359" s="39"/>
      <c r="Z359" s="405">
        <f t="shared" si="116"/>
        <v>0</v>
      </c>
      <c r="AA359" s="92">
        <f t="shared" si="103"/>
        <v>0</v>
      </c>
      <c r="AB359" s="71"/>
      <c r="AC359" s="3"/>
      <c r="AD359" s="71"/>
      <c r="AE359" s="78"/>
      <c r="AF359" s="78"/>
      <c r="AG359" s="3"/>
      <c r="AH359" s="3"/>
      <c r="AI359" s="79"/>
      <c r="AJ359" s="3"/>
      <c r="AK359" s="71"/>
      <c r="AL359" s="3"/>
      <c r="AM359" s="71"/>
      <c r="AN359" s="3"/>
      <c r="AO359" s="3"/>
      <c r="AP359" s="76"/>
      <c r="AQ359" s="74"/>
      <c r="AR359" s="3"/>
      <c r="AS359" s="3"/>
      <c r="AT359" s="3"/>
      <c r="AU359" s="3"/>
      <c r="AV359" s="3"/>
      <c r="AW359" s="1"/>
      <c r="AX359" s="1"/>
      <c r="AY359" s="1">
        <f t="shared" si="108"/>
        <v>0</v>
      </c>
      <c r="AZ359" s="3"/>
      <c r="BA359" s="3"/>
      <c r="BB359" s="3"/>
      <c r="BC359" s="80" t="e">
        <f t="shared" si="109"/>
        <v>#DIV/0!</v>
      </c>
      <c r="BD359" s="80" t="e">
        <f t="shared" si="110"/>
        <v>#DIV/0!</v>
      </c>
      <c r="BE359" s="81">
        <f t="shared" si="111"/>
        <v>0</v>
      </c>
      <c r="BF359" s="81">
        <f t="shared" si="112"/>
        <v>0</v>
      </c>
      <c r="BG359" s="81">
        <f t="shared" si="113"/>
        <v>0</v>
      </c>
      <c r="BH359" s="81">
        <f t="shared" si="114"/>
        <v>0</v>
      </c>
      <c r="BI359" s="81">
        <f t="shared" si="115"/>
        <v>0</v>
      </c>
    </row>
    <row r="360" spans="1:61" ht="17.25" thickTop="1" thickBot="1">
      <c r="A360" s="70"/>
      <c r="B360" s="71"/>
      <c r="C360" s="3"/>
      <c r="D360" s="45"/>
      <c r="E360" s="45"/>
      <c r="F360" s="45">
        <f t="shared" si="104"/>
        <v>0</v>
      </c>
      <c r="G360" s="3"/>
      <c r="H360" s="3"/>
      <c r="I360" s="39"/>
      <c r="J360" s="45">
        <f t="shared" si="105"/>
        <v>0</v>
      </c>
      <c r="K360" s="45">
        <f t="shared" si="106"/>
        <v>0</v>
      </c>
      <c r="L360" s="3"/>
      <c r="M360" s="72"/>
      <c r="N360" s="72"/>
      <c r="O360" s="45">
        <f t="shared" si="107"/>
        <v>0</v>
      </c>
      <c r="P360" s="71"/>
      <c r="Q360" s="74"/>
      <c r="R360" s="74"/>
      <c r="S360" s="75"/>
      <c r="T360" s="76"/>
      <c r="U360" s="70"/>
      <c r="V360" s="3"/>
      <c r="W360" s="3"/>
      <c r="X360" s="3"/>
      <c r="Y360" s="39"/>
      <c r="Z360" s="405">
        <f t="shared" si="116"/>
        <v>0</v>
      </c>
      <c r="AA360" s="92">
        <f t="shared" si="103"/>
        <v>0</v>
      </c>
      <c r="AB360" s="71"/>
      <c r="AC360" s="3"/>
      <c r="AD360" s="71"/>
      <c r="AE360" s="78"/>
      <c r="AF360" s="78"/>
      <c r="AG360" s="3"/>
      <c r="AH360" s="3"/>
      <c r="AI360" s="79"/>
      <c r="AJ360" s="3"/>
      <c r="AK360" s="71"/>
      <c r="AL360" s="3"/>
      <c r="AM360" s="71"/>
      <c r="AN360" s="3"/>
      <c r="AO360" s="3"/>
      <c r="AP360" s="76"/>
      <c r="AQ360" s="74"/>
      <c r="AR360" s="3"/>
      <c r="AS360" s="3"/>
      <c r="AT360" s="3"/>
      <c r="AU360" s="3"/>
      <c r="AV360" s="3"/>
      <c r="AW360" s="1"/>
      <c r="AX360" s="1"/>
      <c r="AY360" s="1">
        <f t="shared" si="108"/>
        <v>0</v>
      </c>
      <c r="AZ360" s="3"/>
      <c r="BA360" s="3"/>
      <c r="BB360" s="3"/>
      <c r="BC360" s="80" t="e">
        <f t="shared" si="109"/>
        <v>#DIV/0!</v>
      </c>
      <c r="BD360" s="80" t="e">
        <f t="shared" si="110"/>
        <v>#DIV/0!</v>
      </c>
      <c r="BE360" s="81">
        <f t="shared" si="111"/>
        <v>0</v>
      </c>
      <c r="BF360" s="81">
        <f t="shared" si="112"/>
        <v>0</v>
      </c>
      <c r="BG360" s="81">
        <f t="shared" si="113"/>
        <v>0</v>
      </c>
      <c r="BH360" s="81">
        <f t="shared" si="114"/>
        <v>0</v>
      </c>
      <c r="BI360" s="81">
        <f t="shared" si="115"/>
        <v>0</v>
      </c>
    </row>
    <row r="361" spans="1:61" ht="17.25" thickTop="1" thickBot="1">
      <c r="A361" s="70"/>
      <c r="B361" s="71"/>
      <c r="C361" s="3"/>
      <c r="D361" s="45"/>
      <c r="E361" s="45"/>
      <c r="F361" s="45">
        <f t="shared" si="104"/>
        <v>0</v>
      </c>
      <c r="G361" s="3"/>
      <c r="H361" s="3"/>
      <c r="I361" s="39"/>
      <c r="J361" s="45">
        <f t="shared" si="105"/>
        <v>0</v>
      </c>
      <c r="K361" s="45">
        <f t="shared" si="106"/>
        <v>0</v>
      </c>
      <c r="L361" s="3"/>
      <c r="M361" s="72"/>
      <c r="N361" s="72"/>
      <c r="O361" s="45">
        <f t="shared" si="107"/>
        <v>0</v>
      </c>
      <c r="P361" s="71"/>
      <c r="Q361" s="74"/>
      <c r="R361" s="74"/>
      <c r="S361" s="75"/>
      <c r="T361" s="76"/>
      <c r="U361" s="70"/>
      <c r="V361" s="3"/>
      <c r="W361" s="3"/>
      <c r="X361" s="3"/>
      <c r="Y361" s="39"/>
      <c r="Z361" s="405">
        <f t="shared" si="116"/>
        <v>0</v>
      </c>
      <c r="AA361" s="92">
        <f t="shared" si="103"/>
        <v>0</v>
      </c>
      <c r="AB361" s="71"/>
      <c r="AC361" s="3"/>
      <c r="AD361" s="71"/>
      <c r="AE361" s="78"/>
      <c r="AF361" s="78"/>
      <c r="AG361" s="3"/>
      <c r="AH361" s="3"/>
      <c r="AI361" s="79"/>
      <c r="AJ361" s="3"/>
      <c r="AK361" s="71"/>
      <c r="AL361" s="3"/>
      <c r="AM361" s="71"/>
      <c r="AN361" s="3"/>
      <c r="AO361" s="3"/>
      <c r="AP361" s="76"/>
      <c r="AQ361" s="74"/>
      <c r="AR361" s="3"/>
      <c r="AS361" s="3"/>
      <c r="AT361" s="3"/>
      <c r="AU361" s="3"/>
      <c r="AV361" s="3"/>
      <c r="AW361" s="1"/>
      <c r="AX361" s="1"/>
      <c r="AY361" s="1">
        <f t="shared" si="108"/>
        <v>0</v>
      </c>
      <c r="AZ361" s="3"/>
      <c r="BA361" s="3"/>
      <c r="BB361" s="3"/>
      <c r="BC361" s="80" t="e">
        <f t="shared" si="109"/>
        <v>#DIV/0!</v>
      </c>
      <c r="BD361" s="80" t="e">
        <f t="shared" si="110"/>
        <v>#DIV/0!</v>
      </c>
      <c r="BE361" s="81">
        <f t="shared" si="111"/>
        <v>0</v>
      </c>
      <c r="BF361" s="81">
        <f t="shared" si="112"/>
        <v>0</v>
      </c>
      <c r="BG361" s="81">
        <f t="shared" si="113"/>
        <v>0</v>
      </c>
      <c r="BH361" s="81">
        <f t="shared" si="114"/>
        <v>0</v>
      </c>
      <c r="BI361" s="81">
        <f t="shared" si="115"/>
        <v>0</v>
      </c>
    </row>
    <row r="362" spans="1:61" ht="17.25" thickTop="1" thickBot="1">
      <c r="A362" s="70"/>
      <c r="B362" s="71"/>
      <c r="C362" s="3"/>
      <c r="D362" s="45"/>
      <c r="E362" s="45"/>
      <c r="F362" s="45">
        <f t="shared" si="104"/>
        <v>0</v>
      </c>
      <c r="G362" s="3"/>
      <c r="H362" s="3"/>
      <c r="I362" s="39"/>
      <c r="J362" s="45">
        <f t="shared" si="105"/>
        <v>0</v>
      </c>
      <c r="K362" s="45">
        <f t="shared" si="106"/>
        <v>0</v>
      </c>
      <c r="L362" s="3"/>
      <c r="M362" s="72"/>
      <c r="N362" s="72"/>
      <c r="O362" s="45">
        <f t="shared" si="107"/>
        <v>0</v>
      </c>
      <c r="P362" s="71"/>
      <c r="Q362" s="74"/>
      <c r="R362" s="74"/>
      <c r="S362" s="75"/>
      <c r="T362" s="76"/>
      <c r="U362" s="70"/>
      <c r="V362" s="3"/>
      <c r="W362" s="3"/>
      <c r="X362" s="3"/>
      <c r="Y362" s="39"/>
      <c r="Z362" s="405">
        <f t="shared" si="116"/>
        <v>0</v>
      </c>
      <c r="AA362" s="92">
        <f t="shared" si="103"/>
        <v>0</v>
      </c>
      <c r="AB362" s="71"/>
      <c r="AC362" s="3"/>
      <c r="AD362" s="71"/>
      <c r="AE362" s="78"/>
      <c r="AF362" s="78"/>
      <c r="AG362" s="3"/>
      <c r="AH362" s="3"/>
      <c r="AI362" s="79"/>
      <c r="AJ362" s="3"/>
      <c r="AK362" s="71"/>
      <c r="AL362" s="3"/>
      <c r="AM362" s="71"/>
      <c r="AN362" s="3"/>
      <c r="AO362" s="3"/>
      <c r="AP362" s="76"/>
      <c r="AQ362" s="74"/>
      <c r="AR362" s="3"/>
      <c r="AS362" s="3"/>
      <c r="AT362" s="3"/>
      <c r="AU362" s="3"/>
      <c r="AV362" s="3"/>
      <c r="AW362" s="1"/>
      <c r="AX362" s="1"/>
      <c r="AY362" s="1">
        <f t="shared" si="108"/>
        <v>0</v>
      </c>
      <c r="AZ362" s="3"/>
      <c r="BA362" s="3"/>
      <c r="BB362" s="3"/>
      <c r="BC362" s="80" t="e">
        <f t="shared" si="109"/>
        <v>#DIV/0!</v>
      </c>
      <c r="BD362" s="80" t="e">
        <f t="shared" si="110"/>
        <v>#DIV/0!</v>
      </c>
      <c r="BE362" s="81">
        <f t="shared" si="111"/>
        <v>0</v>
      </c>
      <c r="BF362" s="81">
        <f t="shared" si="112"/>
        <v>0</v>
      </c>
      <c r="BG362" s="81">
        <f t="shared" si="113"/>
        <v>0</v>
      </c>
      <c r="BH362" s="81">
        <f t="shared" si="114"/>
        <v>0</v>
      </c>
      <c r="BI362" s="81">
        <f t="shared" si="115"/>
        <v>0</v>
      </c>
    </row>
    <row r="363" spans="1:61" ht="17.25" thickTop="1" thickBot="1">
      <c r="A363" s="70"/>
      <c r="B363" s="71"/>
      <c r="C363" s="3"/>
      <c r="D363" s="45"/>
      <c r="E363" s="45"/>
      <c r="F363" s="45">
        <f t="shared" si="104"/>
        <v>0</v>
      </c>
      <c r="G363" s="3"/>
      <c r="H363" s="3"/>
      <c r="I363" s="39"/>
      <c r="J363" s="45">
        <f t="shared" si="105"/>
        <v>0</v>
      </c>
      <c r="K363" s="45">
        <f t="shared" si="106"/>
        <v>0</v>
      </c>
      <c r="L363" s="3"/>
      <c r="M363" s="72"/>
      <c r="N363" s="72"/>
      <c r="O363" s="45">
        <f t="shared" si="107"/>
        <v>0</v>
      </c>
      <c r="P363" s="71"/>
      <c r="Q363" s="74"/>
      <c r="R363" s="74"/>
      <c r="S363" s="75"/>
      <c r="T363" s="76"/>
      <c r="U363" s="70"/>
      <c r="V363" s="3"/>
      <c r="W363" s="3"/>
      <c r="X363" s="3"/>
      <c r="Y363" s="39"/>
      <c r="Z363" s="405">
        <f t="shared" si="116"/>
        <v>0</v>
      </c>
      <c r="AA363" s="92">
        <f t="shared" si="103"/>
        <v>0</v>
      </c>
      <c r="AB363" s="71"/>
      <c r="AC363" s="3"/>
      <c r="AD363" s="71"/>
      <c r="AE363" s="78"/>
      <c r="AF363" s="78"/>
      <c r="AG363" s="3"/>
      <c r="AH363" s="3"/>
      <c r="AI363" s="79"/>
      <c r="AJ363" s="3"/>
      <c r="AK363" s="71"/>
      <c r="AL363" s="3"/>
      <c r="AM363" s="71"/>
      <c r="AN363" s="3"/>
      <c r="AO363" s="3"/>
      <c r="AP363" s="76"/>
      <c r="AQ363" s="74"/>
      <c r="AR363" s="3"/>
      <c r="AS363" s="3"/>
      <c r="AT363" s="3"/>
      <c r="AU363" s="3"/>
      <c r="AV363" s="3"/>
      <c r="AW363" s="1"/>
      <c r="AX363" s="1"/>
      <c r="AY363" s="1">
        <f t="shared" si="108"/>
        <v>0</v>
      </c>
      <c r="AZ363" s="3"/>
      <c r="BA363" s="3"/>
      <c r="BB363" s="3"/>
      <c r="BC363" s="80" t="e">
        <f t="shared" si="109"/>
        <v>#DIV/0!</v>
      </c>
      <c r="BD363" s="80" t="e">
        <f t="shared" si="110"/>
        <v>#DIV/0!</v>
      </c>
      <c r="BE363" s="81">
        <f t="shared" si="111"/>
        <v>0</v>
      </c>
      <c r="BF363" s="81">
        <f t="shared" si="112"/>
        <v>0</v>
      </c>
      <c r="BG363" s="81">
        <f t="shared" si="113"/>
        <v>0</v>
      </c>
      <c r="BH363" s="81">
        <f t="shared" si="114"/>
        <v>0</v>
      </c>
      <c r="BI363" s="81">
        <f t="shared" si="115"/>
        <v>0</v>
      </c>
    </row>
    <row r="364" spans="1:61" ht="17.25" thickTop="1" thickBot="1">
      <c r="A364" s="70"/>
      <c r="B364" s="71"/>
      <c r="C364" s="3"/>
      <c r="D364" s="45"/>
      <c r="E364" s="45"/>
      <c r="F364" s="45">
        <f t="shared" si="104"/>
        <v>0</v>
      </c>
      <c r="G364" s="3"/>
      <c r="H364" s="3"/>
      <c r="I364" s="39"/>
      <c r="J364" s="45">
        <f t="shared" si="105"/>
        <v>0</v>
      </c>
      <c r="K364" s="45">
        <f t="shared" si="106"/>
        <v>0</v>
      </c>
      <c r="L364" s="3"/>
      <c r="M364" s="72"/>
      <c r="N364" s="72"/>
      <c r="O364" s="45">
        <f t="shared" si="107"/>
        <v>0</v>
      </c>
      <c r="P364" s="71"/>
      <c r="Q364" s="74"/>
      <c r="R364" s="74"/>
      <c r="S364" s="75"/>
      <c r="T364" s="76"/>
      <c r="U364" s="70"/>
      <c r="V364" s="3"/>
      <c r="W364" s="3"/>
      <c r="X364" s="3"/>
      <c r="Y364" s="39"/>
      <c r="Z364" s="405">
        <f t="shared" si="116"/>
        <v>0</v>
      </c>
      <c r="AA364" s="92">
        <f t="shared" si="103"/>
        <v>0</v>
      </c>
      <c r="AB364" s="71"/>
      <c r="AC364" s="3"/>
      <c r="AD364" s="71"/>
      <c r="AE364" s="78"/>
      <c r="AF364" s="78"/>
      <c r="AG364" s="3"/>
      <c r="AH364" s="3"/>
      <c r="AI364" s="79"/>
      <c r="AJ364" s="3"/>
      <c r="AK364" s="71"/>
      <c r="AL364" s="3"/>
      <c r="AM364" s="71"/>
      <c r="AN364" s="3"/>
      <c r="AO364" s="3"/>
      <c r="AP364" s="76"/>
      <c r="AQ364" s="74"/>
      <c r="AR364" s="3"/>
      <c r="AS364" s="3"/>
      <c r="AT364" s="3"/>
      <c r="AU364" s="3"/>
      <c r="AV364" s="3"/>
      <c r="AW364" s="1"/>
      <c r="AX364" s="1"/>
      <c r="AY364" s="1">
        <f t="shared" si="108"/>
        <v>0</v>
      </c>
      <c r="AZ364" s="3"/>
      <c r="BA364" s="3"/>
      <c r="BB364" s="3"/>
      <c r="BC364" s="80" t="e">
        <f t="shared" si="109"/>
        <v>#DIV/0!</v>
      </c>
      <c r="BD364" s="80" t="e">
        <f t="shared" si="110"/>
        <v>#DIV/0!</v>
      </c>
      <c r="BE364" s="81">
        <f t="shared" si="111"/>
        <v>0</v>
      </c>
      <c r="BF364" s="81">
        <f t="shared" si="112"/>
        <v>0</v>
      </c>
      <c r="BG364" s="81">
        <f t="shared" si="113"/>
        <v>0</v>
      </c>
      <c r="BH364" s="81">
        <f t="shared" si="114"/>
        <v>0</v>
      </c>
      <c r="BI364" s="81">
        <f t="shared" si="115"/>
        <v>0</v>
      </c>
    </row>
    <row r="365" spans="1:61" ht="17.25" thickTop="1" thickBot="1">
      <c r="A365" s="70"/>
      <c r="B365" s="71"/>
      <c r="C365" s="3"/>
      <c r="D365" s="45"/>
      <c r="E365" s="45"/>
      <c r="F365" s="45">
        <f t="shared" si="104"/>
        <v>0</v>
      </c>
      <c r="G365" s="3"/>
      <c r="H365" s="3"/>
      <c r="I365" s="39"/>
      <c r="J365" s="45">
        <f t="shared" si="105"/>
        <v>0</v>
      </c>
      <c r="K365" s="45">
        <f t="shared" si="106"/>
        <v>0</v>
      </c>
      <c r="L365" s="3"/>
      <c r="M365" s="72"/>
      <c r="N365" s="72"/>
      <c r="O365" s="45">
        <f t="shared" si="107"/>
        <v>0</v>
      </c>
      <c r="P365" s="71"/>
      <c r="Q365" s="74"/>
      <c r="R365" s="74"/>
      <c r="S365" s="75"/>
      <c r="T365" s="76"/>
      <c r="U365" s="70"/>
      <c r="V365" s="3"/>
      <c r="W365" s="3"/>
      <c r="X365" s="3"/>
      <c r="Y365" s="39"/>
      <c r="Z365" s="405">
        <f t="shared" si="116"/>
        <v>0</v>
      </c>
      <c r="AA365" s="92">
        <f t="shared" si="103"/>
        <v>0</v>
      </c>
      <c r="AB365" s="71"/>
      <c r="AC365" s="3"/>
      <c r="AD365" s="71"/>
      <c r="AE365" s="78"/>
      <c r="AF365" s="78"/>
      <c r="AG365" s="3"/>
      <c r="AH365" s="3"/>
      <c r="AI365" s="79"/>
      <c r="AJ365" s="3"/>
      <c r="AK365" s="71"/>
      <c r="AL365" s="3"/>
      <c r="AM365" s="71"/>
      <c r="AN365" s="3"/>
      <c r="AO365" s="3"/>
      <c r="AP365" s="76"/>
      <c r="AQ365" s="74"/>
      <c r="AR365" s="3"/>
      <c r="AS365" s="3"/>
      <c r="AT365" s="3"/>
      <c r="AU365" s="3"/>
      <c r="AV365" s="3"/>
      <c r="AW365" s="1"/>
      <c r="AX365" s="1"/>
      <c r="AY365" s="1">
        <f t="shared" si="108"/>
        <v>0</v>
      </c>
      <c r="AZ365" s="3"/>
      <c r="BA365" s="3"/>
      <c r="BB365" s="3"/>
      <c r="BC365" s="80" t="e">
        <f t="shared" si="109"/>
        <v>#DIV/0!</v>
      </c>
      <c r="BD365" s="80" t="e">
        <f t="shared" si="110"/>
        <v>#DIV/0!</v>
      </c>
      <c r="BE365" s="81">
        <f t="shared" si="111"/>
        <v>0</v>
      </c>
      <c r="BF365" s="81">
        <f t="shared" si="112"/>
        <v>0</v>
      </c>
      <c r="BG365" s="81">
        <f t="shared" si="113"/>
        <v>0</v>
      </c>
      <c r="BH365" s="81">
        <f t="shared" si="114"/>
        <v>0</v>
      </c>
      <c r="BI365" s="81">
        <f t="shared" si="115"/>
        <v>0</v>
      </c>
    </row>
    <row r="366" spans="1:61" ht="17.25" thickTop="1" thickBot="1">
      <c r="A366" s="70"/>
      <c r="B366" s="71"/>
      <c r="C366" s="3"/>
      <c r="D366" s="45"/>
      <c r="E366" s="45"/>
      <c r="F366" s="45">
        <f t="shared" si="104"/>
        <v>0</v>
      </c>
      <c r="G366" s="3"/>
      <c r="H366" s="3"/>
      <c r="I366" s="39"/>
      <c r="J366" s="45">
        <f t="shared" si="105"/>
        <v>0</v>
      </c>
      <c r="K366" s="45">
        <f t="shared" si="106"/>
        <v>0</v>
      </c>
      <c r="L366" s="3"/>
      <c r="M366" s="72"/>
      <c r="N366" s="72"/>
      <c r="O366" s="45">
        <f t="shared" si="107"/>
        <v>0</v>
      </c>
      <c r="P366" s="71"/>
      <c r="Q366" s="74"/>
      <c r="R366" s="74"/>
      <c r="S366" s="75"/>
      <c r="T366" s="76"/>
      <c r="U366" s="70"/>
      <c r="V366" s="3"/>
      <c r="W366" s="3"/>
      <c r="X366" s="3"/>
      <c r="Y366" s="39"/>
      <c r="Z366" s="405">
        <f t="shared" si="116"/>
        <v>0</v>
      </c>
      <c r="AA366" s="92">
        <f t="shared" si="103"/>
        <v>0</v>
      </c>
      <c r="AB366" s="71"/>
      <c r="AC366" s="3"/>
      <c r="AD366" s="71"/>
      <c r="AE366" s="78"/>
      <c r="AF366" s="78"/>
      <c r="AG366" s="3"/>
      <c r="AH366" s="3"/>
      <c r="AI366" s="79"/>
      <c r="AJ366" s="3"/>
      <c r="AK366" s="71"/>
      <c r="AL366" s="3"/>
      <c r="AM366" s="71"/>
      <c r="AN366" s="3"/>
      <c r="AO366" s="3"/>
      <c r="AP366" s="76"/>
      <c r="AQ366" s="74"/>
      <c r="AR366" s="3"/>
      <c r="AS366" s="3"/>
      <c r="AT366" s="3"/>
      <c r="AU366" s="3"/>
      <c r="AV366" s="3"/>
      <c r="AW366" s="1"/>
      <c r="AX366" s="1"/>
      <c r="AY366" s="1">
        <f t="shared" si="108"/>
        <v>0</v>
      </c>
      <c r="AZ366" s="3"/>
      <c r="BA366" s="3"/>
      <c r="BB366" s="3"/>
      <c r="BC366" s="80" t="e">
        <f t="shared" si="109"/>
        <v>#DIV/0!</v>
      </c>
      <c r="BD366" s="80" t="e">
        <f t="shared" si="110"/>
        <v>#DIV/0!</v>
      </c>
      <c r="BE366" s="81">
        <f t="shared" si="111"/>
        <v>0</v>
      </c>
      <c r="BF366" s="81">
        <f t="shared" si="112"/>
        <v>0</v>
      </c>
      <c r="BG366" s="81">
        <f t="shared" si="113"/>
        <v>0</v>
      </c>
      <c r="BH366" s="81">
        <f t="shared" si="114"/>
        <v>0</v>
      </c>
      <c r="BI366" s="81">
        <f t="shared" si="115"/>
        <v>0</v>
      </c>
    </row>
    <row r="367" spans="1:61" ht="17.25" thickTop="1" thickBot="1">
      <c r="A367" s="70"/>
      <c r="B367" s="71"/>
      <c r="C367" s="3"/>
      <c r="D367" s="45"/>
      <c r="E367" s="45"/>
      <c r="F367" s="45">
        <f t="shared" si="104"/>
        <v>0</v>
      </c>
      <c r="G367" s="3"/>
      <c r="H367" s="3"/>
      <c r="I367" s="39"/>
      <c r="J367" s="45">
        <f t="shared" si="105"/>
        <v>0</v>
      </c>
      <c r="K367" s="45">
        <f t="shared" si="106"/>
        <v>0</v>
      </c>
      <c r="L367" s="3"/>
      <c r="M367" s="72"/>
      <c r="N367" s="72"/>
      <c r="O367" s="45">
        <f t="shared" si="107"/>
        <v>0</v>
      </c>
      <c r="P367" s="71"/>
      <c r="Q367" s="74"/>
      <c r="R367" s="74"/>
      <c r="S367" s="75"/>
      <c r="T367" s="76"/>
      <c r="U367" s="70"/>
      <c r="V367" s="3"/>
      <c r="W367" s="3"/>
      <c r="X367" s="3"/>
      <c r="Y367" s="39"/>
      <c r="Z367" s="405">
        <f t="shared" si="116"/>
        <v>0</v>
      </c>
      <c r="AA367" s="92">
        <f t="shared" si="103"/>
        <v>0</v>
      </c>
      <c r="AB367" s="71"/>
      <c r="AC367" s="3"/>
      <c r="AD367" s="71"/>
      <c r="AE367" s="78"/>
      <c r="AF367" s="78"/>
      <c r="AG367" s="3"/>
      <c r="AH367" s="3"/>
      <c r="AI367" s="79"/>
      <c r="AJ367" s="3"/>
      <c r="AK367" s="71"/>
      <c r="AL367" s="3"/>
      <c r="AM367" s="71"/>
      <c r="AN367" s="3"/>
      <c r="AO367" s="3"/>
      <c r="AP367" s="76"/>
      <c r="AQ367" s="74"/>
      <c r="AR367" s="3"/>
      <c r="AS367" s="3"/>
      <c r="AT367" s="3"/>
      <c r="AU367" s="3"/>
      <c r="AV367" s="3"/>
      <c r="AW367" s="1"/>
      <c r="AX367" s="1"/>
      <c r="AY367" s="1">
        <f t="shared" si="108"/>
        <v>0</v>
      </c>
      <c r="AZ367" s="3"/>
      <c r="BA367" s="3"/>
      <c r="BB367" s="3"/>
      <c r="BC367" s="80" t="e">
        <f t="shared" si="109"/>
        <v>#DIV/0!</v>
      </c>
      <c r="BD367" s="80" t="e">
        <f t="shared" si="110"/>
        <v>#DIV/0!</v>
      </c>
      <c r="BE367" s="81">
        <f t="shared" si="111"/>
        <v>0</v>
      </c>
      <c r="BF367" s="81">
        <f t="shared" si="112"/>
        <v>0</v>
      </c>
      <c r="BG367" s="81">
        <f t="shared" si="113"/>
        <v>0</v>
      </c>
      <c r="BH367" s="81">
        <f t="shared" si="114"/>
        <v>0</v>
      </c>
      <c r="BI367" s="81">
        <f t="shared" si="115"/>
        <v>0</v>
      </c>
    </row>
    <row r="368" spans="1:61" ht="17.25" thickTop="1" thickBot="1">
      <c r="A368" s="70"/>
      <c r="B368" s="71"/>
      <c r="C368" s="3"/>
      <c r="D368" s="45"/>
      <c r="E368" s="45"/>
      <c r="F368" s="45">
        <f t="shared" si="104"/>
        <v>0</v>
      </c>
      <c r="G368" s="3"/>
      <c r="H368" s="3"/>
      <c r="I368" s="39"/>
      <c r="J368" s="45">
        <f t="shared" si="105"/>
        <v>0</v>
      </c>
      <c r="K368" s="45">
        <f t="shared" si="106"/>
        <v>0</v>
      </c>
      <c r="L368" s="3"/>
      <c r="M368" s="72"/>
      <c r="N368" s="72"/>
      <c r="O368" s="45">
        <f t="shared" si="107"/>
        <v>0</v>
      </c>
      <c r="P368" s="71"/>
      <c r="Q368" s="74"/>
      <c r="R368" s="74"/>
      <c r="S368" s="75"/>
      <c r="T368" s="76"/>
      <c r="U368" s="70"/>
      <c r="V368" s="3"/>
      <c r="W368" s="3"/>
      <c r="X368" s="3"/>
      <c r="Y368" s="39"/>
      <c r="Z368" s="405">
        <f t="shared" si="116"/>
        <v>0</v>
      </c>
      <c r="AA368" s="92">
        <f t="shared" si="103"/>
        <v>0</v>
      </c>
      <c r="AB368" s="71"/>
      <c r="AC368" s="3"/>
      <c r="AD368" s="71"/>
      <c r="AE368" s="78"/>
      <c r="AF368" s="78"/>
      <c r="AG368" s="3"/>
      <c r="AH368" s="3"/>
      <c r="AI368" s="79"/>
      <c r="AJ368" s="3"/>
      <c r="AK368" s="71"/>
      <c r="AL368" s="3"/>
      <c r="AM368" s="71"/>
      <c r="AN368" s="3"/>
      <c r="AO368" s="3"/>
      <c r="AP368" s="76"/>
      <c r="AQ368" s="74"/>
      <c r="AR368" s="3"/>
      <c r="AS368" s="3"/>
      <c r="AT368" s="3"/>
      <c r="AU368" s="3"/>
      <c r="AV368" s="3"/>
      <c r="AW368" s="1"/>
      <c r="AX368" s="1"/>
      <c r="AY368" s="1">
        <f t="shared" si="108"/>
        <v>0</v>
      </c>
      <c r="AZ368" s="3"/>
      <c r="BA368" s="3"/>
      <c r="BB368" s="3"/>
      <c r="BC368" s="80" t="e">
        <f t="shared" si="109"/>
        <v>#DIV/0!</v>
      </c>
      <c r="BD368" s="80" t="e">
        <f t="shared" si="110"/>
        <v>#DIV/0!</v>
      </c>
      <c r="BE368" s="81">
        <f t="shared" si="111"/>
        <v>0</v>
      </c>
      <c r="BF368" s="81">
        <f t="shared" si="112"/>
        <v>0</v>
      </c>
      <c r="BG368" s="81">
        <f t="shared" si="113"/>
        <v>0</v>
      </c>
      <c r="BH368" s="81">
        <f t="shared" si="114"/>
        <v>0</v>
      </c>
      <c r="BI368" s="81">
        <f t="shared" si="115"/>
        <v>0</v>
      </c>
    </row>
    <row r="369" spans="1:61" ht="17.25" thickTop="1" thickBot="1">
      <c r="A369" s="70"/>
      <c r="B369" s="71"/>
      <c r="C369" s="3"/>
      <c r="D369" s="45"/>
      <c r="E369" s="45"/>
      <c r="F369" s="45">
        <f t="shared" si="104"/>
        <v>0</v>
      </c>
      <c r="G369" s="3"/>
      <c r="H369" s="3"/>
      <c r="I369" s="39"/>
      <c r="J369" s="45">
        <f t="shared" si="105"/>
        <v>0</v>
      </c>
      <c r="K369" s="45">
        <f t="shared" si="106"/>
        <v>0</v>
      </c>
      <c r="L369" s="3"/>
      <c r="M369" s="72"/>
      <c r="N369" s="72"/>
      <c r="O369" s="45">
        <f t="shared" si="107"/>
        <v>0</v>
      </c>
      <c r="P369" s="71"/>
      <c r="Q369" s="74"/>
      <c r="R369" s="74"/>
      <c r="S369" s="75"/>
      <c r="T369" s="76"/>
      <c r="U369" s="70"/>
      <c r="V369" s="3"/>
      <c r="W369" s="3"/>
      <c r="X369" s="3"/>
      <c r="Y369" s="39"/>
      <c r="Z369" s="405">
        <f t="shared" si="116"/>
        <v>0</v>
      </c>
      <c r="AA369" s="92">
        <f t="shared" si="103"/>
        <v>0</v>
      </c>
      <c r="AB369" s="71"/>
      <c r="AC369" s="3"/>
      <c r="AD369" s="71"/>
      <c r="AE369" s="78"/>
      <c r="AF369" s="78"/>
      <c r="AG369" s="3"/>
      <c r="AH369" s="3"/>
      <c r="AI369" s="79"/>
      <c r="AJ369" s="3"/>
      <c r="AK369" s="71"/>
      <c r="AL369" s="3"/>
      <c r="AM369" s="71"/>
      <c r="AN369" s="3"/>
      <c r="AO369" s="3"/>
      <c r="AP369" s="76"/>
      <c r="AQ369" s="74"/>
      <c r="AR369" s="3"/>
      <c r="AS369" s="3"/>
      <c r="AT369" s="3"/>
      <c r="AU369" s="3"/>
      <c r="AV369" s="3"/>
      <c r="AW369" s="1"/>
      <c r="AX369" s="1"/>
      <c r="AY369" s="1">
        <f t="shared" si="108"/>
        <v>0</v>
      </c>
      <c r="AZ369" s="3"/>
      <c r="BA369" s="3"/>
      <c r="BB369" s="3"/>
      <c r="BC369" s="80" t="e">
        <f t="shared" si="109"/>
        <v>#DIV/0!</v>
      </c>
      <c r="BD369" s="80" t="e">
        <f t="shared" si="110"/>
        <v>#DIV/0!</v>
      </c>
      <c r="BE369" s="81">
        <f t="shared" si="111"/>
        <v>0</v>
      </c>
      <c r="BF369" s="81">
        <f t="shared" si="112"/>
        <v>0</v>
      </c>
      <c r="BG369" s="81">
        <f t="shared" si="113"/>
        <v>0</v>
      </c>
      <c r="BH369" s="81">
        <f t="shared" si="114"/>
        <v>0</v>
      </c>
      <c r="BI369" s="81">
        <f t="shared" si="115"/>
        <v>0</v>
      </c>
    </row>
    <row r="370" spans="1:61" ht="17.25" thickTop="1" thickBot="1">
      <c r="A370" s="70"/>
      <c r="B370" s="71"/>
      <c r="C370" s="3"/>
      <c r="D370" s="45"/>
      <c r="E370" s="45"/>
      <c r="F370" s="45">
        <f t="shared" si="104"/>
        <v>0</v>
      </c>
      <c r="G370" s="3"/>
      <c r="H370" s="3"/>
      <c r="I370" s="39"/>
      <c r="J370" s="45">
        <f t="shared" si="105"/>
        <v>0</v>
      </c>
      <c r="K370" s="45">
        <f t="shared" si="106"/>
        <v>0</v>
      </c>
      <c r="L370" s="3"/>
      <c r="M370" s="72"/>
      <c r="N370" s="72"/>
      <c r="O370" s="45">
        <f t="shared" si="107"/>
        <v>0</v>
      </c>
      <c r="P370" s="71"/>
      <c r="Q370" s="74"/>
      <c r="R370" s="74"/>
      <c r="S370" s="75"/>
      <c r="T370" s="76"/>
      <c r="U370" s="70"/>
      <c r="V370" s="3"/>
      <c r="W370" s="3"/>
      <c r="X370" s="3"/>
      <c r="Y370" s="39"/>
      <c r="Z370" s="405">
        <f t="shared" si="116"/>
        <v>0</v>
      </c>
      <c r="AA370" s="92">
        <f t="shared" ref="AA370:AA433" si="117">(F370+Y370)-I370</f>
        <v>0</v>
      </c>
      <c r="AB370" s="71"/>
      <c r="AC370" s="3"/>
      <c r="AD370" s="71"/>
      <c r="AE370" s="78"/>
      <c r="AF370" s="78"/>
      <c r="AG370" s="3"/>
      <c r="AH370" s="3"/>
      <c r="AI370" s="79"/>
      <c r="AJ370" s="3"/>
      <c r="AK370" s="71"/>
      <c r="AL370" s="3"/>
      <c r="AM370" s="71"/>
      <c r="AN370" s="3"/>
      <c r="AO370" s="3"/>
      <c r="AP370" s="76"/>
      <c r="AQ370" s="74"/>
      <c r="AR370" s="3"/>
      <c r="AS370" s="3"/>
      <c r="AT370" s="3"/>
      <c r="AU370" s="3"/>
      <c r="AV370" s="3"/>
      <c r="AW370" s="1"/>
      <c r="AX370" s="1"/>
      <c r="AY370" s="1">
        <f t="shared" si="108"/>
        <v>0</v>
      </c>
      <c r="AZ370" s="3"/>
      <c r="BA370" s="3"/>
      <c r="BB370" s="3"/>
      <c r="BC370" s="80" t="e">
        <f t="shared" si="109"/>
        <v>#DIV/0!</v>
      </c>
      <c r="BD370" s="80" t="e">
        <f t="shared" si="110"/>
        <v>#DIV/0!</v>
      </c>
      <c r="BE370" s="81">
        <f t="shared" si="111"/>
        <v>0</v>
      </c>
      <c r="BF370" s="81">
        <f t="shared" si="112"/>
        <v>0</v>
      </c>
      <c r="BG370" s="81">
        <f t="shared" si="113"/>
        <v>0</v>
      </c>
      <c r="BH370" s="81">
        <f t="shared" si="114"/>
        <v>0</v>
      </c>
      <c r="BI370" s="81">
        <f t="shared" si="115"/>
        <v>0</v>
      </c>
    </row>
    <row r="371" spans="1:61" ht="17.25" thickTop="1" thickBot="1">
      <c r="A371" s="70"/>
      <c r="B371" s="71"/>
      <c r="C371" s="3"/>
      <c r="D371" s="45"/>
      <c r="E371" s="45"/>
      <c r="F371" s="45">
        <f t="shared" si="104"/>
        <v>0</v>
      </c>
      <c r="G371" s="3"/>
      <c r="H371" s="3"/>
      <c r="I371" s="39"/>
      <c r="J371" s="45">
        <f t="shared" si="105"/>
        <v>0</v>
      </c>
      <c r="K371" s="45">
        <f t="shared" si="106"/>
        <v>0</v>
      </c>
      <c r="L371" s="3"/>
      <c r="M371" s="72"/>
      <c r="N371" s="72"/>
      <c r="O371" s="45">
        <f t="shared" si="107"/>
        <v>0</v>
      </c>
      <c r="P371" s="71"/>
      <c r="Q371" s="74"/>
      <c r="R371" s="74"/>
      <c r="S371" s="75"/>
      <c r="T371" s="76"/>
      <c r="U371" s="70"/>
      <c r="V371" s="3"/>
      <c r="W371" s="3"/>
      <c r="X371" s="3"/>
      <c r="Y371" s="39"/>
      <c r="Z371" s="405">
        <f t="shared" si="116"/>
        <v>0</v>
      </c>
      <c r="AA371" s="92">
        <f t="shared" si="117"/>
        <v>0</v>
      </c>
      <c r="AB371" s="71"/>
      <c r="AC371" s="3"/>
      <c r="AD371" s="71"/>
      <c r="AE371" s="78"/>
      <c r="AF371" s="78"/>
      <c r="AG371" s="3"/>
      <c r="AH371" s="3"/>
      <c r="AI371" s="79"/>
      <c r="AJ371" s="3"/>
      <c r="AK371" s="71"/>
      <c r="AL371" s="3"/>
      <c r="AM371" s="71"/>
      <c r="AN371" s="3"/>
      <c r="AO371" s="3"/>
      <c r="AP371" s="76"/>
      <c r="AQ371" s="74"/>
      <c r="AR371" s="3"/>
      <c r="AS371" s="3"/>
      <c r="AT371" s="3"/>
      <c r="AU371" s="3"/>
      <c r="AV371" s="3"/>
      <c r="AW371" s="1"/>
      <c r="AX371" s="1"/>
      <c r="AY371" s="1">
        <f t="shared" si="108"/>
        <v>0</v>
      </c>
      <c r="AZ371" s="3"/>
      <c r="BA371" s="3"/>
      <c r="BB371" s="3"/>
      <c r="BC371" s="80" t="e">
        <f t="shared" si="109"/>
        <v>#DIV/0!</v>
      </c>
      <c r="BD371" s="80" t="e">
        <f t="shared" si="110"/>
        <v>#DIV/0!</v>
      </c>
      <c r="BE371" s="81">
        <f t="shared" si="111"/>
        <v>0</v>
      </c>
      <c r="BF371" s="81">
        <f t="shared" si="112"/>
        <v>0</v>
      </c>
      <c r="BG371" s="81">
        <f t="shared" si="113"/>
        <v>0</v>
      </c>
      <c r="BH371" s="81">
        <f t="shared" si="114"/>
        <v>0</v>
      </c>
      <c r="BI371" s="81">
        <f t="shared" si="115"/>
        <v>0</v>
      </c>
    </row>
    <row r="372" spans="1:61" ht="17.25" thickTop="1" thickBot="1">
      <c r="A372" s="70"/>
      <c r="B372" s="71"/>
      <c r="C372" s="3"/>
      <c r="D372" s="45"/>
      <c r="E372" s="45"/>
      <c r="F372" s="45">
        <f t="shared" si="104"/>
        <v>0</v>
      </c>
      <c r="G372" s="3"/>
      <c r="H372" s="3"/>
      <c r="I372" s="39"/>
      <c r="J372" s="45">
        <f t="shared" si="105"/>
        <v>0</v>
      </c>
      <c r="K372" s="45">
        <f t="shared" si="106"/>
        <v>0</v>
      </c>
      <c r="L372" s="3"/>
      <c r="M372" s="72"/>
      <c r="N372" s="72"/>
      <c r="O372" s="45">
        <f t="shared" si="107"/>
        <v>0</v>
      </c>
      <c r="P372" s="71"/>
      <c r="Q372" s="74"/>
      <c r="R372" s="74"/>
      <c r="S372" s="75"/>
      <c r="T372" s="76"/>
      <c r="U372" s="70"/>
      <c r="V372" s="3"/>
      <c r="W372" s="3"/>
      <c r="X372" s="3"/>
      <c r="Y372" s="39"/>
      <c r="Z372" s="405">
        <f t="shared" si="116"/>
        <v>0</v>
      </c>
      <c r="AA372" s="92">
        <f t="shared" si="117"/>
        <v>0</v>
      </c>
      <c r="AB372" s="71"/>
      <c r="AC372" s="3"/>
      <c r="AD372" s="71"/>
      <c r="AE372" s="78"/>
      <c r="AF372" s="78"/>
      <c r="AG372" s="3"/>
      <c r="AH372" s="3"/>
      <c r="AI372" s="79"/>
      <c r="AJ372" s="3"/>
      <c r="AK372" s="71"/>
      <c r="AL372" s="3"/>
      <c r="AM372" s="71"/>
      <c r="AN372" s="3"/>
      <c r="AO372" s="3"/>
      <c r="AP372" s="76"/>
      <c r="AQ372" s="74"/>
      <c r="AR372" s="3"/>
      <c r="AS372" s="3"/>
      <c r="AT372" s="3"/>
      <c r="AU372" s="3"/>
      <c r="AV372" s="3"/>
      <c r="AW372" s="1"/>
      <c r="AX372" s="1"/>
      <c r="AY372" s="1">
        <f t="shared" si="108"/>
        <v>0</v>
      </c>
      <c r="AZ372" s="3"/>
      <c r="BA372" s="3"/>
      <c r="BB372" s="3"/>
      <c r="BC372" s="80" t="e">
        <f t="shared" si="109"/>
        <v>#DIV/0!</v>
      </c>
      <c r="BD372" s="80" t="e">
        <f t="shared" si="110"/>
        <v>#DIV/0!</v>
      </c>
      <c r="BE372" s="81">
        <f t="shared" si="111"/>
        <v>0</v>
      </c>
      <c r="BF372" s="81">
        <f t="shared" si="112"/>
        <v>0</v>
      </c>
      <c r="BG372" s="81">
        <f t="shared" si="113"/>
        <v>0</v>
      </c>
      <c r="BH372" s="81">
        <f t="shared" si="114"/>
        <v>0</v>
      </c>
      <c r="BI372" s="81">
        <f t="shared" si="115"/>
        <v>0</v>
      </c>
    </row>
    <row r="373" spans="1:61" ht="17.25" thickTop="1" thickBot="1">
      <c r="A373" s="70"/>
      <c r="B373" s="71"/>
      <c r="C373" s="3"/>
      <c r="D373" s="45"/>
      <c r="E373" s="45"/>
      <c r="F373" s="45">
        <f t="shared" si="104"/>
        <v>0</v>
      </c>
      <c r="G373" s="3"/>
      <c r="H373" s="3"/>
      <c r="I373" s="39"/>
      <c r="J373" s="45">
        <f t="shared" si="105"/>
        <v>0</v>
      </c>
      <c r="K373" s="45">
        <f t="shared" si="106"/>
        <v>0</v>
      </c>
      <c r="L373" s="3"/>
      <c r="M373" s="72"/>
      <c r="N373" s="72"/>
      <c r="O373" s="45">
        <f t="shared" si="107"/>
        <v>0</v>
      </c>
      <c r="P373" s="71"/>
      <c r="Q373" s="74"/>
      <c r="R373" s="74"/>
      <c r="S373" s="75"/>
      <c r="T373" s="76"/>
      <c r="U373" s="70"/>
      <c r="V373" s="3"/>
      <c r="W373" s="3"/>
      <c r="X373" s="3"/>
      <c r="Y373" s="39"/>
      <c r="Z373" s="405">
        <f t="shared" si="116"/>
        <v>0</v>
      </c>
      <c r="AA373" s="92">
        <f t="shared" si="117"/>
        <v>0</v>
      </c>
      <c r="AB373" s="71"/>
      <c r="AC373" s="3"/>
      <c r="AD373" s="71"/>
      <c r="AE373" s="78"/>
      <c r="AF373" s="78"/>
      <c r="AG373" s="3"/>
      <c r="AH373" s="3"/>
      <c r="AI373" s="79"/>
      <c r="AJ373" s="3"/>
      <c r="AK373" s="71"/>
      <c r="AL373" s="3"/>
      <c r="AM373" s="71"/>
      <c r="AN373" s="3"/>
      <c r="AO373" s="3"/>
      <c r="AP373" s="76"/>
      <c r="AQ373" s="74"/>
      <c r="AR373" s="3"/>
      <c r="AS373" s="3"/>
      <c r="AT373" s="3"/>
      <c r="AU373" s="3"/>
      <c r="AV373" s="3"/>
      <c r="AW373" s="1"/>
      <c r="AX373" s="1"/>
      <c r="AY373" s="1">
        <f t="shared" si="108"/>
        <v>0</v>
      </c>
      <c r="AZ373" s="3"/>
      <c r="BA373" s="3"/>
      <c r="BB373" s="3"/>
      <c r="BC373" s="80" t="e">
        <f t="shared" si="109"/>
        <v>#DIV/0!</v>
      </c>
      <c r="BD373" s="80" t="e">
        <f t="shared" si="110"/>
        <v>#DIV/0!</v>
      </c>
      <c r="BE373" s="81">
        <f t="shared" si="111"/>
        <v>0</v>
      </c>
      <c r="BF373" s="81">
        <f t="shared" si="112"/>
        <v>0</v>
      </c>
      <c r="BG373" s="81">
        <f t="shared" si="113"/>
        <v>0</v>
      </c>
      <c r="BH373" s="81">
        <f t="shared" si="114"/>
        <v>0</v>
      </c>
      <c r="BI373" s="81">
        <f t="shared" si="115"/>
        <v>0</v>
      </c>
    </row>
    <row r="374" spans="1:61" ht="17.25" thickTop="1" thickBot="1">
      <c r="A374" s="70"/>
      <c r="B374" s="71"/>
      <c r="C374" s="3"/>
      <c r="D374" s="45"/>
      <c r="E374" s="45"/>
      <c r="F374" s="45">
        <f t="shared" si="104"/>
        <v>0</v>
      </c>
      <c r="G374" s="3"/>
      <c r="H374" s="3"/>
      <c r="I374" s="39"/>
      <c r="J374" s="45">
        <f t="shared" si="105"/>
        <v>0</v>
      </c>
      <c r="K374" s="45">
        <f t="shared" si="106"/>
        <v>0</v>
      </c>
      <c r="L374" s="3"/>
      <c r="M374" s="72"/>
      <c r="N374" s="72"/>
      <c r="O374" s="45">
        <f t="shared" si="107"/>
        <v>0</v>
      </c>
      <c r="P374" s="71"/>
      <c r="Q374" s="74"/>
      <c r="R374" s="74"/>
      <c r="S374" s="75"/>
      <c r="T374" s="76"/>
      <c r="U374" s="70"/>
      <c r="V374" s="3"/>
      <c r="W374" s="3"/>
      <c r="X374" s="3"/>
      <c r="Y374" s="39"/>
      <c r="Z374" s="405">
        <f t="shared" si="116"/>
        <v>0</v>
      </c>
      <c r="AA374" s="92">
        <f t="shared" si="117"/>
        <v>0</v>
      </c>
      <c r="AB374" s="71"/>
      <c r="AC374" s="3"/>
      <c r="AD374" s="71"/>
      <c r="AE374" s="78"/>
      <c r="AF374" s="78"/>
      <c r="AG374" s="3"/>
      <c r="AH374" s="3"/>
      <c r="AI374" s="79"/>
      <c r="AJ374" s="3"/>
      <c r="AK374" s="71"/>
      <c r="AL374" s="3"/>
      <c r="AM374" s="71"/>
      <c r="AN374" s="3"/>
      <c r="AO374" s="3"/>
      <c r="AP374" s="76"/>
      <c r="AQ374" s="74"/>
      <c r="AR374" s="3"/>
      <c r="AS374" s="3"/>
      <c r="AT374" s="3"/>
      <c r="AU374" s="3"/>
      <c r="AV374" s="3"/>
      <c r="AW374" s="1"/>
      <c r="AX374" s="1"/>
      <c r="AY374" s="1">
        <f t="shared" si="108"/>
        <v>0</v>
      </c>
      <c r="AZ374" s="3"/>
      <c r="BA374" s="3"/>
      <c r="BB374" s="3"/>
      <c r="BC374" s="80" t="e">
        <f t="shared" si="109"/>
        <v>#DIV/0!</v>
      </c>
      <c r="BD374" s="80" t="e">
        <f t="shared" si="110"/>
        <v>#DIV/0!</v>
      </c>
      <c r="BE374" s="81">
        <f t="shared" si="111"/>
        <v>0</v>
      </c>
      <c r="BF374" s="81">
        <f t="shared" si="112"/>
        <v>0</v>
      </c>
      <c r="BG374" s="81">
        <f t="shared" si="113"/>
        <v>0</v>
      </c>
      <c r="BH374" s="81">
        <f t="shared" si="114"/>
        <v>0</v>
      </c>
      <c r="BI374" s="81">
        <f t="shared" si="115"/>
        <v>0</v>
      </c>
    </row>
    <row r="375" spans="1:61" ht="17.25" thickTop="1" thickBot="1">
      <c r="A375" s="70"/>
      <c r="B375" s="71"/>
      <c r="C375" s="3"/>
      <c r="D375" s="45"/>
      <c r="E375" s="45"/>
      <c r="F375" s="45">
        <f t="shared" si="104"/>
        <v>0</v>
      </c>
      <c r="G375" s="3"/>
      <c r="H375" s="3"/>
      <c r="I375" s="39"/>
      <c r="J375" s="45">
        <f t="shared" si="105"/>
        <v>0</v>
      </c>
      <c r="K375" s="45">
        <f t="shared" si="106"/>
        <v>0</v>
      </c>
      <c r="L375" s="3"/>
      <c r="M375" s="72"/>
      <c r="N375" s="72"/>
      <c r="O375" s="45">
        <f t="shared" si="107"/>
        <v>0</v>
      </c>
      <c r="P375" s="71"/>
      <c r="Q375" s="74"/>
      <c r="R375" s="74"/>
      <c r="S375" s="75"/>
      <c r="T375" s="76"/>
      <c r="U375" s="70"/>
      <c r="V375" s="3"/>
      <c r="W375" s="3"/>
      <c r="X375" s="3"/>
      <c r="Y375" s="39"/>
      <c r="Z375" s="405">
        <f t="shared" si="116"/>
        <v>0</v>
      </c>
      <c r="AA375" s="92">
        <f t="shared" si="117"/>
        <v>0</v>
      </c>
      <c r="AB375" s="71"/>
      <c r="AC375" s="3"/>
      <c r="AD375" s="71"/>
      <c r="AE375" s="78"/>
      <c r="AF375" s="78"/>
      <c r="AG375" s="3"/>
      <c r="AH375" s="3"/>
      <c r="AI375" s="79"/>
      <c r="AJ375" s="3"/>
      <c r="AK375" s="71"/>
      <c r="AL375" s="3"/>
      <c r="AM375" s="71"/>
      <c r="AN375" s="3"/>
      <c r="AO375" s="3"/>
      <c r="AP375" s="76"/>
      <c r="AQ375" s="74"/>
      <c r="AR375" s="3"/>
      <c r="AS375" s="3"/>
      <c r="AT375" s="3"/>
      <c r="AU375" s="3"/>
      <c r="AV375" s="3"/>
      <c r="AW375" s="1"/>
      <c r="AX375" s="1"/>
      <c r="AY375" s="1">
        <f t="shared" si="108"/>
        <v>0</v>
      </c>
      <c r="AZ375" s="3"/>
      <c r="BA375" s="3"/>
      <c r="BB375" s="3"/>
      <c r="BC375" s="80" t="e">
        <f t="shared" si="109"/>
        <v>#DIV/0!</v>
      </c>
      <c r="BD375" s="80" t="e">
        <f t="shared" si="110"/>
        <v>#DIV/0!</v>
      </c>
      <c r="BE375" s="81">
        <f t="shared" si="111"/>
        <v>0</v>
      </c>
      <c r="BF375" s="81">
        <f t="shared" si="112"/>
        <v>0</v>
      </c>
      <c r="BG375" s="81">
        <f t="shared" si="113"/>
        <v>0</v>
      </c>
      <c r="BH375" s="81">
        <f t="shared" si="114"/>
        <v>0</v>
      </c>
      <c r="BI375" s="81">
        <f t="shared" si="115"/>
        <v>0</v>
      </c>
    </row>
    <row r="376" spans="1:61" ht="17.25" thickTop="1" thickBot="1">
      <c r="A376" s="70"/>
      <c r="B376" s="71"/>
      <c r="C376" s="3"/>
      <c r="D376" s="45"/>
      <c r="E376" s="45"/>
      <c r="F376" s="45">
        <f t="shared" si="104"/>
        <v>0</v>
      </c>
      <c r="G376" s="3"/>
      <c r="H376" s="3"/>
      <c r="I376" s="39"/>
      <c r="J376" s="45">
        <f t="shared" si="105"/>
        <v>0</v>
      </c>
      <c r="K376" s="45">
        <f t="shared" si="106"/>
        <v>0</v>
      </c>
      <c r="L376" s="3"/>
      <c r="M376" s="72"/>
      <c r="N376" s="72"/>
      <c r="O376" s="45">
        <f t="shared" si="107"/>
        <v>0</v>
      </c>
      <c r="P376" s="71"/>
      <c r="Q376" s="74"/>
      <c r="R376" s="74"/>
      <c r="S376" s="75"/>
      <c r="T376" s="76"/>
      <c r="U376" s="70"/>
      <c r="V376" s="3"/>
      <c r="W376" s="3"/>
      <c r="X376" s="3"/>
      <c r="Y376" s="39"/>
      <c r="Z376" s="405">
        <f t="shared" si="116"/>
        <v>0</v>
      </c>
      <c r="AA376" s="92">
        <f t="shared" si="117"/>
        <v>0</v>
      </c>
      <c r="AB376" s="71"/>
      <c r="AC376" s="3"/>
      <c r="AD376" s="71"/>
      <c r="AE376" s="78"/>
      <c r="AF376" s="78"/>
      <c r="AG376" s="3"/>
      <c r="AH376" s="3"/>
      <c r="AI376" s="79"/>
      <c r="AJ376" s="3"/>
      <c r="AK376" s="71"/>
      <c r="AL376" s="3"/>
      <c r="AM376" s="71"/>
      <c r="AN376" s="3"/>
      <c r="AO376" s="3"/>
      <c r="AP376" s="76"/>
      <c r="AQ376" s="74"/>
      <c r="AR376" s="3"/>
      <c r="AS376" s="3"/>
      <c r="AT376" s="3"/>
      <c r="AU376" s="3"/>
      <c r="AV376" s="3"/>
      <c r="AW376" s="1"/>
      <c r="AX376" s="1"/>
      <c r="AY376" s="1">
        <f t="shared" si="108"/>
        <v>0</v>
      </c>
      <c r="AZ376" s="3"/>
      <c r="BA376" s="3"/>
      <c r="BB376" s="3"/>
      <c r="BC376" s="80" t="e">
        <f t="shared" si="109"/>
        <v>#DIV/0!</v>
      </c>
      <c r="BD376" s="80" t="e">
        <f t="shared" si="110"/>
        <v>#DIV/0!</v>
      </c>
      <c r="BE376" s="81">
        <f t="shared" si="111"/>
        <v>0</v>
      </c>
      <c r="BF376" s="81">
        <f t="shared" si="112"/>
        <v>0</v>
      </c>
      <c r="BG376" s="81">
        <f t="shared" si="113"/>
        <v>0</v>
      </c>
      <c r="BH376" s="81">
        <f t="shared" si="114"/>
        <v>0</v>
      </c>
      <c r="BI376" s="81">
        <f t="shared" si="115"/>
        <v>0</v>
      </c>
    </row>
    <row r="377" spans="1:61" ht="17.25" thickTop="1" thickBot="1">
      <c r="A377" s="70"/>
      <c r="B377" s="71"/>
      <c r="C377" s="3"/>
      <c r="D377" s="45"/>
      <c r="E377" s="45"/>
      <c r="F377" s="45">
        <f t="shared" si="104"/>
        <v>0</v>
      </c>
      <c r="G377" s="3"/>
      <c r="H377" s="3"/>
      <c r="I377" s="39"/>
      <c r="J377" s="45">
        <f t="shared" si="105"/>
        <v>0</v>
      </c>
      <c r="K377" s="45">
        <f t="shared" si="106"/>
        <v>0</v>
      </c>
      <c r="L377" s="3"/>
      <c r="M377" s="72"/>
      <c r="N377" s="72"/>
      <c r="O377" s="45">
        <f t="shared" si="107"/>
        <v>0</v>
      </c>
      <c r="P377" s="71"/>
      <c r="Q377" s="74"/>
      <c r="R377" s="74"/>
      <c r="S377" s="75"/>
      <c r="T377" s="76"/>
      <c r="U377" s="70"/>
      <c r="V377" s="3"/>
      <c r="W377" s="3"/>
      <c r="X377" s="3"/>
      <c r="Y377" s="39"/>
      <c r="Z377" s="405">
        <f t="shared" si="116"/>
        <v>0</v>
      </c>
      <c r="AA377" s="92">
        <f t="shared" si="117"/>
        <v>0</v>
      </c>
      <c r="AB377" s="71"/>
      <c r="AC377" s="3"/>
      <c r="AD377" s="71"/>
      <c r="AE377" s="78"/>
      <c r="AF377" s="78"/>
      <c r="AG377" s="3"/>
      <c r="AH377" s="3"/>
      <c r="AI377" s="79"/>
      <c r="AJ377" s="3"/>
      <c r="AK377" s="71"/>
      <c r="AL377" s="3"/>
      <c r="AM377" s="71"/>
      <c r="AN377" s="3"/>
      <c r="AO377" s="3"/>
      <c r="AP377" s="76"/>
      <c r="AQ377" s="74"/>
      <c r="AR377" s="3"/>
      <c r="AS377" s="3"/>
      <c r="AT377" s="3"/>
      <c r="AU377" s="3"/>
      <c r="AV377" s="3"/>
      <c r="AW377" s="1"/>
      <c r="AX377" s="1"/>
      <c r="AY377" s="1">
        <f t="shared" si="108"/>
        <v>0</v>
      </c>
      <c r="AZ377" s="3"/>
      <c r="BA377" s="3"/>
      <c r="BB377" s="3"/>
      <c r="BC377" s="80" t="e">
        <f t="shared" si="109"/>
        <v>#DIV/0!</v>
      </c>
      <c r="BD377" s="80" t="e">
        <f t="shared" si="110"/>
        <v>#DIV/0!</v>
      </c>
      <c r="BE377" s="81">
        <f t="shared" si="111"/>
        <v>0</v>
      </c>
      <c r="BF377" s="81">
        <f t="shared" si="112"/>
        <v>0</v>
      </c>
      <c r="BG377" s="81">
        <f t="shared" si="113"/>
        <v>0</v>
      </c>
      <c r="BH377" s="81">
        <f t="shared" si="114"/>
        <v>0</v>
      </c>
      <c r="BI377" s="81">
        <f t="shared" si="115"/>
        <v>0</v>
      </c>
    </row>
    <row r="378" spans="1:61" ht="17.25" thickTop="1" thickBot="1">
      <c r="A378" s="70"/>
      <c r="B378" s="71"/>
      <c r="C378" s="3"/>
      <c r="D378" s="45"/>
      <c r="E378" s="45"/>
      <c r="F378" s="45">
        <f t="shared" si="104"/>
        <v>0</v>
      </c>
      <c r="G378" s="3"/>
      <c r="H378" s="3"/>
      <c r="I378" s="39"/>
      <c r="J378" s="45">
        <f t="shared" si="105"/>
        <v>0</v>
      </c>
      <c r="K378" s="45">
        <f t="shared" si="106"/>
        <v>0</v>
      </c>
      <c r="L378" s="3"/>
      <c r="M378" s="72"/>
      <c r="N378" s="72"/>
      <c r="O378" s="45">
        <f t="shared" si="107"/>
        <v>0</v>
      </c>
      <c r="P378" s="71"/>
      <c r="Q378" s="74"/>
      <c r="R378" s="74"/>
      <c r="S378" s="75"/>
      <c r="T378" s="76"/>
      <c r="U378" s="70"/>
      <c r="V378" s="3"/>
      <c r="W378" s="3"/>
      <c r="X378" s="3"/>
      <c r="Y378" s="39"/>
      <c r="Z378" s="405">
        <f t="shared" si="116"/>
        <v>0</v>
      </c>
      <c r="AA378" s="92">
        <f t="shared" si="117"/>
        <v>0</v>
      </c>
      <c r="AB378" s="71"/>
      <c r="AC378" s="3"/>
      <c r="AD378" s="71"/>
      <c r="AE378" s="78"/>
      <c r="AF378" s="78"/>
      <c r="AG378" s="3"/>
      <c r="AH378" s="3"/>
      <c r="AI378" s="79"/>
      <c r="AJ378" s="3"/>
      <c r="AK378" s="71"/>
      <c r="AL378" s="3"/>
      <c r="AM378" s="71"/>
      <c r="AN378" s="3"/>
      <c r="AO378" s="3"/>
      <c r="AP378" s="76"/>
      <c r="AQ378" s="74"/>
      <c r="AR378" s="3"/>
      <c r="AS378" s="3"/>
      <c r="AT378" s="3"/>
      <c r="AU378" s="3"/>
      <c r="AV378" s="3"/>
      <c r="AW378" s="1"/>
      <c r="AX378" s="1"/>
      <c r="AY378" s="1">
        <f t="shared" si="108"/>
        <v>0</v>
      </c>
      <c r="AZ378" s="3"/>
      <c r="BA378" s="3"/>
      <c r="BB378" s="3"/>
      <c r="BC378" s="80" t="e">
        <f t="shared" si="109"/>
        <v>#DIV/0!</v>
      </c>
      <c r="BD378" s="80" t="e">
        <f t="shared" si="110"/>
        <v>#DIV/0!</v>
      </c>
      <c r="BE378" s="81">
        <f t="shared" si="111"/>
        <v>0</v>
      </c>
      <c r="BF378" s="81">
        <f t="shared" si="112"/>
        <v>0</v>
      </c>
      <c r="BG378" s="81">
        <f t="shared" si="113"/>
        <v>0</v>
      </c>
      <c r="BH378" s="81">
        <f t="shared" si="114"/>
        <v>0</v>
      </c>
      <c r="BI378" s="81">
        <f t="shared" si="115"/>
        <v>0</v>
      </c>
    </row>
    <row r="379" spans="1:61" ht="17.25" thickTop="1" thickBot="1">
      <c r="A379" s="70"/>
      <c r="B379" s="71"/>
      <c r="C379" s="3"/>
      <c r="D379" s="45"/>
      <c r="E379" s="45"/>
      <c r="F379" s="45">
        <f t="shared" si="104"/>
        <v>0</v>
      </c>
      <c r="G379" s="3"/>
      <c r="H379" s="3"/>
      <c r="I379" s="39"/>
      <c r="J379" s="45">
        <f t="shared" si="105"/>
        <v>0</v>
      </c>
      <c r="K379" s="45">
        <f t="shared" si="106"/>
        <v>0</v>
      </c>
      <c r="L379" s="3"/>
      <c r="M379" s="72"/>
      <c r="N379" s="72"/>
      <c r="O379" s="45">
        <f t="shared" si="107"/>
        <v>0</v>
      </c>
      <c r="P379" s="71"/>
      <c r="Q379" s="74"/>
      <c r="R379" s="74"/>
      <c r="S379" s="75"/>
      <c r="T379" s="76"/>
      <c r="U379" s="70"/>
      <c r="V379" s="3"/>
      <c r="W379" s="3"/>
      <c r="X379" s="3"/>
      <c r="Y379" s="39"/>
      <c r="Z379" s="405">
        <f t="shared" si="116"/>
        <v>0</v>
      </c>
      <c r="AA379" s="92">
        <f t="shared" si="117"/>
        <v>0</v>
      </c>
      <c r="AB379" s="71"/>
      <c r="AC379" s="3"/>
      <c r="AD379" s="71"/>
      <c r="AE379" s="78"/>
      <c r="AF379" s="78"/>
      <c r="AG379" s="3"/>
      <c r="AH379" s="3"/>
      <c r="AI379" s="79"/>
      <c r="AJ379" s="3"/>
      <c r="AK379" s="71"/>
      <c r="AL379" s="3"/>
      <c r="AM379" s="71"/>
      <c r="AN379" s="3"/>
      <c r="AO379" s="3"/>
      <c r="AP379" s="76"/>
      <c r="AQ379" s="74"/>
      <c r="AR379" s="3"/>
      <c r="AS379" s="3"/>
      <c r="AT379" s="3"/>
      <c r="AU379" s="3"/>
      <c r="AV379" s="3"/>
      <c r="AW379" s="1"/>
      <c r="AX379" s="1"/>
      <c r="AY379" s="1">
        <f t="shared" si="108"/>
        <v>0</v>
      </c>
      <c r="AZ379" s="3"/>
      <c r="BA379" s="3"/>
      <c r="BB379" s="3"/>
      <c r="BC379" s="80" t="e">
        <f t="shared" si="109"/>
        <v>#DIV/0!</v>
      </c>
      <c r="BD379" s="80" t="e">
        <f t="shared" si="110"/>
        <v>#DIV/0!</v>
      </c>
      <c r="BE379" s="81">
        <f t="shared" si="111"/>
        <v>0</v>
      </c>
      <c r="BF379" s="81">
        <f t="shared" si="112"/>
        <v>0</v>
      </c>
      <c r="BG379" s="81">
        <f t="shared" si="113"/>
        <v>0</v>
      </c>
      <c r="BH379" s="81">
        <f t="shared" si="114"/>
        <v>0</v>
      </c>
      <c r="BI379" s="81">
        <f t="shared" si="115"/>
        <v>0</v>
      </c>
    </row>
    <row r="380" spans="1:61" ht="17.25" thickTop="1" thickBot="1">
      <c r="A380" s="70"/>
      <c r="B380" s="71"/>
      <c r="C380" s="3"/>
      <c r="D380" s="45"/>
      <c r="E380" s="45"/>
      <c r="F380" s="45">
        <f t="shared" si="104"/>
        <v>0</v>
      </c>
      <c r="G380" s="3"/>
      <c r="H380" s="3"/>
      <c r="I380" s="39"/>
      <c r="J380" s="45">
        <f t="shared" si="105"/>
        <v>0</v>
      </c>
      <c r="K380" s="45">
        <f t="shared" si="106"/>
        <v>0</v>
      </c>
      <c r="L380" s="3"/>
      <c r="M380" s="72"/>
      <c r="N380" s="72"/>
      <c r="O380" s="45">
        <f t="shared" si="107"/>
        <v>0</v>
      </c>
      <c r="P380" s="71"/>
      <c r="Q380" s="74"/>
      <c r="R380" s="74"/>
      <c r="S380" s="75"/>
      <c r="T380" s="76"/>
      <c r="U380" s="70"/>
      <c r="V380" s="3"/>
      <c r="W380" s="3"/>
      <c r="X380" s="3"/>
      <c r="Y380" s="39"/>
      <c r="Z380" s="405">
        <f t="shared" si="116"/>
        <v>0</v>
      </c>
      <c r="AA380" s="92">
        <f t="shared" si="117"/>
        <v>0</v>
      </c>
      <c r="AB380" s="71"/>
      <c r="AC380" s="3"/>
      <c r="AD380" s="71"/>
      <c r="AE380" s="78"/>
      <c r="AF380" s="78"/>
      <c r="AG380" s="3"/>
      <c r="AH380" s="3"/>
      <c r="AI380" s="79"/>
      <c r="AJ380" s="3"/>
      <c r="AK380" s="71"/>
      <c r="AL380" s="3"/>
      <c r="AM380" s="71"/>
      <c r="AN380" s="3"/>
      <c r="AO380" s="3"/>
      <c r="AP380" s="76"/>
      <c r="AQ380" s="74"/>
      <c r="AR380" s="3"/>
      <c r="AS380" s="3"/>
      <c r="AT380" s="3"/>
      <c r="AU380" s="3"/>
      <c r="AV380" s="3"/>
      <c r="AW380" s="1"/>
      <c r="AX380" s="1"/>
      <c r="AY380" s="1">
        <f t="shared" si="108"/>
        <v>0</v>
      </c>
      <c r="AZ380" s="3"/>
      <c r="BA380" s="3"/>
      <c r="BB380" s="3"/>
      <c r="BC380" s="80" t="e">
        <f t="shared" si="109"/>
        <v>#DIV/0!</v>
      </c>
      <c r="BD380" s="80" t="e">
        <f t="shared" si="110"/>
        <v>#DIV/0!</v>
      </c>
      <c r="BE380" s="81">
        <f t="shared" si="111"/>
        <v>0</v>
      </c>
      <c r="BF380" s="81">
        <f t="shared" si="112"/>
        <v>0</v>
      </c>
      <c r="BG380" s="81">
        <f t="shared" si="113"/>
        <v>0</v>
      </c>
      <c r="BH380" s="81">
        <f t="shared" si="114"/>
        <v>0</v>
      </c>
      <c r="BI380" s="81">
        <f t="shared" si="115"/>
        <v>0</v>
      </c>
    </row>
    <row r="381" spans="1:61" ht="17.25" thickTop="1" thickBot="1">
      <c r="A381" s="70"/>
      <c r="B381" s="71"/>
      <c r="C381" s="3"/>
      <c r="D381" s="45"/>
      <c r="E381" s="45"/>
      <c r="F381" s="45">
        <f t="shared" si="104"/>
        <v>0</v>
      </c>
      <c r="G381" s="3"/>
      <c r="H381" s="3"/>
      <c r="I381" s="39"/>
      <c r="J381" s="45">
        <f t="shared" si="105"/>
        <v>0</v>
      </c>
      <c r="K381" s="45">
        <f t="shared" si="106"/>
        <v>0</v>
      </c>
      <c r="L381" s="3"/>
      <c r="M381" s="72"/>
      <c r="N381" s="72"/>
      <c r="O381" s="45">
        <f t="shared" si="107"/>
        <v>0</v>
      </c>
      <c r="P381" s="71"/>
      <c r="Q381" s="74"/>
      <c r="R381" s="74"/>
      <c r="S381" s="75"/>
      <c r="T381" s="76"/>
      <c r="U381" s="70"/>
      <c r="V381" s="3"/>
      <c r="W381" s="3"/>
      <c r="X381" s="3"/>
      <c r="Y381" s="39"/>
      <c r="Z381" s="405">
        <f t="shared" si="116"/>
        <v>0</v>
      </c>
      <c r="AA381" s="92">
        <f t="shared" si="117"/>
        <v>0</v>
      </c>
      <c r="AB381" s="71"/>
      <c r="AC381" s="3"/>
      <c r="AD381" s="71"/>
      <c r="AE381" s="78"/>
      <c r="AF381" s="78"/>
      <c r="AG381" s="3"/>
      <c r="AH381" s="3"/>
      <c r="AI381" s="79"/>
      <c r="AJ381" s="3"/>
      <c r="AK381" s="71"/>
      <c r="AL381" s="3"/>
      <c r="AM381" s="71"/>
      <c r="AN381" s="3"/>
      <c r="AO381" s="3"/>
      <c r="AP381" s="76"/>
      <c r="AQ381" s="74"/>
      <c r="AR381" s="3"/>
      <c r="AS381" s="3"/>
      <c r="AT381" s="3"/>
      <c r="AU381" s="3"/>
      <c r="AV381" s="3"/>
      <c r="AW381" s="1"/>
      <c r="AX381" s="1"/>
      <c r="AY381" s="1">
        <f t="shared" si="108"/>
        <v>0</v>
      </c>
      <c r="AZ381" s="3"/>
      <c r="BA381" s="3"/>
      <c r="BB381" s="3"/>
      <c r="BC381" s="80" t="e">
        <f t="shared" si="109"/>
        <v>#DIV/0!</v>
      </c>
      <c r="BD381" s="80" t="e">
        <f t="shared" si="110"/>
        <v>#DIV/0!</v>
      </c>
      <c r="BE381" s="81">
        <f t="shared" si="111"/>
        <v>0</v>
      </c>
      <c r="BF381" s="81">
        <f t="shared" si="112"/>
        <v>0</v>
      </c>
      <c r="BG381" s="81">
        <f t="shared" si="113"/>
        <v>0</v>
      </c>
      <c r="BH381" s="81">
        <f t="shared" si="114"/>
        <v>0</v>
      </c>
      <c r="BI381" s="81">
        <f t="shared" si="115"/>
        <v>0</v>
      </c>
    </row>
    <row r="382" spans="1:61" ht="17.25" thickTop="1" thickBot="1">
      <c r="A382" s="70"/>
      <c r="B382" s="71"/>
      <c r="C382" s="3"/>
      <c r="D382" s="45"/>
      <c r="E382" s="45"/>
      <c r="F382" s="45">
        <f t="shared" ref="F382:F445" si="118">D382+E382</f>
        <v>0</v>
      </c>
      <c r="G382" s="3"/>
      <c r="H382" s="3"/>
      <c r="I382" s="39"/>
      <c r="J382" s="45">
        <f t="shared" ref="J382:J445" si="119">I382/(1.14)</f>
        <v>0</v>
      </c>
      <c r="K382" s="45">
        <f t="shared" ref="K382:K445" si="120">J382*0.14</f>
        <v>0</v>
      </c>
      <c r="L382" s="3"/>
      <c r="M382" s="72"/>
      <c r="N382" s="72"/>
      <c r="O382" s="45">
        <f t="shared" ref="O382:O445" si="121">I382-D382</f>
        <v>0</v>
      </c>
      <c r="P382" s="71"/>
      <c r="Q382" s="74"/>
      <c r="R382" s="74"/>
      <c r="S382" s="75"/>
      <c r="T382" s="76"/>
      <c r="U382" s="70"/>
      <c r="V382" s="3"/>
      <c r="W382" s="3"/>
      <c r="X382" s="3"/>
      <c r="Y382" s="39"/>
      <c r="Z382" s="405">
        <f t="shared" si="116"/>
        <v>0</v>
      </c>
      <c r="AA382" s="92">
        <f t="shared" si="117"/>
        <v>0</v>
      </c>
      <c r="AB382" s="71"/>
      <c r="AC382" s="3"/>
      <c r="AD382" s="71"/>
      <c r="AE382" s="78"/>
      <c r="AF382" s="78"/>
      <c r="AG382" s="3"/>
      <c r="AH382" s="3"/>
      <c r="AI382" s="79"/>
      <c r="AJ382" s="3"/>
      <c r="AK382" s="71"/>
      <c r="AL382" s="3"/>
      <c r="AM382" s="71"/>
      <c r="AN382" s="3"/>
      <c r="AO382" s="3"/>
      <c r="AP382" s="76"/>
      <c r="AQ382" s="74"/>
      <c r="AR382" s="3"/>
      <c r="AS382" s="3"/>
      <c r="AT382" s="3"/>
      <c r="AU382" s="3"/>
      <c r="AV382" s="3"/>
      <c r="AW382" s="1"/>
      <c r="AX382" s="1"/>
      <c r="AY382" s="1">
        <f t="shared" si="108"/>
        <v>0</v>
      </c>
      <c r="AZ382" s="3"/>
      <c r="BA382" s="3"/>
      <c r="BB382" s="3"/>
      <c r="BC382" s="80" t="e">
        <f t="shared" si="109"/>
        <v>#DIV/0!</v>
      </c>
      <c r="BD382" s="80" t="e">
        <f t="shared" si="110"/>
        <v>#DIV/0!</v>
      </c>
      <c r="BE382" s="81">
        <f t="shared" si="111"/>
        <v>0</v>
      </c>
      <c r="BF382" s="81">
        <f t="shared" si="112"/>
        <v>0</v>
      </c>
      <c r="BG382" s="81">
        <f t="shared" si="113"/>
        <v>0</v>
      </c>
      <c r="BH382" s="81">
        <f t="shared" si="114"/>
        <v>0</v>
      </c>
      <c r="BI382" s="81">
        <f t="shared" si="115"/>
        <v>0</v>
      </c>
    </row>
    <row r="383" spans="1:61" ht="17.25" thickTop="1" thickBot="1">
      <c r="A383" s="70"/>
      <c r="B383" s="71"/>
      <c r="C383" s="3"/>
      <c r="D383" s="45"/>
      <c r="E383" s="45"/>
      <c r="F383" s="45">
        <f t="shared" si="118"/>
        <v>0</v>
      </c>
      <c r="G383" s="3"/>
      <c r="H383" s="3"/>
      <c r="I383" s="39"/>
      <c r="J383" s="45">
        <f t="shared" si="119"/>
        <v>0</v>
      </c>
      <c r="K383" s="45">
        <f t="shared" si="120"/>
        <v>0</v>
      </c>
      <c r="L383" s="3"/>
      <c r="M383" s="72"/>
      <c r="N383" s="72"/>
      <c r="O383" s="45">
        <f t="shared" si="121"/>
        <v>0</v>
      </c>
      <c r="P383" s="71"/>
      <c r="Q383" s="74"/>
      <c r="R383" s="74"/>
      <c r="S383" s="75"/>
      <c r="T383" s="76"/>
      <c r="U383" s="70"/>
      <c r="V383" s="3"/>
      <c r="W383" s="3"/>
      <c r="X383" s="3"/>
      <c r="Y383" s="39"/>
      <c r="Z383" s="405">
        <f t="shared" si="116"/>
        <v>0</v>
      </c>
      <c r="AA383" s="92">
        <f t="shared" si="117"/>
        <v>0</v>
      </c>
      <c r="AB383" s="71"/>
      <c r="AC383" s="3"/>
      <c r="AD383" s="71"/>
      <c r="AE383" s="78"/>
      <c r="AF383" s="78"/>
      <c r="AG383" s="3"/>
      <c r="AH383" s="3"/>
      <c r="AI383" s="79"/>
      <c r="AJ383" s="3"/>
      <c r="AK383" s="71"/>
      <c r="AL383" s="3"/>
      <c r="AM383" s="71"/>
      <c r="AN383" s="3"/>
      <c r="AO383" s="3"/>
      <c r="AP383" s="76"/>
      <c r="AQ383" s="74"/>
      <c r="AR383" s="3"/>
      <c r="AS383" s="3"/>
      <c r="AT383" s="3"/>
      <c r="AU383" s="3"/>
      <c r="AV383" s="3"/>
      <c r="AW383" s="1"/>
      <c r="AX383" s="1"/>
      <c r="AY383" s="1">
        <f t="shared" ref="AY383:AY446" si="122">(AW383*35%)-AX383</f>
        <v>0</v>
      </c>
      <c r="AZ383" s="3"/>
      <c r="BA383" s="3"/>
      <c r="BB383" s="3"/>
      <c r="BC383" s="80" t="e">
        <f t="shared" si="109"/>
        <v>#DIV/0!</v>
      </c>
      <c r="BD383" s="80" t="e">
        <f t="shared" si="110"/>
        <v>#DIV/0!</v>
      </c>
      <c r="BE383" s="81">
        <f t="shared" si="111"/>
        <v>0</v>
      </c>
      <c r="BF383" s="81">
        <f t="shared" si="112"/>
        <v>0</v>
      </c>
      <c r="BG383" s="81">
        <f t="shared" si="113"/>
        <v>0</v>
      </c>
      <c r="BH383" s="81">
        <f t="shared" si="114"/>
        <v>0</v>
      </c>
      <c r="BI383" s="81">
        <f t="shared" si="115"/>
        <v>0</v>
      </c>
    </row>
    <row r="384" spans="1:61" ht="17.25" thickTop="1" thickBot="1">
      <c r="A384" s="70"/>
      <c r="B384" s="71"/>
      <c r="C384" s="3"/>
      <c r="D384" s="45"/>
      <c r="E384" s="45"/>
      <c r="F384" s="45">
        <f t="shared" si="118"/>
        <v>0</v>
      </c>
      <c r="G384" s="3"/>
      <c r="H384" s="3"/>
      <c r="I384" s="39"/>
      <c r="J384" s="45">
        <f t="shared" si="119"/>
        <v>0</v>
      </c>
      <c r="K384" s="45">
        <f t="shared" si="120"/>
        <v>0</v>
      </c>
      <c r="L384" s="3"/>
      <c r="M384" s="72"/>
      <c r="N384" s="72"/>
      <c r="O384" s="45">
        <f t="shared" si="121"/>
        <v>0</v>
      </c>
      <c r="P384" s="71"/>
      <c r="Q384" s="74"/>
      <c r="R384" s="74"/>
      <c r="S384" s="75"/>
      <c r="T384" s="76"/>
      <c r="U384" s="70"/>
      <c r="V384" s="3"/>
      <c r="W384" s="3"/>
      <c r="X384" s="3"/>
      <c r="Y384" s="39"/>
      <c r="Z384" s="405">
        <f t="shared" si="116"/>
        <v>0</v>
      </c>
      <c r="AA384" s="92">
        <f t="shared" si="117"/>
        <v>0</v>
      </c>
      <c r="AB384" s="71"/>
      <c r="AC384" s="3"/>
      <c r="AD384" s="71"/>
      <c r="AE384" s="78"/>
      <c r="AF384" s="78"/>
      <c r="AG384" s="3"/>
      <c r="AH384" s="3"/>
      <c r="AI384" s="79"/>
      <c r="AJ384" s="3"/>
      <c r="AK384" s="71"/>
      <c r="AL384" s="3"/>
      <c r="AM384" s="71"/>
      <c r="AN384" s="3"/>
      <c r="AO384" s="3"/>
      <c r="AP384" s="76"/>
      <c r="AQ384" s="74"/>
      <c r="AR384" s="3"/>
      <c r="AS384" s="3"/>
      <c r="AT384" s="3"/>
      <c r="AU384" s="3"/>
      <c r="AV384" s="3"/>
      <c r="AW384" s="1"/>
      <c r="AX384" s="1"/>
      <c r="AY384" s="1">
        <f t="shared" si="122"/>
        <v>0</v>
      </c>
      <c r="AZ384" s="3"/>
      <c r="BA384" s="3"/>
      <c r="BB384" s="3"/>
      <c r="BC384" s="80" t="e">
        <f t="shared" ref="BC384:BC447" si="123">D384/I384</f>
        <v>#DIV/0!</v>
      </c>
      <c r="BD384" s="80" t="e">
        <f t="shared" ref="BD384:BD447" si="124">E384/O384</f>
        <v>#DIV/0!</v>
      </c>
      <c r="BE384" s="81">
        <f t="shared" ref="BE384:BE447" si="125">LEN(Q384)</f>
        <v>0</v>
      </c>
      <c r="BF384" s="81">
        <f t="shared" ref="BF384:BF447" si="126">LEN(R384)</f>
        <v>0</v>
      </c>
      <c r="BG384" s="81">
        <f t="shared" ref="BG384:BG447" si="127">LEN(T384)</f>
        <v>0</v>
      </c>
      <c r="BH384" s="81">
        <f t="shared" ref="BH384:BH447" si="128">LEN(AP384)</f>
        <v>0</v>
      </c>
      <c r="BI384" s="81">
        <f t="shared" ref="BI384:BI447" si="129">LEN(AQ384)</f>
        <v>0</v>
      </c>
    </row>
    <row r="385" spans="1:61" ht="17.25" thickTop="1" thickBot="1">
      <c r="A385" s="70"/>
      <c r="B385" s="71"/>
      <c r="C385" s="3"/>
      <c r="D385" s="45"/>
      <c r="E385" s="45"/>
      <c r="F385" s="45">
        <f t="shared" si="118"/>
        <v>0</v>
      </c>
      <c r="G385" s="3"/>
      <c r="H385" s="3"/>
      <c r="I385" s="39"/>
      <c r="J385" s="45">
        <f t="shared" si="119"/>
        <v>0</v>
      </c>
      <c r="K385" s="45">
        <f t="shared" si="120"/>
        <v>0</v>
      </c>
      <c r="L385" s="3"/>
      <c r="M385" s="72"/>
      <c r="N385" s="72"/>
      <c r="O385" s="45">
        <f t="shared" si="121"/>
        <v>0</v>
      </c>
      <c r="P385" s="71"/>
      <c r="Q385" s="74"/>
      <c r="R385" s="74"/>
      <c r="S385" s="75"/>
      <c r="T385" s="76"/>
      <c r="U385" s="70"/>
      <c r="V385" s="3"/>
      <c r="W385" s="3"/>
      <c r="X385" s="3"/>
      <c r="Y385" s="39"/>
      <c r="Z385" s="405">
        <f t="shared" si="116"/>
        <v>0</v>
      </c>
      <c r="AA385" s="92">
        <f t="shared" si="117"/>
        <v>0</v>
      </c>
      <c r="AB385" s="71"/>
      <c r="AC385" s="3"/>
      <c r="AD385" s="71"/>
      <c r="AE385" s="78"/>
      <c r="AF385" s="78"/>
      <c r="AG385" s="3"/>
      <c r="AH385" s="3"/>
      <c r="AI385" s="79"/>
      <c r="AJ385" s="3"/>
      <c r="AK385" s="71"/>
      <c r="AL385" s="3"/>
      <c r="AM385" s="71"/>
      <c r="AN385" s="3"/>
      <c r="AO385" s="3"/>
      <c r="AP385" s="76"/>
      <c r="AQ385" s="74"/>
      <c r="AR385" s="3"/>
      <c r="AS385" s="3"/>
      <c r="AT385" s="3"/>
      <c r="AU385" s="3"/>
      <c r="AV385" s="3"/>
      <c r="AW385" s="1"/>
      <c r="AX385" s="1"/>
      <c r="AY385" s="1">
        <f t="shared" si="122"/>
        <v>0</v>
      </c>
      <c r="AZ385" s="3"/>
      <c r="BA385" s="3"/>
      <c r="BB385" s="3"/>
      <c r="BC385" s="80" t="e">
        <f t="shared" si="123"/>
        <v>#DIV/0!</v>
      </c>
      <c r="BD385" s="80" t="e">
        <f t="shared" si="124"/>
        <v>#DIV/0!</v>
      </c>
      <c r="BE385" s="81">
        <f t="shared" si="125"/>
        <v>0</v>
      </c>
      <c r="BF385" s="81">
        <f t="shared" si="126"/>
        <v>0</v>
      </c>
      <c r="BG385" s="81">
        <f t="shared" si="127"/>
        <v>0</v>
      </c>
      <c r="BH385" s="81">
        <f t="shared" si="128"/>
        <v>0</v>
      </c>
      <c r="BI385" s="81">
        <f t="shared" si="129"/>
        <v>0</v>
      </c>
    </row>
    <row r="386" spans="1:61" ht="17.25" thickTop="1" thickBot="1">
      <c r="A386" s="70"/>
      <c r="B386" s="71"/>
      <c r="C386" s="3"/>
      <c r="D386" s="45"/>
      <c r="E386" s="45"/>
      <c r="F386" s="45">
        <f t="shared" si="118"/>
        <v>0</v>
      </c>
      <c r="G386" s="3"/>
      <c r="H386" s="3"/>
      <c r="I386" s="39"/>
      <c r="J386" s="45">
        <f t="shared" si="119"/>
        <v>0</v>
      </c>
      <c r="K386" s="45">
        <f t="shared" si="120"/>
        <v>0</v>
      </c>
      <c r="L386" s="3"/>
      <c r="M386" s="72"/>
      <c r="N386" s="72"/>
      <c r="O386" s="45">
        <f t="shared" si="121"/>
        <v>0</v>
      </c>
      <c r="P386" s="71"/>
      <c r="Q386" s="74"/>
      <c r="R386" s="74"/>
      <c r="S386" s="75"/>
      <c r="T386" s="76"/>
      <c r="U386" s="70"/>
      <c r="V386" s="3"/>
      <c r="W386" s="3"/>
      <c r="X386" s="3"/>
      <c r="Y386" s="39"/>
      <c r="Z386" s="405">
        <f t="shared" si="116"/>
        <v>0</v>
      </c>
      <c r="AA386" s="92">
        <f t="shared" si="117"/>
        <v>0</v>
      </c>
      <c r="AB386" s="71"/>
      <c r="AC386" s="3"/>
      <c r="AD386" s="71"/>
      <c r="AE386" s="78"/>
      <c r="AF386" s="78"/>
      <c r="AG386" s="3"/>
      <c r="AH386" s="3"/>
      <c r="AI386" s="79"/>
      <c r="AJ386" s="3"/>
      <c r="AK386" s="71"/>
      <c r="AL386" s="3"/>
      <c r="AM386" s="71"/>
      <c r="AN386" s="3"/>
      <c r="AO386" s="3"/>
      <c r="AP386" s="76"/>
      <c r="AQ386" s="74"/>
      <c r="AR386" s="3"/>
      <c r="AS386" s="3"/>
      <c r="AT386" s="3"/>
      <c r="AU386" s="3"/>
      <c r="AV386" s="3"/>
      <c r="AW386" s="1"/>
      <c r="AX386" s="1"/>
      <c r="AY386" s="1">
        <f t="shared" si="122"/>
        <v>0</v>
      </c>
      <c r="AZ386" s="3"/>
      <c r="BA386" s="3"/>
      <c r="BB386" s="3"/>
      <c r="BC386" s="80" t="e">
        <f t="shared" si="123"/>
        <v>#DIV/0!</v>
      </c>
      <c r="BD386" s="80" t="e">
        <f t="shared" si="124"/>
        <v>#DIV/0!</v>
      </c>
      <c r="BE386" s="81">
        <f t="shared" si="125"/>
        <v>0</v>
      </c>
      <c r="BF386" s="81">
        <f t="shared" si="126"/>
        <v>0</v>
      </c>
      <c r="BG386" s="81">
        <f t="shared" si="127"/>
        <v>0</v>
      </c>
      <c r="BH386" s="81">
        <f t="shared" si="128"/>
        <v>0</v>
      </c>
      <c r="BI386" s="81">
        <f t="shared" si="129"/>
        <v>0</v>
      </c>
    </row>
    <row r="387" spans="1:61" ht="17.25" thickTop="1" thickBot="1">
      <c r="A387" s="70"/>
      <c r="B387" s="71"/>
      <c r="C387" s="3"/>
      <c r="D387" s="45"/>
      <c r="E387" s="45"/>
      <c r="F387" s="45">
        <f t="shared" si="118"/>
        <v>0</v>
      </c>
      <c r="G387" s="3"/>
      <c r="H387" s="3"/>
      <c r="I387" s="39"/>
      <c r="J387" s="45">
        <f t="shared" si="119"/>
        <v>0</v>
      </c>
      <c r="K387" s="45">
        <f t="shared" si="120"/>
        <v>0</v>
      </c>
      <c r="L387" s="3"/>
      <c r="M387" s="72"/>
      <c r="N387" s="72"/>
      <c r="O387" s="45">
        <f t="shared" si="121"/>
        <v>0</v>
      </c>
      <c r="P387" s="71"/>
      <c r="Q387" s="74"/>
      <c r="R387" s="74"/>
      <c r="S387" s="75"/>
      <c r="T387" s="76"/>
      <c r="U387" s="70"/>
      <c r="V387" s="3"/>
      <c r="W387" s="3"/>
      <c r="X387" s="3"/>
      <c r="Y387" s="39"/>
      <c r="Z387" s="405">
        <f t="shared" si="116"/>
        <v>0</v>
      </c>
      <c r="AA387" s="92">
        <f t="shared" si="117"/>
        <v>0</v>
      </c>
      <c r="AB387" s="71"/>
      <c r="AC387" s="3"/>
      <c r="AD387" s="71"/>
      <c r="AE387" s="78"/>
      <c r="AF387" s="78"/>
      <c r="AG387" s="3"/>
      <c r="AH387" s="3"/>
      <c r="AI387" s="79"/>
      <c r="AJ387" s="3"/>
      <c r="AK387" s="71"/>
      <c r="AL387" s="3"/>
      <c r="AM387" s="71"/>
      <c r="AN387" s="3"/>
      <c r="AO387" s="3"/>
      <c r="AP387" s="76"/>
      <c r="AQ387" s="74"/>
      <c r="AR387" s="3"/>
      <c r="AS387" s="3"/>
      <c r="AT387" s="3"/>
      <c r="AU387" s="3"/>
      <c r="AV387" s="3"/>
      <c r="AW387" s="1"/>
      <c r="AX387" s="1"/>
      <c r="AY387" s="1">
        <f t="shared" si="122"/>
        <v>0</v>
      </c>
      <c r="AZ387" s="3"/>
      <c r="BA387" s="3"/>
      <c r="BB387" s="3"/>
      <c r="BC387" s="80" t="e">
        <f t="shared" si="123"/>
        <v>#DIV/0!</v>
      </c>
      <c r="BD387" s="80" t="e">
        <f t="shared" si="124"/>
        <v>#DIV/0!</v>
      </c>
      <c r="BE387" s="81">
        <f t="shared" si="125"/>
        <v>0</v>
      </c>
      <c r="BF387" s="81">
        <f t="shared" si="126"/>
        <v>0</v>
      </c>
      <c r="BG387" s="81">
        <f t="shared" si="127"/>
        <v>0</v>
      </c>
      <c r="BH387" s="81">
        <f t="shared" si="128"/>
        <v>0</v>
      </c>
      <c r="BI387" s="81">
        <f t="shared" si="129"/>
        <v>0</v>
      </c>
    </row>
    <row r="388" spans="1:61" ht="17.25" thickTop="1" thickBot="1">
      <c r="A388" s="70"/>
      <c r="B388" s="71"/>
      <c r="C388" s="3"/>
      <c r="D388" s="45"/>
      <c r="E388" s="45"/>
      <c r="F388" s="45">
        <f t="shared" si="118"/>
        <v>0</v>
      </c>
      <c r="G388" s="3"/>
      <c r="H388" s="3"/>
      <c r="I388" s="39"/>
      <c r="J388" s="45">
        <f t="shared" si="119"/>
        <v>0</v>
      </c>
      <c r="K388" s="45">
        <f t="shared" si="120"/>
        <v>0</v>
      </c>
      <c r="L388" s="3"/>
      <c r="M388" s="72"/>
      <c r="N388" s="72"/>
      <c r="O388" s="45">
        <f t="shared" si="121"/>
        <v>0</v>
      </c>
      <c r="P388" s="71"/>
      <c r="Q388" s="74"/>
      <c r="R388" s="74"/>
      <c r="S388" s="75"/>
      <c r="T388" s="76"/>
      <c r="U388" s="70"/>
      <c r="V388" s="3"/>
      <c r="W388" s="3"/>
      <c r="X388" s="3"/>
      <c r="Y388" s="39"/>
      <c r="Z388" s="405">
        <f t="shared" si="116"/>
        <v>0</v>
      </c>
      <c r="AA388" s="92">
        <f t="shared" si="117"/>
        <v>0</v>
      </c>
      <c r="AB388" s="71"/>
      <c r="AC388" s="3"/>
      <c r="AD388" s="71"/>
      <c r="AE388" s="78"/>
      <c r="AF388" s="78"/>
      <c r="AG388" s="3"/>
      <c r="AH388" s="3"/>
      <c r="AI388" s="79"/>
      <c r="AJ388" s="3"/>
      <c r="AK388" s="71"/>
      <c r="AL388" s="3"/>
      <c r="AM388" s="71"/>
      <c r="AN388" s="3"/>
      <c r="AO388" s="3"/>
      <c r="AP388" s="76"/>
      <c r="AQ388" s="74"/>
      <c r="AR388" s="3"/>
      <c r="AS388" s="3"/>
      <c r="AT388" s="3"/>
      <c r="AU388" s="3"/>
      <c r="AV388" s="3"/>
      <c r="AW388" s="1"/>
      <c r="AX388" s="1"/>
      <c r="AY388" s="1">
        <f t="shared" si="122"/>
        <v>0</v>
      </c>
      <c r="AZ388" s="3"/>
      <c r="BA388" s="3"/>
      <c r="BB388" s="3"/>
      <c r="BC388" s="80" t="e">
        <f t="shared" si="123"/>
        <v>#DIV/0!</v>
      </c>
      <c r="BD388" s="80" t="e">
        <f t="shared" si="124"/>
        <v>#DIV/0!</v>
      </c>
      <c r="BE388" s="81">
        <f t="shared" si="125"/>
        <v>0</v>
      </c>
      <c r="BF388" s="81">
        <f t="shared" si="126"/>
        <v>0</v>
      </c>
      <c r="BG388" s="81">
        <f t="shared" si="127"/>
        <v>0</v>
      </c>
      <c r="BH388" s="81">
        <f t="shared" si="128"/>
        <v>0</v>
      </c>
      <c r="BI388" s="81">
        <f t="shared" si="129"/>
        <v>0</v>
      </c>
    </row>
    <row r="389" spans="1:61" ht="17.25" thickTop="1" thickBot="1">
      <c r="A389" s="70"/>
      <c r="B389" s="71"/>
      <c r="C389" s="3"/>
      <c r="D389" s="45"/>
      <c r="E389" s="45"/>
      <c r="F389" s="45">
        <f t="shared" si="118"/>
        <v>0</v>
      </c>
      <c r="G389" s="3"/>
      <c r="H389" s="3"/>
      <c r="I389" s="39"/>
      <c r="J389" s="45">
        <f t="shared" si="119"/>
        <v>0</v>
      </c>
      <c r="K389" s="45">
        <f t="shared" si="120"/>
        <v>0</v>
      </c>
      <c r="L389" s="3"/>
      <c r="M389" s="72"/>
      <c r="N389" s="72"/>
      <c r="O389" s="45">
        <f t="shared" si="121"/>
        <v>0</v>
      </c>
      <c r="P389" s="71"/>
      <c r="Q389" s="74"/>
      <c r="R389" s="74"/>
      <c r="S389" s="75"/>
      <c r="T389" s="76"/>
      <c r="U389" s="70"/>
      <c r="V389" s="3"/>
      <c r="W389" s="3"/>
      <c r="X389" s="3"/>
      <c r="Y389" s="39"/>
      <c r="Z389" s="405">
        <f t="shared" si="116"/>
        <v>0</v>
      </c>
      <c r="AA389" s="92">
        <f t="shared" si="117"/>
        <v>0</v>
      </c>
      <c r="AB389" s="71"/>
      <c r="AC389" s="3"/>
      <c r="AD389" s="71"/>
      <c r="AE389" s="78"/>
      <c r="AF389" s="78"/>
      <c r="AG389" s="3"/>
      <c r="AH389" s="3"/>
      <c r="AI389" s="79"/>
      <c r="AJ389" s="3"/>
      <c r="AK389" s="71"/>
      <c r="AL389" s="3"/>
      <c r="AM389" s="71"/>
      <c r="AN389" s="3"/>
      <c r="AO389" s="3"/>
      <c r="AP389" s="76"/>
      <c r="AQ389" s="74"/>
      <c r="AR389" s="3"/>
      <c r="AS389" s="3"/>
      <c r="AT389" s="3"/>
      <c r="AU389" s="3"/>
      <c r="AV389" s="3"/>
      <c r="AW389" s="1"/>
      <c r="AX389" s="1"/>
      <c r="AY389" s="1">
        <f t="shared" si="122"/>
        <v>0</v>
      </c>
      <c r="AZ389" s="3"/>
      <c r="BA389" s="3"/>
      <c r="BB389" s="3"/>
      <c r="BC389" s="80" t="e">
        <f t="shared" si="123"/>
        <v>#DIV/0!</v>
      </c>
      <c r="BD389" s="80" t="e">
        <f t="shared" si="124"/>
        <v>#DIV/0!</v>
      </c>
      <c r="BE389" s="81">
        <f t="shared" si="125"/>
        <v>0</v>
      </c>
      <c r="BF389" s="81">
        <f t="shared" si="126"/>
        <v>0</v>
      </c>
      <c r="BG389" s="81">
        <f t="shared" si="127"/>
        <v>0</v>
      </c>
      <c r="BH389" s="81">
        <f t="shared" si="128"/>
        <v>0</v>
      </c>
      <c r="BI389" s="81">
        <f t="shared" si="129"/>
        <v>0</v>
      </c>
    </row>
    <row r="390" spans="1:61" ht="17.25" thickTop="1" thickBot="1">
      <c r="A390" s="70"/>
      <c r="B390" s="71"/>
      <c r="C390" s="3"/>
      <c r="D390" s="45"/>
      <c r="E390" s="45"/>
      <c r="F390" s="45">
        <f t="shared" si="118"/>
        <v>0</v>
      </c>
      <c r="G390" s="3"/>
      <c r="H390" s="3"/>
      <c r="I390" s="39"/>
      <c r="J390" s="45">
        <f t="shared" si="119"/>
        <v>0</v>
      </c>
      <c r="K390" s="45">
        <f t="shared" si="120"/>
        <v>0</v>
      </c>
      <c r="L390" s="3"/>
      <c r="M390" s="72"/>
      <c r="N390" s="72"/>
      <c r="O390" s="45">
        <f t="shared" si="121"/>
        <v>0</v>
      </c>
      <c r="P390" s="71"/>
      <c r="Q390" s="74"/>
      <c r="R390" s="74"/>
      <c r="S390" s="75"/>
      <c r="T390" s="76"/>
      <c r="U390" s="70"/>
      <c r="V390" s="3"/>
      <c r="W390" s="3"/>
      <c r="X390" s="3"/>
      <c r="Y390" s="39"/>
      <c r="Z390" s="405">
        <f t="shared" ref="Z390:Z453" si="130">IF(AG390="Corporate",((F390+Y390)/2),IF(G390="Club",I390,(F390+Y390)))</f>
        <v>0</v>
      </c>
      <c r="AA390" s="92">
        <f t="shared" si="117"/>
        <v>0</v>
      </c>
      <c r="AB390" s="71"/>
      <c r="AC390" s="3"/>
      <c r="AD390" s="71"/>
      <c r="AE390" s="78"/>
      <c r="AF390" s="78"/>
      <c r="AG390" s="3"/>
      <c r="AH390" s="3"/>
      <c r="AI390" s="79"/>
      <c r="AJ390" s="3"/>
      <c r="AK390" s="71"/>
      <c r="AL390" s="3"/>
      <c r="AM390" s="71"/>
      <c r="AN390" s="3"/>
      <c r="AO390" s="3"/>
      <c r="AP390" s="76"/>
      <c r="AQ390" s="74"/>
      <c r="AR390" s="3"/>
      <c r="AS390" s="3"/>
      <c r="AT390" s="3"/>
      <c r="AU390" s="3"/>
      <c r="AV390" s="3"/>
      <c r="AW390" s="1"/>
      <c r="AX390" s="1"/>
      <c r="AY390" s="1">
        <f t="shared" si="122"/>
        <v>0</v>
      </c>
      <c r="AZ390" s="3"/>
      <c r="BA390" s="3"/>
      <c r="BB390" s="3"/>
      <c r="BC390" s="80" t="e">
        <f t="shared" si="123"/>
        <v>#DIV/0!</v>
      </c>
      <c r="BD390" s="80" t="e">
        <f t="shared" si="124"/>
        <v>#DIV/0!</v>
      </c>
      <c r="BE390" s="81">
        <f t="shared" si="125"/>
        <v>0</v>
      </c>
      <c r="BF390" s="81">
        <f t="shared" si="126"/>
        <v>0</v>
      </c>
      <c r="BG390" s="81">
        <f t="shared" si="127"/>
        <v>0</v>
      </c>
      <c r="BH390" s="81">
        <f t="shared" si="128"/>
        <v>0</v>
      </c>
      <c r="BI390" s="81">
        <f t="shared" si="129"/>
        <v>0</v>
      </c>
    </row>
    <row r="391" spans="1:61" ht="17.25" thickTop="1" thickBot="1">
      <c r="A391" s="70"/>
      <c r="B391" s="71"/>
      <c r="C391" s="3"/>
      <c r="D391" s="45"/>
      <c r="E391" s="45"/>
      <c r="F391" s="45">
        <f t="shared" si="118"/>
        <v>0</v>
      </c>
      <c r="G391" s="3"/>
      <c r="H391" s="3"/>
      <c r="I391" s="39"/>
      <c r="J391" s="45">
        <f t="shared" si="119"/>
        <v>0</v>
      </c>
      <c r="K391" s="45">
        <f t="shared" si="120"/>
        <v>0</v>
      </c>
      <c r="L391" s="3"/>
      <c r="M391" s="72"/>
      <c r="N391" s="72"/>
      <c r="O391" s="45">
        <f t="shared" si="121"/>
        <v>0</v>
      </c>
      <c r="P391" s="71"/>
      <c r="Q391" s="74"/>
      <c r="R391" s="74"/>
      <c r="S391" s="75"/>
      <c r="T391" s="76"/>
      <c r="U391" s="70"/>
      <c r="V391" s="3"/>
      <c r="W391" s="3"/>
      <c r="X391" s="3"/>
      <c r="Y391" s="39"/>
      <c r="Z391" s="405">
        <f t="shared" si="130"/>
        <v>0</v>
      </c>
      <c r="AA391" s="92">
        <f t="shared" si="117"/>
        <v>0</v>
      </c>
      <c r="AB391" s="71"/>
      <c r="AC391" s="3"/>
      <c r="AD391" s="71"/>
      <c r="AE391" s="78"/>
      <c r="AF391" s="78"/>
      <c r="AG391" s="3"/>
      <c r="AH391" s="3"/>
      <c r="AI391" s="79"/>
      <c r="AJ391" s="3"/>
      <c r="AK391" s="71"/>
      <c r="AL391" s="3"/>
      <c r="AM391" s="71"/>
      <c r="AN391" s="3"/>
      <c r="AO391" s="3"/>
      <c r="AP391" s="76"/>
      <c r="AQ391" s="74"/>
      <c r="AR391" s="3"/>
      <c r="AS391" s="3"/>
      <c r="AT391" s="3"/>
      <c r="AU391" s="3"/>
      <c r="AV391" s="3"/>
      <c r="AW391" s="1"/>
      <c r="AX391" s="1"/>
      <c r="AY391" s="1">
        <f t="shared" si="122"/>
        <v>0</v>
      </c>
      <c r="AZ391" s="3"/>
      <c r="BA391" s="3"/>
      <c r="BB391" s="3"/>
      <c r="BC391" s="80" t="e">
        <f t="shared" si="123"/>
        <v>#DIV/0!</v>
      </c>
      <c r="BD391" s="80" t="e">
        <f t="shared" si="124"/>
        <v>#DIV/0!</v>
      </c>
      <c r="BE391" s="81">
        <f t="shared" si="125"/>
        <v>0</v>
      </c>
      <c r="BF391" s="81">
        <f t="shared" si="126"/>
        <v>0</v>
      </c>
      <c r="BG391" s="81">
        <f t="shared" si="127"/>
        <v>0</v>
      </c>
      <c r="BH391" s="81">
        <f t="shared" si="128"/>
        <v>0</v>
      </c>
      <c r="BI391" s="81">
        <f t="shared" si="129"/>
        <v>0</v>
      </c>
    </row>
    <row r="392" spans="1:61" ht="17.25" thickTop="1" thickBot="1">
      <c r="A392" s="70"/>
      <c r="B392" s="71"/>
      <c r="C392" s="3"/>
      <c r="D392" s="45"/>
      <c r="E392" s="45"/>
      <c r="F392" s="45">
        <f t="shared" si="118"/>
        <v>0</v>
      </c>
      <c r="G392" s="3"/>
      <c r="H392" s="3"/>
      <c r="I392" s="39"/>
      <c r="J392" s="45">
        <f t="shared" si="119"/>
        <v>0</v>
      </c>
      <c r="K392" s="45">
        <f t="shared" si="120"/>
        <v>0</v>
      </c>
      <c r="L392" s="3"/>
      <c r="M392" s="72"/>
      <c r="N392" s="72"/>
      <c r="O392" s="45">
        <f t="shared" si="121"/>
        <v>0</v>
      </c>
      <c r="P392" s="71"/>
      <c r="Q392" s="74"/>
      <c r="R392" s="74"/>
      <c r="S392" s="75"/>
      <c r="T392" s="76"/>
      <c r="U392" s="70"/>
      <c r="V392" s="3"/>
      <c r="W392" s="3"/>
      <c r="X392" s="3"/>
      <c r="Y392" s="39"/>
      <c r="Z392" s="405">
        <f t="shared" si="130"/>
        <v>0</v>
      </c>
      <c r="AA392" s="92">
        <f t="shared" si="117"/>
        <v>0</v>
      </c>
      <c r="AB392" s="71"/>
      <c r="AC392" s="3"/>
      <c r="AD392" s="71"/>
      <c r="AE392" s="78"/>
      <c r="AF392" s="78"/>
      <c r="AG392" s="3"/>
      <c r="AH392" s="3"/>
      <c r="AI392" s="79"/>
      <c r="AJ392" s="3"/>
      <c r="AK392" s="71"/>
      <c r="AL392" s="3"/>
      <c r="AM392" s="71"/>
      <c r="AN392" s="3"/>
      <c r="AO392" s="3"/>
      <c r="AP392" s="76"/>
      <c r="AQ392" s="74"/>
      <c r="AR392" s="3"/>
      <c r="AS392" s="3"/>
      <c r="AT392" s="3"/>
      <c r="AU392" s="3"/>
      <c r="AV392" s="3"/>
      <c r="AW392" s="1"/>
      <c r="AX392" s="1"/>
      <c r="AY392" s="1">
        <f t="shared" si="122"/>
        <v>0</v>
      </c>
      <c r="AZ392" s="3"/>
      <c r="BA392" s="3"/>
      <c r="BB392" s="3"/>
      <c r="BC392" s="80" t="e">
        <f t="shared" si="123"/>
        <v>#DIV/0!</v>
      </c>
      <c r="BD392" s="80" t="e">
        <f t="shared" si="124"/>
        <v>#DIV/0!</v>
      </c>
      <c r="BE392" s="81">
        <f t="shared" si="125"/>
        <v>0</v>
      </c>
      <c r="BF392" s="81">
        <f t="shared" si="126"/>
        <v>0</v>
      </c>
      <c r="BG392" s="81">
        <f t="shared" si="127"/>
        <v>0</v>
      </c>
      <c r="BH392" s="81">
        <f t="shared" si="128"/>
        <v>0</v>
      </c>
      <c r="BI392" s="81">
        <f t="shared" si="129"/>
        <v>0</v>
      </c>
    </row>
    <row r="393" spans="1:61" ht="17.25" thickTop="1" thickBot="1">
      <c r="A393" s="70"/>
      <c r="B393" s="71"/>
      <c r="C393" s="3"/>
      <c r="D393" s="45"/>
      <c r="E393" s="45"/>
      <c r="F393" s="45">
        <f t="shared" si="118"/>
        <v>0</v>
      </c>
      <c r="G393" s="3"/>
      <c r="H393" s="3"/>
      <c r="I393" s="39"/>
      <c r="J393" s="45">
        <f t="shared" si="119"/>
        <v>0</v>
      </c>
      <c r="K393" s="45">
        <f t="shared" si="120"/>
        <v>0</v>
      </c>
      <c r="L393" s="3"/>
      <c r="M393" s="72"/>
      <c r="N393" s="72"/>
      <c r="O393" s="45">
        <f t="shared" si="121"/>
        <v>0</v>
      </c>
      <c r="P393" s="71"/>
      <c r="Q393" s="74"/>
      <c r="R393" s="74"/>
      <c r="S393" s="75"/>
      <c r="T393" s="76"/>
      <c r="U393" s="70"/>
      <c r="V393" s="3"/>
      <c r="W393" s="3"/>
      <c r="X393" s="3"/>
      <c r="Y393" s="39"/>
      <c r="Z393" s="405">
        <f t="shared" si="130"/>
        <v>0</v>
      </c>
      <c r="AA393" s="92">
        <f t="shared" si="117"/>
        <v>0</v>
      </c>
      <c r="AB393" s="71"/>
      <c r="AC393" s="3"/>
      <c r="AD393" s="71"/>
      <c r="AE393" s="78"/>
      <c r="AF393" s="78"/>
      <c r="AG393" s="3"/>
      <c r="AH393" s="3"/>
      <c r="AI393" s="79"/>
      <c r="AJ393" s="3"/>
      <c r="AK393" s="71"/>
      <c r="AL393" s="3"/>
      <c r="AM393" s="71"/>
      <c r="AN393" s="3"/>
      <c r="AO393" s="3"/>
      <c r="AP393" s="76"/>
      <c r="AQ393" s="74"/>
      <c r="AR393" s="3"/>
      <c r="AS393" s="3"/>
      <c r="AT393" s="3"/>
      <c r="AU393" s="3"/>
      <c r="AV393" s="3"/>
      <c r="AW393" s="1"/>
      <c r="AX393" s="1"/>
      <c r="AY393" s="1">
        <f t="shared" si="122"/>
        <v>0</v>
      </c>
      <c r="AZ393" s="3"/>
      <c r="BA393" s="3"/>
      <c r="BB393" s="3"/>
      <c r="BC393" s="80" t="e">
        <f t="shared" si="123"/>
        <v>#DIV/0!</v>
      </c>
      <c r="BD393" s="80" t="e">
        <f t="shared" si="124"/>
        <v>#DIV/0!</v>
      </c>
      <c r="BE393" s="81">
        <f t="shared" si="125"/>
        <v>0</v>
      </c>
      <c r="BF393" s="81">
        <f t="shared" si="126"/>
        <v>0</v>
      </c>
      <c r="BG393" s="81">
        <f t="shared" si="127"/>
        <v>0</v>
      </c>
      <c r="BH393" s="81">
        <f t="shared" si="128"/>
        <v>0</v>
      </c>
      <c r="BI393" s="81">
        <f t="shared" si="129"/>
        <v>0</v>
      </c>
    </row>
    <row r="394" spans="1:61" ht="17.25" thickTop="1" thickBot="1">
      <c r="A394" s="70"/>
      <c r="B394" s="71"/>
      <c r="C394" s="3"/>
      <c r="D394" s="45"/>
      <c r="E394" s="45"/>
      <c r="F394" s="45">
        <f t="shared" si="118"/>
        <v>0</v>
      </c>
      <c r="G394" s="3"/>
      <c r="H394" s="3"/>
      <c r="I394" s="39"/>
      <c r="J394" s="45">
        <f t="shared" si="119"/>
        <v>0</v>
      </c>
      <c r="K394" s="45">
        <f t="shared" si="120"/>
        <v>0</v>
      </c>
      <c r="L394" s="3"/>
      <c r="M394" s="72"/>
      <c r="N394" s="72"/>
      <c r="O394" s="45">
        <f t="shared" si="121"/>
        <v>0</v>
      </c>
      <c r="P394" s="71"/>
      <c r="Q394" s="74"/>
      <c r="R394" s="74"/>
      <c r="S394" s="75"/>
      <c r="T394" s="76"/>
      <c r="U394" s="70"/>
      <c r="V394" s="3"/>
      <c r="W394" s="3"/>
      <c r="X394" s="3"/>
      <c r="Y394" s="39"/>
      <c r="Z394" s="405">
        <f t="shared" si="130"/>
        <v>0</v>
      </c>
      <c r="AA394" s="92">
        <f t="shared" si="117"/>
        <v>0</v>
      </c>
      <c r="AB394" s="71"/>
      <c r="AC394" s="3"/>
      <c r="AD394" s="71"/>
      <c r="AE394" s="78"/>
      <c r="AF394" s="78"/>
      <c r="AG394" s="3"/>
      <c r="AH394" s="3"/>
      <c r="AI394" s="79"/>
      <c r="AJ394" s="3"/>
      <c r="AK394" s="71"/>
      <c r="AL394" s="3"/>
      <c r="AM394" s="71"/>
      <c r="AN394" s="3"/>
      <c r="AO394" s="3"/>
      <c r="AP394" s="76"/>
      <c r="AQ394" s="74"/>
      <c r="AR394" s="3"/>
      <c r="AS394" s="3"/>
      <c r="AT394" s="3"/>
      <c r="AU394" s="3"/>
      <c r="AV394" s="3"/>
      <c r="AW394" s="1"/>
      <c r="AX394" s="1"/>
      <c r="AY394" s="1">
        <f t="shared" si="122"/>
        <v>0</v>
      </c>
      <c r="AZ394" s="3"/>
      <c r="BA394" s="3"/>
      <c r="BB394" s="3"/>
      <c r="BC394" s="80" t="e">
        <f t="shared" si="123"/>
        <v>#DIV/0!</v>
      </c>
      <c r="BD394" s="80" t="e">
        <f t="shared" si="124"/>
        <v>#DIV/0!</v>
      </c>
      <c r="BE394" s="81">
        <f t="shared" si="125"/>
        <v>0</v>
      </c>
      <c r="BF394" s="81">
        <f t="shared" si="126"/>
        <v>0</v>
      </c>
      <c r="BG394" s="81">
        <f t="shared" si="127"/>
        <v>0</v>
      </c>
      <c r="BH394" s="81">
        <f t="shared" si="128"/>
        <v>0</v>
      </c>
      <c r="BI394" s="81">
        <f t="shared" si="129"/>
        <v>0</v>
      </c>
    </row>
    <row r="395" spans="1:61" ht="17.25" thickTop="1" thickBot="1">
      <c r="A395" s="70"/>
      <c r="B395" s="71"/>
      <c r="C395" s="3"/>
      <c r="D395" s="45"/>
      <c r="E395" s="45"/>
      <c r="F395" s="45">
        <f t="shared" si="118"/>
        <v>0</v>
      </c>
      <c r="G395" s="3"/>
      <c r="H395" s="3"/>
      <c r="I395" s="39"/>
      <c r="J395" s="45">
        <f t="shared" si="119"/>
        <v>0</v>
      </c>
      <c r="K395" s="45">
        <f t="shared" si="120"/>
        <v>0</v>
      </c>
      <c r="L395" s="3"/>
      <c r="M395" s="72"/>
      <c r="N395" s="72"/>
      <c r="O395" s="45">
        <f t="shared" si="121"/>
        <v>0</v>
      </c>
      <c r="P395" s="71"/>
      <c r="Q395" s="74"/>
      <c r="R395" s="74"/>
      <c r="S395" s="75"/>
      <c r="T395" s="76"/>
      <c r="U395" s="70"/>
      <c r="V395" s="3"/>
      <c r="W395" s="3"/>
      <c r="X395" s="3"/>
      <c r="Y395" s="39"/>
      <c r="Z395" s="405">
        <f t="shared" si="130"/>
        <v>0</v>
      </c>
      <c r="AA395" s="92">
        <f t="shared" si="117"/>
        <v>0</v>
      </c>
      <c r="AB395" s="71"/>
      <c r="AC395" s="3"/>
      <c r="AD395" s="71"/>
      <c r="AE395" s="78"/>
      <c r="AF395" s="78"/>
      <c r="AG395" s="3"/>
      <c r="AH395" s="3"/>
      <c r="AI395" s="79"/>
      <c r="AJ395" s="3"/>
      <c r="AK395" s="71"/>
      <c r="AL395" s="3"/>
      <c r="AM395" s="71"/>
      <c r="AN395" s="3"/>
      <c r="AO395" s="3"/>
      <c r="AP395" s="76"/>
      <c r="AQ395" s="74"/>
      <c r="AR395" s="3"/>
      <c r="AS395" s="3"/>
      <c r="AT395" s="3"/>
      <c r="AU395" s="3"/>
      <c r="AV395" s="3"/>
      <c r="AW395" s="1"/>
      <c r="AX395" s="1"/>
      <c r="AY395" s="1">
        <f t="shared" si="122"/>
        <v>0</v>
      </c>
      <c r="AZ395" s="3"/>
      <c r="BA395" s="3"/>
      <c r="BB395" s="3"/>
      <c r="BC395" s="80" t="e">
        <f t="shared" si="123"/>
        <v>#DIV/0!</v>
      </c>
      <c r="BD395" s="80" t="e">
        <f t="shared" si="124"/>
        <v>#DIV/0!</v>
      </c>
      <c r="BE395" s="81">
        <f t="shared" si="125"/>
        <v>0</v>
      </c>
      <c r="BF395" s="81">
        <f t="shared" si="126"/>
        <v>0</v>
      </c>
      <c r="BG395" s="81">
        <f t="shared" si="127"/>
        <v>0</v>
      </c>
      <c r="BH395" s="81">
        <f t="shared" si="128"/>
        <v>0</v>
      </c>
      <c r="BI395" s="81">
        <f t="shared" si="129"/>
        <v>0</v>
      </c>
    </row>
    <row r="396" spans="1:61" ht="17.25" thickTop="1" thickBot="1">
      <c r="A396" s="70"/>
      <c r="B396" s="71"/>
      <c r="C396" s="3"/>
      <c r="D396" s="45"/>
      <c r="E396" s="45"/>
      <c r="F396" s="45">
        <f t="shared" si="118"/>
        <v>0</v>
      </c>
      <c r="G396" s="3"/>
      <c r="H396" s="3"/>
      <c r="I396" s="39"/>
      <c r="J396" s="45">
        <f t="shared" si="119"/>
        <v>0</v>
      </c>
      <c r="K396" s="45">
        <f t="shared" si="120"/>
        <v>0</v>
      </c>
      <c r="L396" s="3"/>
      <c r="M396" s="72"/>
      <c r="N396" s="72"/>
      <c r="O396" s="45">
        <f t="shared" si="121"/>
        <v>0</v>
      </c>
      <c r="P396" s="71"/>
      <c r="Q396" s="74"/>
      <c r="R396" s="74"/>
      <c r="S396" s="75"/>
      <c r="T396" s="76"/>
      <c r="U396" s="70"/>
      <c r="V396" s="3"/>
      <c r="W396" s="3"/>
      <c r="X396" s="3"/>
      <c r="Y396" s="39"/>
      <c r="Z396" s="405">
        <f t="shared" si="130"/>
        <v>0</v>
      </c>
      <c r="AA396" s="92">
        <f t="shared" si="117"/>
        <v>0</v>
      </c>
      <c r="AB396" s="71"/>
      <c r="AC396" s="3"/>
      <c r="AD396" s="71"/>
      <c r="AE396" s="78"/>
      <c r="AF396" s="78"/>
      <c r="AG396" s="3"/>
      <c r="AH396" s="3"/>
      <c r="AI396" s="79"/>
      <c r="AJ396" s="3"/>
      <c r="AK396" s="71"/>
      <c r="AL396" s="3"/>
      <c r="AM396" s="71"/>
      <c r="AN396" s="3"/>
      <c r="AO396" s="3"/>
      <c r="AP396" s="76"/>
      <c r="AQ396" s="74"/>
      <c r="AR396" s="3"/>
      <c r="AS396" s="3"/>
      <c r="AT396" s="3"/>
      <c r="AU396" s="3"/>
      <c r="AV396" s="3"/>
      <c r="AW396" s="1"/>
      <c r="AX396" s="1"/>
      <c r="AY396" s="1">
        <f t="shared" si="122"/>
        <v>0</v>
      </c>
      <c r="AZ396" s="3"/>
      <c r="BA396" s="3"/>
      <c r="BB396" s="3"/>
      <c r="BC396" s="80" t="e">
        <f t="shared" si="123"/>
        <v>#DIV/0!</v>
      </c>
      <c r="BD396" s="80" t="e">
        <f t="shared" si="124"/>
        <v>#DIV/0!</v>
      </c>
      <c r="BE396" s="81">
        <f t="shared" si="125"/>
        <v>0</v>
      </c>
      <c r="BF396" s="81">
        <f t="shared" si="126"/>
        <v>0</v>
      </c>
      <c r="BG396" s="81">
        <f t="shared" si="127"/>
        <v>0</v>
      </c>
      <c r="BH396" s="81">
        <f t="shared" si="128"/>
        <v>0</v>
      </c>
      <c r="BI396" s="81">
        <f t="shared" si="129"/>
        <v>0</v>
      </c>
    </row>
    <row r="397" spans="1:61" ht="17.25" thickTop="1" thickBot="1">
      <c r="A397" s="70"/>
      <c r="B397" s="71"/>
      <c r="C397" s="3"/>
      <c r="D397" s="45"/>
      <c r="E397" s="45"/>
      <c r="F397" s="45">
        <f t="shared" si="118"/>
        <v>0</v>
      </c>
      <c r="G397" s="3"/>
      <c r="H397" s="3"/>
      <c r="I397" s="39"/>
      <c r="J397" s="45">
        <f t="shared" si="119"/>
        <v>0</v>
      </c>
      <c r="K397" s="45">
        <f t="shared" si="120"/>
        <v>0</v>
      </c>
      <c r="L397" s="3"/>
      <c r="M397" s="72"/>
      <c r="N397" s="72"/>
      <c r="O397" s="45">
        <f t="shared" si="121"/>
        <v>0</v>
      </c>
      <c r="P397" s="71"/>
      <c r="Q397" s="74"/>
      <c r="R397" s="74"/>
      <c r="S397" s="75"/>
      <c r="T397" s="76"/>
      <c r="U397" s="70"/>
      <c r="V397" s="3"/>
      <c r="W397" s="3"/>
      <c r="X397" s="3"/>
      <c r="Y397" s="39"/>
      <c r="Z397" s="405">
        <f t="shared" si="130"/>
        <v>0</v>
      </c>
      <c r="AA397" s="92">
        <f t="shared" si="117"/>
        <v>0</v>
      </c>
      <c r="AB397" s="71"/>
      <c r="AC397" s="3"/>
      <c r="AD397" s="71"/>
      <c r="AE397" s="78"/>
      <c r="AF397" s="78"/>
      <c r="AG397" s="3"/>
      <c r="AH397" s="3"/>
      <c r="AI397" s="79"/>
      <c r="AJ397" s="3"/>
      <c r="AK397" s="71"/>
      <c r="AL397" s="3"/>
      <c r="AM397" s="71"/>
      <c r="AN397" s="3"/>
      <c r="AO397" s="3"/>
      <c r="AP397" s="76"/>
      <c r="AQ397" s="74"/>
      <c r="AR397" s="3"/>
      <c r="AS397" s="3"/>
      <c r="AT397" s="3"/>
      <c r="AU397" s="3"/>
      <c r="AV397" s="3"/>
      <c r="AW397" s="1"/>
      <c r="AX397" s="1"/>
      <c r="AY397" s="1">
        <f t="shared" si="122"/>
        <v>0</v>
      </c>
      <c r="AZ397" s="3"/>
      <c r="BA397" s="3"/>
      <c r="BB397" s="3"/>
      <c r="BC397" s="80" t="e">
        <f t="shared" si="123"/>
        <v>#DIV/0!</v>
      </c>
      <c r="BD397" s="80" t="e">
        <f t="shared" si="124"/>
        <v>#DIV/0!</v>
      </c>
      <c r="BE397" s="81">
        <f t="shared" si="125"/>
        <v>0</v>
      </c>
      <c r="BF397" s="81">
        <f t="shared" si="126"/>
        <v>0</v>
      </c>
      <c r="BG397" s="81">
        <f t="shared" si="127"/>
        <v>0</v>
      </c>
      <c r="BH397" s="81">
        <f t="shared" si="128"/>
        <v>0</v>
      </c>
      <c r="BI397" s="81">
        <f t="shared" si="129"/>
        <v>0</v>
      </c>
    </row>
    <row r="398" spans="1:61" ht="17.25" thickTop="1" thickBot="1">
      <c r="A398" s="70"/>
      <c r="B398" s="71"/>
      <c r="C398" s="3"/>
      <c r="D398" s="45"/>
      <c r="E398" s="45"/>
      <c r="F398" s="45">
        <f t="shared" si="118"/>
        <v>0</v>
      </c>
      <c r="G398" s="3"/>
      <c r="H398" s="3"/>
      <c r="I398" s="39"/>
      <c r="J398" s="45">
        <f t="shared" si="119"/>
        <v>0</v>
      </c>
      <c r="K398" s="45">
        <f t="shared" si="120"/>
        <v>0</v>
      </c>
      <c r="L398" s="3"/>
      <c r="M398" s="72"/>
      <c r="N398" s="72"/>
      <c r="O398" s="45">
        <f t="shared" si="121"/>
        <v>0</v>
      </c>
      <c r="P398" s="71"/>
      <c r="Q398" s="74"/>
      <c r="R398" s="74"/>
      <c r="S398" s="75"/>
      <c r="T398" s="76"/>
      <c r="U398" s="70"/>
      <c r="V398" s="3"/>
      <c r="W398" s="3"/>
      <c r="X398" s="3"/>
      <c r="Y398" s="39"/>
      <c r="Z398" s="405">
        <f t="shared" si="130"/>
        <v>0</v>
      </c>
      <c r="AA398" s="92">
        <f t="shared" si="117"/>
        <v>0</v>
      </c>
      <c r="AB398" s="71"/>
      <c r="AC398" s="3"/>
      <c r="AD398" s="71"/>
      <c r="AE398" s="78"/>
      <c r="AF398" s="78"/>
      <c r="AG398" s="3"/>
      <c r="AH398" s="3"/>
      <c r="AI398" s="79"/>
      <c r="AJ398" s="3"/>
      <c r="AK398" s="71"/>
      <c r="AL398" s="3"/>
      <c r="AM398" s="71"/>
      <c r="AN398" s="3"/>
      <c r="AO398" s="3"/>
      <c r="AP398" s="76"/>
      <c r="AQ398" s="74"/>
      <c r="AR398" s="3"/>
      <c r="AS398" s="3"/>
      <c r="AT398" s="3"/>
      <c r="AU398" s="3"/>
      <c r="AV398" s="3"/>
      <c r="AW398" s="1"/>
      <c r="AX398" s="1"/>
      <c r="AY398" s="1">
        <f t="shared" si="122"/>
        <v>0</v>
      </c>
      <c r="AZ398" s="3"/>
      <c r="BA398" s="3"/>
      <c r="BB398" s="3"/>
      <c r="BC398" s="80" t="e">
        <f t="shared" si="123"/>
        <v>#DIV/0!</v>
      </c>
      <c r="BD398" s="80" t="e">
        <f t="shared" si="124"/>
        <v>#DIV/0!</v>
      </c>
      <c r="BE398" s="81">
        <f t="shared" si="125"/>
        <v>0</v>
      </c>
      <c r="BF398" s="81">
        <f t="shared" si="126"/>
        <v>0</v>
      </c>
      <c r="BG398" s="81">
        <f t="shared" si="127"/>
        <v>0</v>
      </c>
      <c r="BH398" s="81">
        <f t="shared" si="128"/>
        <v>0</v>
      </c>
      <c r="BI398" s="81">
        <f t="shared" si="129"/>
        <v>0</v>
      </c>
    </row>
    <row r="399" spans="1:61" ht="17.25" thickTop="1" thickBot="1">
      <c r="A399" s="70"/>
      <c r="B399" s="71"/>
      <c r="C399" s="3"/>
      <c r="D399" s="45"/>
      <c r="E399" s="45"/>
      <c r="F399" s="45">
        <f t="shared" si="118"/>
        <v>0</v>
      </c>
      <c r="G399" s="3"/>
      <c r="H399" s="3"/>
      <c r="I399" s="39"/>
      <c r="J399" s="45">
        <f t="shared" si="119"/>
        <v>0</v>
      </c>
      <c r="K399" s="45">
        <f t="shared" si="120"/>
        <v>0</v>
      </c>
      <c r="L399" s="3"/>
      <c r="M399" s="72"/>
      <c r="N399" s="72"/>
      <c r="O399" s="45">
        <f t="shared" si="121"/>
        <v>0</v>
      </c>
      <c r="P399" s="71"/>
      <c r="Q399" s="74"/>
      <c r="R399" s="74"/>
      <c r="S399" s="75"/>
      <c r="T399" s="76"/>
      <c r="U399" s="70"/>
      <c r="V399" s="3"/>
      <c r="W399" s="3"/>
      <c r="X399" s="3"/>
      <c r="Y399" s="39"/>
      <c r="Z399" s="405">
        <f t="shared" si="130"/>
        <v>0</v>
      </c>
      <c r="AA399" s="92">
        <f t="shared" si="117"/>
        <v>0</v>
      </c>
      <c r="AB399" s="71"/>
      <c r="AC399" s="3"/>
      <c r="AD399" s="71"/>
      <c r="AE399" s="78"/>
      <c r="AF399" s="78"/>
      <c r="AG399" s="3"/>
      <c r="AH399" s="3"/>
      <c r="AI399" s="79"/>
      <c r="AJ399" s="3"/>
      <c r="AK399" s="71"/>
      <c r="AL399" s="3"/>
      <c r="AM399" s="71"/>
      <c r="AN399" s="3"/>
      <c r="AO399" s="3"/>
      <c r="AP399" s="76"/>
      <c r="AQ399" s="74"/>
      <c r="AR399" s="3"/>
      <c r="AS399" s="3"/>
      <c r="AT399" s="3"/>
      <c r="AU399" s="3"/>
      <c r="AV399" s="3"/>
      <c r="AW399" s="1"/>
      <c r="AX399" s="1"/>
      <c r="AY399" s="1">
        <f t="shared" si="122"/>
        <v>0</v>
      </c>
      <c r="AZ399" s="3"/>
      <c r="BA399" s="3"/>
      <c r="BB399" s="3"/>
      <c r="BC399" s="80" t="e">
        <f t="shared" si="123"/>
        <v>#DIV/0!</v>
      </c>
      <c r="BD399" s="80" t="e">
        <f t="shared" si="124"/>
        <v>#DIV/0!</v>
      </c>
      <c r="BE399" s="81">
        <f t="shared" si="125"/>
        <v>0</v>
      </c>
      <c r="BF399" s="81">
        <f t="shared" si="126"/>
        <v>0</v>
      </c>
      <c r="BG399" s="81">
        <f t="shared" si="127"/>
        <v>0</v>
      </c>
      <c r="BH399" s="81">
        <f t="shared" si="128"/>
        <v>0</v>
      </c>
      <c r="BI399" s="81">
        <f t="shared" si="129"/>
        <v>0</v>
      </c>
    </row>
    <row r="400" spans="1:61" ht="17.25" thickTop="1" thickBot="1">
      <c r="A400" s="70"/>
      <c r="B400" s="71"/>
      <c r="C400" s="3"/>
      <c r="D400" s="45"/>
      <c r="E400" s="45"/>
      <c r="F400" s="45">
        <f t="shared" si="118"/>
        <v>0</v>
      </c>
      <c r="G400" s="3"/>
      <c r="H400" s="3"/>
      <c r="I400" s="39"/>
      <c r="J400" s="45">
        <f t="shared" si="119"/>
        <v>0</v>
      </c>
      <c r="K400" s="45">
        <f t="shared" si="120"/>
        <v>0</v>
      </c>
      <c r="L400" s="3"/>
      <c r="M400" s="72"/>
      <c r="N400" s="72"/>
      <c r="O400" s="45">
        <f t="shared" si="121"/>
        <v>0</v>
      </c>
      <c r="P400" s="71"/>
      <c r="Q400" s="74"/>
      <c r="R400" s="74"/>
      <c r="S400" s="75"/>
      <c r="T400" s="76"/>
      <c r="U400" s="70"/>
      <c r="V400" s="3"/>
      <c r="W400" s="3"/>
      <c r="X400" s="3"/>
      <c r="Y400" s="39"/>
      <c r="Z400" s="405">
        <f t="shared" si="130"/>
        <v>0</v>
      </c>
      <c r="AA400" s="92">
        <f t="shared" si="117"/>
        <v>0</v>
      </c>
      <c r="AB400" s="71"/>
      <c r="AC400" s="3"/>
      <c r="AD400" s="71"/>
      <c r="AE400" s="78"/>
      <c r="AF400" s="78"/>
      <c r="AG400" s="3"/>
      <c r="AH400" s="3"/>
      <c r="AI400" s="79"/>
      <c r="AJ400" s="3"/>
      <c r="AK400" s="71"/>
      <c r="AL400" s="3"/>
      <c r="AM400" s="71"/>
      <c r="AN400" s="3"/>
      <c r="AO400" s="3"/>
      <c r="AP400" s="76"/>
      <c r="AQ400" s="74"/>
      <c r="AR400" s="3"/>
      <c r="AS400" s="3"/>
      <c r="AT400" s="3"/>
      <c r="AU400" s="3"/>
      <c r="AV400" s="3"/>
      <c r="AW400" s="1"/>
      <c r="AX400" s="1"/>
      <c r="AY400" s="1">
        <f t="shared" si="122"/>
        <v>0</v>
      </c>
      <c r="AZ400" s="3"/>
      <c r="BA400" s="3"/>
      <c r="BB400" s="3"/>
      <c r="BC400" s="80" t="e">
        <f t="shared" si="123"/>
        <v>#DIV/0!</v>
      </c>
      <c r="BD400" s="80" t="e">
        <f t="shared" si="124"/>
        <v>#DIV/0!</v>
      </c>
      <c r="BE400" s="81">
        <f t="shared" si="125"/>
        <v>0</v>
      </c>
      <c r="BF400" s="81">
        <f t="shared" si="126"/>
        <v>0</v>
      </c>
      <c r="BG400" s="81">
        <f t="shared" si="127"/>
        <v>0</v>
      </c>
      <c r="BH400" s="81">
        <f t="shared" si="128"/>
        <v>0</v>
      </c>
      <c r="BI400" s="81">
        <f t="shared" si="129"/>
        <v>0</v>
      </c>
    </row>
    <row r="401" spans="1:61" ht="17.25" thickTop="1" thickBot="1">
      <c r="A401" s="70"/>
      <c r="B401" s="71"/>
      <c r="C401" s="3"/>
      <c r="D401" s="45"/>
      <c r="E401" s="45"/>
      <c r="F401" s="45">
        <f t="shared" si="118"/>
        <v>0</v>
      </c>
      <c r="G401" s="3"/>
      <c r="H401" s="3"/>
      <c r="I401" s="39"/>
      <c r="J401" s="45">
        <f t="shared" si="119"/>
        <v>0</v>
      </c>
      <c r="K401" s="45">
        <f t="shared" si="120"/>
        <v>0</v>
      </c>
      <c r="L401" s="3"/>
      <c r="M401" s="72"/>
      <c r="N401" s="72"/>
      <c r="O401" s="45">
        <f t="shared" si="121"/>
        <v>0</v>
      </c>
      <c r="P401" s="71"/>
      <c r="Q401" s="74"/>
      <c r="R401" s="74"/>
      <c r="S401" s="75"/>
      <c r="T401" s="76"/>
      <c r="U401" s="70"/>
      <c r="V401" s="3"/>
      <c r="W401" s="3"/>
      <c r="X401" s="3"/>
      <c r="Y401" s="39"/>
      <c r="Z401" s="405">
        <f t="shared" si="130"/>
        <v>0</v>
      </c>
      <c r="AA401" s="92">
        <f t="shared" si="117"/>
        <v>0</v>
      </c>
      <c r="AB401" s="71"/>
      <c r="AC401" s="3"/>
      <c r="AD401" s="71"/>
      <c r="AE401" s="78"/>
      <c r="AF401" s="78"/>
      <c r="AG401" s="3"/>
      <c r="AH401" s="3"/>
      <c r="AI401" s="79"/>
      <c r="AJ401" s="3"/>
      <c r="AK401" s="71"/>
      <c r="AL401" s="3"/>
      <c r="AM401" s="71"/>
      <c r="AN401" s="3"/>
      <c r="AO401" s="3"/>
      <c r="AP401" s="76"/>
      <c r="AQ401" s="74"/>
      <c r="AR401" s="3"/>
      <c r="AS401" s="3"/>
      <c r="AT401" s="3"/>
      <c r="AU401" s="3"/>
      <c r="AV401" s="3"/>
      <c r="AW401" s="1"/>
      <c r="AX401" s="1"/>
      <c r="AY401" s="1">
        <f t="shared" si="122"/>
        <v>0</v>
      </c>
      <c r="AZ401" s="3"/>
      <c r="BA401" s="3"/>
      <c r="BB401" s="3"/>
      <c r="BC401" s="80" t="e">
        <f t="shared" si="123"/>
        <v>#DIV/0!</v>
      </c>
      <c r="BD401" s="80" t="e">
        <f t="shared" si="124"/>
        <v>#DIV/0!</v>
      </c>
      <c r="BE401" s="81">
        <f t="shared" si="125"/>
        <v>0</v>
      </c>
      <c r="BF401" s="81">
        <f t="shared" si="126"/>
        <v>0</v>
      </c>
      <c r="BG401" s="81">
        <f t="shared" si="127"/>
        <v>0</v>
      </c>
      <c r="BH401" s="81">
        <f t="shared" si="128"/>
        <v>0</v>
      </c>
      <c r="BI401" s="81">
        <f t="shared" si="129"/>
        <v>0</v>
      </c>
    </row>
    <row r="402" spans="1:61" ht="17.25" thickTop="1" thickBot="1">
      <c r="A402" s="70"/>
      <c r="B402" s="71"/>
      <c r="C402" s="3"/>
      <c r="D402" s="45"/>
      <c r="E402" s="45"/>
      <c r="F402" s="45">
        <f t="shared" si="118"/>
        <v>0</v>
      </c>
      <c r="G402" s="3"/>
      <c r="H402" s="3"/>
      <c r="I402" s="39"/>
      <c r="J402" s="45">
        <f t="shared" si="119"/>
        <v>0</v>
      </c>
      <c r="K402" s="45">
        <f t="shared" si="120"/>
        <v>0</v>
      </c>
      <c r="L402" s="3"/>
      <c r="M402" s="72"/>
      <c r="N402" s="72"/>
      <c r="O402" s="45">
        <f t="shared" si="121"/>
        <v>0</v>
      </c>
      <c r="P402" s="71"/>
      <c r="Q402" s="74"/>
      <c r="R402" s="74"/>
      <c r="S402" s="75"/>
      <c r="T402" s="76"/>
      <c r="U402" s="70"/>
      <c r="V402" s="3"/>
      <c r="W402" s="3"/>
      <c r="X402" s="3"/>
      <c r="Y402" s="39"/>
      <c r="Z402" s="405">
        <f t="shared" si="130"/>
        <v>0</v>
      </c>
      <c r="AA402" s="92">
        <f t="shared" si="117"/>
        <v>0</v>
      </c>
      <c r="AB402" s="71"/>
      <c r="AC402" s="3"/>
      <c r="AD402" s="71"/>
      <c r="AE402" s="78"/>
      <c r="AF402" s="78"/>
      <c r="AG402" s="3"/>
      <c r="AH402" s="3"/>
      <c r="AI402" s="79"/>
      <c r="AJ402" s="3"/>
      <c r="AK402" s="71"/>
      <c r="AL402" s="3"/>
      <c r="AM402" s="71"/>
      <c r="AN402" s="3"/>
      <c r="AO402" s="3"/>
      <c r="AP402" s="76"/>
      <c r="AQ402" s="74"/>
      <c r="AR402" s="3"/>
      <c r="AS402" s="3"/>
      <c r="AT402" s="3"/>
      <c r="AU402" s="3"/>
      <c r="AV402" s="3"/>
      <c r="AW402" s="1"/>
      <c r="AX402" s="1"/>
      <c r="AY402" s="1">
        <f t="shared" si="122"/>
        <v>0</v>
      </c>
      <c r="AZ402" s="3"/>
      <c r="BA402" s="3"/>
      <c r="BB402" s="3"/>
      <c r="BC402" s="80" t="e">
        <f t="shared" si="123"/>
        <v>#DIV/0!</v>
      </c>
      <c r="BD402" s="80" t="e">
        <f t="shared" si="124"/>
        <v>#DIV/0!</v>
      </c>
      <c r="BE402" s="81">
        <f t="shared" si="125"/>
        <v>0</v>
      </c>
      <c r="BF402" s="81">
        <f t="shared" si="126"/>
        <v>0</v>
      </c>
      <c r="BG402" s="81">
        <f t="shared" si="127"/>
        <v>0</v>
      </c>
      <c r="BH402" s="81">
        <f t="shared" si="128"/>
        <v>0</v>
      </c>
      <c r="BI402" s="81">
        <f t="shared" si="129"/>
        <v>0</v>
      </c>
    </row>
    <row r="403" spans="1:61" ht="17.25" thickTop="1" thickBot="1">
      <c r="A403" s="70"/>
      <c r="B403" s="71"/>
      <c r="C403" s="3"/>
      <c r="D403" s="45"/>
      <c r="E403" s="45"/>
      <c r="F403" s="45">
        <f t="shared" si="118"/>
        <v>0</v>
      </c>
      <c r="G403" s="3"/>
      <c r="H403" s="3"/>
      <c r="I403" s="39"/>
      <c r="J403" s="45">
        <f t="shared" si="119"/>
        <v>0</v>
      </c>
      <c r="K403" s="45">
        <f t="shared" si="120"/>
        <v>0</v>
      </c>
      <c r="L403" s="3"/>
      <c r="M403" s="72"/>
      <c r="N403" s="72"/>
      <c r="O403" s="45">
        <f t="shared" si="121"/>
        <v>0</v>
      </c>
      <c r="P403" s="71"/>
      <c r="Q403" s="74"/>
      <c r="R403" s="74"/>
      <c r="S403" s="75"/>
      <c r="T403" s="76"/>
      <c r="U403" s="70"/>
      <c r="V403" s="3"/>
      <c r="W403" s="3"/>
      <c r="X403" s="3"/>
      <c r="Y403" s="39"/>
      <c r="Z403" s="405">
        <f t="shared" si="130"/>
        <v>0</v>
      </c>
      <c r="AA403" s="92">
        <f t="shared" si="117"/>
        <v>0</v>
      </c>
      <c r="AB403" s="71"/>
      <c r="AC403" s="3"/>
      <c r="AD403" s="71"/>
      <c r="AE403" s="78"/>
      <c r="AF403" s="78"/>
      <c r="AG403" s="3"/>
      <c r="AH403" s="3"/>
      <c r="AI403" s="79"/>
      <c r="AJ403" s="3"/>
      <c r="AK403" s="71"/>
      <c r="AL403" s="3"/>
      <c r="AM403" s="71"/>
      <c r="AN403" s="3"/>
      <c r="AO403" s="3"/>
      <c r="AP403" s="76"/>
      <c r="AQ403" s="74"/>
      <c r="AR403" s="3"/>
      <c r="AS403" s="3"/>
      <c r="AT403" s="3"/>
      <c r="AU403" s="3"/>
      <c r="AV403" s="3"/>
      <c r="AW403" s="1"/>
      <c r="AX403" s="1"/>
      <c r="AY403" s="1">
        <f t="shared" si="122"/>
        <v>0</v>
      </c>
      <c r="AZ403" s="3"/>
      <c r="BA403" s="3"/>
      <c r="BB403" s="3"/>
      <c r="BC403" s="80" t="e">
        <f t="shared" si="123"/>
        <v>#DIV/0!</v>
      </c>
      <c r="BD403" s="80" t="e">
        <f t="shared" si="124"/>
        <v>#DIV/0!</v>
      </c>
      <c r="BE403" s="81">
        <f t="shared" si="125"/>
        <v>0</v>
      </c>
      <c r="BF403" s="81">
        <f t="shared" si="126"/>
        <v>0</v>
      </c>
      <c r="BG403" s="81">
        <f t="shared" si="127"/>
        <v>0</v>
      </c>
      <c r="BH403" s="81">
        <f t="shared" si="128"/>
        <v>0</v>
      </c>
      <c r="BI403" s="81">
        <f t="shared" si="129"/>
        <v>0</v>
      </c>
    </row>
    <row r="404" spans="1:61" ht="17.25" thickTop="1" thickBot="1">
      <c r="A404" s="70"/>
      <c r="B404" s="71"/>
      <c r="C404" s="3"/>
      <c r="D404" s="45"/>
      <c r="E404" s="45"/>
      <c r="F404" s="45">
        <f t="shared" si="118"/>
        <v>0</v>
      </c>
      <c r="G404" s="3"/>
      <c r="H404" s="3"/>
      <c r="I404" s="39"/>
      <c r="J404" s="45">
        <f t="shared" si="119"/>
        <v>0</v>
      </c>
      <c r="K404" s="45">
        <f t="shared" si="120"/>
        <v>0</v>
      </c>
      <c r="L404" s="3"/>
      <c r="M404" s="72"/>
      <c r="N404" s="72"/>
      <c r="O404" s="45">
        <f t="shared" si="121"/>
        <v>0</v>
      </c>
      <c r="P404" s="71"/>
      <c r="Q404" s="74"/>
      <c r="R404" s="74"/>
      <c r="S404" s="75"/>
      <c r="T404" s="76"/>
      <c r="U404" s="70"/>
      <c r="V404" s="3"/>
      <c r="W404" s="3"/>
      <c r="X404" s="3"/>
      <c r="Y404" s="39"/>
      <c r="Z404" s="405">
        <f t="shared" si="130"/>
        <v>0</v>
      </c>
      <c r="AA404" s="92">
        <f t="shared" si="117"/>
        <v>0</v>
      </c>
      <c r="AB404" s="71"/>
      <c r="AC404" s="3"/>
      <c r="AD404" s="71"/>
      <c r="AE404" s="78"/>
      <c r="AF404" s="78"/>
      <c r="AG404" s="3"/>
      <c r="AH404" s="3"/>
      <c r="AI404" s="79"/>
      <c r="AJ404" s="3"/>
      <c r="AK404" s="71"/>
      <c r="AL404" s="3"/>
      <c r="AM404" s="71"/>
      <c r="AN404" s="3"/>
      <c r="AO404" s="3"/>
      <c r="AP404" s="76"/>
      <c r="AQ404" s="74"/>
      <c r="AR404" s="3"/>
      <c r="AS404" s="3"/>
      <c r="AT404" s="3"/>
      <c r="AU404" s="3"/>
      <c r="AV404" s="3"/>
      <c r="AW404" s="1"/>
      <c r="AX404" s="1"/>
      <c r="AY404" s="1">
        <f t="shared" si="122"/>
        <v>0</v>
      </c>
      <c r="AZ404" s="3"/>
      <c r="BA404" s="3"/>
      <c r="BB404" s="3"/>
      <c r="BC404" s="80" t="e">
        <f t="shared" si="123"/>
        <v>#DIV/0!</v>
      </c>
      <c r="BD404" s="80" t="e">
        <f t="shared" si="124"/>
        <v>#DIV/0!</v>
      </c>
      <c r="BE404" s="81">
        <f t="shared" si="125"/>
        <v>0</v>
      </c>
      <c r="BF404" s="81">
        <f t="shared" si="126"/>
        <v>0</v>
      </c>
      <c r="BG404" s="81">
        <f t="shared" si="127"/>
        <v>0</v>
      </c>
      <c r="BH404" s="81">
        <f t="shared" si="128"/>
        <v>0</v>
      </c>
      <c r="BI404" s="81">
        <f t="shared" si="129"/>
        <v>0</v>
      </c>
    </row>
    <row r="405" spans="1:61" ht="17.25" thickTop="1" thickBot="1">
      <c r="A405" s="70"/>
      <c r="B405" s="71"/>
      <c r="C405" s="3"/>
      <c r="D405" s="45"/>
      <c r="E405" s="45"/>
      <c r="F405" s="45">
        <f t="shared" si="118"/>
        <v>0</v>
      </c>
      <c r="G405" s="3"/>
      <c r="H405" s="3"/>
      <c r="I405" s="39"/>
      <c r="J405" s="45">
        <f t="shared" si="119"/>
        <v>0</v>
      </c>
      <c r="K405" s="45">
        <f t="shared" si="120"/>
        <v>0</v>
      </c>
      <c r="L405" s="3"/>
      <c r="M405" s="72"/>
      <c r="N405" s="72"/>
      <c r="O405" s="45">
        <f t="shared" si="121"/>
        <v>0</v>
      </c>
      <c r="P405" s="71"/>
      <c r="Q405" s="74"/>
      <c r="R405" s="74"/>
      <c r="S405" s="75"/>
      <c r="T405" s="76"/>
      <c r="U405" s="70"/>
      <c r="V405" s="3"/>
      <c r="W405" s="3"/>
      <c r="X405" s="3"/>
      <c r="Y405" s="39"/>
      <c r="Z405" s="405">
        <f t="shared" si="130"/>
        <v>0</v>
      </c>
      <c r="AA405" s="92">
        <f t="shared" si="117"/>
        <v>0</v>
      </c>
      <c r="AB405" s="71"/>
      <c r="AC405" s="3"/>
      <c r="AD405" s="71"/>
      <c r="AE405" s="78"/>
      <c r="AF405" s="78"/>
      <c r="AG405" s="3"/>
      <c r="AH405" s="3"/>
      <c r="AI405" s="79"/>
      <c r="AJ405" s="3"/>
      <c r="AK405" s="71"/>
      <c r="AL405" s="3"/>
      <c r="AM405" s="71"/>
      <c r="AN405" s="3"/>
      <c r="AO405" s="3"/>
      <c r="AP405" s="76"/>
      <c r="AQ405" s="74"/>
      <c r="AR405" s="3"/>
      <c r="AS405" s="3"/>
      <c r="AT405" s="3"/>
      <c r="AU405" s="3"/>
      <c r="AV405" s="3"/>
      <c r="AW405" s="1"/>
      <c r="AX405" s="1"/>
      <c r="AY405" s="1">
        <f t="shared" si="122"/>
        <v>0</v>
      </c>
      <c r="AZ405" s="3"/>
      <c r="BA405" s="3"/>
      <c r="BB405" s="3"/>
      <c r="BC405" s="80" t="e">
        <f t="shared" si="123"/>
        <v>#DIV/0!</v>
      </c>
      <c r="BD405" s="80" t="e">
        <f t="shared" si="124"/>
        <v>#DIV/0!</v>
      </c>
      <c r="BE405" s="81">
        <f t="shared" si="125"/>
        <v>0</v>
      </c>
      <c r="BF405" s="81">
        <f t="shared" si="126"/>
        <v>0</v>
      </c>
      <c r="BG405" s="81">
        <f t="shared" si="127"/>
        <v>0</v>
      </c>
      <c r="BH405" s="81">
        <f t="shared" si="128"/>
        <v>0</v>
      </c>
      <c r="BI405" s="81">
        <f t="shared" si="129"/>
        <v>0</v>
      </c>
    </row>
    <row r="406" spans="1:61" ht="17.25" thickTop="1" thickBot="1">
      <c r="A406" s="70"/>
      <c r="B406" s="71"/>
      <c r="C406" s="3"/>
      <c r="D406" s="45"/>
      <c r="E406" s="45"/>
      <c r="F406" s="45">
        <f t="shared" si="118"/>
        <v>0</v>
      </c>
      <c r="G406" s="3"/>
      <c r="H406" s="3"/>
      <c r="I406" s="39"/>
      <c r="J406" s="45">
        <f t="shared" si="119"/>
        <v>0</v>
      </c>
      <c r="K406" s="45">
        <f t="shared" si="120"/>
        <v>0</v>
      </c>
      <c r="L406" s="3"/>
      <c r="M406" s="72"/>
      <c r="N406" s="72"/>
      <c r="O406" s="45">
        <f t="shared" si="121"/>
        <v>0</v>
      </c>
      <c r="P406" s="71"/>
      <c r="Q406" s="74"/>
      <c r="R406" s="74"/>
      <c r="S406" s="75"/>
      <c r="T406" s="76"/>
      <c r="U406" s="70"/>
      <c r="V406" s="3"/>
      <c r="W406" s="3"/>
      <c r="X406" s="3"/>
      <c r="Y406" s="39"/>
      <c r="Z406" s="405">
        <f t="shared" si="130"/>
        <v>0</v>
      </c>
      <c r="AA406" s="92">
        <f t="shared" si="117"/>
        <v>0</v>
      </c>
      <c r="AB406" s="71"/>
      <c r="AC406" s="3"/>
      <c r="AD406" s="71"/>
      <c r="AE406" s="78"/>
      <c r="AF406" s="78"/>
      <c r="AG406" s="3"/>
      <c r="AH406" s="3"/>
      <c r="AI406" s="79"/>
      <c r="AJ406" s="3"/>
      <c r="AK406" s="71"/>
      <c r="AL406" s="3"/>
      <c r="AM406" s="71"/>
      <c r="AN406" s="3"/>
      <c r="AO406" s="3"/>
      <c r="AP406" s="76"/>
      <c r="AQ406" s="74"/>
      <c r="AR406" s="3"/>
      <c r="AS406" s="3"/>
      <c r="AT406" s="3"/>
      <c r="AU406" s="3"/>
      <c r="AV406" s="3"/>
      <c r="AW406" s="1"/>
      <c r="AX406" s="1"/>
      <c r="AY406" s="1">
        <f t="shared" si="122"/>
        <v>0</v>
      </c>
      <c r="AZ406" s="3"/>
      <c r="BA406" s="3"/>
      <c r="BB406" s="3"/>
      <c r="BC406" s="80" t="e">
        <f t="shared" si="123"/>
        <v>#DIV/0!</v>
      </c>
      <c r="BD406" s="80" t="e">
        <f t="shared" si="124"/>
        <v>#DIV/0!</v>
      </c>
      <c r="BE406" s="81">
        <f t="shared" si="125"/>
        <v>0</v>
      </c>
      <c r="BF406" s="81">
        <f t="shared" si="126"/>
        <v>0</v>
      </c>
      <c r="BG406" s="81">
        <f t="shared" si="127"/>
        <v>0</v>
      </c>
      <c r="BH406" s="81">
        <f t="shared" si="128"/>
        <v>0</v>
      </c>
      <c r="BI406" s="81">
        <f t="shared" si="129"/>
        <v>0</v>
      </c>
    </row>
    <row r="407" spans="1:61" ht="17.25" thickTop="1" thickBot="1">
      <c r="A407" s="70"/>
      <c r="B407" s="71"/>
      <c r="C407" s="3"/>
      <c r="D407" s="45"/>
      <c r="E407" s="45"/>
      <c r="F407" s="45">
        <f t="shared" si="118"/>
        <v>0</v>
      </c>
      <c r="G407" s="3"/>
      <c r="H407" s="3"/>
      <c r="I407" s="39"/>
      <c r="J407" s="45">
        <f t="shared" si="119"/>
        <v>0</v>
      </c>
      <c r="K407" s="45">
        <f t="shared" si="120"/>
        <v>0</v>
      </c>
      <c r="L407" s="3"/>
      <c r="M407" s="72"/>
      <c r="N407" s="72"/>
      <c r="O407" s="45">
        <f t="shared" si="121"/>
        <v>0</v>
      </c>
      <c r="P407" s="71"/>
      <c r="Q407" s="74"/>
      <c r="R407" s="74"/>
      <c r="S407" s="75"/>
      <c r="T407" s="76"/>
      <c r="U407" s="70"/>
      <c r="V407" s="3"/>
      <c r="W407" s="3"/>
      <c r="X407" s="3"/>
      <c r="Y407" s="39"/>
      <c r="Z407" s="405">
        <f t="shared" si="130"/>
        <v>0</v>
      </c>
      <c r="AA407" s="92">
        <f t="shared" si="117"/>
        <v>0</v>
      </c>
      <c r="AB407" s="71"/>
      <c r="AC407" s="3"/>
      <c r="AD407" s="71"/>
      <c r="AE407" s="78"/>
      <c r="AF407" s="78"/>
      <c r="AG407" s="3"/>
      <c r="AH407" s="3"/>
      <c r="AI407" s="79"/>
      <c r="AJ407" s="3"/>
      <c r="AK407" s="71"/>
      <c r="AL407" s="3"/>
      <c r="AM407" s="71"/>
      <c r="AN407" s="3"/>
      <c r="AO407" s="3"/>
      <c r="AP407" s="76"/>
      <c r="AQ407" s="74"/>
      <c r="AR407" s="3"/>
      <c r="AS407" s="3"/>
      <c r="AT407" s="3"/>
      <c r="AU407" s="3"/>
      <c r="AV407" s="3"/>
      <c r="AW407" s="1"/>
      <c r="AX407" s="1"/>
      <c r="AY407" s="1">
        <f t="shared" si="122"/>
        <v>0</v>
      </c>
      <c r="AZ407" s="3"/>
      <c r="BA407" s="3"/>
      <c r="BB407" s="3"/>
      <c r="BC407" s="80" t="e">
        <f t="shared" si="123"/>
        <v>#DIV/0!</v>
      </c>
      <c r="BD407" s="80" t="e">
        <f t="shared" si="124"/>
        <v>#DIV/0!</v>
      </c>
      <c r="BE407" s="81">
        <f t="shared" si="125"/>
        <v>0</v>
      </c>
      <c r="BF407" s="81">
        <f t="shared" si="126"/>
        <v>0</v>
      </c>
      <c r="BG407" s="81">
        <f t="shared" si="127"/>
        <v>0</v>
      </c>
      <c r="BH407" s="81">
        <f t="shared" si="128"/>
        <v>0</v>
      </c>
      <c r="BI407" s="81">
        <f t="shared" si="129"/>
        <v>0</v>
      </c>
    </row>
    <row r="408" spans="1:61" ht="17.25" thickTop="1" thickBot="1">
      <c r="A408" s="70"/>
      <c r="B408" s="71"/>
      <c r="C408" s="3"/>
      <c r="D408" s="45"/>
      <c r="E408" s="45"/>
      <c r="F408" s="45">
        <f t="shared" si="118"/>
        <v>0</v>
      </c>
      <c r="G408" s="3"/>
      <c r="H408" s="3"/>
      <c r="I408" s="39"/>
      <c r="J408" s="45">
        <f t="shared" si="119"/>
        <v>0</v>
      </c>
      <c r="K408" s="45">
        <f t="shared" si="120"/>
        <v>0</v>
      </c>
      <c r="L408" s="3"/>
      <c r="M408" s="72"/>
      <c r="N408" s="72"/>
      <c r="O408" s="45">
        <f t="shared" si="121"/>
        <v>0</v>
      </c>
      <c r="P408" s="71"/>
      <c r="Q408" s="74"/>
      <c r="R408" s="74"/>
      <c r="S408" s="75"/>
      <c r="T408" s="76"/>
      <c r="U408" s="70"/>
      <c r="V408" s="3"/>
      <c r="W408" s="3"/>
      <c r="X408" s="3"/>
      <c r="Y408" s="39"/>
      <c r="Z408" s="405">
        <f t="shared" si="130"/>
        <v>0</v>
      </c>
      <c r="AA408" s="92">
        <f t="shared" si="117"/>
        <v>0</v>
      </c>
      <c r="AB408" s="71"/>
      <c r="AC408" s="3"/>
      <c r="AD408" s="71"/>
      <c r="AE408" s="78"/>
      <c r="AF408" s="78"/>
      <c r="AG408" s="3"/>
      <c r="AH408" s="3"/>
      <c r="AI408" s="79"/>
      <c r="AJ408" s="3"/>
      <c r="AK408" s="71"/>
      <c r="AL408" s="3"/>
      <c r="AM408" s="71"/>
      <c r="AN408" s="3"/>
      <c r="AO408" s="3"/>
      <c r="AP408" s="76"/>
      <c r="AQ408" s="74"/>
      <c r="AR408" s="3"/>
      <c r="AS408" s="3"/>
      <c r="AT408" s="3"/>
      <c r="AU408" s="3"/>
      <c r="AV408" s="3"/>
      <c r="AW408" s="1"/>
      <c r="AX408" s="1"/>
      <c r="AY408" s="1">
        <f t="shared" si="122"/>
        <v>0</v>
      </c>
      <c r="AZ408" s="3"/>
      <c r="BA408" s="3"/>
      <c r="BB408" s="3"/>
      <c r="BC408" s="80" t="e">
        <f t="shared" si="123"/>
        <v>#DIV/0!</v>
      </c>
      <c r="BD408" s="80" t="e">
        <f t="shared" si="124"/>
        <v>#DIV/0!</v>
      </c>
      <c r="BE408" s="81">
        <f t="shared" si="125"/>
        <v>0</v>
      </c>
      <c r="BF408" s="81">
        <f t="shared" si="126"/>
        <v>0</v>
      </c>
      <c r="BG408" s="81">
        <f t="shared" si="127"/>
        <v>0</v>
      </c>
      <c r="BH408" s="81">
        <f t="shared" si="128"/>
        <v>0</v>
      </c>
      <c r="BI408" s="81">
        <f t="shared" si="129"/>
        <v>0</v>
      </c>
    </row>
    <row r="409" spans="1:61" ht="17.25" thickTop="1" thickBot="1">
      <c r="A409" s="70"/>
      <c r="B409" s="71"/>
      <c r="C409" s="3"/>
      <c r="D409" s="45"/>
      <c r="E409" s="45"/>
      <c r="F409" s="45">
        <f t="shared" si="118"/>
        <v>0</v>
      </c>
      <c r="G409" s="3"/>
      <c r="H409" s="3"/>
      <c r="I409" s="39"/>
      <c r="J409" s="45">
        <f t="shared" si="119"/>
        <v>0</v>
      </c>
      <c r="K409" s="45">
        <f t="shared" si="120"/>
        <v>0</v>
      </c>
      <c r="L409" s="3"/>
      <c r="M409" s="72"/>
      <c r="N409" s="72"/>
      <c r="O409" s="45">
        <f t="shared" si="121"/>
        <v>0</v>
      </c>
      <c r="P409" s="71"/>
      <c r="Q409" s="74"/>
      <c r="R409" s="74"/>
      <c r="S409" s="75"/>
      <c r="T409" s="76"/>
      <c r="U409" s="70"/>
      <c r="V409" s="3"/>
      <c r="W409" s="3"/>
      <c r="X409" s="3"/>
      <c r="Y409" s="39"/>
      <c r="Z409" s="405">
        <f t="shared" si="130"/>
        <v>0</v>
      </c>
      <c r="AA409" s="92">
        <f t="shared" si="117"/>
        <v>0</v>
      </c>
      <c r="AB409" s="71"/>
      <c r="AC409" s="3"/>
      <c r="AD409" s="71"/>
      <c r="AE409" s="78"/>
      <c r="AF409" s="78"/>
      <c r="AG409" s="3"/>
      <c r="AH409" s="3"/>
      <c r="AI409" s="79"/>
      <c r="AJ409" s="3"/>
      <c r="AK409" s="71"/>
      <c r="AL409" s="3"/>
      <c r="AM409" s="71"/>
      <c r="AN409" s="3"/>
      <c r="AO409" s="3"/>
      <c r="AP409" s="76"/>
      <c r="AQ409" s="74"/>
      <c r="AR409" s="3"/>
      <c r="AS409" s="3"/>
      <c r="AT409" s="3"/>
      <c r="AU409" s="3"/>
      <c r="AV409" s="3"/>
      <c r="AW409" s="1"/>
      <c r="AX409" s="1"/>
      <c r="AY409" s="1">
        <f t="shared" si="122"/>
        <v>0</v>
      </c>
      <c r="AZ409" s="3"/>
      <c r="BA409" s="3"/>
      <c r="BB409" s="3"/>
      <c r="BC409" s="80" t="e">
        <f t="shared" si="123"/>
        <v>#DIV/0!</v>
      </c>
      <c r="BD409" s="80" t="e">
        <f t="shared" si="124"/>
        <v>#DIV/0!</v>
      </c>
      <c r="BE409" s="81">
        <f t="shared" si="125"/>
        <v>0</v>
      </c>
      <c r="BF409" s="81">
        <f t="shared" si="126"/>
        <v>0</v>
      </c>
      <c r="BG409" s="81">
        <f t="shared" si="127"/>
        <v>0</v>
      </c>
      <c r="BH409" s="81">
        <f t="shared" si="128"/>
        <v>0</v>
      </c>
      <c r="BI409" s="81">
        <f t="shared" si="129"/>
        <v>0</v>
      </c>
    </row>
    <row r="410" spans="1:61" ht="17.25" thickTop="1" thickBot="1">
      <c r="A410" s="70"/>
      <c r="B410" s="71"/>
      <c r="C410" s="3"/>
      <c r="D410" s="45"/>
      <c r="E410" s="45"/>
      <c r="F410" s="45">
        <f t="shared" si="118"/>
        <v>0</v>
      </c>
      <c r="G410" s="3"/>
      <c r="H410" s="3"/>
      <c r="I410" s="39"/>
      <c r="J410" s="45">
        <f t="shared" si="119"/>
        <v>0</v>
      </c>
      <c r="K410" s="45">
        <f t="shared" si="120"/>
        <v>0</v>
      </c>
      <c r="L410" s="3"/>
      <c r="M410" s="72"/>
      <c r="N410" s="72"/>
      <c r="O410" s="45">
        <f t="shared" si="121"/>
        <v>0</v>
      </c>
      <c r="P410" s="71"/>
      <c r="Q410" s="74"/>
      <c r="R410" s="74"/>
      <c r="S410" s="75"/>
      <c r="T410" s="76"/>
      <c r="U410" s="70"/>
      <c r="V410" s="3"/>
      <c r="W410" s="3"/>
      <c r="X410" s="3"/>
      <c r="Y410" s="39"/>
      <c r="Z410" s="405">
        <f t="shared" si="130"/>
        <v>0</v>
      </c>
      <c r="AA410" s="92">
        <f t="shared" si="117"/>
        <v>0</v>
      </c>
      <c r="AB410" s="71"/>
      <c r="AC410" s="3"/>
      <c r="AD410" s="71"/>
      <c r="AE410" s="78"/>
      <c r="AF410" s="78"/>
      <c r="AG410" s="3"/>
      <c r="AH410" s="3"/>
      <c r="AI410" s="79"/>
      <c r="AJ410" s="3"/>
      <c r="AK410" s="71"/>
      <c r="AL410" s="3"/>
      <c r="AM410" s="71"/>
      <c r="AN410" s="3"/>
      <c r="AO410" s="3"/>
      <c r="AP410" s="76"/>
      <c r="AQ410" s="74"/>
      <c r="AR410" s="3"/>
      <c r="AS410" s="3"/>
      <c r="AT410" s="3"/>
      <c r="AU410" s="3"/>
      <c r="AV410" s="3"/>
      <c r="AW410" s="1"/>
      <c r="AX410" s="1"/>
      <c r="AY410" s="1">
        <f t="shared" si="122"/>
        <v>0</v>
      </c>
      <c r="AZ410" s="3"/>
      <c r="BA410" s="3"/>
      <c r="BB410" s="3"/>
      <c r="BC410" s="80" t="e">
        <f t="shared" si="123"/>
        <v>#DIV/0!</v>
      </c>
      <c r="BD410" s="80" t="e">
        <f t="shared" si="124"/>
        <v>#DIV/0!</v>
      </c>
      <c r="BE410" s="81">
        <f t="shared" si="125"/>
        <v>0</v>
      </c>
      <c r="BF410" s="81">
        <f t="shared" si="126"/>
        <v>0</v>
      </c>
      <c r="BG410" s="81">
        <f t="shared" si="127"/>
        <v>0</v>
      </c>
      <c r="BH410" s="81">
        <f t="shared" si="128"/>
        <v>0</v>
      </c>
      <c r="BI410" s="81">
        <f t="shared" si="129"/>
        <v>0</v>
      </c>
    </row>
    <row r="411" spans="1:61" ht="17.25" thickTop="1" thickBot="1">
      <c r="A411" s="70"/>
      <c r="B411" s="71"/>
      <c r="C411" s="3"/>
      <c r="D411" s="45"/>
      <c r="E411" s="45"/>
      <c r="F411" s="45">
        <f t="shared" si="118"/>
        <v>0</v>
      </c>
      <c r="G411" s="3"/>
      <c r="H411" s="3"/>
      <c r="I411" s="39"/>
      <c r="J411" s="45">
        <f t="shared" si="119"/>
        <v>0</v>
      </c>
      <c r="K411" s="45">
        <f t="shared" si="120"/>
        <v>0</v>
      </c>
      <c r="L411" s="3"/>
      <c r="M411" s="72"/>
      <c r="N411" s="72"/>
      <c r="O411" s="45">
        <f t="shared" si="121"/>
        <v>0</v>
      </c>
      <c r="P411" s="71"/>
      <c r="Q411" s="74"/>
      <c r="R411" s="74"/>
      <c r="S411" s="75"/>
      <c r="T411" s="76"/>
      <c r="U411" s="70"/>
      <c r="V411" s="3"/>
      <c r="W411" s="3"/>
      <c r="X411" s="3"/>
      <c r="Y411" s="39"/>
      <c r="Z411" s="405">
        <f t="shared" si="130"/>
        <v>0</v>
      </c>
      <c r="AA411" s="92">
        <f t="shared" si="117"/>
        <v>0</v>
      </c>
      <c r="AB411" s="71"/>
      <c r="AC411" s="3"/>
      <c r="AD411" s="71"/>
      <c r="AE411" s="78"/>
      <c r="AF411" s="78"/>
      <c r="AG411" s="3"/>
      <c r="AH411" s="3"/>
      <c r="AI411" s="79"/>
      <c r="AJ411" s="3"/>
      <c r="AK411" s="71"/>
      <c r="AL411" s="3"/>
      <c r="AM411" s="71"/>
      <c r="AN411" s="3"/>
      <c r="AO411" s="3"/>
      <c r="AP411" s="76"/>
      <c r="AQ411" s="74"/>
      <c r="AR411" s="3"/>
      <c r="AS411" s="3"/>
      <c r="AT411" s="3"/>
      <c r="AU411" s="3"/>
      <c r="AV411" s="3"/>
      <c r="AW411" s="1"/>
      <c r="AX411" s="1"/>
      <c r="AY411" s="1">
        <f t="shared" si="122"/>
        <v>0</v>
      </c>
      <c r="AZ411" s="3"/>
      <c r="BA411" s="3"/>
      <c r="BB411" s="3"/>
      <c r="BC411" s="80" t="e">
        <f t="shared" si="123"/>
        <v>#DIV/0!</v>
      </c>
      <c r="BD411" s="80" t="e">
        <f t="shared" si="124"/>
        <v>#DIV/0!</v>
      </c>
      <c r="BE411" s="81">
        <f t="shared" si="125"/>
        <v>0</v>
      </c>
      <c r="BF411" s="81">
        <f t="shared" si="126"/>
        <v>0</v>
      </c>
      <c r="BG411" s="81">
        <f t="shared" si="127"/>
        <v>0</v>
      </c>
      <c r="BH411" s="81">
        <f t="shared" si="128"/>
        <v>0</v>
      </c>
      <c r="BI411" s="81">
        <f t="shared" si="129"/>
        <v>0</v>
      </c>
    </row>
    <row r="412" spans="1:61" ht="17.25" thickTop="1" thickBot="1">
      <c r="A412" s="70"/>
      <c r="B412" s="71"/>
      <c r="C412" s="3"/>
      <c r="D412" s="45"/>
      <c r="E412" s="45"/>
      <c r="F412" s="45">
        <f t="shared" si="118"/>
        <v>0</v>
      </c>
      <c r="G412" s="3"/>
      <c r="H412" s="3"/>
      <c r="I412" s="39"/>
      <c r="J412" s="45">
        <f t="shared" si="119"/>
        <v>0</v>
      </c>
      <c r="K412" s="45">
        <f t="shared" si="120"/>
        <v>0</v>
      </c>
      <c r="L412" s="3"/>
      <c r="M412" s="72"/>
      <c r="N412" s="72"/>
      <c r="O412" s="45">
        <f t="shared" si="121"/>
        <v>0</v>
      </c>
      <c r="P412" s="71"/>
      <c r="Q412" s="74"/>
      <c r="R412" s="74"/>
      <c r="S412" s="75"/>
      <c r="T412" s="76"/>
      <c r="U412" s="70"/>
      <c r="V412" s="3"/>
      <c r="W412" s="3"/>
      <c r="X412" s="3"/>
      <c r="Y412" s="39"/>
      <c r="Z412" s="405">
        <f t="shared" si="130"/>
        <v>0</v>
      </c>
      <c r="AA412" s="92">
        <f t="shared" si="117"/>
        <v>0</v>
      </c>
      <c r="AB412" s="71"/>
      <c r="AC412" s="3"/>
      <c r="AD412" s="71"/>
      <c r="AE412" s="78"/>
      <c r="AF412" s="78"/>
      <c r="AG412" s="3"/>
      <c r="AH412" s="3"/>
      <c r="AI412" s="79"/>
      <c r="AJ412" s="3"/>
      <c r="AK412" s="71"/>
      <c r="AL412" s="3"/>
      <c r="AM412" s="71"/>
      <c r="AN412" s="3"/>
      <c r="AO412" s="3"/>
      <c r="AP412" s="76"/>
      <c r="AQ412" s="74"/>
      <c r="AR412" s="3"/>
      <c r="AS412" s="3"/>
      <c r="AT412" s="3"/>
      <c r="AU412" s="3"/>
      <c r="AV412" s="3"/>
      <c r="AW412" s="1"/>
      <c r="AX412" s="1"/>
      <c r="AY412" s="1">
        <f t="shared" si="122"/>
        <v>0</v>
      </c>
      <c r="AZ412" s="3"/>
      <c r="BA412" s="3"/>
      <c r="BB412" s="3"/>
      <c r="BC412" s="80" t="e">
        <f t="shared" si="123"/>
        <v>#DIV/0!</v>
      </c>
      <c r="BD412" s="80" t="e">
        <f t="shared" si="124"/>
        <v>#DIV/0!</v>
      </c>
      <c r="BE412" s="81">
        <f t="shared" si="125"/>
        <v>0</v>
      </c>
      <c r="BF412" s="81">
        <f t="shared" si="126"/>
        <v>0</v>
      </c>
      <c r="BG412" s="81">
        <f t="shared" si="127"/>
        <v>0</v>
      </c>
      <c r="BH412" s="81">
        <f t="shared" si="128"/>
        <v>0</v>
      </c>
      <c r="BI412" s="81">
        <f t="shared" si="129"/>
        <v>0</v>
      </c>
    </row>
    <row r="413" spans="1:61" ht="17.25" thickTop="1" thickBot="1">
      <c r="A413" s="70"/>
      <c r="B413" s="71"/>
      <c r="C413" s="3"/>
      <c r="D413" s="45"/>
      <c r="E413" s="45"/>
      <c r="F413" s="45">
        <f t="shared" si="118"/>
        <v>0</v>
      </c>
      <c r="G413" s="3"/>
      <c r="H413" s="3"/>
      <c r="I413" s="39"/>
      <c r="J413" s="45">
        <f t="shared" si="119"/>
        <v>0</v>
      </c>
      <c r="K413" s="45">
        <f t="shared" si="120"/>
        <v>0</v>
      </c>
      <c r="L413" s="3"/>
      <c r="M413" s="72"/>
      <c r="N413" s="72"/>
      <c r="O413" s="45">
        <f t="shared" si="121"/>
        <v>0</v>
      </c>
      <c r="P413" s="71"/>
      <c r="Q413" s="74"/>
      <c r="R413" s="74"/>
      <c r="S413" s="75"/>
      <c r="T413" s="76"/>
      <c r="U413" s="70"/>
      <c r="V413" s="3"/>
      <c r="W413" s="3"/>
      <c r="X413" s="3"/>
      <c r="Y413" s="39"/>
      <c r="Z413" s="405">
        <f t="shared" si="130"/>
        <v>0</v>
      </c>
      <c r="AA413" s="92">
        <f t="shared" si="117"/>
        <v>0</v>
      </c>
      <c r="AB413" s="71"/>
      <c r="AC413" s="3"/>
      <c r="AD413" s="71"/>
      <c r="AE413" s="78"/>
      <c r="AF413" s="78"/>
      <c r="AG413" s="3"/>
      <c r="AH413" s="3"/>
      <c r="AI413" s="79"/>
      <c r="AJ413" s="3"/>
      <c r="AK413" s="71"/>
      <c r="AL413" s="3"/>
      <c r="AM413" s="71"/>
      <c r="AN413" s="3"/>
      <c r="AO413" s="3"/>
      <c r="AP413" s="76"/>
      <c r="AQ413" s="74"/>
      <c r="AR413" s="3"/>
      <c r="AS413" s="3"/>
      <c r="AT413" s="3"/>
      <c r="AU413" s="3"/>
      <c r="AV413" s="3"/>
      <c r="AW413" s="1"/>
      <c r="AX413" s="1"/>
      <c r="AY413" s="1">
        <f t="shared" si="122"/>
        <v>0</v>
      </c>
      <c r="AZ413" s="3"/>
      <c r="BA413" s="3"/>
      <c r="BB413" s="3"/>
      <c r="BC413" s="80" t="e">
        <f t="shared" si="123"/>
        <v>#DIV/0!</v>
      </c>
      <c r="BD413" s="80" t="e">
        <f t="shared" si="124"/>
        <v>#DIV/0!</v>
      </c>
      <c r="BE413" s="81">
        <f t="shared" si="125"/>
        <v>0</v>
      </c>
      <c r="BF413" s="81">
        <f t="shared" si="126"/>
        <v>0</v>
      </c>
      <c r="BG413" s="81">
        <f t="shared" si="127"/>
        <v>0</v>
      </c>
      <c r="BH413" s="81">
        <f t="shared" si="128"/>
        <v>0</v>
      </c>
      <c r="BI413" s="81">
        <f t="shared" si="129"/>
        <v>0</v>
      </c>
    </row>
    <row r="414" spans="1:61" ht="17.25" thickTop="1" thickBot="1">
      <c r="A414" s="70"/>
      <c r="B414" s="71"/>
      <c r="C414" s="3"/>
      <c r="D414" s="45"/>
      <c r="E414" s="45"/>
      <c r="F414" s="45">
        <f t="shared" si="118"/>
        <v>0</v>
      </c>
      <c r="G414" s="3"/>
      <c r="H414" s="3"/>
      <c r="I414" s="39"/>
      <c r="J414" s="45">
        <f t="shared" si="119"/>
        <v>0</v>
      </c>
      <c r="K414" s="45">
        <f t="shared" si="120"/>
        <v>0</v>
      </c>
      <c r="L414" s="3"/>
      <c r="M414" s="72"/>
      <c r="N414" s="72"/>
      <c r="O414" s="45">
        <f t="shared" si="121"/>
        <v>0</v>
      </c>
      <c r="P414" s="71"/>
      <c r="Q414" s="74"/>
      <c r="R414" s="74"/>
      <c r="S414" s="75"/>
      <c r="T414" s="76"/>
      <c r="U414" s="70"/>
      <c r="V414" s="3"/>
      <c r="W414" s="3"/>
      <c r="X414" s="3"/>
      <c r="Y414" s="39"/>
      <c r="Z414" s="405">
        <f t="shared" si="130"/>
        <v>0</v>
      </c>
      <c r="AA414" s="92">
        <f t="shared" si="117"/>
        <v>0</v>
      </c>
      <c r="AB414" s="71"/>
      <c r="AC414" s="3"/>
      <c r="AD414" s="71"/>
      <c r="AE414" s="78"/>
      <c r="AF414" s="78"/>
      <c r="AG414" s="3"/>
      <c r="AH414" s="3"/>
      <c r="AI414" s="79"/>
      <c r="AJ414" s="3"/>
      <c r="AK414" s="71"/>
      <c r="AL414" s="3"/>
      <c r="AM414" s="71"/>
      <c r="AN414" s="3"/>
      <c r="AO414" s="3"/>
      <c r="AP414" s="76"/>
      <c r="AQ414" s="74"/>
      <c r="AR414" s="3"/>
      <c r="AS414" s="3"/>
      <c r="AT414" s="3"/>
      <c r="AU414" s="3"/>
      <c r="AV414" s="3"/>
      <c r="AW414" s="1"/>
      <c r="AX414" s="1"/>
      <c r="AY414" s="1">
        <f t="shared" si="122"/>
        <v>0</v>
      </c>
      <c r="AZ414" s="3"/>
      <c r="BA414" s="3"/>
      <c r="BB414" s="3"/>
      <c r="BC414" s="80" t="e">
        <f t="shared" si="123"/>
        <v>#DIV/0!</v>
      </c>
      <c r="BD414" s="80" t="e">
        <f t="shared" si="124"/>
        <v>#DIV/0!</v>
      </c>
      <c r="BE414" s="81">
        <f t="shared" si="125"/>
        <v>0</v>
      </c>
      <c r="BF414" s="81">
        <f t="shared" si="126"/>
        <v>0</v>
      </c>
      <c r="BG414" s="81">
        <f t="shared" si="127"/>
        <v>0</v>
      </c>
      <c r="BH414" s="81">
        <f t="shared" si="128"/>
        <v>0</v>
      </c>
      <c r="BI414" s="81">
        <f t="shared" si="129"/>
        <v>0</v>
      </c>
    </row>
    <row r="415" spans="1:61" ht="17.25" thickTop="1" thickBot="1">
      <c r="A415" s="70"/>
      <c r="B415" s="71"/>
      <c r="C415" s="3"/>
      <c r="D415" s="45"/>
      <c r="E415" s="45"/>
      <c r="F415" s="45">
        <f t="shared" si="118"/>
        <v>0</v>
      </c>
      <c r="G415" s="3"/>
      <c r="H415" s="3"/>
      <c r="I415" s="39"/>
      <c r="J415" s="45">
        <f t="shared" si="119"/>
        <v>0</v>
      </c>
      <c r="K415" s="45">
        <f t="shared" si="120"/>
        <v>0</v>
      </c>
      <c r="L415" s="3"/>
      <c r="M415" s="72"/>
      <c r="N415" s="72"/>
      <c r="O415" s="45">
        <f t="shared" si="121"/>
        <v>0</v>
      </c>
      <c r="P415" s="71"/>
      <c r="Q415" s="74"/>
      <c r="R415" s="74"/>
      <c r="S415" s="75"/>
      <c r="T415" s="76"/>
      <c r="U415" s="70"/>
      <c r="V415" s="3"/>
      <c r="W415" s="3"/>
      <c r="X415" s="3"/>
      <c r="Y415" s="39"/>
      <c r="Z415" s="405">
        <f t="shared" si="130"/>
        <v>0</v>
      </c>
      <c r="AA415" s="92">
        <f t="shared" si="117"/>
        <v>0</v>
      </c>
      <c r="AB415" s="71"/>
      <c r="AC415" s="3"/>
      <c r="AD415" s="71"/>
      <c r="AE415" s="78"/>
      <c r="AF415" s="78"/>
      <c r="AG415" s="3"/>
      <c r="AH415" s="3"/>
      <c r="AI415" s="79"/>
      <c r="AJ415" s="3"/>
      <c r="AK415" s="71"/>
      <c r="AL415" s="3"/>
      <c r="AM415" s="71"/>
      <c r="AN415" s="3"/>
      <c r="AO415" s="3"/>
      <c r="AP415" s="76"/>
      <c r="AQ415" s="74"/>
      <c r="AR415" s="3"/>
      <c r="AS415" s="3"/>
      <c r="AT415" s="3"/>
      <c r="AU415" s="3"/>
      <c r="AV415" s="3"/>
      <c r="AW415" s="1"/>
      <c r="AX415" s="1"/>
      <c r="AY415" s="1">
        <f t="shared" si="122"/>
        <v>0</v>
      </c>
      <c r="AZ415" s="3"/>
      <c r="BA415" s="3"/>
      <c r="BB415" s="3"/>
      <c r="BC415" s="80" t="e">
        <f t="shared" si="123"/>
        <v>#DIV/0!</v>
      </c>
      <c r="BD415" s="80" t="e">
        <f t="shared" si="124"/>
        <v>#DIV/0!</v>
      </c>
      <c r="BE415" s="81">
        <f t="shared" si="125"/>
        <v>0</v>
      </c>
      <c r="BF415" s="81">
        <f t="shared" si="126"/>
        <v>0</v>
      </c>
      <c r="BG415" s="81">
        <f t="shared" si="127"/>
        <v>0</v>
      </c>
      <c r="BH415" s="81">
        <f t="shared" si="128"/>
        <v>0</v>
      </c>
      <c r="BI415" s="81">
        <f t="shared" si="129"/>
        <v>0</v>
      </c>
    </row>
    <row r="416" spans="1:61" ht="17.25" thickTop="1" thickBot="1">
      <c r="A416" s="70"/>
      <c r="B416" s="71"/>
      <c r="C416" s="3"/>
      <c r="D416" s="45"/>
      <c r="E416" s="45"/>
      <c r="F416" s="45">
        <f t="shared" si="118"/>
        <v>0</v>
      </c>
      <c r="G416" s="3"/>
      <c r="H416" s="3"/>
      <c r="I416" s="39"/>
      <c r="J416" s="45">
        <f t="shared" si="119"/>
        <v>0</v>
      </c>
      <c r="K416" s="45">
        <f t="shared" si="120"/>
        <v>0</v>
      </c>
      <c r="L416" s="3"/>
      <c r="M416" s="72"/>
      <c r="N416" s="72"/>
      <c r="O416" s="45">
        <f t="shared" si="121"/>
        <v>0</v>
      </c>
      <c r="P416" s="71"/>
      <c r="Q416" s="74"/>
      <c r="R416" s="74"/>
      <c r="S416" s="75"/>
      <c r="T416" s="76"/>
      <c r="U416" s="70"/>
      <c r="V416" s="3"/>
      <c r="W416" s="3"/>
      <c r="X416" s="3"/>
      <c r="Y416" s="39"/>
      <c r="Z416" s="405">
        <f t="shared" si="130"/>
        <v>0</v>
      </c>
      <c r="AA416" s="92">
        <f t="shared" si="117"/>
        <v>0</v>
      </c>
      <c r="AB416" s="71"/>
      <c r="AC416" s="3"/>
      <c r="AD416" s="71"/>
      <c r="AE416" s="78"/>
      <c r="AF416" s="78"/>
      <c r="AG416" s="3"/>
      <c r="AH416" s="3"/>
      <c r="AI416" s="79"/>
      <c r="AJ416" s="3"/>
      <c r="AK416" s="71"/>
      <c r="AL416" s="3"/>
      <c r="AM416" s="71"/>
      <c r="AN416" s="3"/>
      <c r="AO416" s="3"/>
      <c r="AP416" s="76"/>
      <c r="AQ416" s="74"/>
      <c r="AR416" s="3"/>
      <c r="AS416" s="3"/>
      <c r="AT416" s="3"/>
      <c r="AU416" s="3"/>
      <c r="AV416" s="3"/>
      <c r="AW416" s="1"/>
      <c r="AX416" s="1"/>
      <c r="AY416" s="1">
        <f t="shared" si="122"/>
        <v>0</v>
      </c>
      <c r="AZ416" s="3"/>
      <c r="BA416" s="3"/>
      <c r="BB416" s="3"/>
      <c r="BC416" s="80" t="e">
        <f t="shared" si="123"/>
        <v>#DIV/0!</v>
      </c>
      <c r="BD416" s="80" t="e">
        <f t="shared" si="124"/>
        <v>#DIV/0!</v>
      </c>
      <c r="BE416" s="81">
        <f t="shared" si="125"/>
        <v>0</v>
      </c>
      <c r="BF416" s="81">
        <f t="shared" si="126"/>
        <v>0</v>
      </c>
      <c r="BG416" s="81">
        <f t="shared" si="127"/>
        <v>0</v>
      </c>
      <c r="BH416" s="81">
        <f t="shared" si="128"/>
        <v>0</v>
      </c>
      <c r="BI416" s="81">
        <f t="shared" si="129"/>
        <v>0</v>
      </c>
    </row>
    <row r="417" spans="1:61" ht="17.25" thickTop="1" thickBot="1">
      <c r="A417" s="70"/>
      <c r="B417" s="71"/>
      <c r="C417" s="3"/>
      <c r="D417" s="45"/>
      <c r="E417" s="45"/>
      <c r="F417" s="45">
        <f t="shared" si="118"/>
        <v>0</v>
      </c>
      <c r="G417" s="3"/>
      <c r="H417" s="3"/>
      <c r="I417" s="39"/>
      <c r="J417" s="45">
        <f t="shared" si="119"/>
        <v>0</v>
      </c>
      <c r="K417" s="45">
        <f t="shared" si="120"/>
        <v>0</v>
      </c>
      <c r="L417" s="3"/>
      <c r="M417" s="72"/>
      <c r="N417" s="72"/>
      <c r="O417" s="45">
        <f t="shared" si="121"/>
        <v>0</v>
      </c>
      <c r="P417" s="71"/>
      <c r="Q417" s="74"/>
      <c r="R417" s="74"/>
      <c r="S417" s="75"/>
      <c r="T417" s="76"/>
      <c r="U417" s="70"/>
      <c r="V417" s="3"/>
      <c r="W417" s="3"/>
      <c r="X417" s="3"/>
      <c r="Y417" s="39"/>
      <c r="Z417" s="405">
        <f t="shared" si="130"/>
        <v>0</v>
      </c>
      <c r="AA417" s="92">
        <f t="shared" si="117"/>
        <v>0</v>
      </c>
      <c r="AB417" s="71"/>
      <c r="AC417" s="3"/>
      <c r="AD417" s="71"/>
      <c r="AE417" s="78"/>
      <c r="AF417" s="78"/>
      <c r="AG417" s="3"/>
      <c r="AH417" s="3"/>
      <c r="AI417" s="79"/>
      <c r="AJ417" s="3"/>
      <c r="AK417" s="71"/>
      <c r="AL417" s="3"/>
      <c r="AM417" s="71"/>
      <c r="AN417" s="3"/>
      <c r="AO417" s="3"/>
      <c r="AP417" s="76"/>
      <c r="AQ417" s="74"/>
      <c r="AR417" s="3"/>
      <c r="AS417" s="3"/>
      <c r="AT417" s="3"/>
      <c r="AU417" s="3"/>
      <c r="AV417" s="3"/>
      <c r="AW417" s="1"/>
      <c r="AX417" s="1"/>
      <c r="AY417" s="1">
        <f t="shared" si="122"/>
        <v>0</v>
      </c>
      <c r="AZ417" s="3"/>
      <c r="BA417" s="3"/>
      <c r="BB417" s="3"/>
      <c r="BC417" s="80" t="e">
        <f t="shared" si="123"/>
        <v>#DIV/0!</v>
      </c>
      <c r="BD417" s="80" t="e">
        <f t="shared" si="124"/>
        <v>#DIV/0!</v>
      </c>
      <c r="BE417" s="81">
        <f t="shared" si="125"/>
        <v>0</v>
      </c>
      <c r="BF417" s="81">
        <f t="shared" si="126"/>
        <v>0</v>
      </c>
      <c r="BG417" s="81">
        <f t="shared" si="127"/>
        <v>0</v>
      </c>
      <c r="BH417" s="81">
        <f t="shared" si="128"/>
        <v>0</v>
      </c>
      <c r="BI417" s="81">
        <f t="shared" si="129"/>
        <v>0</v>
      </c>
    </row>
    <row r="418" spans="1:61" ht="17.25" thickTop="1" thickBot="1">
      <c r="A418" s="70"/>
      <c r="B418" s="71"/>
      <c r="C418" s="3"/>
      <c r="D418" s="45"/>
      <c r="E418" s="45"/>
      <c r="F418" s="45">
        <f t="shared" si="118"/>
        <v>0</v>
      </c>
      <c r="G418" s="3"/>
      <c r="H418" s="3"/>
      <c r="I418" s="39"/>
      <c r="J418" s="45">
        <f t="shared" si="119"/>
        <v>0</v>
      </c>
      <c r="K418" s="45">
        <f t="shared" si="120"/>
        <v>0</v>
      </c>
      <c r="L418" s="3"/>
      <c r="M418" s="72"/>
      <c r="N418" s="72"/>
      <c r="O418" s="45">
        <f t="shared" si="121"/>
        <v>0</v>
      </c>
      <c r="P418" s="71"/>
      <c r="Q418" s="74"/>
      <c r="R418" s="74"/>
      <c r="S418" s="75"/>
      <c r="T418" s="76"/>
      <c r="U418" s="70"/>
      <c r="V418" s="3"/>
      <c r="W418" s="3"/>
      <c r="X418" s="3"/>
      <c r="Y418" s="39"/>
      <c r="Z418" s="405">
        <f t="shared" si="130"/>
        <v>0</v>
      </c>
      <c r="AA418" s="92">
        <f t="shared" si="117"/>
        <v>0</v>
      </c>
      <c r="AB418" s="71"/>
      <c r="AC418" s="3"/>
      <c r="AD418" s="71"/>
      <c r="AE418" s="78"/>
      <c r="AF418" s="78"/>
      <c r="AG418" s="3"/>
      <c r="AH418" s="3"/>
      <c r="AI418" s="79"/>
      <c r="AJ418" s="3"/>
      <c r="AK418" s="71"/>
      <c r="AL418" s="3"/>
      <c r="AM418" s="71"/>
      <c r="AN418" s="3"/>
      <c r="AO418" s="3"/>
      <c r="AP418" s="76"/>
      <c r="AQ418" s="74"/>
      <c r="AR418" s="3"/>
      <c r="AS418" s="3"/>
      <c r="AT418" s="3"/>
      <c r="AU418" s="3"/>
      <c r="AV418" s="3"/>
      <c r="AW418" s="1"/>
      <c r="AX418" s="1"/>
      <c r="AY418" s="1">
        <f t="shared" si="122"/>
        <v>0</v>
      </c>
      <c r="AZ418" s="3"/>
      <c r="BA418" s="3"/>
      <c r="BB418" s="3"/>
      <c r="BC418" s="80" t="e">
        <f t="shared" si="123"/>
        <v>#DIV/0!</v>
      </c>
      <c r="BD418" s="80" t="e">
        <f t="shared" si="124"/>
        <v>#DIV/0!</v>
      </c>
      <c r="BE418" s="81">
        <f t="shared" si="125"/>
        <v>0</v>
      </c>
      <c r="BF418" s="81">
        <f t="shared" si="126"/>
        <v>0</v>
      </c>
      <c r="BG418" s="81">
        <f t="shared" si="127"/>
        <v>0</v>
      </c>
      <c r="BH418" s="81">
        <f t="shared" si="128"/>
        <v>0</v>
      </c>
      <c r="BI418" s="81">
        <f t="shared" si="129"/>
        <v>0</v>
      </c>
    </row>
    <row r="419" spans="1:61" ht="17.25" thickTop="1" thickBot="1">
      <c r="A419" s="70"/>
      <c r="B419" s="71"/>
      <c r="C419" s="3"/>
      <c r="D419" s="45"/>
      <c r="E419" s="45"/>
      <c r="F419" s="45">
        <f t="shared" si="118"/>
        <v>0</v>
      </c>
      <c r="G419" s="3"/>
      <c r="H419" s="3"/>
      <c r="I419" s="39"/>
      <c r="J419" s="45">
        <f t="shared" si="119"/>
        <v>0</v>
      </c>
      <c r="K419" s="45">
        <f t="shared" si="120"/>
        <v>0</v>
      </c>
      <c r="L419" s="3"/>
      <c r="M419" s="72"/>
      <c r="N419" s="72"/>
      <c r="O419" s="45">
        <f t="shared" si="121"/>
        <v>0</v>
      </c>
      <c r="P419" s="71"/>
      <c r="Q419" s="74"/>
      <c r="R419" s="74"/>
      <c r="S419" s="75"/>
      <c r="T419" s="76"/>
      <c r="U419" s="70"/>
      <c r="V419" s="3"/>
      <c r="W419" s="3"/>
      <c r="X419" s="3"/>
      <c r="Y419" s="39"/>
      <c r="Z419" s="405">
        <f t="shared" si="130"/>
        <v>0</v>
      </c>
      <c r="AA419" s="92">
        <f t="shared" si="117"/>
        <v>0</v>
      </c>
      <c r="AB419" s="71"/>
      <c r="AC419" s="3"/>
      <c r="AD419" s="71"/>
      <c r="AE419" s="78"/>
      <c r="AF419" s="78"/>
      <c r="AG419" s="3"/>
      <c r="AH419" s="3"/>
      <c r="AI419" s="79"/>
      <c r="AJ419" s="3"/>
      <c r="AK419" s="71"/>
      <c r="AL419" s="3"/>
      <c r="AM419" s="71"/>
      <c r="AN419" s="3"/>
      <c r="AO419" s="3"/>
      <c r="AP419" s="76"/>
      <c r="AQ419" s="74"/>
      <c r="AR419" s="3"/>
      <c r="AS419" s="3"/>
      <c r="AT419" s="3"/>
      <c r="AU419" s="3"/>
      <c r="AV419" s="3"/>
      <c r="AW419" s="1"/>
      <c r="AX419" s="1"/>
      <c r="AY419" s="1">
        <f t="shared" si="122"/>
        <v>0</v>
      </c>
      <c r="AZ419" s="3"/>
      <c r="BA419" s="3"/>
      <c r="BB419" s="3"/>
      <c r="BC419" s="80" t="e">
        <f t="shared" si="123"/>
        <v>#DIV/0!</v>
      </c>
      <c r="BD419" s="80" t="e">
        <f t="shared" si="124"/>
        <v>#DIV/0!</v>
      </c>
      <c r="BE419" s="81">
        <f t="shared" si="125"/>
        <v>0</v>
      </c>
      <c r="BF419" s="81">
        <f t="shared" si="126"/>
        <v>0</v>
      </c>
      <c r="BG419" s="81">
        <f t="shared" si="127"/>
        <v>0</v>
      </c>
      <c r="BH419" s="81">
        <f t="shared" si="128"/>
        <v>0</v>
      </c>
      <c r="BI419" s="81">
        <f t="shared" si="129"/>
        <v>0</v>
      </c>
    </row>
    <row r="420" spans="1:61" ht="17.25" thickTop="1" thickBot="1">
      <c r="A420" s="70"/>
      <c r="B420" s="71"/>
      <c r="C420" s="3"/>
      <c r="D420" s="45"/>
      <c r="E420" s="45"/>
      <c r="F420" s="45">
        <f t="shared" si="118"/>
        <v>0</v>
      </c>
      <c r="G420" s="3"/>
      <c r="H420" s="3"/>
      <c r="I420" s="39"/>
      <c r="J420" s="45">
        <f t="shared" si="119"/>
        <v>0</v>
      </c>
      <c r="K420" s="45">
        <f t="shared" si="120"/>
        <v>0</v>
      </c>
      <c r="L420" s="3"/>
      <c r="M420" s="72"/>
      <c r="N420" s="72"/>
      <c r="O420" s="45">
        <f t="shared" si="121"/>
        <v>0</v>
      </c>
      <c r="P420" s="71"/>
      <c r="Q420" s="74"/>
      <c r="R420" s="74"/>
      <c r="S420" s="75"/>
      <c r="T420" s="76"/>
      <c r="U420" s="70"/>
      <c r="V420" s="3"/>
      <c r="W420" s="3"/>
      <c r="X420" s="3"/>
      <c r="Y420" s="39"/>
      <c r="Z420" s="405">
        <f t="shared" si="130"/>
        <v>0</v>
      </c>
      <c r="AA420" s="92">
        <f t="shared" si="117"/>
        <v>0</v>
      </c>
      <c r="AB420" s="71"/>
      <c r="AC420" s="3"/>
      <c r="AD420" s="71"/>
      <c r="AE420" s="78"/>
      <c r="AF420" s="78"/>
      <c r="AG420" s="3"/>
      <c r="AH420" s="3"/>
      <c r="AI420" s="79"/>
      <c r="AJ420" s="3"/>
      <c r="AK420" s="71"/>
      <c r="AL420" s="3"/>
      <c r="AM420" s="71"/>
      <c r="AN420" s="3"/>
      <c r="AO420" s="3"/>
      <c r="AP420" s="76"/>
      <c r="AQ420" s="74"/>
      <c r="AR420" s="3"/>
      <c r="AS420" s="3"/>
      <c r="AT420" s="3"/>
      <c r="AU420" s="3"/>
      <c r="AV420" s="3"/>
      <c r="AW420" s="1"/>
      <c r="AX420" s="1"/>
      <c r="AY420" s="1">
        <f t="shared" si="122"/>
        <v>0</v>
      </c>
      <c r="AZ420" s="3"/>
      <c r="BA420" s="3"/>
      <c r="BB420" s="3"/>
      <c r="BC420" s="80" t="e">
        <f t="shared" si="123"/>
        <v>#DIV/0!</v>
      </c>
      <c r="BD420" s="80" t="e">
        <f t="shared" si="124"/>
        <v>#DIV/0!</v>
      </c>
      <c r="BE420" s="81">
        <f t="shared" si="125"/>
        <v>0</v>
      </c>
      <c r="BF420" s="81">
        <f t="shared" si="126"/>
        <v>0</v>
      </c>
      <c r="BG420" s="81">
        <f t="shared" si="127"/>
        <v>0</v>
      </c>
      <c r="BH420" s="81">
        <f t="shared" si="128"/>
        <v>0</v>
      </c>
      <c r="BI420" s="81">
        <f t="shared" si="129"/>
        <v>0</v>
      </c>
    </row>
    <row r="421" spans="1:61" ht="17.25" thickTop="1" thickBot="1">
      <c r="A421" s="70"/>
      <c r="B421" s="71"/>
      <c r="C421" s="3"/>
      <c r="D421" s="45"/>
      <c r="E421" s="45"/>
      <c r="F421" s="45">
        <f t="shared" si="118"/>
        <v>0</v>
      </c>
      <c r="G421" s="3"/>
      <c r="H421" s="3"/>
      <c r="I421" s="39"/>
      <c r="J421" s="45">
        <f t="shared" si="119"/>
        <v>0</v>
      </c>
      <c r="K421" s="45">
        <f t="shared" si="120"/>
        <v>0</v>
      </c>
      <c r="L421" s="3"/>
      <c r="M421" s="72"/>
      <c r="N421" s="72"/>
      <c r="O421" s="45">
        <f t="shared" si="121"/>
        <v>0</v>
      </c>
      <c r="P421" s="71"/>
      <c r="Q421" s="74"/>
      <c r="R421" s="74"/>
      <c r="S421" s="75"/>
      <c r="T421" s="76"/>
      <c r="U421" s="70"/>
      <c r="V421" s="3"/>
      <c r="W421" s="3"/>
      <c r="X421" s="3"/>
      <c r="Y421" s="39"/>
      <c r="Z421" s="405">
        <f t="shared" si="130"/>
        <v>0</v>
      </c>
      <c r="AA421" s="92">
        <f t="shared" si="117"/>
        <v>0</v>
      </c>
      <c r="AB421" s="71"/>
      <c r="AC421" s="3"/>
      <c r="AD421" s="71"/>
      <c r="AE421" s="78"/>
      <c r="AF421" s="78"/>
      <c r="AG421" s="3"/>
      <c r="AH421" s="3"/>
      <c r="AI421" s="79"/>
      <c r="AJ421" s="3"/>
      <c r="AK421" s="71"/>
      <c r="AL421" s="3"/>
      <c r="AM421" s="71"/>
      <c r="AN421" s="3"/>
      <c r="AO421" s="3"/>
      <c r="AP421" s="76"/>
      <c r="AQ421" s="74"/>
      <c r="AR421" s="3"/>
      <c r="AS421" s="3"/>
      <c r="AT421" s="3"/>
      <c r="AU421" s="3"/>
      <c r="AV421" s="3"/>
      <c r="AW421" s="1"/>
      <c r="AX421" s="1"/>
      <c r="AY421" s="1">
        <f t="shared" si="122"/>
        <v>0</v>
      </c>
      <c r="AZ421" s="3"/>
      <c r="BA421" s="3"/>
      <c r="BB421" s="3"/>
      <c r="BC421" s="80" t="e">
        <f t="shared" si="123"/>
        <v>#DIV/0!</v>
      </c>
      <c r="BD421" s="80" t="e">
        <f t="shared" si="124"/>
        <v>#DIV/0!</v>
      </c>
      <c r="BE421" s="81">
        <f t="shared" si="125"/>
        <v>0</v>
      </c>
      <c r="BF421" s="81">
        <f t="shared" si="126"/>
        <v>0</v>
      </c>
      <c r="BG421" s="81">
        <f t="shared" si="127"/>
        <v>0</v>
      </c>
      <c r="BH421" s="81">
        <f t="shared" si="128"/>
        <v>0</v>
      </c>
      <c r="BI421" s="81">
        <f t="shared" si="129"/>
        <v>0</v>
      </c>
    </row>
    <row r="422" spans="1:61" ht="17.25" thickTop="1" thickBot="1">
      <c r="A422" s="70"/>
      <c r="B422" s="71"/>
      <c r="C422" s="3"/>
      <c r="D422" s="45"/>
      <c r="E422" s="45"/>
      <c r="F422" s="45">
        <f t="shared" si="118"/>
        <v>0</v>
      </c>
      <c r="G422" s="3"/>
      <c r="H422" s="3"/>
      <c r="I422" s="39"/>
      <c r="J422" s="45">
        <f t="shared" si="119"/>
        <v>0</v>
      </c>
      <c r="K422" s="45">
        <f t="shared" si="120"/>
        <v>0</v>
      </c>
      <c r="L422" s="3"/>
      <c r="M422" s="72"/>
      <c r="N422" s="72"/>
      <c r="O422" s="45">
        <f t="shared" si="121"/>
        <v>0</v>
      </c>
      <c r="P422" s="71"/>
      <c r="Q422" s="74"/>
      <c r="R422" s="74"/>
      <c r="S422" s="75"/>
      <c r="T422" s="76"/>
      <c r="U422" s="70"/>
      <c r="V422" s="3"/>
      <c r="W422" s="3"/>
      <c r="X422" s="3"/>
      <c r="Y422" s="39"/>
      <c r="Z422" s="405">
        <f t="shared" si="130"/>
        <v>0</v>
      </c>
      <c r="AA422" s="92">
        <f t="shared" si="117"/>
        <v>0</v>
      </c>
      <c r="AB422" s="71"/>
      <c r="AC422" s="3"/>
      <c r="AD422" s="71"/>
      <c r="AE422" s="78"/>
      <c r="AF422" s="78"/>
      <c r="AG422" s="3"/>
      <c r="AH422" s="3"/>
      <c r="AI422" s="79"/>
      <c r="AJ422" s="3"/>
      <c r="AK422" s="71"/>
      <c r="AL422" s="3"/>
      <c r="AM422" s="71"/>
      <c r="AN422" s="3"/>
      <c r="AO422" s="3"/>
      <c r="AP422" s="76"/>
      <c r="AQ422" s="74"/>
      <c r="AR422" s="3"/>
      <c r="AS422" s="3"/>
      <c r="AT422" s="3"/>
      <c r="AU422" s="3"/>
      <c r="AV422" s="3"/>
      <c r="AW422" s="1"/>
      <c r="AX422" s="1"/>
      <c r="AY422" s="1">
        <f t="shared" si="122"/>
        <v>0</v>
      </c>
      <c r="AZ422" s="3"/>
      <c r="BA422" s="3"/>
      <c r="BB422" s="3"/>
      <c r="BC422" s="80" t="e">
        <f t="shared" si="123"/>
        <v>#DIV/0!</v>
      </c>
      <c r="BD422" s="80" t="e">
        <f t="shared" si="124"/>
        <v>#DIV/0!</v>
      </c>
      <c r="BE422" s="81">
        <f t="shared" si="125"/>
        <v>0</v>
      </c>
      <c r="BF422" s="81">
        <f t="shared" si="126"/>
        <v>0</v>
      </c>
      <c r="BG422" s="81">
        <f t="shared" si="127"/>
        <v>0</v>
      </c>
      <c r="BH422" s="81">
        <f t="shared" si="128"/>
        <v>0</v>
      </c>
      <c r="BI422" s="81">
        <f t="shared" si="129"/>
        <v>0</v>
      </c>
    </row>
    <row r="423" spans="1:61" ht="17.25" thickTop="1" thickBot="1">
      <c r="A423" s="70"/>
      <c r="B423" s="71"/>
      <c r="C423" s="3"/>
      <c r="D423" s="45"/>
      <c r="E423" s="45"/>
      <c r="F423" s="45">
        <f t="shared" si="118"/>
        <v>0</v>
      </c>
      <c r="G423" s="3"/>
      <c r="H423" s="3"/>
      <c r="I423" s="39"/>
      <c r="J423" s="45">
        <f t="shared" si="119"/>
        <v>0</v>
      </c>
      <c r="K423" s="45">
        <f t="shared" si="120"/>
        <v>0</v>
      </c>
      <c r="L423" s="3"/>
      <c r="M423" s="72"/>
      <c r="N423" s="72"/>
      <c r="O423" s="45">
        <f t="shared" si="121"/>
        <v>0</v>
      </c>
      <c r="P423" s="71"/>
      <c r="Q423" s="74"/>
      <c r="R423" s="74"/>
      <c r="S423" s="75"/>
      <c r="T423" s="76"/>
      <c r="U423" s="70"/>
      <c r="V423" s="3"/>
      <c r="W423" s="3"/>
      <c r="X423" s="3"/>
      <c r="Y423" s="39"/>
      <c r="Z423" s="405">
        <f t="shared" si="130"/>
        <v>0</v>
      </c>
      <c r="AA423" s="92">
        <f t="shared" si="117"/>
        <v>0</v>
      </c>
      <c r="AB423" s="71"/>
      <c r="AC423" s="3"/>
      <c r="AD423" s="71"/>
      <c r="AE423" s="78"/>
      <c r="AF423" s="78"/>
      <c r="AG423" s="3"/>
      <c r="AH423" s="3"/>
      <c r="AI423" s="79"/>
      <c r="AJ423" s="3"/>
      <c r="AK423" s="71"/>
      <c r="AL423" s="3"/>
      <c r="AM423" s="71"/>
      <c r="AN423" s="3"/>
      <c r="AO423" s="3"/>
      <c r="AP423" s="76"/>
      <c r="AQ423" s="74"/>
      <c r="AR423" s="3"/>
      <c r="AS423" s="3"/>
      <c r="AT423" s="3"/>
      <c r="AU423" s="3"/>
      <c r="AV423" s="3"/>
      <c r="AW423" s="1"/>
      <c r="AX423" s="1"/>
      <c r="AY423" s="1">
        <f t="shared" si="122"/>
        <v>0</v>
      </c>
      <c r="AZ423" s="3"/>
      <c r="BA423" s="3"/>
      <c r="BB423" s="3"/>
      <c r="BC423" s="80" t="e">
        <f t="shared" si="123"/>
        <v>#DIV/0!</v>
      </c>
      <c r="BD423" s="80" t="e">
        <f t="shared" si="124"/>
        <v>#DIV/0!</v>
      </c>
      <c r="BE423" s="81">
        <f t="shared" si="125"/>
        <v>0</v>
      </c>
      <c r="BF423" s="81">
        <f t="shared" si="126"/>
        <v>0</v>
      </c>
      <c r="BG423" s="81">
        <f t="shared" si="127"/>
        <v>0</v>
      </c>
      <c r="BH423" s="81">
        <f t="shared" si="128"/>
        <v>0</v>
      </c>
      <c r="BI423" s="81">
        <f t="shared" si="129"/>
        <v>0</v>
      </c>
    </row>
    <row r="424" spans="1:61" ht="17.25" thickTop="1" thickBot="1">
      <c r="A424" s="70"/>
      <c r="B424" s="71"/>
      <c r="C424" s="3"/>
      <c r="D424" s="45"/>
      <c r="E424" s="45"/>
      <c r="F424" s="45">
        <f t="shared" si="118"/>
        <v>0</v>
      </c>
      <c r="G424" s="3"/>
      <c r="H424" s="3"/>
      <c r="I424" s="39"/>
      <c r="J424" s="45">
        <f t="shared" si="119"/>
        <v>0</v>
      </c>
      <c r="K424" s="45">
        <f t="shared" si="120"/>
        <v>0</v>
      </c>
      <c r="L424" s="3"/>
      <c r="M424" s="72"/>
      <c r="N424" s="72"/>
      <c r="O424" s="45">
        <f t="shared" si="121"/>
        <v>0</v>
      </c>
      <c r="P424" s="71"/>
      <c r="Q424" s="74"/>
      <c r="R424" s="74"/>
      <c r="S424" s="75"/>
      <c r="T424" s="76"/>
      <c r="U424" s="70"/>
      <c r="V424" s="3"/>
      <c r="W424" s="3"/>
      <c r="X424" s="3"/>
      <c r="Y424" s="39"/>
      <c r="Z424" s="405">
        <f t="shared" si="130"/>
        <v>0</v>
      </c>
      <c r="AA424" s="92">
        <f t="shared" si="117"/>
        <v>0</v>
      </c>
      <c r="AB424" s="71"/>
      <c r="AC424" s="3"/>
      <c r="AD424" s="71"/>
      <c r="AE424" s="78"/>
      <c r="AF424" s="78"/>
      <c r="AG424" s="3"/>
      <c r="AH424" s="3"/>
      <c r="AI424" s="79"/>
      <c r="AJ424" s="3"/>
      <c r="AK424" s="71"/>
      <c r="AL424" s="3"/>
      <c r="AM424" s="71"/>
      <c r="AN424" s="3"/>
      <c r="AO424" s="3"/>
      <c r="AP424" s="76"/>
      <c r="AQ424" s="74"/>
      <c r="AR424" s="3"/>
      <c r="AS424" s="3"/>
      <c r="AT424" s="3"/>
      <c r="AU424" s="3"/>
      <c r="AV424" s="3"/>
      <c r="AW424" s="1"/>
      <c r="AX424" s="1"/>
      <c r="AY424" s="1">
        <f t="shared" si="122"/>
        <v>0</v>
      </c>
      <c r="AZ424" s="3"/>
      <c r="BA424" s="3"/>
      <c r="BB424" s="3"/>
      <c r="BC424" s="80" t="e">
        <f t="shared" si="123"/>
        <v>#DIV/0!</v>
      </c>
      <c r="BD424" s="80" t="e">
        <f t="shared" si="124"/>
        <v>#DIV/0!</v>
      </c>
      <c r="BE424" s="81">
        <f t="shared" si="125"/>
        <v>0</v>
      </c>
      <c r="BF424" s="81">
        <f t="shared" si="126"/>
        <v>0</v>
      </c>
      <c r="BG424" s="81">
        <f t="shared" si="127"/>
        <v>0</v>
      </c>
      <c r="BH424" s="81">
        <f t="shared" si="128"/>
        <v>0</v>
      </c>
      <c r="BI424" s="81">
        <f t="shared" si="129"/>
        <v>0</v>
      </c>
    </row>
    <row r="425" spans="1:61" ht="17.25" thickTop="1" thickBot="1">
      <c r="A425" s="70"/>
      <c r="B425" s="71"/>
      <c r="C425" s="3"/>
      <c r="D425" s="45"/>
      <c r="E425" s="45"/>
      <c r="F425" s="45">
        <f t="shared" si="118"/>
        <v>0</v>
      </c>
      <c r="G425" s="3"/>
      <c r="H425" s="3"/>
      <c r="I425" s="39"/>
      <c r="J425" s="45">
        <f t="shared" si="119"/>
        <v>0</v>
      </c>
      <c r="K425" s="45">
        <f t="shared" si="120"/>
        <v>0</v>
      </c>
      <c r="L425" s="3"/>
      <c r="M425" s="72"/>
      <c r="N425" s="72"/>
      <c r="O425" s="45">
        <f t="shared" si="121"/>
        <v>0</v>
      </c>
      <c r="P425" s="71"/>
      <c r="Q425" s="74"/>
      <c r="R425" s="74"/>
      <c r="S425" s="75"/>
      <c r="T425" s="76"/>
      <c r="U425" s="70"/>
      <c r="V425" s="3"/>
      <c r="W425" s="3"/>
      <c r="X425" s="3"/>
      <c r="Y425" s="39"/>
      <c r="Z425" s="405">
        <f t="shared" si="130"/>
        <v>0</v>
      </c>
      <c r="AA425" s="92">
        <f t="shared" si="117"/>
        <v>0</v>
      </c>
      <c r="AB425" s="71"/>
      <c r="AC425" s="3"/>
      <c r="AD425" s="71"/>
      <c r="AE425" s="78"/>
      <c r="AF425" s="78"/>
      <c r="AG425" s="3"/>
      <c r="AH425" s="3"/>
      <c r="AI425" s="79"/>
      <c r="AJ425" s="3"/>
      <c r="AK425" s="71"/>
      <c r="AL425" s="3"/>
      <c r="AM425" s="71"/>
      <c r="AN425" s="3"/>
      <c r="AO425" s="3"/>
      <c r="AP425" s="76"/>
      <c r="AQ425" s="74"/>
      <c r="AR425" s="3"/>
      <c r="AS425" s="3"/>
      <c r="AT425" s="3"/>
      <c r="AU425" s="3"/>
      <c r="AV425" s="3"/>
      <c r="AW425" s="1"/>
      <c r="AX425" s="1"/>
      <c r="AY425" s="1">
        <f t="shared" si="122"/>
        <v>0</v>
      </c>
      <c r="AZ425" s="3"/>
      <c r="BA425" s="3"/>
      <c r="BB425" s="3"/>
      <c r="BC425" s="80" t="e">
        <f t="shared" si="123"/>
        <v>#DIV/0!</v>
      </c>
      <c r="BD425" s="80" t="e">
        <f t="shared" si="124"/>
        <v>#DIV/0!</v>
      </c>
      <c r="BE425" s="81">
        <f t="shared" si="125"/>
        <v>0</v>
      </c>
      <c r="BF425" s="81">
        <f t="shared" si="126"/>
        <v>0</v>
      </c>
      <c r="BG425" s="81">
        <f t="shared" si="127"/>
        <v>0</v>
      </c>
      <c r="BH425" s="81">
        <f t="shared" si="128"/>
        <v>0</v>
      </c>
      <c r="BI425" s="81">
        <f t="shared" si="129"/>
        <v>0</v>
      </c>
    </row>
    <row r="426" spans="1:61" ht="17.25" thickTop="1" thickBot="1">
      <c r="A426" s="70"/>
      <c r="B426" s="71"/>
      <c r="C426" s="3"/>
      <c r="D426" s="45"/>
      <c r="E426" s="45"/>
      <c r="F426" s="45">
        <f t="shared" si="118"/>
        <v>0</v>
      </c>
      <c r="G426" s="3"/>
      <c r="H426" s="3"/>
      <c r="I426" s="39"/>
      <c r="J426" s="45">
        <f t="shared" si="119"/>
        <v>0</v>
      </c>
      <c r="K426" s="45">
        <f t="shared" si="120"/>
        <v>0</v>
      </c>
      <c r="L426" s="3"/>
      <c r="M426" s="72"/>
      <c r="N426" s="72"/>
      <c r="O426" s="45">
        <f t="shared" si="121"/>
        <v>0</v>
      </c>
      <c r="P426" s="71"/>
      <c r="Q426" s="74"/>
      <c r="R426" s="74"/>
      <c r="S426" s="75"/>
      <c r="T426" s="76"/>
      <c r="U426" s="70"/>
      <c r="V426" s="3"/>
      <c r="W426" s="3"/>
      <c r="X426" s="3"/>
      <c r="Y426" s="39"/>
      <c r="Z426" s="405">
        <f t="shared" si="130"/>
        <v>0</v>
      </c>
      <c r="AA426" s="92">
        <f t="shared" si="117"/>
        <v>0</v>
      </c>
      <c r="AB426" s="71"/>
      <c r="AC426" s="3"/>
      <c r="AD426" s="71"/>
      <c r="AE426" s="78"/>
      <c r="AF426" s="78"/>
      <c r="AG426" s="3"/>
      <c r="AH426" s="3"/>
      <c r="AI426" s="79"/>
      <c r="AJ426" s="3"/>
      <c r="AK426" s="71"/>
      <c r="AL426" s="3"/>
      <c r="AM426" s="71"/>
      <c r="AN426" s="3"/>
      <c r="AO426" s="3"/>
      <c r="AP426" s="76"/>
      <c r="AQ426" s="74"/>
      <c r="AR426" s="3"/>
      <c r="AS426" s="3"/>
      <c r="AT426" s="3"/>
      <c r="AU426" s="3"/>
      <c r="AV426" s="3"/>
      <c r="AW426" s="1"/>
      <c r="AX426" s="1"/>
      <c r="AY426" s="1">
        <f t="shared" si="122"/>
        <v>0</v>
      </c>
      <c r="AZ426" s="3"/>
      <c r="BA426" s="3"/>
      <c r="BB426" s="3"/>
      <c r="BC426" s="80" t="e">
        <f t="shared" si="123"/>
        <v>#DIV/0!</v>
      </c>
      <c r="BD426" s="80" t="e">
        <f t="shared" si="124"/>
        <v>#DIV/0!</v>
      </c>
      <c r="BE426" s="81">
        <f t="shared" si="125"/>
        <v>0</v>
      </c>
      <c r="BF426" s="81">
        <f t="shared" si="126"/>
        <v>0</v>
      </c>
      <c r="BG426" s="81">
        <f t="shared" si="127"/>
        <v>0</v>
      </c>
      <c r="BH426" s="81">
        <f t="shared" si="128"/>
        <v>0</v>
      </c>
      <c r="BI426" s="81">
        <f t="shared" si="129"/>
        <v>0</v>
      </c>
    </row>
    <row r="427" spans="1:61" ht="17.25" thickTop="1" thickBot="1">
      <c r="A427" s="70"/>
      <c r="B427" s="71"/>
      <c r="C427" s="3"/>
      <c r="D427" s="45"/>
      <c r="E427" s="45"/>
      <c r="F427" s="45">
        <f t="shared" si="118"/>
        <v>0</v>
      </c>
      <c r="G427" s="3"/>
      <c r="H427" s="3"/>
      <c r="I427" s="39"/>
      <c r="J427" s="45">
        <f t="shared" si="119"/>
        <v>0</v>
      </c>
      <c r="K427" s="45">
        <f t="shared" si="120"/>
        <v>0</v>
      </c>
      <c r="L427" s="3"/>
      <c r="M427" s="72"/>
      <c r="N427" s="72"/>
      <c r="O427" s="45">
        <f t="shared" si="121"/>
        <v>0</v>
      </c>
      <c r="P427" s="71"/>
      <c r="Q427" s="74"/>
      <c r="R427" s="74"/>
      <c r="S427" s="75"/>
      <c r="T427" s="76"/>
      <c r="U427" s="70"/>
      <c r="V427" s="3"/>
      <c r="W427" s="3"/>
      <c r="X427" s="3"/>
      <c r="Y427" s="39"/>
      <c r="Z427" s="405">
        <f t="shared" si="130"/>
        <v>0</v>
      </c>
      <c r="AA427" s="92">
        <f t="shared" si="117"/>
        <v>0</v>
      </c>
      <c r="AB427" s="71"/>
      <c r="AC427" s="3"/>
      <c r="AD427" s="71"/>
      <c r="AE427" s="78"/>
      <c r="AF427" s="78"/>
      <c r="AG427" s="3"/>
      <c r="AH427" s="3"/>
      <c r="AI427" s="79"/>
      <c r="AJ427" s="3"/>
      <c r="AK427" s="71"/>
      <c r="AL427" s="3"/>
      <c r="AM427" s="71"/>
      <c r="AN427" s="3"/>
      <c r="AO427" s="3"/>
      <c r="AP427" s="76"/>
      <c r="AQ427" s="74"/>
      <c r="AR427" s="3"/>
      <c r="AS427" s="3"/>
      <c r="AT427" s="3"/>
      <c r="AU427" s="3"/>
      <c r="AV427" s="3"/>
      <c r="AW427" s="1"/>
      <c r="AX427" s="1"/>
      <c r="AY427" s="1">
        <f t="shared" si="122"/>
        <v>0</v>
      </c>
      <c r="AZ427" s="3"/>
      <c r="BA427" s="3"/>
      <c r="BB427" s="3"/>
      <c r="BC427" s="80" t="e">
        <f t="shared" si="123"/>
        <v>#DIV/0!</v>
      </c>
      <c r="BD427" s="80" t="e">
        <f t="shared" si="124"/>
        <v>#DIV/0!</v>
      </c>
      <c r="BE427" s="81">
        <f t="shared" si="125"/>
        <v>0</v>
      </c>
      <c r="BF427" s="81">
        <f t="shared" si="126"/>
        <v>0</v>
      </c>
      <c r="BG427" s="81">
        <f t="shared" si="127"/>
        <v>0</v>
      </c>
      <c r="BH427" s="81">
        <f t="shared" si="128"/>
        <v>0</v>
      </c>
      <c r="BI427" s="81">
        <f t="shared" si="129"/>
        <v>0</v>
      </c>
    </row>
    <row r="428" spans="1:61" ht="17.25" thickTop="1" thickBot="1">
      <c r="A428" s="70"/>
      <c r="B428" s="71"/>
      <c r="C428" s="3"/>
      <c r="D428" s="45"/>
      <c r="E428" s="45"/>
      <c r="F428" s="45">
        <f t="shared" si="118"/>
        <v>0</v>
      </c>
      <c r="G428" s="3"/>
      <c r="H428" s="3"/>
      <c r="I428" s="39"/>
      <c r="J428" s="45">
        <f t="shared" si="119"/>
        <v>0</v>
      </c>
      <c r="K428" s="45">
        <f t="shared" si="120"/>
        <v>0</v>
      </c>
      <c r="L428" s="3"/>
      <c r="M428" s="72"/>
      <c r="N428" s="72"/>
      <c r="O428" s="45">
        <f t="shared" si="121"/>
        <v>0</v>
      </c>
      <c r="P428" s="71"/>
      <c r="Q428" s="74"/>
      <c r="R428" s="74"/>
      <c r="S428" s="75"/>
      <c r="T428" s="76"/>
      <c r="U428" s="70"/>
      <c r="V428" s="3"/>
      <c r="W428" s="3"/>
      <c r="X428" s="3"/>
      <c r="Y428" s="39"/>
      <c r="Z428" s="405">
        <f t="shared" si="130"/>
        <v>0</v>
      </c>
      <c r="AA428" s="92">
        <f t="shared" si="117"/>
        <v>0</v>
      </c>
      <c r="AB428" s="71"/>
      <c r="AC428" s="3"/>
      <c r="AD428" s="71"/>
      <c r="AE428" s="78"/>
      <c r="AF428" s="78"/>
      <c r="AG428" s="3"/>
      <c r="AH428" s="3"/>
      <c r="AI428" s="79"/>
      <c r="AJ428" s="3"/>
      <c r="AK428" s="71"/>
      <c r="AL428" s="3"/>
      <c r="AM428" s="71"/>
      <c r="AN428" s="3"/>
      <c r="AO428" s="3"/>
      <c r="AP428" s="76"/>
      <c r="AQ428" s="74"/>
      <c r="AR428" s="3"/>
      <c r="AS428" s="3"/>
      <c r="AT428" s="3"/>
      <c r="AU428" s="3"/>
      <c r="AV428" s="3"/>
      <c r="AW428" s="1"/>
      <c r="AX428" s="1"/>
      <c r="AY428" s="1">
        <f t="shared" si="122"/>
        <v>0</v>
      </c>
      <c r="AZ428" s="3"/>
      <c r="BA428" s="3"/>
      <c r="BB428" s="3"/>
      <c r="BC428" s="80" t="e">
        <f t="shared" si="123"/>
        <v>#DIV/0!</v>
      </c>
      <c r="BD428" s="80" t="e">
        <f t="shared" si="124"/>
        <v>#DIV/0!</v>
      </c>
      <c r="BE428" s="81">
        <f t="shared" si="125"/>
        <v>0</v>
      </c>
      <c r="BF428" s="81">
        <f t="shared" si="126"/>
        <v>0</v>
      </c>
      <c r="BG428" s="81">
        <f t="shared" si="127"/>
        <v>0</v>
      </c>
      <c r="BH428" s="81">
        <f t="shared" si="128"/>
        <v>0</v>
      </c>
      <c r="BI428" s="81">
        <f t="shared" si="129"/>
        <v>0</v>
      </c>
    </row>
    <row r="429" spans="1:61" ht="17.25" thickTop="1" thickBot="1">
      <c r="A429" s="70"/>
      <c r="B429" s="71"/>
      <c r="C429" s="3"/>
      <c r="D429" s="45"/>
      <c r="E429" s="45"/>
      <c r="F429" s="45">
        <f t="shared" si="118"/>
        <v>0</v>
      </c>
      <c r="G429" s="3"/>
      <c r="H429" s="3"/>
      <c r="I429" s="39"/>
      <c r="J429" s="45">
        <f t="shared" si="119"/>
        <v>0</v>
      </c>
      <c r="K429" s="45">
        <f t="shared" si="120"/>
        <v>0</v>
      </c>
      <c r="L429" s="3"/>
      <c r="M429" s="72"/>
      <c r="N429" s="72"/>
      <c r="O429" s="45">
        <f t="shared" si="121"/>
        <v>0</v>
      </c>
      <c r="P429" s="71"/>
      <c r="Q429" s="74"/>
      <c r="R429" s="74"/>
      <c r="S429" s="75"/>
      <c r="T429" s="76"/>
      <c r="U429" s="70"/>
      <c r="V429" s="3"/>
      <c r="W429" s="3"/>
      <c r="X429" s="3"/>
      <c r="Y429" s="39"/>
      <c r="Z429" s="405">
        <f t="shared" si="130"/>
        <v>0</v>
      </c>
      <c r="AA429" s="92">
        <f t="shared" si="117"/>
        <v>0</v>
      </c>
      <c r="AB429" s="71"/>
      <c r="AC429" s="3"/>
      <c r="AD429" s="71"/>
      <c r="AE429" s="78"/>
      <c r="AF429" s="78"/>
      <c r="AG429" s="3"/>
      <c r="AH429" s="3"/>
      <c r="AI429" s="79"/>
      <c r="AJ429" s="3"/>
      <c r="AK429" s="71"/>
      <c r="AL429" s="3"/>
      <c r="AM429" s="71"/>
      <c r="AN429" s="3"/>
      <c r="AO429" s="3"/>
      <c r="AP429" s="76"/>
      <c r="AQ429" s="74"/>
      <c r="AR429" s="3"/>
      <c r="AS429" s="3"/>
      <c r="AT429" s="3"/>
      <c r="AU429" s="3"/>
      <c r="AV429" s="3"/>
      <c r="AW429" s="1"/>
      <c r="AX429" s="1"/>
      <c r="AY429" s="1">
        <f t="shared" si="122"/>
        <v>0</v>
      </c>
      <c r="AZ429" s="3"/>
      <c r="BA429" s="3"/>
      <c r="BB429" s="3"/>
      <c r="BC429" s="80" t="e">
        <f t="shared" si="123"/>
        <v>#DIV/0!</v>
      </c>
      <c r="BD429" s="80" t="e">
        <f t="shared" si="124"/>
        <v>#DIV/0!</v>
      </c>
      <c r="BE429" s="81">
        <f t="shared" si="125"/>
        <v>0</v>
      </c>
      <c r="BF429" s="81">
        <f t="shared" si="126"/>
        <v>0</v>
      </c>
      <c r="BG429" s="81">
        <f t="shared" si="127"/>
        <v>0</v>
      </c>
      <c r="BH429" s="81">
        <f t="shared" si="128"/>
        <v>0</v>
      </c>
      <c r="BI429" s="81">
        <f t="shared" si="129"/>
        <v>0</v>
      </c>
    </row>
    <row r="430" spans="1:61" ht="17.25" thickTop="1" thickBot="1">
      <c r="A430" s="70"/>
      <c r="B430" s="71"/>
      <c r="C430" s="3"/>
      <c r="D430" s="45"/>
      <c r="E430" s="45"/>
      <c r="F430" s="45">
        <f t="shared" si="118"/>
        <v>0</v>
      </c>
      <c r="G430" s="3"/>
      <c r="H430" s="3"/>
      <c r="I430" s="39"/>
      <c r="J430" s="45">
        <f t="shared" si="119"/>
        <v>0</v>
      </c>
      <c r="K430" s="45">
        <f t="shared" si="120"/>
        <v>0</v>
      </c>
      <c r="L430" s="3"/>
      <c r="M430" s="72"/>
      <c r="N430" s="72"/>
      <c r="O430" s="45">
        <f t="shared" si="121"/>
        <v>0</v>
      </c>
      <c r="P430" s="71"/>
      <c r="Q430" s="74"/>
      <c r="R430" s="74"/>
      <c r="S430" s="75"/>
      <c r="T430" s="76"/>
      <c r="U430" s="70"/>
      <c r="V430" s="3"/>
      <c r="W430" s="3"/>
      <c r="X430" s="3"/>
      <c r="Y430" s="39"/>
      <c r="Z430" s="405">
        <f t="shared" si="130"/>
        <v>0</v>
      </c>
      <c r="AA430" s="92">
        <f t="shared" si="117"/>
        <v>0</v>
      </c>
      <c r="AB430" s="71"/>
      <c r="AC430" s="3"/>
      <c r="AD430" s="71"/>
      <c r="AE430" s="78"/>
      <c r="AF430" s="78"/>
      <c r="AG430" s="3"/>
      <c r="AH430" s="3"/>
      <c r="AI430" s="79"/>
      <c r="AJ430" s="3"/>
      <c r="AK430" s="71"/>
      <c r="AL430" s="3"/>
      <c r="AM430" s="71"/>
      <c r="AN430" s="3"/>
      <c r="AO430" s="3"/>
      <c r="AP430" s="76"/>
      <c r="AQ430" s="74"/>
      <c r="AR430" s="3"/>
      <c r="AS430" s="3"/>
      <c r="AT430" s="3"/>
      <c r="AU430" s="3"/>
      <c r="AV430" s="3"/>
      <c r="AW430" s="1"/>
      <c r="AX430" s="1"/>
      <c r="AY430" s="1">
        <f t="shared" si="122"/>
        <v>0</v>
      </c>
      <c r="AZ430" s="3"/>
      <c r="BA430" s="3"/>
      <c r="BB430" s="3"/>
      <c r="BC430" s="80" t="e">
        <f t="shared" si="123"/>
        <v>#DIV/0!</v>
      </c>
      <c r="BD430" s="80" t="e">
        <f t="shared" si="124"/>
        <v>#DIV/0!</v>
      </c>
      <c r="BE430" s="81">
        <f t="shared" si="125"/>
        <v>0</v>
      </c>
      <c r="BF430" s="81">
        <f t="shared" si="126"/>
        <v>0</v>
      </c>
      <c r="BG430" s="81">
        <f t="shared" si="127"/>
        <v>0</v>
      </c>
      <c r="BH430" s="81">
        <f t="shared" si="128"/>
        <v>0</v>
      </c>
      <c r="BI430" s="81">
        <f t="shared" si="129"/>
        <v>0</v>
      </c>
    </row>
    <row r="431" spans="1:61" ht="17.25" thickTop="1" thickBot="1">
      <c r="A431" s="70"/>
      <c r="B431" s="71"/>
      <c r="C431" s="3"/>
      <c r="D431" s="45"/>
      <c r="E431" s="45"/>
      <c r="F431" s="45">
        <f t="shared" si="118"/>
        <v>0</v>
      </c>
      <c r="G431" s="3"/>
      <c r="H431" s="3"/>
      <c r="I431" s="39"/>
      <c r="J431" s="45">
        <f t="shared" si="119"/>
        <v>0</v>
      </c>
      <c r="K431" s="45">
        <f t="shared" si="120"/>
        <v>0</v>
      </c>
      <c r="L431" s="3"/>
      <c r="M431" s="72"/>
      <c r="N431" s="72"/>
      <c r="O431" s="45">
        <f t="shared" si="121"/>
        <v>0</v>
      </c>
      <c r="P431" s="71"/>
      <c r="Q431" s="74"/>
      <c r="R431" s="74"/>
      <c r="S431" s="75"/>
      <c r="T431" s="76"/>
      <c r="U431" s="70"/>
      <c r="V431" s="3"/>
      <c r="W431" s="3"/>
      <c r="X431" s="3"/>
      <c r="Y431" s="39"/>
      <c r="Z431" s="405">
        <f t="shared" si="130"/>
        <v>0</v>
      </c>
      <c r="AA431" s="92">
        <f t="shared" si="117"/>
        <v>0</v>
      </c>
      <c r="AB431" s="71"/>
      <c r="AC431" s="3"/>
      <c r="AD431" s="71"/>
      <c r="AE431" s="78"/>
      <c r="AF431" s="78"/>
      <c r="AG431" s="3"/>
      <c r="AH431" s="3"/>
      <c r="AI431" s="79"/>
      <c r="AJ431" s="3"/>
      <c r="AK431" s="71"/>
      <c r="AL431" s="3"/>
      <c r="AM431" s="71"/>
      <c r="AN431" s="3"/>
      <c r="AO431" s="3"/>
      <c r="AP431" s="76"/>
      <c r="AQ431" s="74"/>
      <c r="AR431" s="3"/>
      <c r="AS431" s="3"/>
      <c r="AT431" s="3"/>
      <c r="AU431" s="3"/>
      <c r="AV431" s="3"/>
      <c r="AW431" s="1"/>
      <c r="AX431" s="1"/>
      <c r="AY431" s="1">
        <f t="shared" si="122"/>
        <v>0</v>
      </c>
      <c r="AZ431" s="3"/>
      <c r="BA431" s="3"/>
      <c r="BB431" s="3"/>
      <c r="BC431" s="80" t="e">
        <f t="shared" si="123"/>
        <v>#DIV/0!</v>
      </c>
      <c r="BD431" s="80" t="e">
        <f t="shared" si="124"/>
        <v>#DIV/0!</v>
      </c>
      <c r="BE431" s="81">
        <f t="shared" si="125"/>
        <v>0</v>
      </c>
      <c r="BF431" s="81">
        <f t="shared" si="126"/>
        <v>0</v>
      </c>
      <c r="BG431" s="81">
        <f t="shared" si="127"/>
        <v>0</v>
      </c>
      <c r="BH431" s="81">
        <f t="shared" si="128"/>
        <v>0</v>
      </c>
      <c r="BI431" s="81">
        <f t="shared" si="129"/>
        <v>0</v>
      </c>
    </row>
    <row r="432" spans="1:61" ht="17.25" thickTop="1" thickBot="1">
      <c r="A432" s="70"/>
      <c r="B432" s="71"/>
      <c r="C432" s="3"/>
      <c r="D432" s="45"/>
      <c r="E432" s="45"/>
      <c r="F432" s="45">
        <f t="shared" si="118"/>
        <v>0</v>
      </c>
      <c r="G432" s="3"/>
      <c r="H432" s="3"/>
      <c r="I432" s="39"/>
      <c r="J432" s="45">
        <f t="shared" si="119"/>
        <v>0</v>
      </c>
      <c r="K432" s="45">
        <f t="shared" si="120"/>
        <v>0</v>
      </c>
      <c r="L432" s="3"/>
      <c r="M432" s="72"/>
      <c r="N432" s="72"/>
      <c r="O432" s="45">
        <f t="shared" si="121"/>
        <v>0</v>
      </c>
      <c r="P432" s="71"/>
      <c r="Q432" s="74"/>
      <c r="R432" s="74"/>
      <c r="S432" s="75"/>
      <c r="T432" s="76"/>
      <c r="U432" s="70"/>
      <c r="V432" s="3"/>
      <c r="W432" s="3"/>
      <c r="X432" s="3"/>
      <c r="Y432" s="39"/>
      <c r="Z432" s="405">
        <f t="shared" si="130"/>
        <v>0</v>
      </c>
      <c r="AA432" s="92">
        <f t="shared" si="117"/>
        <v>0</v>
      </c>
      <c r="AB432" s="71"/>
      <c r="AC432" s="3"/>
      <c r="AD432" s="71"/>
      <c r="AE432" s="78"/>
      <c r="AF432" s="78"/>
      <c r="AG432" s="3"/>
      <c r="AH432" s="3"/>
      <c r="AI432" s="79"/>
      <c r="AJ432" s="3"/>
      <c r="AK432" s="71"/>
      <c r="AL432" s="3"/>
      <c r="AM432" s="71"/>
      <c r="AN432" s="3"/>
      <c r="AO432" s="3"/>
      <c r="AP432" s="76"/>
      <c r="AQ432" s="74"/>
      <c r="AR432" s="3"/>
      <c r="AS432" s="3"/>
      <c r="AT432" s="3"/>
      <c r="AU432" s="3"/>
      <c r="AV432" s="3"/>
      <c r="AW432" s="1"/>
      <c r="AX432" s="1"/>
      <c r="AY432" s="1">
        <f t="shared" si="122"/>
        <v>0</v>
      </c>
      <c r="AZ432" s="3"/>
      <c r="BA432" s="3"/>
      <c r="BB432" s="3"/>
      <c r="BC432" s="80" t="e">
        <f t="shared" si="123"/>
        <v>#DIV/0!</v>
      </c>
      <c r="BD432" s="80" t="e">
        <f t="shared" si="124"/>
        <v>#DIV/0!</v>
      </c>
      <c r="BE432" s="81">
        <f t="shared" si="125"/>
        <v>0</v>
      </c>
      <c r="BF432" s="81">
        <f t="shared" si="126"/>
        <v>0</v>
      </c>
      <c r="BG432" s="81">
        <f t="shared" si="127"/>
        <v>0</v>
      </c>
      <c r="BH432" s="81">
        <f t="shared" si="128"/>
        <v>0</v>
      </c>
      <c r="BI432" s="81">
        <f t="shared" si="129"/>
        <v>0</v>
      </c>
    </row>
    <row r="433" spans="1:61" ht="17.25" thickTop="1" thickBot="1">
      <c r="A433" s="70"/>
      <c r="B433" s="71"/>
      <c r="C433" s="3"/>
      <c r="D433" s="45"/>
      <c r="E433" s="45"/>
      <c r="F433" s="45">
        <f t="shared" si="118"/>
        <v>0</v>
      </c>
      <c r="G433" s="3"/>
      <c r="H433" s="3"/>
      <c r="I433" s="39"/>
      <c r="J433" s="45">
        <f t="shared" si="119"/>
        <v>0</v>
      </c>
      <c r="K433" s="45">
        <f t="shared" si="120"/>
        <v>0</v>
      </c>
      <c r="L433" s="3"/>
      <c r="M433" s="72"/>
      <c r="N433" s="72"/>
      <c r="O433" s="45">
        <f t="shared" si="121"/>
        <v>0</v>
      </c>
      <c r="P433" s="71"/>
      <c r="Q433" s="74"/>
      <c r="R433" s="74"/>
      <c r="S433" s="75"/>
      <c r="T433" s="76"/>
      <c r="U433" s="70"/>
      <c r="V433" s="3"/>
      <c r="W433" s="3"/>
      <c r="X433" s="3"/>
      <c r="Y433" s="39"/>
      <c r="Z433" s="405">
        <f t="shared" si="130"/>
        <v>0</v>
      </c>
      <c r="AA433" s="92">
        <f t="shared" si="117"/>
        <v>0</v>
      </c>
      <c r="AB433" s="71"/>
      <c r="AC433" s="3"/>
      <c r="AD433" s="71"/>
      <c r="AE433" s="78"/>
      <c r="AF433" s="78"/>
      <c r="AG433" s="3"/>
      <c r="AH433" s="3"/>
      <c r="AI433" s="79"/>
      <c r="AJ433" s="3"/>
      <c r="AK433" s="71"/>
      <c r="AL433" s="3"/>
      <c r="AM433" s="71"/>
      <c r="AN433" s="3"/>
      <c r="AO433" s="3"/>
      <c r="AP433" s="76"/>
      <c r="AQ433" s="74"/>
      <c r="AR433" s="3"/>
      <c r="AS433" s="3"/>
      <c r="AT433" s="3"/>
      <c r="AU433" s="3"/>
      <c r="AV433" s="3"/>
      <c r="AW433" s="1"/>
      <c r="AX433" s="1"/>
      <c r="AY433" s="1">
        <f t="shared" si="122"/>
        <v>0</v>
      </c>
      <c r="AZ433" s="3"/>
      <c r="BA433" s="3"/>
      <c r="BB433" s="3"/>
      <c r="BC433" s="80" t="e">
        <f t="shared" si="123"/>
        <v>#DIV/0!</v>
      </c>
      <c r="BD433" s="80" t="e">
        <f t="shared" si="124"/>
        <v>#DIV/0!</v>
      </c>
      <c r="BE433" s="81">
        <f t="shared" si="125"/>
        <v>0</v>
      </c>
      <c r="BF433" s="81">
        <f t="shared" si="126"/>
        <v>0</v>
      </c>
      <c r="BG433" s="81">
        <f t="shared" si="127"/>
        <v>0</v>
      </c>
      <c r="BH433" s="81">
        <f t="shared" si="128"/>
        <v>0</v>
      </c>
      <c r="BI433" s="81">
        <f t="shared" si="129"/>
        <v>0</v>
      </c>
    </row>
    <row r="434" spans="1:61" ht="17.25" thickTop="1" thickBot="1">
      <c r="A434" s="70"/>
      <c r="B434" s="71"/>
      <c r="C434" s="3"/>
      <c r="D434" s="45"/>
      <c r="E434" s="45"/>
      <c r="F434" s="45">
        <f t="shared" si="118"/>
        <v>0</v>
      </c>
      <c r="G434" s="3"/>
      <c r="H434" s="3"/>
      <c r="I434" s="39"/>
      <c r="J434" s="45">
        <f t="shared" si="119"/>
        <v>0</v>
      </c>
      <c r="K434" s="45">
        <f t="shared" si="120"/>
        <v>0</v>
      </c>
      <c r="L434" s="3"/>
      <c r="M434" s="72"/>
      <c r="N434" s="72"/>
      <c r="O434" s="45">
        <f t="shared" si="121"/>
        <v>0</v>
      </c>
      <c r="P434" s="71"/>
      <c r="Q434" s="74"/>
      <c r="R434" s="74"/>
      <c r="S434" s="75"/>
      <c r="T434" s="76"/>
      <c r="U434" s="70"/>
      <c r="V434" s="3"/>
      <c r="W434" s="3"/>
      <c r="X434" s="3"/>
      <c r="Y434" s="39"/>
      <c r="Z434" s="405">
        <f t="shared" si="130"/>
        <v>0</v>
      </c>
      <c r="AA434" s="92">
        <f t="shared" ref="AA434:AA497" si="131">(F434+Y434)-I434</f>
        <v>0</v>
      </c>
      <c r="AB434" s="71"/>
      <c r="AC434" s="3"/>
      <c r="AD434" s="71"/>
      <c r="AE434" s="78"/>
      <c r="AF434" s="78"/>
      <c r="AG434" s="3"/>
      <c r="AH434" s="3"/>
      <c r="AI434" s="79"/>
      <c r="AJ434" s="3"/>
      <c r="AK434" s="71"/>
      <c r="AL434" s="3"/>
      <c r="AM434" s="71"/>
      <c r="AN434" s="3"/>
      <c r="AO434" s="3"/>
      <c r="AP434" s="76"/>
      <c r="AQ434" s="74"/>
      <c r="AR434" s="3"/>
      <c r="AS434" s="3"/>
      <c r="AT434" s="3"/>
      <c r="AU434" s="3"/>
      <c r="AV434" s="3"/>
      <c r="AW434" s="1"/>
      <c r="AX434" s="1"/>
      <c r="AY434" s="1">
        <f t="shared" si="122"/>
        <v>0</v>
      </c>
      <c r="AZ434" s="3"/>
      <c r="BA434" s="3"/>
      <c r="BB434" s="3"/>
      <c r="BC434" s="80" t="e">
        <f t="shared" si="123"/>
        <v>#DIV/0!</v>
      </c>
      <c r="BD434" s="80" t="e">
        <f t="shared" si="124"/>
        <v>#DIV/0!</v>
      </c>
      <c r="BE434" s="81">
        <f t="shared" si="125"/>
        <v>0</v>
      </c>
      <c r="BF434" s="81">
        <f t="shared" si="126"/>
        <v>0</v>
      </c>
      <c r="BG434" s="81">
        <f t="shared" si="127"/>
        <v>0</v>
      </c>
      <c r="BH434" s="81">
        <f t="shared" si="128"/>
        <v>0</v>
      </c>
      <c r="BI434" s="81">
        <f t="shared" si="129"/>
        <v>0</v>
      </c>
    </row>
    <row r="435" spans="1:61" ht="17.25" thickTop="1" thickBot="1">
      <c r="A435" s="70"/>
      <c r="B435" s="71"/>
      <c r="C435" s="3"/>
      <c r="D435" s="45"/>
      <c r="E435" s="45"/>
      <c r="F435" s="45">
        <f t="shared" si="118"/>
        <v>0</v>
      </c>
      <c r="G435" s="3"/>
      <c r="H435" s="3"/>
      <c r="I435" s="39"/>
      <c r="J435" s="45">
        <f t="shared" si="119"/>
        <v>0</v>
      </c>
      <c r="K435" s="45">
        <f t="shared" si="120"/>
        <v>0</v>
      </c>
      <c r="L435" s="3"/>
      <c r="M435" s="72"/>
      <c r="N435" s="72"/>
      <c r="O435" s="45">
        <f t="shared" si="121"/>
        <v>0</v>
      </c>
      <c r="P435" s="71"/>
      <c r="Q435" s="74"/>
      <c r="R435" s="74"/>
      <c r="S435" s="75"/>
      <c r="T435" s="76"/>
      <c r="U435" s="70"/>
      <c r="V435" s="3"/>
      <c r="W435" s="3"/>
      <c r="X435" s="3"/>
      <c r="Y435" s="39"/>
      <c r="Z435" s="405">
        <f t="shared" si="130"/>
        <v>0</v>
      </c>
      <c r="AA435" s="92">
        <f t="shared" si="131"/>
        <v>0</v>
      </c>
      <c r="AB435" s="71"/>
      <c r="AC435" s="3"/>
      <c r="AD435" s="71"/>
      <c r="AE435" s="78"/>
      <c r="AF435" s="78"/>
      <c r="AG435" s="3"/>
      <c r="AH435" s="3"/>
      <c r="AI435" s="79"/>
      <c r="AJ435" s="3"/>
      <c r="AK435" s="71"/>
      <c r="AL435" s="3"/>
      <c r="AM435" s="71"/>
      <c r="AN435" s="3"/>
      <c r="AO435" s="3"/>
      <c r="AP435" s="76"/>
      <c r="AQ435" s="74"/>
      <c r="AR435" s="3"/>
      <c r="AS435" s="3"/>
      <c r="AT435" s="3"/>
      <c r="AU435" s="3"/>
      <c r="AV435" s="3"/>
      <c r="AW435" s="1"/>
      <c r="AX435" s="1"/>
      <c r="AY435" s="1">
        <f t="shared" si="122"/>
        <v>0</v>
      </c>
      <c r="AZ435" s="3"/>
      <c r="BA435" s="3"/>
      <c r="BB435" s="3"/>
      <c r="BC435" s="80" t="e">
        <f t="shared" si="123"/>
        <v>#DIV/0!</v>
      </c>
      <c r="BD435" s="80" t="e">
        <f t="shared" si="124"/>
        <v>#DIV/0!</v>
      </c>
      <c r="BE435" s="81">
        <f t="shared" si="125"/>
        <v>0</v>
      </c>
      <c r="BF435" s="81">
        <f t="shared" si="126"/>
        <v>0</v>
      </c>
      <c r="BG435" s="81">
        <f t="shared" si="127"/>
        <v>0</v>
      </c>
      <c r="BH435" s="81">
        <f t="shared" si="128"/>
        <v>0</v>
      </c>
      <c r="BI435" s="81">
        <f t="shared" si="129"/>
        <v>0</v>
      </c>
    </row>
    <row r="436" spans="1:61" ht="17.25" thickTop="1" thickBot="1">
      <c r="A436" s="70"/>
      <c r="B436" s="71"/>
      <c r="C436" s="3"/>
      <c r="D436" s="45"/>
      <c r="E436" s="45"/>
      <c r="F436" s="45">
        <f t="shared" si="118"/>
        <v>0</v>
      </c>
      <c r="G436" s="3"/>
      <c r="H436" s="3"/>
      <c r="I436" s="39"/>
      <c r="J436" s="45">
        <f t="shared" si="119"/>
        <v>0</v>
      </c>
      <c r="K436" s="45">
        <f t="shared" si="120"/>
        <v>0</v>
      </c>
      <c r="L436" s="3"/>
      <c r="M436" s="72"/>
      <c r="N436" s="72"/>
      <c r="O436" s="45">
        <f t="shared" si="121"/>
        <v>0</v>
      </c>
      <c r="P436" s="71"/>
      <c r="Q436" s="74"/>
      <c r="R436" s="74"/>
      <c r="S436" s="75"/>
      <c r="T436" s="76"/>
      <c r="U436" s="70"/>
      <c r="V436" s="3"/>
      <c r="W436" s="3"/>
      <c r="X436" s="3"/>
      <c r="Y436" s="39"/>
      <c r="Z436" s="405">
        <f t="shared" si="130"/>
        <v>0</v>
      </c>
      <c r="AA436" s="92">
        <f t="shared" si="131"/>
        <v>0</v>
      </c>
      <c r="AB436" s="71"/>
      <c r="AC436" s="3"/>
      <c r="AD436" s="71"/>
      <c r="AE436" s="78"/>
      <c r="AF436" s="78"/>
      <c r="AG436" s="3"/>
      <c r="AH436" s="3"/>
      <c r="AI436" s="79"/>
      <c r="AJ436" s="3"/>
      <c r="AK436" s="71"/>
      <c r="AL436" s="3"/>
      <c r="AM436" s="71"/>
      <c r="AN436" s="3"/>
      <c r="AO436" s="3"/>
      <c r="AP436" s="76"/>
      <c r="AQ436" s="74"/>
      <c r="AR436" s="3"/>
      <c r="AS436" s="3"/>
      <c r="AT436" s="3"/>
      <c r="AU436" s="3"/>
      <c r="AV436" s="3"/>
      <c r="AW436" s="1"/>
      <c r="AX436" s="1"/>
      <c r="AY436" s="1">
        <f t="shared" si="122"/>
        <v>0</v>
      </c>
      <c r="AZ436" s="3"/>
      <c r="BA436" s="3"/>
      <c r="BB436" s="3"/>
      <c r="BC436" s="80" t="e">
        <f t="shared" si="123"/>
        <v>#DIV/0!</v>
      </c>
      <c r="BD436" s="80" t="e">
        <f t="shared" si="124"/>
        <v>#DIV/0!</v>
      </c>
      <c r="BE436" s="81">
        <f t="shared" si="125"/>
        <v>0</v>
      </c>
      <c r="BF436" s="81">
        <f t="shared" si="126"/>
        <v>0</v>
      </c>
      <c r="BG436" s="81">
        <f t="shared" si="127"/>
        <v>0</v>
      </c>
      <c r="BH436" s="81">
        <f t="shared" si="128"/>
        <v>0</v>
      </c>
      <c r="BI436" s="81">
        <f t="shared" si="129"/>
        <v>0</v>
      </c>
    </row>
    <row r="437" spans="1:61" ht="17.25" thickTop="1" thickBot="1">
      <c r="A437" s="70"/>
      <c r="B437" s="71"/>
      <c r="C437" s="3"/>
      <c r="D437" s="45"/>
      <c r="E437" s="45"/>
      <c r="F437" s="45">
        <f t="shared" si="118"/>
        <v>0</v>
      </c>
      <c r="G437" s="3"/>
      <c r="H437" s="3"/>
      <c r="I437" s="39"/>
      <c r="J437" s="45">
        <f t="shared" si="119"/>
        <v>0</v>
      </c>
      <c r="K437" s="45">
        <f t="shared" si="120"/>
        <v>0</v>
      </c>
      <c r="L437" s="3"/>
      <c r="M437" s="72"/>
      <c r="N437" s="72"/>
      <c r="O437" s="45">
        <f t="shared" si="121"/>
        <v>0</v>
      </c>
      <c r="P437" s="71"/>
      <c r="Q437" s="74"/>
      <c r="R437" s="74"/>
      <c r="S437" s="75"/>
      <c r="T437" s="76"/>
      <c r="U437" s="70"/>
      <c r="V437" s="3"/>
      <c r="W437" s="3"/>
      <c r="X437" s="3"/>
      <c r="Y437" s="39"/>
      <c r="Z437" s="405">
        <f t="shared" si="130"/>
        <v>0</v>
      </c>
      <c r="AA437" s="92">
        <f t="shared" si="131"/>
        <v>0</v>
      </c>
      <c r="AB437" s="71"/>
      <c r="AC437" s="3"/>
      <c r="AD437" s="71"/>
      <c r="AE437" s="78"/>
      <c r="AF437" s="78"/>
      <c r="AG437" s="3"/>
      <c r="AH437" s="3"/>
      <c r="AI437" s="79"/>
      <c r="AJ437" s="3"/>
      <c r="AK437" s="71"/>
      <c r="AL437" s="3"/>
      <c r="AM437" s="71"/>
      <c r="AN437" s="3"/>
      <c r="AO437" s="3"/>
      <c r="AP437" s="76"/>
      <c r="AQ437" s="74"/>
      <c r="AR437" s="3"/>
      <c r="AS437" s="3"/>
      <c r="AT437" s="3"/>
      <c r="AU437" s="3"/>
      <c r="AV437" s="3"/>
      <c r="AW437" s="1"/>
      <c r="AX437" s="1"/>
      <c r="AY437" s="1">
        <f t="shared" si="122"/>
        <v>0</v>
      </c>
      <c r="AZ437" s="3"/>
      <c r="BA437" s="3"/>
      <c r="BB437" s="3"/>
      <c r="BC437" s="80" t="e">
        <f t="shared" si="123"/>
        <v>#DIV/0!</v>
      </c>
      <c r="BD437" s="80" t="e">
        <f t="shared" si="124"/>
        <v>#DIV/0!</v>
      </c>
      <c r="BE437" s="81">
        <f t="shared" si="125"/>
        <v>0</v>
      </c>
      <c r="BF437" s="81">
        <f t="shared" si="126"/>
        <v>0</v>
      </c>
      <c r="BG437" s="81">
        <f t="shared" si="127"/>
        <v>0</v>
      </c>
      <c r="BH437" s="81">
        <f t="shared" si="128"/>
        <v>0</v>
      </c>
      <c r="BI437" s="81">
        <f t="shared" si="129"/>
        <v>0</v>
      </c>
    </row>
    <row r="438" spans="1:61" ht="17.25" thickTop="1" thickBot="1">
      <c r="A438" s="70"/>
      <c r="B438" s="71"/>
      <c r="C438" s="3"/>
      <c r="D438" s="45"/>
      <c r="E438" s="45"/>
      <c r="F438" s="45">
        <f t="shared" si="118"/>
        <v>0</v>
      </c>
      <c r="G438" s="3"/>
      <c r="H438" s="3"/>
      <c r="I438" s="39"/>
      <c r="J438" s="45">
        <f t="shared" si="119"/>
        <v>0</v>
      </c>
      <c r="K438" s="45">
        <f t="shared" si="120"/>
        <v>0</v>
      </c>
      <c r="L438" s="3"/>
      <c r="M438" s="72"/>
      <c r="N438" s="72"/>
      <c r="O438" s="45">
        <f t="shared" si="121"/>
        <v>0</v>
      </c>
      <c r="P438" s="71"/>
      <c r="Q438" s="74"/>
      <c r="R438" s="74"/>
      <c r="S438" s="75"/>
      <c r="T438" s="76"/>
      <c r="U438" s="70"/>
      <c r="V438" s="3"/>
      <c r="W438" s="3"/>
      <c r="X438" s="3"/>
      <c r="Y438" s="39"/>
      <c r="Z438" s="405">
        <f t="shared" si="130"/>
        <v>0</v>
      </c>
      <c r="AA438" s="92">
        <f t="shared" si="131"/>
        <v>0</v>
      </c>
      <c r="AB438" s="71"/>
      <c r="AC438" s="3"/>
      <c r="AD438" s="71"/>
      <c r="AE438" s="78"/>
      <c r="AF438" s="78"/>
      <c r="AG438" s="3"/>
      <c r="AH438" s="3"/>
      <c r="AI438" s="79"/>
      <c r="AJ438" s="3"/>
      <c r="AK438" s="71"/>
      <c r="AL438" s="3"/>
      <c r="AM438" s="71"/>
      <c r="AN438" s="3"/>
      <c r="AO438" s="3"/>
      <c r="AP438" s="76"/>
      <c r="AQ438" s="74"/>
      <c r="AR438" s="3"/>
      <c r="AS438" s="3"/>
      <c r="AT438" s="3"/>
      <c r="AU438" s="3"/>
      <c r="AV438" s="3"/>
      <c r="AW438" s="1"/>
      <c r="AX438" s="1"/>
      <c r="AY438" s="1">
        <f t="shared" si="122"/>
        <v>0</v>
      </c>
      <c r="AZ438" s="3"/>
      <c r="BA438" s="3"/>
      <c r="BB438" s="3"/>
      <c r="BC438" s="80" t="e">
        <f t="shared" si="123"/>
        <v>#DIV/0!</v>
      </c>
      <c r="BD438" s="80" t="e">
        <f t="shared" si="124"/>
        <v>#DIV/0!</v>
      </c>
      <c r="BE438" s="81">
        <f t="shared" si="125"/>
        <v>0</v>
      </c>
      <c r="BF438" s="81">
        <f t="shared" si="126"/>
        <v>0</v>
      </c>
      <c r="BG438" s="81">
        <f t="shared" si="127"/>
        <v>0</v>
      </c>
      <c r="BH438" s="81">
        <f t="shared" si="128"/>
        <v>0</v>
      </c>
      <c r="BI438" s="81">
        <f t="shared" si="129"/>
        <v>0</v>
      </c>
    </row>
    <row r="439" spans="1:61" ht="17.25" thickTop="1" thickBot="1">
      <c r="A439" s="70"/>
      <c r="B439" s="71"/>
      <c r="C439" s="3"/>
      <c r="D439" s="45"/>
      <c r="E439" s="45"/>
      <c r="F439" s="45">
        <f t="shared" si="118"/>
        <v>0</v>
      </c>
      <c r="G439" s="3"/>
      <c r="H439" s="3"/>
      <c r="I439" s="39"/>
      <c r="J439" s="45">
        <f t="shared" si="119"/>
        <v>0</v>
      </c>
      <c r="K439" s="45">
        <f t="shared" si="120"/>
        <v>0</v>
      </c>
      <c r="L439" s="3"/>
      <c r="M439" s="72"/>
      <c r="N439" s="72"/>
      <c r="O439" s="45">
        <f t="shared" si="121"/>
        <v>0</v>
      </c>
      <c r="P439" s="71"/>
      <c r="Q439" s="74"/>
      <c r="R439" s="74"/>
      <c r="S439" s="75"/>
      <c r="T439" s="76"/>
      <c r="U439" s="70"/>
      <c r="V439" s="3"/>
      <c r="W439" s="3"/>
      <c r="X439" s="3"/>
      <c r="Y439" s="39"/>
      <c r="Z439" s="405">
        <f t="shared" si="130"/>
        <v>0</v>
      </c>
      <c r="AA439" s="92">
        <f t="shared" si="131"/>
        <v>0</v>
      </c>
      <c r="AB439" s="71"/>
      <c r="AC439" s="3"/>
      <c r="AD439" s="71"/>
      <c r="AE439" s="78"/>
      <c r="AF439" s="78"/>
      <c r="AG439" s="3"/>
      <c r="AH439" s="3"/>
      <c r="AI439" s="79"/>
      <c r="AJ439" s="3"/>
      <c r="AK439" s="71"/>
      <c r="AL439" s="3"/>
      <c r="AM439" s="71"/>
      <c r="AN439" s="3"/>
      <c r="AO439" s="3"/>
      <c r="AP439" s="76"/>
      <c r="AQ439" s="74"/>
      <c r="AR439" s="3"/>
      <c r="AS439" s="3"/>
      <c r="AT439" s="3"/>
      <c r="AU439" s="3"/>
      <c r="AV439" s="3"/>
      <c r="AW439" s="1"/>
      <c r="AX439" s="1"/>
      <c r="AY439" s="1">
        <f t="shared" si="122"/>
        <v>0</v>
      </c>
      <c r="AZ439" s="3"/>
      <c r="BA439" s="3"/>
      <c r="BB439" s="3"/>
      <c r="BC439" s="80" t="e">
        <f t="shared" si="123"/>
        <v>#DIV/0!</v>
      </c>
      <c r="BD439" s="80" t="e">
        <f t="shared" si="124"/>
        <v>#DIV/0!</v>
      </c>
      <c r="BE439" s="81">
        <f t="shared" si="125"/>
        <v>0</v>
      </c>
      <c r="BF439" s="81">
        <f t="shared" si="126"/>
        <v>0</v>
      </c>
      <c r="BG439" s="81">
        <f t="shared" si="127"/>
        <v>0</v>
      </c>
      <c r="BH439" s="81">
        <f t="shared" si="128"/>
        <v>0</v>
      </c>
      <c r="BI439" s="81">
        <f t="shared" si="129"/>
        <v>0</v>
      </c>
    </row>
    <row r="440" spans="1:61" ht="17.25" thickTop="1" thickBot="1">
      <c r="A440" s="70"/>
      <c r="B440" s="71"/>
      <c r="C440" s="3"/>
      <c r="D440" s="45"/>
      <c r="E440" s="45"/>
      <c r="F440" s="45">
        <f t="shared" si="118"/>
        <v>0</v>
      </c>
      <c r="G440" s="3"/>
      <c r="H440" s="3"/>
      <c r="I440" s="39"/>
      <c r="J440" s="45">
        <f t="shared" si="119"/>
        <v>0</v>
      </c>
      <c r="K440" s="45">
        <f t="shared" si="120"/>
        <v>0</v>
      </c>
      <c r="L440" s="3"/>
      <c r="M440" s="72"/>
      <c r="N440" s="72"/>
      <c r="O440" s="45">
        <f t="shared" si="121"/>
        <v>0</v>
      </c>
      <c r="P440" s="71"/>
      <c r="Q440" s="74"/>
      <c r="R440" s="74"/>
      <c r="S440" s="75"/>
      <c r="T440" s="76"/>
      <c r="U440" s="70"/>
      <c r="V440" s="3"/>
      <c r="W440" s="3"/>
      <c r="X440" s="3"/>
      <c r="Y440" s="39"/>
      <c r="Z440" s="405">
        <f t="shared" si="130"/>
        <v>0</v>
      </c>
      <c r="AA440" s="92">
        <f t="shared" si="131"/>
        <v>0</v>
      </c>
      <c r="AB440" s="71"/>
      <c r="AC440" s="3"/>
      <c r="AD440" s="71"/>
      <c r="AE440" s="78"/>
      <c r="AF440" s="78"/>
      <c r="AG440" s="3"/>
      <c r="AH440" s="3"/>
      <c r="AI440" s="79"/>
      <c r="AJ440" s="3"/>
      <c r="AK440" s="71"/>
      <c r="AL440" s="3"/>
      <c r="AM440" s="71"/>
      <c r="AN440" s="3"/>
      <c r="AO440" s="3"/>
      <c r="AP440" s="76"/>
      <c r="AQ440" s="74"/>
      <c r="AR440" s="3"/>
      <c r="AS440" s="3"/>
      <c r="AT440" s="3"/>
      <c r="AU440" s="3"/>
      <c r="AV440" s="3"/>
      <c r="AW440" s="1"/>
      <c r="AX440" s="1"/>
      <c r="AY440" s="1">
        <f t="shared" si="122"/>
        <v>0</v>
      </c>
      <c r="AZ440" s="3"/>
      <c r="BA440" s="3"/>
      <c r="BB440" s="3"/>
      <c r="BC440" s="80" t="e">
        <f t="shared" si="123"/>
        <v>#DIV/0!</v>
      </c>
      <c r="BD440" s="80" t="e">
        <f t="shared" si="124"/>
        <v>#DIV/0!</v>
      </c>
      <c r="BE440" s="81">
        <f t="shared" si="125"/>
        <v>0</v>
      </c>
      <c r="BF440" s="81">
        <f t="shared" si="126"/>
        <v>0</v>
      </c>
      <c r="BG440" s="81">
        <f t="shared" si="127"/>
        <v>0</v>
      </c>
      <c r="BH440" s="81">
        <f t="shared" si="128"/>
        <v>0</v>
      </c>
      <c r="BI440" s="81">
        <f t="shared" si="129"/>
        <v>0</v>
      </c>
    </row>
    <row r="441" spans="1:61" ht="17.25" thickTop="1" thickBot="1">
      <c r="A441" s="70"/>
      <c r="B441" s="71"/>
      <c r="C441" s="3"/>
      <c r="D441" s="45"/>
      <c r="E441" s="45"/>
      <c r="F441" s="45">
        <f t="shared" si="118"/>
        <v>0</v>
      </c>
      <c r="G441" s="3"/>
      <c r="H441" s="3"/>
      <c r="I441" s="39"/>
      <c r="J441" s="45">
        <f t="shared" si="119"/>
        <v>0</v>
      </c>
      <c r="K441" s="45">
        <f t="shared" si="120"/>
        <v>0</v>
      </c>
      <c r="L441" s="3"/>
      <c r="M441" s="72"/>
      <c r="N441" s="72"/>
      <c r="O441" s="45">
        <f t="shared" si="121"/>
        <v>0</v>
      </c>
      <c r="P441" s="71"/>
      <c r="Q441" s="74"/>
      <c r="R441" s="74"/>
      <c r="S441" s="75"/>
      <c r="T441" s="76"/>
      <c r="U441" s="70"/>
      <c r="V441" s="3"/>
      <c r="W441" s="3"/>
      <c r="X441" s="3"/>
      <c r="Y441" s="39"/>
      <c r="Z441" s="405">
        <f t="shared" si="130"/>
        <v>0</v>
      </c>
      <c r="AA441" s="92">
        <f t="shared" si="131"/>
        <v>0</v>
      </c>
      <c r="AB441" s="71"/>
      <c r="AC441" s="3"/>
      <c r="AD441" s="71"/>
      <c r="AE441" s="78"/>
      <c r="AF441" s="78"/>
      <c r="AG441" s="3"/>
      <c r="AH441" s="3"/>
      <c r="AI441" s="79"/>
      <c r="AJ441" s="3"/>
      <c r="AK441" s="71"/>
      <c r="AL441" s="3"/>
      <c r="AM441" s="71"/>
      <c r="AN441" s="3"/>
      <c r="AO441" s="3"/>
      <c r="AP441" s="76"/>
      <c r="AQ441" s="74"/>
      <c r="AR441" s="3"/>
      <c r="AS441" s="3"/>
      <c r="AT441" s="3"/>
      <c r="AU441" s="3"/>
      <c r="AV441" s="3"/>
      <c r="AW441" s="1"/>
      <c r="AX441" s="1"/>
      <c r="AY441" s="1">
        <f t="shared" si="122"/>
        <v>0</v>
      </c>
      <c r="AZ441" s="3"/>
      <c r="BA441" s="3"/>
      <c r="BB441" s="3"/>
      <c r="BC441" s="80" t="e">
        <f t="shared" si="123"/>
        <v>#DIV/0!</v>
      </c>
      <c r="BD441" s="80" t="e">
        <f t="shared" si="124"/>
        <v>#DIV/0!</v>
      </c>
      <c r="BE441" s="81">
        <f t="shared" si="125"/>
        <v>0</v>
      </c>
      <c r="BF441" s="81">
        <f t="shared" si="126"/>
        <v>0</v>
      </c>
      <c r="BG441" s="81">
        <f t="shared" si="127"/>
        <v>0</v>
      </c>
      <c r="BH441" s="81">
        <f t="shared" si="128"/>
        <v>0</v>
      </c>
      <c r="BI441" s="81">
        <f t="shared" si="129"/>
        <v>0</v>
      </c>
    </row>
    <row r="442" spans="1:61" ht="17.25" thickTop="1" thickBot="1">
      <c r="A442" s="70"/>
      <c r="B442" s="71"/>
      <c r="C442" s="3"/>
      <c r="D442" s="45"/>
      <c r="E442" s="45"/>
      <c r="F442" s="45">
        <f t="shared" si="118"/>
        <v>0</v>
      </c>
      <c r="G442" s="3"/>
      <c r="H442" s="3"/>
      <c r="I442" s="39"/>
      <c r="J442" s="45">
        <f t="shared" si="119"/>
        <v>0</v>
      </c>
      <c r="K442" s="45">
        <f t="shared" si="120"/>
        <v>0</v>
      </c>
      <c r="L442" s="3"/>
      <c r="M442" s="72"/>
      <c r="N442" s="72"/>
      <c r="O442" s="45">
        <f t="shared" si="121"/>
        <v>0</v>
      </c>
      <c r="P442" s="71"/>
      <c r="Q442" s="74"/>
      <c r="R442" s="74"/>
      <c r="S442" s="75"/>
      <c r="T442" s="76"/>
      <c r="U442" s="70"/>
      <c r="V442" s="3"/>
      <c r="W442" s="3"/>
      <c r="X442" s="3"/>
      <c r="Y442" s="39"/>
      <c r="Z442" s="405">
        <f t="shared" si="130"/>
        <v>0</v>
      </c>
      <c r="AA442" s="92">
        <f t="shared" si="131"/>
        <v>0</v>
      </c>
      <c r="AB442" s="71"/>
      <c r="AC442" s="3"/>
      <c r="AD442" s="71"/>
      <c r="AE442" s="78"/>
      <c r="AF442" s="78"/>
      <c r="AG442" s="3"/>
      <c r="AH442" s="3"/>
      <c r="AI442" s="79"/>
      <c r="AJ442" s="3"/>
      <c r="AK442" s="71"/>
      <c r="AL442" s="3"/>
      <c r="AM442" s="71"/>
      <c r="AN442" s="3"/>
      <c r="AO442" s="3"/>
      <c r="AP442" s="76"/>
      <c r="AQ442" s="74"/>
      <c r="AR442" s="3"/>
      <c r="AS442" s="3"/>
      <c r="AT442" s="3"/>
      <c r="AU442" s="3"/>
      <c r="AV442" s="3"/>
      <c r="AW442" s="1"/>
      <c r="AX442" s="1"/>
      <c r="AY442" s="1">
        <f t="shared" si="122"/>
        <v>0</v>
      </c>
      <c r="AZ442" s="3"/>
      <c r="BA442" s="3"/>
      <c r="BB442" s="3"/>
      <c r="BC442" s="80" t="e">
        <f t="shared" si="123"/>
        <v>#DIV/0!</v>
      </c>
      <c r="BD442" s="80" t="e">
        <f t="shared" si="124"/>
        <v>#DIV/0!</v>
      </c>
      <c r="BE442" s="81">
        <f t="shared" si="125"/>
        <v>0</v>
      </c>
      <c r="BF442" s="81">
        <f t="shared" si="126"/>
        <v>0</v>
      </c>
      <c r="BG442" s="81">
        <f t="shared" si="127"/>
        <v>0</v>
      </c>
      <c r="BH442" s="81">
        <f t="shared" si="128"/>
        <v>0</v>
      </c>
      <c r="BI442" s="81">
        <f t="shared" si="129"/>
        <v>0</v>
      </c>
    </row>
    <row r="443" spans="1:61" ht="17.25" thickTop="1" thickBot="1">
      <c r="A443" s="70"/>
      <c r="B443" s="71"/>
      <c r="C443" s="3"/>
      <c r="D443" s="45"/>
      <c r="E443" s="45"/>
      <c r="F443" s="45">
        <f t="shared" si="118"/>
        <v>0</v>
      </c>
      <c r="G443" s="3"/>
      <c r="H443" s="3"/>
      <c r="I443" s="39"/>
      <c r="J443" s="45">
        <f t="shared" si="119"/>
        <v>0</v>
      </c>
      <c r="K443" s="45">
        <f t="shared" si="120"/>
        <v>0</v>
      </c>
      <c r="L443" s="3"/>
      <c r="M443" s="72"/>
      <c r="N443" s="72"/>
      <c r="O443" s="45">
        <f t="shared" si="121"/>
        <v>0</v>
      </c>
      <c r="P443" s="71"/>
      <c r="Q443" s="74"/>
      <c r="R443" s="74"/>
      <c r="S443" s="75"/>
      <c r="T443" s="76"/>
      <c r="U443" s="70"/>
      <c r="V443" s="3"/>
      <c r="W443" s="3"/>
      <c r="X443" s="3"/>
      <c r="Y443" s="39"/>
      <c r="Z443" s="405">
        <f t="shared" si="130"/>
        <v>0</v>
      </c>
      <c r="AA443" s="92">
        <f t="shared" si="131"/>
        <v>0</v>
      </c>
      <c r="AB443" s="71"/>
      <c r="AC443" s="3"/>
      <c r="AD443" s="71"/>
      <c r="AE443" s="78"/>
      <c r="AF443" s="78"/>
      <c r="AG443" s="3"/>
      <c r="AH443" s="3"/>
      <c r="AI443" s="79"/>
      <c r="AJ443" s="3"/>
      <c r="AK443" s="71"/>
      <c r="AL443" s="3"/>
      <c r="AM443" s="71"/>
      <c r="AN443" s="3"/>
      <c r="AO443" s="3"/>
      <c r="AP443" s="76"/>
      <c r="AQ443" s="74"/>
      <c r="AR443" s="3"/>
      <c r="AS443" s="3"/>
      <c r="AT443" s="3"/>
      <c r="AU443" s="3"/>
      <c r="AV443" s="3"/>
      <c r="AW443" s="1"/>
      <c r="AX443" s="1"/>
      <c r="AY443" s="1">
        <f t="shared" si="122"/>
        <v>0</v>
      </c>
      <c r="AZ443" s="3"/>
      <c r="BA443" s="3"/>
      <c r="BB443" s="3"/>
      <c r="BC443" s="80" t="e">
        <f t="shared" si="123"/>
        <v>#DIV/0!</v>
      </c>
      <c r="BD443" s="80" t="e">
        <f t="shared" si="124"/>
        <v>#DIV/0!</v>
      </c>
      <c r="BE443" s="81">
        <f t="shared" si="125"/>
        <v>0</v>
      </c>
      <c r="BF443" s="81">
        <f t="shared" si="126"/>
        <v>0</v>
      </c>
      <c r="BG443" s="81">
        <f t="shared" si="127"/>
        <v>0</v>
      </c>
      <c r="BH443" s="81">
        <f t="shared" si="128"/>
        <v>0</v>
      </c>
      <c r="BI443" s="81">
        <f t="shared" si="129"/>
        <v>0</v>
      </c>
    </row>
    <row r="444" spans="1:61" ht="17.25" thickTop="1" thickBot="1">
      <c r="A444" s="70"/>
      <c r="B444" s="71"/>
      <c r="C444" s="3"/>
      <c r="D444" s="45"/>
      <c r="E444" s="45"/>
      <c r="F444" s="45">
        <f t="shared" si="118"/>
        <v>0</v>
      </c>
      <c r="G444" s="3"/>
      <c r="H444" s="3"/>
      <c r="I444" s="39"/>
      <c r="J444" s="45">
        <f t="shared" si="119"/>
        <v>0</v>
      </c>
      <c r="K444" s="45">
        <f t="shared" si="120"/>
        <v>0</v>
      </c>
      <c r="L444" s="3"/>
      <c r="M444" s="72"/>
      <c r="N444" s="72"/>
      <c r="O444" s="45">
        <f t="shared" si="121"/>
        <v>0</v>
      </c>
      <c r="P444" s="71"/>
      <c r="Q444" s="74"/>
      <c r="R444" s="74"/>
      <c r="S444" s="75"/>
      <c r="T444" s="76"/>
      <c r="U444" s="70"/>
      <c r="V444" s="3"/>
      <c r="W444" s="3"/>
      <c r="X444" s="3"/>
      <c r="Y444" s="39"/>
      <c r="Z444" s="405">
        <f t="shared" si="130"/>
        <v>0</v>
      </c>
      <c r="AA444" s="92">
        <f t="shared" si="131"/>
        <v>0</v>
      </c>
      <c r="AB444" s="71"/>
      <c r="AC444" s="3"/>
      <c r="AD444" s="71"/>
      <c r="AE444" s="78"/>
      <c r="AF444" s="78"/>
      <c r="AG444" s="3"/>
      <c r="AH444" s="3"/>
      <c r="AI444" s="79"/>
      <c r="AJ444" s="3"/>
      <c r="AK444" s="71"/>
      <c r="AL444" s="3"/>
      <c r="AM444" s="71"/>
      <c r="AN444" s="3"/>
      <c r="AO444" s="3"/>
      <c r="AP444" s="76"/>
      <c r="AQ444" s="74"/>
      <c r="AR444" s="3"/>
      <c r="AS444" s="3"/>
      <c r="AT444" s="3"/>
      <c r="AU444" s="3"/>
      <c r="AV444" s="3"/>
      <c r="AW444" s="1"/>
      <c r="AX444" s="1"/>
      <c r="AY444" s="1">
        <f t="shared" si="122"/>
        <v>0</v>
      </c>
      <c r="AZ444" s="3"/>
      <c r="BA444" s="3"/>
      <c r="BB444" s="3"/>
      <c r="BC444" s="80" t="e">
        <f t="shared" si="123"/>
        <v>#DIV/0!</v>
      </c>
      <c r="BD444" s="80" t="e">
        <f t="shared" si="124"/>
        <v>#DIV/0!</v>
      </c>
      <c r="BE444" s="81">
        <f t="shared" si="125"/>
        <v>0</v>
      </c>
      <c r="BF444" s="81">
        <f t="shared" si="126"/>
        <v>0</v>
      </c>
      <c r="BG444" s="81">
        <f t="shared" si="127"/>
        <v>0</v>
      </c>
      <c r="BH444" s="81">
        <f t="shared" si="128"/>
        <v>0</v>
      </c>
      <c r="BI444" s="81">
        <f t="shared" si="129"/>
        <v>0</v>
      </c>
    </row>
    <row r="445" spans="1:61" ht="17.25" thickTop="1" thickBot="1">
      <c r="A445" s="70"/>
      <c r="B445" s="71"/>
      <c r="C445" s="3"/>
      <c r="D445" s="45"/>
      <c r="E445" s="45"/>
      <c r="F445" s="45">
        <f t="shared" si="118"/>
        <v>0</v>
      </c>
      <c r="G445" s="3"/>
      <c r="H445" s="3"/>
      <c r="I445" s="39"/>
      <c r="J445" s="45">
        <f t="shared" si="119"/>
        <v>0</v>
      </c>
      <c r="K445" s="45">
        <f t="shared" si="120"/>
        <v>0</v>
      </c>
      <c r="L445" s="3"/>
      <c r="M445" s="72"/>
      <c r="N445" s="72"/>
      <c r="O445" s="45">
        <f t="shared" si="121"/>
        <v>0</v>
      </c>
      <c r="P445" s="71"/>
      <c r="Q445" s="74"/>
      <c r="R445" s="74"/>
      <c r="S445" s="75"/>
      <c r="T445" s="76"/>
      <c r="U445" s="70"/>
      <c r="V445" s="3"/>
      <c r="W445" s="3"/>
      <c r="X445" s="3"/>
      <c r="Y445" s="39"/>
      <c r="Z445" s="405">
        <f t="shared" si="130"/>
        <v>0</v>
      </c>
      <c r="AA445" s="92">
        <f t="shared" si="131"/>
        <v>0</v>
      </c>
      <c r="AB445" s="71"/>
      <c r="AC445" s="3"/>
      <c r="AD445" s="71"/>
      <c r="AE445" s="78"/>
      <c r="AF445" s="78"/>
      <c r="AG445" s="3"/>
      <c r="AH445" s="3"/>
      <c r="AI445" s="79"/>
      <c r="AJ445" s="3"/>
      <c r="AK445" s="71"/>
      <c r="AL445" s="3"/>
      <c r="AM445" s="71"/>
      <c r="AN445" s="3"/>
      <c r="AO445" s="3"/>
      <c r="AP445" s="76"/>
      <c r="AQ445" s="74"/>
      <c r="AR445" s="3"/>
      <c r="AS445" s="3"/>
      <c r="AT445" s="3"/>
      <c r="AU445" s="3"/>
      <c r="AV445" s="3"/>
      <c r="AW445" s="1"/>
      <c r="AX445" s="1"/>
      <c r="AY445" s="1">
        <f t="shared" si="122"/>
        <v>0</v>
      </c>
      <c r="AZ445" s="3"/>
      <c r="BA445" s="3"/>
      <c r="BB445" s="3"/>
      <c r="BC445" s="80" t="e">
        <f t="shared" si="123"/>
        <v>#DIV/0!</v>
      </c>
      <c r="BD445" s="80" t="e">
        <f t="shared" si="124"/>
        <v>#DIV/0!</v>
      </c>
      <c r="BE445" s="81">
        <f t="shared" si="125"/>
        <v>0</v>
      </c>
      <c r="BF445" s="81">
        <f t="shared" si="126"/>
        <v>0</v>
      </c>
      <c r="BG445" s="81">
        <f t="shared" si="127"/>
        <v>0</v>
      </c>
      <c r="BH445" s="81">
        <f t="shared" si="128"/>
        <v>0</v>
      </c>
      <c r="BI445" s="81">
        <f t="shared" si="129"/>
        <v>0</v>
      </c>
    </row>
    <row r="446" spans="1:61" ht="17.25" thickTop="1" thickBot="1">
      <c r="A446" s="70"/>
      <c r="B446" s="71"/>
      <c r="C446" s="3"/>
      <c r="D446" s="45"/>
      <c r="E446" s="45"/>
      <c r="F446" s="45">
        <f t="shared" ref="F446:F509" si="132">D446+E446</f>
        <v>0</v>
      </c>
      <c r="G446" s="3"/>
      <c r="H446" s="3"/>
      <c r="I446" s="39"/>
      <c r="J446" s="45">
        <f t="shared" ref="J446:J509" si="133">I446/(1.14)</f>
        <v>0</v>
      </c>
      <c r="K446" s="45">
        <f t="shared" ref="K446:K509" si="134">J446*0.14</f>
        <v>0</v>
      </c>
      <c r="L446" s="3"/>
      <c r="M446" s="72"/>
      <c r="N446" s="72"/>
      <c r="O446" s="45">
        <f t="shared" ref="O446:O509" si="135">I446-D446</f>
        <v>0</v>
      </c>
      <c r="P446" s="71"/>
      <c r="Q446" s="74"/>
      <c r="R446" s="74"/>
      <c r="S446" s="75"/>
      <c r="T446" s="76"/>
      <c r="U446" s="70"/>
      <c r="V446" s="3"/>
      <c r="W446" s="3"/>
      <c r="X446" s="3"/>
      <c r="Y446" s="39"/>
      <c r="Z446" s="405">
        <f t="shared" si="130"/>
        <v>0</v>
      </c>
      <c r="AA446" s="92">
        <f t="shared" si="131"/>
        <v>0</v>
      </c>
      <c r="AB446" s="71"/>
      <c r="AC446" s="3"/>
      <c r="AD446" s="71"/>
      <c r="AE446" s="78"/>
      <c r="AF446" s="78"/>
      <c r="AG446" s="3"/>
      <c r="AH446" s="3"/>
      <c r="AI446" s="79"/>
      <c r="AJ446" s="3"/>
      <c r="AK446" s="71"/>
      <c r="AL446" s="3"/>
      <c r="AM446" s="71"/>
      <c r="AN446" s="3"/>
      <c r="AO446" s="3"/>
      <c r="AP446" s="76"/>
      <c r="AQ446" s="74"/>
      <c r="AR446" s="3"/>
      <c r="AS446" s="3"/>
      <c r="AT446" s="3"/>
      <c r="AU446" s="3"/>
      <c r="AV446" s="3"/>
      <c r="AW446" s="1"/>
      <c r="AX446" s="1"/>
      <c r="AY446" s="1">
        <f t="shared" si="122"/>
        <v>0</v>
      </c>
      <c r="AZ446" s="3"/>
      <c r="BA446" s="3"/>
      <c r="BB446" s="3"/>
      <c r="BC446" s="80" t="e">
        <f t="shared" si="123"/>
        <v>#DIV/0!</v>
      </c>
      <c r="BD446" s="80" t="e">
        <f t="shared" si="124"/>
        <v>#DIV/0!</v>
      </c>
      <c r="BE446" s="81">
        <f t="shared" si="125"/>
        <v>0</v>
      </c>
      <c r="BF446" s="81">
        <f t="shared" si="126"/>
        <v>0</v>
      </c>
      <c r="BG446" s="81">
        <f t="shared" si="127"/>
        <v>0</v>
      </c>
      <c r="BH446" s="81">
        <f t="shared" si="128"/>
        <v>0</v>
      </c>
      <c r="BI446" s="81">
        <f t="shared" si="129"/>
        <v>0</v>
      </c>
    </row>
    <row r="447" spans="1:61" ht="17.25" thickTop="1" thickBot="1">
      <c r="A447" s="70"/>
      <c r="B447" s="71"/>
      <c r="C447" s="3"/>
      <c r="D447" s="45"/>
      <c r="E447" s="45"/>
      <c r="F447" s="45">
        <f t="shared" si="132"/>
        <v>0</v>
      </c>
      <c r="G447" s="3"/>
      <c r="H447" s="3"/>
      <c r="I447" s="39"/>
      <c r="J447" s="45">
        <f t="shared" si="133"/>
        <v>0</v>
      </c>
      <c r="K447" s="45">
        <f t="shared" si="134"/>
        <v>0</v>
      </c>
      <c r="L447" s="3"/>
      <c r="M447" s="72"/>
      <c r="N447" s="72"/>
      <c r="O447" s="45">
        <f t="shared" si="135"/>
        <v>0</v>
      </c>
      <c r="P447" s="71"/>
      <c r="Q447" s="74"/>
      <c r="R447" s="74"/>
      <c r="S447" s="75"/>
      <c r="T447" s="76"/>
      <c r="U447" s="70"/>
      <c r="V447" s="3"/>
      <c r="W447" s="3"/>
      <c r="X447" s="3"/>
      <c r="Y447" s="39"/>
      <c r="Z447" s="405">
        <f t="shared" si="130"/>
        <v>0</v>
      </c>
      <c r="AA447" s="92">
        <f t="shared" si="131"/>
        <v>0</v>
      </c>
      <c r="AB447" s="71"/>
      <c r="AC447" s="3"/>
      <c r="AD447" s="71"/>
      <c r="AE447" s="78"/>
      <c r="AF447" s="78"/>
      <c r="AG447" s="3"/>
      <c r="AH447" s="3"/>
      <c r="AI447" s="79"/>
      <c r="AJ447" s="3"/>
      <c r="AK447" s="71"/>
      <c r="AL447" s="3"/>
      <c r="AM447" s="71"/>
      <c r="AN447" s="3"/>
      <c r="AO447" s="3"/>
      <c r="AP447" s="76"/>
      <c r="AQ447" s="74"/>
      <c r="AR447" s="3"/>
      <c r="AS447" s="3"/>
      <c r="AT447" s="3"/>
      <c r="AU447" s="3"/>
      <c r="AV447" s="3"/>
      <c r="AW447" s="1"/>
      <c r="AX447" s="1"/>
      <c r="AY447" s="1">
        <f t="shared" ref="AY447:AY510" si="136">(AW447*35%)-AX447</f>
        <v>0</v>
      </c>
      <c r="AZ447" s="3"/>
      <c r="BA447" s="3"/>
      <c r="BB447" s="3"/>
      <c r="BC447" s="80" t="e">
        <f t="shared" si="123"/>
        <v>#DIV/0!</v>
      </c>
      <c r="BD447" s="80" t="e">
        <f t="shared" si="124"/>
        <v>#DIV/0!</v>
      </c>
      <c r="BE447" s="81">
        <f t="shared" si="125"/>
        <v>0</v>
      </c>
      <c r="BF447" s="81">
        <f t="shared" si="126"/>
        <v>0</v>
      </c>
      <c r="BG447" s="81">
        <f t="shared" si="127"/>
        <v>0</v>
      </c>
      <c r="BH447" s="81">
        <f t="shared" si="128"/>
        <v>0</v>
      </c>
      <c r="BI447" s="81">
        <f t="shared" si="129"/>
        <v>0</v>
      </c>
    </row>
    <row r="448" spans="1:61" ht="17.25" thickTop="1" thickBot="1">
      <c r="A448" s="70"/>
      <c r="B448" s="71"/>
      <c r="C448" s="3"/>
      <c r="D448" s="45"/>
      <c r="E448" s="45"/>
      <c r="F448" s="45">
        <f t="shared" si="132"/>
        <v>0</v>
      </c>
      <c r="G448" s="3"/>
      <c r="H448" s="3"/>
      <c r="I448" s="39"/>
      <c r="J448" s="45">
        <f t="shared" si="133"/>
        <v>0</v>
      </c>
      <c r="K448" s="45">
        <f t="shared" si="134"/>
        <v>0</v>
      </c>
      <c r="L448" s="3"/>
      <c r="M448" s="72"/>
      <c r="N448" s="72"/>
      <c r="O448" s="45">
        <f t="shared" si="135"/>
        <v>0</v>
      </c>
      <c r="P448" s="71"/>
      <c r="Q448" s="74"/>
      <c r="R448" s="74"/>
      <c r="S448" s="75"/>
      <c r="T448" s="76"/>
      <c r="U448" s="70"/>
      <c r="V448" s="3"/>
      <c r="W448" s="3"/>
      <c r="X448" s="3"/>
      <c r="Y448" s="39"/>
      <c r="Z448" s="405">
        <f t="shared" si="130"/>
        <v>0</v>
      </c>
      <c r="AA448" s="92">
        <f t="shared" si="131"/>
        <v>0</v>
      </c>
      <c r="AB448" s="71"/>
      <c r="AC448" s="3"/>
      <c r="AD448" s="71"/>
      <c r="AE448" s="78"/>
      <c r="AF448" s="78"/>
      <c r="AG448" s="3"/>
      <c r="AH448" s="3"/>
      <c r="AI448" s="79"/>
      <c r="AJ448" s="3"/>
      <c r="AK448" s="71"/>
      <c r="AL448" s="3"/>
      <c r="AM448" s="71"/>
      <c r="AN448" s="3"/>
      <c r="AO448" s="3"/>
      <c r="AP448" s="76"/>
      <c r="AQ448" s="74"/>
      <c r="AR448" s="3"/>
      <c r="AS448" s="3"/>
      <c r="AT448" s="3"/>
      <c r="AU448" s="3"/>
      <c r="AV448" s="3"/>
      <c r="AW448" s="1"/>
      <c r="AX448" s="1"/>
      <c r="AY448" s="1">
        <f t="shared" si="136"/>
        <v>0</v>
      </c>
      <c r="AZ448" s="3"/>
      <c r="BA448" s="3"/>
      <c r="BB448" s="3"/>
      <c r="BC448" s="80" t="e">
        <f t="shared" ref="BC448:BC511" si="137">D448/I448</f>
        <v>#DIV/0!</v>
      </c>
      <c r="BD448" s="80" t="e">
        <f t="shared" ref="BD448:BD511" si="138">E448/O448</f>
        <v>#DIV/0!</v>
      </c>
      <c r="BE448" s="81">
        <f t="shared" ref="BE448:BE511" si="139">LEN(Q448)</f>
        <v>0</v>
      </c>
      <c r="BF448" s="81">
        <f t="shared" ref="BF448:BF511" si="140">LEN(R448)</f>
        <v>0</v>
      </c>
      <c r="BG448" s="81">
        <f t="shared" ref="BG448:BG511" si="141">LEN(T448)</f>
        <v>0</v>
      </c>
      <c r="BH448" s="81">
        <f t="shared" ref="BH448:BH511" si="142">LEN(AP448)</f>
        <v>0</v>
      </c>
      <c r="BI448" s="81">
        <f t="shared" ref="BI448:BI511" si="143">LEN(AQ448)</f>
        <v>0</v>
      </c>
    </row>
    <row r="449" spans="1:61" ht="17.25" thickTop="1" thickBot="1">
      <c r="A449" s="70"/>
      <c r="B449" s="71"/>
      <c r="C449" s="3"/>
      <c r="D449" s="45"/>
      <c r="E449" s="45"/>
      <c r="F449" s="45">
        <f t="shared" si="132"/>
        <v>0</v>
      </c>
      <c r="G449" s="3"/>
      <c r="H449" s="3"/>
      <c r="I449" s="39"/>
      <c r="J449" s="45">
        <f t="shared" si="133"/>
        <v>0</v>
      </c>
      <c r="K449" s="45">
        <f t="shared" si="134"/>
        <v>0</v>
      </c>
      <c r="L449" s="3"/>
      <c r="M449" s="72"/>
      <c r="N449" s="72"/>
      <c r="O449" s="45">
        <f t="shared" si="135"/>
        <v>0</v>
      </c>
      <c r="P449" s="71"/>
      <c r="Q449" s="74"/>
      <c r="R449" s="74"/>
      <c r="S449" s="75"/>
      <c r="T449" s="76"/>
      <c r="U449" s="70"/>
      <c r="V449" s="3"/>
      <c r="W449" s="3"/>
      <c r="X449" s="3"/>
      <c r="Y449" s="39"/>
      <c r="Z449" s="405">
        <f t="shared" si="130"/>
        <v>0</v>
      </c>
      <c r="AA449" s="92">
        <f t="shared" si="131"/>
        <v>0</v>
      </c>
      <c r="AB449" s="71"/>
      <c r="AC449" s="3"/>
      <c r="AD449" s="71"/>
      <c r="AE449" s="78"/>
      <c r="AF449" s="78"/>
      <c r="AG449" s="3"/>
      <c r="AH449" s="3"/>
      <c r="AI449" s="79"/>
      <c r="AJ449" s="3"/>
      <c r="AK449" s="71"/>
      <c r="AL449" s="3"/>
      <c r="AM449" s="71"/>
      <c r="AN449" s="3"/>
      <c r="AO449" s="3"/>
      <c r="AP449" s="76"/>
      <c r="AQ449" s="74"/>
      <c r="AR449" s="3"/>
      <c r="AS449" s="3"/>
      <c r="AT449" s="3"/>
      <c r="AU449" s="3"/>
      <c r="AV449" s="3"/>
      <c r="AW449" s="1"/>
      <c r="AX449" s="1"/>
      <c r="AY449" s="1">
        <f t="shared" si="136"/>
        <v>0</v>
      </c>
      <c r="AZ449" s="3"/>
      <c r="BA449" s="3"/>
      <c r="BB449" s="3"/>
      <c r="BC449" s="80" t="e">
        <f t="shared" si="137"/>
        <v>#DIV/0!</v>
      </c>
      <c r="BD449" s="80" t="e">
        <f t="shared" si="138"/>
        <v>#DIV/0!</v>
      </c>
      <c r="BE449" s="81">
        <f t="shared" si="139"/>
        <v>0</v>
      </c>
      <c r="BF449" s="81">
        <f t="shared" si="140"/>
        <v>0</v>
      </c>
      <c r="BG449" s="81">
        <f t="shared" si="141"/>
        <v>0</v>
      </c>
      <c r="BH449" s="81">
        <f t="shared" si="142"/>
        <v>0</v>
      </c>
      <c r="BI449" s="81">
        <f t="shared" si="143"/>
        <v>0</v>
      </c>
    </row>
    <row r="450" spans="1:61" ht="17.25" thickTop="1" thickBot="1">
      <c r="A450" s="70"/>
      <c r="B450" s="71"/>
      <c r="C450" s="3"/>
      <c r="D450" s="45"/>
      <c r="E450" s="45"/>
      <c r="F450" s="45">
        <f t="shared" si="132"/>
        <v>0</v>
      </c>
      <c r="G450" s="3"/>
      <c r="H450" s="3"/>
      <c r="I450" s="39"/>
      <c r="J450" s="45">
        <f t="shared" si="133"/>
        <v>0</v>
      </c>
      <c r="K450" s="45">
        <f t="shared" si="134"/>
        <v>0</v>
      </c>
      <c r="L450" s="3"/>
      <c r="M450" s="72"/>
      <c r="N450" s="72"/>
      <c r="O450" s="45">
        <f t="shared" si="135"/>
        <v>0</v>
      </c>
      <c r="P450" s="71"/>
      <c r="Q450" s="74"/>
      <c r="R450" s="74"/>
      <c r="S450" s="75"/>
      <c r="T450" s="76"/>
      <c r="U450" s="70"/>
      <c r="V450" s="3"/>
      <c r="W450" s="3"/>
      <c r="X450" s="3"/>
      <c r="Y450" s="39"/>
      <c r="Z450" s="405">
        <f t="shared" si="130"/>
        <v>0</v>
      </c>
      <c r="AA450" s="92">
        <f t="shared" si="131"/>
        <v>0</v>
      </c>
      <c r="AB450" s="71"/>
      <c r="AC450" s="3"/>
      <c r="AD450" s="71"/>
      <c r="AE450" s="78"/>
      <c r="AF450" s="78"/>
      <c r="AG450" s="3"/>
      <c r="AH450" s="3"/>
      <c r="AI450" s="79"/>
      <c r="AJ450" s="3"/>
      <c r="AK450" s="71"/>
      <c r="AL450" s="3"/>
      <c r="AM450" s="71"/>
      <c r="AN450" s="3"/>
      <c r="AO450" s="3"/>
      <c r="AP450" s="76"/>
      <c r="AQ450" s="74"/>
      <c r="AR450" s="3"/>
      <c r="AS450" s="3"/>
      <c r="AT450" s="3"/>
      <c r="AU450" s="3"/>
      <c r="AV450" s="3"/>
      <c r="AW450" s="1"/>
      <c r="AX450" s="1"/>
      <c r="AY450" s="1">
        <f t="shared" si="136"/>
        <v>0</v>
      </c>
      <c r="AZ450" s="3"/>
      <c r="BA450" s="3"/>
      <c r="BB450" s="3"/>
      <c r="BC450" s="80" t="e">
        <f t="shared" si="137"/>
        <v>#DIV/0!</v>
      </c>
      <c r="BD450" s="80" t="e">
        <f t="shared" si="138"/>
        <v>#DIV/0!</v>
      </c>
      <c r="BE450" s="81">
        <f t="shared" si="139"/>
        <v>0</v>
      </c>
      <c r="BF450" s="81">
        <f t="shared" si="140"/>
        <v>0</v>
      </c>
      <c r="BG450" s="81">
        <f t="shared" si="141"/>
        <v>0</v>
      </c>
      <c r="BH450" s="81">
        <f t="shared" si="142"/>
        <v>0</v>
      </c>
      <c r="BI450" s="81">
        <f t="shared" si="143"/>
        <v>0</v>
      </c>
    </row>
    <row r="451" spans="1:61" ht="17.25" thickTop="1" thickBot="1">
      <c r="A451" s="70"/>
      <c r="B451" s="71"/>
      <c r="C451" s="3"/>
      <c r="D451" s="45"/>
      <c r="E451" s="45"/>
      <c r="F451" s="45">
        <f t="shared" si="132"/>
        <v>0</v>
      </c>
      <c r="G451" s="3"/>
      <c r="H451" s="3"/>
      <c r="I451" s="39"/>
      <c r="J451" s="45">
        <f t="shared" si="133"/>
        <v>0</v>
      </c>
      <c r="K451" s="45">
        <f t="shared" si="134"/>
        <v>0</v>
      </c>
      <c r="L451" s="3"/>
      <c r="M451" s="72"/>
      <c r="N451" s="72"/>
      <c r="O451" s="45">
        <f t="shared" si="135"/>
        <v>0</v>
      </c>
      <c r="P451" s="71"/>
      <c r="Q451" s="74"/>
      <c r="R451" s="74"/>
      <c r="S451" s="75"/>
      <c r="T451" s="76"/>
      <c r="U451" s="70"/>
      <c r="V451" s="3"/>
      <c r="W451" s="3"/>
      <c r="X451" s="3"/>
      <c r="Y451" s="39"/>
      <c r="Z451" s="405">
        <f t="shared" si="130"/>
        <v>0</v>
      </c>
      <c r="AA451" s="92">
        <f t="shared" si="131"/>
        <v>0</v>
      </c>
      <c r="AB451" s="71"/>
      <c r="AC451" s="3"/>
      <c r="AD451" s="71"/>
      <c r="AE451" s="78"/>
      <c r="AF451" s="78"/>
      <c r="AG451" s="3"/>
      <c r="AH451" s="3"/>
      <c r="AI451" s="79"/>
      <c r="AJ451" s="3"/>
      <c r="AK451" s="71"/>
      <c r="AL451" s="3"/>
      <c r="AM451" s="71"/>
      <c r="AN451" s="3"/>
      <c r="AO451" s="3"/>
      <c r="AP451" s="76"/>
      <c r="AQ451" s="74"/>
      <c r="AR451" s="3"/>
      <c r="AS451" s="3"/>
      <c r="AT451" s="3"/>
      <c r="AU451" s="3"/>
      <c r="AV451" s="3"/>
      <c r="AW451" s="1"/>
      <c r="AX451" s="1"/>
      <c r="AY451" s="1">
        <f t="shared" si="136"/>
        <v>0</v>
      </c>
      <c r="AZ451" s="3"/>
      <c r="BA451" s="3"/>
      <c r="BB451" s="3"/>
      <c r="BC451" s="80" t="e">
        <f t="shared" si="137"/>
        <v>#DIV/0!</v>
      </c>
      <c r="BD451" s="80" t="e">
        <f t="shared" si="138"/>
        <v>#DIV/0!</v>
      </c>
      <c r="BE451" s="81">
        <f t="shared" si="139"/>
        <v>0</v>
      </c>
      <c r="BF451" s="81">
        <f t="shared" si="140"/>
        <v>0</v>
      </c>
      <c r="BG451" s="81">
        <f t="shared" si="141"/>
        <v>0</v>
      </c>
      <c r="BH451" s="81">
        <f t="shared" si="142"/>
        <v>0</v>
      </c>
      <c r="BI451" s="81">
        <f t="shared" si="143"/>
        <v>0</v>
      </c>
    </row>
    <row r="452" spans="1:61" ht="17.25" thickTop="1" thickBot="1">
      <c r="A452" s="70"/>
      <c r="B452" s="71"/>
      <c r="C452" s="3"/>
      <c r="D452" s="45"/>
      <c r="E452" s="45"/>
      <c r="F452" s="45">
        <f t="shared" si="132"/>
        <v>0</v>
      </c>
      <c r="G452" s="3"/>
      <c r="H452" s="3"/>
      <c r="I452" s="39"/>
      <c r="J452" s="45">
        <f t="shared" si="133"/>
        <v>0</v>
      </c>
      <c r="K452" s="45">
        <f t="shared" si="134"/>
        <v>0</v>
      </c>
      <c r="L452" s="3"/>
      <c r="M452" s="72"/>
      <c r="N452" s="72"/>
      <c r="O452" s="45">
        <f t="shared" si="135"/>
        <v>0</v>
      </c>
      <c r="P452" s="71"/>
      <c r="Q452" s="74"/>
      <c r="R452" s="74"/>
      <c r="S452" s="75"/>
      <c r="T452" s="76"/>
      <c r="U452" s="70"/>
      <c r="V452" s="3"/>
      <c r="W452" s="3"/>
      <c r="X452" s="3"/>
      <c r="Y452" s="39"/>
      <c r="Z452" s="405">
        <f t="shared" si="130"/>
        <v>0</v>
      </c>
      <c r="AA452" s="92">
        <f t="shared" si="131"/>
        <v>0</v>
      </c>
      <c r="AB452" s="71"/>
      <c r="AC452" s="3"/>
      <c r="AD452" s="71"/>
      <c r="AE452" s="78"/>
      <c r="AF452" s="78"/>
      <c r="AG452" s="3"/>
      <c r="AH452" s="3"/>
      <c r="AI452" s="79"/>
      <c r="AJ452" s="3"/>
      <c r="AK452" s="71"/>
      <c r="AL452" s="3"/>
      <c r="AM452" s="71"/>
      <c r="AN452" s="3"/>
      <c r="AO452" s="3"/>
      <c r="AP452" s="76"/>
      <c r="AQ452" s="74"/>
      <c r="AR452" s="3"/>
      <c r="AS452" s="3"/>
      <c r="AT452" s="3"/>
      <c r="AU452" s="3"/>
      <c r="AV452" s="3"/>
      <c r="AW452" s="1"/>
      <c r="AX452" s="1"/>
      <c r="AY452" s="1">
        <f t="shared" si="136"/>
        <v>0</v>
      </c>
      <c r="AZ452" s="3"/>
      <c r="BA452" s="3"/>
      <c r="BB452" s="3"/>
      <c r="BC452" s="80" t="e">
        <f t="shared" si="137"/>
        <v>#DIV/0!</v>
      </c>
      <c r="BD452" s="80" t="e">
        <f t="shared" si="138"/>
        <v>#DIV/0!</v>
      </c>
      <c r="BE452" s="81">
        <f t="shared" si="139"/>
        <v>0</v>
      </c>
      <c r="BF452" s="81">
        <f t="shared" si="140"/>
        <v>0</v>
      </c>
      <c r="BG452" s="81">
        <f t="shared" si="141"/>
        <v>0</v>
      </c>
      <c r="BH452" s="81">
        <f t="shared" si="142"/>
        <v>0</v>
      </c>
      <c r="BI452" s="81">
        <f t="shared" si="143"/>
        <v>0</v>
      </c>
    </row>
    <row r="453" spans="1:61" ht="17.25" thickTop="1" thickBot="1">
      <c r="A453" s="70"/>
      <c r="B453" s="71"/>
      <c r="C453" s="3"/>
      <c r="D453" s="45"/>
      <c r="E453" s="45"/>
      <c r="F453" s="45">
        <f t="shared" si="132"/>
        <v>0</v>
      </c>
      <c r="G453" s="3"/>
      <c r="H453" s="3"/>
      <c r="I453" s="39"/>
      <c r="J453" s="45">
        <f t="shared" si="133"/>
        <v>0</v>
      </c>
      <c r="K453" s="45">
        <f t="shared" si="134"/>
        <v>0</v>
      </c>
      <c r="L453" s="3"/>
      <c r="M453" s="72"/>
      <c r="N453" s="72"/>
      <c r="O453" s="45">
        <f t="shared" si="135"/>
        <v>0</v>
      </c>
      <c r="P453" s="71"/>
      <c r="Q453" s="74"/>
      <c r="R453" s="74"/>
      <c r="S453" s="75"/>
      <c r="T453" s="76"/>
      <c r="U453" s="70"/>
      <c r="V453" s="3"/>
      <c r="W453" s="3"/>
      <c r="X453" s="3"/>
      <c r="Y453" s="39"/>
      <c r="Z453" s="405">
        <f t="shared" si="130"/>
        <v>0</v>
      </c>
      <c r="AA453" s="92">
        <f t="shared" si="131"/>
        <v>0</v>
      </c>
      <c r="AB453" s="71"/>
      <c r="AC453" s="3"/>
      <c r="AD453" s="71"/>
      <c r="AE453" s="78"/>
      <c r="AF453" s="78"/>
      <c r="AG453" s="3"/>
      <c r="AH453" s="3"/>
      <c r="AI453" s="79"/>
      <c r="AJ453" s="3"/>
      <c r="AK453" s="71"/>
      <c r="AL453" s="3"/>
      <c r="AM453" s="71"/>
      <c r="AN453" s="3"/>
      <c r="AO453" s="3"/>
      <c r="AP453" s="76"/>
      <c r="AQ453" s="74"/>
      <c r="AR453" s="3"/>
      <c r="AS453" s="3"/>
      <c r="AT453" s="3"/>
      <c r="AU453" s="3"/>
      <c r="AV453" s="3"/>
      <c r="AW453" s="1"/>
      <c r="AX453" s="1"/>
      <c r="AY453" s="1">
        <f t="shared" si="136"/>
        <v>0</v>
      </c>
      <c r="AZ453" s="3"/>
      <c r="BA453" s="3"/>
      <c r="BB453" s="3"/>
      <c r="BC453" s="80" t="e">
        <f t="shared" si="137"/>
        <v>#DIV/0!</v>
      </c>
      <c r="BD453" s="80" t="e">
        <f t="shared" si="138"/>
        <v>#DIV/0!</v>
      </c>
      <c r="BE453" s="81">
        <f t="shared" si="139"/>
        <v>0</v>
      </c>
      <c r="BF453" s="81">
        <f t="shared" si="140"/>
        <v>0</v>
      </c>
      <c r="BG453" s="81">
        <f t="shared" si="141"/>
        <v>0</v>
      </c>
      <c r="BH453" s="81">
        <f t="shared" si="142"/>
        <v>0</v>
      </c>
      <c r="BI453" s="81">
        <f t="shared" si="143"/>
        <v>0</v>
      </c>
    </row>
    <row r="454" spans="1:61" ht="17.25" thickTop="1" thickBot="1">
      <c r="A454" s="70"/>
      <c r="B454" s="71"/>
      <c r="C454" s="3"/>
      <c r="D454" s="45"/>
      <c r="E454" s="45"/>
      <c r="F454" s="45">
        <f t="shared" si="132"/>
        <v>0</v>
      </c>
      <c r="G454" s="3"/>
      <c r="H454" s="3"/>
      <c r="I454" s="39"/>
      <c r="J454" s="45">
        <f t="shared" si="133"/>
        <v>0</v>
      </c>
      <c r="K454" s="45">
        <f t="shared" si="134"/>
        <v>0</v>
      </c>
      <c r="L454" s="3"/>
      <c r="M454" s="72"/>
      <c r="N454" s="72"/>
      <c r="O454" s="45">
        <f t="shared" si="135"/>
        <v>0</v>
      </c>
      <c r="P454" s="71"/>
      <c r="Q454" s="74"/>
      <c r="R454" s="74"/>
      <c r="S454" s="75"/>
      <c r="T454" s="76"/>
      <c r="U454" s="70"/>
      <c r="V454" s="3"/>
      <c r="W454" s="3"/>
      <c r="X454" s="3"/>
      <c r="Y454" s="39"/>
      <c r="Z454" s="405">
        <f t="shared" ref="Z454:Z517" si="144">IF(AG454="Corporate",((F454+Y454)/2),IF(G454="Club",I454,(F454+Y454)))</f>
        <v>0</v>
      </c>
      <c r="AA454" s="92">
        <f t="shared" si="131"/>
        <v>0</v>
      </c>
      <c r="AB454" s="71"/>
      <c r="AC454" s="3"/>
      <c r="AD454" s="71"/>
      <c r="AE454" s="78"/>
      <c r="AF454" s="78"/>
      <c r="AG454" s="3"/>
      <c r="AH454" s="3"/>
      <c r="AI454" s="79"/>
      <c r="AJ454" s="3"/>
      <c r="AK454" s="71"/>
      <c r="AL454" s="3"/>
      <c r="AM454" s="71"/>
      <c r="AN454" s="3"/>
      <c r="AO454" s="3"/>
      <c r="AP454" s="76"/>
      <c r="AQ454" s="74"/>
      <c r="AR454" s="3"/>
      <c r="AS454" s="3"/>
      <c r="AT454" s="3"/>
      <c r="AU454" s="3"/>
      <c r="AV454" s="3"/>
      <c r="AW454" s="1"/>
      <c r="AX454" s="1"/>
      <c r="AY454" s="1">
        <f t="shared" si="136"/>
        <v>0</v>
      </c>
      <c r="AZ454" s="3"/>
      <c r="BA454" s="3"/>
      <c r="BB454" s="3"/>
      <c r="BC454" s="80" t="e">
        <f t="shared" si="137"/>
        <v>#DIV/0!</v>
      </c>
      <c r="BD454" s="80" t="e">
        <f t="shared" si="138"/>
        <v>#DIV/0!</v>
      </c>
      <c r="BE454" s="81">
        <f t="shared" si="139"/>
        <v>0</v>
      </c>
      <c r="BF454" s="81">
        <f t="shared" si="140"/>
        <v>0</v>
      </c>
      <c r="BG454" s="81">
        <f t="shared" si="141"/>
        <v>0</v>
      </c>
      <c r="BH454" s="81">
        <f t="shared" si="142"/>
        <v>0</v>
      </c>
      <c r="BI454" s="81">
        <f t="shared" si="143"/>
        <v>0</v>
      </c>
    </row>
    <row r="455" spans="1:61" ht="17.25" thickTop="1" thickBot="1">
      <c r="A455" s="70"/>
      <c r="B455" s="71"/>
      <c r="C455" s="3"/>
      <c r="D455" s="45"/>
      <c r="E455" s="45"/>
      <c r="F455" s="45">
        <f t="shared" si="132"/>
        <v>0</v>
      </c>
      <c r="G455" s="3"/>
      <c r="H455" s="3"/>
      <c r="I455" s="39"/>
      <c r="J455" s="45">
        <f t="shared" si="133"/>
        <v>0</v>
      </c>
      <c r="K455" s="45">
        <f t="shared" si="134"/>
        <v>0</v>
      </c>
      <c r="L455" s="3"/>
      <c r="M455" s="72"/>
      <c r="N455" s="72"/>
      <c r="O455" s="45">
        <f t="shared" si="135"/>
        <v>0</v>
      </c>
      <c r="P455" s="71"/>
      <c r="Q455" s="74"/>
      <c r="R455" s="74"/>
      <c r="S455" s="75"/>
      <c r="T455" s="76"/>
      <c r="U455" s="70"/>
      <c r="V455" s="3"/>
      <c r="W455" s="3"/>
      <c r="X455" s="3"/>
      <c r="Y455" s="39"/>
      <c r="Z455" s="405">
        <f t="shared" si="144"/>
        <v>0</v>
      </c>
      <c r="AA455" s="92">
        <f t="shared" si="131"/>
        <v>0</v>
      </c>
      <c r="AB455" s="71"/>
      <c r="AC455" s="3"/>
      <c r="AD455" s="71"/>
      <c r="AE455" s="78"/>
      <c r="AF455" s="78"/>
      <c r="AG455" s="3"/>
      <c r="AH455" s="3"/>
      <c r="AI455" s="79"/>
      <c r="AJ455" s="3"/>
      <c r="AK455" s="71"/>
      <c r="AL455" s="3"/>
      <c r="AM455" s="71"/>
      <c r="AN455" s="3"/>
      <c r="AO455" s="3"/>
      <c r="AP455" s="76"/>
      <c r="AQ455" s="74"/>
      <c r="AR455" s="3"/>
      <c r="AS455" s="3"/>
      <c r="AT455" s="3"/>
      <c r="AU455" s="3"/>
      <c r="AV455" s="3"/>
      <c r="AW455" s="1"/>
      <c r="AX455" s="1"/>
      <c r="AY455" s="1">
        <f t="shared" si="136"/>
        <v>0</v>
      </c>
      <c r="AZ455" s="3"/>
      <c r="BA455" s="3"/>
      <c r="BB455" s="3"/>
      <c r="BC455" s="80" t="e">
        <f t="shared" si="137"/>
        <v>#DIV/0!</v>
      </c>
      <c r="BD455" s="80" t="e">
        <f t="shared" si="138"/>
        <v>#DIV/0!</v>
      </c>
      <c r="BE455" s="81">
        <f t="shared" si="139"/>
        <v>0</v>
      </c>
      <c r="BF455" s="81">
        <f t="shared" si="140"/>
        <v>0</v>
      </c>
      <c r="BG455" s="81">
        <f t="shared" si="141"/>
        <v>0</v>
      </c>
      <c r="BH455" s="81">
        <f t="shared" si="142"/>
        <v>0</v>
      </c>
      <c r="BI455" s="81">
        <f t="shared" si="143"/>
        <v>0</v>
      </c>
    </row>
    <row r="456" spans="1:61" ht="17.25" thickTop="1" thickBot="1">
      <c r="A456" s="70"/>
      <c r="B456" s="71"/>
      <c r="C456" s="3"/>
      <c r="D456" s="45"/>
      <c r="E456" s="45"/>
      <c r="F456" s="45">
        <f t="shared" si="132"/>
        <v>0</v>
      </c>
      <c r="G456" s="3"/>
      <c r="H456" s="3"/>
      <c r="I456" s="39"/>
      <c r="J456" s="45">
        <f t="shared" si="133"/>
        <v>0</v>
      </c>
      <c r="K456" s="45">
        <f t="shared" si="134"/>
        <v>0</v>
      </c>
      <c r="L456" s="3"/>
      <c r="M456" s="72"/>
      <c r="N456" s="72"/>
      <c r="O456" s="45">
        <f t="shared" si="135"/>
        <v>0</v>
      </c>
      <c r="P456" s="71"/>
      <c r="Q456" s="74"/>
      <c r="R456" s="74"/>
      <c r="S456" s="75"/>
      <c r="T456" s="76"/>
      <c r="U456" s="70"/>
      <c r="V456" s="3"/>
      <c r="W456" s="3"/>
      <c r="X456" s="3"/>
      <c r="Y456" s="39"/>
      <c r="Z456" s="405">
        <f t="shared" si="144"/>
        <v>0</v>
      </c>
      <c r="AA456" s="92">
        <f t="shared" si="131"/>
        <v>0</v>
      </c>
      <c r="AB456" s="71"/>
      <c r="AC456" s="3"/>
      <c r="AD456" s="71"/>
      <c r="AE456" s="78"/>
      <c r="AF456" s="78"/>
      <c r="AG456" s="3"/>
      <c r="AH456" s="3"/>
      <c r="AI456" s="79"/>
      <c r="AJ456" s="3"/>
      <c r="AK456" s="71"/>
      <c r="AL456" s="3"/>
      <c r="AM456" s="71"/>
      <c r="AN456" s="3"/>
      <c r="AO456" s="3"/>
      <c r="AP456" s="76"/>
      <c r="AQ456" s="74"/>
      <c r="AR456" s="3"/>
      <c r="AS456" s="3"/>
      <c r="AT456" s="3"/>
      <c r="AU456" s="3"/>
      <c r="AV456" s="3"/>
      <c r="AW456" s="1"/>
      <c r="AX456" s="1"/>
      <c r="AY456" s="1">
        <f t="shared" si="136"/>
        <v>0</v>
      </c>
      <c r="AZ456" s="3"/>
      <c r="BA456" s="3"/>
      <c r="BB456" s="3"/>
      <c r="BC456" s="80" t="e">
        <f t="shared" si="137"/>
        <v>#DIV/0!</v>
      </c>
      <c r="BD456" s="80" t="e">
        <f t="shared" si="138"/>
        <v>#DIV/0!</v>
      </c>
      <c r="BE456" s="81">
        <f t="shared" si="139"/>
        <v>0</v>
      </c>
      <c r="BF456" s="81">
        <f t="shared" si="140"/>
        <v>0</v>
      </c>
      <c r="BG456" s="81">
        <f t="shared" si="141"/>
        <v>0</v>
      </c>
      <c r="BH456" s="81">
        <f t="shared" si="142"/>
        <v>0</v>
      </c>
      <c r="BI456" s="81">
        <f t="shared" si="143"/>
        <v>0</v>
      </c>
    </row>
    <row r="457" spans="1:61" ht="17.25" thickTop="1" thickBot="1">
      <c r="A457" s="70"/>
      <c r="B457" s="71"/>
      <c r="C457" s="3"/>
      <c r="D457" s="45"/>
      <c r="E457" s="45"/>
      <c r="F457" s="45">
        <f t="shared" si="132"/>
        <v>0</v>
      </c>
      <c r="G457" s="3"/>
      <c r="H457" s="3"/>
      <c r="I457" s="39"/>
      <c r="J457" s="45">
        <f t="shared" si="133"/>
        <v>0</v>
      </c>
      <c r="K457" s="45">
        <f t="shared" si="134"/>
        <v>0</v>
      </c>
      <c r="L457" s="3"/>
      <c r="M457" s="72"/>
      <c r="N457" s="72"/>
      <c r="O457" s="45">
        <f t="shared" si="135"/>
        <v>0</v>
      </c>
      <c r="P457" s="71"/>
      <c r="Q457" s="74"/>
      <c r="R457" s="74"/>
      <c r="S457" s="75"/>
      <c r="T457" s="76"/>
      <c r="U457" s="70"/>
      <c r="V457" s="3"/>
      <c r="W457" s="3"/>
      <c r="X457" s="3"/>
      <c r="Y457" s="39"/>
      <c r="Z457" s="405">
        <f t="shared" si="144"/>
        <v>0</v>
      </c>
      <c r="AA457" s="92">
        <f t="shared" si="131"/>
        <v>0</v>
      </c>
      <c r="AB457" s="71"/>
      <c r="AC457" s="3"/>
      <c r="AD457" s="71"/>
      <c r="AE457" s="78"/>
      <c r="AF457" s="78"/>
      <c r="AG457" s="3"/>
      <c r="AH457" s="3"/>
      <c r="AI457" s="79"/>
      <c r="AJ457" s="3"/>
      <c r="AK457" s="71"/>
      <c r="AL457" s="3"/>
      <c r="AM457" s="71"/>
      <c r="AN457" s="3"/>
      <c r="AO457" s="3"/>
      <c r="AP457" s="76"/>
      <c r="AQ457" s="74"/>
      <c r="AR457" s="3"/>
      <c r="AS457" s="3"/>
      <c r="AT457" s="3"/>
      <c r="AU457" s="3"/>
      <c r="AV457" s="3"/>
      <c r="AW457" s="1"/>
      <c r="AX457" s="1"/>
      <c r="AY457" s="1">
        <f t="shared" si="136"/>
        <v>0</v>
      </c>
      <c r="AZ457" s="3"/>
      <c r="BA457" s="3"/>
      <c r="BB457" s="3"/>
      <c r="BC457" s="80" t="e">
        <f t="shared" si="137"/>
        <v>#DIV/0!</v>
      </c>
      <c r="BD457" s="80" t="e">
        <f t="shared" si="138"/>
        <v>#DIV/0!</v>
      </c>
      <c r="BE457" s="81">
        <f t="shared" si="139"/>
        <v>0</v>
      </c>
      <c r="BF457" s="81">
        <f t="shared" si="140"/>
        <v>0</v>
      </c>
      <c r="BG457" s="81">
        <f t="shared" si="141"/>
        <v>0</v>
      </c>
      <c r="BH457" s="81">
        <f t="shared" si="142"/>
        <v>0</v>
      </c>
      <c r="BI457" s="81">
        <f t="shared" si="143"/>
        <v>0</v>
      </c>
    </row>
    <row r="458" spans="1:61" ht="17.25" thickTop="1" thickBot="1">
      <c r="A458" s="70"/>
      <c r="B458" s="71"/>
      <c r="C458" s="3"/>
      <c r="D458" s="45"/>
      <c r="E458" s="45"/>
      <c r="F458" s="45">
        <f t="shared" si="132"/>
        <v>0</v>
      </c>
      <c r="G458" s="3"/>
      <c r="H458" s="3"/>
      <c r="I458" s="39"/>
      <c r="J458" s="45">
        <f t="shared" si="133"/>
        <v>0</v>
      </c>
      <c r="K458" s="45">
        <f t="shared" si="134"/>
        <v>0</v>
      </c>
      <c r="L458" s="3"/>
      <c r="M458" s="72"/>
      <c r="N458" s="72"/>
      <c r="O458" s="45">
        <f t="shared" si="135"/>
        <v>0</v>
      </c>
      <c r="P458" s="71"/>
      <c r="Q458" s="74"/>
      <c r="R458" s="74"/>
      <c r="S458" s="75"/>
      <c r="T458" s="76"/>
      <c r="U458" s="70"/>
      <c r="V458" s="3"/>
      <c r="W458" s="3"/>
      <c r="X458" s="3"/>
      <c r="Y458" s="39"/>
      <c r="Z458" s="405">
        <f t="shared" si="144"/>
        <v>0</v>
      </c>
      <c r="AA458" s="92">
        <f t="shared" si="131"/>
        <v>0</v>
      </c>
      <c r="AB458" s="71"/>
      <c r="AC458" s="3"/>
      <c r="AD458" s="71"/>
      <c r="AE458" s="78"/>
      <c r="AF458" s="78"/>
      <c r="AG458" s="3"/>
      <c r="AH458" s="3"/>
      <c r="AI458" s="79"/>
      <c r="AJ458" s="3"/>
      <c r="AK458" s="71"/>
      <c r="AL458" s="3"/>
      <c r="AM458" s="71"/>
      <c r="AN458" s="3"/>
      <c r="AO458" s="3"/>
      <c r="AP458" s="76"/>
      <c r="AQ458" s="74"/>
      <c r="AR458" s="3"/>
      <c r="AS458" s="3"/>
      <c r="AT458" s="3"/>
      <c r="AU458" s="3"/>
      <c r="AV458" s="3"/>
      <c r="AW458" s="1"/>
      <c r="AX458" s="1"/>
      <c r="AY458" s="1">
        <f t="shared" si="136"/>
        <v>0</v>
      </c>
      <c r="AZ458" s="3"/>
      <c r="BA458" s="3"/>
      <c r="BB458" s="3"/>
      <c r="BC458" s="80" t="e">
        <f t="shared" si="137"/>
        <v>#DIV/0!</v>
      </c>
      <c r="BD458" s="80" t="e">
        <f t="shared" si="138"/>
        <v>#DIV/0!</v>
      </c>
      <c r="BE458" s="81">
        <f t="shared" si="139"/>
        <v>0</v>
      </c>
      <c r="BF458" s="81">
        <f t="shared" si="140"/>
        <v>0</v>
      </c>
      <c r="BG458" s="81">
        <f t="shared" si="141"/>
        <v>0</v>
      </c>
      <c r="BH458" s="81">
        <f t="shared" si="142"/>
        <v>0</v>
      </c>
      <c r="BI458" s="81">
        <f t="shared" si="143"/>
        <v>0</v>
      </c>
    </row>
    <row r="459" spans="1:61" ht="17.25" thickTop="1" thickBot="1">
      <c r="A459" s="70"/>
      <c r="B459" s="71"/>
      <c r="C459" s="3"/>
      <c r="D459" s="45"/>
      <c r="E459" s="45"/>
      <c r="F459" s="45">
        <f t="shared" si="132"/>
        <v>0</v>
      </c>
      <c r="G459" s="3"/>
      <c r="H459" s="3"/>
      <c r="I459" s="39"/>
      <c r="J459" s="45">
        <f t="shared" si="133"/>
        <v>0</v>
      </c>
      <c r="K459" s="45">
        <f t="shared" si="134"/>
        <v>0</v>
      </c>
      <c r="L459" s="3"/>
      <c r="M459" s="72"/>
      <c r="N459" s="72"/>
      <c r="O459" s="45">
        <f t="shared" si="135"/>
        <v>0</v>
      </c>
      <c r="P459" s="71"/>
      <c r="Q459" s="74"/>
      <c r="R459" s="74"/>
      <c r="S459" s="75"/>
      <c r="T459" s="76"/>
      <c r="U459" s="70"/>
      <c r="V459" s="3"/>
      <c r="W459" s="3"/>
      <c r="X459" s="3"/>
      <c r="Y459" s="39"/>
      <c r="Z459" s="405">
        <f t="shared" si="144"/>
        <v>0</v>
      </c>
      <c r="AA459" s="92">
        <f t="shared" si="131"/>
        <v>0</v>
      </c>
      <c r="AB459" s="71"/>
      <c r="AC459" s="3"/>
      <c r="AD459" s="71"/>
      <c r="AE459" s="78"/>
      <c r="AF459" s="78"/>
      <c r="AG459" s="3"/>
      <c r="AH459" s="3"/>
      <c r="AI459" s="79"/>
      <c r="AJ459" s="3"/>
      <c r="AK459" s="71"/>
      <c r="AL459" s="3"/>
      <c r="AM459" s="71"/>
      <c r="AN459" s="3"/>
      <c r="AO459" s="3"/>
      <c r="AP459" s="76"/>
      <c r="AQ459" s="74"/>
      <c r="AR459" s="3"/>
      <c r="AS459" s="3"/>
      <c r="AT459" s="3"/>
      <c r="AU459" s="3"/>
      <c r="AV459" s="3"/>
      <c r="AW459" s="1"/>
      <c r="AX459" s="1"/>
      <c r="AY459" s="1">
        <f t="shared" si="136"/>
        <v>0</v>
      </c>
      <c r="AZ459" s="3"/>
      <c r="BA459" s="3"/>
      <c r="BB459" s="3"/>
      <c r="BC459" s="80" t="e">
        <f t="shared" si="137"/>
        <v>#DIV/0!</v>
      </c>
      <c r="BD459" s="80" t="e">
        <f t="shared" si="138"/>
        <v>#DIV/0!</v>
      </c>
      <c r="BE459" s="81">
        <f t="shared" si="139"/>
        <v>0</v>
      </c>
      <c r="BF459" s="81">
        <f t="shared" si="140"/>
        <v>0</v>
      </c>
      <c r="BG459" s="81">
        <f t="shared" si="141"/>
        <v>0</v>
      </c>
      <c r="BH459" s="81">
        <f t="shared" si="142"/>
        <v>0</v>
      </c>
      <c r="BI459" s="81">
        <f t="shared" si="143"/>
        <v>0</v>
      </c>
    </row>
    <row r="460" spans="1:61" ht="17.25" thickTop="1" thickBot="1">
      <c r="A460" s="70"/>
      <c r="B460" s="71"/>
      <c r="C460" s="3"/>
      <c r="D460" s="45"/>
      <c r="E460" s="45"/>
      <c r="F460" s="45">
        <f t="shared" si="132"/>
        <v>0</v>
      </c>
      <c r="G460" s="3"/>
      <c r="H460" s="3"/>
      <c r="I460" s="39"/>
      <c r="J460" s="45">
        <f t="shared" si="133"/>
        <v>0</v>
      </c>
      <c r="K460" s="45">
        <f t="shared" si="134"/>
        <v>0</v>
      </c>
      <c r="L460" s="3"/>
      <c r="M460" s="72"/>
      <c r="N460" s="72"/>
      <c r="O460" s="45">
        <f t="shared" si="135"/>
        <v>0</v>
      </c>
      <c r="P460" s="71"/>
      <c r="Q460" s="74"/>
      <c r="R460" s="74"/>
      <c r="S460" s="75"/>
      <c r="T460" s="76"/>
      <c r="U460" s="70"/>
      <c r="V460" s="3"/>
      <c r="W460" s="3"/>
      <c r="X460" s="3"/>
      <c r="Y460" s="39"/>
      <c r="Z460" s="405">
        <f t="shared" si="144"/>
        <v>0</v>
      </c>
      <c r="AA460" s="92">
        <f t="shared" si="131"/>
        <v>0</v>
      </c>
      <c r="AB460" s="71"/>
      <c r="AC460" s="3"/>
      <c r="AD460" s="71"/>
      <c r="AE460" s="78"/>
      <c r="AF460" s="78"/>
      <c r="AG460" s="3"/>
      <c r="AH460" s="3"/>
      <c r="AI460" s="79"/>
      <c r="AJ460" s="3"/>
      <c r="AK460" s="71"/>
      <c r="AL460" s="3"/>
      <c r="AM460" s="71"/>
      <c r="AN460" s="3"/>
      <c r="AO460" s="3"/>
      <c r="AP460" s="76"/>
      <c r="AQ460" s="74"/>
      <c r="AR460" s="3"/>
      <c r="AS460" s="3"/>
      <c r="AT460" s="3"/>
      <c r="AU460" s="3"/>
      <c r="AV460" s="3"/>
      <c r="AW460" s="1"/>
      <c r="AX460" s="1"/>
      <c r="AY460" s="1">
        <f t="shared" si="136"/>
        <v>0</v>
      </c>
      <c r="AZ460" s="3"/>
      <c r="BA460" s="3"/>
      <c r="BB460" s="3"/>
      <c r="BC460" s="80" t="e">
        <f t="shared" si="137"/>
        <v>#DIV/0!</v>
      </c>
      <c r="BD460" s="80" t="e">
        <f t="shared" si="138"/>
        <v>#DIV/0!</v>
      </c>
      <c r="BE460" s="81">
        <f t="shared" si="139"/>
        <v>0</v>
      </c>
      <c r="BF460" s="81">
        <f t="shared" si="140"/>
        <v>0</v>
      </c>
      <c r="BG460" s="81">
        <f t="shared" si="141"/>
        <v>0</v>
      </c>
      <c r="BH460" s="81">
        <f t="shared" si="142"/>
        <v>0</v>
      </c>
      <c r="BI460" s="81">
        <f t="shared" si="143"/>
        <v>0</v>
      </c>
    </row>
    <row r="461" spans="1:61" ht="17.25" thickTop="1" thickBot="1">
      <c r="A461" s="70"/>
      <c r="B461" s="71"/>
      <c r="C461" s="3"/>
      <c r="D461" s="45"/>
      <c r="E461" s="45"/>
      <c r="F461" s="45">
        <f t="shared" si="132"/>
        <v>0</v>
      </c>
      <c r="G461" s="3"/>
      <c r="H461" s="3"/>
      <c r="I461" s="39"/>
      <c r="J461" s="45">
        <f t="shared" si="133"/>
        <v>0</v>
      </c>
      <c r="K461" s="45">
        <f t="shared" si="134"/>
        <v>0</v>
      </c>
      <c r="L461" s="3"/>
      <c r="M461" s="72"/>
      <c r="N461" s="72"/>
      <c r="O461" s="45">
        <f t="shared" si="135"/>
        <v>0</v>
      </c>
      <c r="P461" s="71"/>
      <c r="Q461" s="74"/>
      <c r="R461" s="74"/>
      <c r="S461" s="75"/>
      <c r="T461" s="76"/>
      <c r="U461" s="70"/>
      <c r="V461" s="3"/>
      <c r="W461" s="3"/>
      <c r="X461" s="3"/>
      <c r="Y461" s="39"/>
      <c r="Z461" s="405">
        <f t="shared" si="144"/>
        <v>0</v>
      </c>
      <c r="AA461" s="92">
        <f t="shared" si="131"/>
        <v>0</v>
      </c>
      <c r="AB461" s="71"/>
      <c r="AC461" s="3"/>
      <c r="AD461" s="71"/>
      <c r="AE461" s="78"/>
      <c r="AF461" s="78"/>
      <c r="AG461" s="3"/>
      <c r="AH461" s="3"/>
      <c r="AI461" s="79"/>
      <c r="AJ461" s="3"/>
      <c r="AK461" s="71"/>
      <c r="AL461" s="3"/>
      <c r="AM461" s="71"/>
      <c r="AN461" s="3"/>
      <c r="AO461" s="3"/>
      <c r="AP461" s="76"/>
      <c r="AQ461" s="74"/>
      <c r="AR461" s="3"/>
      <c r="AS461" s="3"/>
      <c r="AT461" s="3"/>
      <c r="AU461" s="3"/>
      <c r="AV461" s="3"/>
      <c r="AW461" s="1"/>
      <c r="AX461" s="1"/>
      <c r="AY461" s="1">
        <f t="shared" si="136"/>
        <v>0</v>
      </c>
      <c r="AZ461" s="3"/>
      <c r="BA461" s="3"/>
      <c r="BB461" s="3"/>
      <c r="BC461" s="80" t="e">
        <f t="shared" si="137"/>
        <v>#DIV/0!</v>
      </c>
      <c r="BD461" s="80" t="e">
        <f t="shared" si="138"/>
        <v>#DIV/0!</v>
      </c>
      <c r="BE461" s="81">
        <f t="shared" si="139"/>
        <v>0</v>
      </c>
      <c r="BF461" s="81">
        <f t="shared" si="140"/>
        <v>0</v>
      </c>
      <c r="BG461" s="81">
        <f t="shared" si="141"/>
        <v>0</v>
      </c>
      <c r="BH461" s="81">
        <f t="shared" si="142"/>
        <v>0</v>
      </c>
      <c r="BI461" s="81">
        <f t="shared" si="143"/>
        <v>0</v>
      </c>
    </row>
    <row r="462" spans="1:61" ht="17.25" thickTop="1" thickBot="1">
      <c r="A462" s="70"/>
      <c r="B462" s="71"/>
      <c r="C462" s="3"/>
      <c r="D462" s="45"/>
      <c r="E462" s="45"/>
      <c r="F462" s="45">
        <f t="shared" si="132"/>
        <v>0</v>
      </c>
      <c r="G462" s="3"/>
      <c r="H462" s="3"/>
      <c r="I462" s="39"/>
      <c r="J462" s="45">
        <f t="shared" si="133"/>
        <v>0</v>
      </c>
      <c r="K462" s="45">
        <f t="shared" si="134"/>
        <v>0</v>
      </c>
      <c r="L462" s="3"/>
      <c r="M462" s="72"/>
      <c r="N462" s="72"/>
      <c r="O462" s="45">
        <f t="shared" si="135"/>
        <v>0</v>
      </c>
      <c r="P462" s="71"/>
      <c r="Q462" s="74"/>
      <c r="R462" s="74"/>
      <c r="S462" s="75"/>
      <c r="T462" s="76"/>
      <c r="U462" s="70"/>
      <c r="V462" s="3"/>
      <c r="W462" s="3"/>
      <c r="X462" s="3"/>
      <c r="Y462" s="39"/>
      <c r="Z462" s="405">
        <f t="shared" si="144"/>
        <v>0</v>
      </c>
      <c r="AA462" s="92">
        <f t="shared" si="131"/>
        <v>0</v>
      </c>
      <c r="AB462" s="71"/>
      <c r="AC462" s="3"/>
      <c r="AD462" s="71"/>
      <c r="AE462" s="78"/>
      <c r="AF462" s="78"/>
      <c r="AG462" s="3"/>
      <c r="AH462" s="3"/>
      <c r="AI462" s="79"/>
      <c r="AJ462" s="3"/>
      <c r="AK462" s="71"/>
      <c r="AL462" s="3"/>
      <c r="AM462" s="71"/>
      <c r="AN462" s="3"/>
      <c r="AO462" s="3"/>
      <c r="AP462" s="76"/>
      <c r="AQ462" s="74"/>
      <c r="AR462" s="3"/>
      <c r="AS462" s="3"/>
      <c r="AT462" s="3"/>
      <c r="AU462" s="3"/>
      <c r="AV462" s="3"/>
      <c r="AW462" s="1"/>
      <c r="AX462" s="1"/>
      <c r="AY462" s="1">
        <f t="shared" si="136"/>
        <v>0</v>
      </c>
      <c r="AZ462" s="3"/>
      <c r="BA462" s="3"/>
      <c r="BB462" s="3"/>
      <c r="BC462" s="80" t="e">
        <f t="shared" si="137"/>
        <v>#DIV/0!</v>
      </c>
      <c r="BD462" s="80" t="e">
        <f t="shared" si="138"/>
        <v>#DIV/0!</v>
      </c>
      <c r="BE462" s="81">
        <f t="shared" si="139"/>
        <v>0</v>
      </c>
      <c r="BF462" s="81">
        <f t="shared" si="140"/>
        <v>0</v>
      </c>
      <c r="BG462" s="81">
        <f t="shared" si="141"/>
        <v>0</v>
      </c>
      <c r="BH462" s="81">
        <f t="shared" si="142"/>
        <v>0</v>
      </c>
      <c r="BI462" s="81">
        <f t="shared" si="143"/>
        <v>0</v>
      </c>
    </row>
    <row r="463" spans="1:61" ht="17.25" thickTop="1" thickBot="1">
      <c r="A463" s="70"/>
      <c r="B463" s="71"/>
      <c r="C463" s="3"/>
      <c r="D463" s="45"/>
      <c r="E463" s="45"/>
      <c r="F463" s="45">
        <f t="shared" si="132"/>
        <v>0</v>
      </c>
      <c r="G463" s="3"/>
      <c r="H463" s="3"/>
      <c r="I463" s="39"/>
      <c r="J463" s="45">
        <f t="shared" si="133"/>
        <v>0</v>
      </c>
      <c r="K463" s="45">
        <f t="shared" si="134"/>
        <v>0</v>
      </c>
      <c r="L463" s="3"/>
      <c r="M463" s="72"/>
      <c r="N463" s="102"/>
      <c r="O463" s="45">
        <f t="shared" si="135"/>
        <v>0</v>
      </c>
      <c r="P463" s="103"/>
      <c r="Q463" s="104"/>
      <c r="R463" s="74"/>
      <c r="S463" s="75"/>
      <c r="T463" s="76"/>
      <c r="U463" s="70"/>
      <c r="V463" s="3"/>
      <c r="W463" s="3"/>
      <c r="X463" s="3"/>
      <c r="Y463" s="39"/>
      <c r="Z463" s="405">
        <f t="shared" si="144"/>
        <v>0</v>
      </c>
      <c r="AA463" s="92">
        <f t="shared" si="131"/>
        <v>0</v>
      </c>
      <c r="AB463" s="71"/>
      <c r="AC463" s="3"/>
      <c r="AD463" s="71"/>
      <c r="AE463" s="78"/>
      <c r="AF463" s="78"/>
      <c r="AG463" s="3"/>
      <c r="AH463" s="3"/>
      <c r="AI463" s="79"/>
      <c r="AJ463" s="3"/>
      <c r="AK463" s="71"/>
      <c r="AL463" s="3"/>
      <c r="AM463" s="71"/>
      <c r="AN463" s="3"/>
      <c r="AO463" s="3"/>
      <c r="AP463" s="76"/>
      <c r="AQ463" s="74"/>
      <c r="AR463" s="3"/>
      <c r="AS463" s="3"/>
      <c r="AT463" s="105"/>
      <c r="AU463" s="3"/>
      <c r="AV463" s="3"/>
      <c r="AW463" s="1"/>
      <c r="AX463" s="1"/>
      <c r="AY463" s="1">
        <f t="shared" si="136"/>
        <v>0</v>
      </c>
      <c r="AZ463" s="3"/>
      <c r="BA463" s="3"/>
      <c r="BB463" s="3"/>
      <c r="BC463" s="80" t="e">
        <f t="shared" si="137"/>
        <v>#DIV/0!</v>
      </c>
      <c r="BD463" s="80" t="e">
        <f t="shared" si="138"/>
        <v>#DIV/0!</v>
      </c>
      <c r="BE463" s="81">
        <f t="shared" si="139"/>
        <v>0</v>
      </c>
      <c r="BF463" s="81">
        <f t="shared" si="140"/>
        <v>0</v>
      </c>
      <c r="BG463" s="81">
        <f t="shared" si="141"/>
        <v>0</v>
      </c>
      <c r="BH463" s="81">
        <f t="shared" si="142"/>
        <v>0</v>
      </c>
      <c r="BI463" s="81">
        <f t="shared" si="143"/>
        <v>0</v>
      </c>
    </row>
    <row r="464" spans="1:61" ht="17.25" thickTop="1" thickBot="1">
      <c r="A464" s="70"/>
      <c r="B464" s="71"/>
      <c r="C464" s="3"/>
      <c r="D464" s="45"/>
      <c r="E464" s="45"/>
      <c r="F464" s="45">
        <f t="shared" si="132"/>
        <v>0</v>
      </c>
      <c r="G464" s="3"/>
      <c r="H464" s="3"/>
      <c r="I464" s="39"/>
      <c r="J464" s="45">
        <f t="shared" si="133"/>
        <v>0</v>
      </c>
      <c r="K464" s="45">
        <f t="shared" si="134"/>
        <v>0</v>
      </c>
      <c r="L464" s="3"/>
      <c r="M464" s="72"/>
      <c r="N464" s="73"/>
      <c r="O464" s="45">
        <f t="shared" si="135"/>
        <v>0</v>
      </c>
      <c r="P464" s="71"/>
      <c r="Q464" s="74"/>
      <c r="R464" s="74"/>
      <c r="S464" s="75"/>
      <c r="T464" s="76"/>
      <c r="U464" s="70"/>
      <c r="V464" s="3"/>
      <c r="W464" s="3"/>
      <c r="X464" s="3"/>
      <c r="Y464" s="39"/>
      <c r="Z464" s="405">
        <f t="shared" si="144"/>
        <v>0</v>
      </c>
      <c r="AA464" s="92">
        <f t="shared" si="131"/>
        <v>0</v>
      </c>
      <c r="AB464" s="71"/>
      <c r="AC464" s="3"/>
      <c r="AD464" s="71"/>
      <c r="AE464" s="78"/>
      <c r="AF464" s="78"/>
      <c r="AG464" s="3"/>
      <c r="AH464" s="3"/>
      <c r="AI464" s="79"/>
      <c r="AJ464" s="3"/>
      <c r="AK464" s="71"/>
      <c r="AL464" s="3"/>
      <c r="AM464" s="71"/>
      <c r="AN464" s="71"/>
      <c r="AO464" s="3"/>
      <c r="AP464" s="76"/>
      <c r="AQ464" s="74"/>
      <c r="AR464" s="3"/>
      <c r="AS464" s="3"/>
      <c r="AT464" s="3"/>
      <c r="AU464" s="3"/>
      <c r="AV464" s="3"/>
      <c r="AW464" s="1"/>
      <c r="AX464" s="1"/>
      <c r="AY464" s="1">
        <f t="shared" si="136"/>
        <v>0</v>
      </c>
      <c r="AZ464" s="3"/>
      <c r="BA464" s="3"/>
      <c r="BB464" s="3"/>
      <c r="BC464" s="80" t="e">
        <f t="shared" si="137"/>
        <v>#DIV/0!</v>
      </c>
      <c r="BD464" s="80" t="e">
        <f t="shared" si="138"/>
        <v>#DIV/0!</v>
      </c>
      <c r="BE464" s="81">
        <f t="shared" si="139"/>
        <v>0</v>
      </c>
      <c r="BF464" s="81">
        <f t="shared" si="140"/>
        <v>0</v>
      </c>
      <c r="BG464" s="81">
        <f t="shared" si="141"/>
        <v>0</v>
      </c>
      <c r="BH464" s="81">
        <f t="shared" si="142"/>
        <v>0</v>
      </c>
      <c r="BI464" s="81">
        <f t="shared" si="143"/>
        <v>0</v>
      </c>
    </row>
    <row r="465" spans="1:61" ht="17.25" thickTop="1" thickBot="1">
      <c r="A465" s="70"/>
      <c r="B465" s="71"/>
      <c r="C465" s="3"/>
      <c r="D465" s="45"/>
      <c r="E465" s="45"/>
      <c r="F465" s="45">
        <f t="shared" si="132"/>
        <v>0</v>
      </c>
      <c r="G465" s="3"/>
      <c r="H465" s="3"/>
      <c r="I465" s="39"/>
      <c r="J465" s="45">
        <f t="shared" si="133"/>
        <v>0</v>
      </c>
      <c r="K465" s="45">
        <f t="shared" si="134"/>
        <v>0</v>
      </c>
      <c r="L465" s="3"/>
      <c r="M465" s="72"/>
      <c r="N465" s="73"/>
      <c r="O465" s="45">
        <f t="shared" si="135"/>
        <v>0</v>
      </c>
      <c r="P465" s="71"/>
      <c r="Q465" s="74"/>
      <c r="R465" s="74"/>
      <c r="S465" s="75"/>
      <c r="T465" s="76"/>
      <c r="U465" s="70"/>
      <c r="V465" s="3"/>
      <c r="W465" s="3"/>
      <c r="X465" s="3"/>
      <c r="Y465" s="39"/>
      <c r="Z465" s="405">
        <f t="shared" si="144"/>
        <v>0</v>
      </c>
      <c r="AA465" s="92">
        <f t="shared" si="131"/>
        <v>0</v>
      </c>
      <c r="AB465" s="71"/>
      <c r="AC465" s="3"/>
      <c r="AD465" s="71"/>
      <c r="AE465" s="78"/>
      <c r="AF465" s="78"/>
      <c r="AG465" s="3"/>
      <c r="AH465" s="3"/>
      <c r="AI465" s="79"/>
      <c r="AJ465" s="3"/>
      <c r="AK465" s="71"/>
      <c r="AL465" s="3"/>
      <c r="AM465" s="71"/>
      <c r="AN465" s="71"/>
      <c r="AO465" s="3"/>
      <c r="AP465" s="76"/>
      <c r="AQ465" s="74"/>
      <c r="AR465" s="3"/>
      <c r="AS465" s="3"/>
      <c r="AT465" s="3"/>
      <c r="AU465" s="3"/>
      <c r="AV465" s="3"/>
      <c r="AW465" s="1"/>
      <c r="AX465" s="1"/>
      <c r="AY465" s="1">
        <f t="shared" si="136"/>
        <v>0</v>
      </c>
      <c r="AZ465" s="3"/>
      <c r="BA465" s="3"/>
      <c r="BB465" s="3"/>
      <c r="BC465" s="80" t="e">
        <f t="shared" si="137"/>
        <v>#DIV/0!</v>
      </c>
      <c r="BD465" s="80" t="e">
        <f t="shared" si="138"/>
        <v>#DIV/0!</v>
      </c>
      <c r="BE465" s="81">
        <f t="shared" si="139"/>
        <v>0</v>
      </c>
      <c r="BF465" s="81">
        <f t="shared" si="140"/>
        <v>0</v>
      </c>
      <c r="BG465" s="81">
        <f t="shared" si="141"/>
        <v>0</v>
      </c>
      <c r="BH465" s="81">
        <f t="shared" si="142"/>
        <v>0</v>
      </c>
      <c r="BI465" s="81">
        <f t="shared" si="143"/>
        <v>0</v>
      </c>
    </row>
    <row r="466" spans="1:61" ht="17.25" thickTop="1" thickBot="1">
      <c r="A466" s="70"/>
      <c r="B466" s="71"/>
      <c r="C466" s="3"/>
      <c r="D466" s="45"/>
      <c r="E466" s="45"/>
      <c r="F466" s="45">
        <f t="shared" si="132"/>
        <v>0</v>
      </c>
      <c r="G466" s="3"/>
      <c r="H466" s="3"/>
      <c r="I466" s="39"/>
      <c r="J466" s="45">
        <f t="shared" si="133"/>
        <v>0</v>
      </c>
      <c r="K466" s="45">
        <f t="shared" si="134"/>
        <v>0</v>
      </c>
      <c r="L466" s="3"/>
      <c r="M466" s="72"/>
      <c r="N466" s="73"/>
      <c r="O466" s="45">
        <f t="shared" si="135"/>
        <v>0</v>
      </c>
      <c r="P466" s="71"/>
      <c r="Q466" s="74"/>
      <c r="R466" s="74"/>
      <c r="S466" s="75"/>
      <c r="T466" s="76"/>
      <c r="U466" s="70"/>
      <c r="V466" s="3"/>
      <c r="W466" s="3"/>
      <c r="X466" s="3"/>
      <c r="Y466" s="39"/>
      <c r="Z466" s="405">
        <f t="shared" si="144"/>
        <v>0</v>
      </c>
      <c r="AA466" s="92">
        <f t="shared" si="131"/>
        <v>0</v>
      </c>
      <c r="AB466" s="71"/>
      <c r="AC466" s="3"/>
      <c r="AD466" s="71"/>
      <c r="AE466" s="78"/>
      <c r="AF466" s="78"/>
      <c r="AG466" s="3"/>
      <c r="AH466" s="3"/>
      <c r="AI466" s="79"/>
      <c r="AJ466" s="3"/>
      <c r="AK466" s="71"/>
      <c r="AL466" s="3"/>
      <c r="AM466" s="71"/>
      <c r="AN466" s="71"/>
      <c r="AO466" s="3"/>
      <c r="AP466" s="76"/>
      <c r="AQ466" s="74"/>
      <c r="AR466" s="3"/>
      <c r="AS466" s="3"/>
      <c r="AT466" s="3"/>
      <c r="AU466" s="3"/>
      <c r="AV466" s="3"/>
      <c r="AW466" s="1"/>
      <c r="AX466" s="1"/>
      <c r="AY466" s="1">
        <f t="shared" si="136"/>
        <v>0</v>
      </c>
      <c r="AZ466" s="3"/>
      <c r="BA466" s="3"/>
      <c r="BB466" s="3"/>
      <c r="BC466" s="80" t="e">
        <f t="shared" si="137"/>
        <v>#DIV/0!</v>
      </c>
      <c r="BD466" s="80" t="e">
        <f t="shared" si="138"/>
        <v>#DIV/0!</v>
      </c>
      <c r="BE466" s="81">
        <f t="shared" si="139"/>
        <v>0</v>
      </c>
      <c r="BF466" s="81">
        <f t="shared" si="140"/>
        <v>0</v>
      </c>
      <c r="BG466" s="81">
        <f t="shared" si="141"/>
        <v>0</v>
      </c>
      <c r="BH466" s="81">
        <f t="shared" si="142"/>
        <v>0</v>
      </c>
      <c r="BI466" s="81">
        <f t="shared" si="143"/>
        <v>0</v>
      </c>
    </row>
    <row r="467" spans="1:61" ht="17.25" thickTop="1" thickBot="1">
      <c r="A467" s="70"/>
      <c r="B467" s="71"/>
      <c r="C467" s="3"/>
      <c r="D467" s="45"/>
      <c r="E467" s="45"/>
      <c r="F467" s="45">
        <f t="shared" si="132"/>
        <v>0</v>
      </c>
      <c r="G467" s="3"/>
      <c r="H467" s="3"/>
      <c r="I467" s="39"/>
      <c r="J467" s="45">
        <f t="shared" si="133"/>
        <v>0</v>
      </c>
      <c r="K467" s="45">
        <f t="shared" si="134"/>
        <v>0</v>
      </c>
      <c r="L467" s="3"/>
      <c r="M467" s="72"/>
      <c r="N467" s="73"/>
      <c r="O467" s="45">
        <f t="shared" si="135"/>
        <v>0</v>
      </c>
      <c r="P467" s="71"/>
      <c r="Q467" s="74"/>
      <c r="R467" s="74"/>
      <c r="S467" s="75"/>
      <c r="T467" s="76"/>
      <c r="U467" s="70"/>
      <c r="V467" s="3"/>
      <c r="W467" s="3"/>
      <c r="X467" s="3"/>
      <c r="Y467" s="39"/>
      <c r="Z467" s="405">
        <f t="shared" si="144"/>
        <v>0</v>
      </c>
      <c r="AA467" s="92">
        <f t="shared" si="131"/>
        <v>0</v>
      </c>
      <c r="AB467" s="71"/>
      <c r="AC467" s="3"/>
      <c r="AD467" s="71"/>
      <c r="AE467" s="78"/>
      <c r="AF467" s="78"/>
      <c r="AG467" s="3"/>
      <c r="AH467" s="3"/>
      <c r="AI467" s="79"/>
      <c r="AJ467" s="3"/>
      <c r="AK467" s="71"/>
      <c r="AL467" s="3"/>
      <c r="AM467" s="71"/>
      <c r="AN467" s="71"/>
      <c r="AO467" s="3"/>
      <c r="AP467" s="76"/>
      <c r="AQ467" s="74"/>
      <c r="AR467" s="3"/>
      <c r="AS467" s="3"/>
      <c r="AT467" s="3"/>
      <c r="AU467" s="3"/>
      <c r="AV467" s="3"/>
      <c r="AW467" s="1"/>
      <c r="AX467" s="1"/>
      <c r="AY467" s="1">
        <f t="shared" si="136"/>
        <v>0</v>
      </c>
      <c r="AZ467" s="3"/>
      <c r="BA467" s="3"/>
      <c r="BB467" s="3"/>
      <c r="BC467" s="80" t="e">
        <f t="shared" si="137"/>
        <v>#DIV/0!</v>
      </c>
      <c r="BD467" s="80" t="e">
        <f t="shared" si="138"/>
        <v>#DIV/0!</v>
      </c>
      <c r="BE467" s="81">
        <f t="shared" si="139"/>
        <v>0</v>
      </c>
      <c r="BF467" s="81">
        <f t="shared" si="140"/>
        <v>0</v>
      </c>
      <c r="BG467" s="81">
        <f t="shared" si="141"/>
        <v>0</v>
      </c>
      <c r="BH467" s="81">
        <f t="shared" si="142"/>
        <v>0</v>
      </c>
      <c r="BI467" s="81">
        <f t="shared" si="143"/>
        <v>0</v>
      </c>
    </row>
    <row r="468" spans="1:61" ht="17.25" thickTop="1" thickBot="1">
      <c r="A468" s="70"/>
      <c r="B468" s="71"/>
      <c r="C468" s="3"/>
      <c r="D468" s="45"/>
      <c r="E468" s="45"/>
      <c r="F468" s="45">
        <f t="shared" si="132"/>
        <v>0</v>
      </c>
      <c r="G468" s="3"/>
      <c r="H468" s="3"/>
      <c r="I468" s="39"/>
      <c r="J468" s="45">
        <f t="shared" si="133"/>
        <v>0</v>
      </c>
      <c r="K468" s="45">
        <f t="shared" si="134"/>
        <v>0</v>
      </c>
      <c r="L468" s="3"/>
      <c r="M468" s="72"/>
      <c r="N468" s="73"/>
      <c r="O468" s="45">
        <f t="shared" si="135"/>
        <v>0</v>
      </c>
      <c r="P468" s="71"/>
      <c r="Q468" s="74"/>
      <c r="R468" s="74"/>
      <c r="S468" s="75"/>
      <c r="T468" s="76"/>
      <c r="U468" s="70"/>
      <c r="V468" s="3"/>
      <c r="W468" s="3"/>
      <c r="X468" s="3"/>
      <c r="Y468" s="39"/>
      <c r="Z468" s="405">
        <f t="shared" si="144"/>
        <v>0</v>
      </c>
      <c r="AA468" s="92">
        <f t="shared" si="131"/>
        <v>0</v>
      </c>
      <c r="AB468" s="71"/>
      <c r="AC468" s="3"/>
      <c r="AD468" s="71"/>
      <c r="AE468" s="78"/>
      <c r="AF468" s="78"/>
      <c r="AG468" s="3"/>
      <c r="AH468" s="3"/>
      <c r="AI468" s="79"/>
      <c r="AJ468" s="3"/>
      <c r="AK468" s="71"/>
      <c r="AL468" s="3"/>
      <c r="AM468" s="71"/>
      <c r="AN468" s="71"/>
      <c r="AO468" s="3"/>
      <c r="AP468" s="76"/>
      <c r="AQ468" s="74"/>
      <c r="AR468" s="3"/>
      <c r="AS468" s="3"/>
      <c r="AT468" s="3"/>
      <c r="AU468" s="3"/>
      <c r="AV468" s="3"/>
      <c r="AW468" s="1"/>
      <c r="AX468" s="1"/>
      <c r="AY468" s="1">
        <f t="shared" si="136"/>
        <v>0</v>
      </c>
      <c r="AZ468" s="3"/>
      <c r="BA468" s="3"/>
      <c r="BB468" s="3"/>
      <c r="BC468" s="80" t="e">
        <f t="shared" si="137"/>
        <v>#DIV/0!</v>
      </c>
      <c r="BD468" s="80" t="e">
        <f t="shared" si="138"/>
        <v>#DIV/0!</v>
      </c>
      <c r="BE468" s="81">
        <f t="shared" si="139"/>
        <v>0</v>
      </c>
      <c r="BF468" s="81">
        <f t="shared" si="140"/>
        <v>0</v>
      </c>
      <c r="BG468" s="81">
        <f t="shared" si="141"/>
        <v>0</v>
      </c>
      <c r="BH468" s="81">
        <f t="shared" si="142"/>
        <v>0</v>
      </c>
      <c r="BI468" s="81">
        <f t="shared" si="143"/>
        <v>0</v>
      </c>
    </row>
    <row r="469" spans="1:61" ht="17.25" thickTop="1" thickBot="1">
      <c r="A469" s="70"/>
      <c r="B469" s="71"/>
      <c r="C469" s="3"/>
      <c r="D469" s="45"/>
      <c r="E469" s="45"/>
      <c r="F469" s="45">
        <f t="shared" si="132"/>
        <v>0</v>
      </c>
      <c r="G469" s="3"/>
      <c r="H469" s="3"/>
      <c r="I469" s="39"/>
      <c r="J469" s="45">
        <f t="shared" si="133"/>
        <v>0</v>
      </c>
      <c r="K469" s="45">
        <f t="shared" si="134"/>
        <v>0</v>
      </c>
      <c r="L469" s="3"/>
      <c r="M469" s="72"/>
      <c r="N469" s="73"/>
      <c r="O469" s="45">
        <f t="shared" si="135"/>
        <v>0</v>
      </c>
      <c r="P469" s="71"/>
      <c r="Q469" s="74"/>
      <c r="R469" s="74"/>
      <c r="S469" s="75"/>
      <c r="T469" s="76"/>
      <c r="U469" s="70"/>
      <c r="V469" s="3"/>
      <c r="W469" s="3"/>
      <c r="X469" s="3"/>
      <c r="Y469" s="39"/>
      <c r="Z469" s="405">
        <f t="shared" si="144"/>
        <v>0</v>
      </c>
      <c r="AA469" s="92">
        <f t="shared" si="131"/>
        <v>0</v>
      </c>
      <c r="AB469" s="71"/>
      <c r="AC469" s="3"/>
      <c r="AD469" s="71"/>
      <c r="AE469" s="78"/>
      <c r="AF469" s="78"/>
      <c r="AG469" s="3"/>
      <c r="AH469" s="3"/>
      <c r="AI469" s="79"/>
      <c r="AJ469" s="3"/>
      <c r="AK469" s="71"/>
      <c r="AL469" s="3"/>
      <c r="AM469" s="71"/>
      <c r="AN469" s="71"/>
      <c r="AO469" s="3"/>
      <c r="AP469" s="76"/>
      <c r="AQ469" s="74"/>
      <c r="AR469" s="3"/>
      <c r="AS469" s="3"/>
      <c r="AT469" s="3"/>
      <c r="AU469" s="3"/>
      <c r="AV469" s="3"/>
      <c r="AW469" s="1"/>
      <c r="AX469" s="1"/>
      <c r="AY469" s="1">
        <f t="shared" si="136"/>
        <v>0</v>
      </c>
      <c r="AZ469" s="3"/>
      <c r="BA469" s="3"/>
      <c r="BB469" s="3"/>
      <c r="BC469" s="80" t="e">
        <f t="shared" si="137"/>
        <v>#DIV/0!</v>
      </c>
      <c r="BD469" s="80" t="e">
        <f t="shared" si="138"/>
        <v>#DIV/0!</v>
      </c>
      <c r="BE469" s="81">
        <f t="shared" si="139"/>
        <v>0</v>
      </c>
      <c r="BF469" s="81">
        <f t="shared" si="140"/>
        <v>0</v>
      </c>
      <c r="BG469" s="81">
        <f t="shared" si="141"/>
        <v>0</v>
      </c>
      <c r="BH469" s="81">
        <f t="shared" si="142"/>
        <v>0</v>
      </c>
      <c r="BI469" s="81">
        <f t="shared" si="143"/>
        <v>0</v>
      </c>
    </row>
    <row r="470" spans="1:61" ht="17.25" thickTop="1" thickBot="1">
      <c r="A470" s="70"/>
      <c r="B470" s="71"/>
      <c r="C470" s="3"/>
      <c r="D470" s="45"/>
      <c r="E470" s="45"/>
      <c r="F470" s="45">
        <f t="shared" si="132"/>
        <v>0</v>
      </c>
      <c r="G470" s="3"/>
      <c r="H470" s="3"/>
      <c r="I470" s="39"/>
      <c r="J470" s="45">
        <f t="shared" si="133"/>
        <v>0</v>
      </c>
      <c r="K470" s="45">
        <f t="shared" si="134"/>
        <v>0</v>
      </c>
      <c r="L470" s="3"/>
      <c r="M470" s="72"/>
      <c r="N470" s="73"/>
      <c r="O470" s="45">
        <f t="shared" si="135"/>
        <v>0</v>
      </c>
      <c r="P470" s="71"/>
      <c r="Q470" s="74"/>
      <c r="R470" s="74"/>
      <c r="S470" s="75"/>
      <c r="T470" s="76"/>
      <c r="U470" s="70"/>
      <c r="V470" s="3"/>
      <c r="W470" s="3"/>
      <c r="X470" s="3"/>
      <c r="Y470" s="39"/>
      <c r="Z470" s="405">
        <f t="shared" si="144"/>
        <v>0</v>
      </c>
      <c r="AA470" s="92">
        <f t="shared" si="131"/>
        <v>0</v>
      </c>
      <c r="AB470" s="71"/>
      <c r="AC470" s="3"/>
      <c r="AD470" s="71"/>
      <c r="AE470" s="78"/>
      <c r="AF470" s="78"/>
      <c r="AG470" s="3"/>
      <c r="AH470" s="3"/>
      <c r="AI470" s="79"/>
      <c r="AJ470" s="3"/>
      <c r="AK470" s="71"/>
      <c r="AL470" s="3"/>
      <c r="AM470" s="71"/>
      <c r="AN470" s="71"/>
      <c r="AO470" s="3"/>
      <c r="AP470" s="76"/>
      <c r="AQ470" s="74"/>
      <c r="AR470" s="3"/>
      <c r="AS470" s="3"/>
      <c r="AT470" s="3"/>
      <c r="AU470" s="3"/>
      <c r="AV470" s="3"/>
      <c r="AW470" s="1"/>
      <c r="AX470" s="1"/>
      <c r="AY470" s="1">
        <f t="shared" si="136"/>
        <v>0</v>
      </c>
      <c r="AZ470" s="3"/>
      <c r="BA470" s="3"/>
      <c r="BB470" s="3"/>
      <c r="BC470" s="80" t="e">
        <f t="shared" si="137"/>
        <v>#DIV/0!</v>
      </c>
      <c r="BD470" s="80" t="e">
        <f t="shared" si="138"/>
        <v>#DIV/0!</v>
      </c>
      <c r="BE470" s="81">
        <f t="shared" si="139"/>
        <v>0</v>
      </c>
      <c r="BF470" s="81">
        <f t="shared" si="140"/>
        <v>0</v>
      </c>
      <c r="BG470" s="81">
        <f t="shared" si="141"/>
        <v>0</v>
      </c>
      <c r="BH470" s="81">
        <f t="shared" si="142"/>
        <v>0</v>
      </c>
      <c r="BI470" s="81">
        <f t="shared" si="143"/>
        <v>0</v>
      </c>
    </row>
    <row r="471" spans="1:61" ht="16.5" customHeight="1" thickTop="1" thickBot="1">
      <c r="A471" s="70"/>
      <c r="B471" s="71"/>
      <c r="C471" s="3"/>
      <c r="D471" s="45"/>
      <c r="E471" s="45"/>
      <c r="F471" s="45">
        <f t="shared" si="132"/>
        <v>0</v>
      </c>
      <c r="G471" s="3"/>
      <c r="H471" s="3"/>
      <c r="I471" s="39"/>
      <c r="J471" s="45">
        <f t="shared" si="133"/>
        <v>0</v>
      </c>
      <c r="K471" s="45">
        <f t="shared" si="134"/>
        <v>0</v>
      </c>
      <c r="L471" s="3"/>
      <c r="M471" s="72"/>
      <c r="N471" s="73"/>
      <c r="O471" s="45">
        <f t="shared" si="135"/>
        <v>0</v>
      </c>
      <c r="P471" s="71"/>
      <c r="Q471" s="74"/>
      <c r="R471" s="74"/>
      <c r="S471" s="75"/>
      <c r="T471" s="76"/>
      <c r="U471" s="70"/>
      <c r="V471" s="3"/>
      <c r="W471" s="3"/>
      <c r="X471" s="3"/>
      <c r="Y471" s="39"/>
      <c r="Z471" s="405">
        <f t="shared" si="144"/>
        <v>0</v>
      </c>
      <c r="AA471" s="92">
        <f t="shared" si="131"/>
        <v>0</v>
      </c>
      <c r="AB471" s="71"/>
      <c r="AC471" s="3"/>
      <c r="AD471" s="71"/>
      <c r="AE471" s="78"/>
      <c r="AF471" s="78"/>
      <c r="AG471" s="3"/>
      <c r="AH471" s="3"/>
      <c r="AI471" s="79"/>
      <c r="AJ471" s="3"/>
      <c r="AK471" s="71"/>
      <c r="AL471" s="3"/>
      <c r="AM471" s="71"/>
      <c r="AN471" s="3"/>
      <c r="AO471" s="3"/>
      <c r="AP471" s="76"/>
      <c r="AQ471" s="74"/>
      <c r="AR471" s="3"/>
      <c r="AS471" s="3"/>
      <c r="AT471" s="3"/>
      <c r="AU471" s="3"/>
      <c r="AV471" s="3"/>
      <c r="AW471" s="1"/>
      <c r="AX471" s="1"/>
      <c r="AY471" s="1">
        <f t="shared" si="136"/>
        <v>0</v>
      </c>
      <c r="AZ471" s="3"/>
      <c r="BA471" s="3"/>
      <c r="BB471" s="3"/>
      <c r="BC471" s="80" t="e">
        <f t="shared" si="137"/>
        <v>#DIV/0!</v>
      </c>
      <c r="BD471" s="80" t="e">
        <f t="shared" si="138"/>
        <v>#DIV/0!</v>
      </c>
      <c r="BE471" s="81">
        <f t="shared" si="139"/>
        <v>0</v>
      </c>
      <c r="BF471" s="81">
        <f t="shared" si="140"/>
        <v>0</v>
      </c>
      <c r="BG471" s="81">
        <f t="shared" si="141"/>
        <v>0</v>
      </c>
      <c r="BH471" s="81">
        <f t="shared" si="142"/>
        <v>0</v>
      </c>
      <c r="BI471" s="81">
        <f t="shared" si="143"/>
        <v>0</v>
      </c>
    </row>
    <row r="472" spans="1:61" ht="17.25" thickTop="1" thickBot="1">
      <c r="A472" s="70"/>
      <c r="B472" s="71"/>
      <c r="C472" s="3"/>
      <c r="D472" s="45"/>
      <c r="E472" s="45"/>
      <c r="F472" s="45">
        <f t="shared" si="132"/>
        <v>0</v>
      </c>
      <c r="G472" s="3"/>
      <c r="H472" s="3"/>
      <c r="I472" s="39"/>
      <c r="J472" s="45">
        <f t="shared" si="133"/>
        <v>0</v>
      </c>
      <c r="K472" s="45">
        <f t="shared" si="134"/>
        <v>0</v>
      </c>
      <c r="L472" s="3"/>
      <c r="M472" s="72"/>
      <c r="N472" s="73"/>
      <c r="O472" s="45">
        <f t="shared" si="135"/>
        <v>0</v>
      </c>
      <c r="P472" s="71"/>
      <c r="Q472" s="74"/>
      <c r="R472" s="74"/>
      <c r="S472" s="75"/>
      <c r="T472" s="76"/>
      <c r="U472" s="70"/>
      <c r="V472" s="3"/>
      <c r="W472" s="3"/>
      <c r="X472" s="3"/>
      <c r="Y472" s="39"/>
      <c r="Z472" s="405">
        <f t="shared" si="144"/>
        <v>0</v>
      </c>
      <c r="AA472" s="92">
        <f t="shared" si="131"/>
        <v>0</v>
      </c>
      <c r="AB472" s="71"/>
      <c r="AC472" s="3"/>
      <c r="AD472" s="71"/>
      <c r="AE472" s="78"/>
      <c r="AF472" s="78"/>
      <c r="AG472" s="3"/>
      <c r="AH472" s="3"/>
      <c r="AI472" s="79"/>
      <c r="AJ472" s="3"/>
      <c r="AK472" s="71"/>
      <c r="AL472" s="3"/>
      <c r="AM472" s="71"/>
      <c r="AN472" s="71"/>
      <c r="AO472" s="3"/>
      <c r="AP472" s="76"/>
      <c r="AQ472" s="74"/>
      <c r="AR472" s="3"/>
      <c r="AS472" s="3"/>
      <c r="AT472" s="3"/>
      <c r="AU472" s="3"/>
      <c r="AV472" s="3"/>
      <c r="AW472" s="1"/>
      <c r="AX472" s="1"/>
      <c r="AY472" s="1">
        <f t="shared" si="136"/>
        <v>0</v>
      </c>
      <c r="AZ472" s="3"/>
      <c r="BA472" s="3"/>
      <c r="BB472" s="3"/>
      <c r="BC472" s="80" t="e">
        <f t="shared" si="137"/>
        <v>#DIV/0!</v>
      </c>
      <c r="BD472" s="80" t="e">
        <f t="shared" si="138"/>
        <v>#DIV/0!</v>
      </c>
      <c r="BE472" s="81">
        <f t="shared" si="139"/>
        <v>0</v>
      </c>
      <c r="BF472" s="81">
        <f t="shared" si="140"/>
        <v>0</v>
      </c>
      <c r="BG472" s="81">
        <f t="shared" si="141"/>
        <v>0</v>
      </c>
      <c r="BH472" s="81">
        <f t="shared" si="142"/>
        <v>0</v>
      </c>
      <c r="BI472" s="81">
        <f t="shared" si="143"/>
        <v>0</v>
      </c>
    </row>
    <row r="473" spans="1:61" ht="17.25" thickTop="1" thickBot="1">
      <c r="A473" s="70"/>
      <c r="B473" s="71"/>
      <c r="C473" s="3"/>
      <c r="D473" s="45"/>
      <c r="E473" s="45"/>
      <c r="F473" s="45">
        <f t="shared" si="132"/>
        <v>0</v>
      </c>
      <c r="G473" s="3"/>
      <c r="H473" s="3"/>
      <c r="I473" s="39"/>
      <c r="J473" s="45">
        <f t="shared" si="133"/>
        <v>0</v>
      </c>
      <c r="K473" s="45">
        <f t="shared" si="134"/>
        <v>0</v>
      </c>
      <c r="L473" s="3"/>
      <c r="M473" s="72"/>
      <c r="N473" s="73"/>
      <c r="O473" s="45">
        <f t="shared" si="135"/>
        <v>0</v>
      </c>
      <c r="P473" s="71"/>
      <c r="Q473" s="74"/>
      <c r="R473" s="74"/>
      <c r="S473" s="75"/>
      <c r="T473" s="76"/>
      <c r="U473" s="70"/>
      <c r="V473" s="3"/>
      <c r="W473" s="3"/>
      <c r="X473" s="3"/>
      <c r="Y473" s="39"/>
      <c r="Z473" s="405">
        <f t="shared" si="144"/>
        <v>0</v>
      </c>
      <c r="AA473" s="92">
        <f t="shared" si="131"/>
        <v>0</v>
      </c>
      <c r="AB473" s="71"/>
      <c r="AC473" s="3"/>
      <c r="AD473" s="71"/>
      <c r="AE473" s="78"/>
      <c r="AF473" s="78"/>
      <c r="AG473" s="3"/>
      <c r="AH473" s="3"/>
      <c r="AI473" s="79"/>
      <c r="AJ473" s="3"/>
      <c r="AK473" s="71"/>
      <c r="AL473" s="3"/>
      <c r="AM473" s="71"/>
      <c r="AN473" s="71"/>
      <c r="AO473" s="3"/>
      <c r="AP473" s="76"/>
      <c r="AQ473" s="74"/>
      <c r="AR473" s="3"/>
      <c r="AS473" s="3"/>
      <c r="AT473" s="3"/>
      <c r="AU473" s="3"/>
      <c r="AV473" s="3"/>
      <c r="AW473" s="1"/>
      <c r="AX473" s="1"/>
      <c r="AY473" s="1">
        <f t="shared" si="136"/>
        <v>0</v>
      </c>
      <c r="AZ473" s="3"/>
      <c r="BA473" s="3"/>
      <c r="BB473" s="106"/>
      <c r="BC473" s="80" t="e">
        <f t="shared" si="137"/>
        <v>#DIV/0!</v>
      </c>
      <c r="BD473" s="80" t="e">
        <f t="shared" si="138"/>
        <v>#DIV/0!</v>
      </c>
      <c r="BE473" s="81">
        <f t="shared" si="139"/>
        <v>0</v>
      </c>
      <c r="BF473" s="81">
        <f t="shared" si="140"/>
        <v>0</v>
      </c>
      <c r="BG473" s="81">
        <f t="shared" si="141"/>
        <v>0</v>
      </c>
      <c r="BH473" s="81">
        <f t="shared" si="142"/>
        <v>0</v>
      </c>
      <c r="BI473" s="81">
        <f t="shared" si="143"/>
        <v>0</v>
      </c>
    </row>
    <row r="474" spans="1:61" ht="17.25" thickTop="1" thickBot="1">
      <c r="A474" s="70"/>
      <c r="B474" s="71"/>
      <c r="C474" s="3"/>
      <c r="D474" s="45"/>
      <c r="E474" s="45"/>
      <c r="F474" s="45">
        <f t="shared" si="132"/>
        <v>0</v>
      </c>
      <c r="G474" s="3"/>
      <c r="H474" s="3"/>
      <c r="I474" s="39"/>
      <c r="J474" s="45">
        <f t="shared" si="133"/>
        <v>0</v>
      </c>
      <c r="K474" s="45">
        <f t="shared" si="134"/>
        <v>0</v>
      </c>
      <c r="L474" s="3"/>
      <c r="M474" s="72"/>
      <c r="N474" s="73"/>
      <c r="O474" s="45">
        <f t="shared" si="135"/>
        <v>0</v>
      </c>
      <c r="P474" s="71"/>
      <c r="Q474" s="74"/>
      <c r="R474" s="74"/>
      <c r="S474" s="75"/>
      <c r="T474" s="76"/>
      <c r="U474" s="70"/>
      <c r="V474" s="3"/>
      <c r="W474" s="3"/>
      <c r="X474" s="3"/>
      <c r="Y474" s="39"/>
      <c r="Z474" s="405">
        <f t="shared" si="144"/>
        <v>0</v>
      </c>
      <c r="AA474" s="92">
        <f t="shared" si="131"/>
        <v>0</v>
      </c>
      <c r="AB474" s="71"/>
      <c r="AC474" s="3"/>
      <c r="AD474" s="71"/>
      <c r="AE474" s="78"/>
      <c r="AF474" s="78"/>
      <c r="AG474" s="3"/>
      <c r="AH474" s="3"/>
      <c r="AI474" s="79"/>
      <c r="AJ474" s="3"/>
      <c r="AK474" s="71"/>
      <c r="AL474" s="3"/>
      <c r="AM474" s="71"/>
      <c r="AN474" s="71"/>
      <c r="AO474" s="3"/>
      <c r="AP474" s="76"/>
      <c r="AQ474" s="74"/>
      <c r="AR474" s="3"/>
      <c r="AS474" s="3"/>
      <c r="AT474" s="3"/>
      <c r="AU474" s="3"/>
      <c r="AV474" s="3"/>
      <c r="AW474" s="1"/>
      <c r="AX474" s="1"/>
      <c r="AY474" s="1">
        <f t="shared" si="136"/>
        <v>0</v>
      </c>
      <c r="AZ474" s="3"/>
      <c r="BA474" s="3"/>
      <c r="BB474" s="106"/>
      <c r="BC474" s="80" t="e">
        <f t="shared" si="137"/>
        <v>#DIV/0!</v>
      </c>
      <c r="BD474" s="80" t="e">
        <f t="shared" si="138"/>
        <v>#DIV/0!</v>
      </c>
      <c r="BE474" s="81">
        <f t="shared" si="139"/>
        <v>0</v>
      </c>
      <c r="BF474" s="81">
        <f t="shared" si="140"/>
        <v>0</v>
      </c>
      <c r="BG474" s="81">
        <f t="shared" si="141"/>
        <v>0</v>
      </c>
      <c r="BH474" s="81">
        <f t="shared" si="142"/>
        <v>0</v>
      </c>
      <c r="BI474" s="81">
        <f t="shared" si="143"/>
        <v>0</v>
      </c>
    </row>
    <row r="475" spans="1:61" ht="17.25" thickTop="1" thickBot="1">
      <c r="A475" s="70"/>
      <c r="B475" s="71"/>
      <c r="C475" s="3"/>
      <c r="D475" s="45"/>
      <c r="E475" s="45"/>
      <c r="F475" s="45">
        <f t="shared" si="132"/>
        <v>0</v>
      </c>
      <c r="G475" s="3"/>
      <c r="H475" s="3"/>
      <c r="I475" s="39"/>
      <c r="J475" s="45">
        <f t="shared" si="133"/>
        <v>0</v>
      </c>
      <c r="K475" s="45">
        <f t="shared" si="134"/>
        <v>0</v>
      </c>
      <c r="L475" s="3"/>
      <c r="M475" s="72"/>
      <c r="N475" s="73"/>
      <c r="O475" s="45">
        <f t="shared" si="135"/>
        <v>0</v>
      </c>
      <c r="P475" s="71"/>
      <c r="Q475" s="74"/>
      <c r="R475" s="74"/>
      <c r="S475" s="75"/>
      <c r="T475" s="76"/>
      <c r="U475" s="70"/>
      <c r="V475" s="3"/>
      <c r="W475" s="3"/>
      <c r="X475" s="3"/>
      <c r="Y475" s="39"/>
      <c r="Z475" s="405">
        <f t="shared" si="144"/>
        <v>0</v>
      </c>
      <c r="AA475" s="92">
        <f t="shared" si="131"/>
        <v>0</v>
      </c>
      <c r="AB475" s="71"/>
      <c r="AC475" s="3"/>
      <c r="AD475" s="71"/>
      <c r="AE475" s="78"/>
      <c r="AF475" s="78"/>
      <c r="AG475" s="3"/>
      <c r="AH475" s="3"/>
      <c r="AI475" s="79"/>
      <c r="AJ475" s="3"/>
      <c r="AK475" s="71"/>
      <c r="AL475" s="3"/>
      <c r="AM475" s="71"/>
      <c r="AN475" s="71"/>
      <c r="AO475" s="3"/>
      <c r="AP475" s="76"/>
      <c r="AQ475" s="74"/>
      <c r="AR475" s="3"/>
      <c r="AS475" s="3"/>
      <c r="AT475" s="3"/>
      <c r="AU475" s="3"/>
      <c r="AV475" s="3"/>
      <c r="AW475" s="1"/>
      <c r="AX475" s="1"/>
      <c r="AY475" s="1">
        <f t="shared" si="136"/>
        <v>0</v>
      </c>
      <c r="AZ475" s="3"/>
      <c r="BA475" s="3"/>
      <c r="BB475" s="3"/>
      <c r="BC475" s="80" t="e">
        <f t="shared" si="137"/>
        <v>#DIV/0!</v>
      </c>
      <c r="BD475" s="80" t="e">
        <f t="shared" si="138"/>
        <v>#DIV/0!</v>
      </c>
      <c r="BE475" s="81">
        <f t="shared" si="139"/>
        <v>0</v>
      </c>
      <c r="BF475" s="81">
        <f t="shared" si="140"/>
        <v>0</v>
      </c>
      <c r="BG475" s="81">
        <f t="shared" si="141"/>
        <v>0</v>
      </c>
      <c r="BH475" s="81">
        <f t="shared" si="142"/>
        <v>0</v>
      </c>
      <c r="BI475" s="81">
        <f t="shared" si="143"/>
        <v>0</v>
      </c>
    </row>
    <row r="476" spans="1:61" ht="17.25" thickTop="1" thickBot="1">
      <c r="A476" s="70"/>
      <c r="B476" s="71"/>
      <c r="C476" s="3"/>
      <c r="D476" s="45"/>
      <c r="E476" s="45"/>
      <c r="F476" s="45">
        <f t="shared" si="132"/>
        <v>0</v>
      </c>
      <c r="G476" s="3"/>
      <c r="H476" s="3"/>
      <c r="I476" s="39"/>
      <c r="J476" s="45">
        <f t="shared" si="133"/>
        <v>0</v>
      </c>
      <c r="K476" s="45">
        <f t="shared" si="134"/>
        <v>0</v>
      </c>
      <c r="L476" s="3"/>
      <c r="M476" s="72"/>
      <c r="N476" s="73"/>
      <c r="O476" s="45">
        <f t="shared" si="135"/>
        <v>0</v>
      </c>
      <c r="P476" s="71"/>
      <c r="Q476" s="74"/>
      <c r="R476" s="74"/>
      <c r="S476" s="75"/>
      <c r="T476" s="76"/>
      <c r="U476" s="70"/>
      <c r="V476" s="3"/>
      <c r="W476" s="3"/>
      <c r="X476" s="3"/>
      <c r="Y476" s="39"/>
      <c r="Z476" s="405">
        <f t="shared" si="144"/>
        <v>0</v>
      </c>
      <c r="AA476" s="92">
        <f t="shared" si="131"/>
        <v>0</v>
      </c>
      <c r="AB476" s="71"/>
      <c r="AC476" s="3"/>
      <c r="AD476" s="71"/>
      <c r="AE476" s="78"/>
      <c r="AF476" s="78"/>
      <c r="AG476" s="3"/>
      <c r="AH476" s="3"/>
      <c r="AI476" s="79"/>
      <c r="AJ476" s="3"/>
      <c r="AK476" s="71"/>
      <c r="AL476" s="3"/>
      <c r="AM476" s="71"/>
      <c r="AN476" s="71"/>
      <c r="AO476" s="3"/>
      <c r="AP476" s="76"/>
      <c r="AQ476" s="74"/>
      <c r="AR476" s="3"/>
      <c r="AS476" s="3"/>
      <c r="AT476" s="3"/>
      <c r="AU476" s="3"/>
      <c r="AV476" s="3"/>
      <c r="AW476" s="1"/>
      <c r="AX476" s="1"/>
      <c r="AY476" s="1">
        <f t="shared" si="136"/>
        <v>0</v>
      </c>
      <c r="AZ476" s="3"/>
      <c r="BA476" s="3"/>
      <c r="BB476" s="3"/>
      <c r="BC476" s="80" t="e">
        <f t="shared" si="137"/>
        <v>#DIV/0!</v>
      </c>
      <c r="BD476" s="80" t="e">
        <f t="shared" si="138"/>
        <v>#DIV/0!</v>
      </c>
      <c r="BE476" s="81">
        <f t="shared" si="139"/>
        <v>0</v>
      </c>
      <c r="BF476" s="81">
        <f t="shared" si="140"/>
        <v>0</v>
      </c>
      <c r="BG476" s="81">
        <f t="shared" si="141"/>
        <v>0</v>
      </c>
      <c r="BH476" s="81">
        <f t="shared" si="142"/>
        <v>0</v>
      </c>
      <c r="BI476" s="81">
        <f t="shared" si="143"/>
        <v>0</v>
      </c>
    </row>
    <row r="477" spans="1:61" ht="17.25" thickTop="1" thickBot="1">
      <c r="A477" s="70"/>
      <c r="B477" s="71"/>
      <c r="C477" s="3"/>
      <c r="D477" s="45"/>
      <c r="E477" s="45"/>
      <c r="F477" s="45">
        <f t="shared" si="132"/>
        <v>0</v>
      </c>
      <c r="G477" s="3"/>
      <c r="H477" s="3"/>
      <c r="I477" s="39"/>
      <c r="J477" s="45">
        <f t="shared" si="133"/>
        <v>0</v>
      </c>
      <c r="K477" s="45">
        <f t="shared" si="134"/>
        <v>0</v>
      </c>
      <c r="L477" s="3"/>
      <c r="M477" s="72"/>
      <c r="N477" s="107"/>
      <c r="O477" s="45">
        <f t="shared" si="135"/>
        <v>0</v>
      </c>
      <c r="P477" s="108"/>
      <c r="Q477" s="109"/>
      <c r="R477" s="74"/>
      <c r="S477" s="75"/>
      <c r="T477" s="76"/>
      <c r="U477" s="70"/>
      <c r="V477" s="3"/>
      <c r="W477" s="3"/>
      <c r="X477" s="3"/>
      <c r="Y477" s="39"/>
      <c r="Z477" s="405">
        <f t="shared" si="144"/>
        <v>0</v>
      </c>
      <c r="AA477" s="92">
        <f t="shared" si="131"/>
        <v>0</v>
      </c>
      <c r="AB477" s="71"/>
      <c r="AC477" s="3"/>
      <c r="AD477" s="71"/>
      <c r="AE477" s="78"/>
      <c r="AF477" s="78"/>
      <c r="AG477" s="3"/>
      <c r="AH477" s="3"/>
      <c r="AI477" s="79"/>
      <c r="AJ477" s="3"/>
      <c r="AK477" s="71"/>
      <c r="AL477" s="3"/>
      <c r="AM477" s="71"/>
      <c r="AN477" s="3"/>
      <c r="AO477" s="3"/>
      <c r="AP477" s="76"/>
      <c r="AQ477" s="74"/>
      <c r="AR477" s="3"/>
      <c r="AS477" s="3"/>
      <c r="AT477" s="110"/>
      <c r="AU477" s="3"/>
      <c r="AV477" s="3"/>
      <c r="AW477" s="1"/>
      <c r="AX477" s="1"/>
      <c r="AY477" s="1">
        <f t="shared" si="136"/>
        <v>0</v>
      </c>
      <c r="AZ477" s="3"/>
      <c r="BA477" s="3"/>
      <c r="BB477" s="3"/>
      <c r="BC477" s="80" t="e">
        <f t="shared" si="137"/>
        <v>#DIV/0!</v>
      </c>
      <c r="BD477" s="80" t="e">
        <f t="shared" si="138"/>
        <v>#DIV/0!</v>
      </c>
      <c r="BE477" s="81">
        <f t="shared" si="139"/>
        <v>0</v>
      </c>
      <c r="BF477" s="81">
        <f t="shared" si="140"/>
        <v>0</v>
      </c>
      <c r="BG477" s="81">
        <f t="shared" si="141"/>
        <v>0</v>
      </c>
      <c r="BH477" s="81">
        <f t="shared" si="142"/>
        <v>0</v>
      </c>
      <c r="BI477" s="81">
        <f t="shared" si="143"/>
        <v>0</v>
      </c>
    </row>
    <row r="478" spans="1:61" ht="17.25" thickTop="1" thickBot="1">
      <c r="A478" s="70"/>
      <c r="B478" s="71"/>
      <c r="C478" s="3"/>
      <c r="D478" s="45"/>
      <c r="E478" s="45"/>
      <c r="F478" s="45">
        <f t="shared" si="132"/>
        <v>0</v>
      </c>
      <c r="G478" s="3"/>
      <c r="H478" s="3"/>
      <c r="I478" s="39"/>
      <c r="J478" s="45">
        <f t="shared" si="133"/>
        <v>0</v>
      </c>
      <c r="K478" s="45">
        <f t="shared" si="134"/>
        <v>0</v>
      </c>
      <c r="L478" s="3"/>
      <c r="M478" s="72"/>
      <c r="N478" s="107"/>
      <c r="O478" s="45">
        <f t="shared" si="135"/>
        <v>0</v>
      </c>
      <c r="P478" s="108"/>
      <c r="Q478" s="109"/>
      <c r="R478" s="74"/>
      <c r="S478" s="75"/>
      <c r="T478" s="76"/>
      <c r="U478" s="70"/>
      <c r="V478" s="3"/>
      <c r="W478" s="3"/>
      <c r="X478" s="3"/>
      <c r="Y478" s="39"/>
      <c r="Z478" s="405">
        <f t="shared" si="144"/>
        <v>0</v>
      </c>
      <c r="AA478" s="92">
        <f t="shared" si="131"/>
        <v>0</v>
      </c>
      <c r="AB478" s="71"/>
      <c r="AC478" s="3"/>
      <c r="AD478" s="71"/>
      <c r="AE478" s="78"/>
      <c r="AF478" s="78"/>
      <c r="AG478" s="3"/>
      <c r="AH478" s="3"/>
      <c r="AI478" s="79"/>
      <c r="AJ478" s="3"/>
      <c r="AK478" s="71"/>
      <c r="AL478" s="3"/>
      <c r="AM478" s="71"/>
      <c r="AN478" s="3"/>
      <c r="AO478" s="3"/>
      <c r="AP478" s="76"/>
      <c r="AQ478" s="74"/>
      <c r="AR478" s="3"/>
      <c r="AS478" s="3"/>
      <c r="AT478" s="110"/>
      <c r="AU478" s="3"/>
      <c r="AV478" s="3"/>
      <c r="AW478" s="1"/>
      <c r="AX478" s="1"/>
      <c r="AY478" s="1">
        <f t="shared" si="136"/>
        <v>0</v>
      </c>
      <c r="AZ478" s="3"/>
      <c r="BA478" s="3"/>
      <c r="BB478" s="3"/>
      <c r="BC478" s="80" t="e">
        <f t="shared" si="137"/>
        <v>#DIV/0!</v>
      </c>
      <c r="BD478" s="80" t="e">
        <f t="shared" si="138"/>
        <v>#DIV/0!</v>
      </c>
      <c r="BE478" s="81">
        <f t="shared" si="139"/>
        <v>0</v>
      </c>
      <c r="BF478" s="81">
        <f t="shared" si="140"/>
        <v>0</v>
      </c>
      <c r="BG478" s="81">
        <f t="shared" si="141"/>
        <v>0</v>
      </c>
      <c r="BH478" s="81">
        <f t="shared" si="142"/>
        <v>0</v>
      </c>
      <c r="BI478" s="81">
        <f t="shared" si="143"/>
        <v>0</v>
      </c>
    </row>
    <row r="479" spans="1:61" ht="17.25" thickTop="1" thickBot="1">
      <c r="A479" s="70"/>
      <c r="B479" s="71"/>
      <c r="C479" s="3"/>
      <c r="D479" s="45"/>
      <c r="E479" s="45"/>
      <c r="F479" s="45">
        <f t="shared" si="132"/>
        <v>0</v>
      </c>
      <c r="G479" s="3"/>
      <c r="H479" s="3"/>
      <c r="I479" s="39"/>
      <c r="J479" s="45">
        <f t="shared" si="133"/>
        <v>0</v>
      </c>
      <c r="K479" s="45">
        <f t="shared" si="134"/>
        <v>0</v>
      </c>
      <c r="L479" s="3"/>
      <c r="M479" s="72"/>
      <c r="N479" s="73"/>
      <c r="O479" s="45">
        <f t="shared" si="135"/>
        <v>0</v>
      </c>
      <c r="P479" s="71"/>
      <c r="Q479" s="74"/>
      <c r="R479" s="74"/>
      <c r="S479" s="75"/>
      <c r="T479" s="76"/>
      <c r="U479" s="70"/>
      <c r="V479" s="3"/>
      <c r="W479" s="3"/>
      <c r="X479" s="3"/>
      <c r="Y479" s="39"/>
      <c r="Z479" s="405">
        <f t="shared" si="144"/>
        <v>0</v>
      </c>
      <c r="AA479" s="92">
        <f t="shared" si="131"/>
        <v>0</v>
      </c>
      <c r="AB479" s="71"/>
      <c r="AC479" s="3"/>
      <c r="AD479" s="71"/>
      <c r="AE479" s="78"/>
      <c r="AF479" s="78"/>
      <c r="AG479" s="3"/>
      <c r="AH479" s="3"/>
      <c r="AI479" s="79"/>
      <c r="AJ479" s="3"/>
      <c r="AK479" s="71"/>
      <c r="AL479" s="3"/>
      <c r="AM479" s="71"/>
      <c r="AN479" s="71"/>
      <c r="AO479" s="3"/>
      <c r="AP479" s="76"/>
      <c r="AQ479" s="74"/>
      <c r="AR479" s="3"/>
      <c r="AS479" s="3"/>
      <c r="AT479" s="3"/>
      <c r="AU479" s="3"/>
      <c r="AV479" s="3"/>
      <c r="AW479" s="1"/>
      <c r="AX479" s="1"/>
      <c r="AY479" s="1">
        <f t="shared" si="136"/>
        <v>0</v>
      </c>
      <c r="AZ479" s="3"/>
      <c r="BA479" s="3"/>
      <c r="BB479" s="3"/>
      <c r="BC479" s="80" t="e">
        <f t="shared" si="137"/>
        <v>#DIV/0!</v>
      </c>
      <c r="BD479" s="80" t="e">
        <f t="shared" si="138"/>
        <v>#DIV/0!</v>
      </c>
      <c r="BE479" s="81">
        <f t="shared" si="139"/>
        <v>0</v>
      </c>
      <c r="BF479" s="81">
        <f t="shared" si="140"/>
        <v>0</v>
      </c>
      <c r="BG479" s="81">
        <f t="shared" si="141"/>
        <v>0</v>
      </c>
      <c r="BH479" s="81">
        <f t="shared" si="142"/>
        <v>0</v>
      </c>
      <c r="BI479" s="81">
        <f t="shared" si="143"/>
        <v>0</v>
      </c>
    </row>
    <row r="480" spans="1:61" ht="17.25" thickTop="1" thickBot="1">
      <c r="A480" s="70"/>
      <c r="B480" s="71"/>
      <c r="C480" s="3"/>
      <c r="D480" s="45"/>
      <c r="E480" s="45"/>
      <c r="F480" s="45">
        <f t="shared" si="132"/>
        <v>0</v>
      </c>
      <c r="G480" s="3"/>
      <c r="H480" s="3"/>
      <c r="I480" s="39"/>
      <c r="J480" s="45">
        <f t="shared" si="133"/>
        <v>0</v>
      </c>
      <c r="K480" s="45">
        <f t="shared" si="134"/>
        <v>0</v>
      </c>
      <c r="L480" s="3"/>
      <c r="M480" s="72"/>
      <c r="N480" s="73"/>
      <c r="O480" s="45">
        <f t="shared" si="135"/>
        <v>0</v>
      </c>
      <c r="P480" s="71"/>
      <c r="Q480" s="74"/>
      <c r="R480" s="74"/>
      <c r="S480" s="75"/>
      <c r="T480" s="76"/>
      <c r="U480" s="70"/>
      <c r="V480" s="3"/>
      <c r="W480" s="3"/>
      <c r="X480" s="3"/>
      <c r="Y480" s="39"/>
      <c r="Z480" s="405">
        <f t="shared" si="144"/>
        <v>0</v>
      </c>
      <c r="AA480" s="92">
        <f t="shared" si="131"/>
        <v>0</v>
      </c>
      <c r="AB480" s="71"/>
      <c r="AC480" s="3"/>
      <c r="AD480" s="71"/>
      <c r="AE480" s="78"/>
      <c r="AF480" s="78"/>
      <c r="AG480" s="3"/>
      <c r="AH480" s="3"/>
      <c r="AI480" s="79"/>
      <c r="AJ480" s="3"/>
      <c r="AK480" s="71"/>
      <c r="AL480" s="3"/>
      <c r="AM480" s="71"/>
      <c r="AN480" s="71"/>
      <c r="AO480" s="3"/>
      <c r="AP480" s="76"/>
      <c r="AQ480" s="74"/>
      <c r="AR480" s="3"/>
      <c r="AS480" s="3"/>
      <c r="AT480" s="3"/>
      <c r="AU480" s="3"/>
      <c r="AV480" s="3"/>
      <c r="AW480" s="1"/>
      <c r="AX480" s="1"/>
      <c r="AY480" s="1">
        <f t="shared" si="136"/>
        <v>0</v>
      </c>
      <c r="AZ480" s="3"/>
      <c r="BA480" s="3"/>
      <c r="BB480" s="3"/>
      <c r="BC480" s="80" t="e">
        <f t="shared" si="137"/>
        <v>#DIV/0!</v>
      </c>
      <c r="BD480" s="80" t="e">
        <f t="shared" si="138"/>
        <v>#DIV/0!</v>
      </c>
      <c r="BE480" s="81">
        <f t="shared" si="139"/>
        <v>0</v>
      </c>
      <c r="BF480" s="81">
        <f t="shared" si="140"/>
        <v>0</v>
      </c>
      <c r="BG480" s="81">
        <f t="shared" si="141"/>
        <v>0</v>
      </c>
      <c r="BH480" s="81">
        <f t="shared" si="142"/>
        <v>0</v>
      </c>
      <c r="BI480" s="81">
        <f t="shared" si="143"/>
        <v>0</v>
      </c>
    </row>
    <row r="481" spans="1:61" ht="17.25" thickTop="1" thickBot="1">
      <c r="A481" s="70"/>
      <c r="B481" s="71"/>
      <c r="C481" s="3"/>
      <c r="D481" s="45"/>
      <c r="E481" s="45"/>
      <c r="F481" s="45">
        <f t="shared" si="132"/>
        <v>0</v>
      </c>
      <c r="G481" s="3"/>
      <c r="H481" s="3"/>
      <c r="I481" s="39"/>
      <c r="J481" s="45">
        <f t="shared" si="133"/>
        <v>0</v>
      </c>
      <c r="K481" s="45">
        <f t="shared" si="134"/>
        <v>0</v>
      </c>
      <c r="L481" s="3"/>
      <c r="M481" s="72"/>
      <c r="N481" s="73"/>
      <c r="O481" s="45">
        <f t="shared" si="135"/>
        <v>0</v>
      </c>
      <c r="P481" s="71"/>
      <c r="Q481" s="74"/>
      <c r="R481" s="74"/>
      <c r="S481" s="75"/>
      <c r="T481" s="76"/>
      <c r="U481" s="70"/>
      <c r="V481" s="3"/>
      <c r="W481" s="3"/>
      <c r="X481" s="3"/>
      <c r="Y481" s="39"/>
      <c r="Z481" s="405">
        <f t="shared" si="144"/>
        <v>0</v>
      </c>
      <c r="AA481" s="92">
        <f t="shared" si="131"/>
        <v>0</v>
      </c>
      <c r="AB481" s="71"/>
      <c r="AC481" s="3"/>
      <c r="AD481" s="71"/>
      <c r="AE481" s="78"/>
      <c r="AF481" s="78"/>
      <c r="AG481" s="3"/>
      <c r="AH481" s="3"/>
      <c r="AI481" s="79"/>
      <c r="AJ481" s="3"/>
      <c r="AK481" s="71"/>
      <c r="AL481" s="3"/>
      <c r="AM481" s="71"/>
      <c r="AN481" s="71"/>
      <c r="AO481" s="3"/>
      <c r="AP481" s="76"/>
      <c r="AQ481" s="74"/>
      <c r="AR481" s="3"/>
      <c r="AS481" s="3"/>
      <c r="AT481" s="3"/>
      <c r="AU481" s="3"/>
      <c r="AV481" s="3"/>
      <c r="AW481" s="1"/>
      <c r="AX481" s="1"/>
      <c r="AY481" s="1">
        <f t="shared" si="136"/>
        <v>0</v>
      </c>
      <c r="AZ481" s="3"/>
      <c r="BA481" s="3"/>
      <c r="BB481" s="3"/>
      <c r="BC481" s="80" t="e">
        <f t="shared" si="137"/>
        <v>#DIV/0!</v>
      </c>
      <c r="BD481" s="80" t="e">
        <f t="shared" si="138"/>
        <v>#DIV/0!</v>
      </c>
      <c r="BE481" s="81">
        <f t="shared" si="139"/>
        <v>0</v>
      </c>
      <c r="BF481" s="81">
        <f t="shared" si="140"/>
        <v>0</v>
      </c>
      <c r="BG481" s="81">
        <f t="shared" si="141"/>
        <v>0</v>
      </c>
      <c r="BH481" s="81">
        <f t="shared" si="142"/>
        <v>0</v>
      </c>
      <c r="BI481" s="81">
        <f t="shared" si="143"/>
        <v>0</v>
      </c>
    </row>
    <row r="482" spans="1:61" ht="17.25" thickTop="1" thickBot="1">
      <c r="A482" s="70"/>
      <c r="B482" s="71"/>
      <c r="C482" s="3"/>
      <c r="D482" s="45"/>
      <c r="E482" s="45"/>
      <c r="F482" s="45">
        <f t="shared" si="132"/>
        <v>0</v>
      </c>
      <c r="G482" s="3"/>
      <c r="H482" s="3"/>
      <c r="I482" s="39"/>
      <c r="J482" s="45">
        <f t="shared" si="133"/>
        <v>0</v>
      </c>
      <c r="K482" s="45">
        <f t="shared" si="134"/>
        <v>0</v>
      </c>
      <c r="L482" s="3"/>
      <c r="M482" s="72"/>
      <c r="N482" s="73"/>
      <c r="O482" s="45">
        <f t="shared" si="135"/>
        <v>0</v>
      </c>
      <c r="P482" s="71"/>
      <c r="Q482" s="74"/>
      <c r="R482" s="74"/>
      <c r="S482" s="75"/>
      <c r="T482" s="76"/>
      <c r="U482" s="70"/>
      <c r="V482" s="3"/>
      <c r="W482" s="3"/>
      <c r="X482" s="3"/>
      <c r="Y482" s="39"/>
      <c r="Z482" s="405">
        <f t="shared" si="144"/>
        <v>0</v>
      </c>
      <c r="AA482" s="92">
        <f t="shared" si="131"/>
        <v>0</v>
      </c>
      <c r="AB482" s="71"/>
      <c r="AC482" s="3"/>
      <c r="AD482" s="71"/>
      <c r="AE482" s="78"/>
      <c r="AF482" s="78"/>
      <c r="AG482" s="3"/>
      <c r="AH482" s="3"/>
      <c r="AI482" s="79"/>
      <c r="AJ482" s="3"/>
      <c r="AK482" s="71"/>
      <c r="AL482" s="3"/>
      <c r="AM482" s="71"/>
      <c r="AN482" s="71"/>
      <c r="AO482" s="3"/>
      <c r="AP482" s="76"/>
      <c r="AQ482" s="74"/>
      <c r="AR482" s="3"/>
      <c r="AS482" s="3"/>
      <c r="AT482" s="3"/>
      <c r="AU482" s="3"/>
      <c r="AV482" s="3"/>
      <c r="AW482" s="1"/>
      <c r="AX482" s="1"/>
      <c r="AY482" s="1">
        <f t="shared" si="136"/>
        <v>0</v>
      </c>
      <c r="AZ482" s="3"/>
      <c r="BA482" s="3"/>
      <c r="BB482" s="3"/>
      <c r="BC482" s="80" t="e">
        <f t="shared" si="137"/>
        <v>#DIV/0!</v>
      </c>
      <c r="BD482" s="80" t="e">
        <f t="shared" si="138"/>
        <v>#DIV/0!</v>
      </c>
      <c r="BE482" s="81">
        <f t="shared" si="139"/>
        <v>0</v>
      </c>
      <c r="BF482" s="81">
        <f t="shared" si="140"/>
        <v>0</v>
      </c>
      <c r="BG482" s="81">
        <f t="shared" si="141"/>
        <v>0</v>
      </c>
      <c r="BH482" s="81">
        <f t="shared" si="142"/>
        <v>0</v>
      </c>
      <c r="BI482" s="81">
        <f t="shared" si="143"/>
        <v>0</v>
      </c>
    </row>
    <row r="483" spans="1:61" ht="17.25" thickTop="1" thickBot="1">
      <c r="A483" s="70"/>
      <c r="B483" s="71"/>
      <c r="C483" s="3"/>
      <c r="D483" s="45"/>
      <c r="E483" s="45"/>
      <c r="F483" s="45">
        <f t="shared" si="132"/>
        <v>0</v>
      </c>
      <c r="G483" s="3"/>
      <c r="H483" s="3"/>
      <c r="I483" s="39"/>
      <c r="J483" s="45">
        <f t="shared" si="133"/>
        <v>0</v>
      </c>
      <c r="K483" s="45">
        <f t="shared" si="134"/>
        <v>0</v>
      </c>
      <c r="L483" s="3"/>
      <c r="M483" s="72"/>
      <c r="N483" s="73"/>
      <c r="O483" s="45">
        <f t="shared" si="135"/>
        <v>0</v>
      </c>
      <c r="P483" s="71"/>
      <c r="Q483" s="74"/>
      <c r="R483" s="74"/>
      <c r="S483" s="75"/>
      <c r="T483" s="76"/>
      <c r="U483" s="70"/>
      <c r="V483" s="3"/>
      <c r="W483" s="3"/>
      <c r="X483" s="3"/>
      <c r="Y483" s="39"/>
      <c r="Z483" s="405">
        <f t="shared" si="144"/>
        <v>0</v>
      </c>
      <c r="AA483" s="92">
        <f t="shared" si="131"/>
        <v>0</v>
      </c>
      <c r="AB483" s="71"/>
      <c r="AC483" s="3"/>
      <c r="AD483" s="71"/>
      <c r="AE483" s="78"/>
      <c r="AF483" s="78"/>
      <c r="AG483" s="3"/>
      <c r="AH483" s="3"/>
      <c r="AI483" s="79"/>
      <c r="AJ483" s="3"/>
      <c r="AK483" s="71"/>
      <c r="AL483" s="3"/>
      <c r="AM483" s="71"/>
      <c r="AN483" s="71"/>
      <c r="AO483" s="3"/>
      <c r="AP483" s="76"/>
      <c r="AQ483" s="74"/>
      <c r="AR483" s="3"/>
      <c r="AS483" s="3"/>
      <c r="AT483" s="3"/>
      <c r="AU483" s="3"/>
      <c r="AV483" s="3"/>
      <c r="AW483" s="1"/>
      <c r="AX483" s="1"/>
      <c r="AY483" s="1">
        <f t="shared" si="136"/>
        <v>0</v>
      </c>
      <c r="AZ483" s="3"/>
      <c r="BA483" s="3"/>
      <c r="BB483" s="3"/>
      <c r="BC483" s="80" t="e">
        <f t="shared" si="137"/>
        <v>#DIV/0!</v>
      </c>
      <c r="BD483" s="80" t="e">
        <f t="shared" si="138"/>
        <v>#DIV/0!</v>
      </c>
      <c r="BE483" s="81">
        <f t="shared" si="139"/>
        <v>0</v>
      </c>
      <c r="BF483" s="81">
        <f t="shared" si="140"/>
        <v>0</v>
      </c>
      <c r="BG483" s="81">
        <f t="shared" si="141"/>
        <v>0</v>
      </c>
      <c r="BH483" s="81">
        <f t="shared" si="142"/>
        <v>0</v>
      </c>
      <c r="BI483" s="81">
        <f t="shared" si="143"/>
        <v>0</v>
      </c>
    </row>
    <row r="484" spans="1:61" ht="17.25" thickTop="1" thickBot="1">
      <c r="A484" s="70"/>
      <c r="B484" s="71"/>
      <c r="C484" s="3"/>
      <c r="D484" s="45"/>
      <c r="E484" s="45"/>
      <c r="F484" s="45">
        <f t="shared" si="132"/>
        <v>0</v>
      </c>
      <c r="G484" s="3"/>
      <c r="H484" s="3"/>
      <c r="I484" s="39"/>
      <c r="J484" s="45">
        <f t="shared" si="133"/>
        <v>0</v>
      </c>
      <c r="K484" s="45">
        <f t="shared" si="134"/>
        <v>0</v>
      </c>
      <c r="L484" s="3"/>
      <c r="M484" s="72"/>
      <c r="N484" s="73"/>
      <c r="O484" s="45">
        <f t="shared" si="135"/>
        <v>0</v>
      </c>
      <c r="P484" s="71"/>
      <c r="Q484" s="74"/>
      <c r="R484" s="74"/>
      <c r="S484" s="75"/>
      <c r="T484" s="76"/>
      <c r="U484" s="70"/>
      <c r="V484" s="3"/>
      <c r="W484" s="3"/>
      <c r="X484" s="3"/>
      <c r="Y484" s="39"/>
      <c r="Z484" s="405">
        <f t="shared" si="144"/>
        <v>0</v>
      </c>
      <c r="AA484" s="92">
        <f t="shared" si="131"/>
        <v>0</v>
      </c>
      <c r="AB484" s="71"/>
      <c r="AC484" s="3"/>
      <c r="AD484" s="71"/>
      <c r="AE484" s="78"/>
      <c r="AF484" s="78"/>
      <c r="AG484" s="3"/>
      <c r="AH484" s="3"/>
      <c r="AI484" s="79"/>
      <c r="AJ484" s="3"/>
      <c r="AK484" s="71"/>
      <c r="AL484" s="3"/>
      <c r="AM484" s="71"/>
      <c r="AN484" s="71"/>
      <c r="AO484" s="3"/>
      <c r="AP484" s="76"/>
      <c r="AQ484" s="74"/>
      <c r="AR484" s="3"/>
      <c r="AS484" s="3"/>
      <c r="AT484" s="3"/>
      <c r="AU484" s="3"/>
      <c r="AV484" s="3"/>
      <c r="AW484" s="1"/>
      <c r="AX484" s="1"/>
      <c r="AY484" s="1">
        <f t="shared" si="136"/>
        <v>0</v>
      </c>
      <c r="AZ484" s="3"/>
      <c r="BA484" s="3"/>
      <c r="BB484" s="3"/>
      <c r="BC484" s="80" t="e">
        <f t="shared" si="137"/>
        <v>#DIV/0!</v>
      </c>
      <c r="BD484" s="80" t="e">
        <f t="shared" si="138"/>
        <v>#DIV/0!</v>
      </c>
      <c r="BE484" s="81">
        <f t="shared" si="139"/>
        <v>0</v>
      </c>
      <c r="BF484" s="81">
        <f t="shared" si="140"/>
        <v>0</v>
      </c>
      <c r="BG484" s="81">
        <f t="shared" si="141"/>
        <v>0</v>
      </c>
      <c r="BH484" s="81">
        <f t="shared" si="142"/>
        <v>0</v>
      </c>
      <c r="BI484" s="81">
        <f t="shared" si="143"/>
        <v>0</v>
      </c>
    </row>
    <row r="485" spans="1:61" ht="17.25" thickTop="1" thickBot="1">
      <c r="A485" s="70"/>
      <c r="B485" s="71"/>
      <c r="C485" s="3"/>
      <c r="D485" s="45"/>
      <c r="E485" s="45"/>
      <c r="F485" s="45">
        <f t="shared" si="132"/>
        <v>0</v>
      </c>
      <c r="G485" s="3"/>
      <c r="H485" s="3"/>
      <c r="I485" s="39"/>
      <c r="J485" s="45">
        <f t="shared" si="133"/>
        <v>0</v>
      </c>
      <c r="K485" s="45">
        <f t="shared" si="134"/>
        <v>0</v>
      </c>
      <c r="L485" s="3"/>
      <c r="M485" s="72"/>
      <c r="N485" s="73"/>
      <c r="O485" s="45">
        <f t="shared" si="135"/>
        <v>0</v>
      </c>
      <c r="P485" s="71"/>
      <c r="Q485" s="74"/>
      <c r="R485" s="74"/>
      <c r="S485" s="75"/>
      <c r="T485" s="76"/>
      <c r="U485" s="70"/>
      <c r="V485" s="3"/>
      <c r="W485" s="3"/>
      <c r="X485" s="3"/>
      <c r="Y485" s="39"/>
      <c r="Z485" s="405">
        <f t="shared" si="144"/>
        <v>0</v>
      </c>
      <c r="AA485" s="92">
        <f t="shared" si="131"/>
        <v>0</v>
      </c>
      <c r="AB485" s="71"/>
      <c r="AC485" s="3"/>
      <c r="AD485" s="71"/>
      <c r="AE485" s="78"/>
      <c r="AF485" s="78"/>
      <c r="AG485" s="3"/>
      <c r="AH485" s="3"/>
      <c r="AI485" s="79"/>
      <c r="AJ485" s="3"/>
      <c r="AK485" s="71"/>
      <c r="AL485" s="3"/>
      <c r="AM485" s="71"/>
      <c r="AN485" s="71"/>
      <c r="AO485" s="3"/>
      <c r="AP485" s="76"/>
      <c r="AQ485" s="74"/>
      <c r="AR485" s="3"/>
      <c r="AS485" s="3"/>
      <c r="AT485" s="3"/>
      <c r="AU485" s="3"/>
      <c r="AV485" s="3"/>
      <c r="AW485" s="1"/>
      <c r="AX485" s="1"/>
      <c r="AY485" s="1">
        <f t="shared" si="136"/>
        <v>0</v>
      </c>
      <c r="AZ485" s="3"/>
      <c r="BA485" s="3"/>
      <c r="BB485" s="3"/>
      <c r="BC485" s="80" t="e">
        <f t="shared" si="137"/>
        <v>#DIV/0!</v>
      </c>
      <c r="BD485" s="80" t="e">
        <f t="shared" si="138"/>
        <v>#DIV/0!</v>
      </c>
      <c r="BE485" s="81">
        <f t="shared" si="139"/>
        <v>0</v>
      </c>
      <c r="BF485" s="81">
        <f t="shared" si="140"/>
        <v>0</v>
      </c>
      <c r="BG485" s="81">
        <f t="shared" si="141"/>
        <v>0</v>
      </c>
      <c r="BH485" s="81">
        <f t="shared" si="142"/>
        <v>0</v>
      </c>
      <c r="BI485" s="81">
        <f t="shared" si="143"/>
        <v>0</v>
      </c>
    </row>
    <row r="486" spans="1:61" ht="17.25" thickTop="1" thickBot="1">
      <c r="A486" s="70"/>
      <c r="B486" s="71"/>
      <c r="C486" s="3"/>
      <c r="D486" s="45"/>
      <c r="E486" s="45"/>
      <c r="F486" s="45">
        <f t="shared" si="132"/>
        <v>0</v>
      </c>
      <c r="G486" s="3"/>
      <c r="H486" s="3"/>
      <c r="I486" s="39"/>
      <c r="J486" s="45">
        <f t="shared" si="133"/>
        <v>0</v>
      </c>
      <c r="K486" s="45">
        <f t="shared" si="134"/>
        <v>0</v>
      </c>
      <c r="L486" s="3"/>
      <c r="M486" s="72"/>
      <c r="N486" s="73"/>
      <c r="O486" s="45">
        <f t="shared" si="135"/>
        <v>0</v>
      </c>
      <c r="P486" s="71"/>
      <c r="Q486" s="74"/>
      <c r="R486" s="74"/>
      <c r="S486" s="75"/>
      <c r="T486" s="76"/>
      <c r="U486" s="70"/>
      <c r="V486" s="3"/>
      <c r="W486" s="3"/>
      <c r="X486" s="3"/>
      <c r="Y486" s="39"/>
      <c r="Z486" s="405">
        <f t="shared" si="144"/>
        <v>0</v>
      </c>
      <c r="AA486" s="92">
        <f t="shared" si="131"/>
        <v>0</v>
      </c>
      <c r="AB486" s="71"/>
      <c r="AC486" s="3"/>
      <c r="AD486" s="71"/>
      <c r="AE486" s="78"/>
      <c r="AF486" s="78"/>
      <c r="AG486" s="3"/>
      <c r="AH486" s="3"/>
      <c r="AI486" s="79"/>
      <c r="AJ486" s="3"/>
      <c r="AK486" s="71"/>
      <c r="AL486" s="3"/>
      <c r="AM486" s="71"/>
      <c r="AN486" s="71"/>
      <c r="AO486" s="3"/>
      <c r="AP486" s="76"/>
      <c r="AQ486" s="74"/>
      <c r="AR486" s="3"/>
      <c r="AS486" s="3"/>
      <c r="AT486" s="3"/>
      <c r="AU486" s="3"/>
      <c r="AV486" s="3"/>
      <c r="AW486" s="1"/>
      <c r="AX486" s="1"/>
      <c r="AY486" s="1">
        <f t="shared" si="136"/>
        <v>0</v>
      </c>
      <c r="AZ486" s="3"/>
      <c r="BA486" s="3"/>
      <c r="BB486" s="3"/>
      <c r="BC486" s="80" t="e">
        <f t="shared" si="137"/>
        <v>#DIV/0!</v>
      </c>
      <c r="BD486" s="80" t="e">
        <f t="shared" si="138"/>
        <v>#DIV/0!</v>
      </c>
      <c r="BE486" s="81">
        <f t="shared" si="139"/>
        <v>0</v>
      </c>
      <c r="BF486" s="81">
        <f t="shared" si="140"/>
        <v>0</v>
      </c>
      <c r="BG486" s="81">
        <f t="shared" si="141"/>
        <v>0</v>
      </c>
      <c r="BH486" s="81">
        <f t="shared" si="142"/>
        <v>0</v>
      </c>
      <c r="BI486" s="81">
        <f t="shared" si="143"/>
        <v>0</v>
      </c>
    </row>
    <row r="487" spans="1:61" ht="17.25" thickTop="1" thickBot="1">
      <c r="A487" s="70"/>
      <c r="B487" s="71"/>
      <c r="C487" s="3"/>
      <c r="D487" s="45"/>
      <c r="E487" s="45"/>
      <c r="F487" s="45">
        <f t="shared" si="132"/>
        <v>0</v>
      </c>
      <c r="G487" s="3"/>
      <c r="H487" s="3"/>
      <c r="I487" s="39"/>
      <c r="J487" s="45">
        <f t="shared" si="133"/>
        <v>0</v>
      </c>
      <c r="K487" s="45">
        <f t="shared" si="134"/>
        <v>0</v>
      </c>
      <c r="L487" s="3"/>
      <c r="M487" s="72"/>
      <c r="N487" s="73"/>
      <c r="O487" s="45">
        <f t="shared" si="135"/>
        <v>0</v>
      </c>
      <c r="P487" s="71"/>
      <c r="Q487" s="74"/>
      <c r="R487" s="74"/>
      <c r="S487" s="75"/>
      <c r="T487" s="76"/>
      <c r="U487" s="70"/>
      <c r="V487" s="3"/>
      <c r="W487" s="3"/>
      <c r="X487" s="3"/>
      <c r="Y487" s="39"/>
      <c r="Z487" s="405">
        <f t="shared" si="144"/>
        <v>0</v>
      </c>
      <c r="AA487" s="92">
        <f t="shared" si="131"/>
        <v>0</v>
      </c>
      <c r="AB487" s="71"/>
      <c r="AC487" s="3"/>
      <c r="AD487" s="71"/>
      <c r="AE487" s="78"/>
      <c r="AF487" s="78"/>
      <c r="AG487" s="3"/>
      <c r="AH487" s="3"/>
      <c r="AI487" s="79"/>
      <c r="AJ487" s="3"/>
      <c r="AK487" s="71"/>
      <c r="AL487" s="3"/>
      <c r="AM487" s="71"/>
      <c r="AN487" s="71"/>
      <c r="AO487" s="3"/>
      <c r="AP487" s="76"/>
      <c r="AQ487" s="74"/>
      <c r="AR487" s="3"/>
      <c r="AS487" s="3"/>
      <c r="AT487" s="3"/>
      <c r="AU487" s="3"/>
      <c r="AV487" s="3"/>
      <c r="AW487" s="1"/>
      <c r="AX487" s="1"/>
      <c r="AY487" s="1">
        <f t="shared" si="136"/>
        <v>0</v>
      </c>
      <c r="AZ487" s="3"/>
      <c r="BA487" s="3"/>
      <c r="BB487" s="3"/>
      <c r="BC487" s="80" t="e">
        <f t="shared" si="137"/>
        <v>#DIV/0!</v>
      </c>
      <c r="BD487" s="80" t="e">
        <f t="shared" si="138"/>
        <v>#DIV/0!</v>
      </c>
      <c r="BE487" s="81">
        <f t="shared" si="139"/>
        <v>0</v>
      </c>
      <c r="BF487" s="81">
        <f t="shared" si="140"/>
        <v>0</v>
      </c>
      <c r="BG487" s="81">
        <f t="shared" si="141"/>
        <v>0</v>
      </c>
      <c r="BH487" s="81">
        <f t="shared" si="142"/>
        <v>0</v>
      </c>
      <c r="BI487" s="81">
        <f t="shared" si="143"/>
        <v>0</v>
      </c>
    </row>
    <row r="488" spans="1:61" ht="17.25" thickTop="1" thickBot="1">
      <c r="A488" s="70"/>
      <c r="B488" s="71"/>
      <c r="C488" s="3"/>
      <c r="D488" s="45"/>
      <c r="E488" s="45"/>
      <c r="F488" s="45">
        <f t="shared" si="132"/>
        <v>0</v>
      </c>
      <c r="G488" s="3"/>
      <c r="H488" s="3"/>
      <c r="I488" s="39"/>
      <c r="J488" s="45">
        <f t="shared" si="133"/>
        <v>0</v>
      </c>
      <c r="K488" s="45">
        <f t="shared" si="134"/>
        <v>0</v>
      </c>
      <c r="L488" s="3"/>
      <c r="M488" s="72"/>
      <c r="N488" s="73"/>
      <c r="O488" s="45">
        <f t="shared" si="135"/>
        <v>0</v>
      </c>
      <c r="P488" s="71"/>
      <c r="Q488" s="74"/>
      <c r="R488" s="74"/>
      <c r="S488" s="75"/>
      <c r="T488" s="76"/>
      <c r="U488" s="70"/>
      <c r="V488" s="3"/>
      <c r="W488" s="3"/>
      <c r="X488" s="3"/>
      <c r="Y488" s="39"/>
      <c r="Z488" s="405">
        <f t="shared" si="144"/>
        <v>0</v>
      </c>
      <c r="AA488" s="92">
        <f t="shared" si="131"/>
        <v>0</v>
      </c>
      <c r="AB488" s="71"/>
      <c r="AC488" s="3"/>
      <c r="AD488" s="71"/>
      <c r="AE488" s="78"/>
      <c r="AF488" s="78"/>
      <c r="AG488" s="3"/>
      <c r="AH488" s="3"/>
      <c r="AI488" s="79"/>
      <c r="AJ488" s="3"/>
      <c r="AK488" s="71"/>
      <c r="AL488" s="3"/>
      <c r="AM488" s="71"/>
      <c r="AN488" s="71"/>
      <c r="AO488" s="3"/>
      <c r="AP488" s="76"/>
      <c r="AQ488" s="74"/>
      <c r="AR488" s="3"/>
      <c r="AS488" s="3"/>
      <c r="AT488" s="3"/>
      <c r="AU488" s="3"/>
      <c r="AV488" s="3"/>
      <c r="AW488" s="1"/>
      <c r="AX488" s="1"/>
      <c r="AY488" s="1">
        <f t="shared" si="136"/>
        <v>0</v>
      </c>
      <c r="AZ488" s="3"/>
      <c r="BA488" s="3"/>
      <c r="BB488" s="3"/>
      <c r="BC488" s="80" t="e">
        <f t="shared" si="137"/>
        <v>#DIV/0!</v>
      </c>
      <c r="BD488" s="80" t="e">
        <f t="shared" si="138"/>
        <v>#DIV/0!</v>
      </c>
      <c r="BE488" s="81">
        <f t="shared" si="139"/>
        <v>0</v>
      </c>
      <c r="BF488" s="81">
        <f t="shared" si="140"/>
        <v>0</v>
      </c>
      <c r="BG488" s="81">
        <f t="shared" si="141"/>
        <v>0</v>
      </c>
      <c r="BH488" s="81">
        <f t="shared" si="142"/>
        <v>0</v>
      </c>
      <c r="BI488" s="81">
        <f t="shared" si="143"/>
        <v>0</v>
      </c>
    </row>
    <row r="489" spans="1:61" ht="17.25" thickTop="1" thickBot="1">
      <c r="A489" s="70"/>
      <c r="B489" s="71"/>
      <c r="C489" s="3"/>
      <c r="D489" s="45"/>
      <c r="E489" s="45"/>
      <c r="F489" s="45">
        <f t="shared" si="132"/>
        <v>0</v>
      </c>
      <c r="G489" s="3"/>
      <c r="H489" s="3"/>
      <c r="I489" s="39"/>
      <c r="J489" s="45">
        <f t="shared" si="133"/>
        <v>0</v>
      </c>
      <c r="K489" s="45">
        <f t="shared" si="134"/>
        <v>0</v>
      </c>
      <c r="L489" s="3"/>
      <c r="M489" s="72"/>
      <c r="N489" s="73"/>
      <c r="O489" s="45">
        <f t="shared" si="135"/>
        <v>0</v>
      </c>
      <c r="P489" s="71"/>
      <c r="Q489" s="74"/>
      <c r="R489" s="74"/>
      <c r="S489" s="75"/>
      <c r="T489" s="76"/>
      <c r="U489" s="70"/>
      <c r="V489" s="3"/>
      <c r="W489" s="3"/>
      <c r="X489" s="3"/>
      <c r="Y489" s="39"/>
      <c r="Z489" s="405">
        <f t="shared" si="144"/>
        <v>0</v>
      </c>
      <c r="AA489" s="92">
        <f t="shared" si="131"/>
        <v>0</v>
      </c>
      <c r="AB489" s="71"/>
      <c r="AC489" s="3"/>
      <c r="AD489" s="71"/>
      <c r="AE489" s="78"/>
      <c r="AF489" s="78"/>
      <c r="AG489" s="3"/>
      <c r="AH489" s="3"/>
      <c r="AI489" s="79"/>
      <c r="AJ489" s="3"/>
      <c r="AK489" s="71"/>
      <c r="AL489" s="3"/>
      <c r="AM489" s="71"/>
      <c r="AN489" s="71"/>
      <c r="AO489" s="3"/>
      <c r="AP489" s="76"/>
      <c r="AQ489" s="74"/>
      <c r="AR489" s="3"/>
      <c r="AS489" s="3"/>
      <c r="AT489" s="3"/>
      <c r="AU489" s="3"/>
      <c r="AV489" s="3"/>
      <c r="AW489" s="1"/>
      <c r="AX489" s="1"/>
      <c r="AY489" s="1">
        <f t="shared" si="136"/>
        <v>0</v>
      </c>
      <c r="AZ489" s="3"/>
      <c r="BA489" s="3"/>
      <c r="BB489" s="3"/>
      <c r="BC489" s="80" t="e">
        <f t="shared" si="137"/>
        <v>#DIV/0!</v>
      </c>
      <c r="BD489" s="80" t="e">
        <f t="shared" si="138"/>
        <v>#DIV/0!</v>
      </c>
      <c r="BE489" s="81">
        <f t="shared" si="139"/>
        <v>0</v>
      </c>
      <c r="BF489" s="81">
        <f t="shared" si="140"/>
        <v>0</v>
      </c>
      <c r="BG489" s="81">
        <f t="shared" si="141"/>
        <v>0</v>
      </c>
      <c r="BH489" s="81">
        <f t="shared" si="142"/>
        <v>0</v>
      </c>
      <c r="BI489" s="81">
        <f t="shared" si="143"/>
        <v>0</v>
      </c>
    </row>
    <row r="490" spans="1:61" ht="17.25" thickTop="1" thickBot="1">
      <c r="A490" s="70"/>
      <c r="B490" s="71"/>
      <c r="C490" s="3"/>
      <c r="D490" s="45"/>
      <c r="E490" s="45"/>
      <c r="F490" s="45">
        <f t="shared" si="132"/>
        <v>0</v>
      </c>
      <c r="G490" s="3"/>
      <c r="H490" s="3"/>
      <c r="I490" s="39"/>
      <c r="J490" s="45">
        <f t="shared" si="133"/>
        <v>0</v>
      </c>
      <c r="K490" s="45">
        <f t="shared" si="134"/>
        <v>0</v>
      </c>
      <c r="L490" s="3"/>
      <c r="M490" s="72"/>
      <c r="N490" s="73"/>
      <c r="O490" s="45">
        <f t="shared" si="135"/>
        <v>0</v>
      </c>
      <c r="P490" s="71"/>
      <c r="Q490" s="74"/>
      <c r="R490" s="74"/>
      <c r="S490" s="75"/>
      <c r="T490" s="76"/>
      <c r="U490" s="70"/>
      <c r="V490" s="3"/>
      <c r="W490" s="3"/>
      <c r="X490" s="3"/>
      <c r="Y490" s="39"/>
      <c r="Z490" s="405">
        <f t="shared" si="144"/>
        <v>0</v>
      </c>
      <c r="AA490" s="92">
        <f t="shared" si="131"/>
        <v>0</v>
      </c>
      <c r="AB490" s="71"/>
      <c r="AC490" s="3"/>
      <c r="AD490" s="71"/>
      <c r="AE490" s="78"/>
      <c r="AF490" s="78"/>
      <c r="AG490" s="3"/>
      <c r="AH490" s="3"/>
      <c r="AI490" s="79"/>
      <c r="AJ490" s="3"/>
      <c r="AK490" s="71"/>
      <c r="AL490" s="3"/>
      <c r="AM490" s="71"/>
      <c r="AN490" s="71"/>
      <c r="AO490" s="3"/>
      <c r="AP490" s="76"/>
      <c r="AQ490" s="74"/>
      <c r="AR490" s="3"/>
      <c r="AS490" s="3"/>
      <c r="AT490" s="3"/>
      <c r="AU490" s="3"/>
      <c r="AV490" s="3"/>
      <c r="AW490" s="1"/>
      <c r="AX490" s="1"/>
      <c r="AY490" s="1">
        <f t="shared" si="136"/>
        <v>0</v>
      </c>
      <c r="AZ490" s="3"/>
      <c r="BA490" s="3"/>
      <c r="BB490" s="3"/>
      <c r="BC490" s="80" t="e">
        <f t="shared" si="137"/>
        <v>#DIV/0!</v>
      </c>
      <c r="BD490" s="80" t="e">
        <f t="shared" si="138"/>
        <v>#DIV/0!</v>
      </c>
      <c r="BE490" s="81">
        <f t="shared" si="139"/>
        <v>0</v>
      </c>
      <c r="BF490" s="81">
        <f t="shared" si="140"/>
        <v>0</v>
      </c>
      <c r="BG490" s="81">
        <f t="shared" si="141"/>
        <v>0</v>
      </c>
      <c r="BH490" s="81">
        <f t="shared" si="142"/>
        <v>0</v>
      </c>
      <c r="BI490" s="81">
        <f t="shared" si="143"/>
        <v>0</v>
      </c>
    </row>
    <row r="491" spans="1:61" ht="17.25" thickTop="1" thickBot="1">
      <c r="A491" s="70"/>
      <c r="B491" s="71"/>
      <c r="C491" s="3"/>
      <c r="D491" s="45"/>
      <c r="E491" s="45"/>
      <c r="F491" s="45">
        <f t="shared" si="132"/>
        <v>0</v>
      </c>
      <c r="G491" s="3"/>
      <c r="H491" s="3"/>
      <c r="I491" s="39"/>
      <c r="J491" s="45">
        <f t="shared" si="133"/>
        <v>0</v>
      </c>
      <c r="K491" s="45">
        <f t="shared" si="134"/>
        <v>0</v>
      </c>
      <c r="L491" s="3"/>
      <c r="M491" s="72"/>
      <c r="N491" s="73"/>
      <c r="O491" s="45">
        <f t="shared" si="135"/>
        <v>0</v>
      </c>
      <c r="P491" s="71"/>
      <c r="Q491" s="74"/>
      <c r="R491" s="74"/>
      <c r="S491" s="75"/>
      <c r="T491" s="76"/>
      <c r="U491" s="70"/>
      <c r="V491" s="3"/>
      <c r="W491" s="3"/>
      <c r="X491" s="3"/>
      <c r="Y491" s="39"/>
      <c r="Z491" s="405">
        <f t="shared" si="144"/>
        <v>0</v>
      </c>
      <c r="AA491" s="92">
        <f t="shared" si="131"/>
        <v>0</v>
      </c>
      <c r="AB491" s="71"/>
      <c r="AC491" s="3"/>
      <c r="AD491" s="71"/>
      <c r="AE491" s="78"/>
      <c r="AF491" s="78"/>
      <c r="AG491" s="3"/>
      <c r="AH491" s="3"/>
      <c r="AI491" s="79"/>
      <c r="AJ491" s="3"/>
      <c r="AK491" s="71"/>
      <c r="AL491" s="3"/>
      <c r="AM491" s="71"/>
      <c r="AN491" s="71"/>
      <c r="AO491" s="3"/>
      <c r="AP491" s="76"/>
      <c r="AQ491" s="74"/>
      <c r="AR491" s="3"/>
      <c r="AS491" s="3"/>
      <c r="AT491" s="3"/>
      <c r="AU491" s="3"/>
      <c r="AV491" s="3"/>
      <c r="AW491" s="1"/>
      <c r="AX491" s="1"/>
      <c r="AY491" s="1">
        <f t="shared" si="136"/>
        <v>0</v>
      </c>
      <c r="AZ491" s="3"/>
      <c r="BA491" s="3"/>
      <c r="BB491" s="3"/>
      <c r="BC491" s="80" t="e">
        <f t="shared" si="137"/>
        <v>#DIV/0!</v>
      </c>
      <c r="BD491" s="80" t="e">
        <f t="shared" si="138"/>
        <v>#DIV/0!</v>
      </c>
      <c r="BE491" s="81">
        <f t="shared" si="139"/>
        <v>0</v>
      </c>
      <c r="BF491" s="81">
        <f t="shared" si="140"/>
        <v>0</v>
      </c>
      <c r="BG491" s="81">
        <f t="shared" si="141"/>
        <v>0</v>
      </c>
      <c r="BH491" s="81">
        <f t="shared" si="142"/>
        <v>0</v>
      </c>
      <c r="BI491" s="81">
        <f t="shared" si="143"/>
        <v>0</v>
      </c>
    </row>
    <row r="492" spans="1:61" ht="17.25" thickTop="1" thickBot="1">
      <c r="A492" s="70"/>
      <c r="B492" s="71"/>
      <c r="C492" s="3"/>
      <c r="D492" s="45"/>
      <c r="E492" s="45"/>
      <c r="F492" s="45">
        <f t="shared" si="132"/>
        <v>0</v>
      </c>
      <c r="G492" s="3"/>
      <c r="H492" s="3"/>
      <c r="I492" s="39"/>
      <c r="J492" s="45">
        <f t="shared" si="133"/>
        <v>0</v>
      </c>
      <c r="K492" s="45">
        <f t="shared" si="134"/>
        <v>0</v>
      </c>
      <c r="L492" s="3"/>
      <c r="M492" s="72"/>
      <c r="N492" s="73"/>
      <c r="O492" s="45">
        <f t="shared" si="135"/>
        <v>0</v>
      </c>
      <c r="P492" s="71"/>
      <c r="Q492" s="74"/>
      <c r="R492" s="74"/>
      <c r="S492" s="75"/>
      <c r="T492" s="76"/>
      <c r="U492" s="70"/>
      <c r="V492" s="3"/>
      <c r="W492" s="3"/>
      <c r="X492" s="3"/>
      <c r="Y492" s="39"/>
      <c r="Z492" s="405">
        <f t="shared" si="144"/>
        <v>0</v>
      </c>
      <c r="AA492" s="92">
        <f t="shared" si="131"/>
        <v>0</v>
      </c>
      <c r="AB492" s="71"/>
      <c r="AC492" s="3"/>
      <c r="AD492" s="71"/>
      <c r="AE492" s="78"/>
      <c r="AF492" s="78"/>
      <c r="AG492" s="3"/>
      <c r="AH492" s="3"/>
      <c r="AI492" s="79"/>
      <c r="AJ492" s="3"/>
      <c r="AK492" s="71"/>
      <c r="AL492" s="3"/>
      <c r="AM492" s="71"/>
      <c r="AN492" s="71"/>
      <c r="AO492" s="3"/>
      <c r="AP492" s="76"/>
      <c r="AQ492" s="74"/>
      <c r="AR492" s="3"/>
      <c r="AS492" s="3"/>
      <c r="AT492" s="3"/>
      <c r="AU492" s="3"/>
      <c r="AV492" s="3"/>
      <c r="AW492" s="1"/>
      <c r="AX492" s="1"/>
      <c r="AY492" s="1">
        <f t="shared" si="136"/>
        <v>0</v>
      </c>
      <c r="AZ492" s="3"/>
      <c r="BA492" s="3"/>
      <c r="BB492" s="3"/>
      <c r="BC492" s="80" t="e">
        <f t="shared" si="137"/>
        <v>#DIV/0!</v>
      </c>
      <c r="BD492" s="80" t="e">
        <f t="shared" si="138"/>
        <v>#DIV/0!</v>
      </c>
      <c r="BE492" s="81">
        <f t="shared" si="139"/>
        <v>0</v>
      </c>
      <c r="BF492" s="81">
        <f t="shared" si="140"/>
        <v>0</v>
      </c>
      <c r="BG492" s="81">
        <f t="shared" si="141"/>
        <v>0</v>
      </c>
      <c r="BH492" s="81">
        <f t="shared" si="142"/>
        <v>0</v>
      </c>
      <c r="BI492" s="81">
        <f t="shared" si="143"/>
        <v>0</v>
      </c>
    </row>
    <row r="493" spans="1:61" ht="17.25" thickTop="1" thickBot="1">
      <c r="A493" s="70"/>
      <c r="B493" s="71"/>
      <c r="C493" s="3"/>
      <c r="D493" s="45"/>
      <c r="E493" s="45"/>
      <c r="F493" s="45">
        <f t="shared" si="132"/>
        <v>0</v>
      </c>
      <c r="G493" s="3"/>
      <c r="H493" s="3"/>
      <c r="I493" s="39"/>
      <c r="J493" s="45">
        <f t="shared" si="133"/>
        <v>0</v>
      </c>
      <c r="K493" s="45">
        <f t="shared" si="134"/>
        <v>0</v>
      </c>
      <c r="L493" s="3"/>
      <c r="M493" s="72"/>
      <c r="N493" s="73"/>
      <c r="O493" s="45">
        <f t="shared" si="135"/>
        <v>0</v>
      </c>
      <c r="P493" s="71"/>
      <c r="Q493" s="74"/>
      <c r="R493" s="74"/>
      <c r="S493" s="75"/>
      <c r="T493" s="76"/>
      <c r="U493" s="70"/>
      <c r="V493" s="3"/>
      <c r="W493" s="3"/>
      <c r="X493" s="3"/>
      <c r="Y493" s="39"/>
      <c r="Z493" s="405">
        <f t="shared" si="144"/>
        <v>0</v>
      </c>
      <c r="AA493" s="92">
        <f t="shared" si="131"/>
        <v>0</v>
      </c>
      <c r="AB493" s="71"/>
      <c r="AC493" s="3"/>
      <c r="AD493" s="71"/>
      <c r="AE493" s="78"/>
      <c r="AF493" s="78"/>
      <c r="AG493" s="3"/>
      <c r="AH493" s="3"/>
      <c r="AI493" s="79"/>
      <c r="AJ493" s="3"/>
      <c r="AK493" s="71"/>
      <c r="AL493" s="3"/>
      <c r="AM493" s="71"/>
      <c r="AN493" s="71"/>
      <c r="AO493" s="3"/>
      <c r="AP493" s="76"/>
      <c r="AQ493" s="74"/>
      <c r="AR493" s="3"/>
      <c r="AS493" s="3"/>
      <c r="AT493" s="3"/>
      <c r="AU493" s="3"/>
      <c r="AV493" s="3"/>
      <c r="AW493" s="1"/>
      <c r="AX493" s="1"/>
      <c r="AY493" s="1">
        <f t="shared" si="136"/>
        <v>0</v>
      </c>
      <c r="AZ493" s="3"/>
      <c r="BA493" s="3"/>
      <c r="BB493" s="3"/>
      <c r="BC493" s="80" t="e">
        <f t="shared" si="137"/>
        <v>#DIV/0!</v>
      </c>
      <c r="BD493" s="80" t="e">
        <f t="shared" si="138"/>
        <v>#DIV/0!</v>
      </c>
      <c r="BE493" s="81">
        <f t="shared" si="139"/>
        <v>0</v>
      </c>
      <c r="BF493" s="81">
        <f t="shared" si="140"/>
        <v>0</v>
      </c>
      <c r="BG493" s="81">
        <f t="shared" si="141"/>
        <v>0</v>
      </c>
      <c r="BH493" s="81">
        <f t="shared" si="142"/>
        <v>0</v>
      </c>
      <c r="BI493" s="81">
        <f t="shared" si="143"/>
        <v>0</v>
      </c>
    </row>
    <row r="494" spans="1:61" ht="17.25" thickTop="1" thickBot="1">
      <c r="A494" s="70"/>
      <c r="B494" s="71"/>
      <c r="C494" s="3"/>
      <c r="D494" s="45"/>
      <c r="E494" s="45"/>
      <c r="F494" s="45">
        <f t="shared" si="132"/>
        <v>0</v>
      </c>
      <c r="G494" s="3"/>
      <c r="H494" s="3"/>
      <c r="I494" s="39"/>
      <c r="J494" s="45">
        <f t="shared" si="133"/>
        <v>0</v>
      </c>
      <c r="K494" s="45">
        <f t="shared" si="134"/>
        <v>0</v>
      </c>
      <c r="L494" s="3"/>
      <c r="M494" s="72"/>
      <c r="N494" s="73"/>
      <c r="O494" s="45">
        <f t="shared" si="135"/>
        <v>0</v>
      </c>
      <c r="P494" s="71"/>
      <c r="Q494" s="74"/>
      <c r="R494" s="74"/>
      <c r="S494" s="75"/>
      <c r="T494" s="76"/>
      <c r="U494" s="70"/>
      <c r="V494" s="3"/>
      <c r="W494" s="3"/>
      <c r="X494" s="3"/>
      <c r="Y494" s="39"/>
      <c r="Z494" s="405">
        <f t="shared" si="144"/>
        <v>0</v>
      </c>
      <c r="AA494" s="92">
        <f t="shared" si="131"/>
        <v>0</v>
      </c>
      <c r="AB494" s="71"/>
      <c r="AC494" s="3"/>
      <c r="AD494" s="71"/>
      <c r="AE494" s="78"/>
      <c r="AF494" s="78"/>
      <c r="AG494" s="3"/>
      <c r="AH494" s="3"/>
      <c r="AI494" s="79"/>
      <c r="AJ494" s="3"/>
      <c r="AK494" s="71"/>
      <c r="AL494" s="3"/>
      <c r="AM494" s="71"/>
      <c r="AN494" s="71"/>
      <c r="AO494" s="3"/>
      <c r="AP494" s="76"/>
      <c r="AQ494" s="74"/>
      <c r="AR494" s="3"/>
      <c r="AS494" s="3"/>
      <c r="AT494" s="3"/>
      <c r="AU494" s="3"/>
      <c r="AV494" s="3"/>
      <c r="AW494" s="1"/>
      <c r="AX494" s="1"/>
      <c r="AY494" s="1">
        <f t="shared" si="136"/>
        <v>0</v>
      </c>
      <c r="AZ494" s="3"/>
      <c r="BA494" s="3"/>
      <c r="BB494" s="3"/>
      <c r="BC494" s="80" t="e">
        <f t="shared" si="137"/>
        <v>#DIV/0!</v>
      </c>
      <c r="BD494" s="80" t="e">
        <f t="shared" si="138"/>
        <v>#DIV/0!</v>
      </c>
      <c r="BE494" s="81">
        <f t="shared" si="139"/>
        <v>0</v>
      </c>
      <c r="BF494" s="81">
        <f t="shared" si="140"/>
        <v>0</v>
      </c>
      <c r="BG494" s="81">
        <f t="shared" si="141"/>
        <v>0</v>
      </c>
      <c r="BH494" s="81">
        <f t="shared" si="142"/>
        <v>0</v>
      </c>
      <c r="BI494" s="81">
        <f t="shared" si="143"/>
        <v>0</v>
      </c>
    </row>
    <row r="495" spans="1:61" ht="17.25" thickTop="1" thickBot="1">
      <c r="A495" s="70"/>
      <c r="B495" s="71"/>
      <c r="C495" s="3"/>
      <c r="D495" s="45"/>
      <c r="E495" s="45"/>
      <c r="F495" s="45">
        <f t="shared" si="132"/>
        <v>0</v>
      </c>
      <c r="G495" s="3"/>
      <c r="H495" s="3"/>
      <c r="I495" s="39"/>
      <c r="J495" s="45">
        <f t="shared" si="133"/>
        <v>0</v>
      </c>
      <c r="K495" s="45">
        <f t="shared" si="134"/>
        <v>0</v>
      </c>
      <c r="L495" s="3"/>
      <c r="M495" s="72"/>
      <c r="N495" s="73"/>
      <c r="O495" s="45">
        <f t="shared" si="135"/>
        <v>0</v>
      </c>
      <c r="P495" s="71"/>
      <c r="Q495" s="74"/>
      <c r="R495" s="74"/>
      <c r="S495" s="75"/>
      <c r="T495" s="76"/>
      <c r="U495" s="70"/>
      <c r="V495" s="3"/>
      <c r="W495" s="3"/>
      <c r="X495" s="3"/>
      <c r="Y495" s="39"/>
      <c r="Z495" s="405">
        <f t="shared" si="144"/>
        <v>0</v>
      </c>
      <c r="AA495" s="92">
        <f t="shared" si="131"/>
        <v>0</v>
      </c>
      <c r="AB495" s="71"/>
      <c r="AC495" s="3"/>
      <c r="AD495" s="71"/>
      <c r="AE495" s="78"/>
      <c r="AF495" s="78"/>
      <c r="AG495" s="3"/>
      <c r="AH495" s="3"/>
      <c r="AI495" s="79"/>
      <c r="AJ495" s="3"/>
      <c r="AK495" s="71"/>
      <c r="AL495" s="3"/>
      <c r="AM495" s="71"/>
      <c r="AN495" s="71"/>
      <c r="AO495" s="3"/>
      <c r="AP495" s="76"/>
      <c r="AQ495" s="74"/>
      <c r="AR495" s="3"/>
      <c r="AS495" s="3"/>
      <c r="AT495" s="3"/>
      <c r="AU495" s="3"/>
      <c r="AV495" s="3"/>
      <c r="AW495" s="1"/>
      <c r="AX495" s="1"/>
      <c r="AY495" s="1">
        <f t="shared" si="136"/>
        <v>0</v>
      </c>
      <c r="AZ495" s="3"/>
      <c r="BA495" s="3"/>
      <c r="BB495" s="3"/>
      <c r="BC495" s="80" t="e">
        <f t="shared" si="137"/>
        <v>#DIV/0!</v>
      </c>
      <c r="BD495" s="80" t="e">
        <f t="shared" si="138"/>
        <v>#DIV/0!</v>
      </c>
      <c r="BE495" s="81">
        <f t="shared" si="139"/>
        <v>0</v>
      </c>
      <c r="BF495" s="81">
        <f t="shared" si="140"/>
        <v>0</v>
      </c>
      <c r="BG495" s="81">
        <f t="shared" si="141"/>
        <v>0</v>
      </c>
      <c r="BH495" s="81">
        <f t="shared" si="142"/>
        <v>0</v>
      </c>
      <c r="BI495" s="81">
        <f t="shared" si="143"/>
        <v>0</v>
      </c>
    </row>
    <row r="496" spans="1:61" ht="17.25" thickTop="1" thickBot="1">
      <c r="A496" s="70"/>
      <c r="B496" s="71"/>
      <c r="C496" s="3"/>
      <c r="D496" s="45"/>
      <c r="E496" s="45"/>
      <c r="F496" s="45">
        <f t="shared" si="132"/>
        <v>0</v>
      </c>
      <c r="G496" s="3"/>
      <c r="H496" s="3"/>
      <c r="I496" s="39"/>
      <c r="J496" s="45">
        <f t="shared" si="133"/>
        <v>0</v>
      </c>
      <c r="K496" s="45">
        <f t="shared" si="134"/>
        <v>0</v>
      </c>
      <c r="L496" s="3"/>
      <c r="M496" s="72"/>
      <c r="N496" s="73"/>
      <c r="O496" s="45">
        <f t="shared" si="135"/>
        <v>0</v>
      </c>
      <c r="P496" s="71"/>
      <c r="Q496" s="74"/>
      <c r="R496" s="74"/>
      <c r="S496" s="75"/>
      <c r="T496" s="76"/>
      <c r="U496" s="70"/>
      <c r="V496" s="3"/>
      <c r="W496" s="3"/>
      <c r="X496" s="3"/>
      <c r="Y496" s="39"/>
      <c r="Z496" s="405">
        <f t="shared" si="144"/>
        <v>0</v>
      </c>
      <c r="AA496" s="92">
        <f t="shared" si="131"/>
        <v>0</v>
      </c>
      <c r="AB496" s="71"/>
      <c r="AC496" s="3"/>
      <c r="AD496" s="71"/>
      <c r="AE496" s="78"/>
      <c r="AF496" s="78"/>
      <c r="AG496" s="3"/>
      <c r="AH496" s="3"/>
      <c r="AI496" s="79"/>
      <c r="AJ496" s="3"/>
      <c r="AK496" s="71"/>
      <c r="AL496" s="3"/>
      <c r="AM496" s="71"/>
      <c r="AN496" s="71"/>
      <c r="AO496" s="3"/>
      <c r="AP496" s="76"/>
      <c r="AQ496" s="74"/>
      <c r="AR496" s="3"/>
      <c r="AS496" s="3"/>
      <c r="AT496" s="3"/>
      <c r="AU496" s="3"/>
      <c r="AV496" s="3"/>
      <c r="AW496" s="1"/>
      <c r="AX496" s="1"/>
      <c r="AY496" s="1">
        <f t="shared" si="136"/>
        <v>0</v>
      </c>
      <c r="AZ496" s="3"/>
      <c r="BA496" s="3"/>
      <c r="BB496" s="3"/>
      <c r="BC496" s="80" t="e">
        <f t="shared" si="137"/>
        <v>#DIV/0!</v>
      </c>
      <c r="BD496" s="80" t="e">
        <f t="shared" si="138"/>
        <v>#DIV/0!</v>
      </c>
      <c r="BE496" s="81">
        <f t="shared" si="139"/>
        <v>0</v>
      </c>
      <c r="BF496" s="81">
        <f t="shared" si="140"/>
        <v>0</v>
      </c>
      <c r="BG496" s="81">
        <f t="shared" si="141"/>
        <v>0</v>
      </c>
      <c r="BH496" s="81">
        <f t="shared" si="142"/>
        <v>0</v>
      </c>
      <c r="BI496" s="81">
        <f t="shared" si="143"/>
        <v>0</v>
      </c>
    </row>
    <row r="497" spans="1:61" ht="17.25" thickTop="1" thickBot="1">
      <c r="A497" s="70"/>
      <c r="B497" s="71"/>
      <c r="C497" s="3"/>
      <c r="D497" s="45"/>
      <c r="E497" s="45"/>
      <c r="F497" s="45">
        <f t="shared" si="132"/>
        <v>0</v>
      </c>
      <c r="G497" s="3"/>
      <c r="H497" s="3"/>
      <c r="I497" s="39"/>
      <c r="J497" s="45">
        <f t="shared" si="133"/>
        <v>0</v>
      </c>
      <c r="K497" s="45">
        <f t="shared" si="134"/>
        <v>0</v>
      </c>
      <c r="L497" s="3"/>
      <c r="M497" s="72"/>
      <c r="N497" s="73"/>
      <c r="O497" s="45">
        <f t="shared" si="135"/>
        <v>0</v>
      </c>
      <c r="P497" s="71"/>
      <c r="Q497" s="74"/>
      <c r="R497" s="74"/>
      <c r="S497" s="75"/>
      <c r="T497" s="76"/>
      <c r="U497" s="70"/>
      <c r="V497" s="3"/>
      <c r="W497" s="3"/>
      <c r="X497" s="3"/>
      <c r="Y497" s="39"/>
      <c r="Z497" s="405">
        <f t="shared" si="144"/>
        <v>0</v>
      </c>
      <c r="AA497" s="92">
        <f t="shared" si="131"/>
        <v>0</v>
      </c>
      <c r="AB497" s="71"/>
      <c r="AC497" s="3"/>
      <c r="AD497" s="71"/>
      <c r="AE497" s="78"/>
      <c r="AF497" s="78"/>
      <c r="AG497" s="3"/>
      <c r="AH497" s="3"/>
      <c r="AI497" s="79"/>
      <c r="AJ497" s="3"/>
      <c r="AK497" s="71"/>
      <c r="AL497" s="3"/>
      <c r="AM497" s="71"/>
      <c r="AN497" s="71"/>
      <c r="AO497" s="3"/>
      <c r="AP497" s="76"/>
      <c r="AQ497" s="74"/>
      <c r="AR497" s="3"/>
      <c r="AS497" s="3"/>
      <c r="AT497" s="3"/>
      <c r="AU497" s="3"/>
      <c r="AV497" s="3"/>
      <c r="AW497" s="1"/>
      <c r="AX497" s="1"/>
      <c r="AY497" s="1">
        <f t="shared" si="136"/>
        <v>0</v>
      </c>
      <c r="AZ497" s="3"/>
      <c r="BA497" s="3"/>
      <c r="BB497" s="3"/>
      <c r="BC497" s="80" t="e">
        <f t="shared" si="137"/>
        <v>#DIV/0!</v>
      </c>
      <c r="BD497" s="80" t="e">
        <f t="shared" si="138"/>
        <v>#DIV/0!</v>
      </c>
      <c r="BE497" s="81">
        <f t="shared" si="139"/>
        <v>0</v>
      </c>
      <c r="BF497" s="81">
        <f t="shared" si="140"/>
        <v>0</v>
      </c>
      <c r="BG497" s="81">
        <f t="shared" si="141"/>
        <v>0</v>
      </c>
      <c r="BH497" s="81">
        <f t="shared" si="142"/>
        <v>0</v>
      </c>
      <c r="BI497" s="81">
        <f t="shared" si="143"/>
        <v>0</v>
      </c>
    </row>
    <row r="498" spans="1:61" ht="17.25" thickTop="1" thickBot="1">
      <c r="A498" s="70"/>
      <c r="B498" s="71"/>
      <c r="C498" s="3"/>
      <c r="D498" s="45"/>
      <c r="E498" s="45"/>
      <c r="F498" s="45">
        <f t="shared" si="132"/>
        <v>0</v>
      </c>
      <c r="G498" s="3"/>
      <c r="H498" s="3"/>
      <c r="I498" s="39"/>
      <c r="J498" s="45">
        <f t="shared" si="133"/>
        <v>0</v>
      </c>
      <c r="K498" s="45">
        <f t="shared" si="134"/>
        <v>0</v>
      </c>
      <c r="L498" s="3"/>
      <c r="M498" s="72"/>
      <c r="N498" s="73"/>
      <c r="O498" s="45">
        <f t="shared" si="135"/>
        <v>0</v>
      </c>
      <c r="P498" s="71"/>
      <c r="Q498" s="74"/>
      <c r="R498" s="74"/>
      <c r="S498" s="75"/>
      <c r="T498" s="76"/>
      <c r="U498" s="70"/>
      <c r="V498" s="3"/>
      <c r="W498" s="3"/>
      <c r="X498" s="3"/>
      <c r="Y498" s="39"/>
      <c r="Z498" s="405">
        <f t="shared" si="144"/>
        <v>0</v>
      </c>
      <c r="AA498" s="92">
        <f t="shared" ref="AA498:AA561" si="145">(F498+Y498)-I498</f>
        <v>0</v>
      </c>
      <c r="AB498" s="71"/>
      <c r="AC498" s="3"/>
      <c r="AD498" s="71"/>
      <c r="AE498" s="78"/>
      <c r="AF498" s="78"/>
      <c r="AG498" s="3"/>
      <c r="AH498" s="3"/>
      <c r="AI498" s="79"/>
      <c r="AJ498" s="3"/>
      <c r="AK498" s="71"/>
      <c r="AL498" s="3"/>
      <c r="AM498" s="71"/>
      <c r="AN498" s="71"/>
      <c r="AO498" s="3"/>
      <c r="AP498" s="76"/>
      <c r="AQ498" s="74"/>
      <c r="AR498" s="3"/>
      <c r="AS498" s="3"/>
      <c r="AT498" s="3"/>
      <c r="AU498" s="3"/>
      <c r="AV498" s="3"/>
      <c r="AW498" s="1"/>
      <c r="AX498" s="1"/>
      <c r="AY498" s="1">
        <f t="shared" si="136"/>
        <v>0</v>
      </c>
      <c r="AZ498" s="3"/>
      <c r="BA498" s="3"/>
      <c r="BB498" s="3"/>
      <c r="BC498" s="80" t="e">
        <f t="shared" si="137"/>
        <v>#DIV/0!</v>
      </c>
      <c r="BD498" s="80" t="e">
        <f t="shared" si="138"/>
        <v>#DIV/0!</v>
      </c>
      <c r="BE498" s="81">
        <f t="shared" si="139"/>
        <v>0</v>
      </c>
      <c r="BF498" s="81">
        <f t="shared" si="140"/>
        <v>0</v>
      </c>
      <c r="BG498" s="81">
        <f t="shared" si="141"/>
        <v>0</v>
      </c>
      <c r="BH498" s="81">
        <f t="shared" si="142"/>
        <v>0</v>
      </c>
      <c r="BI498" s="81">
        <f t="shared" si="143"/>
        <v>0</v>
      </c>
    </row>
    <row r="499" spans="1:61" ht="17.25" thickTop="1" thickBot="1">
      <c r="A499" s="70"/>
      <c r="B499" s="71"/>
      <c r="C499" s="3"/>
      <c r="D499" s="45"/>
      <c r="E499" s="45"/>
      <c r="F499" s="45">
        <f t="shared" si="132"/>
        <v>0</v>
      </c>
      <c r="G499" s="3"/>
      <c r="H499" s="3"/>
      <c r="I499" s="39"/>
      <c r="J499" s="45">
        <f t="shared" si="133"/>
        <v>0</v>
      </c>
      <c r="K499" s="45">
        <f t="shared" si="134"/>
        <v>0</v>
      </c>
      <c r="L499" s="3"/>
      <c r="M499" s="72"/>
      <c r="N499" s="73"/>
      <c r="O499" s="45">
        <f t="shared" si="135"/>
        <v>0</v>
      </c>
      <c r="P499" s="71"/>
      <c r="Q499" s="74"/>
      <c r="R499" s="74"/>
      <c r="S499" s="75"/>
      <c r="T499" s="76"/>
      <c r="U499" s="70"/>
      <c r="V499" s="3"/>
      <c r="W499" s="3"/>
      <c r="X499" s="3"/>
      <c r="Y499" s="39"/>
      <c r="Z499" s="405">
        <f t="shared" si="144"/>
        <v>0</v>
      </c>
      <c r="AA499" s="92">
        <f t="shared" si="145"/>
        <v>0</v>
      </c>
      <c r="AB499" s="71"/>
      <c r="AC499" s="3"/>
      <c r="AD499" s="71"/>
      <c r="AE499" s="78"/>
      <c r="AF499" s="78"/>
      <c r="AG499" s="3"/>
      <c r="AH499" s="3"/>
      <c r="AI499" s="79"/>
      <c r="AJ499" s="3"/>
      <c r="AK499" s="71"/>
      <c r="AL499" s="3"/>
      <c r="AM499" s="71"/>
      <c r="AN499" s="71"/>
      <c r="AO499" s="3"/>
      <c r="AP499" s="76"/>
      <c r="AQ499" s="74"/>
      <c r="AR499" s="3"/>
      <c r="AS499" s="3"/>
      <c r="AT499" s="3"/>
      <c r="AU499" s="3"/>
      <c r="AV499" s="3"/>
      <c r="AW499" s="1"/>
      <c r="AX499" s="1"/>
      <c r="AY499" s="1">
        <f t="shared" si="136"/>
        <v>0</v>
      </c>
      <c r="AZ499" s="3"/>
      <c r="BA499" s="3"/>
      <c r="BB499" s="3"/>
      <c r="BC499" s="80" t="e">
        <f t="shared" si="137"/>
        <v>#DIV/0!</v>
      </c>
      <c r="BD499" s="80" t="e">
        <f t="shared" si="138"/>
        <v>#DIV/0!</v>
      </c>
      <c r="BE499" s="81">
        <f t="shared" si="139"/>
        <v>0</v>
      </c>
      <c r="BF499" s="81">
        <f t="shared" si="140"/>
        <v>0</v>
      </c>
      <c r="BG499" s="81">
        <f t="shared" si="141"/>
        <v>0</v>
      </c>
      <c r="BH499" s="81">
        <f t="shared" si="142"/>
        <v>0</v>
      </c>
      <c r="BI499" s="81">
        <f t="shared" si="143"/>
        <v>0</v>
      </c>
    </row>
    <row r="500" spans="1:61" ht="17.25" thickTop="1" thickBot="1">
      <c r="A500" s="70"/>
      <c r="B500" s="71"/>
      <c r="C500" s="3"/>
      <c r="D500" s="45"/>
      <c r="E500" s="45"/>
      <c r="F500" s="45">
        <f t="shared" si="132"/>
        <v>0</v>
      </c>
      <c r="G500" s="3"/>
      <c r="H500" s="3"/>
      <c r="I500" s="39"/>
      <c r="J500" s="45">
        <f t="shared" si="133"/>
        <v>0</v>
      </c>
      <c r="K500" s="45">
        <f t="shared" si="134"/>
        <v>0</v>
      </c>
      <c r="L500" s="3"/>
      <c r="M500" s="72"/>
      <c r="N500" s="73"/>
      <c r="O500" s="45">
        <f t="shared" si="135"/>
        <v>0</v>
      </c>
      <c r="P500" s="71"/>
      <c r="Q500" s="74"/>
      <c r="R500" s="74"/>
      <c r="S500" s="75"/>
      <c r="T500" s="76"/>
      <c r="U500" s="70"/>
      <c r="V500" s="3"/>
      <c r="W500" s="3"/>
      <c r="X500" s="3"/>
      <c r="Y500" s="39"/>
      <c r="Z500" s="405">
        <f t="shared" si="144"/>
        <v>0</v>
      </c>
      <c r="AA500" s="92">
        <f t="shared" si="145"/>
        <v>0</v>
      </c>
      <c r="AB500" s="71"/>
      <c r="AC500" s="3"/>
      <c r="AD500" s="71"/>
      <c r="AE500" s="78"/>
      <c r="AF500" s="78"/>
      <c r="AG500" s="3"/>
      <c r="AH500" s="3"/>
      <c r="AI500" s="79"/>
      <c r="AJ500" s="3"/>
      <c r="AK500" s="71"/>
      <c r="AL500" s="3"/>
      <c r="AM500" s="71"/>
      <c r="AN500" s="71"/>
      <c r="AO500" s="3"/>
      <c r="AP500" s="76"/>
      <c r="AQ500" s="74"/>
      <c r="AR500" s="3"/>
      <c r="AS500" s="3"/>
      <c r="AT500" s="3"/>
      <c r="AU500" s="3"/>
      <c r="AV500" s="3"/>
      <c r="AW500" s="1"/>
      <c r="AX500" s="1"/>
      <c r="AY500" s="1">
        <f t="shared" si="136"/>
        <v>0</v>
      </c>
      <c r="AZ500" s="3"/>
      <c r="BA500" s="3"/>
      <c r="BB500" s="3"/>
      <c r="BC500" s="80" t="e">
        <f t="shared" si="137"/>
        <v>#DIV/0!</v>
      </c>
      <c r="BD500" s="80" t="e">
        <f t="shared" si="138"/>
        <v>#DIV/0!</v>
      </c>
      <c r="BE500" s="81">
        <f t="shared" si="139"/>
        <v>0</v>
      </c>
      <c r="BF500" s="81">
        <f t="shared" si="140"/>
        <v>0</v>
      </c>
      <c r="BG500" s="81">
        <f t="shared" si="141"/>
        <v>0</v>
      </c>
      <c r="BH500" s="81">
        <f t="shared" si="142"/>
        <v>0</v>
      </c>
      <c r="BI500" s="81">
        <f t="shared" si="143"/>
        <v>0</v>
      </c>
    </row>
    <row r="501" spans="1:61" ht="17.25" thickTop="1" thickBot="1">
      <c r="A501" s="70"/>
      <c r="B501" s="71"/>
      <c r="C501" s="3"/>
      <c r="D501" s="45"/>
      <c r="E501" s="45"/>
      <c r="F501" s="45">
        <f t="shared" si="132"/>
        <v>0</v>
      </c>
      <c r="G501" s="3"/>
      <c r="H501" s="3"/>
      <c r="I501" s="39"/>
      <c r="J501" s="45">
        <f t="shared" si="133"/>
        <v>0</v>
      </c>
      <c r="K501" s="45">
        <f t="shared" si="134"/>
        <v>0</v>
      </c>
      <c r="L501" s="3"/>
      <c r="M501" s="72"/>
      <c r="N501" s="73"/>
      <c r="O501" s="45">
        <f t="shared" si="135"/>
        <v>0</v>
      </c>
      <c r="P501" s="71"/>
      <c r="Q501" s="74"/>
      <c r="R501" s="74"/>
      <c r="S501" s="75"/>
      <c r="T501" s="76"/>
      <c r="U501" s="70"/>
      <c r="V501" s="3"/>
      <c r="W501" s="3"/>
      <c r="X501" s="3"/>
      <c r="Y501" s="39"/>
      <c r="Z501" s="405">
        <f t="shared" si="144"/>
        <v>0</v>
      </c>
      <c r="AA501" s="92">
        <f t="shared" si="145"/>
        <v>0</v>
      </c>
      <c r="AB501" s="71"/>
      <c r="AC501" s="3"/>
      <c r="AD501" s="71"/>
      <c r="AE501" s="78"/>
      <c r="AF501" s="78"/>
      <c r="AG501" s="3"/>
      <c r="AH501" s="3"/>
      <c r="AI501" s="79"/>
      <c r="AJ501" s="3"/>
      <c r="AK501" s="71"/>
      <c r="AL501" s="3"/>
      <c r="AM501" s="71"/>
      <c r="AN501" s="71"/>
      <c r="AO501" s="3"/>
      <c r="AP501" s="76"/>
      <c r="AQ501" s="74"/>
      <c r="AR501" s="3"/>
      <c r="AS501" s="3"/>
      <c r="AT501" s="3"/>
      <c r="AU501" s="3"/>
      <c r="AV501" s="3"/>
      <c r="AW501" s="1"/>
      <c r="AX501" s="1"/>
      <c r="AY501" s="1">
        <f t="shared" si="136"/>
        <v>0</v>
      </c>
      <c r="AZ501" s="3"/>
      <c r="BA501" s="3"/>
      <c r="BB501" s="3"/>
      <c r="BC501" s="80" t="e">
        <f t="shared" si="137"/>
        <v>#DIV/0!</v>
      </c>
      <c r="BD501" s="80" t="e">
        <f t="shared" si="138"/>
        <v>#DIV/0!</v>
      </c>
      <c r="BE501" s="81">
        <f t="shared" si="139"/>
        <v>0</v>
      </c>
      <c r="BF501" s="81">
        <f t="shared" si="140"/>
        <v>0</v>
      </c>
      <c r="BG501" s="81">
        <f t="shared" si="141"/>
        <v>0</v>
      </c>
      <c r="BH501" s="81">
        <f t="shared" si="142"/>
        <v>0</v>
      </c>
      <c r="BI501" s="81">
        <f t="shared" si="143"/>
        <v>0</v>
      </c>
    </row>
    <row r="502" spans="1:61" ht="17.25" thickTop="1" thickBot="1">
      <c r="A502" s="70"/>
      <c r="B502" s="71"/>
      <c r="C502" s="3"/>
      <c r="D502" s="45"/>
      <c r="E502" s="45"/>
      <c r="F502" s="45">
        <f t="shared" si="132"/>
        <v>0</v>
      </c>
      <c r="G502" s="3"/>
      <c r="H502" s="3"/>
      <c r="I502" s="39"/>
      <c r="J502" s="45">
        <f t="shared" si="133"/>
        <v>0</v>
      </c>
      <c r="K502" s="45">
        <f t="shared" si="134"/>
        <v>0</v>
      </c>
      <c r="L502" s="3"/>
      <c r="M502" s="72"/>
      <c r="N502" s="73"/>
      <c r="O502" s="45">
        <f t="shared" si="135"/>
        <v>0</v>
      </c>
      <c r="P502" s="71"/>
      <c r="Q502" s="74"/>
      <c r="R502" s="74"/>
      <c r="S502" s="75"/>
      <c r="T502" s="76"/>
      <c r="U502" s="70"/>
      <c r="V502" s="3"/>
      <c r="W502" s="3"/>
      <c r="X502" s="3"/>
      <c r="Y502" s="39"/>
      <c r="Z502" s="405">
        <f t="shared" si="144"/>
        <v>0</v>
      </c>
      <c r="AA502" s="92">
        <f t="shared" si="145"/>
        <v>0</v>
      </c>
      <c r="AB502" s="71"/>
      <c r="AC502" s="3"/>
      <c r="AD502" s="71"/>
      <c r="AE502" s="78"/>
      <c r="AF502" s="78"/>
      <c r="AG502" s="3"/>
      <c r="AH502" s="3"/>
      <c r="AI502" s="79"/>
      <c r="AJ502" s="3"/>
      <c r="AK502" s="71"/>
      <c r="AL502" s="3"/>
      <c r="AM502" s="71"/>
      <c r="AN502" s="71"/>
      <c r="AO502" s="3"/>
      <c r="AP502" s="76"/>
      <c r="AQ502" s="74"/>
      <c r="AR502" s="3"/>
      <c r="AS502" s="3"/>
      <c r="AT502" s="3"/>
      <c r="AU502" s="3"/>
      <c r="AV502" s="3"/>
      <c r="AW502" s="1"/>
      <c r="AX502" s="1"/>
      <c r="AY502" s="1">
        <f t="shared" si="136"/>
        <v>0</v>
      </c>
      <c r="AZ502" s="3"/>
      <c r="BA502" s="3"/>
      <c r="BB502" s="3"/>
      <c r="BC502" s="80" t="e">
        <f t="shared" si="137"/>
        <v>#DIV/0!</v>
      </c>
      <c r="BD502" s="80" t="e">
        <f t="shared" si="138"/>
        <v>#DIV/0!</v>
      </c>
      <c r="BE502" s="81">
        <f t="shared" si="139"/>
        <v>0</v>
      </c>
      <c r="BF502" s="81">
        <f t="shared" si="140"/>
        <v>0</v>
      </c>
      <c r="BG502" s="81">
        <f t="shared" si="141"/>
        <v>0</v>
      </c>
      <c r="BH502" s="81">
        <f t="shared" si="142"/>
        <v>0</v>
      </c>
      <c r="BI502" s="81">
        <f t="shared" si="143"/>
        <v>0</v>
      </c>
    </row>
    <row r="503" spans="1:61" ht="17.25" thickTop="1" thickBot="1">
      <c r="A503" s="70"/>
      <c r="B503" s="71"/>
      <c r="C503" s="3"/>
      <c r="D503" s="45"/>
      <c r="E503" s="45"/>
      <c r="F503" s="45">
        <f t="shared" si="132"/>
        <v>0</v>
      </c>
      <c r="G503" s="3"/>
      <c r="H503" s="3"/>
      <c r="I503" s="39"/>
      <c r="J503" s="45">
        <f t="shared" si="133"/>
        <v>0</v>
      </c>
      <c r="K503" s="45">
        <f t="shared" si="134"/>
        <v>0</v>
      </c>
      <c r="L503" s="3"/>
      <c r="M503" s="72"/>
      <c r="N503" s="73"/>
      <c r="O503" s="45">
        <f t="shared" si="135"/>
        <v>0</v>
      </c>
      <c r="P503" s="71"/>
      <c r="Q503" s="74"/>
      <c r="R503" s="74"/>
      <c r="S503" s="75"/>
      <c r="T503" s="76"/>
      <c r="U503" s="70"/>
      <c r="V503" s="3"/>
      <c r="W503" s="3"/>
      <c r="X503" s="3"/>
      <c r="Y503" s="39"/>
      <c r="Z503" s="405">
        <f t="shared" si="144"/>
        <v>0</v>
      </c>
      <c r="AA503" s="92">
        <f t="shared" si="145"/>
        <v>0</v>
      </c>
      <c r="AB503" s="71"/>
      <c r="AC503" s="3"/>
      <c r="AD503" s="71"/>
      <c r="AE503" s="78"/>
      <c r="AF503" s="78"/>
      <c r="AG503" s="3"/>
      <c r="AH503" s="3"/>
      <c r="AI503" s="79"/>
      <c r="AJ503" s="3"/>
      <c r="AK503" s="71"/>
      <c r="AL503" s="3"/>
      <c r="AM503" s="71"/>
      <c r="AN503" s="71"/>
      <c r="AO503" s="3"/>
      <c r="AP503" s="76"/>
      <c r="AQ503" s="74"/>
      <c r="AR503" s="3"/>
      <c r="AS503" s="3"/>
      <c r="AT503" s="3"/>
      <c r="AU503" s="3"/>
      <c r="AV503" s="3"/>
      <c r="AW503" s="1"/>
      <c r="AX503" s="1"/>
      <c r="AY503" s="1">
        <f t="shared" si="136"/>
        <v>0</v>
      </c>
      <c r="AZ503" s="3"/>
      <c r="BA503" s="3"/>
      <c r="BB503" s="3"/>
      <c r="BC503" s="80" t="e">
        <f t="shared" si="137"/>
        <v>#DIV/0!</v>
      </c>
      <c r="BD503" s="80" t="e">
        <f t="shared" si="138"/>
        <v>#DIV/0!</v>
      </c>
      <c r="BE503" s="81">
        <f t="shared" si="139"/>
        <v>0</v>
      </c>
      <c r="BF503" s="81">
        <f t="shared" si="140"/>
        <v>0</v>
      </c>
      <c r="BG503" s="81">
        <f t="shared" si="141"/>
        <v>0</v>
      </c>
      <c r="BH503" s="81">
        <f t="shared" si="142"/>
        <v>0</v>
      </c>
      <c r="BI503" s="81">
        <f t="shared" si="143"/>
        <v>0</v>
      </c>
    </row>
    <row r="504" spans="1:61" ht="17.25" thickTop="1" thickBot="1">
      <c r="A504" s="70"/>
      <c r="B504" s="71"/>
      <c r="C504" s="3"/>
      <c r="D504" s="45"/>
      <c r="E504" s="45"/>
      <c r="F504" s="45">
        <f t="shared" si="132"/>
        <v>0</v>
      </c>
      <c r="G504" s="3"/>
      <c r="H504" s="3"/>
      <c r="I504" s="39"/>
      <c r="J504" s="45">
        <f t="shared" si="133"/>
        <v>0</v>
      </c>
      <c r="K504" s="45">
        <f t="shared" si="134"/>
        <v>0</v>
      </c>
      <c r="L504" s="3"/>
      <c r="M504" s="72"/>
      <c r="N504" s="73"/>
      <c r="O504" s="45">
        <f t="shared" si="135"/>
        <v>0</v>
      </c>
      <c r="P504" s="71"/>
      <c r="Q504" s="74"/>
      <c r="R504" s="74"/>
      <c r="S504" s="75"/>
      <c r="T504" s="76"/>
      <c r="U504" s="70"/>
      <c r="V504" s="3"/>
      <c r="W504" s="3"/>
      <c r="X504" s="3"/>
      <c r="Y504" s="39"/>
      <c r="Z504" s="405">
        <f t="shared" si="144"/>
        <v>0</v>
      </c>
      <c r="AA504" s="92">
        <f t="shared" si="145"/>
        <v>0</v>
      </c>
      <c r="AB504" s="71"/>
      <c r="AC504" s="3"/>
      <c r="AD504" s="71"/>
      <c r="AE504" s="78"/>
      <c r="AF504" s="78"/>
      <c r="AG504" s="3"/>
      <c r="AH504" s="3"/>
      <c r="AI504" s="79"/>
      <c r="AJ504" s="3"/>
      <c r="AK504" s="71"/>
      <c r="AL504" s="3"/>
      <c r="AM504" s="71"/>
      <c r="AN504" s="71"/>
      <c r="AO504" s="3"/>
      <c r="AP504" s="76"/>
      <c r="AQ504" s="74"/>
      <c r="AR504" s="3"/>
      <c r="AS504" s="3"/>
      <c r="AT504" s="3"/>
      <c r="AU504" s="3"/>
      <c r="AV504" s="3"/>
      <c r="AW504" s="1"/>
      <c r="AX504" s="1"/>
      <c r="AY504" s="1">
        <f t="shared" si="136"/>
        <v>0</v>
      </c>
      <c r="AZ504" s="3"/>
      <c r="BA504" s="3"/>
      <c r="BB504" s="3"/>
      <c r="BC504" s="80" t="e">
        <f t="shared" si="137"/>
        <v>#DIV/0!</v>
      </c>
      <c r="BD504" s="80" t="e">
        <f t="shared" si="138"/>
        <v>#DIV/0!</v>
      </c>
      <c r="BE504" s="81">
        <f t="shared" si="139"/>
        <v>0</v>
      </c>
      <c r="BF504" s="81">
        <f t="shared" si="140"/>
        <v>0</v>
      </c>
      <c r="BG504" s="81">
        <f t="shared" si="141"/>
        <v>0</v>
      </c>
      <c r="BH504" s="81">
        <f t="shared" si="142"/>
        <v>0</v>
      </c>
      <c r="BI504" s="81">
        <f t="shared" si="143"/>
        <v>0</v>
      </c>
    </row>
    <row r="505" spans="1:61" ht="17.25" thickTop="1" thickBot="1">
      <c r="A505" s="70"/>
      <c r="B505" s="71"/>
      <c r="C505" s="3"/>
      <c r="D505" s="45"/>
      <c r="E505" s="45"/>
      <c r="F505" s="45">
        <f t="shared" si="132"/>
        <v>0</v>
      </c>
      <c r="G505" s="3"/>
      <c r="H505" s="3"/>
      <c r="I505" s="39"/>
      <c r="J505" s="45">
        <f t="shared" si="133"/>
        <v>0</v>
      </c>
      <c r="K505" s="45">
        <f t="shared" si="134"/>
        <v>0</v>
      </c>
      <c r="L505" s="3"/>
      <c r="M505" s="72"/>
      <c r="N505" s="73"/>
      <c r="O505" s="45">
        <f t="shared" si="135"/>
        <v>0</v>
      </c>
      <c r="P505" s="71"/>
      <c r="Q505" s="74"/>
      <c r="R505" s="74"/>
      <c r="S505" s="75"/>
      <c r="T505" s="76"/>
      <c r="U505" s="70"/>
      <c r="V505" s="3"/>
      <c r="W505" s="3"/>
      <c r="X505" s="3"/>
      <c r="Y505" s="39"/>
      <c r="Z505" s="405">
        <f t="shared" si="144"/>
        <v>0</v>
      </c>
      <c r="AA505" s="92">
        <f t="shared" si="145"/>
        <v>0</v>
      </c>
      <c r="AB505" s="71"/>
      <c r="AC505" s="3"/>
      <c r="AD505" s="71"/>
      <c r="AE505" s="78"/>
      <c r="AF505" s="78"/>
      <c r="AG505" s="3"/>
      <c r="AH505" s="3"/>
      <c r="AI505" s="79"/>
      <c r="AJ505" s="3"/>
      <c r="AK505" s="71"/>
      <c r="AL505" s="3"/>
      <c r="AM505" s="71"/>
      <c r="AN505" s="71"/>
      <c r="AO505" s="3"/>
      <c r="AP505" s="76"/>
      <c r="AQ505" s="74"/>
      <c r="AR505" s="3"/>
      <c r="AS505" s="3"/>
      <c r="AT505" s="3"/>
      <c r="AU505" s="3"/>
      <c r="AV505" s="3"/>
      <c r="AW505" s="1"/>
      <c r="AX505" s="1"/>
      <c r="AY505" s="1">
        <f t="shared" si="136"/>
        <v>0</v>
      </c>
      <c r="AZ505" s="3"/>
      <c r="BA505" s="3"/>
      <c r="BB505" s="3"/>
      <c r="BC505" s="80" t="e">
        <f t="shared" si="137"/>
        <v>#DIV/0!</v>
      </c>
      <c r="BD505" s="80" t="e">
        <f t="shared" si="138"/>
        <v>#DIV/0!</v>
      </c>
      <c r="BE505" s="81">
        <f t="shared" si="139"/>
        <v>0</v>
      </c>
      <c r="BF505" s="81">
        <f t="shared" si="140"/>
        <v>0</v>
      </c>
      <c r="BG505" s="81">
        <f t="shared" si="141"/>
        <v>0</v>
      </c>
      <c r="BH505" s="81">
        <f t="shared" si="142"/>
        <v>0</v>
      </c>
      <c r="BI505" s="81">
        <f t="shared" si="143"/>
        <v>0</v>
      </c>
    </row>
    <row r="506" spans="1:61" ht="17.25" thickTop="1" thickBot="1">
      <c r="A506" s="70"/>
      <c r="B506" s="71"/>
      <c r="C506" s="3"/>
      <c r="D506" s="45"/>
      <c r="E506" s="45"/>
      <c r="F506" s="45">
        <f t="shared" si="132"/>
        <v>0</v>
      </c>
      <c r="G506" s="3"/>
      <c r="H506" s="3"/>
      <c r="I506" s="39"/>
      <c r="J506" s="45">
        <f t="shared" si="133"/>
        <v>0</v>
      </c>
      <c r="K506" s="45">
        <f t="shared" si="134"/>
        <v>0</v>
      </c>
      <c r="L506" s="3"/>
      <c r="M506" s="72"/>
      <c r="N506" s="73"/>
      <c r="O506" s="45">
        <f t="shared" si="135"/>
        <v>0</v>
      </c>
      <c r="P506" s="71"/>
      <c r="Q506" s="74"/>
      <c r="R506" s="74"/>
      <c r="S506" s="75"/>
      <c r="T506" s="76"/>
      <c r="U506" s="70"/>
      <c r="V506" s="3"/>
      <c r="W506" s="3"/>
      <c r="X506" s="3"/>
      <c r="Y506" s="39"/>
      <c r="Z506" s="405">
        <f t="shared" si="144"/>
        <v>0</v>
      </c>
      <c r="AA506" s="92">
        <f t="shared" si="145"/>
        <v>0</v>
      </c>
      <c r="AB506" s="71"/>
      <c r="AC506" s="3"/>
      <c r="AD506" s="71"/>
      <c r="AE506" s="78"/>
      <c r="AF506" s="78"/>
      <c r="AG506" s="3"/>
      <c r="AH506" s="3"/>
      <c r="AI506" s="79"/>
      <c r="AJ506" s="3"/>
      <c r="AK506" s="71"/>
      <c r="AL506" s="3"/>
      <c r="AM506" s="71"/>
      <c r="AN506" s="71"/>
      <c r="AO506" s="3"/>
      <c r="AP506" s="76"/>
      <c r="AQ506" s="74"/>
      <c r="AR506" s="3"/>
      <c r="AS506" s="3"/>
      <c r="AT506" s="3"/>
      <c r="AU506" s="3"/>
      <c r="AV506" s="3"/>
      <c r="AW506" s="1"/>
      <c r="AX506" s="1"/>
      <c r="AY506" s="1">
        <f t="shared" si="136"/>
        <v>0</v>
      </c>
      <c r="AZ506" s="3"/>
      <c r="BA506" s="3"/>
      <c r="BB506" s="3"/>
      <c r="BC506" s="80" t="e">
        <f t="shared" si="137"/>
        <v>#DIV/0!</v>
      </c>
      <c r="BD506" s="80" t="e">
        <f t="shared" si="138"/>
        <v>#DIV/0!</v>
      </c>
      <c r="BE506" s="81">
        <f t="shared" si="139"/>
        <v>0</v>
      </c>
      <c r="BF506" s="81">
        <f t="shared" si="140"/>
        <v>0</v>
      </c>
      <c r="BG506" s="81">
        <f t="shared" si="141"/>
        <v>0</v>
      </c>
      <c r="BH506" s="81">
        <f t="shared" si="142"/>
        <v>0</v>
      </c>
      <c r="BI506" s="81">
        <f t="shared" si="143"/>
        <v>0</v>
      </c>
    </row>
    <row r="507" spans="1:61" ht="17.25" thickTop="1" thickBot="1">
      <c r="A507" s="70"/>
      <c r="B507" s="71"/>
      <c r="C507" s="3"/>
      <c r="D507" s="45"/>
      <c r="E507" s="45"/>
      <c r="F507" s="45">
        <f t="shared" si="132"/>
        <v>0</v>
      </c>
      <c r="G507" s="3"/>
      <c r="H507" s="3"/>
      <c r="I507" s="39"/>
      <c r="J507" s="45">
        <f t="shared" si="133"/>
        <v>0</v>
      </c>
      <c r="K507" s="45">
        <f t="shared" si="134"/>
        <v>0</v>
      </c>
      <c r="L507" s="3"/>
      <c r="M507" s="72"/>
      <c r="N507" s="73"/>
      <c r="O507" s="45">
        <f t="shared" si="135"/>
        <v>0</v>
      </c>
      <c r="P507" s="71"/>
      <c r="Q507" s="74"/>
      <c r="R507" s="74"/>
      <c r="S507" s="75"/>
      <c r="T507" s="76"/>
      <c r="U507" s="70"/>
      <c r="V507" s="3"/>
      <c r="W507" s="3"/>
      <c r="X507" s="3"/>
      <c r="Y507" s="39"/>
      <c r="Z507" s="405">
        <f t="shared" si="144"/>
        <v>0</v>
      </c>
      <c r="AA507" s="92">
        <f t="shared" si="145"/>
        <v>0</v>
      </c>
      <c r="AB507" s="71"/>
      <c r="AC507" s="3"/>
      <c r="AD507" s="71"/>
      <c r="AE507" s="78"/>
      <c r="AF507" s="78"/>
      <c r="AG507" s="3"/>
      <c r="AH507" s="3"/>
      <c r="AI507" s="79"/>
      <c r="AJ507" s="3"/>
      <c r="AK507" s="71"/>
      <c r="AL507" s="3"/>
      <c r="AM507" s="71"/>
      <c r="AN507" s="71"/>
      <c r="AO507" s="3"/>
      <c r="AP507" s="76"/>
      <c r="AQ507" s="74"/>
      <c r="AR507" s="3"/>
      <c r="AS507" s="3"/>
      <c r="AT507" s="3"/>
      <c r="AU507" s="3"/>
      <c r="AV507" s="3"/>
      <c r="AW507" s="1"/>
      <c r="AX507" s="1"/>
      <c r="AY507" s="1">
        <f t="shared" si="136"/>
        <v>0</v>
      </c>
      <c r="AZ507" s="3"/>
      <c r="BA507" s="3"/>
      <c r="BB507" s="3"/>
      <c r="BC507" s="80" t="e">
        <f t="shared" si="137"/>
        <v>#DIV/0!</v>
      </c>
      <c r="BD507" s="80" t="e">
        <f t="shared" si="138"/>
        <v>#DIV/0!</v>
      </c>
      <c r="BE507" s="81">
        <f t="shared" si="139"/>
        <v>0</v>
      </c>
      <c r="BF507" s="81">
        <f t="shared" si="140"/>
        <v>0</v>
      </c>
      <c r="BG507" s="81">
        <f t="shared" si="141"/>
        <v>0</v>
      </c>
      <c r="BH507" s="81">
        <f t="shared" si="142"/>
        <v>0</v>
      </c>
      <c r="BI507" s="81">
        <f t="shared" si="143"/>
        <v>0</v>
      </c>
    </row>
    <row r="508" spans="1:61" ht="17.25" thickTop="1" thickBot="1">
      <c r="A508" s="70"/>
      <c r="B508" s="71"/>
      <c r="C508" s="3"/>
      <c r="D508" s="45"/>
      <c r="E508" s="45"/>
      <c r="F508" s="45">
        <f t="shared" si="132"/>
        <v>0</v>
      </c>
      <c r="G508" s="3"/>
      <c r="H508" s="3"/>
      <c r="I508" s="39"/>
      <c r="J508" s="45">
        <f t="shared" si="133"/>
        <v>0</v>
      </c>
      <c r="K508" s="45">
        <f t="shared" si="134"/>
        <v>0</v>
      </c>
      <c r="L508" s="3"/>
      <c r="M508" s="72"/>
      <c r="N508" s="73"/>
      <c r="O508" s="45">
        <f t="shared" si="135"/>
        <v>0</v>
      </c>
      <c r="P508" s="71"/>
      <c r="Q508" s="74"/>
      <c r="R508" s="74"/>
      <c r="S508" s="75"/>
      <c r="T508" s="76"/>
      <c r="U508" s="70"/>
      <c r="V508" s="3"/>
      <c r="W508" s="3"/>
      <c r="X508" s="3"/>
      <c r="Y508" s="39"/>
      <c r="Z508" s="405">
        <f t="shared" si="144"/>
        <v>0</v>
      </c>
      <c r="AA508" s="92">
        <f t="shared" si="145"/>
        <v>0</v>
      </c>
      <c r="AB508" s="71"/>
      <c r="AC508" s="3"/>
      <c r="AD508" s="71"/>
      <c r="AE508" s="78"/>
      <c r="AF508" s="78"/>
      <c r="AG508" s="3"/>
      <c r="AH508" s="3"/>
      <c r="AI508" s="79"/>
      <c r="AJ508" s="3"/>
      <c r="AK508" s="71"/>
      <c r="AL508" s="3"/>
      <c r="AM508" s="71"/>
      <c r="AN508" s="71"/>
      <c r="AO508" s="3"/>
      <c r="AP508" s="76"/>
      <c r="AQ508" s="74"/>
      <c r="AR508" s="3"/>
      <c r="AS508" s="3"/>
      <c r="AT508" s="3"/>
      <c r="AU508" s="3"/>
      <c r="AV508" s="3"/>
      <c r="AW508" s="1"/>
      <c r="AX508" s="1"/>
      <c r="AY508" s="1">
        <f t="shared" si="136"/>
        <v>0</v>
      </c>
      <c r="AZ508" s="3"/>
      <c r="BA508" s="3"/>
      <c r="BB508" s="3"/>
      <c r="BC508" s="80" t="e">
        <f t="shared" si="137"/>
        <v>#DIV/0!</v>
      </c>
      <c r="BD508" s="80" t="e">
        <f t="shared" si="138"/>
        <v>#DIV/0!</v>
      </c>
      <c r="BE508" s="81">
        <f t="shared" si="139"/>
        <v>0</v>
      </c>
      <c r="BF508" s="81">
        <f t="shared" si="140"/>
        <v>0</v>
      </c>
      <c r="BG508" s="81">
        <f t="shared" si="141"/>
        <v>0</v>
      </c>
      <c r="BH508" s="81">
        <f t="shared" si="142"/>
        <v>0</v>
      </c>
      <c r="BI508" s="81">
        <f t="shared" si="143"/>
        <v>0</v>
      </c>
    </row>
    <row r="509" spans="1:61" ht="17.25" thickTop="1" thickBot="1">
      <c r="A509" s="70"/>
      <c r="B509" s="71"/>
      <c r="C509" s="3"/>
      <c r="D509" s="45"/>
      <c r="E509" s="45"/>
      <c r="F509" s="45">
        <f t="shared" si="132"/>
        <v>0</v>
      </c>
      <c r="G509" s="3"/>
      <c r="H509" s="3"/>
      <c r="I509" s="39"/>
      <c r="J509" s="45">
        <f t="shared" si="133"/>
        <v>0</v>
      </c>
      <c r="K509" s="45">
        <f t="shared" si="134"/>
        <v>0</v>
      </c>
      <c r="L509" s="3"/>
      <c r="M509" s="72"/>
      <c r="N509" s="73"/>
      <c r="O509" s="45">
        <f t="shared" si="135"/>
        <v>0</v>
      </c>
      <c r="P509" s="71"/>
      <c r="Q509" s="74"/>
      <c r="R509" s="74"/>
      <c r="S509" s="75"/>
      <c r="T509" s="76"/>
      <c r="U509" s="70"/>
      <c r="V509" s="3"/>
      <c r="W509" s="3"/>
      <c r="X509" s="3"/>
      <c r="Y509" s="39"/>
      <c r="Z509" s="405">
        <f t="shared" si="144"/>
        <v>0</v>
      </c>
      <c r="AA509" s="92">
        <f t="shared" si="145"/>
        <v>0</v>
      </c>
      <c r="AB509" s="71"/>
      <c r="AC509" s="3"/>
      <c r="AD509" s="71"/>
      <c r="AE509" s="78"/>
      <c r="AF509" s="78"/>
      <c r="AG509" s="3"/>
      <c r="AH509" s="3"/>
      <c r="AI509" s="79"/>
      <c r="AJ509" s="3"/>
      <c r="AK509" s="71"/>
      <c r="AL509" s="3"/>
      <c r="AM509" s="71"/>
      <c r="AN509" s="71"/>
      <c r="AO509" s="3"/>
      <c r="AP509" s="76"/>
      <c r="AQ509" s="74"/>
      <c r="AR509" s="3"/>
      <c r="AS509" s="3"/>
      <c r="AT509" s="3"/>
      <c r="AU509" s="3"/>
      <c r="AV509" s="3"/>
      <c r="AW509" s="1"/>
      <c r="AX509" s="1"/>
      <c r="AY509" s="1">
        <f t="shared" si="136"/>
        <v>0</v>
      </c>
      <c r="AZ509" s="3"/>
      <c r="BA509" s="3"/>
      <c r="BB509" s="3"/>
      <c r="BC509" s="80" t="e">
        <f t="shared" si="137"/>
        <v>#DIV/0!</v>
      </c>
      <c r="BD509" s="80" t="e">
        <f t="shared" si="138"/>
        <v>#DIV/0!</v>
      </c>
      <c r="BE509" s="81">
        <f t="shared" si="139"/>
        <v>0</v>
      </c>
      <c r="BF509" s="81">
        <f t="shared" si="140"/>
        <v>0</v>
      </c>
      <c r="BG509" s="81">
        <f t="shared" si="141"/>
        <v>0</v>
      </c>
      <c r="BH509" s="81">
        <f t="shared" si="142"/>
        <v>0</v>
      </c>
      <c r="BI509" s="81">
        <f t="shared" si="143"/>
        <v>0</v>
      </c>
    </row>
    <row r="510" spans="1:61" ht="17.25" thickTop="1" thickBot="1">
      <c r="A510" s="70"/>
      <c r="B510" s="71"/>
      <c r="C510" s="3"/>
      <c r="D510" s="45"/>
      <c r="E510" s="45"/>
      <c r="F510" s="45">
        <f t="shared" ref="F510:F573" si="146">D510+E510</f>
        <v>0</v>
      </c>
      <c r="G510" s="3"/>
      <c r="H510" s="3"/>
      <c r="I510" s="39"/>
      <c r="J510" s="45">
        <f t="shared" ref="J510:J573" si="147">I510/(1.14)</f>
        <v>0</v>
      </c>
      <c r="K510" s="45">
        <f t="shared" ref="K510:K573" si="148">J510*0.14</f>
        <v>0</v>
      </c>
      <c r="L510" s="3"/>
      <c r="M510" s="72"/>
      <c r="N510" s="73"/>
      <c r="O510" s="45">
        <f t="shared" ref="O510:O573" si="149">I510-D510</f>
        <v>0</v>
      </c>
      <c r="P510" s="71"/>
      <c r="Q510" s="74"/>
      <c r="R510" s="74"/>
      <c r="S510" s="75"/>
      <c r="T510" s="76"/>
      <c r="U510" s="70"/>
      <c r="V510" s="3"/>
      <c r="W510" s="3"/>
      <c r="X510" s="3"/>
      <c r="Y510" s="39"/>
      <c r="Z510" s="405">
        <f t="shared" si="144"/>
        <v>0</v>
      </c>
      <c r="AA510" s="92">
        <f t="shared" si="145"/>
        <v>0</v>
      </c>
      <c r="AB510" s="71"/>
      <c r="AC510" s="3"/>
      <c r="AD510" s="71"/>
      <c r="AE510" s="78"/>
      <c r="AF510" s="78"/>
      <c r="AG510" s="3"/>
      <c r="AH510" s="3"/>
      <c r="AI510" s="79"/>
      <c r="AJ510" s="3"/>
      <c r="AK510" s="71"/>
      <c r="AL510" s="3"/>
      <c r="AM510" s="71"/>
      <c r="AN510" s="71"/>
      <c r="AO510" s="3"/>
      <c r="AP510" s="76"/>
      <c r="AQ510" s="74"/>
      <c r="AR510" s="3"/>
      <c r="AS510" s="3"/>
      <c r="AT510" s="3"/>
      <c r="AU510" s="3"/>
      <c r="AV510" s="3"/>
      <c r="AW510" s="1"/>
      <c r="AX510" s="1"/>
      <c r="AY510" s="1">
        <f t="shared" si="136"/>
        <v>0</v>
      </c>
      <c r="AZ510" s="3"/>
      <c r="BA510" s="3"/>
      <c r="BB510" s="3"/>
      <c r="BC510" s="80" t="e">
        <f t="shared" si="137"/>
        <v>#DIV/0!</v>
      </c>
      <c r="BD510" s="80" t="e">
        <f t="shared" si="138"/>
        <v>#DIV/0!</v>
      </c>
      <c r="BE510" s="81">
        <f t="shared" si="139"/>
        <v>0</v>
      </c>
      <c r="BF510" s="81">
        <f t="shared" si="140"/>
        <v>0</v>
      </c>
      <c r="BG510" s="81">
        <f t="shared" si="141"/>
        <v>0</v>
      </c>
      <c r="BH510" s="81">
        <f t="shared" si="142"/>
        <v>0</v>
      </c>
      <c r="BI510" s="81">
        <f t="shared" si="143"/>
        <v>0</v>
      </c>
    </row>
    <row r="511" spans="1:61" ht="17.25" thickTop="1" thickBot="1">
      <c r="A511" s="70"/>
      <c r="B511" s="71"/>
      <c r="C511" s="3"/>
      <c r="D511" s="45"/>
      <c r="E511" s="45"/>
      <c r="F511" s="45">
        <f t="shared" si="146"/>
        <v>0</v>
      </c>
      <c r="G511" s="3"/>
      <c r="H511" s="3"/>
      <c r="I511" s="39"/>
      <c r="J511" s="45">
        <f t="shared" si="147"/>
        <v>0</v>
      </c>
      <c r="K511" s="45">
        <f t="shared" si="148"/>
        <v>0</v>
      </c>
      <c r="L511" s="3"/>
      <c r="M511" s="72"/>
      <c r="N511" s="73"/>
      <c r="O511" s="45">
        <f t="shared" si="149"/>
        <v>0</v>
      </c>
      <c r="P511" s="71"/>
      <c r="Q511" s="74"/>
      <c r="R511" s="74"/>
      <c r="S511" s="75"/>
      <c r="T511" s="76"/>
      <c r="U511" s="70"/>
      <c r="V511" s="3"/>
      <c r="W511" s="3"/>
      <c r="X511" s="3"/>
      <c r="Y511" s="39"/>
      <c r="Z511" s="405">
        <f t="shared" si="144"/>
        <v>0</v>
      </c>
      <c r="AA511" s="92">
        <f t="shared" si="145"/>
        <v>0</v>
      </c>
      <c r="AB511" s="71"/>
      <c r="AC511" s="3"/>
      <c r="AD511" s="71"/>
      <c r="AE511" s="78"/>
      <c r="AF511" s="78"/>
      <c r="AG511" s="3"/>
      <c r="AH511" s="3"/>
      <c r="AI511" s="79"/>
      <c r="AJ511" s="3"/>
      <c r="AK511" s="71"/>
      <c r="AL511" s="3"/>
      <c r="AM511" s="71"/>
      <c r="AN511" s="71"/>
      <c r="AO511" s="3"/>
      <c r="AP511" s="76"/>
      <c r="AQ511" s="74"/>
      <c r="AR511" s="3"/>
      <c r="AS511" s="3"/>
      <c r="AT511" s="3"/>
      <c r="AU511" s="3"/>
      <c r="AV511" s="3"/>
      <c r="AW511" s="1"/>
      <c r="AX511" s="1"/>
      <c r="AY511" s="1">
        <f t="shared" ref="AY511:AY574" si="150">(AW511*35%)-AX511</f>
        <v>0</v>
      </c>
      <c r="AZ511" s="3"/>
      <c r="BA511" s="3"/>
      <c r="BB511" s="3"/>
      <c r="BC511" s="80" t="e">
        <f t="shared" si="137"/>
        <v>#DIV/0!</v>
      </c>
      <c r="BD511" s="80" t="e">
        <f t="shared" si="138"/>
        <v>#DIV/0!</v>
      </c>
      <c r="BE511" s="81">
        <f t="shared" si="139"/>
        <v>0</v>
      </c>
      <c r="BF511" s="81">
        <f t="shared" si="140"/>
        <v>0</v>
      </c>
      <c r="BG511" s="81">
        <f t="shared" si="141"/>
        <v>0</v>
      </c>
      <c r="BH511" s="81">
        <f t="shared" si="142"/>
        <v>0</v>
      </c>
      <c r="BI511" s="81">
        <f t="shared" si="143"/>
        <v>0</v>
      </c>
    </row>
    <row r="512" spans="1:61" ht="17.25" thickTop="1" thickBot="1">
      <c r="A512" s="70"/>
      <c r="B512" s="71"/>
      <c r="C512" s="3"/>
      <c r="D512" s="45"/>
      <c r="E512" s="45"/>
      <c r="F512" s="45">
        <f t="shared" si="146"/>
        <v>0</v>
      </c>
      <c r="G512" s="3"/>
      <c r="H512" s="3"/>
      <c r="I512" s="39"/>
      <c r="J512" s="45">
        <f t="shared" si="147"/>
        <v>0</v>
      </c>
      <c r="K512" s="45">
        <f t="shared" si="148"/>
        <v>0</v>
      </c>
      <c r="L512" s="3"/>
      <c r="M512" s="72"/>
      <c r="N512" s="73"/>
      <c r="O512" s="45">
        <f t="shared" si="149"/>
        <v>0</v>
      </c>
      <c r="P512" s="71"/>
      <c r="Q512" s="74"/>
      <c r="R512" s="74"/>
      <c r="S512" s="75"/>
      <c r="T512" s="76"/>
      <c r="U512" s="70"/>
      <c r="V512" s="3"/>
      <c r="W512" s="3"/>
      <c r="X512" s="3"/>
      <c r="Y512" s="39"/>
      <c r="Z512" s="405">
        <f t="shared" si="144"/>
        <v>0</v>
      </c>
      <c r="AA512" s="92">
        <f t="shared" si="145"/>
        <v>0</v>
      </c>
      <c r="AB512" s="71"/>
      <c r="AC512" s="3"/>
      <c r="AD512" s="71"/>
      <c r="AE512" s="78"/>
      <c r="AF512" s="78"/>
      <c r="AG512" s="3"/>
      <c r="AH512" s="3"/>
      <c r="AI512" s="79"/>
      <c r="AJ512" s="3"/>
      <c r="AK512" s="71"/>
      <c r="AL512" s="3"/>
      <c r="AM512" s="71"/>
      <c r="AN512" s="71"/>
      <c r="AO512" s="3"/>
      <c r="AP512" s="76"/>
      <c r="AQ512" s="74"/>
      <c r="AR512" s="3"/>
      <c r="AS512" s="3"/>
      <c r="AT512" s="3"/>
      <c r="AU512" s="3"/>
      <c r="AV512" s="3"/>
      <c r="AW512" s="1"/>
      <c r="AX512" s="1"/>
      <c r="AY512" s="1">
        <f t="shared" si="150"/>
        <v>0</v>
      </c>
      <c r="AZ512" s="3"/>
      <c r="BA512" s="3"/>
      <c r="BB512" s="3"/>
      <c r="BC512" s="80" t="e">
        <f t="shared" ref="BC512:BC575" si="151">D512/I512</f>
        <v>#DIV/0!</v>
      </c>
      <c r="BD512" s="80" t="e">
        <f t="shared" ref="BD512:BD575" si="152">E512/O512</f>
        <v>#DIV/0!</v>
      </c>
      <c r="BE512" s="81">
        <f t="shared" ref="BE512:BE575" si="153">LEN(Q512)</f>
        <v>0</v>
      </c>
      <c r="BF512" s="81">
        <f t="shared" ref="BF512:BF575" si="154">LEN(R512)</f>
        <v>0</v>
      </c>
      <c r="BG512" s="81">
        <f t="shared" ref="BG512:BG575" si="155">LEN(T512)</f>
        <v>0</v>
      </c>
      <c r="BH512" s="81">
        <f t="shared" ref="BH512:BH575" si="156">LEN(AP512)</f>
        <v>0</v>
      </c>
      <c r="BI512" s="81">
        <f t="shared" ref="BI512:BI575" si="157">LEN(AQ512)</f>
        <v>0</v>
      </c>
    </row>
    <row r="513" spans="1:61" ht="17.25" thickTop="1" thickBot="1">
      <c r="A513" s="70"/>
      <c r="B513" s="71"/>
      <c r="C513" s="3"/>
      <c r="D513" s="45"/>
      <c r="E513" s="45"/>
      <c r="F513" s="45">
        <f t="shared" si="146"/>
        <v>0</v>
      </c>
      <c r="G513" s="3"/>
      <c r="H513" s="3"/>
      <c r="I513" s="39"/>
      <c r="J513" s="45">
        <f t="shared" si="147"/>
        <v>0</v>
      </c>
      <c r="K513" s="45">
        <f t="shared" si="148"/>
        <v>0</v>
      </c>
      <c r="L513" s="3"/>
      <c r="M513" s="72"/>
      <c r="N513" s="73"/>
      <c r="O513" s="45">
        <f t="shared" si="149"/>
        <v>0</v>
      </c>
      <c r="P513" s="71"/>
      <c r="Q513" s="74"/>
      <c r="R513" s="74"/>
      <c r="S513" s="75"/>
      <c r="T513" s="76"/>
      <c r="U513" s="70"/>
      <c r="V513" s="3"/>
      <c r="W513" s="3"/>
      <c r="X513" s="3"/>
      <c r="Y513" s="39"/>
      <c r="Z513" s="405">
        <f t="shared" si="144"/>
        <v>0</v>
      </c>
      <c r="AA513" s="92">
        <f t="shared" si="145"/>
        <v>0</v>
      </c>
      <c r="AB513" s="71"/>
      <c r="AC513" s="3"/>
      <c r="AD513" s="71"/>
      <c r="AE513" s="78"/>
      <c r="AF513" s="78"/>
      <c r="AG513" s="3"/>
      <c r="AH513" s="3"/>
      <c r="AI513" s="79"/>
      <c r="AJ513" s="3"/>
      <c r="AK513" s="71"/>
      <c r="AL513" s="3"/>
      <c r="AM513" s="71"/>
      <c r="AN513" s="71"/>
      <c r="AO513" s="3"/>
      <c r="AP513" s="76"/>
      <c r="AQ513" s="74"/>
      <c r="AR513" s="3"/>
      <c r="AS513" s="3"/>
      <c r="AT513" s="3"/>
      <c r="AU513" s="3"/>
      <c r="AV513" s="3"/>
      <c r="AW513" s="1"/>
      <c r="AX513" s="1"/>
      <c r="AY513" s="1">
        <f t="shared" si="150"/>
        <v>0</v>
      </c>
      <c r="AZ513" s="3"/>
      <c r="BA513" s="3"/>
      <c r="BB513" s="3"/>
      <c r="BC513" s="80" t="e">
        <f t="shared" si="151"/>
        <v>#DIV/0!</v>
      </c>
      <c r="BD513" s="80" t="e">
        <f t="shared" si="152"/>
        <v>#DIV/0!</v>
      </c>
      <c r="BE513" s="81">
        <f t="shared" si="153"/>
        <v>0</v>
      </c>
      <c r="BF513" s="81">
        <f t="shared" si="154"/>
        <v>0</v>
      </c>
      <c r="BG513" s="81">
        <f t="shared" si="155"/>
        <v>0</v>
      </c>
      <c r="BH513" s="81">
        <f t="shared" si="156"/>
        <v>0</v>
      </c>
      <c r="BI513" s="81">
        <f t="shared" si="157"/>
        <v>0</v>
      </c>
    </row>
    <row r="514" spans="1:61" ht="17.25" thickTop="1" thickBot="1">
      <c r="A514" s="70"/>
      <c r="B514" s="71"/>
      <c r="C514" s="3"/>
      <c r="D514" s="45"/>
      <c r="E514" s="45"/>
      <c r="F514" s="45">
        <f t="shared" si="146"/>
        <v>0</v>
      </c>
      <c r="G514" s="3"/>
      <c r="H514" s="3"/>
      <c r="I514" s="39"/>
      <c r="J514" s="45">
        <f t="shared" si="147"/>
        <v>0</v>
      </c>
      <c r="K514" s="45">
        <f t="shared" si="148"/>
        <v>0</v>
      </c>
      <c r="L514" s="3"/>
      <c r="M514" s="72"/>
      <c r="N514" s="73"/>
      <c r="O514" s="45">
        <f t="shared" si="149"/>
        <v>0</v>
      </c>
      <c r="P514" s="71"/>
      <c r="Q514" s="74"/>
      <c r="R514" s="74"/>
      <c r="S514" s="75"/>
      <c r="T514" s="76"/>
      <c r="U514" s="70"/>
      <c r="V514" s="3"/>
      <c r="W514" s="3"/>
      <c r="X514" s="3"/>
      <c r="Y514" s="39"/>
      <c r="Z514" s="405">
        <f t="shared" si="144"/>
        <v>0</v>
      </c>
      <c r="AA514" s="92">
        <f t="shared" si="145"/>
        <v>0</v>
      </c>
      <c r="AB514" s="71"/>
      <c r="AC514" s="3"/>
      <c r="AD514" s="71"/>
      <c r="AE514" s="78"/>
      <c r="AF514" s="78"/>
      <c r="AG514" s="3"/>
      <c r="AH514" s="3"/>
      <c r="AI514" s="79"/>
      <c r="AJ514" s="3"/>
      <c r="AK514" s="71"/>
      <c r="AL514" s="3"/>
      <c r="AM514" s="71"/>
      <c r="AN514" s="71"/>
      <c r="AO514" s="3"/>
      <c r="AP514" s="76"/>
      <c r="AQ514" s="74"/>
      <c r="AR514" s="3"/>
      <c r="AS514" s="3"/>
      <c r="AT514" s="3"/>
      <c r="AU514" s="3"/>
      <c r="AV514" s="3"/>
      <c r="AW514" s="1"/>
      <c r="AX514" s="1"/>
      <c r="AY514" s="1">
        <f t="shared" si="150"/>
        <v>0</v>
      </c>
      <c r="AZ514" s="3"/>
      <c r="BA514" s="3"/>
      <c r="BB514" s="3"/>
      <c r="BC514" s="80" t="e">
        <f t="shared" si="151"/>
        <v>#DIV/0!</v>
      </c>
      <c r="BD514" s="80" t="e">
        <f t="shared" si="152"/>
        <v>#DIV/0!</v>
      </c>
      <c r="BE514" s="81">
        <f t="shared" si="153"/>
        <v>0</v>
      </c>
      <c r="BF514" s="81">
        <f t="shared" si="154"/>
        <v>0</v>
      </c>
      <c r="BG514" s="81">
        <f t="shared" si="155"/>
        <v>0</v>
      </c>
      <c r="BH514" s="81">
        <f t="shared" si="156"/>
        <v>0</v>
      </c>
      <c r="BI514" s="81">
        <f t="shared" si="157"/>
        <v>0</v>
      </c>
    </row>
    <row r="515" spans="1:61" ht="17.25" thickTop="1" thickBot="1">
      <c r="A515" s="70"/>
      <c r="B515" s="71"/>
      <c r="C515" s="3"/>
      <c r="D515" s="45"/>
      <c r="E515" s="45"/>
      <c r="F515" s="45">
        <f t="shared" si="146"/>
        <v>0</v>
      </c>
      <c r="G515" s="3"/>
      <c r="H515" s="3"/>
      <c r="I515" s="39"/>
      <c r="J515" s="45">
        <f t="shared" si="147"/>
        <v>0</v>
      </c>
      <c r="K515" s="45">
        <f t="shared" si="148"/>
        <v>0</v>
      </c>
      <c r="L515" s="3"/>
      <c r="M515" s="72"/>
      <c r="N515" s="73"/>
      <c r="O515" s="45">
        <f t="shared" si="149"/>
        <v>0</v>
      </c>
      <c r="P515" s="71"/>
      <c r="Q515" s="74"/>
      <c r="R515" s="74"/>
      <c r="S515" s="75"/>
      <c r="T515" s="76"/>
      <c r="U515" s="70"/>
      <c r="V515" s="3"/>
      <c r="W515" s="3"/>
      <c r="X515" s="3"/>
      <c r="Y515" s="39"/>
      <c r="Z515" s="405">
        <f t="shared" si="144"/>
        <v>0</v>
      </c>
      <c r="AA515" s="92">
        <f t="shared" si="145"/>
        <v>0</v>
      </c>
      <c r="AB515" s="71"/>
      <c r="AC515" s="3"/>
      <c r="AD515" s="71"/>
      <c r="AE515" s="78"/>
      <c r="AF515" s="78"/>
      <c r="AG515" s="3"/>
      <c r="AH515" s="3"/>
      <c r="AI515" s="79"/>
      <c r="AJ515" s="3"/>
      <c r="AK515" s="71"/>
      <c r="AL515" s="3"/>
      <c r="AM515" s="71"/>
      <c r="AN515" s="71"/>
      <c r="AO515" s="3"/>
      <c r="AP515" s="76"/>
      <c r="AQ515" s="74"/>
      <c r="AR515" s="3"/>
      <c r="AS515" s="3"/>
      <c r="AT515" s="3"/>
      <c r="AU515" s="3"/>
      <c r="AV515" s="3"/>
      <c r="AW515" s="1"/>
      <c r="AX515" s="1"/>
      <c r="AY515" s="1">
        <f t="shared" si="150"/>
        <v>0</v>
      </c>
      <c r="AZ515" s="3"/>
      <c r="BA515" s="3"/>
      <c r="BB515" s="3"/>
      <c r="BC515" s="80" t="e">
        <f t="shared" si="151"/>
        <v>#DIV/0!</v>
      </c>
      <c r="BD515" s="80" t="e">
        <f t="shared" si="152"/>
        <v>#DIV/0!</v>
      </c>
      <c r="BE515" s="81">
        <f t="shared" si="153"/>
        <v>0</v>
      </c>
      <c r="BF515" s="81">
        <f t="shared" si="154"/>
        <v>0</v>
      </c>
      <c r="BG515" s="81">
        <f t="shared" si="155"/>
        <v>0</v>
      </c>
      <c r="BH515" s="81">
        <f t="shared" si="156"/>
        <v>0</v>
      </c>
      <c r="BI515" s="81">
        <f t="shared" si="157"/>
        <v>0</v>
      </c>
    </row>
    <row r="516" spans="1:61" ht="17.25" thickTop="1" thickBot="1">
      <c r="A516" s="70"/>
      <c r="B516" s="71"/>
      <c r="C516" s="3"/>
      <c r="D516" s="45"/>
      <c r="E516" s="45"/>
      <c r="F516" s="45">
        <f t="shared" si="146"/>
        <v>0</v>
      </c>
      <c r="G516" s="3"/>
      <c r="H516" s="3"/>
      <c r="I516" s="39"/>
      <c r="J516" s="45">
        <f t="shared" si="147"/>
        <v>0</v>
      </c>
      <c r="K516" s="45">
        <f t="shared" si="148"/>
        <v>0</v>
      </c>
      <c r="L516" s="3"/>
      <c r="M516" s="72"/>
      <c r="N516" s="73"/>
      <c r="O516" s="45">
        <f t="shared" si="149"/>
        <v>0</v>
      </c>
      <c r="P516" s="71"/>
      <c r="Q516" s="74"/>
      <c r="R516" s="74"/>
      <c r="S516" s="75"/>
      <c r="T516" s="76"/>
      <c r="U516" s="70"/>
      <c r="V516" s="3"/>
      <c r="W516" s="3"/>
      <c r="X516" s="3"/>
      <c r="Y516" s="39"/>
      <c r="Z516" s="405">
        <f t="shared" si="144"/>
        <v>0</v>
      </c>
      <c r="AA516" s="92">
        <f t="shared" si="145"/>
        <v>0</v>
      </c>
      <c r="AB516" s="71"/>
      <c r="AC516" s="3"/>
      <c r="AD516" s="71"/>
      <c r="AE516" s="78"/>
      <c r="AF516" s="78"/>
      <c r="AG516" s="3"/>
      <c r="AH516" s="3"/>
      <c r="AI516" s="79"/>
      <c r="AJ516" s="3"/>
      <c r="AK516" s="71"/>
      <c r="AL516" s="3"/>
      <c r="AM516" s="71"/>
      <c r="AN516" s="71"/>
      <c r="AO516" s="3"/>
      <c r="AP516" s="76"/>
      <c r="AQ516" s="74"/>
      <c r="AR516" s="3"/>
      <c r="AS516" s="3"/>
      <c r="AT516" s="3"/>
      <c r="AU516" s="3"/>
      <c r="AV516" s="3"/>
      <c r="AW516" s="1"/>
      <c r="AX516" s="1"/>
      <c r="AY516" s="1">
        <f t="shared" si="150"/>
        <v>0</v>
      </c>
      <c r="AZ516" s="3"/>
      <c r="BA516" s="3"/>
      <c r="BB516" s="3"/>
      <c r="BC516" s="80" t="e">
        <f t="shared" si="151"/>
        <v>#DIV/0!</v>
      </c>
      <c r="BD516" s="80" t="e">
        <f t="shared" si="152"/>
        <v>#DIV/0!</v>
      </c>
      <c r="BE516" s="81">
        <f t="shared" si="153"/>
        <v>0</v>
      </c>
      <c r="BF516" s="81">
        <f t="shared" si="154"/>
        <v>0</v>
      </c>
      <c r="BG516" s="81">
        <f t="shared" si="155"/>
        <v>0</v>
      </c>
      <c r="BH516" s="81">
        <f t="shared" si="156"/>
        <v>0</v>
      </c>
      <c r="BI516" s="81">
        <f t="shared" si="157"/>
        <v>0</v>
      </c>
    </row>
    <row r="517" spans="1:61" ht="17.25" thickTop="1" thickBot="1">
      <c r="A517" s="70"/>
      <c r="B517" s="71"/>
      <c r="C517" s="3"/>
      <c r="D517" s="45"/>
      <c r="E517" s="45"/>
      <c r="F517" s="45">
        <f t="shared" si="146"/>
        <v>0</v>
      </c>
      <c r="G517" s="3"/>
      <c r="H517" s="3"/>
      <c r="I517" s="39"/>
      <c r="J517" s="45">
        <f t="shared" si="147"/>
        <v>0</v>
      </c>
      <c r="K517" s="45">
        <f t="shared" si="148"/>
        <v>0</v>
      </c>
      <c r="L517" s="3"/>
      <c r="M517" s="72"/>
      <c r="N517" s="73"/>
      <c r="O517" s="45">
        <f t="shared" si="149"/>
        <v>0</v>
      </c>
      <c r="P517" s="71"/>
      <c r="Q517" s="74"/>
      <c r="R517" s="74"/>
      <c r="S517" s="75"/>
      <c r="T517" s="76"/>
      <c r="U517" s="70"/>
      <c r="V517" s="3"/>
      <c r="W517" s="3"/>
      <c r="X517" s="3"/>
      <c r="Y517" s="39"/>
      <c r="Z517" s="405">
        <f t="shared" si="144"/>
        <v>0</v>
      </c>
      <c r="AA517" s="92">
        <f t="shared" si="145"/>
        <v>0</v>
      </c>
      <c r="AB517" s="71"/>
      <c r="AC517" s="3"/>
      <c r="AD517" s="71"/>
      <c r="AE517" s="78"/>
      <c r="AF517" s="78"/>
      <c r="AG517" s="3"/>
      <c r="AH517" s="3"/>
      <c r="AI517" s="79"/>
      <c r="AJ517" s="3"/>
      <c r="AK517" s="71"/>
      <c r="AL517" s="3"/>
      <c r="AM517" s="71"/>
      <c r="AN517" s="71"/>
      <c r="AO517" s="3"/>
      <c r="AP517" s="76"/>
      <c r="AQ517" s="74"/>
      <c r="AR517" s="3"/>
      <c r="AS517" s="3"/>
      <c r="AT517" s="3"/>
      <c r="AU517" s="3"/>
      <c r="AV517" s="3"/>
      <c r="AW517" s="1"/>
      <c r="AX517" s="1"/>
      <c r="AY517" s="1">
        <f t="shared" si="150"/>
        <v>0</v>
      </c>
      <c r="AZ517" s="3"/>
      <c r="BA517" s="3"/>
      <c r="BB517" s="3"/>
      <c r="BC517" s="80" t="e">
        <f t="shared" si="151"/>
        <v>#DIV/0!</v>
      </c>
      <c r="BD517" s="80" t="e">
        <f t="shared" si="152"/>
        <v>#DIV/0!</v>
      </c>
      <c r="BE517" s="81">
        <f t="shared" si="153"/>
        <v>0</v>
      </c>
      <c r="BF517" s="81">
        <f t="shared" si="154"/>
        <v>0</v>
      </c>
      <c r="BG517" s="81">
        <f t="shared" si="155"/>
        <v>0</v>
      </c>
      <c r="BH517" s="81">
        <f t="shared" si="156"/>
        <v>0</v>
      </c>
      <c r="BI517" s="81">
        <f t="shared" si="157"/>
        <v>0</v>
      </c>
    </row>
    <row r="518" spans="1:61" ht="17.25" thickTop="1" thickBot="1">
      <c r="A518" s="70"/>
      <c r="B518" s="71"/>
      <c r="C518" s="3"/>
      <c r="D518" s="45"/>
      <c r="E518" s="45"/>
      <c r="F518" s="45">
        <f t="shared" si="146"/>
        <v>0</v>
      </c>
      <c r="G518" s="3"/>
      <c r="H518" s="3"/>
      <c r="I518" s="39"/>
      <c r="J518" s="45">
        <f t="shared" si="147"/>
        <v>0</v>
      </c>
      <c r="K518" s="45">
        <f t="shared" si="148"/>
        <v>0</v>
      </c>
      <c r="L518" s="3"/>
      <c r="M518" s="72"/>
      <c r="N518" s="73"/>
      <c r="O518" s="45">
        <f t="shared" si="149"/>
        <v>0</v>
      </c>
      <c r="P518" s="71"/>
      <c r="Q518" s="74"/>
      <c r="R518" s="74"/>
      <c r="S518" s="75"/>
      <c r="T518" s="76"/>
      <c r="U518" s="70"/>
      <c r="V518" s="3"/>
      <c r="W518" s="3"/>
      <c r="X518" s="3"/>
      <c r="Y518" s="39"/>
      <c r="Z518" s="405">
        <f t="shared" ref="Z518:Z581" si="158">IF(AG518="Corporate",((F518+Y518)/2),IF(G518="Club",I518,(F518+Y518)))</f>
        <v>0</v>
      </c>
      <c r="AA518" s="92">
        <f t="shared" si="145"/>
        <v>0</v>
      </c>
      <c r="AB518" s="71"/>
      <c r="AC518" s="3"/>
      <c r="AD518" s="71"/>
      <c r="AE518" s="78"/>
      <c r="AF518" s="78"/>
      <c r="AG518" s="3"/>
      <c r="AH518" s="3"/>
      <c r="AI518" s="79"/>
      <c r="AJ518" s="3"/>
      <c r="AK518" s="71"/>
      <c r="AL518" s="3"/>
      <c r="AM518" s="71"/>
      <c r="AN518" s="71"/>
      <c r="AO518" s="3"/>
      <c r="AP518" s="76"/>
      <c r="AQ518" s="74"/>
      <c r="AR518" s="3"/>
      <c r="AS518" s="3"/>
      <c r="AT518" s="3"/>
      <c r="AU518" s="3"/>
      <c r="AV518" s="3"/>
      <c r="AW518" s="1"/>
      <c r="AX518" s="1"/>
      <c r="AY518" s="1">
        <f t="shared" si="150"/>
        <v>0</v>
      </c>
      <c r="AZ518" s="3"/>
      <c r="BA518" s="3"/>
      <c r="BB518" s="3"/>
      <c r="BC518" s="80" t="e">
        <f t="shared" si="151"/>
        <v>#DIV/0!</v>
      </c>
      <c r="BD518" s="80" t="e">
        <f t="shared" si="152"/>
        <v>#DIV/0!</v>
      </c>
      <c r="BE518" s="81">
        <f t="shared" si="153"/>
        <v>0</v>
      </c>
      <c r="BF518" s="81">
        <f t="shared" si="154"/>
        <v>0</v>
      </c>
      <c r="BG518" s="81">
        <f t="shared" si="155"/>
        <v>0</v>
      </c>
      <c r="BH518" s="81">
        <f t="shared" si="156"/>
        <v>0</v>
      </c>
      <c r="BI518" s="81">
        <f t="shared" si="157"/>
        <v>0</v>
      </c>
    </row>
    <row r="519" spans="1:61" ht="17.25" thickTop="1" thickBot="1">
      <c r="A519" s="70"/>
      <c r="B519" s="71"/>
      <c r="C519" s="3"/>
      <c r="D519" s="45"/>
      <c r="E519" s="45"/>
      <c r="F519" s="45">
        <f t="shared" si="146"/>
        <v>0</v>
      </c>
      <c r="G519" s="3"/>
      <c r="H519" s="3"/>
      <c r="I519" s="39"/>
      <c r="J519" s="45">
        <f t="shared" si="147"/>
        <v>0</v>
      </c>
      <c r="K519" s="45">
        <f t="shared" si="148"/>
        <v>0</v>
      </c>
      <c r="L519" s="3"/>
      <c r="M519" s="72"/>
      <c r="N519" s="73"/>
      <c r="O519" s="45">
        <f t="shared" si="149"/>
        <v>0</v>
      </c>
      <c r="P519" s="71"/>
      <c r="Q519" s="74"/>
      <c r="R519" s="74"/>
      <c r="S519" s="75"/>
      <c r="T519" s="76"/>
      <c r="U519" s="70"/>
      <c r="V519" s="3"/>
      <c r="W519" s="3"/>
      <c r="X519" s="3"/>
      <c r="Y519" s="39"/>
      <c r="Z519" s="405">
        <f t="shared" si="158"/>
        <v>0</v>
      </c>
      <c r="AA519" s="92">
        <f t="shared" si="145"/>
        <v>0</v>
      </c>
      <c r="AB519" s="71"/>
      <c r="AC519" s="3"/>
      <c r="AD519" s="71"/>
      <c r="AE519" s="78"/>
      <c r="AF519" s="78"/>
      <c r="AG519" s="3"/>
      <c r="AH519" s="3"/>
      <c r="AI519" s="79"/>
      <c r="AJ519" s="3"/>
      <c r="AK519" s="71"/>
      <c r="AL519" s="3"/>
      <c r="AM519" s="71"/>
      <c r="AN519" s="71"/>
      <c r="AO519" s="3"/>
      <c r="AP519" s="76"/>
      <c r="AQ519" s="74"/>
      <c r="AR519" s="3"/>
      <c r="AS519" s="3"/>
      <c r="AT519" s="3"/>
      <c r="AU519" s="3"/>
      <c r="AV519" s="3"/>
      <c r="AW519" s="1"/>
      <c r="AX519" s="1"/>
      <c r="AY519" s="1">
        <f t="shared" si="150"/>
        <v>0</v>
      </c>
      <c r="AZ519" s="3"/>
      <c r="BA519" s="3"/>
      <c r="BB519" s="3"/>
      <c r="BC519" s="80" t="e">
        <f t="shared" si="151"/>
        <v>#DIV/0!</v>
      </c>
      <c r="BD519" s="80" t="e">
        <f t="shared" si="152"/>
        <v>#DIV/0!</v>
      </c>
      <c r="BE519" s="81">
        <f t="shared" si="153"/>
        <v>0</v>
      </c>
      <c r="BF519" s="81">
        <f t="shared" si="154"/>
        <v>0</v>
      </c>
      <c r="BG519" s="81">
        <f t="shared" si="155"/>
        <v>0</v>
      </c>
      <c r="BH519" s="81">
        <f t="shared" si="156"/>
        <v>0</v>
      </c>
      <c r="BI519" s="81">
        <f t="shared" si="157"/>
        <v>0</v>
      </c>
    </row>
    <row r="520" spans="1:61" ht="17.25" thickTop="1" thickBot="1">
      <c r="A520" s="70"/>
      <c r="B520" s="71"/>
      <c r="C520" s="3"/>
      <c r="D520" s="45"/>
      <c r="E520" s="45"/>
      <c r="F520" s="45">
        <f t="shared" si="146"/>
        <v>0</v>
      </c>
      <c r="G520" s="3"/>
      <c r="H520" s="3"/>
      <c r="I520" s="39"/>
      <c r="J520" s="45">
        <f t="shared" si="147"/>
        <v>0</v>
      </c>
      <c r="K520" s="45">
        <f t="shared" si="148"/>
        <v>0</v>
      </c>
      <c r="L520" s="3"/>
      <c r="M520" s="72"/>
      <c r="N520" s="73"/>
      <c r="O520" s="45">
        <f t="shared" si="149"/>
        <v>0</v>
      </c>
      <c r="P520" s="71"/>
      <c r="Q520" s="74"/>
      <c r="R520" s="74"/>
      <c r="S520" s="75"/>
      <c r="T520" s="76"/>
      <c r="U520" s="70"/>
      <c r="V520" s="3"/>
      <c r="W520" s="3"/>
      <c r="X520" s="3"/>
      <c r="Y520" s="39"/>
      <c r="Z520" s="405">
        <f t="shared" si="158"/>
        <v>0</v>
      </c>
      <c r="AA520" s="92">
        <f t="shared" si="145"/>
        <v>0</v>
      </c>
      <c r="AB520" s="71"/>
      <c r="AC520" s="3"/>
      <c r="AD520" s="71"/>
      <c r="AE520" s="78"/>
      <c r="AF520" s="78"/>
      <c r="AG520" s="3"/>
      <c r="AH520" s="3"/>
      <c r="AI520" s="79"/>
      <c r="AJ520" s="3"/>
      <c r="AK520" s="71"/>
      <c r="AL520" s="3"/>
      <c r="AM520" s="71"/>
      <c r="AN520" s="71"/>
      <c r="AO520" s="3"/>
      <c r="AP520" s="76"/>
      <c r="AQ520" s="74"/>
      <c r="AR520" s="3"/>
      <c r="AS520" s="3"/>
      <c r="AT520" s="3"/>
      <c r="AU520" s="3"/>
      <c r="AV520" s="3"/>
      <c r="AW520" s="1"/>
      <c r="AX520" s="1"/>
      <c r="AY520" s="1">
        <f t="shared" si="150"/>
        <v>0</v>
      </c>
      <c r="AZ520" s="3"/>
      <c r="BA520" s="3"/>
      <c r="BB520" s="3"/>
      <c r="BC520" s="80" t="e">
        <f t="shared" si="151"/>
        <v>#DIV/0!</v>
      </c>
      <c r="BD520" s="80" t="e">
        <f t="shared" si="152"/>
        <v>#DIV/0!</v>
      </c>
      <c r="BE520" s="81">
        <f t="shared" si="153"/>
        <v>0</v>
      </c>
      <c r="BF520" s="81">
        <f t="shared" si="154"/>
        <v>0</v>
      </c>
      <c r="BG520" s="81">
        <f t="shared" si="155"/>
        <v>0</v>
      </c>
      <c r="BH520" s="81">
        <f t="shared" si="156"/>
        <v>0</v>
      </c>
      <c r="BI520" s="81">
        <f t="shared" si="157"/>
        <v>0</v>
      </c>
    </row>
    <row r="521" spans="1:61" ht="17.25" thickTop="1" thickBot="1">
      <c r="A521" s="70"/>
      <c r="B521" s="71"/>
      <c r="C521" s="3"/>
      <c r="D521" s="45"/>
      <c r="E521" s="45"/>
      <c r="F521" s="45">
        <f t="shared" si="146"/>
        <v>0</v>
      </c>
      <c r="G521" s="3"/>
      <c r="H521" s="3"/>
      <c r="I521" s="39"/>
      <c r="J521" s="45">
        <f t="shared" si="147"/>
        <v>0</v>
      </c>
      <c r="K521" s="45">
        <f t="shared" si="148"/>
        <v>0</v>
      </c>
      <c r="L521" s="3"/>
      <c r="M521" s="72"/>
      <c r="N521" s="73"/>
      <c r="O521" s="45">
        <f t="shared" si="149"/>
        <v>0</v>
      </c>
      <c r="P521" s="71"/>
      <c r="Q521" s="74"/>
      <c r="R521" s="74"/>
      <c r="S521" s="75"/>
      <c r="T521" s="76"/>
      <c r="U521" s="70"/>
      <c r="V521" s="3"/>
      <c r="W521" s="3"/>
      <c r="X521" s="3"/>
      <c r="Y521" s="39"/>
      <c r="Z521" s="405">
        <f t="shared" si="158"/>
        <v>0</v>
      </c>
      <c r="AA521" s="92">
        <f t="shared" si="145"/>
        <v>0</v>
      </c>
      <c r="AB521" s="71"/>
      <c r="AC521" s="3"/>
      <c r="AD521" s="71"/>
      <c r="AE521" s="78"/>
      <c r="AF521" s="78"/>
      <c r="AG521" s="3"/>
      <c r="AH521" s="3"/>
      <c r="AI521" s="79"/>
      <c r="AJ521" s="3"/>
      <c r="AK521" s="71"/>
      <c r="AL521" s="3"/>
      <c r="AM521" s="71"/>
      <c r="AN521" s="71"/>
      <c r="AO521" s="3"/>
      <c r="AP521" s="76"/>
      <c r="AQ521" s="74"/>
      <c r="AR521" s="3"/>
      <c r="AS521" s="3"/>
      <c r="AT521" s="3"/>
      <c r="AU521" s="3"/>
      <c r="AV521" s="3"/>
      <c r="AW521" s="1"/>
      <c r="AX521" s="1"/>
      <c r="AY521" s="1">
        <f t="shared" si="150"/>
        <v>0</v>
      </c>
      <c r="AZ521" s="3"/>
      <c r="BA521" s="3"/>
      <c r="BB521" s="3"/>
      <c r="BC521" s="80" t="e">
        <f t="shared" si="151"/>
        <v>#DIV/0!</v>
      </c>
      <c r="BD521" s="80" t="e">
        <f t="shared" si="152"/>
        <v>#DIV/0!</v>
      </c>
      <c r="BE521" s="81">
        <f t="shared" si="153"/>
        <v>0</v>
      </c>
      <c r="BF521" s="81">
        <f t="shared" si="154"/>
        <v>0</v>
      </c>
      <c r="BG521" s="81">
        <f t="shared" si="155"/>
        <v>0</v>
      </c>
      <c r="BH521" s="81">
        <f t="shared" si="156"/>
        <v>0</v>
      </c>
      <c r="BI521" s="81">
        <f t="shared" si="157"/>
        <v>0</v>
      </c>
    </row>
    <row r="522" spans="1:61" ht="17.25" thickTop="1" thickBot="1">
      <c r="A522" s="70"/>
      <c r="B522" s="71"/>
      <c r="C522" s="3"/>
      <c r="D522" s="45"/>
      <c r="E522" s="45"/>
      <c r="F522" s="45">
        <f t="shared" si="146"/>
        <v>0</v>
      </c>
      <c r="G522" s="3"/>
      <c r="H522" s="3"/>
      <c r="I522" s="39"/>
      <c r="J522" s="45">
        <f t="shared" si="147"/>
        <v>0</v>
      </c>
      <c r="K522" s="45">
        <f t="shared" si="148"/>
        <v>0</v>
      </c>
      <c r="L522" s="3"/>
      <c r="M522" s="72"/>
      <c r="N522" s="73"/>
      <c r="O522" s="45">
        <f t="shared" si="149"/>
        <v>0</v>
      </c>
      <c r="P522" s="71"/>
      <c r="Q522" s="74"/>
      <c r="R522" s="74"/>
      <c r="S522" s="75"/>
      <c r="T522" s="76"/>
      <c r="U522" s="70"/>
      <c r="V522" s="3"/>
      <c r="W522" s="3"/>
      <c r="X522" s="3"/>
      <c r="Y522" s="39"/>
      <c r="Z522" s="405">
        <f t="shared" si="158"/>
        <v>0</v>
      </c>
      <c r="AA522" s="92">
        <f t="shared" si="145"/>
        <v>0</v>
      </c>
      <c r="AB522" s="71"/>
      <c r="AC522" s="3"/>
      <c r="AD522" s="71"/>
      <c r="AE522" s="78"/>
      <c r="AF522" s="78"/>
      <c r="AG522" s="3"/>
      <c r="AH522" s="3"/>
      <c r="AI522" s="79"/>
      <c r="AJ522" s="3"/>
      <c r="AK522" s="71"/>
      <c r="AL522" s="3"/>
      <c r="AM522" s="71"/>
      <c r="AN522" s="71"/>
      <c r="AO522" s="3"/>
      <c r="AP522" s="76"/>
      <c r="AQ522" s="74"/>
      <c r="AR522" s="3"/>
      <c r="AS522" s="3"/>
      <c r="AT522" s="3"/>
      <c r="AU522" s="3"/>
      <c r="AV522" s="3"/>
      <c r="AW522" s="1"/>
      <c r="AX522" s="1"/>
      <c r="AY522" s="1">
        <f t="shared" si="150"/>
        <v>0</v>
      </c>
      <c r="AZ522" s="3"/>
      <c r="BA522" s="3"/>
      <c r="BB522" s="3"/>
      <c r="BC522" s="80" t="e">
        <f t="shared" si="151"/>
        <v>#DIV/0!</v>
      </c>
      <c r="BD522" s="80" t="e">
        <f t="shared" si="152"/>
        <v>#DIV/0!</v>
      </c>
      <c r="BE522" s="81">
        <f t="shared" si="153"/>
        <v>0</v>
      </c>
      <c r="BF522" s="81">
        <f t="shared" si="154"/>
        <v>0</v>
      </c>
      <c r="BG522" s="81">
        <f t="shared" si="155"/>
        <v>0</v>
      </c>
      <c r="BH522" s="81">
        <f t="shared" si="156"/>
        <v>0</v>
      </c>
      <c r="BI522" s="81">
        <f t="shared" si="157"/>
        <v>0</v>
      </c>
    </row>
    <row r="523" spans="1:61" ht="17.25" thickTop="1" thickBot="1">
      <c r="A523" s="70"/>
      <c r="B523" s="71"/>
      <c r="C523" s="3"/>
      <c r="D523" s="45"/>
      <c r="E523" s="45"/>
      <c r="F523" s="45">
        <f t="shared" si="146"/>
        <v>0</v>
      </c>
      <c r="G523" s="3"/>
      <c r="H523" s="3"/>
      <c r="I523" s="39"/>
      <c r="J523" s="45">
        <f t="shared" si="147"/>
        <v>0</v>
      </c>
      <c r="K523" s="45">
        <f t="shared" si="148"/>
        <v>0</v>
      </c>
      <c r="L523" s="3"/>
      <c r="M523" s="72"/>
      <c r="N523" s="73"/>
      <c r="O523" s="45">
        <f t="shared" si="149"/>
        <v>0</v>
      </c>
      <c r="P523" s="71"/>
      <c r="Q523" s="74"/>
      <c r="R523" s="74"/>
      <c r="S523" s="75"/>
      <c r="T523" s="76"/>
      <c r="U523" s="70"/>
      <c r="V523" s="3"/>
      <c r="W523" s="3"/>
      <c r="X523" s="3"/>
      <c r="Y523" s="39"/>
      <c r="Z523" s="405">
        <f t="shared" si="158"/>
        <v>0</v>
      </c>
      <c r="AA523" s="92">
        <f t="shared" si="145"/>
        <v>0</v>
      </c>
      <c r="AB523" s="71"/>
      <c r="AC523" s="3"/>
      <c r="AD523" s="71"/>
      <c r="AE523" s="78"/>
      <c r="AF523" s="78"/>
      <c r="AG523" s="3"/>
      <c r="AH523" s="3"/>
      <c r="AI523" s="79"/>
      <c r="AJ523" s="3"/>
      <c r="AK523" s="71"/>
      <c r="AL523" s="3"/>
      <c r="AM523" s="71"/>
      <c r="AN523" s="71"/>
      <c r="AO523" s="3"/>
      <c r="AP523" s="76"/>
      <c r="AQ523" s="74"/>
      <c r="AR523" s="3"/>
      <c r="AS523" s="3"/>
      <c r="AT523" s="3"/>
      <c r="AU523" s="3"/>
      <c r="AV523" s="3"/>
      <c r="AW523" s="1"/>
      <c r="AX523" s="1"/>
      <c r="AY523" s="1">
        <f t="shared" si="150"/>
        <v>0</v>
      </c>
      <c r="AZ523" s="3"/>
      <c r="BA523" s="3"/>
      <c r="BB523" s="3"/>
      <c r="BC523" s="80" t="e">
        <f t="shared" si="151"/>
        <v>#DIV/0!</v>
      </c>
      <c r="BD523" s="80" t="e">
        <f t="shared" si="152"/>
        <v>#DIV/0!</v>
      </c>
      <c r="BE523" s="81">
        <f t="shared" si="153"/>
        <v>0</v>
      </c>
      <c r="BF523" s="81">
        <f t="shared" si="154"/>
        <v>0</v>
      </c>
      <c r="BG523" s="81">
        <f t="shared" si="155"/>
        <v>0</v>
      </c>
      <c r="BH523" s="81">
        <f t="shared" si="156"/>
        <v>0</v>
      </c>
      <c r="BI523" s="81">
        <f t="shared" si="157"/>
        <v>0</v>
      </c>
    </row>
    <row r="524" spans="1:61" ht="17.25" thickTop="1" thickBot="1">
      <c r="A524" s="70"/>
      <c r="B524" s="71"/>
      <c r="C524" s="3"/>
      <c r="D524" s="45"/>
      <c r="E524" s="45"/>
      <c r="F524" s="45">
        <f t="shared" si="146"/>
        <v>0</v>
      </c>
      <c r="G524" s="3"/>
      <c r="H524" s="3"/>
      <c r="I524" s="39"/>
      <c r="J524" s="45">
        <f t="shared" si="147"/>
        <v>0</v>
      </c>
      <c r="K524" s="45">
        <f t="shared" si="148"/>
        <v>0</v>
      </c>
      <c r="L524" s="3"/>
      <c r="M524" s="72"/>
      <c r="N524" s="73"/>
      <c r="O524" s="45">
        <f t="shared" si="149"/>
        <v>0</v>
      </c>
      <c r="P524" s="71"/>
      <c r="Q524" s="74"/>
      <c r="R524" s="74"/>
      <c r="S524" s="75"/>
      <c r="T524" s="76"/>
      <c r="U524" s="70"/>
      <c r="V524" s="3"/>
      <c r="W524" s="3"/>
      <c r="X524" s="3"/>
      <c r="Y524" s="39"/>
      <c r="Z524" s="405">
        <f t="shared" si="158"/>
        <v>0</v>
      </c>
      <c r="AA524" s="92">
        <f t="shared" si="145"/>
        <v>0</v>
      </c>
      <c r="AB524" s="71"/>
      <c r="AC524" s="3"/>
      <c r="AD524" s="71"/>
      <c r="AE524" s="78"/>
      <c r="AF524" s="78"/>
      <c r="AG524" s="3"/>
      <c r="AH524" s="3"/>
      <c r="AI524" s="79"/>
      <c r="AJ524" s="3"/>
      <c r="AK524" s="71"/>
      <c r="AL524" s="3"/>
      <c r="AM524" s="71"/>
      <c r="AN524" s="71"/>
      <c r="AO524" s="3"/>
      <c r="AP524" s="76"/>
      <c r="AQ524" s="74"/>
      <c r="AR524" s="3"/>
      <c r="AS524" s="3"/>
      <c r="AT524" s="3"/>
      <c r="AU524" s="3"/>
      <c r="AV524" s="3"/>
      <c r="AW524" s="1"/>
      <c r="AX524" s="1"/>
      <c r="AY524" s="1">
        <f t="shared" si="150"/>
        <v>0</v>
      </c>
      <c r="AZ524" s="3"/>
      <c r="BA524" s="3"/>
      <c r="BB524" s="3"/>
      <c r="BC524" s="80" t="e">
        <f t="shared" si="151"/>
        <v>#DIV/0!</v>
      </c>
      <c r="BD524" s="80" t="e">
        <f t="shared" si="152"/>
        <v>#DIV/0!</v>
      </c>
      <c r="BE524" s="81">
        <f t="shared" si="153"/>
        <v>0</v>
      </c>
      <c r="BF524" s="81">
        <f t="shared" si="154"/>
        <v>0</v>
      </c>
      <c r="BG524" s="81">
        <f t="shared" si="155"/>
        <v>0</v>
      </c>
      <c r="BH524" s="81">
        <f t="shared" si="156"/>
        <v>0</v>
      </c>
      <c r="BI524" s="81">
        <f t="shared" si="157"/>
        <v>0</v>
      </c>
    </row>
    <row r="525" spans="1:61" ht="17.25" thickTop="1" thickBot="1">
      <c r="A525" s="70"/>
      <c r="B525" s="71"/>
      <c r="C525" s="3"/>
      <c r="D525" s="45"/>
      <c r="E525" s="45"/>
      <c r="F525" s="45">
        <f t="shared" si="146"/>
        <v>0</v>
      </c>
      <c r="G525" s="3"/>
      <c r="H525" s="3"/>
      <c r="I525" s="39"/>
      <c r="J525" s="45">
        <f t="shared" si="147"/>
        <v>0</v>
      </c>
      <c r="K525" s="45">
        <f t="shared" si="148"/>
        <v>0</v>
      </c>
      <c r="L525" s="3"/>
      <c r="M525" s="72"/>
      <c r="N525" s="73"/>
      <c r="O525" s="45">
        <f t="shared" si="149"/>
        <v>0</v>
      </c>
      <c r="P525" s="71"/>
      <c r="Q525" s="74"/>
      <c r="R525" s="74"/>
      <c r="S525" s="75"/>
      <c r="T525" s="76"/>
      <c r="U525" s="70"/>
      <c r="V525" s="3"/>
      <c r="W525" s="3"/>
      <c r="X525" s="3"/>
      <c r="Y525" s="39"/>
      <c r="Z525" s="405">
        <f t="shared" si="158"/>
        <v>0</v>
      </c>
      <c r="AA525" s="92">
        <f t="shared" si="145"/>
        <v>0</v>
      </c>
      <c r="AB525" s="71"/>
      <c r="AC525" s="3"/>
      <c r="AD525" s="71"/>
      <c r="AE525" s="78"/>
      <c r="AF525" s="78"/>
      <c r="AG525" s="3"/>
      <c r="AH525" s="3"/>
      <c r="AI525" s="79"/>
      <c r="AJ525" s="3"/>
      <c r="AK525" s="71"/>
      <c r="AL525" s="3"/>
      <c r="AM525" s="71"/>
      <c r="AN525" s="71"/>
      <c r="AO525" s="3"/>
      <c r="AP525" s="76"/>
      <c r="AQ525" s="74"/>
      <c r="AR525" s="3"/>
      <c r="AS525" s="3"/>
      <c r="AT525" s="3"/>
      <c r="AU525" s="3"/>
      <c r="AV525" s="3"/>
      <c r="AW525" s="1"/>
      <c r="AX525" s="1"/>
      <c r="AY525" s="1">
        <f t="shared" si="150"/>
        <v>0</v>
      </c>
      <c r="AZ525" s="3"/>
      <c r="BA525" s="3"/>
      <c r="BB525" s="3"/>
      <c r="BC525" s="80" t="e">
        <f t="shared" si="151"/>
        <v>#DIV/0!</v>
      </c>
      <c r="BD525" s="80" t="e">
        <f t="shared" si="152"/>
        <v>#DIV/0!</v>
      </c>
      <c r="BE525" s="81">
        <f t="shared" si="153"/>
        <v>0</v>
      </c>
      <c r="BF525" s="81">
        <f t="shared" si="154"/>
        <v>0</v>
      </c>
      <c r="BG525" s="81">
        <f t="shared" si="155"/>
        <v>0</v>
      </c>
      <c r="BH525" s="81">
        <f t="shared" si="156"/>
        <v>0</v>
      </c>
      <c r="BI525" s="81">
        <f t="shared" si="157"/>
        <v>0</v>
      </c>
    </row>
    <row r="526" spans="1:61" ht="17.25" thickTop="1" thickBot="1">
      <c r="A526" s="70"/>
      <c r="B526" s="71"/>
      <c r="C526" s="3"/>
      <c r="D526" s="45"/>
      <c r="E526" s="45"/>
      <c r="F526" s="45">
        <f t="shared" si="146"/>
        <v>0</v>
      </c>
      <c r="G526" s="3"/>
      <c r="H526" s="3"/>
      <c r="I526" s="39"/>
      <c r="J526" s="45">
        <f t="shared" si="147"/>
        <v>0</v>
      </c>
      <c r="K526" s="45">
        <f t="shared" si="148"/>
        <v>0</v>
      </c>
      <c r="L526" s="3"/>
      <c r="M526" s="72"/>
      <c r="N526" s="73"/>
      <c r="O526" s="45">
        <f t="shared" si="149"/>
        <v>0</v>
      </c>
      <c r="P526" s="71"/>
      <c r="Q526" s="74"/>
      <c r="R526" s="74"/>
      <c r="S526" s="75"/>
      <c r="T526" s="76"/>
      <c r="U526" s="70"/>
      <c r="V526" s="3"/>
      <c r="W526" s="3"/>
      <c r="X526" s="3"/>
      <c r="Y526" s="39"/>
      <c r="Z526" s="405">
        <f t="shared" si="158"/>
        <v>0</v>
      </c>
      <c r="AA526" s="92">
        <f t="shared" si="145"/>
        <v>0</v>
      </c>
      <c r="AB526" s="71"/>
      <c r="AC526" s="3"/>
      <c r="AD526" s="71"/>
      <c r="AE526" s="78"/>
      <c r="AF526" s="78"/>
      <c r="AG526" s="3"/>
      <c r="AH526" s="3"/>
      <c r="AI526" s="79"/>
      <c r="AJ526" s="3"/>
      <c r="AK526" s="71"/>
      <c r="AL526" s="3"/>
      <c r="AM526" s="71"/>
      <c r="AN526" s="71"/>
      <c r="AO526" s="3"/>
      <c r="AP526" s="76"/>
      <c r="AQ526" s="74"/>
      <c r="AR526" s="3"/>
      <c r="AS526" s="3"/>
      <c r="AT526" s="3"/>
      <c r="AU526" s="3"/>
      <c r="AV526" s="3"/>
      <c r="AW526" s="1"/>
      <c r="AX526" s="1"/>
      <c r="AY526" s="1">
        <f t="shared" si="150"/>
        <v>0</v>
      </c>
      <c r="AZ526" s="3"/>
      <c r="BA526" s="3"/>
      <c r="BB526" s="3"/>
      <c r="BC526" s="80" t="e">
        <f t="shared" si="151"/>
        <v>#DIV/0!</v>
      </c>
      <c r="BD526" s="80" t="e">
        <f t="shared" si="152"/>
        <v>#DIV/0!</v>
      </c>
      <c r="BE526" s="81">
        <f t="shared" si="153"/>
        <v>0</v>
      </c>
      <c r="BF526" s="81">
        <f t="shared" si="154"/>
        <v>0</v>
      </c>
      <c r="BG526" s="81">
        <f t="shared" si="155"/>
        <v>0</v>
      </c>
      <c r="BH526" s="81">
        <f t="shared" si="156"/>
        <v>0</v>
      </c>
      <c r="BI526" s="81">
        <f t="shared" si="157"/>
        <v>0</v>
      </c>
    </row>
    <row r="527" spans="1:61" ht="17.25" thickTop="1" thickBot="1">
      <c r="A527" s="70"/>
      <c r="B527" s="71"/>
      <c r="C527" s="3"/>
      <c r="D527" s="45"/>
      <c r="E527" s="45"/>
      <c r="F527" s="45">
        <f t="shared" si="146"/>
        <v>0</v>
      </c>
      <c r="G527" s="3"/>
      <c r="H527" s="3"/>
      <c r="I527" s="39"/>
      <c r="J527" s="45">
        <f t="shared" si="147"/>
        <v>0</v>
      </c>
      <c r="K527" s="45">
        <f t="shared" si="148"/>
        <v>0</v>
      </c>
      <c r="L527" s="3"/>
      <c r="M527" s="72"/>
      <c r="N527" s="73"/>
      <c r="O527" s="45">
        <f t="shared" si="149"/>
        <v>0</v>
      </c>
      <c r="P527" s="71"/>
      <c r="Q527" s="74"/>
      <c r="R527" s="74"/>
      <c r="S527" s="75"/>
      <c r="T527" s="76"/>
      <c r="U527" s="70"/>
      <c r="V527" s="3"/>
      <c r="W527" s="3"/>
      <c r="X527" s="3"/>
      <c r="Y527" s="39"/>
      <c r="Z527" s="405">
        <f t="shared" si="158"/>
        <v>0</v>
      </c>
      <c r="AA527" s="92">
        <f t="shared" si="145"/>
        <v>0</v>
      </c>
      <c r="AB527" s="71"/>
      <c r="AC527" s="3"/>
      <c r="AD527" s="71"/>
      <c r="AE527" s="78"/>
      <c r="AF527" s="78"/>
      <c r="AG527" s="3"/>
      <c r="AH527" s="3"/>
      <c r="AI527" s="79"/>
      <c r="AJ527" s="3"/>
      <c r="AK527" s="71"/>
      <c r="AL527" s="3"/>
      <c r="AM527" s="71"/>
      <c r="AN527" s="71"/>
      <c r="AO527" s="3"/>
      <c r="AP527" s="76"/>
      <c r="AQ527" s="74"/>
      <c r="AR527" s="3"/>
      <c r="AS527" s="3"/>
      <c r="AT527" s="3"/>
      <c r="AU527" s="3"/>
      <c r="AV527" s="3"/>
      <c r="AW527" s="1"/>
      <c r="AX527" s="1"/>
      <c r="AY527" s="1">
        <f t="shared" si="150"/>
        <v>0</v>
      </c>
      <c r="AZ527" s="3"/>
      <c r="BA527" s="3"/>
      <c r="BB527" s="3"/>
      <c r="BC527" s="80" t="e">
        <f t="shared" si="151"/>
        <v>#DIV/0!</v>
      </c>
      <c r="BD527" s="80" t="e">
        <f t="shared" si="152"/>
        <v>#DIV/0!</v>
      </c>
      <c r="BE527" s="81">
        <f t="shared" si="153"/>
        <v>0</v>
      </c>
      <c r="BF527" s="81">
        <f t="shared" si="154"/>
        <v>0</v>
      </c>
      <c r="BG527" s="81">
        <f t="shared" si="155"/>
        <v>0</v>
      </c>
      <c r="BH527" s="81">
        <f t="shared" si="156"/>
        <v>0</v>
      </c>
      <c r="BI527" s="81">
        <f t="shared" si="157"/>
        <v>0</v>
      </c>
    </row>
    <row r="528" spans="1:61" ht="17.25" thickTop="1" thickBot="1">
      <c r="A528" s="70"/>
      <c r="B528" s="71"/>
      <c r="C528" s="3"/>
      <c r="D528" s="45"/>
      <c r="E528" s="45"/>
      <c r="F528" s="45">
        <f t="shared" si="146"/>
        <v>0</v>
      </c>
      <c r="G528" s="3"/>
      <c r="H528" s="3"/>
      <c r="I528" s="39"/>
      <c r="J528" s="45">
        <f t="shared" si="147"/>
        <v>0</v>
      </c>
      <c r="K528" s="45">
        <f t="shared" si="148"/>
        <v>0</v>
      </c>
      <c r="L528" s="3"/>
      <c r="M528" s="72"/>
      <c r="N528" s="73"/>
      <c r="O528" s="45">
        <f t="shared" si="149"/>
        <v>0</v>
      </c>
      <c r="P528" s="71"/>
      <c r="Q528" s="74"/>
      <c r="R528" s="74"/>
      <c r="S528" s="75"/>
      <c r="T528" s="76"/>
      <c r="U528" s="70"/>
      <c r="V528" s="3"/>
      <c r="W528" s="3"/>
      <c r="X528" s="3"/>
      <c r="Y528" s="39"/>
      <c r="Z528" s="405">
        <f t="shared" si="158"/>
        <v>0</v>
      </c>
      <c r="AA528" s="92">
        <f t="shared" si="145"/>
        <v>0</v>
      </c>
      <c r="AB528" s="71"/>
      <c r="AC528" s="3"/>
      <c r="AD528" s="71"/>
      <c r="AE528" s="78"/>
      <c r="AF528" s="78"/>
      <c r="AG528" s="3"/>
      <c r="AH528" s="3"/>
      <c r="AI528" s="79"/>
      <c r="AJ528" s="3"/>
      <c r="AK528" s="71"/>
      <c r="AL528" s="3"/>
      <c r="AM528" s="71"/>
      <c r="AN528" s="71"/>
      <c r="AO528" s="3"/>
      <c r="AP528" s="76"/>
      <c r="AQ528" s="74"/>
      <c r="AR528" s="3"/>
      <c r="AS528" s="3"/>
      <c r="AT528" s="3"/>
      <c r="AU528" s="3"/>
      <c r="AV528" s="3"/>
      <c r="AW528" s="1"/>
      <c r="AX528" s="1"/>
      <c r="AY528" s="1">
        <f t="shared" si="150"/>
        <v>0</v>
      </c>
      <c r="AZ528" s="3"/>
      <c r="BA528" s="3"/>
      <c r="BB528" s="3"/>
      <c r="BC528" s="80" t="e">
        <f t="shared" si="151"/>
        <v>#DIV/0!</v>
      </c>
      <c r="BD528" s="80" t="e">
        <f t="shared" si="152"/>
        <v>#DIV/0!</v>
      </c>
      <c r="BE528" s="81">
        <f t="shared" si="153"/>
        <v>0</v>
      </c>
      <c r="BF528" s="81">
        <f t="shared" si="154"/>
        <v>0</v>
      </c>
      <c r="BG528" s="81">
        <f t="shared" si="155"/>
        <v>0</v>
      </c>
      <c r="BH528" s="81">
        <f t="shared" si="156"/>
        <v>0</v>
      </c>
      <c r="BI528" s="81">
        <f t="shared" si="157"/>
        <v>0</v>
      </c>
    </row>
    <row r="529" spans="1:61" ht="17.25" thickTop="1" thickBot="1">
      <c r="A529" s="70"/>
      <c r="B529" s="71"/>
      <c r="C529" s="3"/>
      <c r="D529" s="45"/>
      <c r="E529" s="45"/>
      <c r="F529" s="45">
        <f t="shared" si="146"/>
        <v>0</v>
      </c>
      <c r="G529" s="3"/>
      <c r="H529" s="3"/>
      <c r="I529" s="39"/>
      <c r="J529" s="45">
        <f t="shared" si="147"/>
        <v>0</v>
      </c>
      <c r="K529" s="45">
        <f t="shared" si="148"/>
        <v>0</v>
      </c>
      <c r="L529" s="3"/>
      <c r="M529" s="72"/>
      <c r="N529" s="73"/>
      <c r="O529" s="45">
        <f t="shared" si="149"/>
        <v>0</v>
      </c>
      <c r="P529" s="71"/>
      <c r="Q529" s="74"/>
      <c r="R529" s="74"/>
      <c r="S529" s="75"/>
      <c r="T529" s="76"/>
      <c r="U529" s="70"/>
      <c r="V529" s="3"/>
      <c r="W529" s="3"/>
      <c r="X529" s="3"/>
      <c r="Y529" s="39"/>
      <c r="Z529" s="405">
        <f t="shared" si="158"/>
        <v>0</v>
      </c>
      <c r="AA529" s="92">
        <f t="shared" si="145"/>
        <v>0</v>
      </c>
      <c r="AB529" s="71"/>
      <c r="AC529" s="3"/>
      <c r="AD529" s="71"/>
      <c r="AE529" s="78"/>
      <c r="AF529" s="78"/>
      <c r="AG529" s="3"/>
      <c r="AH529" s="3"/>
      <c r="AI529" s="79"/>
      <c r="AJ529" s="3"/>
      <c r="AK529" s="71"/>
      <c r="AL529" s="3"/>
      <c r="AM529" s="71"/>
      <c r="AN529" s="71"/>
      <c r="AO529" s="3"/>
      <c r="AP529" s="76"/>
      <c r="AQ529" s="74"/>
      <c r="AR529" s="3"/>
      <c r="AS529" s="3"/>
      <c r="AT529" s="3"/>
      <c r="AU529" s="3"/>
      <c r="AV529" s="3"/>
      <c r="AW529" s="1"/>
      <c r="AX529" s="1"/>
      <c r="AY529" s="1">
        <f t="shared" si="150"/>
        <v>0</v>
      </c>
      <c r="AZ529" s="3"/>
      <c r="BA529" s="3"/>
      <c r="BB529" s="3"/>
      <c r="BC529" s="80" t="e">
        <f t="shared" si="151"/>
        <v>#DIV/0!</v>
      </c>
      <c r="BD529" s="80" t="e">
        <f t="shared" si="152"/>
        <v>#DIV/0!</v>
      </c>
      <c r="BE529" s="81">
        <f t="shared" si="153"/>
        <v>0</v>
      </c>
      <c r="BF529" s="81">
        <f t="shared" si="154"/>
        <v>0</v>
      </c>
      <c r="BG529" s="81">
        <f t="shared" si="155"/>
        <v>0</v>
      </c>
      <c r="BH529" s="81">
        <f t="shared" si="156"/>
        <v>0</v>
      </c>
      <c r="BI529" s="81">
        <f t="shared" si="157"/>
        <v>0</v>
      </c>
    </row>
    <row r="530" spans="1:61" ht="17.25" thickTop="1" thickBot="1">
      <c r="A530" s="70"/>
      <c r="B530" s="71"/>
      <c r="C530" s="3"/>
      <c r="D530" s="45"/>
      <c r="E530" s="45"/>
      <c r="F530" s="45">
        <f t="shared" si="146"/>
        <v>0</v>
      </c>
      <c r="G530" s="3"/>
      <c r="H530" s="3"/>
      <c r="I530" s="39"/>
      <c r="J530" s="45">
        <f t="shared" si="147"/>
        <v>0</v>
      </c>
      <c r="K530" s="45">
        <f t="shared" si="148"/>
        <v>0</v>
      </c>
      <c r="L530" s="3"/>
      <c r="M530" s="72"/>
      <c r="N530" s="73"/>
      <c r="O530" s="45">
        <f t="shared" si="149"/>
        <v>0</v>
      </c>
      <c r="P530" s="71"/>
      <c r="Q530" s="74"/>
      <c r="R530" s="74"/>
      <c r="S530" s="75"/>
      <c r="T530" s="76"/>
      <c r="U530" s="70"/>
      <c r="V530" s="3"/>
      <c r="W530" s="3"/>
      <c r="X530" s="3"/>
      <c r="Y530" s="39"/>
      <c r="Z530" s="405">
        <f t="shared" si="158"/>
        <v>0</v>
      </c>
      <c r="AA530" s="92">
        <f t="shared" si="145"/>
        <v>0</v>
      </c>
      <c r="AB530" s="71"/>
      <c r="AC530" s="3"/>
      <c r="AD530" s="71"/>
      <c r="AE530" s="78"/>
      <c r="AF530" s="78"/>
      <c r="AG530" s="3"/>
      <c r="AH530" s="3"/>
      <c r="AI530" s="79"/>
      <c r="AJ530" s="3"/>
      <c r="AK530" s="71"/>
      <c r="AL530" s="3"/>
      <c r="AM530" s="71"/>
      <c r="AN530" s="71"/>
      <c r="AO530" s="3"/>
      <c r="AP530" s="76"/>
      <c r="AQ530" s="74"/>
      <c r="AR530" s="3"/>
      <c r="AS530" s="3"/>
      <c r="AT530" s="3"/>
      <c r="AU530" s="3"/>
      <c r="AV530" s="3"/>
      <c r="AW530" s="1"/>
      <c r="AX530" s="1"/>
      <c r="AY530" s="1">
        <f t="shared" si="150"/>
        <v>0</v>
      </c>
      <c r="AZ530" s="3"/>
      <c r="BA530" s="3"/>
      <c r="BB530" s="3"/>
      <c r="BC530" s="80" t="e">
        <f t="shared" si="151"/>
        <v>#DIV/0!</v>
      </c>
      <c r="BD530" s="80" t="e">
        <f t="shared" si="152"/>
        <v>#DIV/0!</v>
      </c>
      <c r="BE530" s="81">
        <f t="shared" si="153"/>
        <v>0</v>
      </c>
      <c r="BF530" s="81">
        <f t="shared" si="154"/>
        <v>0</v>
      </c>
      <c r="BG530" s="81">
        <f t="shared" si="155"/>
        <v>0</v>
      </c>
      <c r="BH530" s="81">
        <f t="shared" si="156"/>
        <v>0</v>
      </c>
      <c r="BI530" s="81">
        <f t="shared" si="157"/>
        <v>0</v>
      </c>
    </row>
    <row r="531" spans="1:61" ht="17.25" thickTop="1" thickBot="1">
      <c r="A531" s="70"/>
      <c r="B531" s="71"/>
      <c r="C531" s="3"/>
      <c r="D531" s="45"/>
      <c r="E531" s="45"/>
      <c r="F531" s="45">
        <f t="shared" si="146"/>
        <v>0</v>
      </c>
      <c r="G531" s="3"/>
      <c r="H531" s="3"/>
      <c r="I531" s="39"/>
      <c r="J531" s="45">
        <f t="shared" si="147"/>
        <v>0</v>
      </c>
      <c r="K531" s="45">
        <f t="shared" si="148"/>
        <v>0</v>
      </c>
      <c r="L531" s="3"/>
      <c r="M531" s="72"/>
      <c r="N531" s="73"/>
      <c r="O531" s="45">
        <f t="shared" si="149"/>
        <v>0</v>
      </c>
      <c r="P531" s="71"/>
      <c r="Q531" s="74"/>
      <c r="R531" s="74"/>
      <c r="S531" s="75"/>
      <c r="T531" s="76"/>
      <c r="U531" s="70"/>
      <c r="V531" s="3"/>
      <c r="W531" s="3"/>
      <c r="X531" s="3"/>
      <c r="Y531" s="39"/>
      <c r="Z531" s="405">
        <f t="shared" si="158"/>
        <v>0</v>
      </c>
      <c r="AA531" s="92">
        <f t="shared" si="145"/>
        <v>0</v>
      </c>
      <c r="AB531" s="71"/>
      <c r="AC531" s="3"/>
      <c r="AD531" s="71"/>
      <c r="AE531" s="78"/>
      <c r="AF531" s="78"/>
      <c r="AG531" s="3"/>
      <c r="AH531" s="3"/>
      <c r="AI531" s="79"/>
      <c r="AJ531" s="3"/>
      <c r="AK531" s="71"/>
      <c r="AL531" s="3"/>
      <c r="AM531" s="71"/>
      <c r="AN531" s="71"/>
      <c r="AO531" s="3"/>
      <c r="AP531" s="76"/>
      <c r="AQ531" s="74"/>
      <c r="AR531" s="3"/>
      <c r="AS531" s="3"/>
      <c r="AT531" s="3"/>
      <c r="AU531" s="3"/>
      <c r="AV531" s="3"/>
      <c r="AW531" s="1"/>
      <c r="AX531" s="1"/>
      <c r="AY531" s="1">
        <f t="shared" si="150"/>
        <v>0</v>
      </c>
      <c r="AZ531" s="3"/>
      <c r="BA531" s="3"/>
      <c r="BB531" s="3"/>
      <c r="BC531" s="80" t="e">
        <f t="shared" si="151"/>
        <v>#DIV/0!</v>
      </c>
      <c r="BD531" s="80" t="e">
        <f t="shared" si="152"/>
        <v>#DIV/0!</v>
      </c>
      <c r="BE531" s="81">
        <f t="shared" si="153"/>
        <v>0</v>
      </c>
      <c r="BF531" s="81">
        <f t="shared" si="154"/>
        <v>0</v>
      </c>
      <c r="BG531" s="81">
        <f t="shared" si="155"/>
        <v>0</v>
      </c>
      <c r="BH531" s="81">
        <f t="shared" si="156"/>
        <v>0</v>
      </c>
      <c r="BI531" s="81">
        <f t="shared" si="157"/>
        <v>0</v>
      </c>
    </row>
    <row r="532" spans="1:61" ht="17.25" thickTop="1" thickBot="1">
      <c r="A532" s="70"/>
      <c r="B532" s="71"/>
      <c r="C532" s="3"/>
      <c r="D532" s="45"/>
      <c r="E532" s="45"/>
      <c r="F532" s="45">
        <f t="shared" si="146"/>
        <v>0</v>
      </c>
      <c r="G532" s="3"/>
      <c r="H532" s="3"/>
      <c r="I532" s="39"/>
      <c r="J532" s="45">
        <f t="shared" si="147"/>
        <v>0</v>
      </c>
      <c r="K532" s="45">
        <f t="shared" si="148"/>
        <v>0</v>
      </c>
      <c r="L532" s="3"/>
      <c r="M532" s="72"/>
      <c r="N532" s="73"/>
      <c r="O532" s="45">
        <f t="shared" si="149"/>
        <v>0</v>
      </c>
      <c r="P532" s="71"/>
      <c r="Q532" s="74"/>
      <c r="R532" s="74"/>
      <c r="S532" s="75"/>
      <c r="T532" s="76"/>
      <c r="U532" s="70"/>
      <c r="V532" s="3"/>
      <c r="W532" s="3"/>
      <c r="X532" s="3"/>
      <c r="Y532" s="39"/>
      <c r="Z532" s="405">
        <f t="shared" si="158"/>
        <v>0</v>
      </c>
      <c r="AA532" s="92">
        <f t="shared" si="145"/>
        <v>0</v>
      </c>
      <c r="AB532" s="71"/>
      <c r="AC532" s="3"/>
      <c r="AD532" s="71"/>
      <c r="AE532" s="78"/>
      <c r="AF532" s="78"/>
      <c r="AG532" s="3"/>
      <c r="AH532" s="3"/>
      <c r="AI532" s="79"/>
      <c r="AJ532" s="3"/>
      <c r="AK532" s="71"/>
      <c r="AL532" s="3"/>
      <c r="AM532" s="71"/>
      <c r="AN532" s="71"/>
      <c r="AO532" s="3"/>
      <c r="AP532" s="76"/>
      <c r="AQ532" s="74"/>
      <c r="AR532" s="3"/>
      <c r="AS532" s="3"/>
      <c r="AT532" s="3"/>
      <c r="AU532" s="3"/>
      <c r="AV532" s="3"/>
      <c r="AW532" s="1"/>
      <c r="AX532" s="1"/>
      <c r="AY532" s="1">
        <f t="shared" si="150"/>
        <v>0</v>
      </c>
      <c r="AZ532" s="3"/>
      <c r="BA532" s="3"/>
      <c r="BB532" s="3"/>
      <c r="BC532" s="80" t="e">
        <f t="shared" si="151"/>
        <v>#DIV/0!</v>
      </c>
      <c r="BD532" s="80" t="e">
        <f t="shared" si="152"/>
        <v>#DIV/0!</v>
      </c>
      <c r="BE532" s="81">
        <f t="shared" si="153"/>
        <v>0</v>
      </c>
      <c r="BF532" s="81">
        <f t="shared" si="154"/>
        <v>0</v>
      </c>
      <c r="BG532" s="81">
        <f t="shared" si="155"/>
        <v>0</v>
      </c>
      <c r="BH532" s="81">
        <f t="shared" si="156"/>
        <v>0</v>
      </c>
      <c r="BI532" s="81">
        <f t="shared" si="157"/>
        <v>0</v>
      </c>
    </row>
    <row r="533" spans="1:61" ht="17.25" thickTop="1" thickBot="1">
      <c r="A533" s="70"/>
      <c r="B533" s="71"/>
      <c r="C533" s="3"/>
      <c r="D533" s="45"/>
      <c r="E533" s="45"/>
      <c r="F533" s="45">
        <f t="shared" si="146"/>
        <v>0</v>
      </c>
      <c r="G533" s="3"/>
      <c r="H533" s="3"/>
      <c r="I533" s="39"/>
      <c r="J533" s="45">
        <f t="shared" si="147"/>
        <v>0</v>
      </c>
      <c r="K533" s="45">
        <f t="shared" si="148"/>
        <v>0</v>
      </c>
      <c r="L533" s="3"/>
      <c r="M533" s="72"/>
      <c r="N533" s="73"/>
      <c r="O533" s="45">
        <f t="shared" si="149"/>
        <v>0</v>
      </c>
      <c r="P533" s="71"/>
      <c r="Q533" s="74"/>
      <c r="R533" s="74"/>
      <c r="S533" s="75"/>
      <c r="T533" s="76"/>
      <c r="U533" s="70"/>
      <c r="V533" s="3"/>
      <c r="W533" s="3"/>
      <c r="X533" s="3"/>
      <c r="Y533" s="39"/>
      <c r="Z533" s="405">
        <f t="shared" si="158"/>
        <v>0</v>
      </c>
      <c r="AA533" s="92">
        <f t="shared" si="145"/>
        <v>0</v>
      </c>
      <c r="AB533" s="71"/>
      <c r="AC533" s="3"/>
      <c r="AD533" s="71"/>
      <c r="AE533" s="78"/>
      <c r="AF533" s="78"/>
      <c r="AG533" s="3"/>
      <c r="AH533" s="3"/>
      <c r="AI533" s="79"/>
      <c r="AJ533" s="3"/>
      <c r="AK533" s="71"/>
      <c r="AL533" s="3"/>
      <c r="AM533" s="71"/>
      <c r="AN533" s="71"/>
      <c r="AO533" s="3"/>
      <c r="AP533" s="76"/>
      <c r="AQ533" s="74"/>
      <c r="AR533" s="3"/>
      <c r="AS533" s="3"/>
      <c r="AT533" s="3"/>
      <c r="AU533" s="3"/>
      <c r="AV533" s="3"/>
      <c r="AW533" s="1"/>
      <c r="AX533" s="1"/>
      <c r="AY533" s="1">
        <f t="shared" si="150"/>
        <v>0</v>
      </c>
      <c r="AZ533" s="3"/>
      <c r="BA533" s="3"/>
      <c r="BB533" s="3"/>
      <c r="BC533" s="80" t="e">
        <f t="shared" si="151"/>
        <v>#DIV/0!</v>
      </c>
      <c r="BD533" s="80" t="e">
        <f t="shared" si="152"/>
        <v>#DIV/0!</v>
      </c>
      <c r="BE533" s="81">
        <f t="shared" si="153"/>
        <v>0</v>
      </c>
      <c r="BF533" s="81">
        <f t="shared" si="154"/>
        <v>0</v>
      </c>
      <c r="BG533" s="81">
        <f t="shared" si="155"/>
        <v>0</v>
      </c>
      <c r="BH533" s="81">
        <f t="shared" si="156"/>
        <v>0</v>
      </c>
      <c r="BI533" s="81">
        <f t="shared" si="157"/>
        <v>0</v>
      </c>
    </row>
    <row r="534" spans="1:61" ht="17.25" thickTop="1" thickBot="1">
      <c r="A534" s="70"/>
      <c r="B534" s="71"/>
      <c r="C534" s="3"/>
      <c r="D534" s="45"/>
      <c r="E534" s="45"/>
      <c r="F534" s="45">
        <f t="shared" si="146"/>
        <v>0</v>
      </c>
      <c r="G534" s="3"/>
      <c r="H534" s="3"/>
      <c r="I534" s="39"/>
      <c r="J534" s="45">
        <f t="shared" si="147"/>
        <v>0</v>
      </c>
      <c r="K534" s="45">
        <f t="shared" si="148"/>
        <v>0</v>
      </c>
      <c r="L534" s="3"/>
      <c r="M534" s="72"/>
      <c r="N534" s="73"/>
      <c r="O534" s="45">
        <f t="shared" si="149"/>
        <v>0</v>
      </c>
      <c r="P534" s="71"/>
      <c r="Q534" s="74"/>
      <c r="R534" s="74"/>
      <c r="S534" s="75"/>
      <c r="T534" s="76"/>
      <c r="U534" s="70"/>
      <c r="V534" s="3"/>
      <c r="W534" s="3"/>
      <c r="X534" s="3"/>
      <c r="Y534" s="39"/>
      <c r="Z534" s="405">
        <f t="shared" si="158"/>
        <v>0</v>
      </c>
      <c r="AA534" s="92">
        <f t="shared" si="145"/>
        <v>0</v>
      </c>
      <c r="AB534" s="71"/>
      <c r="AC534" s="3"/>
      <c r="AD534" s="71"/>
      <c r="AE534" s="78"/>
      <c r="AF534" s="78"/>
      <c r="AG534" s="3"/>
      <c r="AH534" s="3"/>
      <c r="AI534" s="79"/>
      <c r="AJ534" s="3"/>
      <c r="AK534" s="71"/>
      <c r="AL534" s="3"/>
      <c r="AM534" s="71"/>
      <c r="AN534" s="71"/>
      <c r="AO534" s="3"/>
      <c r="AP534" s="76"/>
      <c r="AQ534" s="74"/>
      <c r="AR534" s="3"/>
      <c r="AS534" s="3"/>
      <c r="AT534" s="3"/>
      <c r="AU534" s="3"/>
      <c r="AV534" s="3"/>
      <c r="AW534" s="1"/>
      <c r="AX534" s="1"/>
      <c r="AY534" s="1">
        <f t="shared" si="150"/>
        <v>0</v>
      </c>
      <c r="AZ534" s="3"/>
      <c r="BA534" s="3"/>
      <c r="BB534" s="3"/>
      <c r="BC534" s="80" t="e">
        <f t="shared" si="151"/>
        <v>#DIV/0!</v>
      </c>
      <c r="BD534" s="80" t="e">
        <f t="shared" si="152"/>
        <v>#DIV/0!</v>
      </c>
      <c r="BE534" s="81">
        <f t="shared" si="153"/>
        <v>0</v>
      </c>
      <c r="BF534" s="81">
        <f t="shared" si="154"/>
        <v>0</v>
      </c>
      <c r="BG534" s="81">
        <f t="shared" si="155"/>
        <v>0</v>
      </c>
      <c r="BH534" s="81">
        <f t="shared" si="156"/>
        <v>0</v>
      </c>
      <c r="BI534" s="81">
        <f t="shared" si="157"/>
        <v>0</v>
      </c>
    </row>
    <row r="535" spans="1:61" ht="17.25" thickTop="1" thickBot="1">
      <c r="A535" s="70"/>
      <c r="B535" s="71"/>
      <c r="C535" s="3"/>
      <c r="D535" s="45"/>
      <c r="E535" s="45"/>
      <c r="F535" s="45">
        <f t="shared" si="146"/>
        <v>0</v>
      </c>
      <c r="G535" s="3"/>
      <c r="H535" s="3"/>
      <c r="I535" s="39"/>
      <c r="J535" s="45">
        <f t="shared" si="147"/>
        <v>0</v>
      </c>
      <c r="K535" s="45">
        <f t="shared" si="148"/>
        <v>0</v>
      </c>
      <c r="L535" s="3"/>
      <c r="M535" s="72"/>
      <c r="N535" s="73"/>
      <c r="O535" s="45">
        <f t="shared" si="149"/>
        <v>0</v>
      </c>
      <c r="P535" s="71"/>
      <c r="Q535" s="74"/>
      <c r="R535" s="74"/>
      <c r="S535" s="75"/>
      <c r="T535" s="76"/>
      <c r="U535" s="70"/>
      <c r="V535" s="3"/>
      <c r="W535" s="3"/>
      <c r="X535" s="3"/>
      <c r="Y535" s="39"/>
      <c r="Z535" s="405">
        <f t="shared" si="158"/>
        <v>0</v>
      </c>
      <c r="AA535" s="92">
        <f t="shared" si="145"/>
        <v>0</v>
      </c>
      <c r="AB535" s="71"/>
      <c r="AC535" s="3"/>
      <c r="AD535" s="71"/>
      <c r="AE535" s="78"/>
      <c r="AF535" s="78"/>
      <c r="AG535" s="3"/>
      <c r="AH535" s="3"/>
      <c r="AI535" s="79"/>
      <c r="AJ535" s="3"/>
      <c r="AK535" s="71"/>
      <c r="AL535" s="3"/>
      <c r="AM535" s="71"/>
      <c r="AN535" s="71"/>
      <c r="AO535" s="3"/>
      <c r="AP535" s="76"/>
      <c r="AQ535" s="74"/>
      <c r="AR535" s="3"/>
      <c r="AS535" s="3"/>
      <c r="AT535" s="3"/>
      <c r="AU535" s="3"/>
      <c r="AV535" s="3"/>
      <c r="AW535" s="1"/>
      <c r="AX535" s="1"/>
      <c r="AY535" s="1">
        <f t="shared" si="150"/>
        <v>0</v>
      </c>
      <c r="AZ535" s="3"/>
      <c r="BA535" s="3"/>
      <c r="BB535" s="3"/>
      <c r="BC535" s="80" t="e">
        <f t="shared" si="151"/>
        <v>#DIV/0!</v>
      </c>
      <c r="BD535" s="80" t="e">
        <f t="shared" si="152"/>
        <v>#DIV/0!</v>
      </c>
      <c r="BE535" s="81">
        <f t="shared" si="153"/>
        <v>0</v>
      </c>
      <c r="BF535" s="81">
        <f t="shared" si="154"/>
        <v>0</v>
      </c>
      <c r="BG535" s="81">
        <f t="shared" si="155"/>
        <v>0</v>
      </c>
      <c r="BH535" s="81">
        <f t="shared" si="156"/>
        <v>0</v>
      </c>
      <c r="BI535" s="81">
        <f t="shared" si="157"/>
        <v>0</v>
      </c>
    </row>
    <row r="536" spans="1:61" ht="17.25" thickTop="1" thickBot="1">
      <c r="A536" s="70"/>
      <c r="B536" s="71"/>
      <c r="C536" s="3"/>
      <c r="D536" s="45"/>
      <c r="E536" s="45"/>
      <c r="F536" s="45">
        <f t="shared" si="146"/>
        <v>0</v>
      </c>
      <c r="G536" s="3"/>
      <c r="H536" s="3"/>
      <c r="I536" s="39"/>
      <c r="J536" s="45">
        <f t="shared" si="147"/>
        <v>0</v>
      </c>
      <c r="K536" s="45">
        <f t="shared" si="148"/>
        <v>0</v>
      </c>
      <c r="L536" s="3"/>
      <c r="M536" s="72"/>
      <c r="N536" s="73"/>
      <c r="O536" s="45">
        <f t="shared" si="149"/>
        <v>0</v>
      </c>
      <c r="P536" s="71"/>
      <c r="Q536" s="74"/>
      <c r="R536" s="74"/>
      <c r="S536" s="75"/>
      <c r="T536" s="76"/>
      <c r="U536" s="70"/>
      <c r="V536" s="3"/>
      <c r="W536" s="3"/>
      <c r="X536" s="3"/>
      <c r="Y536" s="39"/>
      <c r="Z536" s="405">
        <f t="shared" si="158"/>
        <v>0</v>
      </c>
      <c r="AA536" s="92">
        <f t="shared" si="145"/>
        <v>0</v>
      </c>
      <c r="AB536" s="71"/>
      <c r="AC536" s="3"/>
      <c r="AD536" s="71"/>
      <c r="AE536" s="78"/>
      <c r="AF536" s="78"/>
      <c r="AG536" s="3"/>
      <c r="AH536" s="3"/>
      <c r="AI536" s="79"/>
      <c r="AJ536" s="3"/>
      <c r="AK536" s="71"/>
      <c r="AL536" s="3"/>
      <c r="AM536" s="71"/>
      <c r="AN536" s="71"/>
      <c r="AO536" s="3"/>
      <c r="AP536" s="76"/>
      <c r="AQ536" s="74"/>
      <c r="AR536" s="3"/>
      <c r="AS536" s="3"/>
      <c r="AT536" s="3"/>
      <c r="AU536" s="3"/>
      <c r="AV536" s="3"/>
      <c r="AW536" s="1"/>
      <c r="AX536" s="1"/>
      <c r="AY536" s="1">
        <f t="shared" si="150"/>
        <v>0</v>
      </c>
      <c r="AZ536" s="3"/>
      <c r="BA536" s="3"/>
      <c r="BB536" s="3"/>
      <c r="BC536" s="80" t="e">
        <f t="shared" si="151"/>
        <v>#DIV/0!</v>
      </c>
      <c r="BD536" s="80" t="e">
        <f t="shared" si="152"/>
        <v>#DIV/0!</v>
      </c>
      <c r="BE536" s="81">
        <f t="shared" si="153"/>
        <v>0</v>
      </c>
      <c r="BF536" s="81">
        <f t="shared" si="154"/>
        <v>0</v>
      </c>
      <c r="BG536" s="81">
        <f t="shared" si="155"/>
        <v>0</v>
      </c>
      <c r="BH536" s="81">
        <f t="shared" si="156"/>
        <v>0</v>
      </c>
      <c r="BI536" s="81">
        <f t="shared" si="157"/>
        <v>0</v>
      </c>
    </row>
    <row r="537" spans="1:61" ht="17.25" thickTop="1" thickBot="1">
      <c r="A537" s="70"/>
      <c r="B537" s="71"/>
      <c r="C537" s="3"/>
      <c r="D537" s="45"/>
      <c r="E537" s="45"/>
      <c r="F537" s="45">
        <f t="shared" si="146"/>
        <v>0</v>
      </c>
      <c r="G537" s="3"/>
      <c r="H537" s="3"/>
      <c r="I537" s="39"/>
      <c r="J537" s="45">
        <f t="shared" si="147"/>
        <v>0</v>
      </c>
      <c r="K537" s="45">
        <f t="shared" si="148"/>
        <v>0</v>
      </c>
      <c r="L537" s="3"/>
      <c r="M537" s="72"/>
      <c r="N537" s="73"/>
      <c r="O537" s="45">
        <f t="shared" si="149"/>
        <v>0</v>
      </c>
      <c r="P537" s="71"/>
      <c r="Q537" s="74"/>
      <c r="R537" s="74"/>
      <c r="S537" s="75"/>
      <c r="T537" s="76"/>
      <c r="U537" s="70"/>
      <c r="V537" s="3"/>
      <c r="W537" s="3"/>
      <c r="X537" s="3"/>
      <c r="Y537" s="39"/>
      <c r="Z537" s="405">
        <f t="shared" si="158"/>
        <v>0</v>
      </c>
      <c r="AA537" s="92">
        <f t="shared" si="145"/>
        <v>0</v>
      </c>
      <c r="AB537" s="71"/>
      <c r="AC537" s="3"/>
      <c r="AD537" s="71"/>
      <c r="AE537" s="78"/>
      <c r="AF537" s="78"/>
      <c r="AG537" s="3"/>
      <c r="AH537" s="3"/>
      <c r="AI537" s="79"/>
      <c r="AJ537" s="3"/>
      <c r="AK537" s="71"/>
      <c r="AL537" s="3"/>
      <c r="AM537" s="71"/>
      <c r="AN537" s="71"/>
      <c r="AO537" s="3"/>
      <c r="AP537" s="76"/>
      <c r="AQ537" s="74"/>
      <c r="AR537" s="3"/>
      <c r="AS537" s="3"/>
      <c r="AT537" s="3"/>
      <c r="AU537" s="3"/>
      <c r="AV537" s="3"/>
      <c r="AW537" s="1"/>
      <c r="AX537" s="1"/>
      <c r="AY537" s="1">
        <f t="shared" si="150"/>
        <v>0</v>
      </c>
      <c r="AZ537" s="3"/>
      <c r="BA537" s="3"/>
      <c r="BB537" s="3"/>
      <c r="BC537" s="80" t="e">
        <f t="shared" si="151"/>
        <v>#DIV/0!</v>
      </c>
      <c r="BD537" s="80" t="e">
        <f t="shared" si="152"/>
        <v>#DIV/0!</v>
      </c>
      <c r="BE537" s="81">
        <f t="shared" si="153"/>
        <v>0</v>
      </c>
      <c r="BF537" s="81">
        <f t="shared" si="154"/>
        <v>0</v>
      </c>
      <c r="BG537" s="81">
        <f t="shared" si="155"/>
        <v>0</v>
      </c>
      <c r="BH537" s="81">
        <f t="shared" si="156"/>
        <v>0</v>
      </c>
      <c r="BI537" s="81">
        <f t="shared" si="157"/>
        <v>0</v>
      </c>
    </row>
    <row r="538" spans="1:61" ht="17.25" thickTop="1" thickBot="1">
      <c r="A538" s="70"/>
      <c r="B538" s="71"/>
      <c r="C538" s="3"/>
      <c r="D538" s="45"/>
      <c r="E538" s="45"/>
      <c r="F538" s="45">
        <f t="shared" si="146"/>
        <v>0</v>
      </c>
      <c r="G538" s="3"/>
      <c r="H538" s="3"/>
      <c r="I538" s="39"/>
      <c r="J538" s="45">
        <f t="shared" si="147"/>
        <v>0</v>
      </c>
      <c r="K538" s="45">
        <f t="shared" si="148"/>
        <v>0</v>
      </c>
      <c r="L538" s="3"/>
      <c r="M538" s="72"/>
      <c r="N538" s="73"/>
      <c r="O538" s="45">
        <f t="shared" si="149"/>
        <v>0</v>
      </c>
      <c r="P538" s="71"/>
      <c r="Q538" s="74"/>
      <c r="R538" s="74"/>
      <c r="S538" s="75"/>
      <c r="T538" s="76"/>
      <c r="U538" s="70"/>
      <c r="V538" s="3"/>
      <c r="W538" s="3"/>
      <c r="X538" s="3"/>
      <c r="Y538" s="39"/>
      <c r="Z538" s="405">
        <f t="shared" si="158"/>
        <v>0</v>
      </c>
      <c r="AA538" s="92">
        <f t="shared" si="145"/>
        <v>0</v>
      </c>
      <c r="AB538" s="71"/>
      <c r="AC538" s="3"/>
      <c r="AD538" s="71"/>
      <c r="AE538" s="78"/>
      <c r="AF538" s="78"/>
      <c r="AG538" s="3"/>
      <c r="AH538" s="3"/>
      <c r="AI538" s="79"/>
      <c r="AJ538" s="3"/>
      <c r="AK538" s="71"/>
      <c r="AL538" s="3"/>
      <c r="AM538" s="71"/>
      <c r="AN538" s="71"/>
      <c r="AO538" s="3"/>
      <c r="AP538" s="76"/>
      <c r="AQ538" s="74"/>
      <c r="AR538" s="3"/>
      <c r="AS538" s="3"/>
      <c r="AT538" s="3"/>
      <c r="AU538" s="3"/>
      <c r="AV538" s="3"/>
      <c r="AW538" s="1"/>
      <c r="AX538" s="1"/>
      <c r="AY538" s="1">
        <f t="shared" si="150"/>
        <v>0</v>
      </c>
      <c r="AZ538" s="3"/>
      <c r="BA538" s="3"/>
      <c r="BB538" s="3"/>
      <c r="BC538" s="80" t="e">
        <f t="shared" si="151"/>
        <v>#DIV/0!</v>
      </c>
      <c r="BD538" s="80" t="e">
        <f t="shared" si="152"/>
        <v>#DIV/0!</v>
      </c>
      <c r="BE538" s="81">
        <f t="shared" si="153"/>
        <v>0</v>
      </c>
      <c r="BF538" s="81">
        <f t="shared" si="154"/>
        <v>0</v>
      </c>
      <c r="BG538" s="81">
        <f t="shared" si="155"/>
        <v>0</v>
      </c>
      <c r="BH538" s="81">
        <f t="shared" si="156"/>
        <v>0</v>
      </c>
      <c r="BI538" s="81">
        <f t="shared" si="157"/>
        <v>0</v>
      </c>
    </row>
    <row r="539" spans="1:61" ht="17.25" thickTop="1" thickBot="1">
      <c r="A539" s="70"/>
      <c r="B539" s="71"/>
      <c r="C539" s="3"/>
      <c r="D539" s="45"/>
      <c r="E539" s="45"/>
      <c r="F539" s="45">
        <f t="shared" si="146"/>
        <v>0</v>
      </c>
      <c r="G539" s="3"/>
      <c r="H539" s="3"/>
      <c r="I539" s="39"/>
      <c r="J539" s="45">
        <f t="shared" si="147"/>
        <v>0</v>
      </c>
      <c r="K539" s="45">
        <f t="shared" si="148"/>
        <v>0</v>
      </c>
      <c r="L539" s="3"/>
      <c r="M539" s="72"/>
      <c r="N539" s="73"/>
      <c r="O539" s="45">
        <f t="shared" si="149"/>
        <v>0</v>
      </c>
      <c r="P539" s="71"/>
      <c r="Q539" s="74"/>
      <c r="R539" s="74"/>
      <c r="S539" s="75"/>
      <c r="T539" s="76"/>
      <c r="U539" s="70"/>
      <c r="V539" s="3"/>
      <c r="W539" s="3"/>
      <c r="X539" s="3"/>
      <c r="Y539" s="39"/>
      <c r="Z539" s="405">
        <f t="shared" si="158"/>
        <v>0</v>
      </c>
      <c r="AA539" s="92">
        <f t="shared" si="145"/>
        <v>0</v>
      </c>
      <c r="AB539" s="71"/>
      <c r="AC539" s="3"/>
      <c r="AD539" s="71"/>
      <c r="AE539" s="78"/>
      <c r="AF539" s="78"/>
      <c r="AG539" s="3"/>
      <c r="AH539" s="3"/>
      <c r="AI539" s="79"/>
      <c r="AJ539" s="3"/>
      <c r="AK539" s="71"/>
      <c r="AL539" s="3"/>
      <c r="AM539" s="71"/>
      <c r="AN539" s="71"/>
      <c r="AO539" s="3"/>
      <c r="AP539" s="76"/>
      <c r="AQ539" s="74"/>
      <c r="AR539" s="3"/>
      <c r="AS539" s="3"/>
      <c r="AT539" s="3"/>
      <c r="AU539" s="3"/>
      <c r="AV539" s="3"/>
      <c r="AW539" s="1"/>
      <c r="AX539" s="1"/>
      <c r="AY539" s="1">
        <f t="shared" si="150"/>
        <v>0</v>
      </c>
      <c r="AZ539" s="3"/>
      <c r="BA539" s="3"/>
      <c r="BB539" s="3"/>
      <c r="BC539" s="80" t="e">
        <f t="shared" si="151"/>
        <v>#DIV/0!</v>
      </c>
      <c r="BD539" s="80" t="e">
        <f t="shared" si="152"/>
        <v>#DIV/0!</v>
      </c>
      <c r="BE539" s="81">
        <f t="shared" si="153"/>
        <v>0</v>
      </c>
      <c r="BF539" s="81">
        <f t="shared" si="154"/>
        <v>0</v>
      </c>
      <c r="BG539" s="81">
        <f t="shared" si="155"/>
        <v>0</v>
      </c>
      <c r="BH539" s="81">
        <f t="shared" si="156"/>
        <v>0</v>
      </c>
      <c r="BI539" s="81">
        <f t="shared" si="157"/>
        <v>0</v>
      </c>
    </row>
    <row r="540" spans="1:61" ht="17.25" thickTop="1" thickBot="1">
      <c r="A540" s="70"/>
      <c r="B540" s="71"/>
      <c r="C540" s="3"/>
      <c r="D540" s="45"/>
      <c r="E540" s="45"/>
      <c r="F540" s="45">
        <f t="shared" si="146"/>
        <v>0</v>
      </c>
      <c r="G540" s="3"/>
      <c r="H540" s="3"/>
      <c r="I540" s="39"/>
      <c r="J540" s="45">
        <f t="shared" si="147"/>
        <v>0</v>
      </c>
      <c r="K540" s="45">
        <f t="shared" si="148"/>
        <v>0</v>
      </c>
      <c r="L540" s="3"/>
      <c r="M540" s="72"/>
      <c r="N540" s="73"/>
      <c r="O540" s="45">
        <f t="shared" si="149"/>
        <v>0</v>
      </c>
      <c r="P540" s="71"/>
      <c r="Q540" s="74"/>
      <c r="R540" s="74"/>
      <c r="S540" s="75"/>
      <c r="T540" s="76"/>
      <c r="U540" s="70"/>
      <c r="V540" s="3"/>
      <c r="W540" s="3"/>
      <c r="X540" s="3"/>
      <c r="Y540" s="39"/>
      <c r="Z540" s="405">
        <f t="shared" si="158"/>
        <v>0</v>
      </c>
      <c r="AA540" s="92">
        <f t="shared" si="145"/>
        <v>0</v>
      </c>
      <c r="AB540" s="71"/>
      <c r="AC540" s="3"/>
      <c r="AD540" s="71"/>
      <c r="AE540" s="78"/>
      <c r="AF540" s="78"/>
      <c r="AG540" s="3"/>
      <c r="AH540" s="3"/>
      <c r="AI540" s="79"/>
      <c r="AJ540" s="3"/>
      <c r="AK540" s="71"/>
      <c r="AL540" s="3"/>
      <c r="AM540" s="71"/>
      <c r="AN540" s="71"/>
      <c r="AO540" s="3"/>
      <c r="AP540" s="76"/>
      <c r="AQ540" s="74"/>
      <c r="AR540" s="3"/>
      <c r="AS540" s="3"/>
      <c r="AT540" s="3"/>
      <c r="AU540" s="3"/>
      <c r="AV540" s="3"/>
      <c r="AW540" s="1"/>
      <c r="AX540" s="1"/>
      <c r="AY540" s="1">
        <f t="shared" si="150"/>
        <v>0</v>
      </c>
      <c r="AZ540" s="3"/>
      <c r="BA540" s="3"/>
      <c r="BB540" s="3"/>
      <c r="BC540" s="80" t="e">
        <f t="shared" si="151"/>
        <v>#DIV/0!</v>
      </c>
      <c r="BD540" s="80" t="e">
        <f t="shared" si="152"/>
        <v>#DIV/0!</v>
      </c>
      <c r="BE540" s="81">
        <f t="shared" si="153"/>
        <v>0</v>
      </c>
      <c r="BF540" s="81">
        <f t="shared" si="154"/>
        <v>0</v>
      </c>
      <c r="BG540" s="81">
        <f t="shared" si="155"/>
        <v>0</v>
      </c>
      <c r="BH540" s="81">
        <f t="shared" si="156"/>
        <v>0</v>
      </c>
      <c r="BI540" s="81">
        <f t="shared" si="157"/>
        <v>0</v>
      </c>
    </row>
    <row r="541" spans="1:61" ht="17.25" thickTop="1" thickBot="1">
      <c r="A541" s="70"/>
      <c r="B541" s="71"/>
      <c r="C541" s="3"/>
      <c r="D541" s="45"/>
      <c r="E541" s="45"/>
      <c r="F541" s="45">
        <f t="shared" si="146"/>
        <v>0</v>
      </c>
      <c r="G541" s="3"/>
      <c r="H541" s="3"/>
      <c r="I541" s="39"/>
      <c r="J541" s="45">
        <f t="shared" si="147"/>
        <v>0</v>
      </c>
      <c r="K541" s="45">
        <f t="shared" si="148"/>
        <v>0</v>
      </c>
      <c r="L541" s="3"/>
      <c r="M541" s="72"/>
      <c r="N541" s="73"/>
      <c r="O541" s="45">
        <f t="shared" si="149"/>
        <v>0</v>
      </c>
      <c r="P541" s="71"/>
      <c r="Q541" s="74"/>
      <c r="R541" s="74"/>
      <c r="S541" s="75"/>
      <c r="T541" s="76"/>
      <c r="U541" s="70"/>
      <c r="V541" s="3"/>
      <c r="W541" s="3"/>
      <c r="X541" s="3"/>
      <c r="Y541" s="39"/>
      <c r="Z541" s="405">
        <f t="shared" si="158"/>
        <v>0</v>
      </c>
      <c r="AA541" s="92">
        <f t="shared" si="145"/>
        <v>0</v>
      </c>
      <c r="AB541" s="71"/>
      <c r="AC541" s="3"/>
      <c r="AD541" s="71"/>
      <c r="AE541" s="78"/>
      <c r="AF541" s="78"/>
      <c r="AG541" s="3"/>
      <c r="AH541" s="3"/>
      <c r="AI541" s="79"/>
      <c r="AJ541" s="3"/>
      <c r="AK541" s="71"/>
      <c r="AL541" s="3"/>
      <c r="AM541" s="71"/>
      <c r="AN541" s="71"/>
      <c r="AO541" s="3"/>
      <c r="AP541" s="76"/>
      <c r="AQ541" s="74"/>
      <c r="AR541" s="3"/>
      <c r="AS541" s="3"/>
      <c r="AT541" s="3"/>
      <c r="AU541" s="3"/>
      <c r="AV541" s="3"/>
      <c r="AW541" s="1"/>
      <c r="AX541" s="1"/>
      <c r="AY541" s="1">
        <f t="shared" si="150"/>
        <v>0</v>
      </c>
      <c r="AZ541" s="3"/>
      <c r="BA541" s="3"/>
      <c r="BB541" s="3"/>
      <c r="BC541" s="80" t="e">
        <f t="shared" si="151"/>
        <v>#DIV/0!</v>
      </c>
      <c r="BD541" s="80" t="e">
        <f t="shared" si="152"/>
        <v>#DIV/0!</v>
      </c>
      <c r="BE541" s="81">
        <f t="shared" si="153"/>
        <v>0</v>
      </c>
      <c r="BF541" s="81">
        <f t="shared" si="154"/>
        <v>0</v>
      </c>
      <c r="BG541" s="81">
        <f t="shared" si="155"/>
        <v>0</v>
      </c>
      <c r="BH541" s="81">
        <f t="shared" si="156"/>
        <v>0</v>
      </c>
      <c r="BI541" s="81">
        <f t="shared" si="157"/>
        <v>0</v>
      </c>
    </row>
    <row r="542" spans="1:61" ht="17.25" thickTop="1" thickBot="1">
      <c r="A542" s="70"/>
      <c r="B542" s="71"/>
      <c r="C542" s="3"/>
      <c r="D542" s="45"/>
      <c r="E542" s="45"/>
      <c r="F542" s="45">
        <f t="shared" si="146"/>
        <v>0</v>
      </c>
      <c r="G542" s="3"/>
      <c r="H542" s="3"/>
      <c r="I542" s="39"/>
      <c r="J542" s="45">
        <f t="shared" si="147"/>
        <v>0</v>
      </c>
      <c r="K542" s="45">
        <f t="shared" si="148"/>
        <v>0</v>
      </c>
      <c r="L542" s="3"/>
      <c r="M542" s="72"/>
      <c r="N542" s="73"/>
      <c r="O542" s="45">
        <f t="shared" si="149"/>
        <v>0</v>
      </c>
      <c r="P542" s="71"/>
      <c r="Q542" s="74"/>
      <c r="R542" s="74"/>
      <c r="S542" s="75"/>
      <c r="T542" s="76"/>
      <c r="U542" s="70"/>
      <c r="V542" s="3"/>
      <c r="W542" s="3"/>
      <c r="X542" s="3"/>
      <c r="Y542" s="39"/>
      <c r="Z542" s="405">
        <f t="shared" si="158"/>
        <v>0</v>
      </c>
      <c r="AA542" s="92">
        <f t="shared" si="145"/>
        <v>0</v>
      </c>
      <c r="AB542" s="71"/>
      <c r="AC542" s="3"/>
      <c r="AD542" s="71"/>
      <c r="AE542" s="78"/>
      <c r="AF542" s="78"/>
      <c r="AG542" s="3"/>
      <c r="AH542" s="3"/>
      <c r="AI542" s="79"/>
      <c r="AJ542" s="3"/>
      <c r="AK542" s="71"/>
      <c r="AL542" s="3"/>
      <c r="AM542" s="71"/>
      <c r="AN542" s="71"/>
      <c r="AO542" s="3"/>
      <c r="AP542" s="76"/>
      <c r="AQ542" s="74"/>
      <c r="AR542" s="3"/>
      <c r="AS542" s="3"/>
      <c r="AT542" s="3"/>
      <c r="AU542" s="3"/>
      <c r="AV542" s="3"/>
      <c r="AW542" s="1"/>
      <c r="AX542" s="1"/>
      <c r="AY542" s="1">
        <f t="shared" si="150"/>
        <v>0</v>
      </c>
      <c r="AZ542" s="3"/>
      <c r="BA542" s="3"/>
      <c r="BB542" s="3"/>
      <c r="BC542" s="80" t="e">
        <f t="shared" si="151"/>
        <v>#DIV/0!</v>
      </c>
      <c r="BD542" s="80" t="e">
        <f t="shared" si="152"/>
        <v>#DIV/0!</v>
      </c>
      <c r="BE542" s="81">
        <f t="shared" si="153"/>
        <v>0</v>
      </c>
      <c r="BF542" s="81">
        <f t="shared" si="154"/>
        <v>0</v>
      </c>
      <c r="BG542" s="81">
        <f t="shared" si="155"/>
        <v>0</v>
      </c>
      <c r="BH542" s="81">
        <f t="shared" si="156"/>
        <v>0</v>
      </c>
      <c r="BI542" s="81">
        <f t="shared" si="157"/>
        <v>0</v>
      </c>
    </row>
    <row r="543" spans="1:61" ht="17.25" thickTop="1" thickBot="1">
      <c r="A543" s="70"/>
      <c r="B543" s="71"/>
      <c r="C543" s="3"/>
      <c r="D543" s="45"/>
      <c r="E543" s="45"/>
      <c r="F543" s="45">
        <f t="shared" si="146"/>
        <v>0</v>
      </c>
      <c r="G543" s="3"/>
      <c r="H543" s="3"/>
      <c r="I543" s="39"/>
      <c r="J543" s="45">
        <f t="shared" si="147"/>
        <v>0</v>
      </c>
      <c r="K543" s="45">
        <f t="shared" si="148"/>
        <v>0</v>
      </c>
      <c r="L543" s="3"/>
      <c r="M543" s="72"/>
      <c r="N543" s="73"/>
      <c r="O543" s="45">
        <f t="shared" si="149"/>
        <v>0</v>
      </c>
      <c r="P543" s="71"/>
      <c r="Q543" s="74"/>
      <c r="R543" s="74"/>
      <c r="S543" s="75"/>
      <c r="T543" s="76"/>
      <c r="U543" s="70"/>
      <c r="V543" s="3"/>
      <c r="W543" s="3"/>
      <c r="X543" s="3"/>
      <c r="Y543" s="39"/>
      <c r="Z543" s="405">
        <f t="shared" si="158"/>
        <v>0</v>
      </c>
      <c r="AA543" s="92">
        <f t="shared" si="145"/>
        <v>0</v>
      </c>
      <c r="AB543" s="71"/>
      <c r="AC543" s="3"/>
      <c r="AD543" s="71"/>
      <c r="AE543" s="78"/>
      <c r="AF543" s="78"/>
      <c r="AG543" s="3"/>
      <c r="AH543" s="3"/>
      <c r="AI543" s="79"/>
      <c r="AJ543" s="3"/>
      <c r="AK543" s="71"/>
      <c r="AL543" s="3"/>
      <c r="AM543" s="71"/>
      <c r="AN543" s="71"/>
      <c r="AO543" s="3"/>
      <c r="AP543" s="76"/>
      <c r="AQ543" s="74"/>
      <c r="AR543" s="3"/>
      <c r="AS543" s="3"/>
      <c r="AT543" s="3"/>
      <c r="AU543" s="3"/>
      <c r="AV543" s="3"/>
      <c r="AW543" s="1"/>
      <c r="AX543" s="1"/>
      <c r="AY543" s="1">
        <f t="shared" si="150"/>
        <v>0</v>
      </c>
      <c r="AZ543" s="3"/>
      <c r="BA543" s="3"/>
      <c r="BB543" s="3"/>
      <c r="BC543" s="80" t="e">
        <f t="shared" si="151"/>
        <v>#DIV/0!</v>
      </c>
      <c r="BD543" s="80" t="e">
        <f t="shared" si="152"/>
        <v>#DIV/0!</v>
      </c>
      <c r="BE543" s="81">
        <f t="shared" si="153"/>
        <v>0</v>
      </c>
      <c r="BF543" s="81">
        <f t="shared" si="154"/>
        <v>0</v>
      </c>
      <c r="BG543" s="81">
        <f t="shared" si="155"/>
        <v>0</v>
      </c>
      <c r="BH543" s="81">
        <f t="shared" si="156"/>
        <v>0</v>
      </c>
      <c r="BI543" s="81">
        <f t="shared" si="157"/>
        <v>0</v>
      </c>
    </row>
    <row r="544" spans="1:61" ht="17.25" thickTop="1" thickBot="1">
      <c r="A544" s="70"/>
      <c r="B544" s="71"/>
      <c r="C544" s="3"/>
      <c r="D544" s="45"/>
      <c r="E544" s="45"/>
      <c r="F544" s="45">
        <f t="shared" si="146"/>
        <v>0</v>
      </c>
      <c r="G544" s="3"/>
      <c r="H544" s="3"/>
      <c r="I544" s="39"/>
      <c r="J544" s="45">
        <f t="shared" si="147"/>
        <v>0</v>
      </c>
      <c r="K544" s="45">
        <f t="shared" si="148"/>
        <v>0</v>
      </c>
      <c r="L544" s="3"/>
      <c r="M544" s="72"/>
      <c r="N544" s="73"/>
      <c r="O544" s="45">
        <f t="shared" si="149"/>
        <v>0</v>
      </c>
      <c r="P544" s="71"/>
      <c r="Q544" s="74"/>
      <c r="R544" s="74"/>
      <c r="S544" s="75"/>
      <c r="T544" s="76"/>
      <c r="U544" s="70"/>
      <c r="V544" s="3"/>
      <c r="W544" s="3"/>
      <c r="X544" s="3"/>
      <c r="Y544" s="39"/>
      <c r="Z544" s="405">
        <f t="shared" si="158"/>
        <v>0</v>
      </c>
      <c r="AA544" s="92">
        <f t="shared" si="145"/>
        <v>0</v>
      </c>
      <c r="AB544" s="71"/>
      <c r="AC544" s="3"/>
      <c r="AD544" s="71"/>
      <c r="AE544" s="78"/>
      <c r="AF544" s="78"/>
      <c r="AG544" s="3"/>
      <c r="AH544" s="3"/>
      <c r="AI544" s="79"/>
      <c r="AJ544" s="3"/>
      <c r="AK544" s="71"/>
      <c r="AL544" s="3"/>
      <c r="AM544" s="71"/>
      <c r="AN544" s="71"/>
      <c r="AO544" s="3"/>
      <c r="AP544" s="76"/>
      <c r="AQ544" s="74"/>
      <c r="AR544" s="3"/>
      <c r="AS544" s="3"/>
      <c r="AT544" s="3"/>
      <c r="AU544" s="3"/>
      <c r="AV544" s="3"/>
      <c r="AW544" s="1"/>
      <c r="AX544" s="1"/>
      <c r="AY544" s="1">
        <f t="shared" si="150"/>
        <v>0</v>
      </c>
      <c r="AZ544" s="3"/>
      <c r="BA544" s="3"/>
      <c r="BB544" s="3"/>
      <c r="BC544" s="80" t="e">
        <f t="shared" si="151"/>
        <v>#DIV/0!</v>
      </c>
      <c r="BD544" s="80" t="e">
        <f t="shared" si="152"/>
        <v>#DIV/0!</v>
      </c>
      <c r="BE544" s="81">
        <f t="shared" si="153"/>
        <v>0</v>
      </c>
      <c r="BF544" s="81">
        <f t="shared" si="154"/>
        <v>0</v>
      </c>
      <c r="BG544" s="81">
        <f t="shared" si="155"/>
        <v>0</v>
      </c>
      <c r="BH544" s="81">
        <f t="shared" si="156"/>
        <v>0</v>
      </c>
      <c r="BI544" s="81">
        <f t="shared" si="157"/>
        <v>0</v>
      </c>
    </row>
    <row r="545" spans="1:61" ht="17.25" thickTop="1" thickBot="1">
      <c r="A545" s="70"/>
      <c r="B545" s="71"/>
      <c r="C545" s="3"/>
      <c r="D545" s="45"/>
      <c r="E545" s="45"/>
      <c r="F545" s="45">
        <f t="shared" si="146"/>
        <v>0</v>
      </c>
      <c r="G545" s="3"/>
      <c r="H545" s="3"/>
      <c r="I545" s="39"/>
      <c r="J545" s="45">
        <f t="shared" si="147"/>
        <v>0</v>
      </c>
      <c r="K545" s="45">
        <f t="shared" si="148"/>
        <v>0</v>
      </c>
      <c r="L545" s="3"/>
      <c r="M545" s="72"/>
      <c r="N545" s="73"/>
      <c r="O545" s="45">
        <f t="shared" si="149"/>
        <v>0</v>
      </c>
      <c r="P545" s="71"/>
      <c r="Q545" s="74"/>
      <c r="R545" s="74"/>
      <c r="S545" s="75"/>
      <c r="T545" s="76"/>
      <c r="U545" s="70"/>
      <c r="V545" s="3"/>
      <c r="W545" s="3"/>
      <c r="X545" s="3"/>
      <c r="Y545" s="39"/>
      <c r="Z545" s="405">
        <f t="shared" si="158"/>
        <v>0</v>
      </c>
      <c r="AA545" s="92">
        <f t="shared" si="145"/>
        <v>0</v>
      </c>
      <c r="AB545" s="71"/>
      <c r="AC545" s="3"/>
      <c r="AD545" s="71"/>
      <c r="AE545" s="78"/>
      <c r="AF545" s="78"/>
      <c r="AG545" s="3"/>
      <c r="AH545" s="3"/>
      <c r="AI545" s="79"/>
      <c r="AJ545" s="3"/>
      <c r="AK545" s="71"/>
      <c r="AL545" s="3"/>
      <c r="AM545" s="71"/>
      <c r="AN545" s="71"/>
      <c r="AO545" s="3"/>
      <c r="AP545" s="76"/>
      <c r="AQ545" s="74"/>
      <c r="AR545" s="3"/>
      <c r="AS545" s="3"/>
      <c r="AT545" s="3"/>
      <c r="AU545" s="3"/>
      <c r="AV545" s="3"/>
      <c r="AW545" s="1"/>
      <c r="AX545" s="1"/>
      <c r="AY545" s="1">
        <f t="shared" si="150"/>
        <v>0</v>
      </c>
      <c r="AZ545" s="3"/>
      <c r="BA545" s="3"/>
      <c r="BB545" s="3"/>
      <c r="BC545" s="80" t="e">
        <f t="shared" si="151"/>
        <v>#DIV/0!</v>
      </c>
      <c r="BD545" s="80" t="e">
        <f t="shared" si="152"/>
        <v>#DIV/0!</v>
      </c>
      <c r="BE545" s="81">
        <f t="shared" si="153"/>
        <v>0</v>
      </c>
      <c r="BF545" s="81">
        <f t="shared" si="154"/>
        <v>0</v>
      </c>
      <c r="BG545" s="81">
        <f t="shared" si="155"/>
        <v>0</v>
      </c>
      <c r="BH545" s="81">
        <f t="shared" si="156"/>
        <v>0</v>
      </c>
      <c r="BI545" s="81">
        <f t="shared" si="157"/>
        <v>0</v>
      </c>
    </row>
    <row r="546" spans="1:61" ht="17.25" thickTop="1" thickBot="1">
      <c r="A546" s="70"/>
      <c r="B546" s="71"/>
      <c r="C546" s="3"/>
      <c r="D546" s="45"/>
      <c r="E546" s="45"/>
      <c r="F546" s="45">
        <f t="shared" si="146"/>
        <v>0</v>
      </c>
      <c r="G546" s="3"/>
      <c r="H546" s="3"/>
      <c r="I546" s="39"/>
      <c r="J546" s="45">
        <f t="shared" si="147"/>
        <v>0</v>
      </c>
      <c r="K546" s="45">
        <f t="shared" si="148"/>
        <v>0</v>
      </c>
      <c r="L546" s="3"/>
      <c r="M546" s="72"/>
      <c r="N546" s="73"/>
      <c r="O546" s="45">
        <f t="shared" si="149"/>
        <v>0</v>
      </c>
      <c r="P546" s="71"/>
      <c r="Q546" s="74"/>
      <c r="R546" s="74"/>
      <c r="S546" s="75"/>
      <c r="T546" s="76"/>
      <c r="U546" s="70"/>
      <c r="V546" s="3"/>
      <c r="W546" s="3"/>
      <c r="X546" s="3"/>
      <c r="Y546" s="39"/>
      <c r="Z546" s="405">
        <f t="shared" si="158"/>
        <v>0</v>
      </c>
      <c r="AA546" s="92">
        <f t="shared" si="145"/>
        <v>0</v>
      </c>
      <c r="AB546" s="71"/>
      <c r="AC546" s="3"/>
      <c r="AD546" s="71"/>
      <c r="AE546" s="78"/>
      <c r="AF546" s="78"/>
      <c r="AG546" s="3"/>
      <c r="AH546" s="3"/>
      <c r="AI546" s="79"/>
      <c r="AJ546" s="3"/>
      <c r="AK546" s="71"/>
      <c r="AL546" s="3"/>
      <c r="AM546" s="71"/>
      <c r="AN546" s="71"/>
      <c r="AO546" s="3"/>
      <c r="AP546" s="76"/>
      <c r="AQ546" s="74"/>
      <c r="AR546" s="3"/>
      <c r="AS546" s="3"/>
      <c r="AT546" s="3"/>
      <c r="AU546" s="3"/>
      <c r="AV546" s="3"/>
      <c r="AW546" s="1"/>
      <c r="AX546" s="1"/>
      <c r="AY546" s="1">
        <f t="shared" si="150"/>
        <v>0</v>
      </c>
      <c r="AZ546" s="3"/>
      <c r="BA546" s="3"/>
      <c r="BB546" s="3"/>
      <c r="BC546" s="80" t="e">
        <f t="shared" si="151"/>
        <v>#DIV/0!</v>
      </c>
      <c r="BD546" s="80" t="e">
        <f t="shared" si="152"/>
        <v>#DIV/0!</v>
      </c>
      <c r="BE546" s="81">
        <f t="shared" si="153"/>
        <v>0</v>
      </c>
      <c r="BF546" s="81">
        <f t="shared" si="154"/>
        <v>0</v>
      </c>
      <c r="BG546" s="81">
        <f t="shared" si="155"/>
        <v>0</v>
      </c>
      <c r="BH546" s="81">
        <f t="shared" si="156"/>
        <v>0</v>
      </c>
      <c r="BI546" s="81">
        <f t="shared" si="157"/>
        <v>0</v>
      </c>
    </row>
    <row r="547" spans="1:61" ht="17.25" thickTop="1" thickBot="1">
      <c r="A547" s="70"/>
      <c r="B547" s="71"/>
      <c r="C547" s="3"/>
      <c r="D547" s="45"/>
      <c r="E547" s="45"/>
      <c r="F547" s="45">
        <f t="shared" si="146"/>
        <v>0</v>
      </c>
      <c r="G547" s="3"/>
      <c r="H547" s="3"/>
      <c r="I547" s="39"/>
      <c r="J547" s="45">
        <f t="shared" si="147"/>
        <v>0</v>
      </c>
      <c r="K547" s="45">
        <f t="shared" si="148"/>
        <v>0</v>
      </c>
      <c r="L547" s="3"/>
      <c r="M547" s="72"/>
      <c r="N547" s="73"/>
      <c r="O547" s="45">
        <f t="shared" si="149"/>
        <v>0</v>
      </c>
      <c r="P547" s="71"/>
      <c r="Q547" s="74"/>
      <c r="R547" s="74"/>
      <c r="S547" s="75"/>
      <c r="T547" s="76"/>
      <c r="U547" s="70"/>
      <c r="V547" s="3"/>
      <c r="W547" s="3"/>
      <c r="X547" s="3"/>
      <c r="Y547" s="39"/>
      <c r="Z547" s="405">
        <f t="shared" si="158"/>
        <v>0</v>
      </c>
      <c r="AA547" s="92">
        <f t="shared" si="145"/>
        <v>0</v>
      </c>
      <c r="AB547" s="71"/>
      <c r="AC547" s="3"/>
      <c r="AD547" s="71"/>
      <c r="AE547" s="78"/>
      <c r="AF547" s="78"/>
      <c r="AG547" s="3"/>
      <c r="AH547" s="3"/>
      <c r="AI547" s="79"/>
      <c r="AJ547" s="3"/>
      <c r="AK547" s="71"/>
      <c r="AL547" s="3"/>
      <c r="AM547" s="71"/>
      <c r="AN547" s="71"/>
      <c r="AO547" s="3"/>
      <c r="AP547" s="76"/>
      <c r="AQ547" s="74"/>
      <c r="AR547" s="3"/>
      <c r="AS547" s="3"/>
      <c r="AT547" s="3"/>
      <c r="AU547" s="3"/>
      <c r="AV547" s="3"/>
      <c r="AW547" s="1"/>
      <c r="AX547" s="1"/>
      <c r="AY547" s="1">
        <f t="shared" si="150"/>
        <v>0</v>
      </c>
      <c r="AZ547" s="3"/>
      <c r="BA547" s="3"/>
      <c r="BB547" s="3"/>
      <c r="BC547" s="80" t="e">
        <f t="shared" si="151"/>
        <v>#DIV/0!</v>
      </c>
      <c r="BD547" s="80" t="e">
        <f t="shared" si="152"/>
        <v>#DIV/0!</v>
      </c>
      <c r="BE547" s="81">
        <f t="shared" si="153"/>
        <v>0</v>
      </c>
      <c r="BF547" s="81">
        <f t="shared" si="154"/>
        <v>0</v>
      </c>
      <c r="BG547" s="81">
        <f t="shared" si="155"/>
        <v>0</v>
      </c>
      <c r="BH547" s="81">
        <f t="shared" si="156"/>
        <v>0</v>
      </c>
      <c r="BI547" s="81">
        <f t="shared" si="157"/>
        <v>0</v>
      </c>
    </row>
    <row r="548" spans="1:61" ht="17.25" thickTop="1" thickBot="1">
      <c r="A548" s="70"/>
      <c r="B548" s="71"/>
      <c r="C548" s="3"/>
      <c r="D548" s="45"/>
      <c r="E548" s="45"/>
      <c r="F548" s="45">
        <f t="shared" si="146"/>
        <v>0</v>
      </c>
      <c r="G548" s="3"/>
      <c r="H548" s="3"/>
      <c r="I548" s="39"/>
      <c r="J548" s="45">
        <f t="shared" si="147"/>
        <v>0</v>
      </c>
      <c r="K548" s="45">
        <f t="shared" si="148"/>
        <v>0</v>
      </c>
      <c r="L548" s="3"/>
      <c r="M548" s="72"/>
      <c r="N548" s="73"/>
      <c r="O548" s="45">
        <f t="shared" si="149"/>
        <v>0</v>
      </c>
      <c r="P548" s="71"/>
      <c r="Q548" s="74"/>
      <c r="R548" s="74"/>
      <c r="S548" s="75"/>
      <c r="T548" s="76"/>
      <c r="U548" s="70"/>
      <c r="V548" s="3"/>
      <c r="W548" s="3"/>
      <c r="X548" s="3"/>
      <c r="Y548" s="39"/>
      <c r="Z548" s="405">
        <f t="shared" si="158"/>
        <v>0</v>
      </c>
      <c r="AA548" s="92">
        <f t="shared" si="145"/>
        <v>0</v>
      </c>
      <c r="AB548" s="71"/>
      <c r="AC548" s="3"/>
      <c r="AD548" s="71"/>
      <c r="AE548" s="78"/>
      <c r="AF548" s="78"/>
      <c r="AG548" s="3"/>
      <c r="AH548" s="3"/>
      <c r="AI548" s="79"/>
      <c r="AJ548" s="3"/>
      <c r="AK548" s="71"/>
      <c r="AL548" s="3"/>
      <c r="AM548" s="71"/>
      <c r="AN548" s="71"/>
      <c r="AO548" s="3"/>
      <c r="AP548" s="76"/>
      <c r="AQ548" s="74"/>
      <c r="AR548" s="3"/>
      <c r="AS548" s="3"/>
      <c r="AT548" s="3"/>
      <c r="AU548" s="3"/>
      <c r="AV548" s="3"/>
      <c r="AW548" s="1"/>
      <c r="AX548" s="1"/>
      <c r="AY548" s="1">
        <f t="shared" si="150"/>
        <v>0</v>
      </c>
      <c r="AZ548" s="3"/>
      <c r="BA548" s="3"/>
      <c r="BB548" s="3"/>
      <c r="BC548" s="80" t="e">
        <f t="shared" si="151"/>
        <v>#DIV/0!</v>
      </c>
      <c r="BD548" s="80" t="e">
        <f t="shared" si="152"/>
        <v>#DIV/0!</v>
      </c>
      <c r="BE548" s="81">
        <f t="shared" si="153"/>
        <v>0</v>
      </c>
      <c r="BF548" s="81">
        <f t="shared" si="154"/>
        <v>0</v>
      </c>
      <c r="BG548" s="81">
        <f t="shared" si="155"/>
        <v>0</v>
      </c>
      <c r="BH548" s="81">
        <f t="shared" si="156"/>
        <v>0</v>
      </c>
      <c r="BI548" s="81">
        <f t="shared" si="157"/>
        <v>0</v>
      </c>
    </row>
    <row r="549" spans="1:61" ht="17.25" thickTop="1" thickBot="1">
      <c r="A549" s="70"/>
      <c r="B549" s="71"/>
      <c r="C549" s="3"/>
      <c r="D549" s="45"/>
      <c r="E549" s="45"/>
      <c r="F549" s="45">
        <f t="shared" si="146"/>
        <v>0</v>
      </c>
      <c r="G549" s="3"/>
      <c r="H549" s="3"/>
      <c r="I549" s="39"/>
      <c r="J549" s="45">
        <f t="shared" si="147"/>
        <v>0</v>
      </c>
      <c r="K549" s="45">
        <f t="shared" si="148"/>
        <v>0</v>
      </c>
      <c r="L549" s="3"/>
      <c r="M549" s="72"/>
      <c r="N549" s="73"/>
      <c r="O549" s="45">
        <f t="shared" si="149"/>
        <v>0</v>
      </c>
      <c r="P549" s="71"/>
      <c r="Q549" s="74"/>
      <c r="R549" s="74"/>
      <c r="S549" s="75"/>
      <c r="T549" s="76"/>
      <c r="U549" s="70"/>
      <c r="V549" s="3"/>
      <c r="W549" s="3"/>
      <c r="X549" s="3"/>
      <c r="Y549" s="39"/>
      <c r="Z549" s="405">
        <f t="shared" si="158"/>
        <v>0</v>
      </c>
      <c r="AA549" s="92">
        <f t="shared" si="145"/>
        <v>0</v>
      </c>
      <c r="AB549" s="71"/>
      <c r="AC549" s="3"/>
      <c r="AD549" s="71"/>
      <c r="AE549" s="78"/>
      <c r="AF549" s="78"/>
      <c r="AG549" s="3"/>
      <c r="AH549" s="3"/>
      <c r="AI549" s="79"/>
      <c r="AJ549" s="3"/>
      <c r="AK549" s="71"/>
      <c r="AL549" s="3"/>
      <c r="AM549" s="71"/>
      <c r="AN549" s="71"/>
      <c r="AO549" s="3"/>
      <c r="AP549" s="76"/>
      <c r="AQ549" s="74"/>
      <c r="AR549" s="3"/>
      <c r="AS549" s="3"/>
      <c r="AT549" s="3"/>
      <c r="AU549" s="3"/>
      <c r="AV549" s="3"/>
      <c r="AW549" s="1"/>
      <c r="AX549" s="1"/>
      <c r="AY549" s="1">
        <f t="shared" si="150"/>
        <v>0</v>
      </c>
      <c r="AZ549" s="3"/>
      <c r="BA549" s="3"/>
      <c r="BB549" s="3"/>
      <c r="BC549" s="80" t="e">
        <f t="shared" si="151"/>
        <v>#DIV/0!</v>
      </c>
      <c r="BD549" s="80" t="e">
        <f t="shared" si="152"/>
        <v>#DIV/0!</v>
      </c>
      <c r="BE549" s="81">
        <f t="shared" si="153"/>
        <v>0</v>
      </c>
      <c r="BF549" s="81">
        <f t="shared" si="154"/>
        <v>0</v>
      </c>
      <c r="BG549" s="81">
        <f t="shared" si="155"/>
        <v>0</v>
      </c>
      <c r="BH549" s="81">
        <f t="shared" si="156"/>
        <v>0</v>
      </c>
      <c r="BI549" s="81">
        <f t="shared" si="157"/>
        <v>0</v>
      </c>
    </row>
    <row r="550" spans="1:61" ht="17.25" thickTop="1" thickBot="1">
      <c r="A550" s="70"/>
      <c r="B550" s="71"/>
      <c r="C550" s="3"/>
      <c r="D550" s="45"/>
      <c r="E550" s="45"/>
      <c r="F550" s="45">
        <f t="shared" si="146"/>
        <v>0</v>
      </c>
      <c r="G550" s="3"/>
      <c r="H550" s="3"/>
      <c r="I550" s="39"/>
      <c r="J550" s="45">
        <f t="shared" si="147"/>
        <v>0</v>
      </c>
      <c r="K550" s="45">
        <f t="shared" si="148"/>
        <v>0</v>
      </c>
      <c r="L550" s="3"/>
      <c r="M550" s="72"/>
      <c r="N550" s="73"/>
      <c r="O550" s="45">
        <f t="shared" si="149"/>
        <v>0</v>
      </c>
      <c r="P550" s="71"/>
      <c r="Q550" s="74"/>
      <c r="R550" s="74"/>
      <c r="S550" s="75"/>
      <c r="T550" s="76"/>
      <c r="U550" s="70"/>
      <c r="V550" s="3"/>
      <c r="W550" s="3"/>
      <c r="X550" s="3"/>
      <c r="Y550" s="39"/>
      <c r="Z550" s="405">
        <f t="shared" si="158"/>
        <v>0</v>
      </c>
      <c r="AA550" s="92">
        <f t="shared" si="145"/>
        <v>0</v>
      </c>
      <c r="AB550" s="71"/>
      <c r="AC550" s="3"/>
      <c r="AD550" s="71"/>
      <c r="AE550" s="78"/>
      <c r="AF550" s="78"/>
      <c r="AG550" s="3"/>
      <c r="AH550" s="3"/>
      <c r="AI550" s="79"/>
      <c r="AJ550" s="3"/>
      <c r="AK550" s="71"/>
      <c r="AL550" s="3"/>
      <c r="AM550" s="71"/>
      <c r="AN550" s="71"/>
      <c r="AO550" s="3"/>
      <c r="AP550" s="76"/>
      <c r="AQ550" s="74"/>
      <c r="AR550" s="3"/>
      <c r="AS550" s="3"/>
      <c r="AT550" s="3"/>
      <c r="AU550" s="3"/>
      <c r="AV550" s="3"/>
      <c r="AW550" s="1"/>
      <c r="AX550" s="1"/>
      <c r="AY550" s="1">
        <f t="shared" si="150"/>
        <v>0</v>
      </c>
      <c r="AZ550" s="3"/>
      <c r="BA550" s="3"/>
      <c r="BB550" s="3"/>
      <c r="BC550" s="80" t="e">
        <f t="shared" si="151"/>
        <v>#DIV/0!</v>
      </c>
      <c r="BD550" s="80" t="e">
        <f t="shared" si="152"/>
        <v>#DIV/0!</v>
      </c>
      <c r="BE550" s="81">
        <f t="shared" si="153"/>
        <v>0</v>
      </c>
      <c r="BF550" s="81">
        <f t="shared" si="154"/>
        <v>0</v>
      </c>
      <c r="BG550" s="81">
        <f t="shared" si="155"/>
        <v>0</v>
      </c>
      <c r="BH550" s="81">
        <f t="shared" si="156"/>
        <v>0</v>
      </c>
      <c r="BI550" s="81">
        <f t="shared" si="157"/>
        <v>0</v>
      </c>
    </row>
    <row r="551" spans="1:61" ht="17.25" thickTop="1" thickBot="1">
      <c r="A551" s="70"/>
      <c r="B551" s="71"/>
      <c r="C551" s="3"/>
      <c r="D551" s="45"/>
      <c r="E551" s="45"/>
      <c r="F551" s="45">
        <f t="shared" si="146"/>
        <v>0</v>
      </c>
      <c r="G551" s="3"/>
      <c r="H551" s="3"/>
      <c r="I551" s="39"/>
      <c r="J551" s="45">
        <f t="shared" si="147"/>
        <v>0</v>
      </c>
      <c r="K551" s="45">
        <f t="shared" si="148"/>
        <v>0</v>
      </c>
      <c r="L551" s="3"/>
      <c r="M551" s="72"/>
      <c r="N551" s="73"/>
      <c r="O551" s="45">
        <f t="shared" si="149"/>
        <v>0</v>
      </c>
      <c r="P551" s="71"/>
      <c r="Q551" s="74"/>
      <c r="R551" s="74"/>
      <c r="S551" s="75"/>
      <c r="T551" s="76"/>
      <c r="U551" s="70"/>
      <c r="V551" s="3"/>
      <c r="W551" s="3"/>
      <c r="X551" s="3"/>
      <c r="Y551" s="39"/>
      <c r="Z551" s="405">
        <f t="shared" si="158"/>
        <v>0</v>
      </c>
      <c r="AA551" s="92">
        <f t="shared" si="145"/>
        <v>0</v>
      </c>
      <c r="AB551" s="71"/>
      <c r="AC551" s="3"/>
      <c r="AD551" s="71"/>
      <c r="AE551" s="78"/>
      <c r="AF551" s="78"/>
      <c r="AG551" s="3"/>
      <c r="AH551" s="3"/>
      <c r="AI551" s="79"/>
      <c r="AJ551" s="3"/>
      <c r="AK551" s="71"/>
      <c r="AL551" s="3"/>
      <c r="AM551" s="71"/>
      <c r="AN551" s="71"/>
      <c r="AO551" s="3"/>
      <c r="AP551" s="76"/>
      <c r="AQ551" s="74"/>
      <c r="AR551" s="3"/>
      <c r="AS551" s="3"/>
      <c r="AT551" s="3"/>
      <c r="AU551" s="3"/>
      <c r="AV551" s="3"/>
      <c r="AW551" s="1"/>
      <c r="AX551" s="1"/>
      <c r="AY551" s="1">
        <f t="shared" si="150"/>
        <v>0</v>
      </c>
      <c r="AZ551" s="3"/>
      <c r="BA551" s="3"/>
      <c r="BB551" s="3"/>
      <c r="BC551" s="80" t="e">
        <f t="shared" si="151"/>
        <v>#DIV/0!</v>
      </c>
      <c r="BD551" s="80" t="e">
        <f t="shared" si="152"/>
        <v>#DIV/0!</v>
      </c>
      <c r="BE551" s="81">
        <f t="shared" si="153"/>
        <v>0</v>
      </c>
      <c r="BF551" s="81">
        <f t="shared" si="154"/>
        <v>0</v>
      </c>
      <c r="BG551" s="81">
        <f t="shared" si="155"/>
        <v>0</v>
      </c>
      <c r="BH551" s="81">
        <f t="shared" si="156"/>
        <v>0</v>
      </c>
      <c r="BI551" s="81">
        <f t="shared" si="157"/>
        <v>0</v>
      </c>
    </row>
    <row r="552" spans="1:61" ht="17.25" thickTop="1" thickBot="1">
      <c r="A552" s="70"/>
      <c r="B552" s="71"/>
      <c r="C552" s="3"/>
      <c r="D552" s="45"/>
      <c r="E552" s="45"/>
      <c r="F552" s="45">
        <f t="shared" si="146"/>
        <v>0</v>
      </c>
      <c r="G552" s="3"/>
      <c r="H552" s="3"/>
      <c r="I552" s="39"/>
      <c r="J552" s="45">
        <f t="shared" si="147"/>
        <v>0</v>
      </c>
      <c r="K552" s="45">
        <f t="shared" si="148"/>
        <v>0</v>
      </c>
      <c r="L552" s="3"/>
      <c r="M552" s="72"/>
      <c r="N552" s="73"/>
      <c r="O552" s="45">
        <f t="shared" si="149"/>
        <v>0</v>
      </c>
      <c r="P552" s="71"/>
      <c r="Q552" s="74"/>
      <c r="R552" s="74"/>
      <c r="S552" s="75"/>
      <c r="T552" s="76"/>
      <c r="U552" s="70"/>
      <c r="V552" s="3"/>
      <c r="W552" s="3"/>
      <c r="X552" s="3"/>
      <c r="Y552" s="39"/>
      <c r="Z552" s="405">
        <f t="shared" si="158"/>
        <v>0</v>
      </c>
      <c r="AA552" s="92">
        <f t="shared" si="145"/>
        <v>0</v>
      </c>
      <c r="AB552" s="71"/>
      <c r="AC552" s="3"/>
      <c r="AD552" s="71"/>
      <c r="AE552" s="78"/>
      <c r="AF552" s="78"/>
      <c r="AG552" s="3"/>
      <c r="AH552" s="3"/>
      <c r="AI552" s="79"/>
      <c r="AJ552" s="3"/>
      <c r="AK552" s="71"/>
      <c r="AL552" s="3"/>
      <c r="AM552" s="71"/>
      <c r="AN552" s="71"/>
      <c r="AO552" s="3"/>
      <c r="AP552" s="76"/>
      <c r="AQ552" s="74"/>
      <c r="AR552" s="3"/>
      <c r="AS552" s="3"/>
      <c r="AT552" s="3"/>
      <c r="AU552" s="3"/>
      <c r="AV552" s="3"/>
      <c r="AW552" s="1"/>
      <c r="AX552" s="1"/>
      <c r="AY552" s="1">
        <f t="shared" si="150"/>
        <v>0</v>
      </c>
      <c r="AZ552" s="3"/>
      <c r="BA552" s="3"/>
      <c r="BB552" s="3"/>
      <c r="BC552" s="80" t="e">
        <f t="shared" si="151"/>
        <v>#DIV/0!</v>
      </c>
      <c r="BD552" s="80" t="e">
        <f t="shared" si="152"/>
        <v>#DIV/0!</v>
      </c>
      <c r="BE552" s="81">
        <f t="shared" si="153"/>
        <v>0</v>
      </c>
      <c r="BF552" s="81">
        <f t="shared" si="154"/>
        <v>0</v>
      </c>
      <c r="BG552" s="81">
        <f t="shared" si="155"/>
        <v>0</v>
      </c>
      <c r="BH552" s="81">
        <f t="shared" si="156"/>
        <v>0</v>
      </c>
      <c r="BI552" s="81">
        <f t="shared" si="157"/>
        <v>0</v>
      </c>
    </row>
    <row r="553" spans="1:61" ht="17.25" thickTop="1" thickBot="1">
      <c r="A553" s="70"/>
      <c r="B553" s="71"/>
      <c r="C553" s="3"/>
      <c r="D553" s="45"/>
      <c r="E553" s="45"/>
      <c r="F553" s="45">
        <f t="shared" si="146"/>
        <v>0</v>
      </c>
      <c r="G553" s="3"/>
      <c r="H553" s="3"/>
      <c r="I553" s="39"/>
      <c r="J553" s="45">
        <f t="shared" si="147"/>
        <v>0</v>
      </c>
      <c r="K553" s="45">
        <f t="shared" si="148"/>
        <v>0</v>
      </c>
      <c r="L553" s="3"/>
      <c r="M553" s="72"/>
      <c r="N553" s="73"/>
      <c r="O553" s="45">
        <f t="shared" si="149"/>
        <v>0</v>
      </c>
      <c r="P553" s="71"/>
      <c r="Q553" s="74"/>
      <c r="R553" s="74"/>
      <c r="S553" s="75"/>
      <c r="T553" s="76"/>
      <c r="U553" s="70"/>
      <c r="V553" s="3"/>
      <c r="W553" s="3"/>
      <c r="X553" s="3"/>
      <c r="Y553" s="39"/>
      <c r="Z553" s="405">
        <f t="shared" si="158"/>
        <v>0</v>
      </c>
      <c r="AA553" s="92">
        <f t="shared" si="145"/>
        <v>0</v>
      </c>
      <c r="AB553" s="71"/>
      <c r="AC553" s="3"/>
      <c r="AD553" s="71"/>
      <c r="AE553" s="78"/>
      <c r="AF553" s="78"/>
      <c r="AG553" s="3"/>
      <c r="AH553" s="3"/>
      <c r="AI553" s="79"/>
      <c r="AJ553" s="3"/>
      <c r="AK553" s="71"/>
      <c r="AL553" s="3"/>
      <c r="AM553" s="71"/>
      <c r="AN553" s="71"/>
      <c r="AO553" s="3"/>
      <c r="AP553" s="76"/>
      <c r="AQ553" s="74"/>
      <c r="AR553" s="3"/>
      <c r="AS553" s="3"/>
      <c r="AT553" s="3"/>
      <c r="AU553" s="3"/>
      <c r="AV553" s="3"/>
      <c r="AW553" s="1"/>
      <c r="AX553" s="1"/>
      <c r="AY553" s="1">
        <f t="shared" si="150"/>
        <v>0</v>
      </c>
      <c r="AZ553" s="3"/>
      <c r="BA553" s="3"/>
      <c r="BB553" s="3"/>
      <c r="BC553" s="80" t="e">
        <f t="shared" si="151"/>
        <v>#DIV/0!</v>
      </c>
      <c r="BD553" s="80" t="e">
        <f t="shared" si="152"/>
        <v>#DIV/0!</v>
      </c>
      <c r="BE553" s="81">
        <f t="shared" si="153"/>
        <v>0</v>
      </c>
      <c r="BF553" s="81">
        <f t="shared" si="154"/>
        <v>0</v>
      </c>
      <c r="BG553" s="81">
        <f t="shared" si="155"/>
        <v>0</v>
      </c>
      <c r="BH553" s="81">
        <f t="shared" si="156"/>
        <v>0</v>
      </c>
      <c r="BI553" s="81">
        <f t="shared" si="157"/>
        <v>0</v>
      </c>
    </row>
    <row r="554" spans="1:61" ht="17.25" thickTop="1" thickBot="1">
      <c r="A554" s="70"/>
      <c r="B554" s="71"/>
      <c r="C554" s="3"/>
      <c r="D554" s="45"/>
      <c r="E554" s="45"/>
      <c r="F554" s="45">
        <f t="shared" si="146"/>
        <v>0</v>
      </c>
      <c r="G554" s="3"/>
      <c r="H554" s="3"/>
      <c r="I554" s="39"/>
      <c r="J554" s="45">
        <f t="shared" si="147"/>
        <v>0</v>
      </c>
      <c r="K554" s="45">
        <f t="shared" si="148"/>
        <v>0</v>
      </c>
      <c r="L554" s="3"/>
      <c r="M554" s="72"/>
      <c r="N554" s="73"/>
      <c r="O554" s="45">
        <f t="shared" si="149"/>
        <v>0</v>
      </c>
      <c r="P554" s="71"/>
      <c r="Q554" s="74"/>
      <c r="R554" s="74"/>
      <c r="S554" s="75"/>
      <c r="T554" s="76"/>
      <c r="U554" s="70"/>
      <c r="V554" s="3"/>
      <c r="W554" s="3"/>
      <c r="X554" s="3"/>
      <c r="Y554" s="39"/>
      <c r="Z554" s="405">
        <f t="shared" si="158"/>
        <v>0</v>
      </c>
      <c r="AA554" s="92">
        <f t="shared" si="145"/>
        <v>0</v>
      </c>
      <c r="AB554" s="71"/>
      <c r="AC554" s="3"/>
      <c r="AD554" s="71"/>
      <c r="AE554" s="78"/>
      <c r="AF554" s="78"/>
      <c r="AG554" s="3"/>
      <c r="AH554" s="3"/>
      <c r="AI554" s="79"/>
      <c r="AJ554" s="3"/>
      <c r="AK554" s="71"/>
      <c r="AL554" s="3"/>
      <c r="AM554" s="71"/>
      <c r="AN554" s="71"/>
      <c r="AO554" s="3"/>
      <c r="AP554" s="76"/>
      <c r="AQ554" s="74"/>
      <c r="AR554" s="3"/>
      <c r="AS554" s="3"/>
      <c r="AT554" s="3"/>
      <c r="AU554" s="3"/>
      <c r="AV554" s="3"/>
      <c r="AW554" s="1"/>
      <c r="AX554" s="1"/>
      <c r="AY554" s="1">
        <f t="shared" si="150"/>
        <v>0</v>
      </c>
      <c r="AZ554" s="3"/>
      <c r="BA554" s="3"/>
      <c r="BB554" s="3"/>
      <c r="BC554" s="80" t="e">
        <f t="shared" si="151"/>
        <v>#DIV/0!</v>
      </c>
      <c r="BD554" s="80" t="e">
        <f t="shared" si="152"/>
        <v>#DIV/0!</v>
      </c>
      <c r="BE554" s="81">
        <f t="shared" si="153"/>
        <v>0</v>
      </c>
      <c r="BF554" s="81">
        <f t="shared" si="154"/>
        <v>0</v>
      </c>
      <c r="BG554" s="81">
        <f t="shared" si="155"/>
        <v>0</v>
      </c>
      <c r="BH554" s="81">
        <f t="shared" si="156"/>
        <v>0</v>
      </c>
      <c r="BI554" s="81">
        <f t="shared" si="157"/>
        <v>0</v>
      </c>
    </row>
    <row r="555" spans="1:61" ht="17.25" thickTop="1" thickBot="1">
      <c r="A555" s="70"/>
      <c r="B555" s="71"/>
      <c r="C555" s="3"/>
      <c r="D555" s="45"/>
      <c r="E555" s="45"/>
      <c r="F555" s="45">
        <f t="shared" si="146"/>
        <v>0</v>
      </c>
      <c r="G555" s="3"/>
      <c r="H555" s="3"/>
      <c r="I555" s="39"/>
      <c r="J555" s="45">
        <f t="shared" si="147"/>
        <v>0</v>
      </c>
      <c r="K555" s="45">
        <f t="shared" si="148"/>
        <v>0</v>
      </c>
      <c r="L555" s="3"/>
      <c r="M555" s="72"/>
      <c r="N555" s="73"/>
      <c r="O555" s="45">
        <f t="shared" si="149"/>
        <v>0</v>
      </c>
      <c r="P555" s="71"/>
      <c r="Q555" s="74"/>
      <c r="R555" s="74"/>
      <c r="S555" s="75"/>
      <c r="T555" s="76"/>
      <c r="U555" s="70"/>
      <c r="V555" s="3"/>
      <c r="W555" s="3"/>
      <c r="X555" s="3"/>
      <c r="Y555" s="39"/>
      <c r="Z555" s="405">
        <f t="shared" si="158"/>
        <v>0</v>
      </c>
      <c r="AA555" s="92">
        <f t="shared" si="145"/>
        <v>0</v>
      </c>
      <c r="AB555" s="71"/>
      <c r="AC555" s="3"/>
      <c r="AD555" s="71"/>
      <c r="AE555" s="78"/>
      <c r="AF555" s="78"/>
      <c r="AG555" s="3"/>
      <c r="AH555" s="3"/>
      <c r="AI555" s="79"/>
      <c r="AJ555" s="3"/>
      <c r="AK555" s="71"/>
      <c r="AL555" s="3"/>
      <c r="AM555" s="71"/>
      <c r="AN555" s="71"/>
      <c r="AO555" s="3"/>
      <c r="AP555" s="76"/>
      <c r="AQ555" s="74"/>
      <c r="AR555" s="3"/>
      <c r="AS555" s="3"/>
      <c r="AT555" s="3"/>
      <c r="AU555" s="3"/>
      <c r="AV555" s="3"/>
      <c r="AW555" s="1"/>
      <c r="AX555" s="1"/>
      <c r="AY555" s="1">
        <f t="shared" si="150"/>
        <v>0</v>
      </c>
      <c r="AZ555" s="3"/>
      <c r="BA555" s="3"/>
      <c r="BB555" s="3"/>
      <c r="BC555" s="80" t="e">
        <f t="shared" si="151"/>
        <v>#DIV/0!</v>
      </c>
      <c r="BD555" s="80" t="e">
        <f t="shared" si="152"/>
        <v>#DIV/0!</v>
      </c>
      <c r="BE555" s="81">
        <f t="shared" si="153"/>
        <v>0</v>
      </c>
      <c r="BF555" s="81">
        <f t="shared" si="154"/>
        <v>0</v>
      </c>
      <c r="BG555" s="81">
        <f t="shared" si="155"/>
        <v>0</v>
      </c>
      <c r="BH555" s="81">
        <f t="shared" si="156"/>
        <v>0</v>
      </c>
      <c r="BI555" s="81">
        <f t="shared" si="157"/>
        <v>0</v>
      </c>
    </row>
    <row r="556" spans="1:61" ht="17.25" thickTop="1" thickBot="1">
      <c r="A556" s="70"/>
      <c r="B556" s="71"/>
      <c r="C556" s="3"/>
      <c r="D556" s="45"/>
      <c r="E556" s="45"/>
      <c r="F556" s="45">
        <f t="shared" si="146"/>
        <v>0</v>
      </c>
      <c r="G556" s="3"/>
      <c r="H556" s="3"/>
      <c r="I556" s="39"/>
      <c r="J556" s="45">
        <f t="shared" si="147"/>
        <v>0</v>
      </c>
      <c r="K556" s="45">
        <f t="shared" si="148"/>
        <v>0</v>
      </c>
      <c r="L556" s="3"/>
      <c r="M556" s="72"/>
      <c r="N556" s="73"/>
      <c r="O556" s="45">
        <f t="shared" si="149"/>
        <v>0</v>
      </c>
      <c r="P556" s="71"/>
      <c r="Q556" s="74"/>
      <c r="R556" s="74"/>
      <c r="S556" s="75"/>
      <c r="T556" s="76"/>
      <c r="U556" s="70"/>
      <c r="V556" s="3"/>
      <c r="W556" s="3"/>
      <c r="X556" s="3"/>
      <c r="Y556" s="39"/>
      <c r="Z556" s="405">
        <f t="shared" si="158"/>
        <v>0</v>
      </c>
      <c r="AA556" s="92">
        <f t="shared" si="145"/>
        <v>0</v>
      </c>
      <c r="AB556" s="71"/>
      <c r="AC556" s="3"/>
      <c r="AD556" s="71"/>
      <c r="AE556" s="78"/>
      <c r="AF556" s="78"/>
      <c r="AG556" s="3"/>
      <c r="AH556" s="3"/>
      <c r="AI556" s="79"/>
      <c r="AJ556" s="3"/>
      <c r="AK556" s="71"/>
      <c r="AL556" s="3"/>
      <c r="AM556" s="71"/>
      <c r="AN556" s="71"/>
      <c r="AO556" s="3"/>
      <c r="AP556" s="76"/>
      <c r="AQ556" s="74"/>
      <c r="AR556" s="3"/>
      <c r="AS556" s="3"/>
      <c r="AT556" s="3"/>
      <c r="AU556" s="3"/>
      <c r="AV556" s="3"/>
      <c r="AW556" s="1"/>
      <c r="AX556" s="1"/>
      <c r="AY556" s="1">
        <f t="shared" si="150"/>
        <v>0</v>
      </c>
      <c r="AZ556" s="3"/>
      <c r="BA556" s="3"/>
      <c r="BB556" s="3"/>
      <c r="BC556" s="80" t="e">
        <f t="shared" si="151"/>
        <v>#DIV/0!</v>
      </c>
      <c r="BD556" s="80" t="e">
        <f t="shared" si="152"/>
        <v>#DIV/0!</v>
      </c>
      <c r="BE556" s="81">
        <f t="shared" si="153"/>
        <v>0</v>
      </c>
      <c r="BF556" s="81">
        <f t="shared" si="154"/>
        <v>0</v>
      </c>
      <c r="BG556" s="81">
        <f t="shared" si="155"/>
        <v>0</v>
      </c>
      <c r="BH556" s="81">
        <f t="shared" si="156"/>
        <v>0</v>
      </c>
      <c r="BI556" s="81">
        <f t="shared" si="157"/>
        <v>0</v>
      </c>
    </row>
    <row r="557" spans="1:61" ht="17.25" thickTop="1" thickBot="1">
      <c r="A557" s="70"/>
      <c r="B557" s="71"/>
      <c r="C557" s="3"/>
      <c r="D557" s="45"/>
      <c r="E557" s="45"/>
      <c r="F557" s="45">
        <f t="shared" si="146"/>
        <v>0</v>
      </c>
      <c r="G557" s="3"/>
      <c r="H557" s="3"/>
      <c r="I557" s="39"/>
      <c r="J557" s="45">
        <f t="shared" si="147"/>
        <v>0</v>
      </c>
      <c r="K557" s="45">
        <f t="shared" si="148"/>
        <v>0</v>
      </c>
      <c r="L557" s="3"/>
      <c r="M557" s="72"/>
      <c r="N557" s="73"/>
      <c r="O557" s="45">
        <f t="shared" si="149"/>
        <v>0</v>
      </c>
      <c r="P557" s="71"/>
      <c r="Q557" s="74"/>
      <c r="R557" s="74"/>
      <c r="S557" s="75"/>
      <c r="T557" s="76"/>
      <c r="U557" s="70"/>
      <c r="V557" s="3"/>
      <c r="W557" s="3"/>
      <c r="X557" s="3"/>
      <c r="Y557" s="39"/>
      <c r="Z557" s="405">
        <f t="shared" si="158"/>
        <v>0</v>
      </c>
      <c r="AA557" s="92">
        <f t="shared" si="145"/>
        <v>0</v>
      </c>
      <c r="AB557" s="71"/>
      <c r="AC557" s="3"/>
      <c r="AD557" s="71"/>
      <c r="AE557" s="78"/>
      <c r="AF557" s="78"/>
      <c r="AG557" s="3"/>
      <c r="AH557" s="3"/>
      <c r="AI557" s="79"/>
      <c r="AJ557" s="3"/>
      <c r="AK557" s="71"/>
      <c r="AL557" s="3"/>
      <c r="AM557" s="71"/>
      <c r="AN557" s="71"/>
      <c r="AO557" s="3"/>
      <c r="AP557" s="76"/>
      <c r="AQ557" s="74"/>
      <c r="AR557" s="3"/>
      <c r="AS557" s="3"/>
      <c r="AT557" s="3"/>
      <c r="AU557" s="3"/>
      <c r="AV557" s="3"/>
      <c r="AW557" s="1"/>
      <c r="AX557" s="1"/>
      <c r="AY557" s="1">
        <f t="shared" si="150"/>
        <v>0</v>
      </c>
      <c r="AZ557" s="3"/>
      <c r="BA557" s="3"/>
      <c r="BB557" s="3"/>
      <c r="BC557" s="80" t="e">
        <f t="shared" si="151"/>
        <v>#DIV/0!</v>
      </c>
      <c r="BD557" s="80" t="e">
        <f t="shared" si="152"/>
        <v>#DIV/0!</v>
      </c>
      <c r="BE557" s="81">
        <f t="shared" si="153"/>
        <v>0</v>
      </c>
      <c r="BF557" s="81">
        <f t="shared" si="154"/>
        <v>0</v>
      </c>
      <c r="BG557" s="81">
        <f t="shared" si="155"/>
        <v>0</v>
      </c>
      <c r="BH557" s="81">
        <f t="shared" si="156"/>
        <v>0</v>
      </c>
      <c r="BI557" s="81">
        <f t="shared" si="157"/>
        <v>0</v>
      </c>
    </row>
    <row r="558" spans="1:61" ht="17.25" thickTop="1" thickBot="1">
      <c r="A558" s="70"/>
      <c r="B558" s="71"/>
      <c r="C558" s="3"/>
      <c r="D558" s="45"/>
      <c r="E558" s="45"/>
      <c r="F558" s="45">
        <f t="shared" si="146"/>
        <v>0</v>
      </c>
      <c r="G558" s="3"/>
      <c r="H558" s="3"/>
      <c r="I558" s="39"/>
      <c r="J558" s="45">
        <f t="shared" si="147"/>
        <v>0</v>
      </c>
      <c r="K558" s="45">
        <f t="shared" si="148"/>
        <v>0</v>
      </c>
      <c r="L558" s="3"/>
      <c r="M558" s="72"/>
      <c r="N558" s="73"/>
      <c r="O558" s="45">
        <f t="shared" si="149"/>
        <v>0</v>
      </c>
      <c r="P558" s="71"/>
      <c r="Q558" s="74"/>
      <c r="R558" s="74"/>
      <c r="S558" s="75"/>
      <c r="T558" s="76"/>
      <c r="U558" s="70"/>
      <c r="V558" s="3"/>
      <c r="W558" s="3"/>
      <c r="X558" s="3"/>
      <c r="Y558" s="39"/>
      <c r="Z558" s="405">
        <f t="shared" si="158"/>
        <v>0</v>
      </c>
      <c r="AA558" s="92">
        <f t="shared" si="145"/>
        <v>0</v>
      </c>
      <c r="AB558" s="71"/>
      <c r="AC558" s="3"/>
      <c r="AD558" s="71"/>
      <c r="AE558" s="78"/>
      <c r="AF558" s="78"/>
      <c r="AG558" s="3"/>
      <c r="AH558" s="3"/>
      <c r="AI558" s="79"/>
      <c r="AJ558" s="3"/>
      <c r="AK558" s="71"/>
      <c r="AL558" s="3"/>
      <c r="AM558" s="71"/>
      <c r="AN558" s="71"/>
      <c r="AO558" s="3"/>
      <c r="AP558" s="76"/>
      <c r="AQ558" s="74"/>
      <c r="AR558" s="3"/>
      <c r="AS558" s="3"/>
      <c r="AT558" s="3"/>
      <c r="AU558" s="3"/>
      <c r="AV558" s="3"/>
      <c r="AW558" s="1"/>
      <c r="AX558" s="1"/>
      <c r="AY558" s="1">
        <f t="shared" si="150"/>
        <v>0</v>
      </c>
      <c r="AZ558" s="3"/>
      <c r="BA558" s="3"/>
      <c r="BB558" s="3"/>
      <c r="BC558" s="80" t="e">
        <f t="shared" si="151"/>
        <v>#DIV/0!</v>
      </c>
      <c r="BD558" s="80" t="e">
        <f t="shared" si="152"/>
        <v>#DIV/0!</v>
      </c>
      <c r="BE558" s="81">
        <f t="shared" si="153"/>
        <v>0</v>
      </c>
      <c r="BF558" s="81">
        <f t="shared" si="154"/>
        <v>0</v>
      </c>
      <c r="BG558" s="81">
        <f t="shared" si="155"/>
        <v>0</v>
      </c>
      <c r="BH558" s="81">
        <f t="shared" si="156"/>
        <v>0</v>
      </c>
      <c r="BI558" s="81">
        <f t="shared" si="157"/>
        <v>0</v>
      </c>
    </row>
    <row r="559" spans="1:61" ht="17.25" thickTop="1" thickBot="1">
      <c r="A559" s="70"/>
      <c r="B559" s="71"/>
      <c r="C559" s="3"/>
      <c r="D559" s="45"/>
      <c r="E559" s="45"/>
      <c r="F559" s="45">
        <f t="shared" si="146"/>
        <v>0</v>
      </c>
      <c r="G559" s="3"/>
      <c r="H559" s="3"/>
      <c r="I559" s="39"/>
      <c r="J559" s="45">
        <f t="shared" si="147"/>
        <v>0</v>
      </c>
      <c r="K559" s="45">
        <f t="shared" si="148"/>
        <v>0</v>
      </c>
      <c r="L559" s="3"/>
      <c r="M559" s="72"/>
      <c r="N559" s="73"/>
      <c r="O559" s="45">
        <f t="shared" si="149"/>
        <v>0</v>
      </c>
      <c r="P559" s="71"/>
      <c r="Q559" s="74"/>
      <c r="R559" s="74"/>
      <c r="S559" s="75"/>
      <c r="T559" s="76"/>
      <c r="U559" s="70"/>
      <c r="V559" s="3"/>
      <c r="W559" s="3"/>
      <c r="X559" s="3"/>
      <c r="Y559" s="39"/>
      <c r="Z559" s="405">
        <f t="shared" si="158"/>
        <v>0</v>
      </c>
      <c r="AA559" s="92">
        <f t="shared" si="145"/>
        <v>0</v>
      </c>
      <c r="AB559" s="71"/>
      <c r="AC559" s="3"/>
      <c r="AD559" s="71"/>
      <c r="AE559" s="78"/>
      <c r="AF559" s="78"/>
      <c r="AG559" s="3"/>
      <c r="AH559" s="3"/>
      <c r="AI559" s="79"/>
      <c r="AJ559" s="3"/>
      <c r="AK559" s="71"/>
      <c r="AL559" s="3"/>
      <c r="AM559" s="71"/>
      <c r="AN559" s="71"/>
      <c r="AO559" s="3"/>
      <c r="AP559" s="76"/>
      <c r="AQ559" s="74"/>
      <c r="AR559" s="3"/>
      <c r="AS559" s="3"/>
      <c r="AT559" s="3"/>
      <c r="AU559" s="3"/>
      <c r="AV559" s="3"/>
      <c r="AW559" s="1"/>
      <c r="AX559" s="1"/>
      <c r="AY559" s="1">
        <f t="shared" si="150"/>
        <v>0</v>
      </c>
      <c r="AZ559" s="3"/>
      <c r="BA559" s="3"/>
      <c r="BB559" s="3"/>
      <c r="BC559" s="80" t="e">
        <f t="shared" si="151"/>
        <v>#DIV/0!</v>
      </c>
      <c r="BD559" s="80" t="e">
        <f t="shared" si="152"/>
        <v>#DIV/0!</v>
      </c>
      <c r="BE559" s="81">
        <f t="shared" si="153"/>
        <v>0</v>
      </c>
      <c r="BF559" s="81">
        <f t="shared" si="154"/>
        <v>0</v>
      </c>
      <c r="BG559" s="81">
        <f t="shared" si="155"/>
        <v>0</v>
      </c>
      <c r="BH559" s="81">
        <f t="shared" si="156"/>
        <v>0</v>
      </c>
      <c r="BI559" s="81">
        <f t="shared" si="157"/>
        <v>0</v>
      </c>
    </row>
    <row r="560" spans="1:61" ht="17.25" thickTop="1" thickBot="1">
      <c r="A560" s="70"/>
      <c r="B560" s="71"/>
      <c r="C560" s="3"/>
      <c r="D560" s="45"/>
      <c r="E560" s="45"/>
      <c r="F560" s="45">
        <f t="shared" si="146"/>
        <v>0</v>
      </c>
      <c r="G560" s="3"/>
      <c r="H560" s="3"/>
      <c r="I560" s="39"/>
      <c r="J560" s="45">
        <f t="shared" si="147"/>
        <v>0</v>
      </c>
      <c r="K560" s="45">
        <f t="shared" si="148"/>
        <v>0</v>
      </c>
      <c r="L560" s="3"/>
      <c r="M560" s="72"/>
      <c r="N560" s="73"/>
      <c r="O560" s="45">
        <f t="shared" si="149"/>
        <v>0</v>
      </c>
      <c r="P560" s="71"/>
      <c r="Q560" s="74"/>
      <c r="R560" s="74"/>
      <c r="S560" s="75"/>
      <c r="T560" s="76"/>
      <c r="U560" s="70"/>
      <c r="V560" s="3"/>
      <c r="W560" s="3"/>
      <c r="X560" s="3"/>
      <c r="Y560" s="39"/>
      <c r="Z560" s="405">
        <f t="shared" si="158"/>
        <v>0</v>
      </c>
      <c r="AA560" s="92">
        <f t="shared" si="145"/>
        <v>0</v>
      </c>
      <c r="AB560" s="71"/>
      <c r="AC560" s="3"/>
      <c r="AD560" s="71"/>
      <c r="AE560" s="78"/>
      <c r="AF560" s="78"/>
      <c r="AG560" s="3"/>
      <c r="AH560" s="3"/>
      <c r="AI560" s="79"/>
      <c r="AJ560" s="3"/>
      <c r="AK560" s="71"/>
      <c r="AL560" s="3"/>
      <c r="AM560" s="71"/>
      <c r="AN560" s="71"/>
      <c r="AO560" s="3"/>
      <c r="AP560" s="76"/>
      <c r="AQ560" s="74"/>
      <c r="AR560" s="3"/>
      <c r="AS560" s="3"/>
      <c r="AT560" s="3"/>
      <c r="AU560" s="3"/>
      <c r="AV560" s="3"/>
      <c r="AW560" s="1"/>
      <c r="AX560" s="1"/>
      <c r="AY560" s="1">
        <f t="shared" si="150"/>
        <v>0</v>
      </c>
      <c r="AZ560" s="3"/>
      <c r="BA560" s="3"/>
      <c r="BB560" s="3"/>
      <c r="BC560" s="80" t="e">
        <f t="shared" si="151"/>
        <v>#DIV/0!</v>
      </c>
      <c r="BD560" s="80" t="e">
        <f t="shared" si="152"/>
        <v>#DIV/0!</v>
      </c>
      <c r="BE560" s="81">
        <f t="shared" si="153"/>
        <v>0</v>
      </c>
      <c r="BF560" s="81">
        <f t="shared" si="154"/>
        <v>0</v>
      </c>
      <c r="BG560" s="81">
        <f t="shared" si="155"/>
        <v>0</v>
      </c>
      <c r="BH560" s="81">
        <f t="shared" si="156"/>
        <v>0</v>
      </c>
      <c r="BI560" s="81">
        <f t="shared" si="157"/>
        <v>0</v>
      </c>
    </row>
    <row r="561" spans="1:61" ht="17.25" thickTop="1" thickBot="1">
      <c r="A561" s="70"/>
      <c r="B561" s="71"/>
      <c r="C561" s="3"/>
      <c r="D561" s="45"/>
      <c r="E561" s="45"/>
      <c r="F561" s="45">
        <f t="shared" si="146"/>
        <v>0</v>
      </c>
      <c r="G561" s="3"/>
      <c r="H561" s="3"/>
      <c r="I561" s="39"/>
      <c r="J561" s="45">
        <f t="shared" si="147"/>
        <v>0</v>
      </c>
      <c r="K561" s="45">
        <f t="shared" si="148"/>
        <v>0</v>
      </c>
      <c r="L561" s="3"/>
      <c r="M561" s="72"/>
      <c r="N561" s="73"/>
      <c r="O561" s="45">
        <f t="shared" si="149"/>
        <v>0</v>
      </c>
      <c r="P561" s="71"/>
      <c r="Q561" s="74"/>
      <c r="R561" s="74"/>
      <c r="S561" s="75"/>
      <c r="T561" s="76"/>
      <c r="U561" s="70"/>
      <c r="V561" s="3"/>
      <c r="W561" s="3"/>
      <c r="X561" s="3"/>
      <c r="Y561" s="39"/>
      <c r="Z561" s="405">
        <f t="shared" si="158"/>
        <v>0</v>
      </c>
      <c r="AA561" s="92">
        <f t="shared" si="145"/>
        <v>0</v>
      </c>
      <c r="AB561" s="71"/>
      <c r="AC561" s="3"/>
      <c r="AD561" s="71"/>
      <c r="AE561" s="78"/>
      <c r="AF561" s="78"/>
      <c r="AG561" s="3"/>
      <c r="AH561" s="3"/>
      <c r="AI561" s="79"/>
      <c r="AJ561" s="3"/>
      <c r="AK561" s="71"/>
      <c r="AL561" s="3"/>
      <c r="AM561" s="71"/>
      <c r="AN561" s="71"/>
      <c r="AO561" s="3"/>
      <c r="AP561" s="76"/>
      <c r="AQ561" s="74"/>
      <c r="AR561" s="3"/>
      <c r="AS561" s="3"/>
      <c r="AT561" s="3"/>
      <c r="AU561" s="3"/>
      <c r="AV561" s="3"/>
      <c r="AW561" s="1"/>
      <c r="AX561" s="1"/>
      <c r="AY561" s="1">
        <f t="shared" si="150"/>
        <v>0</v>
      </c>
      <c r="AZ561" s="3"/>
      <c r="BA561" s="3"/>
      <c r="BB561" s="3"/>
      <c r="BC561" s="80" t="e">
        <f t="shared" si="151"/>
        <v>#DIV/0!</v>
      </c>
      <c r="BD561" s="80" t="e">
        <f t="shared" si="152"/>
        <v>#DIV/0!</v>
      </c>
      <c r="BE561" s="81">
        <f t="shared" si="153"/>
        <v>0</v>
      </c>
      <c r="BF561" s="81">
        <f t="shared" si="154"/>
        <v>0</v>
      </c>
      <c r="BG561" s="81">
        <f t="shared" si="155"/>
        <v>0</v>
      </c>
      <c r="BH561" s="81">
        <f t="shared" si="156"/>
        <v>0</v>
      </c>
      <c r="BI561" s="81">
        <f t="shared" si="157"/>
        <v>0</v>
      </c>
    </row>
    <row r="562" spans="1:61" ht="17.25" thickTop="1" thickBot="1">
      <c r="A562" s="70"/>
      <c r="B562" s="71"/>
      <c r="C562" s="3"/>
      <c r="D562" s="45"/>
      <c r="E562" s="45"/>
      <c r="F562" s="45">
        <f t="shared" si="146"/>
        <v>0</v>
      </c>
      <c r="G562" s="3"/>
      <c r="H562" s="3"/>
      <c r="I562" s="39"/>
      <c r="J562" s="45">
        <f t="shared" si="147"/>
        <v>0</v>
      </c>
      <c r="K562" s="45">
        <f t="shared" si="148"/>
        <v>0</v>
      </c>
      <c r="L562" s="3"/>
      <c r="M562" s="72"/>
      <c r="N562" s="73"/>
      <c r="O562" s="45">
        <f t="shared" si="149"/>
        <v>0</v>
      </c>
      <c r="P562" s="71"/>
      <c r="Q562" s="74"/>
      <c r="R562" s="74"/>
      <c r="S562" s="75"/>
      <c r="T562" s="76"/>
      <c r="U562" s="70"/>
      <c r="V562" s="3"/>
      <c r="W562" s="3"/>
      <c r="X562" s="3"/>
      <c r="Y562" s="39"/>
      <c r="Z562" s="405">
        <f t="shared" si="158"/>
        <v>0</v>
      </c>
      <c r="AA562" s="92">
        <f t="shared" ref="AA562:AA625" si="159">(F562+Y562)-I562</f>
        <v>0</v>
      </c>
      <c r="AB562" s="71"/>
      <c r="AC562" s="3"/>
      <c r="AD562" s="71"/>
      <c r="AE562" s="78"/>
      <c r="AF562" s="78"/>
      <c r="AG562" s="3"/>
      <c r="AH562" s="3"/>
      <c r="AI562" s="79"/>
      <c r="AJ562" s="3"/>
      <c r="AK562" s="71"/>
      <c r="AL562" s="3"/>
      <c r="AM562" s="71"/>
      <c r="AN562" s="71"/>
      <c r="AO562" s="3"/>
      <c r="AP562" s="76"/>
      <c r="AQ562" s="74"/>
      <c r="AR562" s="3"/>
      <c r="AS562" s="3"/>
      <c r="AT562" s="3"/>
      <c r="AU562" s="3"/>
      <c r="AV562" s="3"/>
      <c r="AW562" s="1"/>
      <c r="AX562" s="1"/>
      <c r="AY562" s="1">
        <f t="shared" si="150"/>
        <v>0</v>
      </c>
      <c r="AZ562" s="3"/>
      <c r="BA562" s="3"/>
      <c r="BB562" s="3"/>
      <c r="BC562" s="80" t="e">
        <f t="shared" si="151"/>
        <v>#DIV/0!</v>
      </c>
      <c r="BD562" s="80" t="e">
        <f t="shared" si="152"/>
        <v>#DIV/0!</v>
      </c>
      <c r="BE562" s="81">
        <f t="shared" si="153"/>
        <v>0</v>
      </c>
      <c r="BF562" s="81">
        <f t="shared" si="154"/>
        <v>0</v>
      </c>
      <c r="BG562" s="81">
        <f t="shared" si="155"/>
        <v>0</v>
      </c>
      <c r="BH562" s="81">
        <f t="shared" si="156"/>
        <v>0</v>
      </c>
      <c r="BI562" s="81">
        <f t="shared" si="157"/>
        <v>0</v>
      </c>
    </row>
    <row r="563" spans="1:61" ht="17.25" thickTop="1" thickBot="1">
      <c r="A563" s="70"/>
      <c r="B563" s="71"/>
      <c r="C563" s="3"/>
      <c r="D563" s="45"/>
      <c r="E563" s="45"/>
      <c r="F563" s="45">
        <f t="shared" si="146"/>
        <v>0</v>
      </c>
      <c r="G563" s="3"/>
      <c r="H563" s="3"/>
      <c r="I563" s="39"/>
      <c r="J563" s="45">
        <f t="shared" si="147"/>
        <v>0</v>
      </c>
      <c r="K563" s="45">
        <f t="shared" si="148"/>
        <v>0</v>
      </c>
      <c r="L563" s="3"/>
      <c r="M563" s="72"/>
      <c r="N563" s="73"/>
      <c r="O563" s="45">
        <f t="shared" si="149"/>
        <v>0</v>
      </c>
      <c r="P563" s="71"/>
      <c r="Q563" s="74"/>
      <c r="R563" s="74"/>
      <c r="S563" s="75"/>
      <c r="T563" s="76"/>
      <c r="U563" s="70"/>
      <c r="V563" s="3"/>
      <c r="W563" s="3"/>
      <c r="X563" s="3"/>
      <c r="Y563" s="39"/>
      <c r="Z563" s="405">
        <f t="shared" si="158"/>
        <v>0</v>
      </c>
      <c r="AA563" s="92">
        <f t="shared" si="159"/>
        <v>0</v>
      </c>
      <c r="AB563" s="71"/>
      <c r="AC563" s="3"/>
      <c r="AD563" s="71"/>
      <c r="AE563" s="78"/>
      <c r="AF563" s="78"/>
      <c r="AG563" s="3"/>
      <c r="AH563" s="3"/>
      <c r="AI563" s="79"/>
      <c r="AJ563" s="3"/>
      <c r="AK563" s="71"/>
      <c r="AL563" s="3"/>
      <c r="AM563" s="71"/>
      <c r="AN563" s="71"/>
      <c r="AO563" s="3"/>
      <c r="AP563" s="76"/>
      <c r="AQ563" s="74"/>
      <c r="AR563" s="3"/>
      <c r="AS563" s="3"/>
      <c r="AT563" s="3"/>
      <c r="AU563" s="3"/>
      <c r="AV563" s="3"/>
      <c r="AW563" s="1"/>
      <c r="AX563" s="1"/>
      <c r="AY563" s="1">
        <f t="shared" si="150"/>
        <v>0</v>
      </c>
      <c r="AZ563" s="3"/>
      <c r="BA563" s="3"/>
      <c r="BB563" s="3"/>
      <c r="BC563" s="80" t="e">
        <f t="shared" si="151"/>
        <v>#DIV/0!</v>
      </c>
      <c r="BD563" s="80" t="e">
        <f t="shared" si="152"/>
        <v>#DIV/0!</v>
      </c>
      <c r="BE563" s="81">
        <f t="shared" si="153"/>
        <v>0</v>
      </c>
      <c r="BF563" s="81">
        <f t="shared" si="154"/>
        <v>0</v>
      </c>
      <c r="BG563" s="81">
        <f t="shared" si="155"/>
        <v>0</v>
      </c>
      <c r="BH563" s="81">
        <f t="shared" si="156"/>
        <v>0</v>
      </c>
      <c r="BI563" s="81">
        <f t="shared" si="157"/>
        <v>0</v>
      </c>
    </row>
    <row r="564" spans="1:61" ht="17.25" thickTop="1" thickBot="1">
      <c r="A564" s="70"/>
      <c r="B564" s="71"/>
      <c r="C564" s="3"/>
      <c r="D564" s="45"/>
      <c r="E564" s="45"/>
      <c r="F564" s="45">
        <f t="shared" si="146"/>
        <v>0</v>
      </c>
      <c r="G564" s="3"/>
      <c r="H564" s="3"/>
      <c r="I564" s="39"/>
      <c r="J564" s="45">
        <f t="shared" si="147"/>
        <v>0</v>
      </c>
      <c r="K564" s="45">
        <f t="shared" si="148"/>
        <v>0</v>
      </c>
      <c r="L564" s="3"/>
      <c r="M564" s="72"/>
      <c r="N564" s="73"/>
      <c r="O564" s="45">
        <f t="shared" si="149"/>
        <v>0</v>
      </c>
      <c r="P564" s="71"/>
      <c r="Q564" s="74"/>
      <c r="R564" s="74"/>
      <c r="S564" s="75"/>
      <c r="T564" s="76"/>
      <c r="U564" s="70"/>
      <c r="V564" s="3"/>
      <c r="W564" s="3"/>
      <c r="X564" s="3"/>
      <c r="Y564" s="39"/>
      <c r="Z564" s="405">
        <f t="shared" si="158"/>
        <v>0</v>
      </c>
      <c r="AA564" s="92">
        <f t="shared" si="159"/>
        <v>0</v>
      </c>
      <c r="AB564" s="71"/>
      <c r="AC564" s="3"/>
      <c r="AD564" s="71"/>
      <c r="AE564" s="78"/>
      <c r="AF564" s="78"/>
      <c r="AG564" s="3"/>
      <c r="AH564" s="3"/>
      <c r="AI564" s="79"/>
      <c r="AJ564" s="3"/>
      <c r="AK564" s="71"/>
      <c r="AL564" s="3"/>
      <c r="AM564" s="71"/>
      <c r="AN564" s="71"/>
      <c r="AO564" s="3"/>
      <c r="AP564" s="76"/>
      <c r="AQ564" s="74"/>
      <c r="AR564" s="3"/>
      <c r="AS564" s="3"/>
      <c r="AT564" s="3"/>
      <c r="AU564" s="3"/>
      <c r="AV564" s="3"/>
      <c r="AW564" s="1"/>
      <c r="AX564" s="1"/>
      <c r="AY564" s="1">
        <f t="shared" si="150"/>
        <v>0</v>
      </c>
      <c r="AZ564" s="3"/>
      <c r="BA564" s="3"/>
      <c r="BB564" s="3"/>
      <c r="BC564" s="80" t="e">
        <f t="shared" si="151"/>
        <v>#DIV/0!</v>
      </c>
      <c r="BD564" s="80" t="e">
        <f t="shared" si="152"/>
        <v>#DIV/0!</v>
      </c>
      <c r="BE564" s="81">
        <f t="shared" si="153"/>
        <v>0</v>
      </c>
      <c r="BF564" s="81">
        <f t="shared" si="154"/>
        <v>0</v>
      </c>
      <c r="BG564" s="81">
        <f t="shared" si="155"/>
        <v>0</v>
      </c>
      <c r="BH564" s="81">
        <f t="shared" si="156"/>
        <v>0</v>
      </c>
      <c r="BI564" s="81">
        <f t="shared" si="157"/>
        <v>0</v>
      </c>
    </row>
    <row r="565" spans="1:61" ht="17.25" thickTop="1" thickBot="1">
      <c r="A565" s="70"/>
      <c r="B565" s="71"/>
      <c r="C565" s="3"/>
      <c r="D565" s="45"/>
      <c r="E565" s="45"/>
      <c r="F565" s="45">
        <f t="shared" si="146"/>
        <v>0</v>
      </c>
      <c r="G565" s="3"/>
      <c r="H565" s="3"/>
      <c r="I565" s="39"/>
      <c r="J565" s="45">
        <f t="shared" si="147"/>
        <v>0</v>
      </c>
      <c r="K565" s="45">
        <f t="shared" si="148"/>
        <v>0</v>
      </c>
      <c r="L565" s="3"/>
      <c r="M565" s="72"/>
      <c r="N565" s="73"/>
      <c r="O565" s="45">
        <f t="shared" si="149"/>
        <v>0</v>
      </c>
      <c r="P565" s="71"/>
      <c r="Q565" s="74"/>
      <c r="R565" s="74"/>
      <c r="S565" s="75"/>
      <c r="T565" s="76"/>
      <c r="U565" s="70"/>
      <c r="V565" s="3"/>
      <c r="W565" s="3"/>
      <c r="X565" s="3"/>
      <c r="Y565" s="39"/>
      <c r="Z565" s="405">
        <f t="shared" si="158"/>
        <v>0</v>
      </c>
      <c r="AA565" s="92">
        <f t="shared" si="159"/>
        <v>0</v>
      </c>
      <c r="AB565" s="71"/>
      <c r="AC565" s="3"/>
      <c r="AD565" s="71"/>
      <c r="AE565" s="78"/>
      <c r="AF565" s="78"/>
      <c r="AG565" s="3"/>
      <c r="AH565" s="3"/>
      <c r="AI565" s="79"/>
      <c r="AJ565" s="3"/>
      <c r="AK565" s="71"/>
      <c r="AL565" s="3"/>
      <c r="AM565" s="71"/>
      <c r="AN565" s="71"/>
      <c r="AO565" s="3"/>
      <c r="AP565" s="76"/>
      <c r="AQ565" s="74"/>
      <c r="AR565" s="3"/>
      <c r="AS565" s="3"/>
      <c r="AT565" s="3"/>
      <c r="AU565" s="3"/>
      <c r="AV565" s="3"/>
      <c r="AW565" s="1"/>
      <c r="AX565" s="1"/>
      <c r="AY565" s="1">
        <f t="shared" si="150"/>
        <v>0</v>
      </c>
      <c r="AZ565" s="3"/>
      <c r="BA565" s="3"/>
      <c r="BB565" s="3"/>
      <c r="BC565" s="80" t="e">
        <f t="shared" si="151"/>
        <v>#DIV/0!</v>
      </c>
      <c r="BD565" s="80" t="e">
        <f t="shared" si="152"/>
        <v>#DIV/0!</v>
      </c>
      <c r="BE565" s="81">
        <f t="shared" si="153"/>
        <v>0</v>
      </c>
      <c r="BF565" s="81">
        <f t="shared" si="154"/>
        <v>0</v>
      </c>
      <c r="BG565" s="81">
        <f t="shared" si="155"/>
        <v>0</v>
      </c>
      <c r="BH565" s="81">
        <f t="shared" si="156"/>
        <v>0</v>
      </c>
      <c r="BI565" s="81">
        <f t="shared" si="157"/>
        <v>0</v>
      </c>
    </row>
    <row r="566" spans="1:61" ht="17.25" thickTop="1" thickBot="1">
      <c r="A566" s="70"/>
      <c r="B566" s="71"/>
      <c r="C566" s="3"/>
      <c r="D566" s="45"/>
      <c r="E566" s="45"/>
      <c r="F566" s="45">
        <f t="shared" si="146"/>
        <v>0</v>
      </c>
      <c r="G566" s="3"/>
      <c r="H566" s="3"/>
      <c r="I566" s="39"/>
      <c r="J566" s="45">
        <f t="shared" si="147"/>
        <v>0</v>
      </c>
      <c r="K566" s="45">
        <f t="shared" si="148"/>
        <v>0</v>
      </c>
      <c r="L566" s="3"/>
      <c r="M566" s="72"/>
      <c r="N566" s="73"/>
      <c r="O566" s="45">
        <f t="shared" si="149"/>
        <v>0</v>
      </c>
      <c r="P566" s="71"/>
      <c r="Q566" s="74"/>
      <c r="R566" s="74"/>
      <c r="S566" s="75"/>
      <c r="T566" s="76"/>
      <c r="U566" s="70"/>
      <c r="V566" s="3"/>
      <c r="W566" s="3"/>
      <c r="X566" s="3"/>
      <c r="Y566" s="39"/>
      <c r="Z566" s="405">
        <f t="shared" si="158"/>
        <v>0</v>
      </c>
      <c r="AA566" s="92">
        <f t="shared" si="159"/>
        <v>0</v>
      </c>
      <c r="AB566" s="71"/>
      <c r="AC566" s="3"/>
      <c r="AD566" s="71"/>
      <c r="AE566" s="78"/>
      <c r="AF566" s="78"/>
      <c r="AG566" s="3"/>
      <c r="AH566" s="3"/>
      <c r="AI566" s="79"/>
      <c r="AJ566" s="3"/>
      <c r="AK566" s="71"/>
      <c r="AL566" s="3"/>
      <c r="AM566" s="71"/>
      <c r="AN566" s="71"/>
      <c r="AO566" s="3"/>
      <c r="AP566" s="76"/>
      <c r="AQ566" s="74"/>
      <c r="AR566" s="3"/>
      <c r="AS566" s="3"/>
      <c r="AT566" s="3"/>
      <c r="AU566" s="3"/>
      <c r="AV566" s="3"/>
      <c r="AW566" s="1"/>
      <c r="AX566" s="1"/>
      <c r="AY566" s="1">
        <f t="shared" si="150"/>
        <v>0</v>
      </c>
      <c r="AZ566" s="3"/>
      <c r="BA566" s="3"/>
      <c r="BB566" s="3"/>
      <c r="BC566" s="80" t="e">
        <f t="shared" si="151"/>
        <v>#DIV/0!</v>
      </c>
      <c r="BD566" s="80" t="e">
        <f t="shared" si="152"/>
        <v>#DIV/0!</v>
      </c>
      <c r="BE566" s="81">
        <f t="shared" si="153"/>
        <v>0</v>
      </c>
      <c r="BF566" s="81">
        <f t="shared" si="154"/>
        <v>0</v>
      </c>
      <c r="BG566" s="81">
        <f t="shared" si="155"/>
        <v>0</v>
      </c>
      <c r="BH566" s="81">
        <f t="shared" si="156"/>
        <v>0</v>
      </c>
      <c r="BI566" s="81">
        <f t="shared" si="157"/>
        <v>0</v>
      </c>
    </row>
    <row r="567" spans="1:61" ht="17.25" thickTop="1" thickBot="1">
      <c r="A567" s="70"/>
      <c r="B567" s="71"/>
      <c r="C567" s="3"/>
      <c r="D567" s="45"/>
      <c r="E567" s="45"/>
      <c r="F567" s="45">
        <f t="shared" si="146"/>
        <v>0</v>
      </c>
      <c r="G567" s="3"/>
      <c r="H567" s="3"/>
      <c r="I567" s="39"/>
      <c r="J567" s="45">
        <f t="shared" si="147"/>
        <v>0</v>
      </c>
      <c r="K567" s="45">
        <f t="shared" si="148"/>
        <v>0</v>
      </c>
      <c r="L567" s="3"/>
      <c r="M567" s="72"/>
      <c r="N567" s="73"/>
      <c r="O567" s="45">
        <f t="shared" si="149"/>
        <v>0</v>
      </c>
      <c r="P567" s="71"/>
      <c r="Q567" s="74"/>
      <c r="R567" s="74"/>
      <c r="S567" s="75"/>
      <c r="T567" s="76"/>
      <c r="U567" s="70"/>
      <c r="V567" s="3"/>
      <c r="W567" s="3"/>
      <c r="X567" s="3"/>
      <c r="Y567" s="39"/>
      <c r="Z567" s="405">
        <f t="shared" si="158"/>
        <v>0</v>
      </c>
      <c r="AA567" s="92">
        <f t="shared" si="159"/>
        <v>0</v>
      </c>
      <c r="AB567" s="71"/>
      <c r="AC567" s="3"/>
      <c r="AD567" s="71"/>
      <c r="AE567" s="78"/>
      <c r="AF567" s="78"/>
      <c r="AG567" s="3"/>
      <c r="AH567" s="3"/>
      <c r="AI567" s="79"/>
      <c r="AJ567" s="3"/>
      <c r="AK567" s="71"/>
      <c r="AL567" s="3"/>
      <c r="AM567" s="71"/>
      <c r="AN567" s="71"/>
      <c r="AO567" s="3"/>
      <c r="AP567" s="76"/>
      <c r="AQ567" s="74"/>
      <c r="AR567" s="3"/>
      <c r="AS567" s="3"/>
      <c r="AT567" s="3"/>
      <c r="AU567" s="3"/>
      <c r="AV567" s="3"/>
      <c r="AW567" s="1"/>
      <c r="AX567" s="1"/>
      <c r="AY567" s="1">
        <f t="shared" si="150"/>
        <v>0</v>
      </c>
      <c r="AZ567" s="3"/>
      <c r="BA567" s="3"/>
      <c r="BB567" s="3"/>
      <c r="BC567" s="80" t="e">
        <f t="shared" si="151"/>
        <v>#DIV/0!</v>
      </c>
      <c r="BD567" s="80" t="e">
        <f t="shared" si="152"/>
        <v>#DIV/0!</v>
      </c>
      <c r="BE567" s="81">
        <f t="shared" si="153"/>
        <v>0</v>
      </c>
      <c r="BF567" s="81">
        <f t="shared" si="154"/>
        <v>0</v>
      </c>
      <c r="BG567" s="81">
        <f t="shared" si="155"/>
        <v>0</v>
      </c>
      <c r="BH567" s="81">
        <f t="shared" si="156"/>
        <v>0</v>
      </c>
      <c r="BI567" s="81">
        <f t="shared" si="157"/>
        <v>0</v>
      </c>
    </row>
    <row r="568" spans="1:61" ht="17.25" thickTop="1" thickBot="1">
      <c r="A568" s="70"/>
      <c r="B568" s="71"/>
      <c r="C568" s="3"/>
      <c r="D568" s="45"/>
      <c r="E568" s="45"/>
      <c r="F568" s="45">
        <f t="shared" si="146"/>
        <v>0</v>
      </c>
      <c r="G568" s="3"/>
      <c r="H568" s="3"/>
      <c r="I568" s="39"/>
      <c r="J568" s="45">
        <f t="shared" si="147"/>
        <v>0</v>
      </c>
      <c r="K568" s="45">
        <f t="shared" si="148"/>
        <v>0</v>
      </c>
      <c r="L568" s="3"/>
      <c r="M568" s="72"/>
      <c r="N568" s="73"/>
      <c r="O568" s="45">
        <f t="shared" si="149"/>
        <v>0</v>
      </c>
      <c r="P568" s="71"/>
      <c r="Q568" s="74"/>
      <c r="R568" s="74"/>
      <c r="S568" s="75"/>
      <c r="T568" s="76"/>
      <c r="U568" s="70"/>
      <c r="V568" s="3"/>
      <c r="W568" s="3"/>
      <c r="X568" s="3"/>
      <c r="Y568" s="39"/>
      <c r="Z568" s="405">
        <f t="shared" si="158"/>
        <v>0</v>
      </c>
      <c r="AA568" s="92">
        <f t="shared" si="159"/>
        <v>0</v>
      </c>
      <c r="AB568" s="71"/>
      <c r="AC568" s="3"/>
      <c r="AD568" s="71"/>
      <c r="AE568" s="78"/>
      <c r="AF568" s="78"/>
      <c r="AG568" s="3"/>
      <c r="AH568" s="3"/>
      <c r="AI568" s="79"/>
      <c r="AJ568" s="3"/>
      <c r="AK568" s="71"/>
      <c r="AL568" s="3"/>
      <c r="AM568" s="71"/>
      <c r="AN568" s="71"/>
      <c r="AO568" s="3"/>
      <c r="AP568" s="76"/>
      <c r="AQ568" s="74"/>
      <c r="AR568" s="3"/>
      <c r="AS568" s="3"/>
      <c r="AT568" s="3"/>
      <c r="AU568" s="3"/>
      <c r="AV568" s="3"/>
      <c r="AW568" s="1"/>
      <c r="AX568" s="1"/>
      <c r="AY568" s="1">
        <f t="shared" si="150"/>
        <v>0</v>
      </c>
      <c r="AZ568" s="3"/>
      <c r="BA568" s="3"/>
      <c r="BB568" s="3"/>
      <c r="BC568" s="80" t="e">
        <f t="shared" si="151"/>
        <v>#DIV/0!</v>
      </c>
      <c r="BD568" s="80" t="e">
        <f t="shared" si="152"/>
        <v>#DIV/0!</v>
      </c>
      <c r="BE568" s="81">
        <f t="shared" si="153"/>
        <v>0</v>
      </c>
      <c r="BF568" s="81">
        <f t="shared" si="154"/>
        <v>0</v>
      </c>
      <c r="BG568" s="81">
        <f t="shared" si="155"/>
        <v>0</v>
      </c>
      <c r="BH568" s="81">
        <f t="shared" si="156"/>
        <v>0</v>
      </c>
      <c r="BI568" s="81">
        <f t="shared" si="157"/>
        <v>0</v>
      </c>
    </row>
    <row r="569" spans="1:61" ht="17.25" thickTop="1" thickBot="1">
      <c r="A569" s="70"/>
      <c r="B569" s="71"/>
      <c r="C569" s="3"/>
      <c r="D569" s="45"/>
      <c r="E569" s="45"/>
      <c r="F569" s="45">
        <f t="shared" si="146"/>
        <v>0</v>
      </c>
      <c r="G569" s="3"/>
      <c r="H569" s="3"/>
      <c r="I569" s="39"/>
      <c r="J569" s="45">
        <f t="shared" si="147"/>
        <v>0</v>
      </c>
      <c r="K569" s="45">
        <f t="shared" si="148"/>
        <v>0</v>
      </c>
      <c r="L569" s="3"/>
      <c r="M569" s="72"/>
      <c r="N569" s="73"/>
      <c r="O569" s="45">
        <f t="shared" si="149"/>
        <v>0</v>
      </c>
      <c r="P569" s="71"/>
      <c r="Q569" s="74"/>
      <c r="R569" s="74"/>
      <c r="S569" s="75"/>
      <c r="T569" s="76"/>
      <c r="U569" s="70"/>
      <c r="V569" s="3"/>
      <c r="W569" s="3"/>
      <c r="X569" s="3"/>
      <c r="Y569" s="39"/>
      <c r="Z569" s="405">
        <f t="shared" si="158"/>
        <v>0</v>
      </c>
      <c r="AA569" s="92">
        <f t="shared" si="159"/>
        <v>0</v>
      </c>
      <c r="AB569" s="71"/>
      <c r="AC569" s="3"/>
      <c r="AD569" s="71"/>
      <c r="AE569" s="78"/>
      <c r="AF569" s="78"/>
      <c r="AG569" s="3"/>
      <c r="AH569" s="3"/>
      <c r="AI569" s="79"/>
      <c r="AJ569" s="3"/>
      <c r="AK569" s="71"/>
      <c r="AL569" s="3"/>
      <c r="AM569" s="71"/>
      <c r="AN569" s="71"/>
      <c r="AO569" s="3"/>
      <c r="AP569" s="76"/>
      <c r="AQ569" s="74"/>
      <c r="AR569" s="3"/>
      <c r="AS569" s="3"/>
      <c r="AT569" s="3"/>
      <c r="AU569" s="3"/>
      <c r="AV569" s="3"/>
      <c r="AW569" s="1"/>
      <c r="AX569" s="1"/>
      <c r="AY569" s="1">
        <f t="shared" si="150"/>
        <v>0</v>
      </c>
      <c r="AZ569" s="3"/>
      <c r="BA569" s="3"/>
      <c r="BB569" s="3"/>
      <c r="BC569" s="80" t="e">
        <f t="shared" si="151"/>
        <v>#DIV/0!</v>
      </c>
      <c r="BD569" s="80" t="e">
        <f t="shared" si="152"/>
        <v>#DIV/0!</v>
      </c>
      <c r="BE569" s="81">
        <f t="shared" si="153"/>
        <v>0</v>
      </c>
      <c r="BF569" s="81">
        <f t="shared" si="154"/>
        <v>0</v>
      </c>
      <c r="BG569" s="81">
        <f t="shared" si="155"/>
        <v>0</v>
      </c>
      <c r="BH569" s="81">
        <f t="shared" si="156"/>
        <v>0</v>
      </c>
      <c r="BI569" s="81">
        <f t="shared" si="157"/>
        <v>0</v>
      </c>
    </row>
    <row r="570" spans="1:61" ht="17.25" thickTop="1" thickBot="1">
      <c r="A570" s="70"/>
      <c r="B570" s="71"/>
      <c r="C570" s="3"/>
      <c r="D570" s="45"/>
      <c r="E570" s="45"/>
      <c r="F570" s="45">
        <f t="shared" si="146"/>
        <v>0</v>
      </c>
      <c r="G570" s="3"/>
      <c r="H570" s="3"/>
      <c r="I570" s="39"/>
      <c r="J570" s="45">
        <f t="shared" si="147"/>
        <v>0</v>
      </c>
      <c r="K570" s="45">
        <f t="shared" si="148"/>
        <v>0</v>
      </c>
      <c r="L570" s="3"/>
      <c r="M570" s="72"/>
      <c r="N570" s="73"/>
      <c r="O570" s="45">
        <f t="shared" si="149"/>
        <v>0</v>
      </c>
      <c r="P570" s="71"/>
      <c r="Q570" s="74"/>
      <c r="R570" s="74"/>
      <c r="S570" s="75"/>
      <c r="T570" s="76"/>
      <c r="U570" s="70"/>
      <c r="V570" s="3"/>
      <c r="W570" s="3"/>
      <c r="X570" s="3"/>
      <c r="Y570" s="39"/>
      <c r="Z570" s="405">
        <f t="shared" si="158"/>
        <v>0</v>
      </c>
      <c r="AA570" s="92">
        <f t="shared" si="159"/>
        <v>0</v>
      </c>
      <c r="AB570" s="71"/>
      <c r="AC570" s="3"/>
      <c r="AD570" s="71"/>
      <c r="AE570" s="78"/>
      <c r="AF570" s="78"/>
      <c r="AG570" s="3"/>
      <c r="AH570" s="3"/>
      <c r="AI570" s="79"/>
      <c r="AJ570" s="3"/>
      <c r="AK570" s="71"/>
      <c r="AL570" s="3"/>
      <c r="AM570" s="71"/>
      <c r="AN570" s="71"/>
      <c r="AO570" s="3"/>
      <c r="AP570" s="76"/>
      <c r="AQ570" s="74"/>
      <c r="AR570" s="3"/>
      <c r="AS570" s="3"/>
      <c r="AT570" s="3"/>
      <c r="AU570" s="3"/>
      <c r="AV570" s="3"/>
      <c r="AW570" s="1"/>
      <c r="AX570" s="1"/>
      <c r="AY570" s="1">
        <f t="shared" si="150"/>
        <v>0</v>
      </c>
      <c r="AZ570" s="3"/>
      <c r="BA570" s="3"/>
      <c r="BB570" s="3"/>
      <c r="BC570" s="80" t="e">
        <f t="shared" si="151"/>
        <v>#DIV/0!</v>
      </c>
      <c r="BD570" s="80" t="e">
        <f t="shared" si="152"/>
        <v>#DIV/0!</v>
      </c>
      <c r="BE570" s="81">
        <f t="shared" si="153"/>
        <v>0</v>
      </c>
      <c r="BF570" s="81">
        <f t="shared" si="154"/>
        <v>0</v>
      </c>
      <c r="BG570" s="81">
        <f t="shared" si="155"/>
        <v>0</v>
      </c>
      <c r="BH570" s="81">
        <f t="shared" si="156"/>
        <v>0</v>
      </c>
      <c r="BI570" s="81">
        <f t="shared" si="157"/>
        <v>0</v>
      </c>
    </row>
    <row r="571" spans="1:61" ht="17.25" thickTop="1" thickBot="1">
      <c r="A571" s="70"/>
      <c r="B571" s="71"/>
      <c r="C571" s="3"/>
      <c r="D571" s="45"/>
      <c r="E571" s="45"/>
      <c r="F571" s="45">
        <f t="shared" si="146"/>
        <v>0</v>
      </c>
      <c r="G571" s="3"/>
      <c r="H571" s="3"/>
      <c r="I571" s="39"/>
      <c r="J571" s="45">
        <f t="shared" si="147"/>
        <v>0</v>
      </c>
      <c r="K571" s="45">
        <f t="shared" si="148"/>
        <v>0</v>
      </c>
      <c r="L571" s="3"/>
      <c r="M571" s="72"/>
      <c r="N571" s="73"/>
      <c r="O571" s="45">
        <f t="shared" si="149"/>
        <v>0</v>
      </c>
      <c r="P571" s="71"/>
      <c r="Q571" s="74"/>
      <c r="R571" s="74"/>
      <c r="S571" s="75"/>
      <c r="T571" s="76"/>
      <c r="U571" s="70"/>
      <c r="V571" s="3"/>
      <c r="W571" s="3"/>
      <c r="X571" s="3"/>
      <c r="Y571" s="39"/>
      <c r="Z571" s="405">
        <f t="shared" si="158"/>
        <v>0</v>
      </c>
      <c r="AA571" s="92">
        <f t="shared" si="159"/>
        <v>0</v>
      </c>
      <c r="AB571" s="71"/>
      <c r="AC571" s="3"/>
      <c r="AD571" s="71"/>
      <c r="AE571" s="78"/>
      <c r="AF571" s="78"/>
      <c r="AG571" s="3"/>
      <c r="AH571" s="3"/>
      <c r="AI571" s="79"/>
      <c r="AJ571" s="3"/>
      <c r="AK571" s="71"/>
      <c r="AL571" s="3"/>
      <c r="AM571" s="71"/>
      <c r="AN571" s="71"/>
      <c r="AO571" s="3"/>
      <c r="AP571" s="76"/>
      <c r="AQ571" s="74"/>
      <c r="AR571" s="3"/>
      <c r="AS571" s="3"/>
      <c r="AT571" s="3"/>
      <c r="AU571" s="3"/>
      <c r="AV571" s="3"/>
      <c r="AW571" s="1"/>
      <c r="AX571" s="1"/>
      <c r="AY571" s="1">
        <f t="shared" si="150"/>
        <v>0</v>
      </c>
      <c r="AZ571" s="3"/>
      <c r="BA571" s="3"/>
      <c r="BB571" s="3"/>
      <c r="BC571" s="80" t="e">
        <f t="shared" si="151"/>
        <v>#DIV/0!</v>
      </c>
      <c r="BD571" s="80" t="e">
        <f t="shared" si="152"/>
        <v>#DIV/0!</v>
      </c>
      <c r="BE571" s="81">
        <f t="shared" si="153"/>
        <v>0</v>
      </c>
      <c r="BF571" s="81">
        <f t="shared" si="154"/>
        <v>0</v>
      </c>
      <c r="BG571" s="81">
        <f t="shared" si="155"/>
        <v>0</v>
      </c>
      <c r="BH571" s="81">
        <f t="shared" si="156"/>
        <v>0</v>
      </c>
      <c r="BI571" s="81">
        <f t="shared" si="157"/>
        <v>0</v>
      </c>
    </row>
    <row r="572" spans="1:61" ht="17.25" thickTop="1" thickBot="1">
      <c r="A572" s="70"/>
      <c r="B572" s="71"/>
      <c r="C572" s="3"/>
      <c r="D572" s="45"/>
      <c r="E572" s="45"/>
      <c r="F572" s="45">
        <f t="shared" si="146"/>
        <v>0</v>
      </c>
      <c r="G572" s="3"/>
      <c r="H572" s="3"/>
      <c r="I572" s="39"/>
      <c r="J572" s="45">
        <f t="shared" si="147"/>
        <v>0</v>
      </c>
      <c r="K572" s="45">
        <f t="shared" si="148"/>
        <v>0</v>
      </c>
      <c r="L572" s="3"/>
      <c r="M572" s="72"/>
      <c r="N572" s="73"/>
      <c r="O572" s="45">
        <f t="shared" si="149"/>
        <v>0</v>
      </c>
      <c r="P572" s="71"/>
      <c r="Q572" s="74"/>
      <c r="R572" s="74"/>
      <c r="S572" s="75"/>
      <c r="T572" s="76"/>
      <c r="U572" s="70"/>
      <c r="V572" s="3"/>
      <c r="W572" s="3"/>
      <c r="X572" s="3"/>
      <c r="Y572" s="39"/>
      <c r="Z572" s="405">
        <f t="shared" si="158"/>
        <v>0</v>
      </c>
      <c r="AA572" s="92">
        <f t="shared" si="159"/>
        <v>0</v>
      </c>
      <c r="AB572" s="71"/>
      <c r="AC572" s="3"/>
      <c r="AD572" s="71"/>
      <c r="AE572" s="78"/>
      <c r="AF572" s="78"/>
      <c r="AG572" s="3"/>
      <c r="AH572" s="3"/>
      <c r="AI572" s="79"/>
      <c r="AJ572" s="3"/>
      <c r="AK572" s="71"/>
      <c r="AL572" s="3"/>
      <c r="AM572" s="71"/>
      <c r="AN572" s="71"/>
      <c r="AO572" s="3"/>
      <c r="AP572" s="76"/>
      <c r="AQ572" s="74"/>
      <c r="AR572" s="3"/>
      <c r="AS572" s="3"/>
      <c r="AT572" s="3"/>
      <c r="AU572" s="3"/>
      <c r="AV572" s="3"/>
      <c r="AW572" s="1"/>
      <c r="AX572" s="1"/>
      <c r="AY572" s="1">
        <f t="shared" si="150"/>
        <v>0</v>
      </c>
      <c r="AZ572" s="3"/>
      <c r="BA572" s="3"/>
      <c r="BB572" s="3"/>
      <c r="BC572" s="80" t="e">
        <f t="shared" si="151"/>
        <v>#DIV/0!</v>
      </c>
      <c r="BD572" s="80" t="e">
        <f t="shared" si="152"/>
        <v>#DIV/0!</v>
      </c>
      <c r="BE572" s="81">
        <f t="shared" si="153"/>
        <v>0</v>
      </c>
      <c r="BF572" s="81">
        <f t="shared" si="154"/>
        <v>0</v>
      </c>
      <c r="BG572" s="81">
        <f t="shared" si="155"/>
        <v>0</v>
      </c>
      <c r="BH572" s="81">
        <f t="shared" si="156"/>
        <v>0</v>
      </c>
      <c r="BI572" s="81">
        <f t="shared" si="157"/>
        <v>0</v>
      </c>
    </row>
    <row r="573" spans="1:61" ht="17.25" thickTop="1" thickBot="1">
      <c r="A573" s="70"/>
      <c r="B573" s="71"/>
      <c r="C573" s="3"/>
      <c r="D573" s="45"/>
      <c r="E573" s="45"/>
      <c r="F573" s="45">
        <f t="shared" si="146"/>
        <v>0</v>
      </c>
      <c r="G573" s="3"/>
      <c r="H573" s="3"/>
      <c r="I573" s="39"/>
      <c r="J573" s="45">
        <f t="shared" si="147"/>
        <v>0</v>
      </c>
      <c r="K573" s="45">
        <f t="shared" si="148"/>
        <v>0</v>
      </c>
      <c r="L573" s="3"/>
      <c r="M573" s="72"/>
      <c r="N573" s="73"/>
      <c r="O573" s="45">
        <f t="shared" si="149"/>
        <v>0</v>
      </c>
      <c r="P573" s="71"/>
      <c r="Q573" s="74"/>
      <c r="R573" s="74"/>
      <c r="S573" s="75"/>
      <c r="T573" s="76"/>
      <c r="U573" s="70"/>
      <c r="V573" s="3"/>
      <c r="W573" s="3"/>
      <c r="X573" s="3"/>
      <c r="Y573" s="39"/>
      <c r="Z573" s="405">
        <f t="shared" si="158"/>
        <v>0</v>
      </c>
      <c r="AA573" s="92">
        <f t="shared" si="159"/>
        <v>0</v>
      </c>
      <c r="AB573" s="71"/>
      <c r="AC573" s="3"/>
      <c r="AD573" s="71"/>
      <c r="AE573" s="78"/>
      <c r="AF573" s="78"/>
      <c r="AG573" s="3"/>
      <c r="AH573" s="3"/>
      <c r="AI573" s="79"/>
      <c r="AJ573" s="3"/>
      <c r="AK573" s="71"/>
      <c r="AL573" s="3"/>
      <c r="AM573" s="71"/>
      <c r="AN573" s="71"/>
      <c r="AO573" s="3"/>
      <c r="AP573" s="76"/>
      <c r="AQ573" s="74"/>
      <c r="AR573" s="3"/>
      <c r="AS573" s="3"/>
      <c r="AT573" s="3"/>
      <c r="AU573" s="3"/>
      <c r="AV573" s="3"/>
      <c r="AW573" s="1"/>
      <c r="AX573" s="1"/>
      <c r="AY573" s="1">
        <f t="shared" si="150"/>
        <v>0</v>
      </c>
      <c r="AZ573" s="3"/>
      <c r="BA573" s="3"/>
      <c r="BB573" s="3"/>
      <c r="BC573" s="80" t="e">
        <f t="shared" si="151"/>
        <v>#DIV/0!</v>
      </c>
      <c r="BD573" s="80" t="e">
        <f t="shared" si="152"/>
        <v>#DIV/0!</v>
      </c>
      <c r="BE573" s="81">
        <f t="shared" si="153"/>
        <v>0</v>
      </c>
      <c r="BF573" s="81">
        <f t="shared" si="154"/>
        <v>0</v>
      </c>
      <c r="BG573" s="81">
        <f t="shared" si="155"/>
        <v>0</v>
      </c>
      <c r="BH573" s="81">
        <f t="shared" si="156"/>
        <v>0</v>
      </c>
      <c r="BI573" s="81">
        <f t="shared" si="157"/>
        <v>0</v>
      </c>
    </row>
    <row r="574" spans="1:61" ht="17.25" thickTop="1" thickBot="1">
      <c r="A574" s="70"/>
      <c r="B574" s="71"/>
      <c r="C574" s="3"/>
      <c r="D574" s="45"/>
      <c r="E574" s="45"/>
      <c r="F574" s="45">
        <f t="shared" ref="F574:F637" si="160">D574+E574</f>
        <v>0</v>
      </c>
      <c r="G574" s="3"/>
      <c r="H574" s="3"/>
      <c r="I574" s="39"/>
      <c r="J574" s="45">
        <f t="shared" ref="J574:J637" si="161">I574/(1.14)</f>
        <v>0</v>
      </c>
      <c r="K574" s="45">
        <f t="shared" ref="K574:K637" si="162">J574*0.14</f>
        <v>0</v>
      </c>
      <c r="L574" s="3"/>
      <c r="M574" s="72"/>
      <c r="N574" s="73"/>
      <c r="O574" s="45">
        <f t="shared" ref="O574:O637" si="163">I574-D574</f>
        <v>0</v>
      </c>
      <c r="P574" s="71"/>
      <c r="Q574" s="74"/>
      <c r="R574" s="74"/>
      <c r="S574" s="75"/>
      <c r="T574" s="76"/>
      <c r="U574" s="70"/>
      <c r="V574" s="3"/>
      <c r="W574" s="3"/>
      <c r="X574" s="3"/>
      <c r="Y574" s="39"/>
      <c r="Z574" s="405">
        <f t="shared" si="158"/>
        <v>0</v>
      </c>
      <c r="AA574" s="92">
        <f t="shared" si="159"/>
        <v>0</v>
      </c>
      <c r="AB574" s="71"/>
      <c r="AC574" s="3"/>
      <c r="AD574" s="71"/>
      <c r="AE574" s="78"/>
      <c r="AF574" s="78"/>
      <c r="AG574" s="3"/>
      <c r="AH574" s="3"/>
      <c r="AI574" s="79"/>
      <c r="AJ574" s="3"/>
      <c r="AK574" s="71"/>
      <c r="AL574" s="3"/>
      <c r="AM574" s="71"/>
      <c r="AN574" s="71"/>
      <c r="AO574" s="3"/>
      <c r="AP574" s="76"/>
      <c r="AQ574" s="74"/>
      <c r="AR574" s="3"/>
      <c r="AS574" s="3"/>
      <c r="AT574" s="3"/>
      <c r="AU574" s="3"/>
      <c r="AV574" s="3"/>
      <c r="AW574" s="1"/>
      <c r="AX574" s="1"/>
      <c r="AY574" s="1">
        <f t="shared" si="150"/>
        <v>0</v>
      </c>
      <c r="AZ574" s="3"/>
      <c r="BA574" s="3"/>
      <c r="BB574" s="3"/>
      <c r="BC574" s="80" t="e">
        <f t="shared" si="151"/>
        <v>#DIV/0!</v>
      </c>
      <c r="BD574" s="80" t="e">
        <f t="shared" si="152"/>
        <v>#DIV/0!</v>
      </c>
      <c r="BE574" s="81">
        <f t="shared" si="153"/>
        <v>0</v>
      </c>
      <c r="BF574" s="81">
        <f t="shared" si="154"/>
        <v>0</v>
      </c>
      <c r="BG574" s="81">
        <f t="shared" si="155"/>
        <v>0</v>
      </c>
      <c r="BH574" s="81">
        <f t="shared" si="156"/>
        <v>0</v>
      </c>
      <c r="BI574" s="81">
        <f t="shared" si="157"/>
        <v>0</v>
      </c>
    </row>
    <row r="575" spans="1:61" ht="17.25" thickTop="1" thickBot="1">
      <c r="A575" s="70"/>
      <c r="B575" s="71"/>
      <c r="C575" s="3"/>
      <c r="D575" s="45"/>
      <c r="E575" s="45"/>
      <c r="F575" s="45">
        <f t="shared" si="160"/>
        <v>0</v>
      </c>
      <c r="G575" s="3"/>
      <c r="H575" s="3"/>
      <c r="I575" s="39"/>
      <c r="J575" s="45">
        <f t="shared" si="161"/>
        <v>0</v>
      </c>
      <c r="K575" s="45">
        <f t="shared" si="162"/>
        <v>0</v>
      </c>
      <c r="L575" s="3"/>
      <c r="M575" s="72"/>
      <c r="N575" s="73"/>
      <c r="O575" s="45">
        <f t="shared" si="163"/>
        <v>0</v>
      </c>
      <c r="P575" s="71"/>
      <c r="Q575" s="74"/>
      <c r="R575" s="74"/>
      <c r="S575" s="75"/>
      <c r="T575" s="76"/>
      <c r="U575" s="70"/>
      <c r="V575" s="3"/>
      <c r="W575" s="3"/>
      <c r="X575" s="3"/>
      <c r="Y575" s="39"/>
      <c r="Z575" s="405">
        <f t="shared" si="158"/>
        <v>0</v>
      </c>
      <c r="AA575" s="92">
        <f t="shared" si="159"/>
        <v>0</v>
      </c>
      <c r="AB575" s="71"/>
      <c r="AC575" s="3"/>
      <c r="AD575" s="71"/>
      <c r="AE575" s="78"/>
      <c r="AF575" s="78"/>
      <c r="AG575" s="3"/>
      <c r="AH575" s="3"/>
      <c r="AI575" s="79"/>
      <c r="AJ575" s="3"/>
      <c r="AK575" s="71"/>
      <c r="AL575" s="3"/>
      <c r="AM575" s="71"/>
      <c r="AN575" s="71"/>
      <c r="AO575" s="3"/>
      <c r="AP575" s="76"/>
      <c r="AQ575" s="74"/>
      <c r="AR575" s="3"/>
      <c r="AS575" s="3"/>
      <c r="AT575" s="3"/>
      <c r="AU575" s="3"/>
      <c r="AV575" s="3"/>
      <c r="AW575" s="1"/>
      <c r="AX575" s="1"/>
      <c r="AY575" s="1">
        <f t="shared" ref="AY575:AY637" si="164">(AW575*35%)-AX575</f>
        <v>0</v>
      </c>
      <c r="AZ575" s="3"/>
      <c r="BA575" s="3"/>
      <c r="BB575" s="3"/>
      <c r="BC575" s="80" t="e">
        <f t="shared" si="151"/>
        <v>#DIV/0!</v>
      </c>
      <c r="BD575" s="80" t="e">
        <f t="shared" si="152"/>
        <v>#DIV/0!</v>
      </c>
      <c r="BE575" s="81">
        <f t="shared" si="153"/>
        <v>0</v>
      </c>
      <c r="BF575" s="81">
        <f t="shared" si="154"/>
        <v>0</v>
      </c>
      <c r="BG575" s="81">
        <f t="shared" si="155"/>
        <v>0</v>
      </c>
      <c r="BH575" s="81">
        <f t="shared" si="156"/>
        <v>0</v>
      </c>
      <c r="BI575" s="81">
        <f t="shared" si="157"/>
        <v>0</v>
      </c>
    </row>
    <row r="576" spans="1:61" ht="17.25" thickTop="1" thickBot="1">
      <c r="A576" s="70"/>
      <c r="B576" s="71"/>
      <c r="C576" s="3"/>
      <c r="D576" s="45"/>
      <c r="E576" s="45"/>
      <c r="F576" s="45">
        <f t="shared" si="160"/>
        <v>0</v>
      </c>
      <c r="G576" s="3"/>
      <c r="H576" s="3"/>
      <c r="I576" s="39"/>
      <c r="J576" s="45">
        <f t="shared" si="161"/>
        <v>0</v>
      </c>
      <c r="K576" s="45">
        <f t="shared" si="162"/>
        <v>0</v>
      </c>
      <c r="L576" s="3"/>
      <c r="M576" s="72"/>
      <c r="N576" s="73"/>
      <c r="O576" s="45">
        <f t="shared" si="163"/>
        <v>0</v>
      </c>
      <c r="P576" s="71"/>
      <c r="Q576" s="74"/>
      <c r="R576" s="74"/>
      <c r="S576" s="75"/>
      <c r="T576" s="76"/>
      <c r="U576" s="70"/>
      <c r="V576" s="3"/>
      <c r="W576" s="3"/>
      <c r="X576" s="3"/>
      <c r="Y576" s="39"/>
      <c r="Z576" s="405">
        <f t="shared" si="158"/>
        <v>0</v>
      </c>
      <c r="AA576" s="92">
        <f t="shared" si="159"/>
        <v>0</v>
      </c>
      <c r="AB576" s="71"/>
      <c r="AC576" s="3"/>
      <c r="AD576" s="71"/>
      <c r="AE576" s="78"/>
      <c r="AF576" s="78"/>
      <c r="AG576" s="3"/>
      <c r="AH576" s="3"/>
      <c r="AI576" s="79"/>
      <c r="AJ576" s="3"/>
      <c r="AK576" s="71"/>
      <c r="AL576" s="3"/>
      <c r="AM576" s="71"/>
      <c r="AN576" s="71"/>
      <c r="AO576" s="3"/>
      <c r="AP576" s="76"/>
      <c r="AQ576" s="74"/>
      <c r="AR576" s="3"/>
      <c r="AS576" s="3"/>
      <c r="AT576" s="3"/>
      <c r="AU576" s="3"/>
      <c r="AV576" s="3"/>
      <c r="AW576" s="1"/>
      <c r="AX576" s="1"/>
      <c r="AY576" s="1">
        <f t="shared" si="164"/>
        <v>0</v>
      </c>
      <c r="AZ576" s="3"/>
      <c r="BA576" s="3"/>
      <c r="BB576" s="3"/>
      <c r="BC576" s="80" t="e">
        <f t="shared" ref="BC576:BC637" si="165">D576/I576</f>
        <v>#DIV/0!</v>
      </c>
      <c r="BD576" s="80" t="e">
        <f t="shared" ref="BD576:BD637" si="166">E576/O576</f>
        <v>#DIV/0!</v>
      </c>
      <c r="BE576" s="81">
        <f t="shared" ref="BE576:BE637" si="167">LEN(Q576)</f>
        <v>0</v>
      </c>
      <c r="BF576" s="81">
        <f t="shared" ref="BF576:BF637" si="168">LEN(R576)</f>
        <v>0</v>
      </c>
      <c r="BG576" s="81">
        <f t="shared" ref="BG576:BG637" si="169">LEN(T576)</f>
        <v>0</v>
      </c>
      <c r="BH576" s="81">
        <f t="shared" ref="BH576:BH637" si="170">LEN(AP576)</f>
        <v>0</v>
      </c>
      <c r="BI576" s="81">
        <f t="shared" ref="BI576:BI637" si="171">LEN(AQ576)</f>
        <v>0</v>
      </c>
    </row>
    <row r="577" spans="1:61" ht="17.25" thickTop="1" thickBot="1">
      <c r="A577" s="70"/>
      <c r="B577" s="71"/>
      <c r="C577" s="3"/>
      <c r="D577" s="45"/>
      <c r="E577" s="45"/>
      <c r="F577" s="45">
        <f t="shared" si="160"/>
        <v>0</v>
      </c>
      <c r="G577" s="3"/>
      <c r="H577" s="3"/>
      <c r="I577" s="39"/>
      <c r="J577" s="45">
        <f t="shared" si="161"/>
        <v>0</v>
      </c>
      <c r="K577" s="45">
        <f t="shared" si="162"/>
        <v>0</v>
      </c>
      <c r="L577" s="3"/>
      <c r="M577" s="72"/>
      <c r="N577" s="73"/>
      <c r="O577" s="45">
        <f t="shared" si="163"/>
        <v>0</v>
      </c>
      <c r="P577" s="71"/>
      <c r="Q577" s="74"/>
      <c r="R577" s="74"/>
      <c r="S577" s="75"/>
      <c r="T577" s="76"/>
      <c r="U577" s="70"/>
      <c r="V577" s="3"/>
      <c r="W577" s="3"/>
      <c r="X577" s="3"/>
      <c r="Y577" s="39"/>
      <c r="Z577" s="405">
        <f t="shared" si="158"/>
        <v>0</v>
      </c>
      <c r="AA577" s="92">
        <f t="shared" si="159"/>
        <v>0</v>
      </c>
      <c r="AB577" s="71"/>
      <c r="AC577" s="3"/>
      <c r="AD577" s="71"/>
      <c r="AE577" s="78"/>
      <c r="AF577" s="78"/>
      <c r="AG577" s="3"/>
      <c r="AH577" s="3"/>
      <c r="AI577" s="79"/>
      <c r="AJ577" s="3"/>
      <c r="AK577" s="71"/>
      <c r="AL577" s="3"/>
      <c r="AM577" s="71"/>
      <c r="AN577" s="71"/>
      <c r="AO577" s="3"/>
      <c r="AP577" s="76"/>
      <c r="AQ577" s="74"/>
      <c r="AR577" s="3"/>
      <c r="AS577" s="3"/>
      <c r="AT577" s="3"/>
      <c r="AU577" s="3"/>
      <c r="AV577" s="3"/>
      <c r="AW577" s="1"/>
      <c r="AX577" s="1"/>
      <c r="AY577" s="1">
        <f t="shared" si="164"/>
        <v>0</v>
      </c>
      <c r="AZ577" s="3"/>
      <c r="BA577" s="3"/>
      <c r="BB577" s="3"/>
      <c r="BC577" s="80" t="e">
        <f t="shared" si="165"/>
        <v>#DIV/0!</v>
      </c>
      <c r="BD577" s="80" t="e">
        <f t="shared" si="166"/>
        <v>#DIV/0!</v>
      </c>
      <c r="BE577" s="81">
        <f t="shared" si="167"/>
        <v>0</v>
      </c>
      <c r="BF577" s="81">
        <f t="shared" si="168"/>
        <v>0</v>
      </c>
      <c r="BG577" s="81">
        <f t="shared" si="169"/>
        <v>0</v>
      </c>
      <c r="BH577" s="81">
        <f t="shared" si="170"/>
        <v>0</v>
      </c>
      <c r="BI577" s="81">
        <f t="shared" si="171"/>
        <v>0</v>
      </c>
    </row>
    <row r="578" spans="1:61" ht="17.25" thickTop="1" thickBot="1">
      <c r="A578" s="70"/>
      <c r="B578" s="71"/>
      <c r="C578" s="3"/>
      <c r="D578" s="45"/>
      <c r="E578" s="45"/>
      <c r="F578" s="45">
        <f t="shared" si="160"/>
        <v>0</v>
      </c>
      <c r="G578" s="3"/>
      <c r="H578" s="3"/>
      <c r="I578" s="39"/>
      <c r="J578" s="45">
        <f t="shared" si="161"/>
        <v>0</v>
      </c>
      <c r="K578" s="45">
        <f t="shared" si="162"/>
        <v>0</v>
      </c>
      <c r="L578" s="3"/>
      <c r="M578" s="72"/>
      <c r="N578" s="73"/>
      <c r="O578" s="45">
        <f t="shared" si="163"/>
        <v>0</v>
      </c>
      <c r="P578" s="71"/>
      <c r="Q578" s="74"/>
      <c r="R578" s="74"/>
      <c r="S578" s="75"/>
      <c r="T578" s="76"/>
      <c r="U578" s="70"/>
      <c r="V578" s="3"/>
      <c r="W578" s="3"/>
      <c r="X578" s="3"/>
      <c r="Y578" s="39"/>
      <c r="Z578" s="405">
        <f t="shared" si="158"/>
        <v>0</v>
      </c>
      <c r="AA578" s="92">
        <f t="shared" si="159"/>
        <v>0</v>
      </c>
      <c r="AB578" s="71"/>
      <c r="AC578" s="3"/>
      <c r="AD578" s="71"/>
      <c r="AE578" s="78"/>
      <c r="AF578" s="78"/>
      <c r="AG578" s="3"/>
      <c r="AH578" s="3"/>
      <c r="AI578" s="79"/>
      <c r="AJ578" s="3"/>
      <c r="AK578" s="71"/>
      <c r="AL578" s="3"/>
      <c r="AM578" s="71"/>
      <c r="AN578" s="71"/>
      <c r="AO578" s="3"/>
      <c r="AP578" s="76"/>
      <c r="AQ578" s="74"/>
      <c r="AR578" s="3"/>
      <c r="AS578" s="3"/>
      <c r="AT578" s="3"/>
      <c r="AU578" s="3"/>
      <c r="AV578" s="3"/>
      <c r="AW578" s="1"/>
      <c r="AX578" s="1"/>
      <c r="AY578" s="1">
        <f t="shared" si="164"/>
        <v>0</v>
      </c>
      <c r="AZ578" s="3"/>
      <c r="BA578" s="3"/>
      <c r="BB578" s="3"/>
      <c r="BC578" s="80" t="e">
        <f t="shared" si="165"/>
        <v>#DIV/0!</v>
      </c>
      <c r="BD578" s="80" t="e">
        <f t="shared" si="166"/>
        <v>#DIV/0!</v>
      </c>
      <c r="BE578" s="81">
        <f t="shared" si="167"/>
        <v>0</v>
      </c>
      <c r="BF578" s="81">
        <f t="shared" si="168"/>
        <v>0</v>
      </c>
      <c r="BG578" s="81">
        <f t="shared" si="169"/>
        <v>0</v>
      </c>
      <c r="BH578" s="81">
        <f t="shared" si="170"/>
        <v>0</v>
      </c>
      <c r="BI578" s="81">
        <f t="shared" si="171"/>
        <v>0</v>
      </c>
    </row>
    <row r="579" spans="1:61" ht="17.25" thickTop="1" thickBot="1">
      <c r="A579" s="70"/>
      <c r="B579" s="71"/>
      <c r="C579" s="3"/>
      <c r="D579" s="45"/>
      <c r="E579" s="45"/>
      <c r="F579" s="45">
        <f t="shared" si="160"/>
        <v>0</v>
      </c>
      <c r="G579" s="3"/>
      <c r="H579" s="3"/>
      <c r="I579" s="39"/>
      <c r="J579" s="45">
        <f t="shared" si="161"/>
        <v>0</v>
      </c>
      <c r="K579" s="45">
        <f t="shared" si="162"/>
        <v>0</v>
      </c>
      <c r="L579" s="3"/>
      <c r="M579" s="72"/>
      <c r="N579" s="73"/>
      <c r="O579" s="45">
        <f t="shared" si="163"/>
        <v>0</v>
      </c>
      <c r="P579" s="71"/>
      <c r="Q579" s="74"/>
      <c r="R579" s="74"/>
      <c r="S579" s="75"/>
      <c r="T579" s="76"/>
      <c r="U579" s="70"/>
      <c r="V579" s="3"/>
      <c r="W579" s="3"/>
      <c r="X579" s="3"/>
      <c r="Y579" s="39"/>
      <c r="Z579" s="405">
        <f t="shared" si="158"/>
        <v>0</v>
      </c>
      <c r="AA579" s="92">
        <f t="shared" si="159"/>
        <v>0</v>
      </c>
      <c r="AB579" s="71"/>
      <c r="AC579" s="3"/>
      <c r="AD579" s="71"/>
      <c r="AE579" s="78"/>
      <c r="AF579" s="78"/>
      <c r="AG579" s="3"/>
      <c r="AH579" s="3"/>
      <c r="AI579" s="79"/>
      <c r="AJ579" s="3"/>
      <c r="AK579" s="71"/>
      <c r="AL579" s="3"/>
      <c r="AM579" s="71"/>
      <c r="AN579" s="71"/>
      <c r="AO579" s="3"/>
      <c r="AP579" s="76"/>
      <c r="AQ579" s="74"/>
      <c r="AR579" s="3"/>
      <c r="AS579" s="3"/>
      <c r="AT579" s="3"/>
      <c r="AU579" s="3"/>
      <c r="AV579" s="3"/>
      <c r="AW579" s="1"/>
      <c r="AX579" s="1"/>
      <c r="AY579" s="1">
        <f t="shared" si="164"/>
        <v>0</v>
      </c>
      <c r="AZ579" s="3"/>
      <c r="BA579" s="3"/>
      <c r="BB579" s="3"/>
      <c r="BC579" s="80" t="e">
        <f t="shared" si="165"/>
        <v>#DIV/0!</v>
      </c>
      <c r="BD579" s="80" t="e">
        <f t="shared" si="166"/>
        <v>#DIV/0!</v>
      </c>
      <c r="BE579" s="81">
        <f t="shared" si="167"/>
        <v>0</v>
      </c>
      <c r="BF579" s="81">
        <f t="shared" si="168"/>
        <v>0</v>
      </c>
      <c r="BG579" s="81">
        <f t="shared" si="169"/>
        <v>0</v>
      </c>
      <c r="BH579" s="81">
        <f t="shared" si="170"/>
        <v>0</v>
      </c>
      <c r="BI579" s="81">
        <f t="shared" si="171"/>
        <v>0</v>
      </c>
    </row>
    <row r="580" spans="1:61" ht="17.25" thickTop="1" thickBot="1">
      <c r="A580" s="70"/>
      <c r="B580" s="71"/>
      <c r="C580" s="3"/>
      <c r="D580" s="45"/>
      <c r="E580" s="45"/>
      <c r="F580" s="45">
        <f t="shared" si="160"/>
        <v>0</v>
      </c>
      <c r="G580" s="3"/>
      <c r="H580" s="3"/>
      <c r="I580" s="39"/>
      <c r="J580" s="45">
        <f t="shared" si="161"/>
        <v>0</v>
      </c>
      <c r="K580" s="45">
        <f t="shared" si="162"/>
        <v>0</v>
      </c>
      <c r="L580" s="3"/>
      <c r="M580" s="72"/>
      <c r="N580" s="73"/>
      <c r="O580" s="45">
        <f t="shared" si="163"/>
        <v>0</v>
      </c>
      <c r="P580" s="71"/>
      <c r="Q580" s="74"/>
      <c r="R580" s="74"/>
      <c r="S580" s="75"/>
      <c r="T580" s="76"/>
      <c r="U580" s="70"/>
      <c r="V580" s="3"/>
      <c r="W580" s="3"/>
      <c r="X580" s="3"/>
      <c r="Y580" s="39"/>
      <c r="Z580" s="405">
        <f t="shared" si="158"/>
        <v>0</v>
      </c>
      <c r="AA580" s="92">
        <f t="shared" si="159"/>
        <v>0</v>
      </c>
      <c r="AB580" s="71"/>
      <c r="AC580" s="3"/>
      <c r="AD580" s="71"/>
      <c r="AE580" s="78"/>
      <c r="AF580" s="78"/>
      <c r="AG580" s="3"/>
      <c r="AH580" s="3"/>
      <c r="AI580" s="79"/>
      <c r="AJ580" s="3"/>
      <c r="AK580" s="71"/>
      <c r="AL580" s="3"/>
      <c r="AM580" s="71"/>
      <c r="AN580" s="71"/>
      <c r="AO580" s="3"/>
      <c r="AP580" s="76"/>
      <c r="AQ580" s="74"/>
      <c r="AR580" s="3"/>
      <c r="AS580" s="3"/>
      <c r="AT580" s="3"/>
      <c r="AU580" s="3"/>
      <c r="AV580" s="3"/>
      <c r="AW580" s="1"/>
      <c r="AX580" s="1"/>
      <c r="AY580" s="1">
        <f t="shared" si="164"/>
        <v>0</v>
      </c>
      <c r="AZ580" s="3"/>
      <c r="BA580" s="3"/>
      <c r="BB580" s="3"/>
      <c r="BC580" s="80" t="e">
        <f t="shared" si="165"/>
        <v>#DIV/0!</v>
      </c>
      <c r="BD580" s="80" t="e">
        <f t="shared" si="166"/>
        <v>#DIV/0!</v>
      </c>
      <c r="BE580" s="81">
        <f t="shared" si="167"/>
        <v>0</v>
      </c>
      <c r="BF580" s="81">
        <f t="shared" si="168"/>
        <v>0</v>
      </c>
      <c r="BG580" s="81">
        <f t="shared" si="169"/>
        <v>0</v>
      </c>
      <c r="BH580" s="81">
        <f t="shared" si="170"/>
        <v>0</v>
      </c>
      <c r="BI580" s="81">
        <f t="shared" si="171"/>
        <v>0</v>
      </c>
    </row>
    <row r="581" spans="1:61" ht="17.25" thickTop="1" thickBot="1">
      <c r="A581" s="70"/>
      <c r="B581" s="71"/>
      <c r="C581" s="3"/>
      <c r="D581" s="45"/>
      <c r="E581" s="45"/>
      <c r="F581" s="45">
        <f t="shared" si="160"/>
        <v>0</v>
      </c>
      <c r="G581" s="3"/>
      <c r="H581" s="3"/>
      <c r="I581" s="39"/>
      <c r="J581" s="45">
        <f t="shared" si="161"/>
        <v>0</v>
      </c>
      <c r="K581" s="45">
        <f t="shared" si="162"/>
        <v>0</v>
      </c>
      <c r="L581" s="3"/>
      <c r="M581" s="72"/>
      <c r="N581" s="73"/>
      <c r="O581" s="45">
        <f t="shared" si="163"/>
        <v>0</v>
      </c>
      <c r="P581" s="71"/>
      <c r="Q581" s="74"/>
      <c r="R581" s="74"/>
      <c r="S581" s="75"/>
      <c r="T581" s="76"/>
      <c r="U581" s="70"/>
      <c r="V581" s="3"/>
      <c r="W581" s="3"/>
      <c r="X581" s="3"/>
      <c r="Y581" s="39"/>
      <c r="Z581" s="405">
        <f t="shared" si="158"/>
        <v>0</v>
      </c>
      <c r="AA581" s="92">
        <f t="shared" si="159"/>
        <v>0</v>
      </c>
      <c r="AB581" s="71"/>
      <c r="AC581" s="3"/>
      <c r="AD581" s="71"/>
      <c r="AE581" s="78"/>
      <c r="AF581" s="78"/>
      <c r="AG581" s="3"/>
      <c r="AH581" s="3"/>
      <c r="AI581" s="79"/>
      <c r="AJ581" s="3"/>
      <c r="AK581" s="71"/>
      <c r="AL581" s="3"/>
      <c r="AM581" s="71"/>
      <c r="AN581" s="71"/>
      <c r="AO581" s="3"/>
      <c r="AP581" s="76"/>
      <c r="AQ581" s="74"/>
      <c r="AR581" s="3"/>
      <c r="AS581" s="3"/>
      <c r="AT581" s="3"/>
      <c r="AU581" s="3"/>
      <c r="AV581" s="3"/>
      <c r="AW581" s="1"/>
      <c r="AX581" s="1"/>
      <c r="AY581" s="1">
        <f t="shared" si="164"/>
        <v>0</v>
      </c>
      <c r="AZ581" s="3"/>
      <c r="BA581" s="3"/>
      <c r="BB581" s="3"/>
      <c r="BC581" s="80" t="e">
        <f t="shared" si="165"/>
        <v>#DIV/0!</v>
      </c>
      <c r="BD581" s="80" t="e">
        <f t="shared" si="166"/>
        <v>#DIV/0!</v>
      </c>
      <c r="BE581" s="81">
        <f t="shared" si="167"/>
        <v>0</v>
      </c>
      <c r="BF581" s="81">
        <f t="shared" si="168"/>
        <v>0</v>
      </c>
      <c r="BG581" s="81">
        <f t="shared" si="169"/>
        <v>0</v>
      </c>
      <c r="BH581" s="81">
        <f t="shared" si="170"/>
        <v>0</v>
      </c>
      <c r="BI581" s="81">
        <f t="shared" si="171"/>
        <v>0</v>
      </c>
    </row>
    <row r="582" spans="1:61" ht="17.25" thickTop="1" thickBot="1">
      <c r="A582" s="70"/>
      <c r="B582" s="71"/>
      <c r="C582" s="3"/>
      <c r="D582" s="45"/>
      <c r="E582" s="45"/>
      <c r="F582" s="45">
        <f t="shared" si="160"/>
        <v>0</v>
      </c>
      <c r="G582" s="3"/>
      <c r="H582" s="3"/>
      <c r="I582" s="39"/>
      <c r="J582" s="45">
        <f t="shared" si="161"/>
        <v>0</v>
      </c>
      <c r="K582" s="45">
        <f t="shared" si="162"/>
        <v>0</v>
      </c>
      <c r="L582" s="3"/>
      <c r="M582" s="72"/>
      <c r="N582" s="73"/>
      <c r="O582" s="45">
        <f t="shared" si="163"/>
        <v>0</v>
      </c>
      <c r="P582" s="71"/>
      <c r="Q582" s="74"/>
      <c r="R582" s="74"/>
      <c r="S582" s="75"/>
      <c r="T582" s="76"/>
      <c r="U582" s="70"/>
      <c r="V582" s="3"/>
      <c r="W582" s="3"/>
      <c r="X582" s="3"/>
      <c r="Y582" s="39"/>
      <c r="Z582" s="405">
        <f t="shared" ref="Z582:Z637" si="172">IF(AG582="Corporate",((F582+Y582)/2),IF(G582="Club",I582,(F582+Y582)))</f>
        <v>0</v>
      </c>
      <c r="AA582" s="92">
        <f t="shared" si="159"/>
        <v>0</v>
      </c>
      <c r="AB582" s="71"/>
      <c r="AC582" s="3"/>
      <c r="AD582" s="71"/>
      <c r="AE582" s="78"/>
      <c r="AF582" s="78"/>
      <c r="AG582" s="3"/>
      <c r="AH582" s="3"/>
      <c r="AI582" s="79"/>
      <c r="AJ582" s="3"/>
      <c r="AK582" s="71"/>
      <c r="AL582" s="3"/>
      <c r="AM582" s="71"/>
      <c r="AN582" s="71"/>
      <c r="AO582" s="3"/>
      <c r="AP582" s="76"/>
      <c r="AQ582" s="74"/>
      <c r="AR582" s="3"/>
      <c r="AS582" s="3"/>
      <c r="AT582" s="3"/>
      <c r="AU582" s="3"/>
      <c r="AV582" s="3"/>
      <c r="AW582" s="1"/>
      <c r="AX582" s="1"/>
      <c r="AY582" s="1">
        <f t="shared" si="164"/>
        <v>0</v>
      </c>
      <c r="AZ582" s="3"/>
      <c r="BA582" s="3"/>
      <c r="BB582" s="3"/>
      <c r="BC582" s="80" t="e">
        <f t="shared" si="165"/>
        <v>#DIV/0!</v>
      </c>
      <c r="BD582" s="80" t="e">
        <f t="shared" si="166"/>
        <v>#DIV/0!</v>
      </c>
      <c r="BE582" s="81">
        <f t="shared" si="167"/>
        <v>0</v>
      </c>
      <c r="BF582" s="81">
        <f t="shared" si="168"/>
        <v>0</v>
      </c>
      <c r="BG582" s="81">
        <f t="shared" si="169"/>
        <v>0</v>
      </c>
      <c r="BH582" s="81">
        <f t="shared" si="170"/>
        <v>0</v>
      </c>
      <c r="BI582" s="81">
        <f t="shared" si="171"/>
        <v>0</v>
      </c>
    </row>
    <row r="583" spans="1:61" ht="17.25" thickTop="1" thickBot="1">
      <c r="A583" s="70"/>
      <c r="B583" s="71"/>
      <c r="C583" s="3"/>
      <c r="D583" s="45"/>
      <c r="E583" s="45"/>
      <c r="F583" s="45">
        <f t="shared" si="160"/>
        <v>0</v>
      </c>
      <c r="G583" s="3"/>
      <c r="H583" s="3"/>
      <c r="I583" s="39"/>
      <c r="J583" s="45">
        <f t="shared" si="161"/>
        <v>0</v>
      </c>
      <c r="K583" s="45">
        <f t="shared" si="162"/>
        <v>0</v>
      </c>
      <c r="L583" s="3"/>
      <c r="M583" s="72"/>
      <c r="N583" s="73"/>
      <c r="O583" s="45">
        <f t="shared" si="163"/>
        <v>0</v>
      </c>
      <c r="P583" s="71"/>
      <c r="Q583" s="74"/>
      <c r="R583" s="74"/>
      <c r="S583" s="75"/>
      <c r="T583" s="76"/>
      <c r="U583" s="70"/>
      <c r="V583" s="3"/>
      <c r="W583" s="3"/>
      <c r="X583" s="3"/>
      <c r="Y583" s="39"/>
      <c r="Z583" s="405">
        <f t="shared" si="172"/>
        <v>0</v>
      </c>
      <c r="AA583" s="92">
        <f t="shared" si="159"/>
        <v>0</v>
      </c>
      <c r="AB583" s="71"/>
      <c r="AC583" s="3"/>
      <c r="AD583" s="71"/>
      <c r="AE583" s="78"/>
      <c r="AF583" s="78"/>
      <c r="AG583" s="3"/>
      <c r="AH583" s="3"/>
      <c r="AI583" s="79"/>
      <c r="AJ583" s="3"/>
      <c r="AK583" s="71"/>
      <c r="AL583" s="3"/>
      <c r="AM583" s="71"/>
      <c r="AN583" s="71"/>
      <c r="AO583" s="3"/>
      <c r="AP583" s="76"/>
      <c r="AQ583" s="74"/>
      <c r="AR583" s="3"/>
      <c r="AS583" s="3"/>
      <c r="AT583" s="3"/>
      <c r="AU583" s="3"/>
      <c r="AV583" s="3"/>
      <c r="AW583" s="1"/>
      <c r="AX583" s="1"/>
      <c r="AY583" s="1">
        <f t="shared" si="164"/>
        <v>0</v>
      </c>
      <c r="AZ583" s="3"/>
      <c r="BA583" s="3"/>
      <c r="BB583" s="3"/>
      <c r="BC583" s="80" t="e">
        <f t="shared" si="165"/>
        <v>#DIV/0!</v>
      </c>
      <c r="BD583" s="80" t="e">
        <f t="shared" si="166"/>
        <v>#DIV/0!</v>
      </c>
      <c r="BE583" s="81">
        <f t="shared" si="167"/>
        <v>0</v>
      </c>
      <c r="BF583" s="81">
        <f t="shared" si="168"/>
        <v>0</v>
      </c>
      <c r="BG583" s="81">
        <f t="shared" si="169"/>
        <v>0</v>
      </c>
      <c r="BH583" s="81">
        <f t="shared" si="170"/>
        <v>0</v>
      </c>
      <c r="BI583" s="81">
        <f t="shared" si="171"/>
        <v>0</v>
      </c>
    </row>
    <row r="584" spans="1:61" ht="17.25" thickTop="1" thickBot="1">
      <c r="A584" s="70"/>
      <c r="B584" s="71"/>
      <c r="C584" s="3"/>
      <c r="D584" s="45"/>
      <c r="E584" s="45"/>
      <c r="F584" s="45">
        <f t="shared" si="160"/>
        <v>0</v>
      </c>
      <c r="G584" s="3"/>
      <c r="H584" s="3"/>
      <c r="I584" s="39"/>
      <c r="J584" s="45">
        <f t="shared" si="161"/>
        <v>0</v>
      </c>
      <c r="K584" s="45">
        <f t="shared" si="162"/>
        <v>0</v>
      </c>
      <c r="L584" s="3"/>
      <c r="M584" s="72"/>
      <c r="N584" s="73"/>
      <c r="O584" s="45">
        <f t="shared" si="163"/>
        <v>0</v>
      </c>
      <c r="P584" s="71"/>
      <c r="Q584" s="74"/>
      <c r="R584" s="74"/>
      <c r="S584" s="75"/>
      <c r="T584" s="76"/>
      <c r="U584" s="70"/>
      <c r="V584" s="3"/>
      <c r="W584" s="3"/>
      <c r="X584" s="3"/>
      <c r="Y584" s="39"/>
      <c r="Z584" s="405">
        <f t="shared" si="172"/>
        <v>0</v>
      </c>
      <c r="AA584" s="92">
        <f t="shared" si="159"/>
        <v>0</v>
      </c>
      <c r="AB584" s="71"/>
      <c r="AC584" s="3"/>
      <c r="AD584" s="71"/>
      <c r="AE584" s="78"/>
      <c r="AF584" s="78"/>
      <c r="AG584" s="3"/>
      <c r="AH584" s="3"/>
      <c r="AI584" s="79"/>
      <c r="AJ584" s="3"/>
      <c r="AK584" s="71"/>
      <c r="AL584" s="3"/>
      <c r="AM584" s="71"/>
      <c r="AN584" s="71"/>
      <c r="AO584" s="3"/>
      <c r="AP584" s="76"/>
      <c r="AQ584" s="74"/>
      <c r="AR584" s="3"/>
      <c r="AS584" s="3"/>
      <c r="AT584" s="3"/>
      <c r="AU584" s="3"/>
      <c r="AV584" s="3"/>
      <c r="AW584" s="1"/>
      <c r="AX584" s="1"/>
      <c r="AY584" s="1">
        <f t="shared" si="164"/>
        <v>0</v>
      </c>
      <c r="AZ584" s="3"/>
      <c r="BA584" s="3"/>
      <c r="BB584" s="3"/>
      <c r="BC584" s="80" t="e">
        <f t="shared" si="165"/>
        <v>#DIV/0!</v>
      </c>
      <c r="BD584" s="80" t="e">
        <f t="shared" si="166"/>
        <v>#DIV/0!</v>
      </c>
      <c r="BE584" s="81">
        <f t="shared" si="167"/>
        <v>0</v>
      </c>
      <c r="BF584" s="81">
        <f t="shared" si="168"/>
        <v>0</v>
      </c>
      <c r="BG584" s="81">
        <f t="shared" si="169"/>
        <v>0</v>
      </c>
      <c r="BH584" s="81">
        <f t="shared" si="170"/>
        <v>0</v>
      </c>
      <c r="BI584" s="81">
        <f t="shared" si="171"/>
        <v>0</v>
      </c>
    </row>
    <row r="585" spans="1:61" ht="17.25" thickTop="1" thickBot="1">
      <c r="A585" s="70"/>
      <c r="B585" s="71"/>
      <c r="C585" s="3"/>
      <c r="D585" s="45"/>
      <c r="E585" s="45"/>
      <c r="F585" s="45">
        <f t="shared" si="160"/>
        <v>0</v>
      </c>
      <c r="G585" s="3"/>
      <c r="H585" s="3"/>
      <c r="I585" s="39"/>
      <c r="J585" s="45">
        <f t="shared" si="161"/>
        <v>0</v>
      </c>
      <c r="K585" s="45">
        <f t="shared" si="162"/>
        <v>0</v>
      </c>
      <c r="L585" s="3"/>
      <c r="M585" s="72"/>
      <c r="N585" s="73"/>
      <c r="O585" s="45">
        <f t="shared" si="163"/>
        <v>0</v>
      </c>
      <c r="P585" s="71"/>
      <c r="Q585" s="74"/>
      <c r="R585" s="74"/>
      <c r="S585" s="75"/>
      <c r="T585" s="76"/>
      <c r="U585" s="70"/>
      <c r="V585" s="3"/>
      <c r="W585" s="3"/>
      <c r="X585" s="3"/>
      <c r="Y585" s="39"/>
      <c r="Z585" s="405">
        <f t="shared" si="172"/>
        <v>0</v>
      </c>
      <c r="AA585" s="92">
        <f t="shared" si="159"/>
        <v>0</v>
      </c>
      <c r="AB585" s="71"/>
      <c r="AC585" s="3"/>
      <c r="AD585" s="71"/>
      <c r="AE585" s="78"/>
      <c r="AF585" s="78"/>
      <c r="AG585" s="3"/>
      <c r="AH585" s="3"/>
      <c r="AI585" s="79"/>
      <c r="AJ585" s="3"/>
      <c r="AK585" s="71"/>
      <c r="AL585" s="3"/>
      <c r="AM585" s="71"/>
      <c r="AN585" s="71"/>
      <c r="AO585" s="3"/>
      <c r="AP585" s="76"/>
      <c r="AQ585" s="74"/>
      <c r="AR585" s="3"/>
      <c r="AS585" s="3"/>
      <c r="AT585" s="3"/>
      <c r="AU585" s="3"/>
      <c r="AV585" s="3"/>
      <c r="AW585" s="1"/>
      <c r="AX585" s="1"/>
      <c r="AY585" s="1">
        <f t="shared" si="164"/>
        <v>0</v>
      </c>
      <c r="AZ585" s="3"/>
      <c r="BA585" s="3"/>
      <c r="BB585" s="3"/>
      <c r="BC585" s="80" t="e">
        <f t="shared" si="165"/>
        <v>#DIV/0!</v>
      </c>
      <c r="BD585" s="80" t="e">
        <f t="shared" si="166"/>
        <v>#DIV/0!</v>
      </c>
      <c r="BE585" s="81">
        <f t="shared" si="167"/>
        <v>0</v>
      </c>
      <c r="BF585" s="81">
        <f t="shared" si="168"/>
        <v>0</v>
      </c>
      <c r="BG585" s="81">
        <f t="shared" si="169"/>
        <v>0</v>
      </c>
      <c r="BH585" s="81">
        <f t="shared" si="170"/>
        <v>0</v>
      </c>
      <c r="BI585" s="81">
        <f t="shared" si="171"/>
        <v>0</v>
      </c>
    </row>
    <row r="586" spans="1:61" ht="17.25" thickTop="1" thickBot="1">
      <c r="A586" s="70"/>
      <c r="B586" s="71"/>
      <c r="C586" s="3"/>
      <c r="D586" s="45"/>
      <c r="E586" s="45"/>
      <c r="F586" s="45">
        <f t="shared" si="160"/>
        <v>0</v>
      </c>
      <c r="G586" s="3"/>
      <c r="H586" s="3"/>
      <c r="I586" s="39"/>
      <c r="J586" s="45">
        <f t="shared" si="161"/>
        <v>0</v>
      </c>
      <c r="K586" s="45">
        <f t="shared" si="162"/>
        <v>0</v>
      </c>
      <c r="L586" s="3"/>
      <c r="M586" s="72"/>
      <c r="N586" s="73"/>
      <c r="O586" s="45">
        <f t="shared" si="163"/>
        <v>0</v>
      </c>
      <c r="P586" s="71"/>
      <c r="Q586" s="74"/>
      <c r="R586" s="74"/>
      <c r="S586" s="75"/>
      <c r="T586" s="76"/>
      <c r="U586" s="70"/>
      <c r="V586" s="3"/>
      <c r="W586" s="3"/>
      <c r="X586" s="3"/>
      <c r="Y586" s="39"/>
      <c r="Z586" s="405">
        <f t="shared" si="172"/>
        <v>0</v>
      </c>
      <c r="AA586" s="92">
        <f t="shared" si="159"/>
        <v>0</v>
      </c>
      <c r="AB586" s="71"/>
      <c r="AC586" s="3"/>
      <c r="AD586" s="71"/>
      <c r="AE586" s="78"/>
      <c r="AF586" s="78"/>
      <c r="AG586" s="3"/>
      <c r="AH586" s="3"/>
      <c r="AI586" s="79"/>
      <c r="AJ586" s="3"/>
      <c r="AK586" s="71"/>
      <c r="AL586" s="3"/>
      <c r="AM586" s="71"/>
      <c r="AN586" s="71"/>
      <c r="AO586" s="3"/>
      <c r="AP586" s="76"/>
      <c r="AQ586" s="74"/>
      <c r="AR586" s="3"/>
      <c r="AS586" s="3"/>
      <c r="AT586" s="3"/>
      <c r="AU586" s="3"/>
      <c r="AV586" s="3"/>
      <c r="AW586" s="1"/>
      <c r="AX586" s="1"/>
      <c r="AY586" s="1">
        <f t="shared" si="164"/>
        <v>0</v>
      </c>
      <c r="AZ586" s="3"/>
      <c r="BA586" s="3"/>
      <c r="BB586" s="3"/>
      <c r="BC586" s="80" t="e">
        <f t="shared" si="165"/>
        <v>#DIV/0!</v>
      </c>
      <c r="BD586" s="80" t="e">
        <f t="shared" si="166"/>
        <v>#DIV/0!</v>
      </c>
      <c r="BE586" s="81">
        <f t="shared" si="167"/>
        <v>0</v>
      </c>
      <c r="BF586" s="81">
        <f t="shared" si="168"/>
        <v>0</v>
      </c>
      <c r="BG586" s="81">
        <f t="shared" si="169"/>
        <v>0</v>
      </c>
      <c r="BH586" s="81">
        <f t="shared" si="170"/>
        <v>0</v>
      </c>
      <c r="BI586" s="81">
        <f t="shared" si="171"/>
        <v>0</v>
      </c>
    </row>
    <row r="587" spans="1:61" ht="17.25" thickTop="1" thickBot="1">
      <c r="A587" s="70"/>
      <c r="B587" s="71"/>
      <c r="C587" s="3"/>
      <c r="D587" s="45"/>
      <c r="E587" s="45"/>
      <c r="F587" s="45">
        <f t="shared" si="160"/>
        <v>0</v>
      </c>
      <c r="G587" s="3"/>
      <c r="H587" s="3"/>
      <c r="I587" s="39"/>
      <c r="J587" s="45">
        <f t="shared" si="161"/>
        <v>0</v>
      </c>
      <c r="K587" s="45">
        <f t="shared" si="162"/>
        <v>0</v>
      </c>
      <c r="L587" s="3"/>
      <c r="M587" s="72"/>
      <c r="N587" s="73"/>
      <c r="O587" s="45">
        <f t="shared" si="163"/>
        <v>0</v>
      </c>
      <c r="P587" s="71"/>
      <c r="Q587" s="74"/>
      <c r="R587" s="74"/>
      <c r="S587" s="75"/>
      <c r="T587" s="76"/>
      <c r="U587" s="70"/>
      <c r="V587" s="3"/>
      <c r="W587" s="3"/>
      <c r="X587" s="3"/>
      <c r="Y587" s="39"/>
      <c r="Z587" s="405">
        <f t="shared" si="172"/>
        <v>0</v>
      </c>
      <c r="AA587" s="92">
        <f t="shared" si="159"/>
        <v>0</v>
      </c>
      <c r="AB587" s="71"/>
      <c r="AC587" s="3"/>
      <c r="AD587" s="71"/>
      <c r="AE587" s="78"/>
      <c r="AF587" s="78"/>
      <c r="AG587" s="3"/>
      <c r="AH587" s="3"/>
      <c r="AI587" s="79"/>
      <c r="AJ587" s="3"/>
      <c r="AK587" s="71"/>
      <c r="AL587" s="3"/>
      <c r="AM587" s="71"/>
      <c r="AN587" s="71"/>
      <c r="AO587" s="3"/>
      <c r="AP587" s="76"/>
      <c r="AQ587" s="74"/>
      <c r="AR587" s="3"/>
      <c r="AS587" s="3"/>
      <c r="AT587" s="3"/>
      <c r="AU587" s="3"/>
      <c r="AV587" s="3"/>
      <c r="AW587" s="1"/>
      <c r="AX587" s="1"/>
      <c r="AY587" s="1">
        <f t="shared" si="164"/>
        <v>0</v>
      </c>
      <c r="AZ587" s="3"/>
      <c r="BA587" s="3"/>
      <c r="BB587" s="3"/>
      <c r="BC587" s="80" t="e">
        <f t="shared" si="165"/>
        <v>#DIV/0!</v>
      </c>
      <c r="BD587" s="80" t="e">
        <f t="shared" si="166"/>
        <v>#DIV/0!</v>
      </c>
      <c r="BE587" s="81">
        <f t="shared" si="167"/>
        <v>0</v>
      </c>
      <c r="BF587" s="81">
        <f t="shared" si="168"/>
        <v>0</v>
      </c>
      <c r="BG587" s="81">
        <f t="shared" si="169"/>
        <v>0</v>
      </c>
      <c r="BH587" s="81">
        <f t="shared" si="170"/>
        <v>0</v>
      </c>
      <c r="BI587" s="81">
        <f t="shared" si="171"/>
        <v>0</v>
      </c>
    </row>
    <row r="588" spans="1:61" ht="17.25" thickTop="1" thickBot="1">
      <c r="A588" s="70"/>
      <c r="B588" s="71"/>
      <c r="C588" s="3"/>
      <c r="D588" s="45"/>
      <c r="E588" s="45"/>
      <c r="F588" s="45">
        <f t="shared" si="160"/>
        <v>0</v>
      </c>
      <c r="G588" s="3"/>
      <c r="H588" s="3"/>
      <c r="I588" s="39"/>
      <c r="J588" s="45">
        <f t="shared" si="161"/>
        <v>0</v>
      </c>
      <c r="K588" s="45">
        <f t="shared" si="162"/>
        <v>0</v>
      </c>
      <c r="L588" s="3"/>
      <c r="M588" s="72"/>
      <c r="N588" s="73"/>
      <c r="O588" s="45">
        <f t="shared" si="163"/>
        <v>0</v>
      </c>
      <c r="P588" s="71"/>
      <c r="Q588" s="74"/>
      <c r="R588" s="74"/>
      <c r="S588" s="75"/>
      <c r="T588" s="76"/>
      <c r="U588" s="70"/>
      <c r="V588" s="3"/>
      <c r="W588" s="3"/>
      <c r="X588" s="3"/>
      <c r="Y588" s="39"/>
      <c r="Z588" s="405">
        <f t="shared" si="172"/>
        <v>0</v>
      </c>
      <c r="AA588" s="92">
        <f t="shared" si="159"/>
        <v>0</v>
      </c>
      <c r="AB588" s="71"/>
      <c r="AC588" s="3"/>
      <c r="AD588" s="71"/>
      <c r="AE588" s="78"/>
      <c r="AF588" s="78"/>
      <c r="AG588" s="3"/>
      <c r="AH588" s="3"/>
      <c r="AI588" s="79"/>
      <c r="AJ588" s="3"/>
      <c r="AK588" s="71"/>
      <c r="AL588" s="3"/>
      <c r="AM588" s="71"/>
      <c r="AN588" s="71"/>
      <c r="AO588" s="3"/>
      <c r="AP588" s="76"/>
      <c r="AQ588" s="74"/>
      <c r="AR588" s="3"/>
      <c r="AS588" s="3"/>
      <c r="AT588" s="3"/>
      <c r="AU588" s="3"/>
      <c r="AV588" s="3"/>
      <c r="AW588" s="1"/>
      <c r="AX588" s="1"/>
      <c r="AY588" s="1">
        <f t="shared" si="164"/>
        <v>0</v>
      </c>
      <c r="AZ588" s="3"/>
      <c r="BA588" s="3"/>
      <c r="BB588" s="3"/>
      <c r="BC588" s="80" t="e">
        <f t="shared" si="165"/>
        <v>#DIV/0!</v>
      </c>
      <c r="BD588" s="80" t="e">
        <f t="shared" si="166"/>
        <v>#DIV/0!</v>
      </c>
      <c r="BE588" s="81">
        <f t="shared" si="167"/>
        <v>0</v>
      </c>
      <c r="BF588" s="81">
        <f t="shared" si="168"/>
        <v>0</v>
      </c>
      <c r="BG588" s="81">
        <f t="shared" si="169"/>
        <v>0</v>
      </c>
      <c r="BH588" s="81">
        <f t="shared" si="170"/>
        <v>0</v>
      </c>
      <c r="BI588" s="81">
        <f t="shared" si="171"/>
        <v>0</v>
      </c>
    </row>
    <row r="589" spans="1:61" ht="17.25" thickTop="1" thickBot="1">
      <c r="A589" s="70"/>
      <c r="B589" s="71"/>
      <c r="C589" s="3"/>
      <c r="D589" s="45"/>
      <c r="E589" s="45"/>
      <c r="F589" s="45">
        <f t="shared" si="160"/>
        <v>0</v>
      </c>
      <c r="G589" s="3"/>
      <c r="H589" s="3"/>
      <c r="I589" s="39"/>
      <c r="J589" s="45">
        <f t="shared" si="161"/>
        <v>0</v>
      </c>
      <c r="K589" s="45">
        <f t="shared" si="162"/>
        <v>0</v>
      </c>
      <c r="L589" s="3"/>
      <c r="M589" s="72"/>
      <c r="N589" s="73"/>
      <c r="O589" s="45">
        <f t="shared" si="163"/>
        <v>0</v>
      </c>
      <c r="P589" s="71"/>
      <c r="Q589" s="74"/>
      <c r="R589" s="74"/>
      <c r="S589" s="75"/>
      <c r="T589" s="76"/>
      <c r="U589" s="70"/>
      <c r="V589" s="3"/>
      <c r="W589" s="3"/>
      <c r="X589" s="3"/>
      <c r="Y589" s="39"/>
      <c r="Z589" s="405">
        <f t="shared" si="172"/>
        <v>0</v>
      </c>
      <c r="AA589" s="92">
        <f t="shared" si="159"/>
        <v>0</v>
      </c>
      <c r="AB589" s="71"/>
      <c r="AC589" s="3"/>
      <c r="AD589" s="71"/>
      <c r="AE589" s="78"/>
      <c r="AF589" s="78"/>
      <c r="AG589" s="3"/>
      <c r="AH589" s="3"/>
      <c r="AI589" s="79"/>
      <c r="AJ589" s="3"/>
      <c r="AK589" s="71"/>
      <c r="AL589" s="3"/>
      <c r="AM589" s="71"/>
      <c r="AN589" s="71"/>
      <c r="AO589" s="3"/>
      <c r="AP589" s="76"/>
      <c r="AQ589" s="74"/>
      <c r="AR589" s="3"/>
      <c r="AS589" s="3"/>
      <c r="AT589" s="3"/>
      <c r="AU589" s="3"/>
      <c r="AV589" s="3"/>
      <c r="AW589" s="1"/>
      <c r="AX589" s="1"/>
      <c r="AY589" s="1">
        <f t="shared" si="164"/>
        <v>0</v>
      </c>
      <c r="AZ589" s="3"/>
      <c r="BA589" s="3"/>
      <c r="BB589" s="3"/>
      <c r="BC589" s="80" t="e">
        <f t="shared" si="165"/>
        <v>#DIV/0!</v>
      </c>
      <c r="BD589" s="80" t="e">
        <f t="shared" si="166"/>
        <v>#DIV/0!</v>
      </c>
      <c r="BE589" s="81">
        <f t="shared" si="167"/>
        <v>0</v>
      </c>
      <c r="BF589" s="81">
        <f t="shared" si="168"/>
        <v>0</v>
      </c>
      <c r="BG589" s="81">
        <f t="shared" si="169"/>
        <v>0</v>
      </c>
      <c r="BH589" s="81">
        <f t="shared" si="170"/>
        <v>0</v>
      </c>
      <c r="BI589" s="81">
        <f t="shared" si="171"/>
        <v>0</v>
      </c>
    </row>
    <row r="590" spans="1:61" ht="17.25" thickTop="1" thickBot="1">
      <c r="A590" s="70"/>
      <c r="B590" s="71"/>
      <c r="C590" s="3"/>
      <c r="D590" s="45"/>
      <c r="E590" s="45"/>
      <c r="F590" s="45">
        <f t="shared" si="160"/>
        <v>0</v>
      </c>
      <c r="G590" s="3"/>
      <c r="H590" s="3"/>
      <c r="I590" s="39"/>
      <c r="J590" s="45">
        <f t="shared" si="161"/>
        <v>0</v>
      </c>
      <c r="K590" s="45">
        <f t="shared" si="162"/>
        <v>0</v>
      </c>
      <c r="L590" s="3"/>
      <c r="M590" s="72"/>
      <c r="N590" s="73"/>
      <c r="O590" s="45">
        <f t="shared" si="163"/>
        <v>0</v>
      </c>
      <c r="P590" s="71"/>
      <c r="Q590" s="74"/>
      <c r="R590" s="74"/>
      <c r="S590" s="75"/>
      <c r="T590" s="76"/>
      <c r="U590" s="70"/>
      <c r="V590" s="3"/>
      <c r="W590" s="3"/>
      <c r="X590" s="3"/>
      <c r="Y590" s="39"/>
      <c r="Z590" s="405">
        <f t="shared" si="172"/>
        <v>0</v>
      </c>
      <c r="AA590" s="92">
        <f t="shared" si="159"/>
        <v>0</v>
      </c>
      <c r="AB590" s="71"/>
      <c r="AC590" s="3"/>
      <c r="AD590" s="71"/>
      <c r="AE590" s="78"/>
      <c r="AF590" s="78"/>
      <c r="AG590" s="3"/>
      <c r="AH590" s="3"/>
      <c r="AI590" s="79"/>
      <c r="AJ590" s="3"/>
      <c r="AK590" s="71"/>
      <c r="AL590" s="3"/>
      <c r="AM590" s="71"/>
      <c r="AN590" s="71"/>
      <c r="AO590" s="3"/>
      <c r="AP590" s="76"/>
      <c r="AQ590" s="74"/>
      <c r="AR590" s="3"/>
      <c r="AS590" s="3"/>
      <c r="AT590" s="3"/>
      <c r="AU590" s="3"/>
      <c r="AV590" s="3"/>
      <c r="AW590" s="1"/>
      <c r="AX590" s="1"/>
      <c r="AY590" s="1">
        <f t="shared" si="164"/>
        <v>0</v>
      </c>
      <c r="AZ590" s="3"/>
      <c r="BA590" s="3"/>
      <c r="BB590" s="3"/>
      <c r="BC590" s="80" t="e">
        <f t="shared" si="165"/>
        <v>#DIV/0!</v>
      </c>
      <c r="BD590" s="80" t="e">
        <f t="shared" si="166"/>
        <v>#DIV/0!</v>
      </c>
      <c r="BE590" s="81">
        <f t="shared" si="167"/>
        <v>0</v>
      </c>
      <c r="BF590" s="81">
        <f t="shared" si="168"/>
        <v>0</v>
      </c>
      <c r="BG590" s="81">
        <f t="shared" si="169"/>
        <v>0</v>
      </c>
      <c r="BH590" s="81">
        <f t="shared" si="170"/>
        <v>0</v>
      </c>
      <c r="BI590" s="81">
        <f t="shared" si="171"/>
        <v>0</v>
      </c>
    </row>
    <row r="591" spans="1:61" ht="17.25" thickTop="1" thickBot="1">
      <c r="A591" s="70"/>
      <c r="B591" s="71"/>
      <c r="C591" s="3"/>
      <c r="D591" s="45"/>
      <c r="E591" s="45"/>
      <c r="F591" s="45">
        <f t="shared" si="160"/>
        <v>0</v>
      </c>
      <c r="G591" s="3"/>
      <c r="H591" s="3"/>
      <c r="I591" s="39"/>
      <c r="J591" s="45">
        <f t="shared" si="161"/>
        <v>0</v>
      </c>
      <c r="K591" s="45">
        <f t="shared" si="162"/>
        <v>0</v>
      </c>
      <c r="L591" s="3"/>
      <c r="M591" s="72"/>
      <c r="N591" s="73"/>
      <c r="O591" s="45">
        <f t="shared" si="163"/>
        <v>0</v>
      </c>
      <c r="P591" s="71"/>
      <c r="Q591" s="74"/>
      <c r="R591" s="74"/>
      <c r="S591" s="75"/>
      <c r="T591" s="76"/>
      <c r="U591" s="70"/>
      <c r="V591" s="3"/>
      <c r="W591" s="3"/>
      <c r="X591" s="3"/>
      <c r="Y591" s="39"/>
      <c r="Z591" s="405">
        <f t="shared" si="172"/>
        <v>0</v>
      </c>
      <c r="AA591" s="92">
        <f t="shared" si="159"/>
        <v>0</v>
      </c>
      <c r="AB591" s="71"/>
      <c r="AC591" s="3"/>
      <c r="AD591" s="71"/>
      <c r="AE591" s="78"/>
      <c r="AF591" s="78"/>
      <c r="AG591" s="3"/>
      <c r="AH591" s="3"/>
      <c r="AI591" s="79"/>
      <c r="AJ591" s="3"/>
      <c r="AK591" s="71"/>
      <c r="AL591" s="3"/>
      <c r="AM591" s="71"/>
      <c r="AN591" s="71"/>
      <c r="AO591" s="3"/>
      <c r="AP591" s="76"/>
      <c r="AQ591" s="74"/>
      <c r="AR591" s="3"/>
      <c r="AS591" s="3"/>
      <c r="AT591" s="3"/>
      <c r="AU591" s="3"/>
      <c r="AV591" s="3"/>
      <c r="AW591" s="1"/>
      <c r="AX591" s="1"/>
      <c r="AY591" s="1">
        <f t="shared" si="164"/>
        <v>0</v>
      </c>
      <c r="AZ591" s="3"/>
      <c r="BA591" s="3"/>
      <c r="BB591" s="3"/>
      <c r="BC591" s="80" t="e">
        <f t="shared" si="165"/>
        <v>#DIV/0!</v>
      </c>
      <c r="BD591" s="80" t="e">
        <f t="shared" si="166"/>
        <v>#DIV/0!</v>
      </c>
      <c r="BE591" s="81">
        <f t="shared" si="167"/>
        <v>0</v>
      </c>
      <c r="BF591" s="81">
        <f t="shared" si="168"/>
        <v>0</v>
      </c>
      <c r="BG591" s="81">
        <f t="shared" si="169"/>
        <v>0</v>
      </c>
      <c r="BH591" s="81">
        <f t="shared" si="170"/>
        <v>0</v>
      </c>
      <c r="BI591" s="81">
        <f t="shared" si="171"/>
        <v>0</v>
      </c>
    </row>
    <row r="592" spans="1:61" ht="17.25" thickTop="1" thickBot="1">
      <c r="A592" s="70"/>
      <c r="B592" s="71"/>
      <c r="C592" s="3"/>
      <c r="D592" s="45"/>
      <c r="E592" s="45"/>
      <c r="F592" s="45">
        <f t="shared" si="160"/>
        <v>0</v>
      </c>
      <c r="G592" s="3"/>
      <c r="H592" s="3"/>
      <c r="I592" s="39"/>
      <c r="J592" s="45">
        <f t="shared" si="161"/>
        <v>0</v>
      </c>
      <c r="K592" s="45">
        <f t="shared" si="162"/>
        <v>0</v>
      </c>
      <c r="L592" s="3"/>
      <c r="M592" s="72"/>
      <c r="N592" s="73"/>
      <c r="O592" s="45">
        <f t="shared" si="163"/>
        <v>0</v>
      </c>
      <c r="P592" s="71"/>
      <c r="Q592" s="74"/>
      <c r="R592" s="74"/>
      <c r="S592" s="75"/>
      <c r="T592" s="76"/>
      <c r="U592" s="70"/>
      <c r="V592" s="3"/>
      <c r="W592" s="3"/>
      <c r="X592" s="3"/>
      <c r="Y592" s="39"/>
      <c r="Z592" s="405">
        <f t="shared" si="172"/>
        <v>0</v>
      </c>
      <c r="AA592" s="92">
        <f t="shared" si="159"/>
        <v>0</v>
      </c>
      <c r="AB592" s="71"/>
      <c r="AC592" s="3"/>
      <c r="AD592" s="71"/>
      <c r="AE592" s="78"/>
      <c r="AF592" s="78"/>
      <c r="AG592" s="3"/>
      <c r="AH592" s="3"/>
      <c r="AI592" s="79"/>
      <c r="AJ592" s="3"/>
      <c r="AK592" s="71"/>
      <c r="AL592" s="3"/>
      <c r="AM592" s="71"/>
      <c r="AN592" s="71"/>
      <c r="AO592" s="3"/>
      <c r="AP592" s="76"/>
      <c r="AQ592" s="74"/>
      <c r="AR592" s="3"/>
      <c r="AS592" s="3"/>
      <c r="AT592" s="3"/>
      <c r="AU592" s="3"/>
      <c r="AV592" s="3"/>
      <c r="AW592" s="1"/>
      <c r="AX592" s="1"/>
      <c r="AY592" s="1">
        <f t="shared" si="164"/>
        <v>0</v>
      </c>
      <c r="AZ592" s="3"/>
      <c r="BA592" s="3"/>
      <c r="BB592" s="3"/>
      <c r="BC592" s="80" t="e">
        <f t="shared" si="165"/>
        <v>#DIV/0!</v>
      </c>
      <c r="BD592" s="80" t="e">
        <f t="shared" si="166"/>
        <v>#DIV/0!</v>
      </c>
      <c r="BE592" s="81">
        <f t="shared" si="167"/>
        <v>0</v>
      </c>
      <c r="BF592" s="81">
        <f t="shared" si="168"/>
        <v>0</v>
      </c>
      <c r="BG592" s="81">
        <f t="shared" si="169"/>
        <v>0</v>
      </c>
      <c r="BH592" s="81">
        <f t="shared" si="170"/>
        <v>0</v>
      </c>
      <c r="BI592" s="81">
        <f t="shared" si="171"/>
        <v>0</v>
      </c>
    </row>
    <row r="593" spans="1:61" ht="17.25" thickTop="1" thickBot="1">
      <c r="A593" s="70"/>
      <c r="B593" s="71"/>
      <c r="C593" s="3"/>
      <c r="D593" s="45"/>
      <c r="E593" s="45"/>
      <c r="F593" s="45">
        <f t="shared" si="160"/>
        <v>0</v>
      </c>
      <c r="G593" s="3"/>
      <c r="H593" s="3"/>
      <c r="I593" s="39"/>
      <c r="J593" s="45">
        <f t="shared" si="161"/>
        <v>0</v>
      </c>
      <c r="K593" s="45">
        <f t="shared" si="162"/>
        <v>0</v>
      </c>
      <c r="L593" s="3"/>
      <c r="M593" s="72"/>
      <c r="N593" s="73"/>
      <c r="O593" s="45">
        <f t="shared" si="163"/>
        <v>0</v>
      </c>
      <c r="P593" s="71"/>
      <c r="Q593" s="74"/>
      <c r="R593" s="74"/>
      <c r="S593" s="75"/>
      <c r="T593" s="76"/>
      <c r="U593" s="70"/>
      <c r="V593" s="3"/>
      <c r="W593" s="3"/>
      <c r="X593" s="3"/>
      <c r="Y593" s="39"/>
      <c r="Z593" s="405">
        <f t="shared" si="172"/>
        <v>0</v>
      </c>
      <c r="AA593" s="92">
        <f t="shared" si="159"/>
        <v>0</v>
      </c>
      <c r="AB593" s="71"/>
      <c r="AC593" s="3"/>
      <c r="AD593" s="71"/>
      <c r="AE593" s="78"/>
      <c r="AF593" s="78"/>
      <c r="AG593" s="3"/>
      <c r="AH593" s="3"/>
      <c r="AI593" s="79"/>
      <c r="AJ593" s="3"/>
      <c r="AK593" s="71"/>
      <c r="AL593" s="3"/>
      <c r="AM593" s="71"/>
      <c r="AN593" s="71"/>
      <c r="AO593" s="3"/>
      <c r="AP593" s="76"/>
      <c r="AQ593" s="74"/>
      <c r="AR593" s="3"/>
      <c r="AS593" s="3"/>
      <c r="AT593" s="3"/>
      <c r="AU593" s="3"/>
      <c r="AV593" s="3"/>
      <c r="AW593" s="1"/>
      <c r="AX593" s="1"/>
      <c r="AY593" s="1">
        <f t="shared" si="164"/>
        <v>0</v>
      </c>
      <c r="AZ593" s="3"/>
      <c r="BA593" s="3"/>
      <c r="BB593" s="3"/>
      <c r="BC593" s="80" t="e">
        <f t="shared" si="165"/>
        <v>#DIV/0!</v>
      </c>
      <c r="BD593" s="80" t="e">
        <f t="shared" si="166"/>
        <v>#DIV/0!</v>
      </c>
      <c r="BE593" s="81">
        <f t="shared" si="167"/>
        <v>0</v>
      </c>
      <c r="BF593" s="81">
        <f t="shared" si="168"/>
        <v>0</v>
      </c>
      <c r="BG593" s="81">
        <f t="shared" si="169"/>
        <v>0</v>
      </c>
      <c r="BH593" s="81">
        <f t="shared" si="170"/>
        <v>0</v>
      </c>
      <c r="BI593" s="81">
        <f t="shared" si="171"/>
        <v>0</v>
      </c>
    </row>
    <row r="594" spans="1:61" ht="17.25" thickTop="1" thickBot="1">
      <c r="A594" s="70"/>
      <c r="B594" s="71"/>
      <c r="C594" s="3"/>
      <c r="D594" s="45"/>
      <c r="E594" s="45"/>
      <c r="F594" s="45">
        <f t="shared" si="160"/>
        <v>0</v>
      </c>
      <c r="G594" s="3"/>
      <c r="H594" s="3"/>
      <c r="I594" s="39"/>
      <c r="J594" s="45">
        <f t="shared" si="161"/>
        <v>0</v>
      </c>
      <c r="K594" s="45">
        <f t="shared" si="162"/>
        <v>0</v>
      </c>
      <c r="L594" s="3"/>
      <c r="M594" s="72"/>
      <c r="N594" s="73"/>
      <c r="O594" s="45">
        <f t="shared" si="163"/>
        <v>0</v>
      </c>
      <c r="P594" s="71"/>
      <c r="Q594" s="74"/>
      <c r="R594" s="74"/>
      <c r="S594" s="75"/>
      <c r="T594" s="76"/>
      <c r="U594" s="70"/>
      <c r="V594" s="3"/>
      <c r="W594" s="3"/>
      <c r="X594" s="3"/>
      <c r="Y594" s="39"/>
      <c r="Z594" s="405">
        <f t="shared" si="172"/>
        <v>0</v>
      </c>
      <c r="AA594" s="92">
        <f t="shared" si="159"/>
        <v>0</v>
      </c>
      <c r="AB594" s="71"/>
      <c r="AC594" s="3"/>
      <c r="AD594" s="71"/>
      <c r="AE594" s="78"/>
      <c r="AF594" s="78"/>
      <c r="AG594" s="3"/>
      <c r="AH594" s="3"/>
      <c r="AI594" s="79"/>
      <c r="AJ594" s="3"/>
      <c r="AK594" s="71"/>
      <c r="AL594" s="3"/>
      <c r="AM594" s="71"/>
      <c r="AN594" s="71"/>
      <c r="AO594" s="3"/>
      <c r="AP594" s="76"/>
      <c r="AQ594" s="74"/>
      <c r="AR594" s="3"/>
      <c r="AS594" s="3"/>
      <c r="AT594" s="3"/>
      <c r="AU594" s="3"/>
      <c r="AV594" s="3"/>
      <c r="AW594" s="1"/>
      <c r="AX594" s="1"/>
      <c r="AY594" s="1">
        <f t="shared" si="164"/>
        <v>0</v>
      </c>
      <c r="AZ594" s="3"/>
      <c r="BA594" s="3"/>
      <c r="BB594" s="3"/>
      <c r="BC594" s="80" t="e">
        <f t="shared" si="165"/>
        <v>#DIV/0!</v>
      </c>
      <c r="BD594" s="80" t="e">
        <f t="shared" si="166"/>
        <v>#DIV/0!</v>
      </c>
      <c r="BE594" s="81">
        <f t="shared" si="167"/>
        <v>0</v>
      </c>
      <c r="BF594" s="81">
        <f t="shared" si="168"/>
        <v>0</v>
      </c>
      <c r="BG594" s="81">
        <f t="shared" si="169"/>
        <v>0</v>
      </c>
      <c r="BH594" s="81">
        <f t="shared" si="170"/>
        <v>0</v>
      </c>
      <c r="BI594" s="81">
        <f t="shared" si="171"/>
        <v>0</v>
      </c>
    </row>
    <row r="595" spans="1:61" ht="17.25" thickTop="1" thickBot="1">
      <c r="A595" s="70"/>
      <c r="B595" s="71"/>
      <c r="C595" s="3"/>
      <c r="D595" s="45"/>
      <c r="E595" s="45"/>
      <c r="F595" s="45">
        <f t="shared" si="160"/>
        <v>0</v>
      </c>
      <c r="G595" s="3"/>
      <c r="H595" s="3"/>
      <c r="I595" s="39"/>
      <c r="J595" s="45">
        <f t="shared" si="161"/>
        <v>0</v>
      </c>
      <c r="K595" s="45">
        <f t="shared" si="162"/>
        <v>0</v>
      </c>
      <c r="L595" s="3"/>
      <c r="M595" s="72"/>
      <c r="N595" s="73"/>
      <c r="O595" s="45">
        <f t="shared" si="163"/>
        <v>0</v>
      </c>
      <c r="P595" s="71"/>
      <c r="Q595" s="74"/>
      <c r="R595" s="74"/>
      <c r="S595" s="75"/>
      <c r="T595" s="76"/>
      <c r="U595" s="70"/>
      <c r="V595" s="3"/>
      <c r="W595" s="3"/>
      <c r="X595" s="3"/>
      <c r="Y595" s="39"/>
      <c r="Z595" s="405">
        <f t="shared" si="172"/>
        <v>0</v>
      </c>
      <c r="AA595" s="92">
        <f t="shared" si="159"/>
        <v>0</v>
      </c>
      <c r="AB595" s="71"/>
      <c r="AC595" s="3"/>
      <c r="AD595" s="71"/>
      <c r="AE595" s="78"/>
      <c r="AF595" s="78"/>
      <c r="AG595" s="3"/>
      <c r="AH595" s="3"/>
      <c r="AI595" s="79"/>
      <c r="AJ595" s="3"/>
      <c r="AK595" s="71"/>
      <c r="AL595" s="3"/>
      <c r="AM595" s="71"/>
      <c r="AN595" s="71"/>
      <c r="AO595" s="3"/>
      <c r="AP595" s="76"/>
      <c r="AQ595" s="74"/>
      <c r="AR595" s="3"/>
      <c r="AS595" s="3"/>
      <c r="AT595" s="3"/>
      <c r="AU595" s="3"/>
      <c r="AV595" s="3"/>
      <c r="AW595" s="1"/>
      <c r="AX595" s="1"/>
      <c r="AY595" s="1">
        <f t="shared" si="164"/>
        <v>0</v>
      </c>
      <c r="AZ595" s="3"/>
      <c r="BA595" s="3"/>
      <c r="BB595" s="3"/>
      <c r="BC595" s="80" t="e">
        <f t="shared" si="165"/>
        <v>#DIV/0!</v>
      </c>
      <c r="BD595" s="80" t="e">
        <f t="shared" si="166"/>
        <v>#DIV/0!</v>
      </c>
      <c r="BE595" s="81">
        <f t="shared" si="167"/>
        <v>0</v>
      </c>
      <c r="BF595" s="81">
        <f t="shared" si="168"/>
        <v>0</v>
      </c>
      <c r="BG595" s="81">
        <f t="shared" si="169"/>
        <v>0</v>
      </c>
      <c r="BH595" s="81">
        <f t="shared" si="170"/>
        <v>0</v>
      </c>
      <c r="BI595" s="81">
        <f t="shared" si="171"/>
        <v>0</v>
      </c>
    </row>
    <row r="596" spans="1:61" ht="17.25" thickTop="1" thickBot="1">
      <c r="A596" s="70"/>
      <c r="B596" s="71"/>
      <c r="C596" s="3"/>
      <c r="D596" s="45"/>
      <c r="E596" s="45"/>
      <c r="F596" s="45">
        <f t="shared" si="160"/>
        <v>0</v>
      </c>
      <c r="G596" s="3"/>
      <c r="H596" s="3"/>
      <c r="I596" s="39"/>
      <c r="J596" s="45">
        <f t="shared" si="161"/>
        <v>0</v>
      </c>
      <c r="K596" s="45">
        <f t="shared" si="162"/>
        <v>0</v>
      </c>
      <c r="L596" s="3"/>
      <c r="M596" s="72"/>
      <c r="N596" s="73"/>
      <c r="O596" s="45">
        <f t="shared" si="163"/>
        <v>0</v>
      </c>
      <c r="P596" s="71"/>
      <c r="Q596" s="74"/>
      <c r="R596" s="74"/>
      <c r="S596" s="75"/>
      <c r="T596" s="76"/>
      <c r="U596" s="70"/>
      <c r="V596" s="3"/>
      <c r="W596" s="3"/>
      <c r="X596" s="3"/>
      <c r="Y596" s="39"/>
      <c r="Z596" s="405">
        <f t="shared" si="172"/>
        <v>0</v>
      </c>
      <c r="AA596" s="92">
        <f t="shared" si="159"/>
        <v>0</v>
      </c>
      <c r="AB596" s="71"/>
      <c r="AC596" s="3"/>
      <c r="AD596" s="71"/>
      <c r="AE596" s="78"/>
      <c r="AF596" s="78"/>
      <c r="AG596" s="3"/>
      <c r="AH596" s="3"/>
      <c r="AI596" s="79"/>
      <c r="AJ596" s="3"/>
      <c r="AK596" s="71"/>
      <c r="AL596" s="3"/>
      <c r="AM596" s="71"/>
      <c r="AN596" s="71"/>
      <c r="AO596" s="3"/>
      <c r="AP596" s="76"/>
      <c r="AQ596" s="74"/>
      <c r="AR596" s="3"/>
      <c r="AS596" s="3"/>
      <c r="AT596" s="3"/>
      <c r="AU596" s="3"/>
      <c r="AV596" s="3"/>
      <c r="AW596" s="1"/>
      <c r="AX596" s="1"/>
      <c r="AY596" s="1">
        <f t="shared" si="164"/>
        <v>0</v>
      </c>
      <c r="AZ596" s="3"/>
      <c r="BA596" s="3"/>
      <c r="BB596" s="3"/>
      <c r="BC596" s="80" t="e">
        <f t="shared" si="165"/>
        <v>#DIV/0!</v>
      </c>
      <c r="BD596" s="80" t="e">
        <f t="shared" si="166"/>
        <v>#DIV/0!</v>
      </c>
      <c r="BE596" s="81">
        <f t="shared" si="167"/>
        <v>0</v>
      </c>
      <c r="BF596" s="81">
        <f t="shared" si="168"/>
        <v>0</v>
      </c>
      <c r="BG596" s="81">
        <f t="shared" si="169"/>
        <v>0</v>
      </c>
      <c r="BH596" s="81">
        <f t="shared" si="170"/>
        <v>0</v>
      </c>
      <c r="BI596" s="81">
        <f t="shared" si="171"/>
        <v>0</v>
      </c>
    </row>
    <row r="597" spans="1:61" ht="17.25" thickTop="1" thickBot="1">
      <c r="A597" s="70"/>
      <c r="B597" s="71"/>
      <c r="C597" s="3"/>
      <c r="D597" s="45"/>
      <c r="E597" s="45"/>
      <c r="F597" s="45">
        <f t="shared" si="160"/>
        <v>0</v>
      </c>
      <c r="G597" s="3"/>
      <c r="H597" s="3"/>
      <c r="I597" s="39"/>
      <c r="J597" s="45">
        <f t="shared" si="161"/>
        <v>0</v>
      </c>
      <c r="K597" s="45">
        <f t="shared" si="162"/>
        <v>0</v>
      </c>
      <c r="L597" s="3"/>
      <c r="M597" s="72"/>
      <c r="N597" s="73"/>
      <c r="O597" s="45">
        <f t="shared" si="163"/>
        <v>0</v>
      </c>
      <c r="P597" s="71"/>
      <c r="Q597" s="74"/>
      <c r="R597" s="74"/>
      <c r="S597" s="75"/>
      <c r="T597" s="76"/>
      <c r="U597" s="70"/>
      <c r="V597" s="3"/>
      <c r="W597" s="3"/>
      <c r="X597" s="3"/>
      <c r="Y597" s="39"/>
      <c r="Z597" s="405">
        <f t="shared" si="172"/>
        <v>0</v>
      </c>
      <c r="AA597" s="92">
        <f t="shared" si="159"/>
        <v>0</v>
      </c>
      <c r="AB597" s="71"/>
      <c r="AC597" s="3"/>
      <c r="AD597" s="71"/>
      <c r="AE597" s="78"/>
      <c r="AF597" s="78"/>
      <c r="AG597" s="3"/>
      <c r="AH597" s="3"/>
      <c r="AI597" s="79"/>
      <c r="AJ597" s="3"/>
      <c r="AK597" s="71"/>
      <c r="AL597" s="3"/>
      <c r="AM597" s="71"/>
      <c r="AN597" s="71"/>
      <c r="AO597" s="3"/>
      <c r="AP597" s="76"/>
      <c r="AQ597" s="74"/>
      <c r="AR597" s="3"/>
      <c r="AS597" s="3"/>
      <c r="AT597" s="3"/>
      <c r="AU597" s="3"/>
      <c r="AV597" s="3"/>
      <c r="AW597" s="1"/>
      <c r="AX597" s="1"/>
      <c r="AY597" s="1">
        <f t="shared" si="164"/>
        <v>0</v>
      </c>
      <c r="AZ597" s="3"/>
      <c r="BA597" s="3"/>
      <c r="BB597" s="3"/>
      <c r="BC597" s="80" t="e">
        <f t="shared" si="165"/>
        <v>#DIV/0!</v>
      </c>
      <c r="BD597" s="80" t="e">
        <f t="shared" si="166"/>
        <v>#DIV/0!</v>
      </c>
      <c r="BE597" s="81">
        <f t="shared" si="167"/>
        <v>0</v>
      </c>
      <c r="BF597" s="81">
        <f t="shared" si="168"/>
        <v>0</v>
      </c>
      <c r="BG597" s="81">
        <f t="shared" si="169"/>
        <v>0</v>
      </c>
      <c r="BH597" s="81">
        <f t="shared" si="170"/>
        <v>0</v>
      </c>
      <c r="BI597" s="81">
        <f t="shared" si="171"/>
        <v>0</v>
      </c>
    </row>
    <row r="598" spans="1:61" ht="17.25" thickTop="1" thickBot="1">
      <c r="A598" s="70"/>
      <c r="B598" s="71"/>
      <c r="C598" s="3"/>
      <c r="D598" s="45"/>
      <c r="E598" s="45"/>
      <c r="F598" s="45">
        <f t="shared" si="160"/>
        <v>0</v>
      </c>
      <c r="G598" s="3"/>
      <c r="H598" s="3"/>
      <c r="I598" s="39"/>
      <c r="J598" s="45">
        <f t="shared" si="161"/>
        <v>0</v>
      </c>
      <c r="K598" s="45">
        <f t="shared" si="162"/>
        <v>0</v>
      </c>
      <c r="L598" s="3"/>
      <c r="M598" s="72"/>
      <c r="N598" s="73"/>
      <c r="O598" s="45">
        <f t="shared" si="163"/>
        <v>0</v>
      </c>
      <c r="P598" s="71"/>
      <c r="Q598" s="74"/>
      <c r="R598" s="74"/>
      <c r="S598" s="75"/>
      <c r="T598" s="76"/>
      <c r="U598" s="70"/>
      <c r="V598" s="3"/>
      <c r="W598" s="3"/>
      <c r="X598" s="3"/>
      <c r="Y598" s="39"/>
      <c r="Z598" s="405">
        <f t="shared" si="172"/>
        <v>0</v>
      </c>
      <c r="AA598" s="92">
        <f t="shared" si="159"/>
        <v>0</v>
      </c>
      <c r="AB598" s="71"/>
      <c r="AC598" s="3"/>
      <c r="AD598" s="71"/>
      <c r="AE598" s="78"/>
      <c r="AF598" s="78"/>
      <c r="AG598" s="3"/>
      <c r="AH598" s="3"/>
      <c r="AI598" s="79"/>
      <c r="AJ598" s="3"/>
      <c r="AK598" s="71"/>
      <c r="AL598" s="3"/>
      <c r="AM598" s="71"/>
      <c r="AN598" s="71"/>
      <c r="AO598" s="3"/>
      <c r="AP598" s="76"/>
      <c r="AQ598" s="74"/>
      <c r="AR598" s="3"/>
      <c r="AS598" s="3"/>
      <c r="AT598" s="3"/>
      <c r="AU598" s="3"/>
      <c r="AV598" s="3"/>
      <c r="AW598" s="1"/>
      <c r="AX598" s="1"/>
      <c r="AY598" s="1">
        <f t="shared" si="164"/>
        <v>0</v>
      </c>
      <c r="AZ598" s="3"/>
      <c r="BA598" s="3"/>
      <c r="BB598" s="3"/>
      <c r="BC598" s="80" t="e">
        <f t="shared" si="165"/>
        <v>#DIV/0!</v>
      </c>
      <c r="BD598" s="80" t="e">
        <f t="shared" si="166"/>
        <v>#DIV/0!</v>
      </c>
      <c r="BE598" s="81">
        <f t="shared" si="167"/>
        <v>0</v>
      </c>
      <c r="BF598" s="81">
        <f t="shared" si="168"/>
        <v>0</v>
      </c>
      <c r="BG598" s="81">
        <f t="shared" si="169"/>
        <v>0</v>
      </c>
      <c r="BH598" s="81">
        <f t="shared" si="170"/>
        <v>0</v>
      </c>
      <c r="BI598" s="81">
        <f t="shared" si="171"/>
        <v>0</v>
      </c>
    </row>
    <row r="599" spans="1:61" ht="17.25" thickTop="1" thickBot="1">
      <c r="A599" s="70"/>
      <c r="B599" s="71"/>
      <c r="C599" s="3"/>
      <c r="D599" s="45"/>
      <c r="E599" s="45"/>
      <c r="F599" s="45">
        <f t="shared" si="160"/>
        <v>0</v>
      </c>
      <c r="G599" s="3"/>
      <c r="H599" s="3"/>
      <c r="I599" s="39"/>
      <c r="J599" s="45">
        <f t="shared" si="161"/>
        <v>0</v>
      </c>
      <c r="K599" s="45">
        <f t="shared" si="162"/>
        <v>0</v>
      </c>
      <c r="L599" s="3"/>
      <c r="M599" s="72"/>
      <c r="N599" s="73"/>
      <c r="O599" s="45">
        <f t="shared" si="163"/>
        <v>0</v>
      </c>
      <c r="P599" s="71"/>
      <c r="Q599" s="74"/>
      <c r="R599" s="74"/>
      <c r="S599" s="75"/>
      <c r="T599" s="76"/>
      <c r="U599" s="70"/>
      <c r="V599" s="3"/>
      <c r="W599" s="3"/>
      <c r="X599" s="3"/>
      <c r="Y599" s="39"/>
      <c r="Z599" s="405">
        <f t="shared" si="172"/>
        <v>0</v>
      </c>
      <c r="AA599" s="92">
        <f t="shared" si="159"/>
        <v>0</v>
      </c>
      <c r="AB599" s="71"/>
      <c r="AC599" s="3"/>
      <c r="AD599" s="71"/>
      <c r="AE599" s="78"/>
      <c r="AF599" s="78"/>
      <c r="AG599" s="3"/>
      <c r="AH599" s="3"/>
      <c r="AI599" s="79"/>
      <c r="AJ599" s="3"/>
      <c r="AK599" s="71"/>
      <c r="AL599" s="3"/>
      <c r="AM599" s="71"/>
      <c r="AN599" s="71"/>
      <c r="AO599" s="3"/>
      <c r="AP599" s="76"/>
      <c r="AQ599" s="74"/>
      <c r="AR599" s="3"/>
      <c r="AS599" s="3"/>
      <c r="AT599" s="3"/>
      <c r="AU599" s="3"/>
      <c r="AV599" s="3"/>
      <c r="AW599" s="1"/>
      <c r="AX599" s="1"/>
      <c r="AY599" s="1">
        <f t="shared" si="164"/>
        <v>0</v>
      </c>
      <c r="AZ599" s="3"/>
      <c r="BA599" s="3"/>
      <c r="BB599" s="3"/>
      <c r="BC599" s="80" t="e">
        <f t="shared" si="165"/>
        <v>#DIV/0!</v>
      </c>
      <c r="BD599" s="80" t="e">
        <f t="shared" si="166"/>
        <v>#DIV/0!</v>
      </c>
      <c r="BE599" s="81">
        <f t="shared" si="167"/>
        <v>0</v>
      </c>
      <c r="BF599" s="81">
        <f t="shared" si="168"/>
        <v>0</v>
      </c>
      <c r="BG599" s="81">
        <f t="shared" si="169"/>
        <v>0</v>
      </c>
      <c r="BH599" s="81">
        <f t="shared" si="170"/>
        <v>0</v>
      </c>
      <c r="BI599" s="81">
        <f t="shared" si="171"/>
        <v>0</v>
      </c>
    </row>
    <row r="600" spans="1:61" ht="17.25" thickTop="1" thickBot="1">
      <c r="A600" s="70"/>
      <c r="B600" s="71"/>
      <c r="C600" s="3"/>
      <c r="D600" s="45"/>
      <c r="E600" s="45"/>
      <c r="F600" s="45">
        <f t="shared" si="160"/>
        <v>0</v>
      </c>
      <c r="G600" s="3"/>
      <c r="H600" s="3"/>
      <c r="I600" s="39"/>
      <c r="J600" s="45">
        <f t="shared" si="161"/>
        <v>0</v>
      </c>
      <c r="K600" s="45">
        <f t="shared" si="162"/>
        <v>0</v>
      </c>
      <c r="L600" s="3"/>
      <c r="M600" s="72"/>
      <c r="N600" s="73"/>
      <c r="O600" s="45">
        <f t="shared" si="163"/>
        <v>0</v>
      </c>
      <c r="P600" s="71"/>
      <c r="Q600" s="74"/>
      <c r="R600" s="74"/>
      <c r="S600" s="75"/>
      <c r="T600" s="76"/>
      <c r="U600" s="70"/>
      <c r="V600" s="3"/>
      <c r="W600" s="3"/>
      <c r="X600" s="3"/>
      <c r="Y600" s="39"/>
      <c r="Z600" s="405">
        <f t="shared" si="172"/>
        <v>0</v>
      </c>
      <c r="AA600" s="92">
        <f t="shared" si="159"/>
        <v>0</v>
      </c>
      <c r="AB600" s="71"/>
      <c r="AC600" s="3"/>
      <c r="AD600" s="71"/>
      <c r="AE600" s="78"/>
      <c r="AF600" s="78"/>
      <c r="AG600" s="3"/>
      <c r="AH600" s="3"/>
      <c r="AI600" s="79"/>
      <c r="AJ600" s="3"/>
      <c r="AK600" s="71"/>
      <c r="AL600" s="3"/>
      <c r="AM600" s="71"/>
      <c r="AN600" s="71"/>
      <c r="AO600" s="3"/>
      <c r="AP600" s="76"/>
      <c r="AQ600" s="74"/>
      <c r="AR600" s="3"/>
      <c r="AS600" s="3"/>
      <c r="AT600" s="3"/>
      <c r="AU600" s="3"/>
      <c r="AV600" s="3"/>
      <c r="AW600" s="1"/>
      <c r="AX600" s="1"/>
      <c r="AY600" s="1">
        <f t="shared" si="164"/>
        <v>0</v>
      </c>
      <c r="AZ600" s="3"/>
      <c r="BA600" s="3"/>
      <c r="BB600" s="3"/>
      <c r="BC600" s="80" t="e">
        <f t="shared" si="165"/>
        <v>#DIV/0!</v>
      </c>
      <c r="BD600" s="80" t="e">
        <f t="shared" si="166"/>
        <v>#DIV/0!</v>
      </c>
      <c r="BE600" s="81">
        <f t="shared" si="167"/>
        <v>0</v>
      </c>
      <c r="BF600" s="81">
        <f t="shared" si="168"/>
        <v>0</v>
      </c>
      <c r="BG600" s="81">
        <f t="shared" si="169"/>
        <v>0</v>
      </c>
      <c r="BH600" s="81">
        <f t="shared" si="170"/>
        <v>0</v>
      </c>
      <c r="BI600" s="81">
        <f t="shared" si="171"/>
        <v>0</v>
      </c>
    </row>
    <row r="601" spans="1:61" ht="17.25" thickTop="1" thickBot="1">
      <c r="A601" s="70"/>
      <c r="B601" s="71"/>
      <c r="C601" s="3"/>
      <c r="D601" s="45"/>
      <c r="E601" s="45"/>
      <c r="F601" s="45">
        <f t="shared" si="160"/>
        <v>0</v>
      </c>
      <c r="G601" s="3"/>
      <c r="H601" s="3"/>
      <c r="I601" s="39"/>
      <c r="J601" s="45">
        <f t="shared" si="161"/>
        <v>0</v>
      </c>
      <c r="K601" s="45">
        <f t="shared" si="162"/>
        <v>0</v>
      </c>
      <c r="L601" s="3"/>
      <c r="M601" s="72"/>
      <c r="N601" s="73"/>
      <c r="O601" s="45">
        <f t="shared" si="163"/>
        <v>0</v>
      </c>
      <c r="P601" s="71"/>
      <c r="Q601" s="74"/>
      <c r="R601" s="74"/>
      <c r="S601" s="75"/>
      <c r="T601" s="76"/>
      <c r="U601" s="70"/>
      <c r="V601" s="3"/>
      <c r="W601" s="3"/>
      <c r="X601" s="3"/>
      <c r="Y601" s="39"/>
      <c r="Z601" s="405">
        <f t="shared" si="172"/>
        <v>0</v>
      </c>
      <c r="AA601" s="92">
        <f t="shared" si="159"/>
        <v>0</v>
      </c>
      <c r="AB601" s="71"/>
      <c r="AC601" s="3"/>
      <c r="AD601" s="71"/>
      <c r="AE601" s="78"/>
      <c r="AF601" s="78"/>
      <c r="AG601" s="3"/>
      <c r="AH601" s="3"/>
      <c r="AI601" s="79"/>
      <c r="AJ601" s="3"/>
      <c r="AK601" s="71"/>
      <c r="AL601" s="3"/>
      <c r="AM601" s="71"/>
      <c r="AN601" s="71"/>
      <c r="AO601" s="3"/>
      <c r="AP601" s="76"/>
      <c r="AQ601" s="74"/>
      <c r="AR601" s="3"/>
      <c r="AS601" s="3"/>
      <c r="AT601" s="3"/>
      <c r="AU601" s="3"/>
      <c r="AV601" s="3"/>
      <c r="AW601" s="1"/>
      <c r="AX601" s="1"/>
      <c r="AY601" s="1">
        <f t="shared" si="164"/>
        <v>0</v>
      </c>
      <c r="AZ601" s="3"/>
      <c r="BA601" s="3"/>
      <c r="BB601" s="3"/>
      <c r="BC601" s="80" t="e">
        <f t="shared" si="165"/>
        <v>#DIV/0!</v>
      </c>
      <c r="BD601" s="80" t="e">
        <f t="shared" si="166"/>
        <v>#DIV/0!</v>
      </c>
      <c r="BE601" s="81">
        <f t="shared" si="167"/>
        <v>0</v>
      </c>
      <c r="BF601" s="81">
        <f t="shared" si="168"/>
        <v>0</v>
      </c>
      <c r="BG601" s="81">
        <f t="shared" si="169"/>
        <v>0</v>
      </c>
      <c r="BH601" s="81">
        <f t="shared" si="170"/>
        <v>0</v>
      </c>
      <c r="BI601" s="81">
        <f t="shared" si="171"/>
        <v>0</v>
      </c>
    </row>
    <row r="602" spans="1:61" ht="17.25" thickTop="1" thickBot="1">
      <c r="A602" s="70"/>
      <c r="B602" s="71"/>
      <c r="C602" s="3"/>
      <c r="D602" s="45"/>
      <c r="E602" s="45"/>
      <c r="F602" s="45">
        <f t="shared" si="160"/>
        <v>0</v>
      </c>
      <c r="G602" s="3"/>
      <c r="H602" s="3"/>
      <c r="I602" s="39"/>
      <c r="J602" s="45">
        <f t="shared" si="161"/>
        <v>0</v>
      </c>
      <c r="K602" s="45">
        <f t="shared" si="162"/>
        <v>0</v>
      </c>
      <c r="L602" s="3"/>
      <c r="M602" s="72"/>
      <c r="N602" s="73"/>
      <c r="O602" s="45">
        <f t="shared" si="163"/>
        <v>0</v>
      </c>
      <c r="P602" s="71"/>
      <c r="Q602" s="74"/>
      <c r="R602" s="74"/>
      <c r="S602" s="75"/>
      <c r="T602" s="76"/>
      <c r="U602" s="70"/>
      <c r="V602" s="3"/>
      <c r="W602" s="3"/>
      <c r="X602" s="3"/>
      <c r="Y602" s="39"/>
      <c r="Z602" s="405">
        <f t="shared" si="172"/>
        <v>0</v>
      </c>
      <c r="AA602" s="92">
        <f t="shared" si="159"/>
        <v>0</v>
      </c>
      <c r="AB602" s="71"/>
      <c r="AC602" s="3"/>
      <c r="AD602" s="71"/>
      <c r="AE602" s="78"/>
      <c r="AF602" s="78"/>
      <c r="AG602" s="3"/>
      <c r="AH602" s="3"/>
      <c r="AI602" s="79"/>
      <c r="AJ602" s="3"/>
      <c r="AK602" s="71"/>
      <c r="AL602" s="3"/>
      <c r="AM602" s="71"/>
      <c r="AN602" s="71"/>
      <c r="AO602" s="3"/>
      <c r="AP602" s="76"/>
      <c r="AQ602" s="74"/>
      <c r="AR602" s="3"/>
      <c r="AS602" s="3"/>
      <c r="AT602" s="3"/>
      <c r="AU602" s="3"/>
      <c r="AV602" s="3"/>
      <c r="AW602" s="1"/>
      <c r="AX602" s="1"/>
      <c r="AY602" s="1">
        <f t="shared" si="164"/>
        <v>0</v>
      </c>
      <c r="AZ602" s="3"/>
      <c r="BA602" s="3"/>
      <c r="BB602" s="3"/>
      <c r="BC602" s="80" t="e">
        <f t="shared" si="165"/>
        <v>#DIV/0!</v>
      </c>
      <c r="BD602" s="80" t="e">
        <f t="shared" si="166"/>
        <v>#DIV/0!</v>
      </c>
      <c r="BE602" s="81">
        <f t="shared" si="167"/>
        <v>0</v>
      </c>
      <c r="BF602" s="81">
        <f t="shared" si="168"/>
        <v>0</v>
      </c>
      <c r="BG602" s="81">
        <f t="shared" si="169"/>
        <v>0</v>
      </c>
      <c r="BH602" s="81">
        <f t="shared" si="170"/>
        <v>0</v>
      </c>
      <c r="BI602" s="81">
        <f t="shared" si="171"/>
        <v>0</v>
      </c>
    </row>
    <row r="603" spans="1:61" ht="17.25" thickTop="1" thickBot="1">
      <c r="A603" s="70"/>
      <c r="B603" s="71"/>
      <c r="C603" s="3"/>
      <c r="D603" s="45"/>
      <c r="E603" s="45"/>
      <c r="F603" s="45">
        <f t="shared" si="160"/>
        <v>0</v>
      </c>
      <c r="G603" s="3"/>
      <c r="H603" s="3"/>
      <c r="I603" s="39"/>
      <c r="J603" s="45">
        <f t="shared" si="161"/>
        <v>0</v>
      </c>
      <c r="K603" s="45">
        <f t="shared" si="162"/>
        <v>0</v>
      </c>
      <c r="L603" s="3"/>
      <c r="M603" s="72"/>
      <c r="N603" s="73"/>
      <c r="O603" s="45">
        <f t="shared" si="163"/>
        <v>0</v>
      </c>
      <c r="P603" s="71"/>
      <c r="Q603" s="74"/>
      <c r="R603" s="74"/>
      <c r="S603" s="75"/>
      <c r="T603" s="76"/>
      <c r="U603" s="70"/>
      <c r="V603" s="3"/>
      <c r="W603" s="3"/>
      <c r="X603" s="3"/>
      <c r="Y603" s="39"/>
      <c r="Z603" s="405">
        <f t="shared" si="172"/>
        <v>0</v>
      </c>
      <c r="AA603" s="92">
        <f t="shared" si="159"/>
        <v>0</v>
      </c>
      <c r="AB603" s="71"/>
      <c r="AC603" s="3"/>
      <c r="AD603" s="71"/>
      <c r="AE603" s="78"/>
      <c r="AF603" s="78"/>
      <c r="AG603" s="3"/>
      <c r="AH603" s="3"/>
      <c r="AI603" s="79"/>
      <c r="AJ603" s="3"/>
      <c r="AK603" s="71"/>
      <c r="AL603" s="3"/>
      <c r="AM603" s="71"/>
      <c r="AN603" s="71"/>
      <c r="AO603" s="3"/>
      <c r="AP603" s="76"/>
      <c r="AQ603" s="74"/>
      <c r="AR603" s="3"/>
      <c r="AS603" s="3"/>
      <c r="AT603" s="3"/>
      <c r="AU603" s="3"/>
      <c r="AV603" s="3"/>
      <c r="AW603" s="1"/>
      <c r="AX603" s="1"/>
      <c r="AY603" s="1">
        <f t="shared" si="164"/>
        <v>0</v>
      </c>
      <c r="AZ603" s="3"/>
      <c r="BA603" s="3"/>
      <c r="BB603" s="3"/>
      <c r="BC603" s="80" t="e">
        <f t="shared" si="165"/>
        <v>#DIV/0!</v>
      </c>
      <c r="BD603" s="80" t="e">
        <f t="shared" si="166"/>
        <v>#DIV/0!</v>
      </c>
      <c r="BE603" s="81">
        <f t="shared" si="167"/>
        <v>0</v>
      </c>
      <c r="BF603" s="81">
        <f t="shared" si="168"/>
        <v>0</v>
      </c>
      <c r="BG603" s="81">
        <f t="shared" si="169"/>
        <v>0</v>
      </c>
      <c r="BH603" s="81">
        <f t="shared" si="170"/>
        <v>0</v>
      </c>
      <c r="BI603" s="81">
        <f t="shared" si="171"/>
        <v>0</v>
      </c>
    </row>
    <row r="604" spans="1:61" ht="17.25" thickTop="1" thickBot="1">
      <c r="A604" s="70"/>
      <c r="B604" s="71"/>
      <c r="C604" s="3"/>
      <c r="D604" s="45"/>
      <c r="E604" s="45"/>
      <c r="F604" s="45">
        <f t="shared" si="160"/>
        <v>0</v>
      </c>
      <c r="G604" s="3"/>
      <c r="H604" s="3"/>
      <c r="I604" s="39"/>
      <c r="J604" s="45">
        <f t="shared" si="161"/>
        <v>0</v>
      </c>
      <c r="K604" s="45">
        <f t="shared" si="162"/>
        <v>0</v>
      </c>
      <c r="L604" s="3"/>
      <c r="M604" s="72"/>
      <c r="N604" s="73"/>
      <c r="O604" s="45">
        <f t="shared" si="163"/>
        <v>0</v>
      </c>
      <c r="P604" s="71"/>
      <c r="Q604" s="74"/>
      <c r="R604" s="74"/>
      <c r="S604" s="75"/>
      <c r="T604" s="76"/>
      <c r="U604" s="70"/>
      <c r="V604" s="3"/>
      <c r="W604" s="3"/>
      <c r="X604" s="3"/>
      <c r="Y604" s="39"/>
      <c r="Z604" s="405">
        <f t="shared" si="172"/>
        <v>0</v>
      </c>
      <c r="AA604" s="92">
        <f t="shared" si="159"/>
        <v>0</v>
      </c>
      <c r="AB604" s="71"/>
      <c r="AC604" s="3"/>
      <c r="AD604" s="71"/>
      <c r="AE604" s="78"/>
      <c r="AF604" s="78"/>
      <c r="AG604" s="3"/>
      <c r="AH604" s="3"/>
      <c r="AI604" s="79"/>
      <c r="AJ604" s="3"/>
      <c r="AK604" s="71"/>
      <c r="AL604" s="3"/>
      <c r="AM604" s="71"/>
      <c r="AN604" s="71"/>
      <c r="AO604" s="3"/>
      <c r="AP604" s="76"/>
      <c r="AQ604" s="74"/>
      <c r="AR604" s="3"/>
      <c r="AS604" s="3"/>
      <c r="AT604" s="3"/>
      <c r="AU604" s="3"/>
      <c r="AV604" s="3"/>
      <c r="AW604" s="1"/>
      <c r="AX604" s="1"/>
      <c r="AY604" s="1">
        <f t="shared" si="164"/>
        <v>0</v>
      </c>
      <c r="AZ604" s="3"/>
      <c r="BA604" s="3"/>
      <c r="BB604" s="3"/>
      <c r="BC604" s="80" t="e">
        <f t="shared" si="165"/>
        <v>#DIV/0!</v>
      </c>
      <c r="BD604" s="80" t="e">
        <f t="shared" si="166"/>
        <v>#DIV/0!</v>
      </c>
      <c r="BE604" s="81">
        <f t="shared" si="167"/>
        <v>0</v>
      </c>
      <c r="BF604" s="81">
        <f t="shared" si="168"/>
        <v>0</v>
      </c>
      <c r="BG604" s="81">
        <f t="shared" si="169"/>
        <v>0</v>
      </c>
      <c r="BH604" s="81">
        <f t="shared" si="170"/>
        <v>0</v>
      </c>
      <c r="BI604" s="81">
        <f t="shared" si="171"/>
        <v>0</v>
      </c>
    </row>
    <row r="605" spans="1:61" ht="17.25" thickTop="1" thickBot="1">
      <c r="A605" s="70"/>
      <c r="B605" s="71"/>
      <c r="C605" s="3"/>
      <c r="D605" s="45"/>
      <c r="E605" s="45"/>
      <c r="F605" s="45">
        <f t="shared" si="160"/>
        <v>0</v>
      </c>
      <c r="G605" s="3"/>
      <c r="H605" s="3"/>
      <c r="I605" s="39"/>
      <c r="J605" s="45">
        <f t="shared" si="161"/>
        <v>0</v>
      </c>
      <c r="K605" s="45">
        <f t="shared" si="162"/>
        <v>0</v>
      </c>
      <c r="L605" s="3"/>
      <c r="M605" s="72"/>
      <c r="N605" s="73"/>
      <c r="O605" s="45">
        <f t="shared" si="163"/>
        <v>0</v>
      </c>
      <c r="P605" s="71"/>
      <c r="Q605" s="74"/>
      <c r="R605" s="74"/>
      <c r="S605" s="75"/>
      <c r="T605" s="76"/>
      <c r="U605" s="70"/>
      <c r="V605" s="3"/>
      <c r="W605" s="3"/>
      <c r="X605" s="3"/>
      <c r="Y605" s="39"/>
      <c r="Z605" s="405">
        <f t="shared" si="172"/>
        <v>0</v>
      </c>
      <c r="AA605" s="92">
        <f t="shared" si="159"/>
        <v>0</v>
      </c>
      <c r="AB605" s="71"/>
      <c r="AC605" s="3"/>
      <c r="AD605" s="71"/>
      <c r="AE605" s="78"/>
      <c r="AF605" s="78"/>
      <c r="AG605" s="3"/>
      <c r="AH605" s="3"/>
      <c r="AI605" s="79"/>
      <c r="AJ605" s="3"/>
      <c r="AK605" s="71"/>
      <c r="AL605" s="3"/>
      <c r="AM605" s="71"/>
      <c r="AN605" s="71"/>
      <c r="AO605" s="3"/>
      <c r="AP605" s="76"/>
      <c r="AQ605" s="74"/>
      <c r="AR605" s="3"/>
      <c r="AS605" s="3"/>
      <c r="AT605" s="3"/>
      <c r="AU605" s="3"/>
      <c r="AV605" s="3"/>
      <c r="AW605" s="1"/>
      <c r="AX605" s="1"/>
      <c r="AY605" s="1">
        <f t="shared" si="164"/>
        <v>0</v>
      </c>
      <c r="AZ605" s="3"/>
      <c r="BA605" s="3"/>
      <c r="BB605" s="3"/>
      <c r="BC605" s="80" t="e">
        <f t="shared" si="165"/>
        <v>#DIV/0!</v>
      </c>
      <c r="BD605" s="80" t="e">
        <f t="shared" si="166"/>
        <v>#DIV/0!</v>
      </c>
      <c r="BE605" s="81">
        <f t="shared" si="167"/>
        <v>0</v>
      </c>
      <c r="BF605" s="81">
        <f t="shared" si="168"/>
        <v>0</v>
      </c>
      <c r="BG605" s="81">
        <f t="shared" si="169"/>
        <v>0</v>
      </c>
      <c r="BH605" s="81">
        <f t="shared" si="170"/>
        <v>0</v>
      </c>
      <c r="BI605" s="81">
        <f t="shared" si="171"/>
        <v>0</v>
      </c>
    </row>
    <row r="606" spans="1:61" ht="17.25" thickTop="1" thickBot="1">
      <c r="A606" s="70"/>
      <c r="B606" s="71"/>
      <c r="C606" s="3"/>
      <c r="D606" s="45"/>
      <c r="E606" s="45"/>
      <c r="F606" s="45">
        <f t="shared" si="160"/>
        <v>0</v>
      </c>
      <c r="G606" s="3"/>
      <c r="H606" s="3"/>
      <c r="I606" s="39"/>
      <c r="J606" s="45">
        <f t="shared" si="161"/>
        <v>0</v>
      </c>
      <c r="K606" s="45">
        <f t="shared" si="162"/>
        <v>0</v>
      </c>
      <c r="L606" s="3"/>
      <c r="M606" s="72"/>
      <c r="N606" s="73"/>
      <c r="O606" s="45">
        <f t="shared" si="163"/>
        <v>0</v>
      </c>
      <c r="P606" s="71"/>
      <c r="Q606" s="74"/>
      <c r="R606" s="74"/>
      <c r="S606" s="75"/>
      <c r="T606" s="76"/>
      <c r="U606" s="70"/>
      <c r="V606" s="3"/>
      <c r="W606" s="3"/>
      <c r="X606" s="3"/>
      <c r="Y606" s="39"/>
      <c r="Z606" s="405">
        <f t="shared" si="172"/>
        <v>0</v>
      </c>
      <c r="AA606" s="92">
        <f t="shared" si="159"/>
        <v>0</v>
      </c>
      <c r="AB606" s="71"/>
      <c r="AC606" s="3"/>
      <c r="AD606" s="71"/>
      <c r="AE606" s="78"/>
      <c r="AF606" s="78"/>
      <c r="AG606" s="3"/>
      <c r="AH606" s="3"/>
      <c r="AI606" s="79"/>
      <c r="AJ606" s="3"/>
      <c r="AK606" s="71"/>
      <c r="AL606" s="3"/>
      <c r="AM606" s="71"/>
      <c r="AN606" s="71"/>
      <c r="AO606" s="3"/>
      <c r="AP606" s="76"/>
      <c r="AQ606" s="74"/>
      <c r="AR606" s="3"/>
      <c r="AS606" s="3"/>
      <c r="AT606" s="3"/>
      <c r="AU606" s="3"/>
      <c r="AV606" s="3"/>
      <c r="AW606" s="1"/>
      <c r="AX606" s="1"/>
      <c r="AY606" s="1">
        <f t="shared" si="164"/>
        <v>0</v>
      </c>
      <c r="AZ606" s="3"/>
      <c r="BA606" s="3"/>
      <c r="BB606" s="3"/>
      <c r="BC606" s="80" t="e">
        <f t="shared" si="165"/>
        <v>#DIV/0!</v>
      </c>
      <c r="BD606" s="80" t="e">
        <f t="shared" si="166"/>
        <v>#DIV/0!</v>
      </c>
      <c r="BE606" s="81">
        <f t="shared" si="167"/>
        <v>0</v>
      </c>
      <c r="BF606" s="81">
        <f t="shared" si="168"/>
        <v>0</v>
      </c>
      <c r="BG606" s="81">
        <f t="shared" si="169"/>
        <v>0</v>
      </c>
      <c r="BH606" s="81">
        <f t="shared" si="170"/>
        <v>0</v>
      </c>
      <c r="BI606" s="81">
        <f t="shared" si="171"/>
        <v>0</v>
      </c>
    </row>
    <row r="607" spans="1:61" ht="17.25" thickTop="1" thickBot="1">
      <c r="A607" s="70"/>
      <c r="B607" s="71"/>
      <c r="C607" s="3"/>
      <c r="D607" s="45"/>
      <c r="E607" s="45"/>
      <c r="F607" s="45">
        <f t="shared" si="160"/>
        <v>0</v>
      </c>
      <c r="G607" s="3"/>
      <c r="H607" s="3"/>
      <c r="I607" s="39"/>
      <c r="J607" s="45">
        <f t="shared" si="161"/>
        <v>0</v>
      </c>
      <c r="K607" s="45">
        <f t="shared" si="162"/>
        <v>0</v>
      </c>
      <c r="L607" s="3"/>
      <c r="M607" s="72"/>
      <c r="N607" s="73"/>
      <c r="O607" s="45">
        <f t="shared" si="163"/>
        <v>0</v>
      </c>
      <c r="P607" s="71"/>
      <c r="Q607" s="74"/>
      <c r="R607" s="74"/>
      <c r="S607" s="75"/>
      <c r="T607" s="76"/>
      <c r="U607" s="70"/>
      <c r="V607" s="3"/>
      <c r="W607" s="3"/>
      <c r="X607" s="3"/>
      <c r="Y607" s="39"/>
      <c r="Z607" s="405">
        <f t="shared" si="172"/>
        <v>0</v>
      </c>
      <c r="AA607" s="92">
        <f t="shared" si="159"/>
        <v>0</v>
      </c>
      <c r="AB607" s="71"/>
      <c r="AC607" s="3"/>
      <c r="AD607" s="71"/>
      <c r="AE607" s="78"/>
      <c r="AF607" s="78"/>
      <c r="AG607" s="3"/>
      <c r="AH607" s="3"/>
      <c r="AI607" s="79"/>
      <c r="AJ607" s="3"/>
      <c r="AK607" s="71"/>
      <c r="AL607" s="3"/>
      <c r="AM607" s="71"/>
      <c r="AN607" s="71"/>
      <c r="AO607" s="3"/>
      <c r="AP607" s="76"/>
      <c r="AQ607" s="74"/>
      <c r="AR607" s="3"/>
      <c r="AS607" s="3"/>
      <c r="AT607" s="3"/>
      <c r="AU607" s="3"/>
      <c r="AV607" s="3"/>
      <c r="AW607" s="1"/>
      <c r="AX607" s="1"/>
      <c r="AY607" s="1">
        <f t="shared" si="164"/>
        <v>0</v>
      </c>
      <c r="AZ607" s="3"/>
      <c r="BA607" s="3"/>
      <c r="BB607" s="3"/>
      <c r="BC607" s="80" t="e">
        <f t="shared" si="165"/>
        <v>#DIV/0!</v>
      </c>
      <c r="BD607" s="80" t="e">
        <f t="shared" si="166"/>
        <v>#DIV/0!</v>
      </c>
      <c r="BE607" s="81">
        <f t="shared" si="167"/>
        <v>0</v>
      </c>
      <c r="BF607" s="81">
        <f t="shared" si="168"/>
        <v>0</v>
      </c>
      <c r="BG607" s="81">
        <f t="shared" si="169"/>
        <v>0</v>
      </c>
      <c r="BH607" s="81">
        <f t="shared" si="170"/>
        <v>0</v>
      </c>
      <c r="BI607" s="81">
        <f t="shared" si="171"/>
        <v>0</v>
      </c>
    </row>
    <row r="608" spans="1:61" ht="17.25" thickTop="1" thickBot="1">
      <c r="A608" s="70"/>
      <c r="B608" s="71"/>
      <c r="C608" s="3"/>
      <c r="D608" s="45"/>
      <c r="E608" s="45"/>
      <c r="F608" s="45">
        <f t="shared" si="160"/>
        <v>0</v>
      </c>
      <c r="G608" s="3"/>
      <c r="H608" s="3"/>
      <c r="I608" s="39"/>
      <c r="J608" s="45">
        <f t="shared" si="161"/>
        <v>0</v>
      </c>
      <c r="K608" s="45">
        <f t="shared" si="162"/>
        <v>0</v>
      </c>
      <c r="L608" s="3"/>
      <c r="M608" s="72"/>
      <c r="N608" s="73"/>
      <c r="O608" s="45">
        <f t="shared" si="163"/>
        <v>0</v>
      </c>
      <c r="P608" s="71"/>
      <c r="Q608" s="74"/>
      <c r="R608" s="74"/>
      <c r="S608" s="75"/>
      <c r="T608" s="76"/>
      <c r="U608" s="70"/>
      <c r="V608" s="3"/>
      <c r="W608" s="3"/>
      <c r="X608" s="3"/>
      <c r="Y608" s="39"/>
      <c r="Z608" s="405">
        <f t="shared" si="172"/>
        <v>0</v>
      </c>
      <c r="AA608" s="92">
        <f t="shared" si="159"/>
        <v>0</v>
      </c>
      <c r="AB608" s="71"/>
      <c r="AC608" s="3"/>
      <c r="AD608" s="71"/>
      <c r="AE608" s="78"/>
      <c r="AF608" s="78"/>
      <c r="AG608" s="3"/>
      <c r="AH608" s="3"/>
      <c r="AI608" s="79"/>
      <c r="AJ608" s="3"/>
      <c r="AK608" s="71"/>
      <c r="AL608" s="3"/>
      <c r="AM608" s="71"/>
      <c r="AN608" s="71"/>
      <c r="AO608" s="3"/>
      <c r="AP608" s="76"/>
      <c r="AQ608" s="74"/>
      <c r="AR608" s="3"/>
      <c r="AS608" s="3"/>
      <c r="AT608" s="3"/>
      <c r="AU608" s="3"/>
      <c r="AV608" s="3"/>
      <c r="AW608" s="1"/>
      <c r="AX608" s="1"/>
      <c r="AY608" s="1">
        <f t="shared" si="164"/>
        <v>0</v>
      </c>
      <c r="AZ608" s="3"/>
      <c r="BA608" s="3"/>
      <c r="BB608" s="3"/>
      <c r="BC608" s="80" t="e">
        <f t="shared" si="165"/>
        <v>#DIV/0!</v>
      </c>
      <c r="BD608" s="80" t="e">
        <f t="shared" si="166"/>
        <v>#DIV/0!</v>
      </c>
      <c r="BE608" s="81">
        <f t="shared" si="167"/>
        <v>0</v>
      </c>
      <c r="BF608" s="81">
        <f t="shared" si="168"/>
        <v>0</v>
      </c>
      <c r="BG608" s="81">
        <f t="shared" si="169"/>
        <v>0</v>
      </c>
      <c r="BH608" s="81">
        <f t="shared" si="170"/>
        <v>0</v>
      </c>
      <c r="BI608" s="81">
        <f t="shared" si="171"/>
        <v>0</v>
      </c>
    </row>
    <row r="609" spans="1:61" ht="17.25" thickTop="1" thickBot="1">
      <c r="A609" s="70"/>
      <c r="B609" s="71"/>
      <c r="C609" s="3"/>
      <c r="D609" s="45"/>
      <c r="E609" s="45"/>
      <c r="F609" s="45">
        <f t="shared" si="160"/>
        <v>0</v>
      </c>
      <c r="G609" s="3"/>
      <c r="H609" s="3"/>
      <c r="I609" s="39"/>
      <c r="J609" s="45">
        <f t="shared" si="161"/>
        <v>0</v>
      </c>
      <c r="K609" s="45">
        <f t="shared" si="162"/>
        <v>0</v>
      </c>
      <c r="L609" s="3"/>
      <c r="M609" s="72"/>
      <c r="N609" s="73"/>
      <c r="O609" s="45">
        <f t="shared" si="163"/>
        <v>0</v>
      </c>
      <c r="P609" s="71"/>
      <c r="Q609" s="74"/>
      <c r="R609" s="74"/>
      <c r="S609" s="75"/>
      <c r="T609" s="76"/>
      <c r="U609" s="70"/>
      <c r="V609" s="3"/>
      <c r="W609" s="3"/>
      <c r="X609" s="3"/>
      <c r="Y609" s="39"/>
      <c r="Z609" s="405">
        <f t="shared" si="172"/>
        <v>0</v>
      </c>
      <c r="AA609" s="92">
        <f t="shared" si="159"/>
        <v>0</v>
      </c>
      <c r="AB609" s="71"/>
      <c r="AC609" s="3"/>
      <c r="AD609" s="71"/>
      <c r="AE609" s="78"/>
      <c r="AF609" s="78"/>
      <c r="AG609" s="3"/>
      <c r="AH609" s="3"/>
      <c r="AI609" s="79"/>
      <c r="AJ609" s="3"/>
      <c r="AK609" s="71"/>
      <c r="AL609" s="3"/>
      <c r="AM609" s="71"/>
      <c r="AN609" s="71"/>
      <c r="AO609" s="3"/>
      <c r="AP609" s="76"/>
      <c r="AQ609" s="74"/>
      <c r="AR609" s="3"/>
      <c r="AS609" s="3"/>
      <c r="AT609" s="3"/>
      <c r="AU609" s="3"/>
      <c r="AV609" s="3"/>
      <c r="AW609" s="1"/>
      <c r="AX609" s="1"/>
      <c r="AY609" s="1">
        <f t="shared" si="164"/>
        <v>0</v>
      </c>
      <c r="AZ609" s="3"/>
      <c r="BA609" s="3"/>
      <c r="BB609" s="3"/>
      <c r="BC609" s="80" t="e">
        <f t="shared" si="165"/>
        <v>#DIV/0!</v>
      </c>
      <c r="BD609" s="80" t="e">
        <f t="shared" si="166"/>
        <v>#DIV/0!</v>
      </c>
      <c r="BE609" s="81">
        <f t="shared" si="167"/>
        <v>0</v>
      </c>
      <c r="BF609" s="81">
        <f t="shared" si="168"/>
        <v>0</v>
      </c>
      <c r="BG609" s="81">
        <f t="shared" si="169"/>
        <v>0</v>
      </c>
      <c r="BH609" s="81">
        <f t="shared" si="170"/>
        <v>0</v>
      </c>
      <c r="BI609" s="81">
        <f t="shared" si="171"/>
        <v>0</v>
      </c>
    </row>
    <row r="610" spans="1:61" ht="17.25" thickTop="1" thickBot="1">
      <c r="A610" s="70"/>
      <c r="B610" s="71"/>
      <c r="C610" s="3"/>
      <c r="D610" s="45"/>
      <c r="E610" s="45"/>
      <c r="F610" s="45">
        <f t="shared" si="160"/>
        <v>0</v>
      </c>
      <c r="G610" s="3"/>
      <c r="H610" s="3"/>
      <c r="I610" s="39"/>
      <c r="J610" s="45">
        <f t="shared" si="161"/>
        <v>0</v>
      </c>
      <c r="K610" s="45">
        <f t="shared" si="162"/>
        <v>0</v>
      </c>
      <c r="L610" s="3"/>
      <c r="M610" s="72"/>
      <c r="N610" s="73"/>
      <c r="O610" s="45">
        <f t="shared" si="163"/>
        <v>0</v>
      </c>
      <c r="P610" s="71"/>
      <c r="Q610" s="74"/>
      <c r="R610" s="74"/>
      <c r="S610" s="75"/>
      <c r="T610" s="76"/>
      <c r="U610" s="70"/>
      <c r="V610" s="3"/>
      <c r="W610" s="3"/>
      <c r="X610" s="3"/>
      <c r="Y610" s="39"/>
      <c r="Z610" s="405">
        <f t="shared" si="172"/>
        <v>0</v>
      </c>
      <c r="AA610" s="92">
        <f t="shared" si="159"/>
        <v>0</v>
      </c>
      <c r="AB610" s="71"/>
      <c r="AC610" s="3"/>
      <c r="AD610" s="71"/>
      <c r="AE610" s="78"/>
      <c r="AF610" s="78"/>
      <c r="AG610" s="3"/>
      <c r="AH610" s="3"/>
      <c r="AI610" s="79"/>
      <c r="AJ610" s="3"/>
      <c r="AK610" s="71"/>
      <c r="AL610" s="3"/>
      <c r="AM610" s="71"/>
      <c r="AN610" s="71"/>
      <c r="AO610" s="3"/>
      <c r="AP610" s="76"/>
      <c r="AQ610" s="74"/>
      <c r="AR610" s="3"/>
      <c r="AS610" s="3"/>
      <c r="AT610" s="3"/>
      <c r="AU610" s="3"/>
      <c r="AV610" s="3"/>
      <c r="AW610" s="1"/>
      <c r="AX610" s="1"/>
      <c r="AY610" s="1">
        <f t="shared" si="164"/>
        <v>0</v>
      </c>
      <c r="AZ610" s="3"/>
      <c r="BA610" s="3"/>
      <c r="BB610" s="3"/>
      <c r="BC610" s="80" t="e">
        <f t="shared" si="165"/>
        <v>#DIV/0!</v>
      </c>
      <c r="BD610" s="80" t="e">
        <f t="shared" si="166"/>
        <v>#DIV/0!</v>
      </c>
      <c r="BE610" s="81">
        <f t="shared" si="167"/>
        <v>0</v>
      </c>
      <c r="BF610" s="81">
        <f t="shared" si="168"/>
        <v>0</v>
      </c>
      <c r="BG610" s="81">
        <f t="shared" si="169"/>
        <v>0</v>
      </c>
      <c r="BH610" s="81">
        <f t="shared" si="170"/>
        <v>0</v>
      </c>
      <c r="BI610" s="81">
        <f t="shared" si="171"/>
        <v>0</v>
      </c>
    </row>
    <row r="611" spans="1:61" ht="17.25" thickTop="1" thickBot="1">
      <c r="A611" s="70"/>
      <c r="B611" s="71"/>
      <c r="C611" s="3"/>
      <c r="D611" s="45"/>
      <c r="E611" s="45"/>
      <c r="F611" s="45">
        <f t="shared" si="160"/>
        <v>0</v>
      </c>
      <c r="G611" s="3"/>
      <c r="H611" s="3"/>
      <c r="I611" s="39"/>
      <c r="J611" s="45">
        <f t="shared" si="161"/>
        <v>0</v>
      </c>
      <c r="K611" s="45">
        <f t="shared" si="162"/>
        <v>0</v>
      </c>
      <c r="L611" s="3"/>
      <c r="M611" s="72"/>
      <c r="N611" s="73"/>
      <c r="O611" s="45">
        <f t="shared" si="163"/>
        <v>0</v>
      </c>
      <c r="P611" s="71"/>
      <c r="Q611" s="74"/>
      <c r="R611" s="74"/>
      <c r="S611" s="75"/>
      <c r="T611" s="76"/>
      <c r="U611" s="70"/>
      <c r="V611" s="3"/>
      <c r="W611" s="3"/>
      <c r="X611" s="3"/>
      <c r="Y611" s="39"/>
      <c r="Z611" s="405">
        <f t="shared" si="172"/>
        <v>0</v>
      </c>
      <c r="AA611" s="92">
        <f t="shared" si="159"/>
        <v>0</v>
      </c>
      <c r="AB611" s="71"/>
      <c r="AC611" s="3"/>
      <c r="AD611" s="71"/>
      <c r="AE611" s="78"/>
      <c r="AF611" s="78"/>
      <c r="AG611" s="3"/>
      <c r="AH611" s="3"/>
      <c r="AI611" s="79"/>
      <c r="AJ611" s="3"/>
      <c r="AK611" s="71"/>
      <c r="AL611" s="3"/>
      <c r="AM611" s="71"/>
      <c r="AN611" s="71"/>
      <c r="AO611" s="3"/>
      <c r="AP611" s="76"/>
      <c r="AQ611" s="74"/>
      <c r="AR611" s="3"/>
      <c r="AS611" s="3"/>
      <c r="AT611" s="3"/>
      <c r="AU611" s="3"/>
      <c r="AV611" s="3"/>
      <c r="AW611" s="1"/>
      <c r="AX611" s="1"/>
      <c r="AY611" s="1">
        <f t="shared" si="164"/>
        <v>0</v>
      </c>
      <c r="AZ611" s="3"/>
      <c r="BA611" s="3"/>
      <c r="BB611" s="3"/>
      <c r="BC611" s="80" t="e">
        <f t="shared" si="165"/>
        <v>#DIV/0!</v>
      </c>
      <c r="BD611" s="80" t="e">
        <f t="shared" si="166"/>
        <v>#DIV/0!</v>
      </c>
      <c r="BE611" s="81">
        <f t="shared" si="167"/>
        <v>0</v>
      </c>
      <c r="BF611" s="81">
        <f t="shared" si="168"/>
        <v>0</v>
      </c>
      <c r="BG611" s="81">
        <f t="shared" si="169"/>
        <v>0</v>
      </c>
      <c r="BH611" s="81">
        <f t="shared" si="170"/>
        <v>0</v>
      </c>
      <c r="BI611" s="81">
        <f t="shared" si="171"/>
        <v>0</v>
      </c>
    </row>
    <row r="612" spans="1:61" ht="17.25" thickTop="1" thickBot="1">
      <c r="A612" s="70"/>
      <c r="B612" s="71"/>
      <c r="C612" s="3"/>
      <c r="D612" s="45"/>
      <c r="E612" s="45"/>
      <c r="F612" s="45">
        <f t="shared" si="160"/>
        <v>0</v>
      </c>
      <c r="G612" s="3"/>
      <c r="H612" s="3"/>
      <c r="I612" s="39"/>
      <c r="J612" s="45">
        <f t="shared" si="161"/>
        <v>0</v>
      </c>
      <c r="K612" s="45">
        <f t="shared" si="162"/>
        <v>0</v>
      </c>
      <c r="L612" s="3"/>
      <c r="M612" s="72"/>
      <c r="N612" s="73"/>
      <c r="O612" s="45">
        <f t="shared" si="163"/>
        <v>0</v>
      </c>
      <c r="P612" s="71"/>
      <c r="Q612" s="74"/>
      <c r="R612" s="74"/>
      <c r="S612" s="75"/>
      <c r="T612" s="76"/>
      <c r="U612" s="70"/>
      <c r="V612" s="3"/>
      <c r="W612" s="3"/>
      <c r="X612" s="3"/>
      <c r="Y612" s="39"/>
      <c r="Z612" s="405">
        <f t="shared" si="172"/>
        <v>0</v>
      </c>
      <c r="AA612" s="92">
        <f t="shared" si="159"/>
        <v>0</v>
      </c>
      <c r="AB612" s="71"/>
      <c r="AC612" s="3"/>
      <c r="AD612" s="71"/>
      <c r="AE612" s="78"/>
      <c r="AF612" s="78"/>
      <c r="AG612" s="3"/>
      <c r="AH612" s="3"/>
      <c r="AI612" s="79"/>
      <c r="AJ612" s="3"/>
      <c r="AK612" s="71"/>
      <c r="AL612" s="3"/>
      <c r="AM612" s="71"/>
      <c r="AN612" s="71"/>
      <c r="AO612" s="3"/>
      <c r="AP612" s="76"/>
      <c r="AQ612" s="74"/>
      <c r="AR612" s="3"/>
      <c r="AS612" s="3"/>
      <c r="AT612" s="3"/>
      <c r="AU612" s="3"/>
      <c r="AV612" s="3"/>
      <c r="AW612" s="1"/>
      <c r="AX612" s="1"/>
      <c r="AY612" s="1">
        <f t="shared" si="164"/>
        <v>0</v>
      </c>
      <c r="AZ612" s="3"/>
      <c r="BA612" s="3"/>
      <c r="BB612" s="3"/>
      <c r="BC612" s="80" t="e">
        <f t="shared" si="165"/>
        <v>#DIV/0!</v>
      </c>
      <c r="BD612" s="80" t="e">
        <f t="shared" si="166"/>
        <v>#DIV/0!</v>
      </c>
      <c r="BE612" s="81">
        <f t="shared" si="167"/>
        <v>0</v>
      </c>
      <c r="BF612" s="81">
        <f t="shared" si="168"/>
        <v>0</v>
      </c>
      <c r="BG612" s="81">
        <f t="shared" si="169"/>
        <v>0</v>
      </c>
      <c r="BH612" s="81">
        <f t="shared" si="170"/>
        <v>0</v>
      </c>
      <c r="BI612" s="81">
        <f t="shared" si="171"/>
        <v>0</v>
      </c>
    </row>
    <row r="613" spans="1:61" ht="17.25" thickTop="1" thickBot="1">
      <c r="A613" s="70"/>
      <c r="B613" s="71"/>
      <c r="C613" s="3"/>
      <c r="D613" s="45"/>
      <c r="E613" s="45"/>
      <c r="F613" s="45">
        <f t="shared" si="160"/>
        <v>0</v>
      </c>
      <c r="G613" s="3"/>
      <c r="H613" s="3"/>
      <c r="I613" s="39"/>
      <c r="J613" s="45">
        <f t="shared" si="161"/>
        <v>0</v>
      </c>
      <c r="K613" s="45">
        <f t="shared" si="162"/>
        <v>0</v>
      </c>
      <c r="L613" s="3"/>
      <c r="M613" s="72"/>
      <c r="N613" s="73"/>
      <c r="O613" s="45">
        <f t="shared" si="163"/>
        <v>0</v>
      </c>
      <c r="P613" s="71"/>
      <c r="Q613" s="74"/>
      <c r="R613" s="74"/>
      <c r="S613" s="75"/>
      <c r="T613" s="76"/>
      <c r="U613" s="70"/>
      <c r="V613" s="3"/>
      <c r="W613" s="3"/>
      <c r="X613" s="3"/>
      <c r="Y613" s="39"/>
      <c r="Z613" s="405">
        <f t="shared" si="172"/>
        <v>0</v>
      </c>
      <c r="AA613" s="92">
        <f t="shared" si="159"/>
        <v>0</v>
      </c>
      <c r="AB613" s="71"/>
      <c r="AC613" s="3"/>
      <c r="AD613" s="71"/>
      <c r="AE613" s="78"/>
      <c r="AF613" s="78"/>
      <c r="AG613" s="3"/>
      <c r="AH613" s="3"/>
      <c r="AI613" s="79"/>
      <c r="AJ613" s="3"/>
      <c r="AK613" s="71"/>
      <c r="AL613" s="3"/>
      <c r="AM613" s="71"/>
      <c r="AN613" s="71"/>
      <c r="AO613" s="3"/>
      <c r="AP613" s="76"/>
      <c r="AQ613" s="74"/>
      <c r="AR613" s="3"/>
      <c r="AS613" s="3"/>
      <c r="AT613" s="3"/>
      <c r="AU613" s="3"/>
      <c r="AV613" s="3"/>
      <c r="AW613" s="1"/>
      <c r="AX613" s="1"/>
      <c r="AY613" s="1">
        <f t="shared" si="164"/>
        <v>0</v>
      </c>
      <c r="AZ613" s="3"/>
      <c r="BA613" s="3"/>
      <c r="BB613" s="3"/>
      <c r="BC613" s="80" t="e">
        <f t="shared" si="165"/>
        <v>#DIV/0!</v>
      </c>
      <c r="BD613" s="80" t="e">
        <f t="shared" si="166"/>
        <v>#DIV/0!</v>
      </c>
      <c r="BE613" s="81">
        <f t="shared" si="167"/>
        <v>0</v>
      </c>
      <c r="BF613" s="81">
        <f t="shared" si="168"/>
        <v>0</v>
      </c>
      <c r="BG613" s="81">
        <f t="shared" si="169"/>
        <v>0</v>
      </c>
      <c r="BH613" s="81">
        <f t="shared" si="170"/>
        <v>0</v>
      </c>
      <c r="BI613" s="81">
        <f t="shared" si="171"/>
        <v>0</v>
      </c>
    </row>
    <row r="614" spans="1:61" ht="17.25" thickTop="1" thickBot="1">
      <c r="A614" s="70"/>
      <c r="B614" s="71"/>
      <c r="C614" s="3"/>
      <c r="D614" s="45"/>
      <c r="E614" s="45"/>
      <c r="F614" s="45">
        <f t="shared" si="160"/>
        <v>0</v>
      </c>
      <c r="G614" s="3"/>
      <c r="H614" s="3"/>
      <c r="I614" s="39"/>
      <c r="J614" s="45">
        <f t="shared" si="161"/>
        <v>0</v>
      </c>
      <c r="K614" s="45">
        <f t="shared" si="162"/>
        <v>0</v>
      </c>
      <c r="L614" s="3"/>
      <c r="M614" s="72"/>
      <c r="N614" s="73"/>
      <c r="O614" s="45">
        <f t="shared" si="163"/>
        <v>0</v>
      </c>
      <c r="P614" s="71"/>
      <c r="Q614" s="74"/>
      <c r="R614" s="74"/>
      <c r="S614" s="75"/>
      <c r="T614" s="76"/>
      <c r="U614" s="70"/>
      <c r="V614" s="3"/>
      <c r="W614" s="3"/>
      <c r="X614" s="3"/>
      <c r="Y614" s="39"/>
      <c r="Z614" s="405">
        <f t="shared" si="172"/>
        <v>0</v>
      </c>
      <c r="AA614" s="92">
        <f t="shared" si="159"/>
        <v>0</v>
      </c>
      <c r="AB614" s="71"/>
      <c r="AC614" s="3"/>
      <c r="AD614" s="71"/>
      <c r="AE614" s="78"/>
      <c r="AF614" s="78"/>
      <c r="AG614" s="3"/>
      <c r="AH614" s="3"/>
      <c r="AI614" s="79"/>
      <c r="AJ614" s="3"/>
      <c r="AK614" s="71"/>
      <c r="AL614" s="3"/>
      <c r="AM614" s="71"/>
      <c r="AN614" s="71"/>
      <c r="AO614" s="3"/>
      <c r="AP614" s="76"/>
      <c r="AQ614" s="74"/>
      <c r="AR614" s="3"/>
      <c r="AS614" s="3"/>
      <c r="AT614" s="3"/>
      <c r="AU614" s="3"/>
      <c r="AV614" s="3"/>
      <c r="AW614" s="1"/>
      <c r="AX614" s="1"/>
      <c r="AY614" s="1">
        <f t="shared" si="164"/>
        <v>0</v>
      </c>
      <c r="AZ614" s="3"/>
      <c r="BA614" s="3"/>
      <c r="BB614" s="3"/>
      <c r="BC614" s="80" t="e">
        <f t="shared" si="165"/>
        <v>#DIV/0!</v>
      </c>
      <c r="BD614" s="80" t="e">
        <f t="shared" si="166"/>
        <v>#DIV/0!</v>
      </c>
      <c r="BE614" s="81">
        <f t="shared" si="167"/>
        <v>0</v>
      </c>
      <c r="BF614" s="81">
        <f t="shared" si="168"/>
        <v>0</v>
      </c>
      <c r="BG614" s="81">
        <f t="shared" si="169"/>
        <v>0</v>
      </c>
      <c r="BH614" s="81">
        <f t="shared" si="170"/>
        <v>0</v>
      </c>
      <c r="BI614" s="81">
        <f t="shared" si="171"/>
        <v>0</v>
      </c>
    </row>
    <row r="615" spans="1:61" ht="17.25" thickTop="1" thickBot="1">
      <c r="A615" s="70"/>
      <c r="B615" s="71"/>
      <c r="C615" s="3"/>
      <c r="D615" s="45"/>
      <c r="E615" s="45"/>
      <c r="F615" s="45">
        <f t="shared" si="160"/>
        <v>0</v>
      </c>
      <c r="G615" s="3"/>
      <c r="H615" s="3"/>
      <c r="I615" s="39"/>
      <c r="J615" s="45">
        <f t="shared" si="161"/>
        <v>0</v>
      </c>
      <c r="K615" s="45">
        <f t="shared" si="162"/>
        <v>0</v>
      </c>
      <c r="L615" s="3"/>
      <c r="M615" s="72"/>
      <c r="N615" s="73"/>
      <c r="O615" s="45">
        <f t="shared" si="163"/>
        <v>0</v>
      </c>
      <c r="P615" s="71"/>
      <c r="Q615" s="74"/>
      <c r="R615" s="74"/>
      <c r="S615" s="75"/>
      <c r="T615" s="76"/>
      <c r="U615" s="70"/>
      <c r="V615" s="3"/>
      <c r="W615" s="3"/>
      <c r="X615" s="3"/>
      <c r="Y615" s="39"/>
      <c r="Z615" s="405">
        <f t="shared" si="172"/>
        <v>0</v>
      </c>
      <c r="AA615" s="92">
        <f t="shared" si="159"/>
        <v>0</v>
      </c>
      <c r="AB615" s="71"/>
      <c r="AC615" s="3"/>
      <c r="AD615" s="71"/>
      <c r="AE615" s="78"/>
      <c r="AF615" s="78"/>
      <c r="AG615" s="3"/>
      <c r="AH615" s="3"/>
      <c r="AI615" s="79"/>
      <c r="AJ615" s="3"/>
      <c r="AK615" s="71"/>
      <c r="AL615" s="3"/>
      <c r="AM615" s="71"/>
      <c r="AN615" s="71"/>
      <c r="AO615" s="3"/>
      <c r="AP615" s="76"/>
      <c r="AQ615" s="74"/>
      <c r="AR615" s="3"/>
      <c r="AS615" s="3"/>
      <c r="AT615" s="3"/>
      <c r="AU615" s="3"/>
      <c r="AV615" s="3"/>
      <c r="AW615" s="1"/>
      <c r="AX615" s="1"/>
      <c r="AY615" s="1">
        <f t="shared" si="164"/>
        <v>0</v>
      </c>
      <c r="AZ615" s="3"/>
      <c r="BA615" s="3"/>
      <c r="BB615" s="3"/>
      <c r="BC615" s="80" t="e">
        <f t="shared" si="165"/>
        <v>#DIV/0!</v>
      </c>
      <c r="BD615" s="80" t="e">
        <f t="shared" si="166"/>
        <v>#DIV/0!</v>
      </c>
      <c r="BE615" s="81">
        <f t="shared" si="167"/>
        <v>0</v>
      </c>
      <c r="BF615" s="81">
        <f t="shared" si="168"/>
        <v>0</v>
      </c>
      <c r="BG615" s="81">
        <f t="shared" si="169"/>
        <v>0</v>
      </c>
      <c r="BH615" s="81">
        <f t="shared" si="170"/>
        <v>0</v>
      </c>
      <c r="BI615" s="81">
        <f t="shared" si="171"/>
        <v>0</v>
      </c>
    </row>
    <row r="616" spans="1:61" ht="17.25" thickTop="1" thickBot="1">
      <c r="A616" s="70"/>
      <c r="B616" s="71"/>
      <c r="C616" s="3"/>
      <c r="D616" s="45"/>
      <c r="E616" s="45"/>
      <c r="F616" s="45">
        <f t="shared" si="160"/>
        <v>0</v>
      </c>
      <c r="G616" s="3"/>
      <c r="H616" s="3"/>
      <c r="I616" s="39"/>
      <c r="J616" s="45">
        <f t="shared" si="161"/>
        <v>0</v>
      </c>
      <c r="K616" s="45">
        <f t="shared" si="162"/>
        <v>0</v>
      </c>
      <c r="L616" s="3"/>
      <c r="M616" s="72"/>
      <c r="N616" s="73"/>
      <c r="O616" s="45">
        <f t="shared" si="163"/>
        <v>0</v>
      </c>
      <c r="P616" s="71"/>
      <c r="Q616" s="74"/>
      <c r="R616" s="74"/>
      <c r="S616" s="75"/>
      <c r="T616" s="76"/>
      <c r="U616" s="70"/>
      <c r="V616" s="3"/>
      <c r="W616" s="3"/>
      <c r="X616" s="3"/>
      <c r="Y616" s="39"/>
      <c r="Z616" s="405">
        <f t="shared" si="172"/>
        <v>0</v>
      </c>
      <c r="AA616" s="92">
        <f t="shared" si="159"/>
        <v>0</v>
      </c>
      <c r="AB616" s="71"/>
      <c r="AC616" s="3"/>
      <c r="AD616" s="71"/>
      <c r="AE616" s="78"/>
      <c r="AF616" s="78"/>
      <c r="AG616" s="3"/>
      <c r="AH616" s="3"/>
      <c r="AI616" s="79"/>
      <c r="AJ616" s="3"/>
      <c r="AK616" s="71"/>
      <c r="AL616" s="3"/>
      <c r="AM616" s="71"/>
      <c r="AN616" s="71"/>
      <c r="AO616" s="3"/>
      <c r="AP616" s="76"/>
      <c r="AQ616" s="74"/>
      <c r="AR616" s="3"/>
      <c r="AS616" s="3"/>
      <c r="AT616" s="3"/>
      <c r="AU616" s="3"/>
      <c r="AV616" s="3"/>
      <c r="AW616" s="1"/>
      <c r="AX616" s="1"/>
      <c r="AY616" s="1">
        <f t="shared" si="164"/>
        <v>0</v>
      </c>
      <c r="AZ616" s="3"/>
      <c r="BA616" s="3"/>
      <c r="BB616" s="3"/>
      <c r="BC616" s="80" t="e">
        <f t="shared" si="165"/>
        <v>#DIV/0!</v>
      </c>
      <c r="BD616" s="80" t="e">
        <f t="shared" si="166"/>
        <v>#DIV/0!</v>
      </c>
      <c r="BE616" s="81">
        <f t="shared" si="167"/>
        <v>0</v>
      </c>
      <c r="BF616" s="81">
        <f t="shared" si="168"/>
        <v>0</v>
      </c>
      <c r="BG616" s="81">
        <f t="shared" si="169"/>
        <v>0</v>
      </c>
      <c r="BH616" s="81">
        <f t="shared" si="170"/>
        <v>0</v>
      </c>
      <c r="BI616" s="81">
        <f t="shared" si="171"/>
        <v>0</v>
      </c>
    </row>
    <row r="617" spans="1:61" ht="17.25" thickTop="1" thickBot="1">
      <c r="A617" s="70"/>
      <c r="B617" s="71"/>
      <c r="C617" s="3"/>
      <c r="D617" s="45"/>
      <c r="E617" s="45"/>
      <c r="F617" s="45">
        <f t="shared" si="160"/>
        <v>0</v>
      </c>
      <c r="G617" s="3"/>
      <c r="H617" s="3"/>
      <c r="I617" s="39"/>
      <c r="J617" s="45">
        <f t="shared" si="161"/>
        <v>0</v>
      </c>
      <c r="K617" s="45">
        <f t="shared" si="162"/>
        <v>0</v>
      </c>
      <c r="L617" s="3"/>
      <c r="M617" s="72"/>
      <c r="N617" s="73"/>
      <c r="O617" s="45">
        <f t="shared" si="163"/>
        <v>0</v>
      </c>
      <c r="P617" s="71"/>
      <c r="Q617" s="74"/>
      <c r="R617" s="74"/>
      <c r="S617" s="75"/>
      <c r="T617" s="76"/>
      <c r="U617" s="70"/>
      <c r="V617" s="3"/>
      <c r="W617" s="3"/>
      <c r="X617" s="3"/>
      <c r="Y617" s="39"/>
      <c r="Z617" s="405">
        <f t="shared" si="172"/>
        <v>0</v>
      </c>
      <c r="AA617" s="92">
        <f t="shared" si="159"/>
        <v>0</v>
      </c>
      <c r="AB617" s="71"/>
      <c r="AC617" s="3"/>
      <c r="AD617" s="71"/>
      <c r="AE617" s="78"/>
      <c r="AF617" s="78"/>
      <c r="AG617" s="3"/>
      <c r="AH617" s="3"/>
      <c r="AI617" s="79"/>
      <c r="AJ617" s="3"/>
      <c r="AK617" s="71"/>
      <c r="AL617" s="3"/>
      <c r="AM617" s="71"/>
      <c r="AN617" s="71"/>
      <c r="AO617" s="3"/>
      <c r="AP617" s="76"/>
      <c r="AQ617" s="74"/>
      <c r="AR617" s="3"/>
      <c r="AS617" s="3"/>
      <c r="AT617" s="3"/>
      <c r="AU617" s="3"/>
      <c r="AV617" s="3"/>
      <c r="AW617" s="1"/>
      <c r="AX617" s="1"/>
      <c r="AY617" s="1">
        <f t="shared" si="164"/>
        <v>0</v>
      </c>
      <c r="AZ617" s="3"/>
      <c r="BA617" s="3"/>
      <c r="BB617" s="3"/>
      <c r="BC617" s="80" t="e">
        <f t="shared" si="165"/>
        <v>#DIV/0!</v>
      </c>
      <c r="BD617" s="80" t="e">
        <f t="shared" si="166"/>
        <v>#DIV/0!</v>
      </c>
      <c r="BE617" s="81">
        <f t="shared" si="167"/>
        <v>0</v>
      </c>
      <c r="BF617" s="81">
        <f t="shared" si="168"/>
        <v>0</v>
      </c>
      <c r="BG617" s="81">
        <f t="shared" si="169"/>
        <v>0</v>
      </c>
      <c r="BH617" s="81">
        <f t="shared" si="170"/>
        <v>0</v>
      </c>
      <c r="BI617" s="81">
        <f t="shared" si="171"/>
        <v>0</v>
      </c>
    </row>
    <row r="618" spans="1:61" ht="17.25" thickTop="1" thickBot="1">
      <c r="A618" s="70"/>
      <c r="B618" s="71"/>
      <c r="C618" s="3"/>
      <c r="D618" s="45"/>
      <c r="E618" s="45"/>
      <c r="F618" s="45">
        <f t="shared" si="160"/>
        <v>0</v>
      </c>
      <c r="G618" s="3"/>
      <c r="H618" s="3"/>
      <c r="I618" s="39"/>
      <c r="J618" s="45">
        <f t="shared" si="161"/>
        <v>0</v>
      </c>
      <c r="K618" s="45">
        <f t="shared" si="162"/>
        <v>0</v>
      </c>
      <c r="L618" s="3"/>
      <c r="M618" s="72"/>
      <c r="N618" s="73"/>
      <c r="O618" s="45">
        <f t="shared" si="163"/>
        <v>0</v>
      </c>
      <c r="P618" s="71"/>
      <c r="Q618" s="74"/>
      <c r="R618" s="74"/>
      <c r="S618" s="75"/>
      <c r="T618" s="76"/>
      <c r="U618" s="70"/>
      <c r="V618" s="3"/>
      <c r="W618" s="3"/>
      <c r="X618" s="3"/>
      <c r="Y618" s="39"/>
      <c r="Z618" s="405">
        <f t="shared" si="172"/>
        <v>0</v>
      </c>
      <c r="AA618" s="92">
        <f t="shared" si="159"/>
        <v>0</v>
      </c>
      <c r="AB618" s="71"/>
      <c r="AC618" s="3"/>
      <c r="AD618" s="71"/>
      <c r="AE618" s="78"/>
      <c r="AF618" s="78"/>
      <c r="AG618" s="3"/>
      <c r="AH618" s="3"/>
      <c r="AI618" s="79"/>
      <c r="AJ618" s="3"/>
      <c r="AK618" s="71"/>
      <c r="AL618" s="3"/>
      <c r="AM618" s="71"/>
      <c r="AN618" s="71"/>
      <c r="AO618" s="3"/>
      <c r="AP618" s="76"/>
      <c r="AQ618" s="74"/>
      <c r="AR618" s="3"/>
      <c r="AS618" s="3"/>
      <c r="AT618" s="3"/>
      <c r="AU618" s="3"/>
      <c r="AV618" s="3"/>
      <c r="AW618" s="1"/>
      <c r="AX618" s="1"/>
      <c r="AY618" s="1">
        <f t="shared" si="164"/>
        <v>0</v>
      </c>
      <c r="AZ618" s="3"/>
      <c r="BA618" s="3"/>
      <c r="BB618" s="3"/>
      <c r="BC618" s="80" t="e">
        <f t="shared" si="165"/>
        <v>#DIV/0!</v>
      </c>
      <c r="BD618" s="80" t="e">
        <f t="shared" si="166"/>
        <v>#DIV/0!</v>
      </c>
      <c r="BE618" s="81">
        <f t="shared" si="167"/>
        <v>0</v>
      </c>
      <c r="BF618" s="81">
        <f t="shared" si="168"/>
        <v>0</v>
      </c>
      <c r="BG618" s="81">
        <f t="shared" si="169"/>
        <v>0</v>
      </c>
      <c r="BH618" s="81">
        <f t="shared" si="170"/>
        <v>0</v>
      </c>
      <c r="BI618" s="81">
        <f t="shared" si="171"/>
        <v>0</v>
      </c>
    </row>
    <row r="619" spans="1:61" ht="17.25" thickTop="1" thickBot="1">
      <c r="A619" s="70"/>
      <c r="B619" s="71"/>
      <c r="C619" s="3"/>
      <c r="D619" s="45"/>
      <c r="E619" s="45"/>
      <c r="F619" s="45">
        <f t="shared" si="160"/>
        <v>0</v>
      </c>
      <c r="G619" s="3"/>
      <c r="H619" s="3"/>
      <c r="I619" s="39"/>
      <c r="J619" s="45">
        <f t="shared" si="161"/>
        <v>0</v>
      </c>
      <c r="K619" s="45">
        <f t="shared" si="162"/>
        <v>0</v>
      </c>
      <c r="L619" s="3"/>
      <c r="M619" s="72"/>
      <c r="N619" s="73"/>
      <c r="O619" s="45">
        <f t="shared" si="163"/>
        <v>0</v>
      </c>
      <c r="P619" s="71"/>
      <c r="Q619" s="74"/>
      <c r="R619" s="74"/>
      <c r="S619" s="75"/>
      <c r="T619" s="76"/>
      <c r="U619" s="70"/>
      <c r="V619" s="3"/>
      <c r="W619" s="3"/>
      <c r="X619" s="3"/>
      <c r="Y619" s="39"/>
      <c r="Z619" s="405">
        <f t="shared" si="172"/>
        <v>0</v>
      </c>
      <c r="AA619" s="92">
        <f t="shared" si="159"/>
        <v>0</v>
      </c>
      <c r="AB619" s="71"/>
      <c r="AC619" s="3"/>
      <c r="AD619" s="71"/>
      <c r="AE619" s="78"/>
      <c r="AF619" s="78"/>
      <c r="AG619" s="3"/>
      <c r="AH619" s="3"/>
      <c r="AI619" s="79"/>
      <c r="AJ619" s="3"/>
      <c r="AK619" s="71"/>
      <c r="AL619" s="3"/>
      <c r="AM619" s="71"/>
      <c r="AN619" s="71"/>
      <c r="AO619" s="3"/>
      <c r="AP619" s="76"/>
      <c r="AQ619" s="74"/>
      <c r="AR619" s="3"/>
      <c r="AS619" s="3"/>
      <c r="AT619" s="3"/>
      <c r="AU619" s="3"/>
      <c r="AV619" s="3"/>
      <c r="AW619" s="1"/>
      <c r="AX619" s="1"/>
      <c r="AY619" s="1">
        <f t="shared" si="164"/>
        <v>0</v>
      </c>
      <c r="AZ619" s="3"/>
      <c r="BA619" s="3"/>
      <c r="BB619" s="3"/>
      <c r="BC619" s="80" t="e">
        <f t="shared" si="165"/>
        <v>#DIV/0!</v>
      </c>
      <c r="BD619" s="80" t="e">
        <f t="shared" si="166"/>
        <v>#DIV/0!</v>
      </c>
      <c r="BE619" s="81">
        <f t="shared" si="167"/>
        <v>0</v>
      </c>
      <c r="BF619" s="81">
        <f t="shared" si="168"/>
        <v>0</v>
      </c>
      <c r="BG619" s="81">
        <f t="shared" si="169"/>
        <v>0</v>
      </c>
      <c r="BH619" s="81">
        <f t="shared" si="170"/>
        <v>0</v>
      </c>
      <c r="BI619" s="81">
        <f t="shared" si="171"/>
        <v>0</v>
      </c>
    </row>
    <row r="620" spans="1:61" ht="17.25" thickTop="1" thickBot="1">
      <c r="A620" s="70"/>
      <c r="B620" s="71"/>
      <c r="C620" s="3"/>
      <c r="D620" s="45"/>
      <c r="E620" s="45"/>
      <c r="F620" s="45">
        <f t="shared" si="160"/>
        <v>0</v>
      </c>
      <c r="G620" s="3"/>
      <c r="H620" s="3"/>
      <c r="I620" s="39"/>
      <c r="J620" s="45">
        <f t="shared" si="161"/>
        <v>0</v>
      </c>
      <c r="K620" s="45">
        <f t="shared" si="162"/>
        <v>0</v>
      </c>
      <c r="L620" s="3"/>
      <c r="M620" s="72"/>
      <c r="N620" s="73"/>
      <c r="O620" s="45">
        <f t="shared" si="163"/>
        <v>0</v>
      </c>
      <c r="P620" s="71"/>
      <c r="Q620" s="74"/>
      <c r="R620" s="74"/>
      <c r="S620" s="75"/>
      <c r="T620" s="76"/>
      <c r="U620" s="70"/>
      <c r="V620" s="3"/>
      <c r="W620" s="3"/>
      <c r="X620" s="3"/>
      <c r="Y620" s="39"/>
      <c r="Z620" s="405">
        <f t="shared" si="172"/>
        <v>0</v>
      </c>
      <c r="AA620" s="92">
        <f t="shared" si="159"/>
        <v>0</v>
      </c>
      <c r="AB620" s="71"/>
      <c r="AC620" s="3"/>
      <c r="AD620" s="71"/>
      <c r="AE620" s="78"/>
      <c r="AF620" s="78"/>
      <c r="AG620" s="3"/>
      <c r="AH620" s="3"/>
      <c r="AI620" s="79"/>
      <c r="AJ620" s="3"/>
      <c r="AK620" s="71"/>
      <c r="AL620" s="3"/>
      <c r="AM620" s="71"/>
      <c r="AN620" s="71"/>
      <c r="AO620" s="3"/>
      <c r="AP620" s="76"/>
      <c r="AQ620" s="74"/>
      <c r="AR620" s="3"/>
      <c r="AS620" s="3"/>
      <c r="AT620" s="3"/>
      <c r="AU620" s="3"/>
      <c r="AV620" s="3"/>
      <c r="AW620" s="1"/>
      <c r="AX620" s="1"/>
      <c r="AY620" s="1">
        <f t="shared" si="164"/>
        <v>0</v>
      </c>
      <c r="AZ620" s="3"/>
      <c r="BA620" s="3"/>
      <c r="BB620" s="3"/>
      <c r="BC620" s="80" t="e">
        <f t="shared" si="165"/>
        <v>#DIV/0!</v>
      </c>
      <c r="BD620" s="80" t="e">
        <f t="shared" si="166"/>
        <v>#DIV/0!</v>
      </c>
      <c r="BE620" s="81">
        <f t="shared" si="167"/>
        <v>0</v>
      </c>
      <c r="BF620" s="81">
        <f t="shared" si="168"/>
        <v>0</v>
      </c>
      <c r="BG620" s="81">
        <f t="shared" si="169"/>
        <v>0</v>
      </c>
      <c r="BH620" s="81">
        <f t="shared" si="170"/>
        <v>0</v>
      </c>
      <c r="BI620" s="81">
        <f t="shared" si="171"/>
        <v>0</v>
      </c>
    </row>
    <row r="621" spans="1:61" ht="17.25" thickTop="1" thickBot="1">
      <c r="A621" s="70"/>
      <c r="B621" s="71"/>
      <c r="C621" s="3"/>
      <c r="D621" s="45"/>
      <c r="E621" s="45"/>
      <c r="F621" s="45">
        <f t="shared" si="160"/>
        <v>0</v>
      </c>
      <c r="G621" s="3"/>
      <c r="H621" s="3"/>
      <c r="I621" s="39"/>
      <c r="J621" s="45">
        <f t="shared" si="161"/>
        <v>0</v>
      </c>
      <c r="K621" s="45">
        <f t="shared" si="162"/>
        <v>0</v>
      </c>
      <c r="L621" s="3"/>
      <c r="M621" s="72"/>
      <c r="N621" s="73"/>
      <c r="O621" s="45">
        <f t="shared" si="163"/>
        <v>0</v>
      </c>
      <c r="P621" s="71"/>
      <c r="Q621" s="74"/>
      <c r="R621" s="74"/>
      <c r="S621" s="75"/>
      <c r="T621" s="76"/>
      <c r="U621" s="70"/>
      <c r="V621" s="3"/>
      <c r="W621" s="3"/>
      <c r="X621" s="3"/>
      <c r="Y621" s="39"/>
      <c r="Z621" s="405">
        <f t="shared" si="172"/>
        <v>0</v>
      </c>
      <c r="AA621" s="92">
        <f t="shared" si="159"/>
        <v>0</v>
      </c>
      <c r="AB621" s="71"/>
      <c r="AC621" s="3"/>
      <c r="AD621" s="71"/>
      <c r="AE621" s="78"/>
      <c r="AF621" s="78"/>
      <c r="AG621" s="3"/>
      <c r="AH621" s="3"/>
      <c r="AI621" s="79"/>
      <c r="AJ621" s="3"/>
      <c r="AK621" s="71"/>
      <c r="AL621" s="3"/>
      <c r="AM621" s="71"/>
      <c r="AN621" s="71"/>
      <c r="AO621" s="3"/>
      <c r="AP621" s="76"/>
      <c r="AQ621" s="74"/>
      <c r="AR621" s="3"/>
      <c r="AS621" s="3"/>
      <c r="AT621" s="3"/>
      <c r="AU621" s="3"/>
      <c r="AV621" s="3"/>
      <c r="AW621" s="1"/>
      <c r="AX621" s="1"/>
      <c r="AY621" s="1">
        <f t="shared" si="164"/>
        <v>0</v>
      </c>
      <c r="AZ621" s="3"/>
      <c r="BA621" s="3"/>
      <c r="BB621" s="3"/>
      <c r="BC621" s="80" t="e">
        <f t="shared" si="165"/>
        <v>#DIV/0!</v>
      </c>
      <c r="BD621" s="80" t="e">
        <f t="shared" si="166"/>
        <v>#DIV/0!</v>
      </c>
      <c r="BE621" s="81">
        <f t="shared" si="167"/>
        <v>0</v>
      </c>
      <c r="BF621" s="81">
        <f t="shared" si="168"/>
        <v>0</v>
      </c>
      <c r="BG621" s="81">
        <f t="shared" si="169"/>
        <v>0</v>
      </c>
      <c r="BH621" s="81">
        <f t="shared" si="170"/>
        <v>0</v>
      </c>
      <c r="BI621" s="81">
        <f t="shared" si="171"/>
        <v>0</v>
      </c>
    </row>
    <row r="622" spans="1:61" ht="17.25" thickTop="1" thickBot="1">
      <c r="A622" s="70"/>
      <c r="B622" s="71"/>
      <c r="C622" s="3"/>
      <c r="D622" s="45"/>
      <c r="E622" s="45"/>
      <c r="F622" s="45">
        <f t="shared" si="160"/>
        <v>0</v>
      </c>
      <c r="G622" s="3"/>
      <c r="H622" s="3"/>
      <c r="I622" s="39"/>
      <c r="J622" s="45">
        <f t="shared" si="161"/>
        <v>0</v>
      </c>
      <c r="K622" s="45">
        <f t="shared" si="162"/>
        <v>0</v>
      </c>
      <c r="L622" s="3"/>
      <c r="M622" s="72"/>
      <c r="N622" s="73"/>
      <c r="O622" s="45">
        <f t="shared" si="163"/>
        <v>0</v>
      </c>
      <c r="P622" s="71"/>
      <c r="Q622" s="74"/>
      <c r="R622" s="74"/>
      <c r="S622" s="75"/>
      <c r="T622" s="76"/>
      <c r="U622" s="70"/>
      <c r="V622" s="3"/>
      <c r="W622" s="3"/>
      <c r="X622" s="3"/>
      <c r="Y622" s="39"/>
      <c r="Z622" s="405">
        <f t="shared" si="172"/>
        <v>0</v>
      </c>
      <c r="AA622" s="92">
        <f t="shared" si="159"/>
        <v>0</v>
      </c>
      <c r="AB622" s="71"/>
      <c r="AC622" s="3"/>
      <c r="AD622" s="71"/>
      <c r="AE622" s="78"/>
      <c r="AF622" s="78"/>
      <c r="AG622" s="3"/>
      <c r="AH622" s="3"/>
      <c r="AI622" s="79"/>
      <c r="AJ622" s="3"/>
      <c r="AK622" s="71"/>
      <c r="AL622" s="3"/>
      <c r="AM622" s="71"/>
      <c r="AN622" s="71"/>
      <c r="AO622" s="3"/>
      <c r="AP622" s="76"/>
      <c r="AQ622" s="74"/>
      <c r="AR622" s="3"/>
      <c r="AS622" s="3"/>
      <c r="AT622" s="3"/>
      <c r="AU622" s="3"/>
      <c r="AV622" s="3"/>
      <c r="AW622" s="1"/>
      <c r="AX622" s="1"/>
      <c r="AY622" s="1">
        <f t="shared" si="164"/>
        <v>0</v>
      </c>
      <c r="AZ622" s="3"/>
      <c r="BA622" s="3"/>
      <c r="BB622" s="3"/>
      <c r="BC622" s="80" t="e">
        <f t="shared" si="165"/>
        <v>#DIV/0!</v>
      </c>
      <c r="BD622" s="80" t="e">
        <f t="shared" si="166"/>
        <v>#DIV/0!</v>
      </c>
      <c r="BE622" s="81">
        <f t="shared" si="167"/>
        <v>0</v>
      </c>
      <c r="BF622" s="81">
        <f t="shared" si="168"/>
        <v>0</v>
      </c>
      <c r="BG622" s="81">
        <f t="shared" si="169"/>
        <v>0</v>
      </c>
      <c r="BH622" s="81">
        <f t="shared" si="170"/>
        <v>0</v>
      </c>
      <c r="BI622" s="81">
        <f t="shared" si="171"/>
        <v>0</v>
      </c>
    </row>
    <row r="623" spans="1:61" ht="17.25" thickTop="1" thickBot="1">
      <c r="A623" s="70"/>
      <c r="B623" s="71"/>
      <c r="C623" s="3"/>
      <c r="D623" s="45"/>
      <c r="E623" s="45"/>
      <c r="F623" s="45">
        <f t="shared" si="160"/>
        <v>0</v>
      </c>
      <c r="G623" s="3"/>
      <c r="H623" s="3"/>
      <c r="I623" s="39"/>
      <c r="J623" s="45">
        <f t="shared" si="161"/>
        <v>0</v>
      </c>
      <c r="K623" s="45">
        <f t="shared" si="162"/>
        <v>0</v>
      </c>
      <c r="L623" s="3"/>
      <c r="M623" s="72"/>
      <c r="N623" s="73"/>
      <c r="O623" s="45">
        <f t="shared" si="163"/>
        <v>0</v>
      </c>
      <c r="P623" s="71"/>
      <c r="Q623" s="74"/>
      <c r="R623" s="74"/>
      <c r="S623" s="75"/>
      <c r="T623" s="76"/>
      <c r="U623" s="70"/>
      <c r="V623" s="3"/>
      <c r="W623" s="3"/>
      <c r="X623" s="3"/>
      <c r="Y623" s="39"/>
      <c r="Z623" s="405">
        <f t="shared" si="172"/>
        <v>0</v>
      </c>
      <c r="AA623" s="92">
        <f t="shared" si="159"/>
        <v>0</v>
      </c>
      <c r="AB623" s="71"/>
      <c r="AC623" s="3"/>
      <c r="AD623" s="71"/>
      <c r="AE623" s="78"/>
      <c r="AF623" s="78"/>
      <c r="AG623" s="3"/>
      <c r="AH623" s="3"/>
      <c r="AI623" s="79"/>
      <c r="AJ623" s="3"/>
      <c r="AK623" s="71"/>
      <c r="AL623" s="3"/>
      <c r="AM623" s="71"/>
      <c r="AN623" s="71"/>
      <c r="AO623" s="3"/>
      <c r="AP623" s="76"/>
      <c r="AQ623" s="74"/>
      <c r="AR623" s="3"/>
      <c r="AS623" s="3"/>
      <c r="AT623" s="3"/>
      <c r="AU623" s="3"/>
      <c r="AV623" s="3"/>
      <c r="AW623" s="1"/>
      <c r="AX623" s="1"/>
      <c r="AY623" s="1">
        <f t="shared" si="164"/>
        <v>0</v>
      </c>
      <c r="AZ623" s="3"/>
      <c r="BA623" s="3"/>
      <c r="BB623" s="3"/>
      <c r="BC623" s="80" t="e">
        <f t="shared" si="165"/>
        <v>#DIV/0!</v>
      </c>
      <c r="BD623" s="80" t="e">
        <f t="shared" si="166"/>
        <v>#DIV/0!</v>
      </c>
      <c r="BE623" s="81">
        <f t="shared" si="167"/>
        <v>0</v>
      </c>
      <c r="BF623" s="81">
        <f t="shared" si="168"/>
        <v>0</v>
      </c>
      <c r="BG623" s="81">
        <f t="shared" si="169"/>
        <v>0</v>
      </c>
      <c r="BH623" s="81">
        <f t="shared" si="170"/>
        <v>0</v>
      </c>
      <c r="BI623" s="81">
        <f t="shared" si="171"/>
        <v>0</v>
      </c>
    </row>
    <row r="624" spans="1:61" ht="17.25" thickTop="1" thickBot="1">
      <c r="A624" s="70"/>
      <c r="B624" s="71"/>
      <c r="C624" s="3"/>
      <c r="D624" s="45"/>
      <c r="E624" s="45"/>
      <c r="F624" s="45">
        <f t="shared" si="160"/>
        <v>0</v>
      </c>
      <c r="G624" s="3"/>
      <c r="H624" s="3"/>
      <c r="I624" s="39"/>
      <c r="J624" s="45">
        <f t="shared" si="161"/>
        <v>0</v>
      </c>
      <c r="K624" s="45">
        <f t="shared" si="162"/>
        <v>0</v>
      </c>
      <c r="L624" s="3"/>
      <c r="M624" s="72"/>
      <c r="N624" s="73"/>
      <c r="O624" s="45">
        <f t="shared" si="163"/>
        <v>0</v>
      </c>
      <c r="P624" s="71"/>
      <c r="Q624" s="74"/>
      <c r="R624" s="74"/>
      <c r="S624" s="75"/>
      <c r="T624" s="76"/>
      <c r="U624" s="70"/>
      <c r="V624" s="3"/>
      <c r="W624" s="3"/>
      <c r="X624" s="3"/>
      <c r="Y624" s="39"/>
      <c r="Z624" s="405">
        <f t="shared" si="172"/>
        <v>0</v>
      </c>
      <c r="AA624" s="92">
        <f t="shared" si="159"/>
        <v>0</v>
      </c>
      <c r="AB624" s="71"/>
      <c r="AC624" s="3"/>
      <c r="AD624" s="71"/>
      <c r="AE624" s="78"/>
      <c r="AF624" s="78"/>
      <c r="AG624" s="3"/>
      <c r="AH624" s="3"/>
      <c r="AI624" s="79"/>
      <c r="AJ624" s="3"/>
      <c r="AK624" s="71"/>
      <c r="AL624" s="3"/>
      <c r="AM624" s="71"/>
      <c r="AN624" s="71"/>
      <c r="AO624" s="3"/>
      <c r="AP624" s="76"/>
      <c r="AQ624" s="74"/>
      <c r="AR624" s="3"/>
      <c r="AS624" s="3"/>
      <c r="AT624" s="3"/>
      <c r="AU624" s="3"/>
      <c r="AV624" s="3"/>
      <c r="AW624" s="1"/>
      <c r="AX624" s="1"/>
      <c r="AY624" s="1">
        <f t="shared" si="164"/>
        <v>0</v>
      </c>
      <c r="AZ624" s="3"/>
      <c r="BA624" s="3"/>
      <c r="BB624" s="3"/>
      <c r="BC624" s="80" t="e">
        <f t="shared" si="165"/>
        <v>#DIV/0!</v>
      </c>
      <c r="BD624" s="80" t="e">
        <f t="shared" si="166"/>
        <v>#DIV/0!</v>
      </c>
      <c r="BE624" s="81">
        <f t="shared" si="167"/>
        <v>0</v>
      </c>
      <c r="BF624" s="81">
        <f t="shared" si="168"/>
        <v>0</v>
      </c>
      <c r="BG624" s="81">
        <f t="shared" si="169"/>
        <v>0</v>
      </c>
      <c r="BH624" s="81">
        <f t="shared" si="170"/>
        <v>0</v>
      </c>
      <c r="BI624" s="81">
        <f t="shared" si="171"/>
        <v>0</v>
      </c>
    </row>
    <row r="625" spans="1:61" ht="17.25" thickTop="1" thickBot="1">
      <c r="A625" s="70"/>
      <c r="B625" s="71"/>
      <c r="C625" s="3"/>
      <c r="D625" s="45"/>
      <c r="E625" s="45"/>
      <c r="F625" s="45">
        <f t="shared" si="160"/>
        <v>0</v>
      </c>
      <c r="G625" s="3"/>
      <c r="H625" s="3"/>
      <c r="I625" s="39"/>
      <c r="J625" s="45">
        <f t="shared" si="161"/>
        <v>0</v>
      </c>
      <c r="K625" s="45">
        <f t="shared" si="162"/>
        <v>0</v>
      </c>
      <c r="L625" s="3"/>
      <c r="M625" s="72"/>
      <c r="N625" s="73"/>
      <c r="O625" s="45">
        <f t="shared" si="163"/>
        <v>0</v>
      </c>
      <c r="P625" s="71"/>
      <c r="Q625" s="74"/>
      <c r="R625" s="74"/>
      <c r="S625" s="75"/>
      <c r="T625" s="76"/>
      <c r="U625" s="70"/>
      <c r="V625" s="3"/>
      <c r="W625" s="3"/>
      <c r="X625" s="3"/>
      <c r="Y625" s="39"/>
      <c r="Z625" s="405">
        <f t="shared" si="172"/>
        <v>0</v>
      </c>
      <c r="AA625" s="92">
        <f t="shared" si="159"/>
        <v>0</v>
      </c>
      <c r="AB625" s="71"/>
      <c r="AC625" s="3"/>
      <c r="AD625" s="71"/>
      <c r="AE625" s="78"/>
      <c r="AF625" s="78"/>
      <c r="AG625" s="3"/>
      <c r="AH625" s="3"/>
      <c r="AI625" s="79"/>
      <c r="AJ625" s="3"/>
      <c r="AK625" s="71"/>
      <c r="AL625" s="3"/>
      <c r="AM625" s="71"/>
      <c r="AN625" s="71"/>
      <c r="AO625" s="3"/>
      <c r="AP625" s="76"/>
      <c r="AQ625" s="74"/>
      <c r="AR625" s="3"/>
      <c r="AS625" s="3"/>
      <c r="AT625" s="3"/>
      <c r="AU625" s="3"/>
      <c r="AV625" s="3"/>
      <c r="AW625" s="1"/>
      <c r="AX625" s="1"/>
      <c r="AY625" s="1">
        <f t="shared" si="164"/>
        <v>0</v>
      </c>
      <c r="AZ625" s="3"/>
      <c r="BA625" s="3"/>
      <c r="BB625" s="3"/>
      <c r="BC625" s="80" t="e">
        <f t="shared" si="165"/>
        <v>#DIV/0!</v>
      </c>
      <c r="BD625" s="80" t="e">
        <f t="shared" si="166"/>
        <v>#DIV/0!</v>
      </c>
      <c r="BE625" s="81">
        <f t="shared" si="167"/>
        <v>0</v>
      </c>
      <c r="BF625" s="81">
        <f t="shared" si="168"/>
        <v>0</v>
      </c>
      <c r="BG625" s="81">
        <f t="shared" si="169"/>
        <v>0</v>
      </c>
      <c r="BH625" s="81">
        <f t="shared" si="170"/>
        <v>0</v>
      </c>
      <c r="BI625" s="81">
        <f t="shared" si="171"/>
        <v>0</v>
      </c>
    </row>
    <row r="626" spans="1:61" ht="17.25" thickTop="1" thickBot="1">
      <c r="A626" s="70"/>
      <c r="B626" s="71"/>
      <c r="C626" s="3"/>
      <c r="D626" s="45"/>
      <c r="E626" s="45"/>
      <c r="F626" s="45">
        <f t="shared" si="160"/>
        <v>0</v>
      </c>
      <c r="G626" s="3"/>
      <c r="H626" s="3"/>
      <c r="I626" s="39"/>
      <c r="J626" s="45">
        <f t="shared" si="161"/>
        <v>0</v>
      </c>
      <c r="K626" s="45">
        <f t="shared" si="162"/>
        <v>0</v>
      </c>
      <c r="L626" s="3"/>
      <c r="M626" s="72"/>
      <c r="N626" s="73"/>
      <c r="O626" s="45">
        <f t="shared" si="163"/>
        <v>0</v>
      </c>
      <c r="P626" s="71"/>
      <c r="Q626" s="74"/>
      <c r="R626" s="74"/>
      <c r="S626" s="75"/>
      <c r="T626" s="76"/>
      <c r="U626" s="70"/>
      <c r="V626" s="3"/>
      <c r="W626" s="3"/>
      <c r="X626" s="3"/>
      <c r="Y626" s="39"/>
      <c r="Z626" s="405">
        <f t="shared" si="172"/>
        <v>0</v>
      </c>
      <c r="AA626" s="92">
        <f t="shared" ref="AA626:AA637" si="173">(F626+Y626)-I626</f>
        <v>0</v>
      </c>
      <c r="AB626" s="71"/>
      <c r="AC626" s="3"/>
      <c r="AD626" s="71"/>
      <c r="AE626" s="78"/>
      <c r="AF626" s="78"/>
      <c r="AG626" s="3"/>
      <c r="AH626" s="3"/>
      <c r="AI626" s="79"/>
      <c r="AJ626" s="3"/>
      <c r="AK626" s="71"/>
      <c r="AL626" s="3"/>
      <c r="AM626" s="71"/>
      <c r="AN626" s="71"/>
      <c r="AO626" s="3"/>
      <c r="AP626" s="76"/>
      <c r="AQ626" s="74"/>
      <c r="AR626" s="3"/>
      <c r="AS626" s="3"/>
      <c r="AT626" s="3"/>
      <c r="AU626" s="3"/>
      <c r="AV626" s="3"/>
      <c r="AW626" s="1"/>
      <c r="AX626" s="1"/>
      <c r="AY626" s="1">
        <f t="shared" si="164"/>
        <v>0</v>
      </c>
      <c r="AZ626" s="3"/>
      <c r="BA626" s="3"/>
      <c r="BB626" s="3"/>
      <c r="BC626" s="80" t="e">
        <f t="shared" si="165"/>
        <v>#DIV/0!</v>
      </c>
      <c r="BD626" s="80" t="e">
        <f t="shared" si="166"/>
        <v>#DIV/0!</v>
      </c>
      <c r="BE626" s="81">
        <f t="shared" si="167"/>
        <v>0</v>
      </c>
      <c r="BF626" s="81">
        <f t="shared" si="168"/>
        <v>0</v>
      </c>
      <c r="BG626" s="81">
        <f t="shared" si="169"/>
        <v>0</v>
      </c>
      <c r="BH626" s="81">
        <f t="shared" si="170"/>
        <v>0</v>
      </c>
      <c r="BI626" s="81">
        <f t="shared" si="171"/>
        <v>0</v>
      </c>
    </row>
    <row r="627" spans="1:61" ht="17.25" thickTop="1" thickBot="1">
      <c r="A627" s="70"/>
      <c r="B627" s="71"/>
      <c r="C627" s="3"/>
      <c r="D627" s="45"/>
      <c r="E627" s="45"/>
      <c r="F627" s="45">
        <f t="shared" si="160"/>
        <v>0</v>
      </c>
      <c r="G627" s="3"/>
      <c r="H627" s="3"/>
      <c r="I627" s="39"/>
      <c r="J627" s="45">
        <f t="shared" si="161"/>
        <v>0</v>
      </c>
      <c r="K627" s="45">
        <f t="shared" si="162"/>
        <v>0</v>
      </c>
      <c r="L627" s="3"/>
      <c r="M627" s="72"/>
      <c r="N627" s="73"/>
      <c r="O627" s="45">
        <f t="shared" si="163"/>
        <v>0</v>
      </c>
      <c r="P627" s="71"/>
      <c r="Q627" s="74"/>
      <c r="R627" s="74"/>
      <c r="S627" s="75"/>
      <c r="T627" s="76"/>
      <c r="U627" s="70"/>
      <c r="V627" s="3"/>
      <c r="W627" s="3"/>
      <c r="X627" s="3"/>
      <c r="Y627" s="39"/>
      <c r="Z627" s="405">
        <f t="shared" si="172"/>
        <v>0</v>
      </c>
      <c r="AA627" s="92">
        <f t="shared" si="173"/>
        <v>0</v>
      </c>
      <c r="AB627" s="71"/>
      <c r="AC627" s="3"/>
      <c r="AD627" s="71"/>
      <c r="AE627" s="78"/>
      <c r="AF627" s="78"/>
      <c r="AG627" s="3"/>
      <c r="AH627" s="3"/>
      <c r="AI627" s="79"/>
      <c r="AJ627" s="3"/>
      <c r="AK627" s="71"/>
      <c r="AL627" s="3"/>
      <c r="AM627" s="71"/>
      <c r="AN627" s="71"/>
      <c r="AO627" s="3"/>
      <c r="AP627" s="76"/>
      <c r="AQ627" s="74"/>
      <c r="AR627" s="3"/>
      <c r="AS627" s="3"/>
      <c r="AT627" s="3"/>
      <c r="AU627" s="3"/>
      <c r="AV627" s="3"/>
      <c r="AW627" s="1"/>
      <c r="AX627" s="1"/>
      <c r="AY627" s="1">
        <f t="shared" si="164"/>
        <v>0</v>
      </c>
      <c r="AZ627" s="3"/>
      <c r="BA627" s="3"/>
      <c r="BB627" s="3"/>
      <c r="BC627" s="80" t="e">
        <f t="shared" si="165"/>
        <v>#DIV/0!</v>
      </c>
      <c r="BD627" s="80" t="e">
        <f t="shared" si="166"/>
        <v>#DIV/0!</v>
      </c>
      <c r="BE627" s="81">
        <f t="shared" si="167"/>
        <v>0</v>
      </c>
      <c r="BF627" s="81">
        <f t="shared" si="168"/>
        <v>0</v>
      </c>
      <c r="BG627" s="81">
        <f t="shared" si="169"/>
        <v>0</v>
      </c>
      <c r="BH627" s="81">
        <f t="shared" si="170"/>
        <v>0</v>
      </c>
      <c r="BI627" s="81">
        <f t="shared" si="171"/>
        <v>0</v>
      </c>
    </row>
    <row r="628" spans="1:61" ht="17.25" thickTop="1" thickBot="1">
      <c r="A628" s="70"/>
      <c r="B628" s="71"/>
      <c r="C628" s="3"/>
      <c r="D628" s="45"/>
      <c r="E628" s="45"/>
      <c r="F628" s="45">
        <f t="shared" si="160"/>
        <v>0</v>
      </c>
      <c r="G628" s="3"/>
      <c r="H628" s="3"/>
      <c r="I628" s="39"/>
      <c r="J628" s="45">
        <f t="shared" si="161"/>
        <v>0</v>
      </c>
      <c r="K628" s="45">
        <f t="shared" si="162"/>
        <v>0</v>
      </c>
      <c r="L628" s="3"/>
      <c r="M628" s="72"/>
      <c r="N628" s="73"/>
      <c r="O628" s="45">
        <f t="shared" si="163"/>
        <v>0</v>
      </c>
      <c r="P628" s="71"/>
      <c r="Q628" s="74"/>
      <c r="R628" s="74"/>
      <c r="S628" s="75"/>
      <c r="T628" s="76"/>
      <c r="U628" s="70"/>
      <c r="V628" s="3"/>
      <c r="W628" s="3"/>
      <c r="X628" s="3"/>
      <c r="Y628" s="39"/>
      <c r="Z628" s="405">
        <f t="shared" si="172"/>
        <v>0</v>
      </c>
      <c r="AA628" s="92">
        <f t="shared" si="173"/>
        <v>0</v>
      </c>
      <c r="AB628" s="71"/>
      <c r="AC628" s="3"/>
      <c r="AD628" s="71"/>
      <c r="AE628" s="78"/>
      <c r="AF628" s="78"/>
      <c r="AG628" s="3"/>
      <c r="AH628" s="3"/>
      <c r="AI628" s="79"/>
      <c r="AJ628" s="3"/>
      <c r="AK628" s="71"/>
      <c r="AL628" s="3"/>
      <c r="AM628" s="71"/>
      <c r="AN628" s="71"/>
      <c r="AO628" s="3"/>
      <c r="AP628" s="76"/>
      <c r="AQ628" s="74"/>
      <c r="AR628" s="3"/>
      <c r="AS628" s="3"/>
      <c r="AT628" s="3"/>
      <c r="AU628" s="3"/>
      <c r="AV628" s="3"/>
      <c r="AW628" s="1"/>
      <c r="AX628" s="1"/>
      <c r="AY628" s="1">
        <f t="shared" si="164"/>
        <v>0</v>
      </c>
      <c r="AZ628" s="3"/>
      <c r="BA628" s="3"/>
      <c r="BB628" s="3"/>
      <c r="BC628" s="80" t="e">
        <f t="shared" si="165"/>
        <v>#DIV/0!</v>
      </c>
      <c r="BD628" s="80" t="e">
        <f t="shared" si="166"/>
        <v>#DIV/0!</v>
      </c>
      <c r="BE628" s="81">
        <f t="shared" si="167"/>
        <v>0</v>
      </c>
      <c r="BF628" s="81">
        <f t="shared" si="168"/>
        <v>0</v>
      </c>
      <c r="BG628" s="81">
        <f t="shared" si="169"/>
        <v>0</v>
      </c>
      <c r="BH628" s="81">
        <f t="shared" si="170"/>
        <v>0</v>
      </c>
      <c r="BI628" s="81">
        <f t="shared" si="171"/>
        <v>0</v>
      </c>
    </row>
    <row r="629" spans="1:61" ht="17.25" thickTop="1" thickBot="1">
      <c r="A629" s="70"/>
      <c r="B629" s="71"/>
      <c r="C629" s="3"/>
      <c r="D629" s="45"/>
      <c r="E629" s="45"/>
      <c r="F629" s="45">
        <f t="shared" si="160"/>
        <v>0</v>
      </c>
      <c r="G629" s="3"/>
      <c r="H629" s="3"/>
      <c r="I629" s="39"/>
      <c r="J629" s="45">
        <f t="shared" si="161"/>
        <v>0</v>
      </c>
      <c r="K629" s="45">
        <f t="shared" si="162"/>
        <v>0</v>
      </c>
      <c r="L629" s="3"/>
      <c r="M629" s="72"/>
      <c r="N629" s="73"/>
      <c r="O629" s="45">
        <f t="shared" si="163"/>
        <v>0</v>
      </c>
      <c r="P629" s="71"/>
      <c r="Q629" s="74"/>
      <c r="R629" s="74"/>
      <c r="S629" s="75"/>
      <c r="T629" s="76"/>
      <c r="U629" s="70"/>
      <c r="V629" s="3"/>
      <c r="W629" s="3"/>
      <c r="X629" s="3"/>
      <c r="Y629" s="39"/>
      <c r="Z629" s="405">
        <f t="shared" si="172"/>
        <v>0</v>
      </c>
      <c r="AA629" s="92">
        <f t="shared" si="173"/>
        <v>0</v>
      </c>
      <c r="AB629" s="71"/>
      <c r="AC629" s="3"/>
      <c r="AD629" s="71"/>
      <c r="AE629" s="78"/>
      <c r="AF629" s="78"/>
      <c r="AG629" s="3"/>
      <c r="AH629" s="3"/>
      <c r="AI629" s="79"/>
      <c r="AJ629" s="3"/>
      <c r="AK629" s="71"/>
      <c r="AL629" s="3"/>
      <c r="AM629" s="71"/>
      <c r="AN629" s="71"/>
      <c r="AO629" s="3"/>
      <c r="AP629" s="76"/>
      <c r="AQ629" s="74"/>
      <c r="AR629" s="3"/>
      <c r="AS629" s="3"/>
      <c r="AT629" s="3"/>
      <c r="AU629" s="3"/>
      <c r="AV629" s="3"/>
      <c r="AW629" s="1"/>
      <c r="AX629" s="1"/>
      <c r="AY629" s="1">
        <f t="shared" si="164"/>
        <v>0</v>
      </c>
      <c r="AZ629" s="3"/>
      <c r="BA629" s="3"/>
      <c r="BB629" s="3"/>
      <c r="BC629" s="80" t="e">
        <f t="shared" si="165"/>
        <v>#DIV/0!</v>
      </c>
      <c r="BD629" s="80" t="e">
        <f t="shared" si="166"/>
        <v>#DIV/0!</v>
      </c>
      <c r="BE629" s="81">
        <f t="shared" si="167"/>
        <v>0</v>
      </c>
      <c r="BF629" s="81">
        <f t="shared" si="168"/>
        <v>0</v>
      </c>
      <c r="BG629" s="81">
        <f t="shared" si="169"/>
        <v>0</v>
      </c>
      <c r="BH629" s="81">
        <f t="shared" si="170"/>
        <v>0</v>
      </c>
      <c r="BI629" s="81">
        <f t="shared" si="171"/>
        <v>0</v>
      </c>
    </row>
    <row r="630" spans="1:61" ht="17.25" thickTop="1" thickBot="1">
      <c r="A630" s="70"/>
      <c r="B630" s="71"/>
      <c r="C630" s="3"/>
      <c r="D630" s="45"/>
      <c r="E630" s="45"/>
      <c r="F630" s="45">
        <f t="shared" si="160"/>
        <v>0</v>
      </c>
      <c r="G630" s="3"/>
      <c r="H630" s="3"/>
      <c r="I630" s="39"/>
      <c r="J630" s="45">
        <f t="shared" si="161"/>
        <v>0</v>
      </c>
      <c r="K630" s="45">
        <f t="shared" si="162"/>
        <v>0</v>
      </c>
      <c r="L630" s="3"/>
      <c r="M630" s="72"/>
      <c r="N630" s="73"/>
      <c r="O630" s="45">
        <f t="shared" si="163"/>
        <v>0</v>
      </c>
      <c r="P630" s="71"/>
      <c r="Q630" s="74"/>
      <c r="R630" s="74"/>
      <c r="S630" s="75"/>
      <c r="T630" s="76"/>
      <c r="U630" s="70"/>
      <c r="V630" s="3"/>
      <c r="W630" s="3"/>
      <c r="X630" s="3"/>
      <c r="Y630" s="39"/>
      <c r="Z630" s="405">
        <f t="shared" si="172"/>
        <v>0</v>
      </c>
      <c r="AA630" s="92">
        <f t="shared" si="173"/>
        <v>0</v>
      </c>
      <c r="AB630" s="71"/>
      <c r="AC630" s="3"/>
      <c r="AD630" s="71"/>
      <c r="AE630" s="78"/>
      <c r="AF630" s="78"/>
      <c r="AG630" s="3"/>
      <c r="AH630" s="3"/>
      <c r="AI630" s="79"/>
      <c r="AJ630" s="3"/>
      <c r="AK630" s="71"/>
      <c r="AL630" s="3"/>
      <c r="AM630" s="71"/>
      <c r="AN630" s="71"/>
      <c r="AO630" s="3"/>
      <c r="AP630" s="76"/>
      <c r="AQ630" s="74"/>
      <c r="AR630" s="3"/>
      <c r="AS630" s="3"/>
      <c r="AT630" s="3"/>
      <c r="AU630" s="3"/>
      <c r="AV630" s="3"/>
      <c r="AW630" s="1"/>
      <c r="AX630" s="1"/>
      <c r="AY630" s="1">
        <f t="shared" si="164"/>
        <v>0</v>
      </c>
      <c r="AZ630" s="3"/>
      <c r="BA630" s="3"/>
      <c r="BB630" s="3"/>
      <c r="BC630" s="80" t="e">
        <f t="shared" si="165"/>
        <v>#DIV/0!</v>
      </c>
      <c r="BD630" s="80" t="e">
        <f t="shared" si="166"/>
        <v>#DIV/0!</v>
      </c>
      <c r="BE630" s="81">
        <f t="shared" si="167"/>
        <v>0</v>
      </c>
      <c r="BF630" s="81">
        <f t="shared" si="168"/>
        <v>0</v>
      </c>
      <c r="BG630" s="81">
        <f t="shared" si="169"/>
        <v>0</v>
      </c>
      <c r="BH630" s="81">
        <f t="shared" si="170"/>
        <v>0</v>
      </c>
      <c r="BI630" s="81">
        <f t="shared" si="171"/>
        <v>0</v>
      </c>
    </row>
    <row r="631" spans="1:61" ht="17.25" thickTop="1" thickBot="1">
      <c r="A631" s="70"/>
      <c r="B631" s="71"/>
      <c r="C631" s="3"/>
      <c r="D631" s="45"/>
      <c r="E631" s="45"/>
      <c r="F631" s="45">
        <f t="shared" si="160"/>
        <v>0</v>
      </c>
      <c r="G631" s="3"/>
      <c r="H631" s="3"/>
      <c r="I631" s="39"/>
      <c r="J631" s="45">
        <f t="shared" si="161"/>
        <v>0</v>
      </c>
      <c r="K631" s="45">
        <f t="shared" si="162"/>
        <v>0</v>
      </c>
      <c r="L631" s="3"/>
      <c r="M631" s="72"/>
      <c r="N631" s="73"/>
      <c r="O631" s="45">
        <f t="shared" si="163"/>
        <v>0</v>
      </c>
      <c r="P631" s="71"/>
      <c r="Q631" s="74"/>
      <c r="R631" s="74"/>
      <c r="S631" s="75"/>
      <c r="T631" s="76"/>
      <c r="U631" s="70"/>
      <c r="V631" s="3"/>
      <c r="W631" s="3"/>
      <c r="X631" s="3"/>
      <c r="Y631" s="39"/>
      <c r="Z631" s="405">
        <f t="shared" si="172"/>
        <v>0</v>
      </c>
      <c r="AA631" s="92">
        <f t="shared" si="173"/>
        <v>0</v>
      </c>
      <c r="AB631" s="71"/>
      <c r="AC631" s="3"/>
      <c r="AD631" s="71"/>
      <c r="AE631" s="78"/>
      <c r="AF631" s="78"/>
      <c r="AG631" s="3"/>
      <c r="AH631" s="3"/>
      <c r="AI631" s="79"/>
      <c r="AJ631" s="3"/>
      <c r="AK631" s="71"/>
      <c r="AL631" s="3"/>
      <c r="AM631" s="71"/>
      <c r="AN631" s="71"/>
      <c r="AO631" s="3"/>
      <c r="AP631" s="76"/>
      <c r="AQ631" s="74"/>
      <c r="AR631" s="3"/>
      <c r="AS631" s="3"/>
      <c r="AT631" s="3"/>
      <c r="AU631" s="3"/>
      <c r="AV631" s="3"/>
      <c r="AW631" s="1"/>
      <c r="AX631" s="1"/>
      <c r="AY631" s="1">
        <f t="shared" si="164"/>
        <v>0</v>
      </c>
      <c r="AZ631" s="3"/>
      <c r="BA631" s="3"/>
      <c r="BB631" s="3"/>
      <c r="BC631" s="80" t="e">
        <f t="shared" si="165"/>
        <v>#DIV/0!</v>
      </c>
      <c r="BD631" s="80" t="e">
        <f t="shared" si="166"/>
        <v>#DIV/0!</v>
      </c>
      <c r="BE631" s="81">
        <f t="shared" si="167"/>
        <v>0</v>
      </c>
      <c r="BF631" s="81">
        <f t="shared" si="168"/>
        <v>0</v>
      </c>
      <c r="BG631" s="81">
        <f t="shared" si="169"/>
        <v>0</v>
      </c>
      <c r="BH631" s="81">
        <f t="shared" si="170"/>
        <v>0</v>
      </c>
      <c r="BI631" s="81">
        <f t="shared" si="171"/>
        <v>0</v>
      </c>
    </row>
    <row r="632" spans="1:61" ht="17.25" thickTop="1" thickBot="1">
      <c r="A632" s="70"/>
      <c r="B632" s="71"/>
      <c r="C632" s="3"/>
      <c r="D632" s="45"/>
      <c r="E632" s="45"/>
      <c r="F632" s="45">
        <f t="shared" si="160"/>
        <v>0</v>
      </c>
      <c r="G632" s="3"/>
      <c r="H632" s="3"/>
      <c r="I632" s="39"/>
      <c r="J632" s="45">
        <f t="shared" si="161"/>
        <v>0</v>
      </c>
      <c r="K632" s="45">
        <f t="shared" si="162"/>
        <v>0</v>
      </c>
      <c r="L632" s="3"/>
      <c r="M632" s="72"/>
      <c r="N632" s="73"/>
      <c r="O632" s="45">
        <f t="shared" si="163"/>
        <v>0</v>
      </c>
      <c r="P632" s="71"/>
      <c r="Q632" s="74"/>
      <c r="R632" s="74"/>
      <c r="S632" s="75"/>
      <c r="T632" s="76"/>
      <c r="U632" s="70"/>
      <c r="V632" s="3"/>
      <c r="W632" s="3"/>
      <c r="X632" s="3"/>
      <c r="Y632" s="39"/>
      <c r="Z632" s="405">
        <f t="shared" si="172"/>
        <v>0</v>
      </c>
      <c r="AA632" s="92">
        <f t="shared" si="173"/>
        <v>0</v>
      </c>
      <c r="AB632" s="71"/>
      <c r="AC632" s="3"/>
      <c r="AD632" s="71"/>
      <c r="AE632" s="78"/>
      <c r="AF632" s="78"/>
      <c r="AG632" s="3"/>
      <c r="AH632" s="3"/>
      <c r="AI632" s="79"/>
      <c r="AJ632" s="3"/>
      <c r="AK632" s="71"/>
      <c r="AL632" s="3"/>
      <c r="AM632" s="71"/>
      <c r="AN632" s="71"/>
      <c r="AO632" s="3"/>
      <c r="AP632" s="76"/>
      <c r="AQ632" s="74"/>
      <c r="AR632" s="3"/>
      <c r="AS632" s="3"/>
      <c r="AT632" s="3"/>
      <c r="AU632" s="3"/>
      <c r="AV632" s="3"/>
      <c r="AW632" s="1"/>
      <c r="AX632" s="1"/>
      <c r="AY632" s="1">
        <f t="shared" si="164"/>
        <v>0</v>
      </c>
      <c r="AZ632" s="3"/>
      <c r="BA632" s="3"/>
      <c r="BB632" s="3"/>
      <c r="BC632" s="80" t="e">
        <f t="shared" si="165"/>
        <v>#DIV/0!</v>
      </c>
      <c r="BD632" s="80" t="e">
        <f t="shared" si="166"/>
        <v>#DIV/0!</v>
      </c>
      <c r="BE632" s="81">
        <f t="shared" si="167"/>
        <v>0</v>
      </c>
      <c r="BF632" s="81">
        <f t="shared" si="168"/>
        <v>0</v>
      </c>
      <c r="BG632" s="81">
        <f t="shared" si="169"/>
        <v>0</v>
      </c>
      <c r="BH632" s="81">
        <f t="shared" si="170"/>
        <v>0</v>
      </c>
      <c r="BI632" s="81">
        <f t="shared" si="171"/>
        <v>0</v>
      </c>
    </row>
    <row r="633" spans="1:61" ht="17.25" thickTop="1" thickBot="1">
      <c r="A633" s="70"/>
      <c r="B633" s="71"/>
      <c r="C633" s="3"/>
      <c r="D633" s="45"/>
      <c r="E633" s="45"/>
      <c r="F633" s="45">
        <f t="shared" si="160"/>
        <v>0</v>
      </c>
      <c r="G633" s="3"/>
      <c r="H633" s="3"/>
      <c r="I633" s="39"/>
      <c r="J633" s="45">
        <f t="shared" si="161"/>
        <v>0</v>
      </c>
      <c r="K633" s="45">
        <f t="shared" si="162"/>
        <v>0</v>
      </c>
      <c r="L633" s="3"/>
      <c r="M633" s="72"/>
      <c r="N633" s="73"/>
      <c r="O633" s="45">
        <f t="shared" si="163"/>
        <v>0</v>
      </c>
      <c r="P633" s="71"/>
      <c r="Q633" s="74"/>
      <c r="R633" s="74"/>
      <c r="S633" s="75"/>
      <c r="T633" s="76"/>
      <c r="U633" s="70"/>
      <c r="V633" s="3"/>
      <c r="W633" s="3"/>
      <c r="X633" s="3"/>
      <c r="Y633" s="39"/>
      <c r="Z633" s="405">
        <f t="shared" si="172"/>
        <v>0</v>
      </c>
      <c r="AA633" s="92">
        <f t="shared" si="173"/>
        <v>0</v>
      </c>
      <c r="AB633" s="71"/>
      <c r="AC633" s="3"/>
      <c r="AD633" s="71"/>
      <c r="AE633" s="78"/>
      <c r="AF633" s="78"/>
      <c r="AG633" s="3"/>
      <c r="AH633" s="3"/>
      <c r="AI633" s="79"/>
      <c r="AJ633" s="3"/>
      <c r="AK633" s="71"/>
      <c r="AL633" s="3"/>
      <c r="AM633" s="71"/>
      <c r="AN633" s="71"/>
      <c r="AO633" s="3"/>
      <c r="AP633" s="76"/>
      <c r="AQ633" s="74"/>
      <c r="AR633" s="3"/>
      <c r="AS633" s="3"/>
      <c r="AT633" s="3"/>
      <c r="AU633" s="3"/>
      <c r="AV633" s="3"/>
      <c r="AW633" s="1"/>
      <c r="AX633" s="1"/>
      <c r="AY633" s="1">
        <f t="shared" si="164"/>
        <v>0</v>
      </c>
      <c r="AZ633" s="3"/>
      <c r="BA633" s="3"/>
      <c r="BB633" s="3"/>
      <c r="BC633" s="80" t="e">
        <f t="shared" si="165"/>
        <v>#DIV/0!</v>
      </c>
      <c r="BD633" s="80" t="e">
        <f t="shared" si="166"/>
        <v>#DIV/0!</v>
      </c>
      <c r="BE633" s="81">
        <f t="shared" si="167"/>
        <v>0</v>
      </c>
      <c r="BF633" s="81">
        <f t="shared" si="168"/>
        <v>0</v>
      </c>
      <c r="BG633" s="81">
        <f t="shared" si="169"/>
        <v>0</v>
      </c>
      <c r="BH633" s="81">
        <f t="shared" si="170"/>
        <v>0</v>
      </c>
      <c r="BI633" s="81">
        <f t="shared" si="171"/>
        <v>0</v>
      </c>
    </row>
    <row r="634" spans="1:61" ht="17.25" thickTop="1" thickBot="1">
      <c r="A634" s="70"/>
      <c r="B634" s="71"/>
      <c r="C634" s="3"/>
      <c r="D634" s="45"/>
      <c r="E634" s="45"/>
      <c r="F634" s="45">
        <f t="shared" si="160"/>
        <v>0</v>
      </c>
      <c r="G634" s="3"/>
      <c r="H634" s="3"/>
      <c r="I634" s="39"/>
      <c r="J634" s="45">
        <f t="shared" si="161"/>
        <v>0</v>
      </c>
      <c r="K634" s="45">
        <f t="shared" si="162"/>
        <v>0</v>
      </c>
      <c r="L634" s="3"/>
      <c r="M634" s="72"/>
      <c r="N634" s="73"/>
      <c r="O634" s="45">
        <f t="shared" si="163"/>
        <v>0</v>
      </c>
      <c r="P634" s="71"/>
      <c r="Q634" s="74"/>
      <c r="R634" s="74"/>
      <c r="S634" s="75"/>
      <c r="T634" s="76"/>
      <c r="U634" s="70"/>
      <c r="V634" s="3"/>
      <c r="W634" s="3"/>
      <c r="X634" s="3"/>
      <c r="Y634" s="39"/>
      <c r="Z634" s="405">
        <f t="shared" si="172"/>
        <v>0</v>
      </c>
      <c r="AA634" s="92">
        <f t="shared" si="173"/>
        <v>0</v>
      </c>
      <c r="AB634" s="71"/>
      <c r="AC634" s="3"/>
      <c r="AD634" s="71"/>
      <c r="AE634" s="78"/>
      <c r="AF634" s="78"/>
      <c r="AG634" s="3"/>
      <c r="AH634" s="3"/>
      <c r="AI634" s="79"/>
      <c r="AJ634" s="3"/>
      <c r="AK634" s="71"/>
      <c r="AL634" s="3"/>
      <c r="AM634" s="71"/>
      <c r="AN634" s="71"/>
      <c r="AO634" s="3"/>
      <c r="AP634" s="76"/>
      <c r="AQ634" s="74"/>
      <c r="AR634" s="3"/>
      <c r="AS634" s="3"/>
      <c r="AT634" s="3"/>
      <c r="AU634" s="3"/>
      <c r="AV634" s="3"/>
      <c r="AW634" s="1"/>
      <c r="AX634" s="1"/>
      <c r="AY634" s="1">
        <f t="shared" si="164"/>
        <v>0</v>
      </c>
      <c r="AZ634" s="3"/>
      <c r="BA634" s="3"/>
      <c r="BB634" s="3"/>
      <c r="BC634" s="80" t="e">
        <f t="shared" si="165"/>
        <v>#DIV/0!</v>
      </c>
      <c r="BD634" s="80" t="e">
        <f t="shared" si="166"/>
        <v>#DIV/0!</v>
      </c>
      <c r="BE634" s="81">
        <f t="shared" si="167"/>
        <v>0</v>
      </c>
      <c r="BF634" s="81">
        <f t="shared" si="168"/>
        <v>0</v>
      </c>
      <c r="BG634" s="81">
        <f t="shared" si="169"/>
        <v>0</v>
      </c>
      <c r="BH634" s="81">
        <f t="shared" si="170"/>
        <v>0</v>
      </c>
      <c r="BI634" s="81">
        <f t="shared" si="171"/>
        <v>0</v>
      </c>
    </row>
    <row r="635" spans="1:61" ht="17.25" thickTop="1" thickBot="1">
      <c r="A635" s="70"/>
      <c r="B635" s="71"/>
      <c r="C635" s="3"/>
      <c r="D635" s="45"/>
      <c r="E635" s="45"/>
      <c r="F635" s="45">
        <f t="shared" si="160"/>
        <v>0</v>
      </c>
      <c r="G635" s="3"/>
      <c r="H635" s="3"/>
      <c r="I635" s="39"/>
      <c r="J635" s="45">
        <f t="shared" si="161"/>
        <v>0</v>
      </c>
      <c r="K635" s="45">
        <f t="shared" si="162"/>
        <v>0</v>
      </c>
      <c r="L635" s="3"/>
      <c r="M635" s="72"/>
      <c r="N635" s="73"/>
      <c r="O635" s="45">
        <f t="shared" si="163"/>
        <v>0</v>
      </c>
      <c r="P635" s="71"/>
      <c r="Q635" s="74"/>
      <c r="R635" s="74"/>
      <c r="S635" s="75"/>
      <c r="T635" s="76"/>
      <c r="U635" s="70"/>
      <c r="V635" s="3"/>
      <c r="W635" s="3"/>
      <c r="X635" s="3"/>
      <c r="Y635" s="39"/>
      <c r="Z635" s="405">
        <f t="shared" si="172"/>
        <v>0</v>
      </c>
      <c r="AA635" s="92">
        <f t="shared" si="173"/>
        <v>0</v>
      </c>
      <c r="AB635" s="71"/>
      <c r="AC635" s="3"/>
      <c r="AD635" s="71"/>
      <c r="AE635" s="78"/>
      <c r="AF635" s="78"/>
      <c r="AG635" s="3"/>
      <c r="AH635" s="3"/>
      <c r="AI635" s="79"/>
      <c r="AJ635" s="3"/>
      <c r="AK635" s="71"/>
      <c r="AL635" s="3"/>
      <c r="AM635" s="71"/>
      <c r="AN635" s="71"/>
      <c r="AO635" s="3"/>
      <c r="AP635" s="76"/>
      <c r="AQ635" s="74"/>
      <c r="AR635" s="3"/>
      <c r="AS635" s="3"/>
      <c r="AT635" s="3"/>
      <c r="AU635" s="3"/>
      <c r="AV635" s="3"/>
      <c r="AW635" s="1"/>
      <c r="AX635" s="1"/>
      <c r="AY635" s="1">
        <f t="shared" si="164"/>
        <v>0</v>
      </c>
      <c r="AZ635" s="3"/>
      <c r="BA635" s="3"/>
      <c r="BB635" s="3"/>
      <c r="BC635" s="80" t="e">
        <f t="shared" si="165"/>
        <v>#DIV/0!</v>
      </c>
      <c r="BD635" s="80" t="e">
        <f t="shared" si="166"/>
        <v>#DIV/0!</v>
      </c>
      <c r="BE635" s="81">
        <f t="shared" si="167"/>
        <v>0</v>
      </c>
      <c r="BF635" s="81">
        <f t="shared" si="168"/>
        <v>0</v>
      </c>
      <c r="BG635" s="81">
        <f t="shared" si="169"/>
        <v>0</v>
      </c>
      <c r="BH635" s="81">
        <f t="shared" si="170"/>
        <v>0</v>
      </c>
      <c r="BI635" s="81">
        <f t="shared" si="171"/>
        <v>0</v>
      </c>
    </row>
    <row r="636" spans="1:61" ht="17.25" thickTop="1" thickBot="1">
      <c r="A636" s="70"/>
      <c r="B636" s="71"/>
      <c r="C636" s="3"/>
      <c r="D636" s="45"/>
      <c r="E636" s="45"/>
      <c r="F636" s="45">
        <f t="shared" si="160"/>
        <v>0</v>
      </c>
      <c r="G636" s="3"/>
      <c r="H636" s="3"/>
      <c r="I636" s="39"/>
      <c r="J636" s="45">
        <f t="shared" si="161"/>
        <v>0</v>
      </c>
      <c r="K636" s="45">
        <f t="shared" si="162"/>
        <v>0</v>
      </c>
      <c r="L636" s="3"/>
      <c r="M636" s="72"/>
      <c r="N636" s="73"/>
      <c r="O636" s="45">
        <f t="shared" si="163"/>
        <v>0</v>
      </c>
      <c r="P636" s="71"/>
      <c r="Q636" s="74"/>
      <c r="R636" s="74"/>
      <c r="S636" s="75"/>
      <c r="T636" s="76"/>
      <c r="U636" s="70"/>
      <c r="V636" s="3"/>
      <c r="W636" s="3"/>
      <c r="X636" s="3"/>
      <c r="Y636" s="39"/>
      <c r="Z636" s="405">
        <f t="shared" si="172"/>
        <v>0</v>
      </c>
      <c r="AA636" s="92">
        <f t="shared" si="173"/>
        <v>0</v>
      </c>
      <c r="AB636" s="71"/>
      <c r="AC636" s="3"/>
      <c r="AD636" s="71"/>
      <c r="AE636" s="78"/>
      <c r="AF636" s="78"/>
      <c r="AG636" s="3"/>
      <c r="AH636" s="3"/>
      <c r="AI636" s="79"/>
      <c r="AJ636" s="3"/>
      <c r="AK636" s="71"/>
      <c r="AL636" s="3"/>
      <c r="AM636" s="71"/>
      <c r="AN636" s="71"/>
      <c r="AO636" s="3"/>
      <c r="AP636" s="76"/>
      <c r="AQ636" s="74"/>
      <c r="AR636" s="3"/>
      <c r="AS636" s="3"/>
      <c r="AT636" s="3"/>
      <c r="AU636" s="3"/>
      <c r="AV636" s="3"/>
      <c r="AW636" s="1"/>
      <c r="AX636" s="1"/>
      <c r="AY636" s="1">
        <f t="shared" si="164"/>
        <v>0</v>
      </c>
      <c r="AZ636" s="3"/>
      <c r="BA636" s="3"/>
      <c r="BB636" s="3"/>
      <c r="BC636" s="80" t="e">
        <f t="shared" si="165"/>
        <v>#DIV/0!</v>
      </c>
      <c r="BD636" s="80" t="e">
        <f t="shared" si="166"/>
        <v>#DIV/0!</v>
      </c>
      <c r="BE636" s="81">
        <f t="shared" si="167"/>
        <v>0</v>
      </c>
      <c r="BF636" s="81">
        <f t="shared" si="168"/>
        <v>0</v>
      </c>
      <c r="BG636" s="81">
        <f t="shared" si="169"/>
        <v>0</v>
      </c>
      <c r="BH636" s="81">
        <f t="shared" si="170"/>
        <v>0</v>
      </c>
      <c r="BI636" s="81">
        <f t="shared" si="171"/>
        <v>0</v>
      </c>
    </row>
    <row r="637" spans="1:61" ht="17.25" thickTop="1" thickBot="1">
      <c r="A637" s="70"/>
      <c r="B637" s="71"/>
      <c r="C637" s="3"/>
      <c r="D637" s="45"/>
      <c r="E637" s="45"/>
      <c r="F637" s="45">
        <f t="shared" si="160"/>
        <v>0</v>
      </c>
      <c r="G637" s="3"/>
      <c r="H637" s="3"/>
      <c r="I637" s="39"/>
      <c r="J637" s="45">
        <f t="shared" si="161"/>
        <v>0</v>
      </c>
      <c r="K637" s="45">
        <f t="shared" si="162"/>
        <v>0</v>
      </c>
      <c r="L637" s="3"/>
      <c r="M637" s="72"/>
      <c r="N637" s="73"/>
      <c r="O637" s="45">
        <f t="shared" si="163"/>
        <v>0</v>
      </c>
      <c r="P637" s="71"/>
      <c r="Q637" s="74"/>
      <c r="R637" s="74"/>
      <c r="S637" s="75"/>
      <c r="T637" s="76"/>
      <c r="U637" s="70"/>
      <c r="V637" s="3"/>
      <c r="W637" s="3"/>
      <c r="X637" s="3"/>
      <c r="Y637" s="39"/>
      <c r="Z637" s="405">
        <f t="shared" si="172"/>
        <v>0</v>
      </c>
      <c r="AA637" s="92">
        <f t="shared" si="173"/>
        <v>0</v>
      </c>
      <c r="AB637" s="71"/>
      <c r="AC637" s="3"/>
      <c r="AD637" s="71"/>
      <c r="AE637" s="78"/>
      <c r="AF637" s="78"/>
      <c r="AG637" s="3"/>
      <c r="AH637" s="3"/>
      <c r="AI637" s="79"/>
      <c r="AJ637" s="3"/>
      <c r="AK637" s="71"/>
      <c r="AL637" s="3"/>
      <c r="AM637" s="71"/>
      <c r="AN637" s="71"/>
      <c r="AO637" s="3"/>
      <c r="AP637" s="76"/>
      <c r="AQ637" s="74"/>
      <c r="AR637" s="3"/>
      <c r="AS637" s="3"/>
      <c r="AT637" s="3"/>
      <c r="AU637" s="3"/>
      <c r="AV637" s="3"/>
      <c r="AW637" s="1"/>
      <c r="AX637" s="1"/>
      <c r="AY637" s="1">
        <f t="shared" si="164"/>
        <v>0</v>
      </c>
      <c r="AZ637" s="3"/>
      <c r="BA637" s="3"/>
      <c r="BB637" s="3"/>
      <c r="BC637" s="80" t="e">
        <f t="shared" si="165"/>
        <v>#DIV/0!</v>
      </c>
      <c r="BD637" s="80" t="e">
        <f t="shared" si="166"/>
        <v>#DIV/0!</v>
      </c>
      <c r="BE637" s="81">
        <f t="shared" si="167"/>
        <v>0</v>
      </c>
      <c r="BF637" s="81">
        <f t="shared" si="168"/>
        <v>0</v>
      </c>
      <c r="BG637" s="81">
        <f t="shared" si="169"/>
        <v>0</v>
      </c>
      <c r="BH637" s="81">
        <f t="shared" si="170"/>
        <v>0</v>
      </c>
      <c r="BI637" s="81">
        <f t="shared" si="171"/>
        <v>0</v>
      </c>
    </row>
    <row r="638" spans="1:61" ht="16.5" thickTop="1"/>
  </sheetData>
  <sheetProtection selectLockedCells="1"/>
  <autoFilter ref="A1:BI566"/>
  <conditionalFormatting sqref="Q463:Q464">
    <cfRule type="duplicateValues" dxfId="377" priority="2408" stopIfTrue="1"/>
  </conditionalFormatting>
  <conditionalFormatting sqref="Q477">
    <cfRule type="duplicateValues" dxfId="376" priority="2407" stopIfTrue="1"/>
  </conditionalFormatting>
  <conditionalFormatting sqref="Q478">
    <cfRule type="duplicateValues" dxfId="375" priority="2406" stopIfTrue="1"/>
  </conditionalFormatting>
  <conditionalFormatting sqref="T467">
    <cfRule type="duplicateValues" dxfId="374" priority="2405"/>
  </conditionalFormatting>
  <conditionalFormatting sqref="T470">
    <cfRule type="duplicateValues" dxfId="373" priority="2402"/>
  </conditionalFormatting>
  <conditionalFormatting sqref="T471">
    <cfRule type="duplicateValues" dxfId="372" priority="2401"/>
  </conditionalFormatting>
  <conditionalFormatting sqref="T472">
    <cfRule type="duplicateValues" dxfId="371" priority="2400"/>
  </conditionalFormatting>
  <conditionalFormatting sqref="T474">
    <cfRule type="duplicateValues" dxfId="370" priority="2397"/>
  </conditionalFormatting>
  <conditionalFormatting sqref="Q476">
    <cfRule type="duplicateValues" dxfId="369" priority="2396" stopIfTrue="1"/>
  </conditionalFormatting>
  <conditionalFormatting sqref="T463:T1048576 T1">
    <cfRule type="duplicateValues" dxfId="368" priority="2409"/>
  </conditionalFormatting>
  <conditionalFormatting sqref="AC463:AC1048576 AC1">
    <cfRule type="duplicateValues" dxfId="367" priority="2410"/>
  </conditionalFormatting>
  <conditionalFormatting sqref="T190:T462">
    <cfRule type="duplicateValues" dxfId="366" priority="1943"/>
  </conditionalFormatting>
  <conditionalFormatting sqref="AC190:AC462">
    <cfRule type="duplicateValues" dxfId="365" priority="1944"/>
  </conditionalFormatting>
  <conditionalFormatting sqref="T256">
    <cfRule type="duplicateValues" dxfId="364" priority="1324"/>
  </conditionalFormatting>
  <conditionalFormatting sqref="T274 T272">
    <cfRule type="duplicateValues" dxfId="363" priority="1271"/>
  </conditionalFormatting>
  <conditionalFormatting sqref="T275">
    <cfRule type="duplicateValues" dxfId="362" priority="1275"/>
  </conditionalFormatting>
  <conditionalFormatting sqref="T278">
    <cfRule type="duplicateValues" dxfId="361" priority="1279"/>
  </conditionalFormatting>
  <conditionalFormatting sqref="T280">
    <cfRule type="duplicateValues" dxfId="360" priority="1240"/>
  </conditionalFormatting>
  <conditionalFormatting sqref="T281">
    <cfRule type="duplicateValues" dxfId="359" priority="1232"/>
  </conditionalFormatting>
  <conditionalFormatting sqref="T282">
    <cfRule type="duplicateValues" dxfId="358" priority="1226"/>
  </conditionalFormatting>
  <conditionalFormatting sqref="T301">
    <cfRule type="duplicateValues" dxfId="357" priority="1183"/>
  </conditionalFormatting>
  <conditionalFormatting sqref="T24:T189">
    <cfRule type="duplicateValues" dxfId="356" priority="9437"/>
  </conditionalFormatting>
  <conditionalFormatting sqref="T2 T9:T23">
    <cfRule type="duplicateValues" dxfId="355" priority="9445"/>
  </conditionalFormatting>
  <conditionalFormatting sqref="Q3">
    <cfRule type="duplicateValues" dxfId="354" priority="25"/>
    <cfRule type="duplicateValues" dxfId="353" priority="26"/>
  </conditionalFormatting>
  <conditionalFormatting sqref="L3">
    <cfRule type="duplicateValues" dxfId="352" priority="27"/>
  </conditionalFormatting>
  <conditionalFormatting sqref="T3">
    <cfRule type="duplicateValues" dxfId="351" priority="28"/>
  </conditionalFormatting>
  <conditionalFormatting sqref="AN3">
    <cfRule type="duplicateValues" dxfId="350" priority="24"/>
  </conditionalFormatting>
  <conditionalFormatting sqref="Q4">
    <cfRule type="duplicateValues" dxfId="349" priority="20"/>
    <cfRule type="duplicateValues" dxfId="348" priority="21"/>
  </conditionalFormatting>
  <conditionalFormatting sqref="L4">
    <cfRule type="duplicateValues" dxfId="347" priority="22"/>
  </conditionalFormatting>
  <conditionalFormatting sqref="T4">
    <cfRule type="duplicateValues" dxfId="346" priority="23"/>
  </conditionalFormatting>
  <conditionalFormatting sqref="AN4">
    <cfRule type="duplicateValues" dxfId="345" priority="19"/>
  </conditionalFormatting>
  <conditionalFormatting sqref="Q5">
    <cfRule type="duplicateValues" dxfId="344" priority="15"/>
    <cfRule type="duplicateValues" dxfId="343" priority="16"/>
  </conditionalFormatting>
  <conditionalFormatting sqref="L5">
    <cfRule type="duplicateValues" dxfId="342" priority="17"/>
  </conditionalFormatting>
  <conditionalFormatting sqref="T5">
    <cfRule type="duplicateValues" dxfId="341" priority="18"/>
  </conditionalFormatting>
  <conditionalFormatting sqref="Q6">
    <cfRule type="duplicateValues" dxfId="340" priority="11"/>
    <cfRule type="duplicateValues" dxfId="339" priority="12"/>
  </conditionalFormatting>
  <conditionalFormatting sqref="L6">
    <cfRule type="duplicateValues" dxfId="338" priority="13"/>
  </conditionalFormatting>
  <conditionalFormatting sqref="T6">
    <cfRule type="duplicateValues" dxfId="337" priority="14"/>
  </conditionalFormatting>
  <conditionalFormatting sqref="AN6">
    <cfRule type="duplicateValues" dxfId="336" priority="10"/>
  </conditionalFormatting>
  <conditionalFormatting sqref="Q7">
    <cfRule type="duplicateValues" dxfId="335" priority="6"/>
    <cfRule type="duplicateValues" dxfId="334" priority="7"/>
  </conditionalFormatting>
  <conditionalFormatting sqref="L7">
    <cfRule type="duplicateValues" dxfId="333" priority="8"/>
  </conditionalFormatting>
  <conditionalFormatting sqref="T7">
    <cfRule type="duplicateValues" dxfId="332" priority="9"/>
  </conditionalFormatting>
  <conditionalFormatting sqref="AN8">
    <cfRule type="duplicateValues" dxfId="331" priority="1"/>
  </conditionalFormatting>
  <conditionalFormatting sqref="Q8">
    <cfRule type="duplicateValues" dxfId="330" priority="2"/>
    <cfRule type="duplicateValues" dxfId="329" priority="3"/>
  </conditionalFormatting>
  <conditionalFormatting sqref="L8">
    <cfRule type="duplicateValues" dxfId="328" priority="4"/>
  </conditionalFormatting>
  <conditionalFormatting sqref="T8">
    <cfRule type="duplicateValues" dxfId="327" priority="5"/>
  </conditionalFormatting>
  <dataValidations count="4">
    <dataValidation type="textLength" allowBlank="1" showInputMessage="1" showErrorMessage="1" sqref="AP463:AP483 T465:T476 T479:T483 T3:T6 AP3:AP6 T8 AP8">
      <formula1>14</formula1>
      <formula2>14</formula2>
    </dataValidation>
    <dataValidation type="textLength" allowBlank="1" showInputMessage="1" showErrorMessage="1" sqref="R463:R464 Q479:R483 AQ465:AQ483 AQ463 Q465:R476 R477:R478 Q3:R6 AQ3:AQ6 Q8:R8 AQ8">
      <formula1>11</formula1>
      <formula2>11</formula2>
    </dataValidation>
    <dataValidation type="list" allowBlank="1" showInputMessage="1" showErrorMessage="1" sqref="W2 W9:W1048576">
      <formula1>$A$36:$A$40</formula1>
    </dataValidation>
    <dataValidation type="list" allowBlank="1" showInputMessage="1" showErrorMessage="1" sqref="W7">
      <formula1>#REF!</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5">
        <x14:dataValidation type="list" allowBlank="1" showInputMessage="1" showErrorMessage="1">
          <x14:formula1>
            <xm:f>Reports!$A$135:$A$139</xm:f>
          </x14:formula1>
          <xm:sqref>W1</xm:sqref>
        </x14:dataValidation>
        <x14:dataValidation type="list" allowBlank="1" showInputMessage="1" showErrorMessage="1">
          <x14:formula1>
            <xm:f>Reports!$A$87:$A$93</xm:f>
          </x14:formula1>
          <xm:sqref>G1:G2 G9:G1048576</xm:sqref>
        </x14:dataValidation>
        <x14:dataValidation type="list" allowBlank="1" showInputMessage="1" showErrorMessage="1">
          <x14:formula1>
            <xm:f>Reports!$A$30:$A$36</xm:f>
          </x14:formula1>
          <xm:sqref>AF1:AF2 AF9:AF1048576</xm:sqref>
        </x14:dataValidation>
        <x14:dataValidation type="list" allowBlank="1" showInputMessage="1" showErrorMessage="1">
          <x14:formula1>
            <xm:f>Reports!$A$97:$A$109</xm:f>
          </x14:formula1>
          <xm:sqref>AG1:AG2 AG9:AG1048576</xm:sqref>
        </x14:dataValidation>
        <x14:dataValidation type="list" allowBlank="1" showInputMessage="1" showErrorMessage="1">
          <x14:formula1>
            <xm:f>Reports!$A$125:$A$131</xm:f>
          </x14:formula1>
          <xm:sqref>AI1:AI2 AI9:AI1048576</xm:sqref>
        </x14:dataValidation>
        <x14:dataValidation type="list" allowBlank="1" showInputMessage="1" showErrorMessage="1">
          <x14:formula1>
            <xm:f>Reports!$A$113:$A$121</xm:f>
          </x14:formula1>
          <xm:sqref>AH1:AH2 AH9:AH1048576</xm:sqref>
        </x14:dataValidation>
        <x14:dataValidation type="list" allowBlank="1" showInputMessage="1" showErrorMessage="1">
          <x14:formula1>
            <xm:f>Reports!$A$40:$A$83</xm:f>
          </x14:formula1>
          <xm:sqref>AE1:AE2 AE9:AE1048576</xm:sqref>
        </x14:dataValidation>
        <x14:dataValidation type="list" allowBlank="1" showInputMessage="1" showErrorMessage="1">
          <x14:formula1>
            <xm:f>[4]Reports!#REF!</xm:f>
          </x14:formula1>
          <xm:sqref>AE3:AI7 W3:W6 G3:G7</xm:sqref>
        </x14:dataValidation>
        <x14:dataValidation type="list" allowBlank="1" showInputMessage="1" showErrorMessage="1">
          <x14:formula1>
            <xm:f>[4]Reports!#REF!</xm:f>
          </x14:formula1>
          <xm:sqref>W8</xm:sqref>
        </x14:dataValidation>
        <x14:dataValidation type="list" allowBlank="1" showInputMessage="1" showErrorMessage="1">
          <x14:formula1>
            <xm:f>[4]Reports!#REF!</xm:f>
          </x14:formula1>
          <xm:sqref>AE8</xm:sqref>
        </x14:dataValidation>
        <x14:dataValidation type="list" allowBlank="1" showInputMessage="1" showErrorMessage="1">
          <x14:formula1>
            <xm:f>[4]Reports!#REF!</xm:f>
          </x14:formula1>
          <xm:sqref>AF8</xm:sqref>
        </x14:dataValidation>
        <x14:dataValidation type="list" allowBlank="1" showInputMessage="1" showErrorMessage="1">
          <x14:formula1>
            <xm:f>[4]Reports!#REF!</xm:f>
          </x14:formula1>
          <xm:sqref>AH8</xm:sqref>
        </x14:dataValidation>
        <x14:dataValidation type="list" allowBlank="1" showInputMessage="1" showErrorMessage="1">
          <x14:formula1>
            <xm:f>[4]Reports!#REF!</xm:f>
          </x14:formula1>
          <xm:sqref>AG8</xm:sqref>
        </x14:dataValidation>
        <x14:dataValidation type="list" allowBlank="1" showInputMessage="1" showErrorMessage="1">
          <x14:formula1>
            <xm:f>[4]Reports!#REF!</xm:f>
          </x14:formula1>
          <xm:sqref>G8</xm:sqref>
        </x14:dataValidation>
        <x14:dataValidation type="list" allowBlank="1" showInputMessage="1" showErrorMessage="1">
          <x14:formula1>
            <xm:f>[4]Reports!#REF!</xm:f>
          </x14:formula1>
          <xm:sqref>AI8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BI203"/>
  <sheetViews>
    <sheetView zoomScale="80" zoomScaleNormal="80" workbookViewId="0">
      <pane xSplit="14" ySplit="1" topLeftCell="O15" activePane="bottomRight" state="frozen"/>
      <selection pane="topRight" activeCell="O1" sqref="O1"/>
      <selection pane="bottomLeft" activeCell="A2" sqref="A2"/>
      <selection pane="bottomRight" activeCell="A24" sqref="A24:XFD24"/>
    </sheetView>
  </sheetViews>
  <sheetFormatPr defaultRowHeight="15.75"/>
  <cols>
    <col min="1" max="1" width="15.85546875" style="82" bestFit="1" customWidth="1"/>
    <col min="2" max="2" width="17.42578125" style="81" bestFit="1" customWidth="1"/>
    <col min="3" max="3" width="16.7109375" style="81" bestFit="1" customWidth="1"/>
    <col min="4" max="4" width="11.28515625" style="47" bestFit="1" customWidth="1"/>
    <col min="5" max="5" width="14.85546875" style="47" bestFit="1" customWidth="1"/>
    <col min="6" max="6" width="16.7109375" style="47" bestFit="1" customWidth="1"/>
    <col min="7" max="7" width="14.28515625" style="81" customWidth="1"/>
    <col min="8" max="8" width="5.7109375" style="81" customWidth="1"/>
    <col min="9" max="9" width="17.85546875" style="17" bestFit="1" customWidth="1"/>
    <col min="10" max="10" width="18.7109375" style="47" hidden="1" customWidth="1"/>
    <col min="11" max="11" width="12.42578125" style="47" hidden="1" customWidth="1"/>
    <col min="12" max="12" width="31.7109375" style="81" bestFit="1" customWidth="1"/>
    <col min="13" max="13" width="12.42578125" style="83" hidden="1" customWidth="1"/>
    <col min="14" max="14" width="11.5703125" style="84" hidden="1" customWidth="1"/>
    <col min="15" max="15" width="17.140625" style="47" bestFit="1" customWidth="1"/>
    <col min="16" max="16" width="16" style="81" bestFit="1" customWidth="1"/>
    <col min="17" max="17" width="15.140625" style="82" bestFit="1" customWidth="1"/>
    <col min="18" max="18" width="14.85546875" style="82" bestFit="1" customWidth="1"/>
    <col min="19" max="19" width="14.28515625" style="85" bestFit="1" customWidth="1"/>
    <col min="20" max="20" width="18.7109375" style="87" bestFit="1" customWidth="1"/>
    <col min="21" max="21" width="16.7109375" style="82" bestFit="1" customWidth="1"/>
    <col min="22" max="22" width="39" style="81" customWidth="1"/>
    <col min="23" max="23" width="18.28515625" style="81" bestFit="1" customWidth="1"/>
    <col min="24" max="24" width="35.85546875" style="81" customWidth="1"/>
    <col min="25" max="25" width="16.5703125" style="17" bestFit="1" customWidth="1"/>
    <col min="26" max="26" width="18.85546875" style="93" bestFit="1" customWidth="1"/>
    <col min="27" max="27" width="16.5703125" style="94" bestFit="1" customWidth="1"/>
    <col min="28" max="28" width="18.140625" style="81" hidden="1" customWidth="1"/>
    <col min="29" max="29" width="17.140625" style="81" hidden="1" customWidth="1"/>
    <col min="30" max="30" width="21.7109375" style="81" hidden="1" customWidth="1"/>
    <col min="31" max="31" width="16.28515625" style="87" bestFit="1" customWidth="1"/>
    <col min="32" max="32" width="13.85546875" style="87" customWidth="1"/>
    <col min="33" max="33" width="19.140625" style="81" bestFit="1" customWidth="1"/>
    <col min="34" max="34" width="17.85546875" style="81" bestFit="1" customWidth="1"/>
    <col min="35" max="35" width="18.85546875" style="88" bestFit="1" customWidth="1"/>
    <col min="36" max="36" width="28.5703125" style="81" hidden="1" customWidth="1"/>
    <col min="37" max="37" width="23.42578125" style="81" hidden="1" customWidth="1"/>
    <col min="38" max="38" width="27.140625" style="81" hidden="1" customWidth="1"/>
    <col min="39" max="39" width="22" style="81" hidden="1" customWidth="1"/>
    <col min="40" max="40" width="28.7109375" style="81" bestFit="1" customWidth="1"/>
    <col min="41" max="41" width="32.5703125" style="81" bestFit="1" customWidth="1"/>
    <col min="42" max="42" width="30" style="87" bestFit="1" customWidth="1"/>
    <col min="43" max="43" width="13.5703125" style="82" bestFit="1" customWidth="1"/>
    <col min="44" max="44" width="19.28515625" style="81" bestFit="1" customWidth="1"/>
    <col min="45" max="45" width="17.140625" style="81" bestFit="1" customWidth="1"/>
    <col min="46" max="46" width="34.5703125" style="81" bestFit="1" customWidth="1"/>
    <col min="47" max="47" width="21.42578125" style="81" bestFit="1" customWidth="1"/>
    <col min="48" max="48" width="22" style="81" bestFit="1" customWidth="1"/>
    <col min="49" max="49" width="16" style="16" bestFit="1" customWidth="1"/>
    <col min="50" max="50" width="17.28515625" style="16" bestFit="1" customWidth="1"/>
    <col min="51" max="51" width="18.85546875" style="16" bestFit="1" customWidth="1"/>
    <col min="52" max="53" width="16.42578125" style="81" bestFit="1" customWidth="1"/>
    <col min="54" max="54" width="53.85546875" style="81" bestFit="1" customWidth="1"/>
    <col min="55" max="55" width="10.140625" style="80" bestFit="1" customWidth="1"/>
    <col min="56" max="56" width="9.28515625" style="80" bestFit="1" customWidth="1"/>
    <col min="57" max="58" width="3.85546875" style="81" bestFit="1" customWidth="1"/>
    <col min="59" max="59" width="7.42578125" style="81" bestFit="1" customWidth="1"/>
    <col min="60" max="61" width="3.85546875" style="81" bestFit="1" customWidth="1"/>
    <col min="62" max="16384" width="9.140625" style="81"/>
  </cols>
  <sheetData>
    <row r="1" spans="1:61" s="69" customFormat="1" ht="33" thickTop="1" thickBot="1">
      <c r="A1" s="59" t="s">
        <v>0</v>
      </c>
      <c r="B1" s="60" t="s">
        <v>1</v>
      </c>
      <c r="C1" s="60" t="s">
        <v>2</v>
      </c>
      <c r="D1" s="61" t="s">
        <v>79</v>
      </c>
      <c r="E1" s="61" t="s">
        <v>80</v>
      </c>
      <c r="F1" s="61" t="s">
        <v>81</v>
      </c>
      <c r="G1" s="60" t="s">
        <v>3</v>
      </c>
      <c r="H1" s="60" t="s">
        <v>212</v>
      </c>
      <c r="I1" s="37" t="s">
        <v>4</v>
      </c>
      <c r="J1" s="62" t="s">
        <v>82</v>
      </c>
      <c r="K1" s="62">
        <v>0.14000000000000001</v>
      </c>
      <c r="L1" s="62" t="s">
        <v>5</v>
      </c>
      <c r="M1" s="63" t="s">
        <v>6</v>
      </c>
      <c r="N1" s="64" t="s">
        <v>29</v>
      </c>
      <c r="O1" s="61" t="s">
        <v>71</v>
      </c>
      <c r="P1" s="60" t="s">
        <v>7</v>
      </c>
      <c r="Q1" s="59" t="s">
        <v>8</v>
      </c>
      <c r="R1" s="59" t="s">
        <v>9</v>
      </c>
      <c r="S1" s="65" t="s">
        <v>10</v>
      </c>
      <c r="T1" s="67" t="s">
        <v>34</v>
      </c>
      <c r="U1" s="59" t="s">
        <v>11</v>
      </c>
      <c r="V1" s="60" t="s">
        <v>12</v>
      </c>
      <c r="W1" s="60" t="s">
        <v>69</v>
      </c>
      <c r="X1" s="60" t="s">
        <v>13</v>
      </c>
      <c r="Y1" s="37" t="s">
        <v>67</v>
      </c>
      <c r="Z1" s="89" t="s">
        <v>70</v>
      </c>
      <c r="AA1" s="90" t="s">
        <v>68</v>
      </c>
      <c r="AB1" s="60" t="s">
        <v>14</v>
      </c>
      <c r="AC1" s="60" t="s">
        <v>15</v>
      </c>
      <c r="AD1" s="60" t="s">
        <v>16</v>
      </c>
      <c r="AE1" s="67" t="s">
        <v>17</v>
      </c>
      <c r="AF1" s="67" t="s">
        <v>18</v>
      </c>
      <c r="AG1" s="60" t="s">
        <v>19</v>
      </c>
      <c r="AH1" s="60" t="s">
        <v>20</v>
      </c>
      <c r="AI1" s="68" t="s">
        <v>30</v>
      </c>
      <c r="AJ1" s="60" t="s">
        <v>21</v>
      </c>
      <c r="AK1" s="60" t="s">
        <v>32</v>
      </c>
      <c r="AL1" s="60" t="s">
        <v>22</v>
      </c>
      <c r="AM1" s="60" t="s">
        <v>33</v>
      </c>
      <c r="AN1" s="60" t="s">
        <v>97</v>
      </c>
      <c r="AO1" s="60" t="s">
        <v>23</v>
      </c>
      <c r="AP1" s="67" t="s">
        <v>35</v>
      </c>
      <c r="AQ1" s="59" t="s">
        <v>24</v>
      </c>
      <c r="AR1" s="60" t="s">
        <v>25</v>
      </c>
      <c r="AS1" s="60" t="s">
        <v>26</v>
      </c>
      <c r="AT1" s="60" t="s">
        <v>98</v>
      </c>
      <c r="AU1" s="60" t="s">
        <v>88</v>
      </c>
      <c r="AV1" s="60" t="s">
        <v>89</v>
      </c>
      <c r="AW1" s="36" t="s">
        <v>83</v>
      </c>
      <c r="AX1" s="36" t="s">
        <v>84</v>
      </c>
      <c r="AY1" s="36" t="s">
        <v>85</v>
      </c>
      <c r="AZ1" s="60" t="s">
        <v>27</v>
      </c>
      <c r="BA1" s="60" t="s">
        <v>28</v>
      </c>
      <c r="BB1" s="60" t="s">
        <v>31</v>
      </c>
      <c r="BC1" s="95"/>
      <c r="BD1" s="95"/>
    </row>
    <row r="2" spans="1:61" ht="17.25" thickTop="1" thickBot="1">
      <c r="A2" s="70" t="s">
        <v>347</v>
      </c>
      <c r="B2" s="71" t="s">
        <v>348</v>
      </c>
      <c r="C2" s="3" t="s">
        <v>103</v>
      </c>
      <c r="D2" s="45">
        <v>8500</v>
      </c>
      <c r="E2" s="45"/>
      <c r="F2" s="111">
        <f>D2+E2</f>
        <v>8500</v>
      </c>
      <c r="G2" s="3"/>
      <c r="H2" s="3">
        <v>4</v>
      </c>
      <c r="I2" s="39">
        <v>70000</v>
      </c>
      <c r="J2" s="45">
        <f>I2/(1.14)</f>
        <v>61403.508771929832</v>
      </c>
      <c r="K2" s="45">
        <f>J2*0.14</f>
        <v>8596.4912280701774</v>
      </c>
      <c r="L2" s="3" t="s">
        <v>349</v>
      </c>
      <c r="M2" s="72"/>
      <c r="N2" s="73"/>
      <c r="O2" s="45">
        <f>I2-D2</f>
        <v>61500</v>
      </c>
      <c r="P2" s="71">
        <v>42744</v>
      </c>
      <c r="Q2" s="74" t="s">
        <v>350</v>
      </c>
      <c r="R2" s="74" t="s">
        <v>351</v>
      </c>
      <c r="S2" s="75"/>
      <c r="T2" s="76">
        <v>27704012104714</v>
      </c>
      <c r="U2" s="70"/>
      <c r="V2" s="3" t="s">
        <v>352</v>
      </c>
      <c r="W2" s="3"/>
      <c r="X2" s="3"/>
      <c r="Y2" s="39"/>
      <c r="Z2" s="91">
        <f>IF(AG2="Corporate",((F2+Y2)/2),IF(G2="Club",I2,(F2+Y2)))</f>
        <v>8500</v>
      </c>
      <c r="AA2" s="92">
        <f>(F2+Y2)-I2</f>
        <v>-61500</v>
      </c>
      <c r="AB2" s="71"/>
      <c r="AC2" s="3"/>
      <c r="AD2" s="71"/>
      <c r="AE2" s="78" t="s">
        <v>404</v>
      </c>
      <c r="AF2" s="78" t="s">
        <v>404</v>
      </c>
      <c r="AG2" s="3"/>
      <c r="AH2" s="3"/>
      <c r="AI2" s="79"/>
      <c r="AJ2" s="3"/>
      <c r="AK2" s="71"/>
      <c r="AL2" s="3"/>
      <c r="AM2" s="71"/>
      <c r="AN2" s="71"/>
      <c r="AO2" s="3"/>
      <c r="AP2" s="76"/>
      <c r="AQ2" s="74"/>
      <c r="AR2" s="3" t="s">
        <v>352</v>
      </c>
      <c r="AS2" s="3"/>
      <c r="AT2" s="3"/>
      <c r="AU2" s="3"/>
      <c r="AV2" s="3"/>
      <c r="AW2" s="1"/>
      <c r="AX2" s="1"/>
      <c r="AY2" s="1">
        <f>(AW2*35%)-AX2</f>
        <v>0</v>
      </c>
      <c r="AZ2" s="3"/>
      <c r="BA2" s="3"/>
      <c r="BB2" s="3"/>
      <c r="BC2" s="80">
        <f>D2/I2</f>
        <v>0.12142857142857143</v>
      </c>
      <c r="BD2" s="80">
        <f>E2/O2</f>
        <v>0</v>
      </c>
      <c r="BE2" s="81">
        <f>LEN(Q2)</f>
        <v>11</v>
      </c>
      <c r="BF2" s="81">
        <f>LEN(R2)</f>
        <v>11</v>
      </c>
      <c r="BG2" s="81">
        <f>LEN(T2)</f>
        <v>14</v>
      </c>
      <c r="BH2" s="81">
        <f>LEN(AP2)</f>
        <v>0</v>
      </c>
      <c r="BI2" s="81">
        <f>LEN(AQ2)</f>
        <v>0</v>
      </c>
    </row>
    <row r="3" spans="1:61" ht="17.25" thickTop="1" thickBot="1">
      <c r="A3" s="70">
        <v>24466</v>
      </c>
      <c r="B3" s="71">
        <v>42810</v>
      </c>
      <c r="C3" s="3" t="s">
        <v>103</v>
      </c>
      <c r="D3" s="45">
        <v>1000</v>
      </c>
      <c r="E3" s="45"/>
      <c r="F3" s="111">
        <f>D3+E3</f>
        <v>1000</v>
      </c>
      <c r="G3" s="3"/>
      <c r="H3" s="3">
        <v>4</v>
      </c>
      <c r="I3" s="39">
        <v>130000</v>
      </c>
      <c r="J3" s="45">
        <f>I3/(1.14)</f>
        <v>114035.08771929826</v>
      </c>
      <c r="K3" s="45">
        <f>J3*0.14</f>
        <v>15964.912280701757</v>
      </c>
      <c r="L3" s="3" t="s">
        <v>353</v>
      </c>
      <c r="M3" s="72"/>
      <c r="N3" s="73"/>
      <c r="O3" s="45">
        <f>I3-D3</f>
        <v>129000</v>
      </c>
      <c r="P3" s="71">
        <v>42810</v>
      </c>
      <c r="Q3" s="74" t="s">
        <v>354</v>
      </c>
      <c r="R3" s="74"/>
      <c r="S3" s="75"/>
      <c r="T3" s="76">
        <v>28103141300139</v>
      </c>
      <c r="U3" s="70"/>
      <c r="V3" s="3" t="s">
        <v>352</v>
      </c>
      <c r="W3" s="3"/>
      <c r="X3" s="3"/>
      <c r="Y3" s="39"/>
      <c r="Z3" s="405">
        <f>IF(AG3="Corporate",((F3+Y3)/2),IF(G3="Club",I3,(F3+Y3)))</f>
        <v>1000</v>
      </c>
      <c r="AA3" s="92">
        <f>(F3+Y3)-I3</f>
        <v>-129000</v>
      </c>
      <c r="AB3" s="71"/>
      <c r="AC3" s="3"/>
      <c r="AD3" s="71"/>
      <c r="AE3" s="78" t="s">
        <v>285</v>
      </c>
      <c r="AF3" s="78" t="s">
        <v>286</v>
      </c>
      <c r="AG3" s="3"/>
      <c r="AH3" s="3"/>
      <c r="AI3" s="79"/>
      <c r="AJ3" s="3"/>
      <c r="AK3" s="71"/>
      <c r="AL3" s="3"/>
      <c r="AM3" s="71"/>
      <c r="AN3" s="71"/>
      <c r="AO3" s="3"/>
      <c r="AP3" s="76"/>
      <c r="AQ3" s="74"/>
      <c r="AR3" s="3" t="s">
        <v>352</v>
      </c>
      <c r="AS3" s="3"/>
      <c r="AT3" s="3"/>
      <c r="AU3" s="3"/>
      <c r="AV3" s="3"/>
      <c r="AW3" s="1"/>
      <c r="AX3" s="1"/>
      <c r="AY3" s="1">
        <f>(AW3*35%)-AX3</f>
        <v>0</v>
      </c>
      <c r="AZ3" s="3"/>
      <c r="BA3" s="3"/>
      <c r="BB3" s="3"/>
      <c r="BC3" s="80">
        <f>D3/I3</f>
        <v>7.6923076923076927E-3</v>
      </c>
      <c r="BD3" s="80">
        <f>E3/O3</f>
        <v>0</v>
      </c>
      <c r="BE3" s="81">
        <f>LEN(Q3)</f>
        <v>11</v>
      </c>
      <c r="BF3" s="81">
        <f>LEN(R3)</f>
        <v>0</v>
      </c>
      <c r="BG3" s="81">
        <f>LEN(T3)</f>
        <v>14</v>
      </c>
      <c r="BH3" s="81">
        <f>LEN(AP3)</f>
        <v>0</v>
      </c>
      <c r="BI3" s="81">
        <f>LEN(AQ3)</f>
        <v>0</v>
      </c>
    </row>
    <row r="4" spans="1:61" ht="17.25" thickTop="1" thickBot="1">
      <c r="A4" s="70">
        <v>25300</v>
      </c>
      <c r="B4" s="71">
        <v>42885</v>
      </c>
      <c r="C4" s="3" t="s">
        <v>103</v>
      </c>
      <c r="D4" s="45">
        <v>1000</v>
      </c>
      <c r="E4" s="45"/>
      <c r="F4" s="111">
        <f>D4+E4</f>
        <v>1000</v>
      </c>
      <c r="G4" s="3"/>
      <c r="H4" s="3">
        <v>4</v>
      </c>
      <c r="I4" s="39">
        <v>120000</v>
      </c>
      <c r="J4" s="45">
        <f>I4/(1.14)</f>
        <v>105263.15789473685</v>
      </c>
      <c r="K4" s="45">
        <f>J4*0.14</f>
        <v>14736.84210526316</v>
      </c>
      <c r="L4" s="3" t="s">
        <v>355</v>
      </c>
      <c r="M4" s="72"/>
      <c r="N4" s="73"/>
      <c r="O4" s="45">
        <f>I4-D4</f>
        <v>119000</v>
      </c>
      <c r="P4" s="71">
        <v>42885</v>
      </c>
      <c r="Q4" s="74" t="s">
        <v>356</v>
      </c>
      <c r="R4" s="74"/>
      <c r="S4" s="75"/>
      <c r="T4" s="76">
        <v>28306090104087</v>
      </c>
      <c r="U4" s="70"/>
      <c r="V4" s="3" t="s">
        <v>357</v>
      </c>
      <c r="W4" s="3"/>
      <c r="X4" s="3"/>
      <c r="Y4" s="39"/>
      <c r="Z4" s="405">
        <f>IF(AG4="Corporate",((F4+Y4)/2),IF(G4="Club",I4,(F4+Y4)))</f>
        <v>1000</v>
      </c>
      <c r="AA4" s="92">
        <f>(F4+Y4)-I4</f>
        <v>-119000</v>
      </c>
      <c r="AB4" s="71"/>
      <c r="AC4" s="3"/>
      <c r="AD4" s="71"/>
      <c r="AE4" s="78" t="s">
        <v>284</v>
      </c>
      <c r="AF4" s="78" t="s">
        <v>280</v>
      </c>
      <c r="AG4" s="3"/>
      <c r="AH4" s="3"/>
      <c r="AI4" s="79"/>
      <c r="AJ4" s="3"/>
      <c r="AK4" s="71"/>
      <c r="AL4" s="3"/>
      <c r="AM4" s="71"/>
      <c r="AN4" s="71"/>
      <c r="AO4" s="3"/>
      <c r="AP4" s="76"/>
      <c r="AQ4" s="74"/>
      <c r="AR4" s="3"/>
      <c r="AS4" s="3"/>
      <c r="AT4" s="3"/>
      <c r="AU4" s="3"/>
      <c r="AV4" s="3"/>
      <c r="AW4" s="1"/>
      <c r="AX4" s="1"/>
      <c r="AY4" s="1">
        <f>(AW4*35%)-AX4</f>
        <v>0</v>
      </c>
      <c r="AZ4" s="3"/>
      <c r="BA4" s="3"/>
      <c r="BB4" s="3"/>
      <c r="BC4" s="80">
        <f>D4/I4</f>
        <v>8.3333333333333332E-3</v>
      </c>
      <c r="BD4" s="80">
        <f>E4/O4</f>
        <v>0</v>
      </c>
      <c r="BE4" s="81">
        <f>LEN(Q4)</f>
        <v>11</v>
      </c>
      <c r="BF4" s="81">
        <f>LEN(R4)</f>
        <v>0</v>
      </c>
      <c r="BG4" s="81">
        <f>LEN(T4)</f>
        <v>14</v>
      </c>
      <c r="BH4" s="81">
        <f>LEN(AP4)</f>
        <v>0</v>
      </c>
      <c r="BI4" s="81">
        <f>LEN(AQ4)</f>
        <v>0</v>
      </c>
    </row>
    <row r="5" spans="1:61" ht="17.25" thickTop="1" thickBot="1">
      <c r="A5" s="70">
        <v>25518</v>
      </c>
      <c r="B5" s="71">
        <v>42905</v>
      </c>
      <c r="C5" s="3" t="s">
        <v>103</v>
      </c>
      <c r="D5" s="45">
        <v>5000</v>
      </c>
      <c r="E5" s="45"/>
      <c r="F5" s="111">
        <f>D5+E5</f>
        <v>5000</v>
      </c>
      <c r="G5" s="3"/>
      <c r="H5" s="3">
        <v>4</v>
      </c>
      <c r="I5" s="39">
        <v>70000</v>
      </c>
      <c r="J5" s="45">
        <f>I5/(1.14)</f>
        <v>61403.508771929832</v>
      </c>
      <c r="K5" s="45">
        <f>J5*0.14</f>
        <v>8596.4912280701774</v>
      </c>
      <c r="L5" s="3" t="s">
        <v>358</v>
      </c>
      <c r="M5" s="72"/>
      <c r="N5" s="73"/>
      <c r="O5" s="45">
        <f>I5-D5</f>
        <v>65000</v>
      </c>
      <c r="P5" s="71">
        <v>42906</v>
      </c>
      <c r="Q5" s="74" t="s">
        <v>359</v>
      </c>
      <c r="R5" s="74"/>
      <c r="S5" s="75"/>
      <c r="T5" s="76">
        <v>27604012500259</v>
      </c>
      <c r="U5" s="70"/>
      <c r="V5" s="3" t="s">
        <v>352</v>
      </c>
      <c r="W5" s="3"/>
      <c r="X5" s="3"/>
      <c r="Y5" s="39"/>
      <c r="Z5" s="405">
        <f>IF(AG5="Corporate",((F5+Y5)/2),IF(G5="Club",I5,(F5+Y5)))</f>
        <v>5000</v>
      </c>
      <c r="AA5" s="92">
        <f>(F5+Y5)-I5</f>
        <v>-65000</v>
      </c>
      <c r="AB5" s="71"/>
      <c r="AC5" s="3"/>
      <c r="AD5" s="71"/>
      <c r="AE5" s="78" t="s">
        <v>341</v>
      </c>
      <c r="AF5" s="78" t="s">
        <v>276</v>
      </c>
      <c r="AG5" s="3"/>
      <c r="AH5" s="3"/>
      <c r="AI5" s="79"/>
      <c r="AJ5" s="3"/>
      <c r="AK5" s="71"/>
      <c r="AL5" s="3"/>
      <c r="AM5" s="71"/>
      <c r="AN5" s="71"/>
      <c r="AO5" s="3"/>
      <c r="AP5" s="76"/>
      <c r="AQ5" s="74"/>
      <c r="AR5" s="3"/>
      <c r="AS5" s="3"/>
      <c r="AT5" s="3"/>
      <c r="AU5" s="3"/>
      <c r="AV5" s="3"/>
      <c r="AW5" s="1"/>
      <c r="AX5" s="1"/>
      <c r="AY5" s="1">
        <f>(AW5*35%)-AX5</f>
        <v>0</v>
      </c>
      <c r="AZ5" s="3"/>
      <c r="BA5" s="3"/>
      <c r="BB5" s="3"/>
      <c r="BC5" s="80">
        <f>D5/I5</f>
        <v>7.1428571428571425E-2</v>
      </c>
      <c r="BD5" s="80">
        <f>E5/O5</f>
        <v>0</v>
      </c>
      <c r="BE5" s="81">
        <f>LEN(Q5)</f>
        <v>11</v>
      </c>
      <c r="BF5" s="81">
        <f>LEN(R5)</f>
        <v>0</v>
      </c>
      <c r="BG5" s="81">
        <f>LEN(T5)</f>
        <v>14</v>
      </c>
      <c r="BH5" s="81">
        <f>LEN(AP5)</f>
        <v>0</v>
      </c>
      <c r="BI5" s="81">
        <f>LEN(AQ5)</f>
        <v>0</v>
      </c>
    </row>
    <row r="6" spans="1:61" ht="17.25" thickTop="1" thickBot="1">
      <c r="A6" s="70">
        <v>25553</v>
      </c>
      <c r="B6" s="71">
        <v>42907</v>
      </c>
      <c r="C6" s="3" t="s">
        <v>103</v>
      </c>
      <c r="D6" s="45">
        <v>500</v>
      </c>
      <c r="E6" s="45"/>
      <c r="F6" s="111">
        <f>D6+E6</f>
        <v>500</v>
      </c>
      <c r="G6" s="3"/>
      <c r="H6" s="3">
        <v>4</v>
      </c>
      <c r="I6" s="39">
        <v>121750</v>
      </c>
      <c r="J6" s="45">
        <f>I6/(1.14)</f>
        <v>106798.2456140351</v>
      </c>
      <c r="K6" s="45">
        <f>J6*0.14</f>
        <v>14951.754385964916</v>
      </c>
      <c r="L6" s="3" t="s">
        <v>360</v>
      </c>
      <c r="M6" s="72"/>
      <c r="N6" s="73"/>
      <c r="O6" s="45">
        <f>I6-D6</f>
        <v>121250</v>
      </c>
      <c r="P6" s="71">
        <v>42908</v>
      </c>
      <c r="Q6" s="74" t="s">
        <v>361</v>
      </c>
      <c r="R6" s="74"/>
      <c r="S6" s="75"/>
      <c r="T6" s="76">
        <v>27007020101276</v>
      </c>
      <c r="U6" s="70"/>
      <c r="V6" s="3" t="s">
        <v>362</v>
      </c>
      <c r="W6" s="3"/>
      <c r="X6" s="3"/>
      <c r="Y6" s="39"/>
      <c r="Z6" s="405">
        <f>IF(AG6="Corporate",((F6+Y6)/2),IF(G6="Club",I6,(F6+Y6)))</f>
        <v>500</v>
      </c>
      <c r="AA6" s="92">
        <f>(F6+Y6)-I6</f>
        <v>-121250</v>
      </c>
      <c r="AB6" s="71"/>
      <c r="AC6" s="3"/>
      <c r="AD6" s="71"/>
      <c r="AE6" s="78" t="s">
        <v>285</v>
      </c>
      <c r="AF6" s="78" t="s">
        <v>286</v>
      </c>
      <c r="AG6" s="3"/>
      <c r="AH6" s="3"/>
      <c r="AI6" s="79"/>
      <c r="AJ6" s="3"/>
      <c r="AK6" s="71"/>
      <c r="AL6" s="3"/>
      <c r="AM6" s="71"/>
      <c r="AN6" s="71"/>
      <c r="AO6" s="3"/>
      <c r="AP6" s="76"/>
      <c r="AQ6" s="74"/>
      <c r="AR6" s="3"/>
      <c r="AS6" s="3"/>
      <c r="AT6" s="3"/>
      <c r="AU6" s="3"/>
      <c r="AV6" s="3"/>
      <c r="AW6" s="1"/>
      <c r="AX6" s="1"/>
      <c r="AY6" s="1">
        <f>(AW6*35%)-AX6</f>
        <v>0</v>
      </c>
      <c r="AZ6" s="3"/>
      <c r="BA6" s="3"/>
      <c r="BB6" s="3"/>
      <c r="BC6" s="80">
        <f>D6/I6</f>
        <v>4.1067761806981521E-3</v>
      </c>
      <c r="BD6" s="80">
        <f>E6/O6</f>
        <v>0</v>
      </c>
      <c r="BE6" s="81">
        <f>LEN(Q6)</f>
        <v>11</v>
      </c>
      <c r="BF6" s="81">
        <f>LEN(R6)</f>
        <v>0</v>
      </c>
      <c r="BG6" s="81">
        <f>LEN(T6)</f>
        <v>14</v>
      </c>
      <c r="BH6" s="81">
        <f>LEN(AP6)</f>
        <v>0</v>
      </c>
      <c r="BI6" s="81">
        <f>LEN(AQ6)</f>
        <v>0</v>
      </c>
    </row>
    <row r="7" spans="1:61" ht="17.25" thickTop="1" thickBot="1">
      <c r="A7" s="70">
        <v>25685</v>
      </c>
      <c r="B7" s="71">
        <v>42919</v>
      </c>
      <c r="C7" s="3" t="s">
        <v>103</v>
      </c>
      <c r="D7" s="45">
        <v>5000</v>
      </c>
      <c r="E7" s="45"/>
      <c r="F7" s="111">
        <f>D7+E7</f>
        <v>5000</v>
      </c>
      <c r="G7" s="3"/>
      <c r="H7" s="3">
        <v>4</v>
      </c>
      <c r="I7" s="39">
        <v>130000</v>
      </c>
      <c r="J7" s="45">
        <f>I7/(1.14)</f>
        <v>114035.08771929826</v>
      </c>
      <c r="K7" s="45">
        <f>J7*0.14</f>
        <v>15964.912280701757</v>
      </c>
      <c r="L7" s="3" t="s">
        <v>363</v>
      </c>
      <c r="M7" s="72"/>
      <c r="N7" s="73"/>
      <c r="O7" s="45">
        <f>I7-D7</f>
        <v>125000</v>
      </c>
      <c r="P7" s="71">
        <v>42920</v>
      </c>
      <c r="Q7" s="74" t="s">
        <v>364</v>
      </c>
      <c r="R7" s="74"/>
      <c r="S7" s="75"/>
      <c r="T7" s="76">
        <v>26904171601376</v>
      </c>
      <c r="U7" s="70"/>
      <c r="V7" s="3" t="s">
        <v>362</v>
      </c>
      <c r="W7" s="3"/>
      <c r="X7" s="3"/>
      <c r="Y7" s="39"/>
      <c r="Z7" s="405">
        <f>IF(AG7="Corporate",((F7+Y7)/2),IF(G7="Club",I7,(F7+Y7)))</f>
        <v>5000</v>
      </c>
      <c r="AA7" s="92">
        <f>(F7+Y7)-I7</f>
        <v>-125000</v>
      </c>
      <c r="AB7" s="71"/>
      <c r="AC7" s="3"/>
      <c r="AD7" s="71"/>
      <c r="AE7" s="78" t="s">
        <v>341</v>
      </c>
      <c r="AF7" s="78" t="s">
        <v>276</v>
      </c>
      <c r="AG7" s="3"/>
      <c r="AH7" s="3"/>
      <c r="AI7" s="79"/>
      <c r="AJ7" s="3"/>
      <c r="AK7" s="71"/>
      <c r="AL7" s="3"/>
      <c r="AM7" s="71"/>
      <c r="AN7" s="71"/>
      <c r="AO7" s="3"/>
      <c r="AP7" s="76"/>
      <c r="AQ7" s="74"/>
      <c r="AR7" s="3"/>
      <c r="AS7" s="3"/>
      <c r="AT7" s="3"/>
      <c r="AU7" s="3"/>
      <c r="AV7" s="3"/>
      <c r="AW7" s="1"/>
      <c r="AX7" s="1"/>
      <c r="AY7" s="1">
        <f>(AW7*35%)-AX7</f>
        <v>0</v>
      </c>
      <c r="AZ7" s="3"/>
      <c r="BA7" s="3"/>
      <c r="BB7" s="3"/>
      <c r="BC7" s="80">
        <f>D7/I7</f>
        <v>3.8461538461538464E-2</v>
      </c>
      <c r="BD7" s="80">
        <f>E7/O7</f>
        <v>0</v>
      </c>
      <c r="BE7" s="81">
        <f>LEN(Q7)</f>
        <v>11</v>
      </c>
      <c r="BF7" s="81">
        <f>LEN(R7)</f>
        <v>0</v>
      </c>
      <c r="BG7" s="81">
        <f>LEN(T7)</f>
        <v>14</v>
      </c>
      <c r="BH7" s="81">
        <f>LEN(AP7)</f>
        <v>0</v>
      </c>
      <c r="BI7" s="81">
        <f>LEN(AQ7)</f>
        <v>0</v>
      </c>
    </row>
    <row r="8" spans="1:61" ht="17.25" thickTop="1" thickBot="1">
      <c r="A8" s="70">
        <v>25705</v>
      </c>
      <c r="B8" s="71">
        <v>42920</v>
      </c>
      <c r="C8" s="3" t="s">
        <v>103</v>
      </c>
      <c r="D8" s="45">
        <v>1000</v>
      </c>
      <c r="E8" s="45"/>
      <c r="F8" s="111">
        <f>D8+E8</f>
        <v>1000</v>
      </c>
      <c r="G8" s="3"/>
      <c r="H8" s="3">
        <v>4</v>
      </c>
      <c r="I8" s="39">
        <v>70000</v>
      </c>
      <c r="J8" s="45">
        <f>I8/(1.14)</f>
        <v>61403.508771929832</v>
      </c>
      <c r="K8" s="45">
        <f>J8*0.14</f>
        <v>8596.4912280701774</v>
      </c>
      <c r="L8" s="3" t="s">
        <v>365</v>
      </c>
      <c r="M8" s="72"/>
      <c r="N8" s="73"/>
      <c r="O8" s="45">
        <f>I8-D8</f>
        <v>69000</v>
      </c>
      <c r="P8" s="71">
        <v>42920</v>
      </c>
      <c r="Q8" s="74" t="s">
        <v>366</v>
      </c>
      <c r="R8" s="74"/>
      <c r="S8" s="75" t="s">
        <v>367</v>
      </c>
      <c r="T8" s="76">
        <v>27909010300517</v>
      </c>
      <c r="U8" s="70"/>
      <c r="V8" s="3" t="s">
        <v>362</v>
      </c>
      <c r="W8" s="3"/>
      <c r="X8" s="3"/>
      <c r="Y8" s="39"/>
      <c r="Z8" s="405">
        <f>IF(AG8="Corporate",((F8+Y8)/2),IF(G8="Club",I8,(F8+Y8)))</f>
        <v>1000</v>
      </c>
      <c r="AA8" s="92">
        <f>(F8+Y8)-I8</f>
        <v>-69000</v>
      </c>
      <c r="AB8" s="71"/>
      <c r="AC8" s="3"/>
      <c r="AD8" s="71"/>
      <c r="AE8" s="78" t="s">
        <v>284</v>
      </c>
      <c r="AF8" s="78" t="s">
        <v>280</v>
      </c>
      <c r="AG8" s="3"/>
      <c r="AH8" s="3"/>
      <c r="AI8" s="79"/>
      <c r="AJ8" s="3"/>
      <c r="AK8" s="71"/>
      <c r="AL8" s="3"/>
      <c r="AM8" s="71"/>
      <c r="AN8" s="71"/>
      <c r="AO8" s="3"/>
      <c r="AP8" s="76"/>
      <c r="AQ8" s="74"/>
      <c r="AR8" s="3"/>
      <c r="AS8" s="3"/>
      <c r="AT8" s="3"/>
      <c r="AU8" s="3"/>
      <c r="AV8" s="3"/>
      <c r="AW8" s="1"/>
      <c r="AX8" s="1"/>
      <c r="AY8" s="1">
        <f>(AW8*35%)-AX8</f>
        <v>0</v>
      </c>
      <c r="AZ8" s="3"/>
      <c r="BA8" s="3"/>
      <c r="BB8" s="3"/>
      <c r="BC8" s="80">
        <f>D8/I8</f>
        <v>1.4285714285714285E-2</v>
      </c>
      <c r="BD8" s="80">
        <f>E8/O8</f>
        <v>0</v>
      </c>
      <c r="BE8" s="81">
        <f>LEN(Q8)</f>
        <v>11</v>
      </c>
      <c r="BF8" s="81">
        <f>LEN(R8)</f>
        <v>0</v>
      </c>
      <c r="BG8" s="81">
        <f>LEN(T8)</f>
        <v>14</v>
      </c>
      <c r="BH8" s="81">
        <f>LEN(AP8)</f>
        <v>0</v>
      </c>
      <c r="BI8" s="81">
        <f>LEN(AQ8)</f>
        <v>0</v>
      </c>
    </row>
    <row r="9" spans="1:61" ht="17.25" thickTop="1" thickBot="1">
      <c r="A9" s="70">
        <v>25767</v>
      </c>
      <c r="B9" s="71">
        <v>42924</v>
      </c>
      <c r="C9" s="3" t="s">
        <v>103</v>
      </c>
      <c r="D9" s="45">
        <v>5000</v>
      </c>
      <c r="E9" s="45"/>
      <c r="F9" s="111">
        <f>D9+E9</f>
        <v>5000</v>
      </c>
      <c r="G9" s="3"/>
      <c r="H9" s="3">
        <v>4</v>
      </c>
      <c r="I9" s="39">
        <v>120000</v>
      </c>
      <c r="J9" s="45">
        <f>I9/(1.14)</f>
        <v>105263.15789473685</v>
      </c>
      <c r="K9" s="45">
        <f>J9*0.14</f>
        <v>14736.84210526316</v>
      </c>
      <c r="L9" s="3" t="s">
        <v>368</v>
      </c>
      <c r="M9" s="72"/>
      <c r="N9" s="73"/>
      <c r="O9" s="45">
        <f>I9-D9</f>
        <v>115000</v>
      </c>
      <c r="P9" s="71">
        <v>42924</v>
      </c>
      <c r="Q9" s="74" t="s">
        <v>369</v>
      </c>
      <c r="R9" s="74"/>
      <c r="S9" s="75"/>
      <c r="T9" s="76">
        <v>27512051200198</v>
      </c>
      <c r="U9" s="70"/>
      <c r="V9" s="3" t="s">
        <v>362</v>
      </c>
      <c r="W9" s="3"/>
      <c r="X9" s="3"/>
      <c r="Y9" s="39"/>
      <c r="Z9" s="405">
        <f>IF(AG9="Corporate",((F9+Y9)/2),IF(G9="Club",I9,(F9+Y9)))</f>
        <v>5000</v>
      </c>
      <c r="AA9" s="92">
        <f>(F9+Y9)-I9</f>
        <v>-115000</v>
      </c>
      <c r="AB9" s="71"/>
      <c r="AC9" s="3"/>
      <c r="AD9" s="71"/>
      <c r="AE9" s="78" t="s">
        <v>338</v>
      </c>
      <c r="AF9" s="78" t="s">
        <v>286</v>
      </c>
      <c r="AG9" s="3"/>
      <c r="AH9" s="3"/>
      <c r="AI9" s="79"/>
      <c r="AJ9" s="3"/>
      <c r="AK9" s="71"/>
      <c r="AL9" s="3"/>
      <c r="AM9" s="71"/>
      <c r="AN9" s="71"/>
      <c r="AO9" s="3"/>
      <c r="AP9" s="76"/>
      <c r="AQ9" s="74"/>
      <c r="AR9" s="3"/>
      <c r="AS9" s="3"/>
      <c r="AT9" s="3"/>
      <c r="AU9" s="3"/>
      <c r="AV9" s="3"/>
      <c r="AW9" s="1"/>
      <c r="AX9" s="1"/>
      <c r="AY9" s="1">
        <f>(AW9*35%)-AX9</f>
        <v>0</v>
      </c>
      <c r="AZ9" s="3"/>
      <c r="BA9" s="3"/>
      <c r="BB9" s="3"/>
      <c r="BC9" s="80">
        <f>D9/I9</f>
        <v>4.1666666666666664E-2</v>
      </c>
      <c r="BD9" s="80">
        <f>E9/O9</f>
        <v>0</v>
      </c>
      <c r="BE9" s="81">
        <f>LEN(Q9)</f>
        <v>11</v>
      </c>
      <c r="BF9" s="81">
        <f>LEN(R9)</f>
        <v>0</v>
      </c>
      <c r="BG9" s="81">
        <f>LEN(T9)</f>
        <v>14</v>
      </c>
      <c r="BH9" s="81">
        <f>LEN(AP9)</f>
        <v>0</v>
      </c>
      <c r="BI9" s="81">
        <f>LEN(AQ9)</f>
        <v>0</v>
      </c>
    </row>
    <row r="10" spans="1:61" ht="17.25" thickTop="1" thickBot="1">
      <c r="A10" s="70">
        <v>25843</v>
      </c>
      <c r="B10" s="71">
        <v>42930</v>
      </c>
      <c r="C10" s="3" t="s">
        <v>103</v>
      </c>
      <c r="D10" s="45">
        <v>1000</v>
      </c>
      <c r="E10" s="45"/>
      <c r="F10" s="111">
        <f>D10+E10</f>
        <v>1000</v>
      </c>
      <c r="G10" s="3"/>
      <c r="H10" s="3">
        <v>4</v>
      </c>
      <c r="I10" s="39">
        <v>70000</v>
      </c>
      <c r="J10" s="45">
        <f>I10/(1.14)</f>
        <v>61403.508771929832</v>
      </c>
      <c r="K10" s="45">
        <f>J10*0.14</f>
        <v>8596.4912280701774</v>
      </c>
      <c r="L10" s="3" t="s">
        <v>370</v>
      </c>
      <c r="M10" s="72"/>
      <c r="N10" s="73"/>
      <c r="O10" s="45">
        <f>I10-D10</f>
        <v>69000</v>
      </c>
      <c r="P10" s="71">
        <v>42930</v>
      </c>
      <c r="Q10" s="74" t="s">
        <v>371</v>
      </c>
      <c r="R10" s="74"/>
      <c r="S10" s="75"/>
      <c r="T10" s="76">
        <v>27508251300076</v>
      </c>
      <c r="U10" s="70"/>
      <c r="V10" s="3" t="s">
        <v>372</v>
      </c>
      <c r="W10" s="3"/>
      <c r="X10" s="3"/>
      <c r="Y10" s="39"/>
      <c r="Z10" s="405">
        <f>IF(AG10="Corporate",((F10+Y10)/2),IF(G10="Club",I10,(F10+Y10)))</f>
        <v>1000</v>
      </c>
      <c r="AA10" s="92">
        <f>(F10+Y10)-I10</f>
        <v>-69000</v>
      </c>
      <c r="AB10" s="71"/>
      <c r="AC10" s="3"/>
      <c r="AD10" s="71"/>
      <c r="AE10" s="78" t="s">
        <v>281</v>
      </c>
      <c r="AF10" s="78" t="s">
        <v>276</v>
      </c>
      <c r="AG10" s="3"/>
      <c r="AH10" s="3"/>
      <c r="AI10" s="79"/>
      <c r="AJ10" s="3"/>
      <c r="AK10" s="71"/>
      <c r="AL10" s="3"/>
      <c r="AM10" s="71"/>
      <c r="AN10" s="71"/>
      <c r="AO10" s="3"/>
      <c r="AP10" s="76"/>
      <c r="AQ10" s="74"/>
      <c r="AR10" s="3"/>
      <c r="AS10" s="3"/>
      <c r="AT10" s="3"/>
      <c r="AU10" s="3"/>
      <c r="AV10" s="3"/>
      <c r="AW10" s="1"/>
      <c r="AX10" s="1"/>
      <c r="AY10" s="1">
        <f>(AW10*35%)-AX10</f>
        <v>0</v>
      </c>
      <c r="AZ10" s="3"/>
      <c r="BA10" s="3"/>
      <c r="BB10" s="3"/>
      <c r="BC10" s="80">
        <f>D10/I10</f>
        <v>1.4285714285714285E-2</v>
      </c>
      <c r="BD10" s="80">
        <f>E10/O10</f>
        <v>0</v>
      </c>
      <c r="BE10" s="81">
        <f>LEN(Q10)</f>
        <v>11</v>
      </c>
      <c r="BF10" s="81">
        <f>LEN(R10)</f>
        <v>0</v>
      </c>
      <c r="BG10" s="81">
        <f>LEN(T10)</f>
        <v>14</v>
      </c>
      <c r="BH10" s="81">
        <f>LEN(AP10)</f>
        <v>0</v>
      </c>
      <c r="BI10" s="81">
        <f>LEN(AQ10)</f>
        <v>0</v>
      </c>
    </row>
    <row r="11" spans="1:61" ht="17.25" thickTop="1" thickBot="1">
      <c r="A11" s="70">
        <v>26057</v>
      </c>
      <c r="B11" s="71">
        <v>42947</v>
      </c>
      <c r="C11" s="3" t="s">
        <v>103</v>
      </c>
      <c r="D11" s="45">
        <v>7350</v>
      </c>
      <c r="E11" s="45"/>
      <c r="F11" s="111">
        <f>D11+E11</f>
        <v>7350</v>
      </c>
      <c r="G11" s="3" t="s">
        <v>214</v>
      </c>
      <c r="H11" s="3">
        <v>4</v>
      </c>
      <c r="I11" s="39">
        <v>120000</v>
      </c>
      <c r="J11" s="45">
        <f>I11/(1.14)</f>
        <v>105263.15789473685</v>
      </c>
      <c r="K11" s="45">
        <f>J11*0.14</f>
        <v>14736.84210526316</v>
      </c>
      <c r="L11" s="3" t="s">
        <v>373</v>
      </c>
      <c r="M11" s="72"/>
      <c r="N11" s="73"/>
      <c r="O11" s="45">
        <f>I11-D11</f>
        <v>112650</v>
      </c>
      <c r="P11" s="71">
        <v>42947</v>
      </c>
      <c r="Q11" s="74" t="s">
        <v>374</v>
      </c>
      <c r="R11" s="74"/>
      <c r="S11" s="75" t="s">
        <v>375</v>
      </c>
      <c r="T11" s="76">
        <v>26403090101701</v>
      </c>
      <c r="U11" s="70"/>
      <c r="V11" s="3" t="s">
        <v>376</v>
      </c>
      <c r="W11" s="3"/>
      <c r="X11" s="3"/>
      <c r="Y11" s="39"/>
      <c r="Z11" s="405">
        <f>IF(AG11="Corporate",((F11+Y11)/2),IF(G11="Club",I11,(F11+Y11)))</f>
        <v>7350</v>
      </c>
      <c r="AA11" s="92">
        <f>(F11+Y11)-I11</f>
        <v>-112650</v>
      </c>
      <c r="AB11" s="71"/>
      <c r="AC11" s="3"/>
      <c r="AD11" s="71"/>
      <c r="AE11" s="78" t="s">
        <v>284</v>
      </c>
      <c r="AF11" s="78" t="s">
        <v>280</v>
      </c>
      <c r="AG11" s="3"/>
      <c r="AH11" s="3"/>
      <c r="AI11" s="79"/>
      <c r="AJ11" s="3"/>
      <c r="AK11" s="71"/>
      <c r="AL11" s="3"/>
      <c r="AM11" s="71"/>
      <c r="AN11" s="71"/>
      <c r="AO11" s="3"/>
      <c r="AP11" s="76"/>
      <c r="AQ11" s="74"/>
      <c r="AR11" s="3"/>
      <c r="AS11" s="3"/>
      <c r="AT11" s="3"/>
      <c r="AU11" s="3"/>
      <c r="AV11" s="3"/>
      <c r="AW11" s="1"/>
      <c r="AX11" s="1"/>
      <c r="AY11" s="1">
        <f>(AW11*35%)-AX11</f>
        <v>0</v>
      </c>
      <c r="AZ11" s="3"/>
      <c r="BA11" s="3"/>
      <c r="BB11" s="3"/>
      <c r="BC11" s="80">
        <f>D11/I11</f>
        <v>6.1249999999999999E-2</v>
      </c>
      <c r="BD11" s="80">
        <f>E11/O11</f>
        <v>0</v>
      </c>
      <c r="BE11" s="81">
        <f>LEN(Q11)</f>
        <v>11</v>
      </c>
      <c r="BF11" s="81">
        <f>LEN(R11)</f>
        <v>0</v>
      </c>
      <c r="BG11" s="81">
        <f>LEN(T11)</f>
        <v>14</v>
      </c>
      <c r="BH11" s="81">
        <f>LEN(AP11)</f>
        <v>0</v>
      </c>
      <c r="BI11" s="81">
        <f>LEN(AQ11)</f>
        <v>0</v>
      </c>
    </row>
    <row r="12" spans="1:61" ht="17.25" thickTop="1" thickBot="1">
      <c r="A12" s="70">
        <v>26138</v>
      </c>
      <c r="B12" s="71">
        <v>42954</v>
      </c>
      <c r="C12" s="3" t="s">
        <v>103</v>
      </c>
      <c r="D12" s="45">
        <v>1000</v>
      </c>
      <c r="E12" s="45"/>
      <c r="F12" s="111">
        <f>D12+E12</f>
        <v>1000</v>
      </c>
      <c r="G12" s="3"/>
      <c r="H12" s="3">
        <v>4</v>
      </c>
      <c r="I12" s="39">
        <v>114000</v>
      </c>
      <c r="J12" s="45">
        <f>I12/(1.14)</f>
        <v>100000.00000000001</v>
      </c>
      <c r="K12" s="45">
        <f>J12*0.14</f>
        <v>14000.000000000004</v>
      </c>
      <c r="L12" s="3" t="s">
        <v>377</v>
      </c>
      <c r="M12" s="72"/>
      <c r="N12" s="73"/>
      <c r="O12" s="45">
        <f>I12-D12</f>
        <v>113000</v>
      </c>
      <c r="P12" s="71">
        <v>42954</v>
      </c>
      <c r="Q12" s="74" t="s">
        <v>378</v>
      </c>
      <c r="R12" s="74"/>
      <c r="S12" s="75"/>
      <c r="T12" s="76">
        <v>28009250106761</v>
      </c>
      <c r="U12" s="70"/>
      <c r="V12" s="3" t="s">
        <v>379</v>
      </c>
      <c r="W12" s="3"/>
      <c r="X12" s="3"/>
      <c r="Y12" s="39"/>
      <c r="Z12" s="405">
        <f>IF(AG12="Corporate",((F12+Y12)/2),IF(G12="Club",I12,(F12+Y12)))</f>
        <v>1000</v>
      </c>
      <c r="AA12" s="92">
        <f>(F12+Y12)-I12</f>
        <v>-113000</v>
      </c>
      <c r="AB12" s="71"/>
      <c r="AC12" s="3"/>
      <c r="AD12" s="71"/>
      <c r="AE12" s="78" t="s">
        <v>282</v>
      </c>
      <c r="AF12" s="78" t="s">
        <v>276</v>
      </c>
      <c r="AG12" s="3"/>
      <c r="AH12" s="3"/>
      <c r="AI12" s="79"/>
      <c r="AJ12" s="3"/>
      <c r="AK12" s="71"/>
      <c r="AL12" s="3"/>
      <c r="AM12" s="71"/>
      <c r="AN12" s="71"/>
      <c r="AO12" s="3"/>
      <c r="AP12" s="76"/>
      <c r="AQ12" s="74"/>
      <c r="AR12" s="3"/>
      <c r="AS12" s="3"/>
      <c r="AT12" s="3"/>
      <c r="AU12" s="3"/>
      <c r="AV12" s="3"/>
      <c r="AW12" s="1"/>
      <c r="AX12" s="1"/>
      <c r="AY12" s="1">
        <f>(AW12*35%)-AX12</f>
        <v>0</v>
      </c>
      <c r="AZ12" s="3"/>
      <c r="BA12" s="3"/>
      <c r="BB12" s="3"/>
      <c r="BC12" s="80">
        <f>D12/I12</f>
        <v>8.771929824561403E-3</v>
      </c>
      <c r="BD12" s="80">
        <f>E12/O12</f>
        <v>0</v>
      </c>
      <c r="BE12" s="81">
        <f>LEN(Q12)</f>
        <v>11</v>
      </c>
      <c r="BF12" s="81">
        <f>LEN(R12)</f>
        <v>0</v>
      </c>
      <c r="BG12" s="81">
        <f>LEN(T12)</f>
        <v>14</v>
      </c>
      <c r="BH12" s="81">
        <f>LEN(AP12)</f>
        <v>0</v>
      </c>
      <c r="BI12" s="81">
        <f>LEN(AQ12)</f>
        <v>0</v>
      </c>
    </row>
    <row r="13" spans="1:61" ht="17.25" thickTop="1" thickBot="1">
      <c r="A13" s="70">
        <v>26434</v>
      </c>
      <c r="B13" s="71">
        <v>42982</v>
      </c>
      <c r="C13" s="3" t="s">
        <v>103</v>
      </c>
      <c r="D13" s="45">
        <v>3526</v>
      </c>
      <c r="E13" s="45"/>
      <c r="F13" s="111">
        <f>D13+E13</f>
        <v>3526</v>
      </c>
      <c r="G13" s="3"/>
      <c r="H13" s="3">
        <v>4</v>
      </c>
      <c r="I13" s="39">
        <v>130000</v>
      </c>
      <c r="J13" s="45">
        <f>I13/(1.14)</f>
        <v>114035.08771929826</v>
      </c>
      <c r="K13" s="45">
        <f>J13*0.14</f>
        <v>15964.912280701757</v>
      </c>
      <c r="L13" s="3" t="s">
        <v>381</v>
      </c>
      <c r="M13" s="72"/>
      <c r="N13" s="73"/>
      <c r="O13" s="45">
        <f>I13-D13</f>
        <v>126474</v>
      </c>
      <c r="P13" s="71">
        <v>42982</v>
      </c>
      <c r="Q13" s="74" t="s">
        <v>382</v>
      </c>
      <c r="R13" s="74"/>
      <c r="S13" s="75"/>
      <c r="T13" s="76">
        <v>28605010105697</v>
      </c>
      <c r="U13" s="70"/>
      <c r="V13" s="3" t="s">
        <v>380</v>
      </c>
      <c r="W13" s="3"/>
      <c r="X13" s="3"/>
      <c r="Y13" s="39"/>
      <c r="Z13" s="405">
        <f>IF(AG13="Corporate",((F13+Y13)/2),IF(G13="Club",I13,(F13+Y13)))</f>
        <v>3526</v>
      </c>
      <c r="AA13" s="92">
        <f>(F13+Y13)-I13</f>
        <v>-126474</v>
      </c>
      <c r="AB13" s="71"/>
      <c r="AC13" s="3"/>
      <c r="AD13" s="71"/>
      <c r="AE13" s="78" t="s">
        <v>339</v>
      </c>
      <c r="AF13" s="78" t="s">
        <v>280</v>
      </c>
      <c r="AG13" s="3"/>
      <c r="AH13" s="3"/>
      <c r="AI13" s="79"/>
      <c r="AJ13" s="3"/>
      <c r="AK13" s="71"/>
      <c r="AL13" s="3"/>
      <c r="AM13" s="71"/>
      <c r="AN13" s="71"/>
      <c r="AO13" s="3"/>
      <c r="AP13" s="76"/>
      <c r="AQ13" s="74"/>
      <c r="AR13" s="3"/>
      <c r="AS13" s="3"/>
      <c r="AT13" s="3"/>
      <c r="AU13" s="3"/>
      <c r="AV13" s="3"/>
      <c r="AW13" s="1"/>
      <c r="AX13" s="1"/>
      <c r="AY13" s="1">
        <f>(AW13*35%)-AX13</f>
        <v>0</v>
      </c>
      <c r="AZ13" s="3"/>
      <c r="BA13" s="3"/>
      <c r="BB13" s="3"/>
      <c r="BC13" s="80">
        <f>D13/I13</f>
        <v>2.7123076923076923E-2</v>
      </c>
      <c r="BD13" s="80">
        <f>E13/O13</f>
        <v>0</v>
      </c>
      <c r="BE13" s="81">
        <f>LEN(Q13)</f>
        <v>11</v>
      </c>
      <c r="BF13" s="81">
        <f>LEN(R13)</f>
        <v>0</v>
      </c>
      <c r="BG13" s="81">
        <f>LEN(T13)</f>
        <v>14</v>
      </c>
      <c r="BH13" s="81">
        <f>LEN(AP13)</f>
        <v>0</v>
      </c>
      <c r="BI13" s="81">
        <f>LEN(AQ13)</f>
        <v>0</v>
      </c>
    </row>
    <row r="14" spans="1:61" ht="17.25" thickTop="1" thickBot="1">
      <c r="A14" s="70">
        <v>26582</v>
      </c>
      <c r="B14" s="71">
        <v>42995</v>
      </c>
      <c r="C14" s="3" t="s">
        <v>103</v>
      </c>
      <c r="D14" s="45">
        <v>1000</v>
      </c>
      <c r="E14" s="45"/>
      <c r="F14" s="111">
        <f>D14+E14</f>
        <v>1000</v>
      </c>
      <c r="G14" s="3"/>
      <c r="H14" s="3">
        <v>4</v>
      </c>
      <c r="I14" s="39">
        <v>13000</v>
      </c>
      <c r="J14" s="45">
        <f>I14/(1.14)</f>
        <v>11403.508771929826</v>
      </c>
      <c r="K14" s="45">
        <f>J14*0.14</f>
        <v>1596.4912280701758</v>
      </c>
      <c r="L14" s="3" t="s">
        <v>388</v>
      </c>
      <c r="M14" s="72"/>
      <c r="N14" s="73"/>
      <c r="O14" s="45">
        <f>I14-D14</f>
        <v>12000</v>
      </c>
      <c r="P14" s="71">
        <v>42995</v>
      </c>
      <c r="Q14" s="74" t="s">
        <v>389</v>
      </c>
      <c r="R14" s="74"/>
      <c r="S14" s="75"/>
      <c r="T14" s="76">
        <v>27609020102531</v>
      </c>
      <c r="U14" s="70"/>
      <c r="V14" s="3" t="s">
        <v>380</v>
      </c>
      <c r="W14" s="3"/>
      <c r="X14" s="3"/>
      <c r="Y14" s="39"/>
      <c r="Z14" s="405">
        <f>IF(AG14="Corporate",((F14+Y14)/2),IF(G14="Club",I14,(F14+Y14)))</f>
        <v>1000</v>
      </c>
      <c r="AA14" s="92">
        <f>(F14+Y14)-I14</f>
        <v>-12000</v>
      </c>
      <c r="AB14" s="71"/>
      <c r="AC14" s="3"/>
      <c r="AD14" s="71"/>
      <c r="AE14" s="78" t="s">
        <v>339</v>
      </c>
      <c r="AF14" s="78" t="s">
        <v>280</v>
      </c>
      <c r="AG14" s="3"/>
      <c r="AH14" s="3"/>
      <c r="AI14" s="79"/>
      <c r="AJ14" s="3"/>
      <c r="AK14" s="71"/>
      <c r="AL14" s="3"/>
      <c r="AM14" s="71"/>
      <c r="AN14" s="71"/>
      <c r="AO14" s="3"/>
      <c r="AP14" s="76"/>
      <c r="AQ14" s="74"/>
      <c r="AR14" s="3"/>
      <c r="AS14" s="3"/>
      <c r="AT14" s="3"/>
      <c r="AU14" s="3"/>
      <c r="AV14" s="3"/>
      <c r="AW14" s="1"/>
      <c r="AX14" s="1"/>
      <c r="AY14" s="1">
        <f>(AW14*35%)-AX14</f>
        <v>0</v>
      </c>
      <c r="AZ14" s="3"/>
      <c r="BA14" s="3"/>
      <c r="BB14" s="3"/>
      <c r="BC14" s="80">
        <f>D14/I14</f>
        <v>7.6923076923076927E-2</v>
      </c>
      <c r="BD14" s="80">
        <f>E14/O14</f>
        <v>0</v>
      </c>
      <c r="BE14" s="81">
        <f>LEN(Q14)</f>
        <v>11</v>
      </c>
      <c r="BF14" s="81">
        <f>LEN(R14)</f>
        <v>0</v>
      </c>
      <c r="BG14" s="81">
        <f>LEN(T14)</f>
        <v>14</v>
      </c>
      <c r="BH14" s="81">
        <f>LEN(AP14)</f>
        <v>0</v>
      </c>
      <c r="BI14" s="81">
        <f>LEN(AQ14)</f>
        <v>0</v>
      </c>
    </row>
    <row r="15" spans="1:61" ht="17.25" thickTop="1" thickBot="1">
      <c r="A15" s="70">
        <v>26585</v>
      </c>
      <c r="B15" s="71">
        <v>42996</v>
      </c>
      <c r="C15" s="3" t="s">
        <v>103</v>
      </c>
      <c r="D15" s="45">
        <v>1000</v>
      </c>
      <c r="E15" s="45"/>
      <c r="F15" s="111">
        <f>D15+E15</f>
        <v>1000</v>
      </c>
      <c r="G15" s="3"/>
      <c r="H15" s="3">
        <v>4</v>
      </c>
      <c r="I15" s="39">
        <v>120000</v>
      </c>
      <c r="J15" s="45">
        <f>I15/(1.14)</f>
        <v>105263.15789473685</v>
      </c>
      <c r="K15" s="45">
        <f>J15*0.14</f>
        <v>14736.84210526316</v>
      </c>
      <c r="L15" s="3" t="s">
        <v>390</v>
      </c>
      <c r="M15" s="72"/>
      <c r="N15" s="73"/>
      <c r="O15" s="45">
        <f>I15-D15</f>
        <v>119000</v>
      </c>
      <c r="P15" s="71">
        <v>42996</v>
      </c>
      <c r="Q15" s="74" t="s">
        <v>391</v>
      </c>
      <c r="R15" s="74"/>
      <c r="S15" s="75" t="s">
        <v>392</v>
      </c>
      <c r="T15" s="76">
        <v>28112060104296</v>
      </c>
      <c r="U15" s="70"/>
      <c r="V15" s="3" t="s">
        <v>380</v>
      </c>
      <c r="W15" s="3"/>
      <c r="X15" s="3"/>
      <c r="Y15" s="39"/>
      <c r="Z15" s="405">
        <f>IF(AG15="Corporate",((F15+Y15)/2),IF(G15="Club",I15,(F15+Y15)))</f>
        <v>1000</v>
      </c>
      <c r="AA15" s="92">
        <f>(F15+Y15)-I15</f>
        <v>-119000</v>
      </c>
      <c r="AB15" s="71"/>
      <c r="AC15" s="3"/>
      <c r="AD15" s="71"/>
      <c r="AE15" s="78" t="s">
        <v>337</v>
      </c>
      <c r="AF15" s="78" t="s">
        <v>286</v>
      </c>
      <c r="AG15" s="3"/>
      <c r="AH15" s="3"/>
      <c r="AI15" s="79"/>
      <c r="AJ15" s="3"/>
      <c r="AK15" s="71"/>
      <c r="AL15" s="3"/>
      <c r="AM15" s="71"/>
      <c r="AN15" s="71"/>
      <c r="AO15" s="3"/>
      <c r="AP15" s="76"/>
      <c r="AQ15" s="74"/>
      <c r="AR15" s="3"/>
      <c r="AS15" s="3"/>
      <c r="AT15" s="3"/>
      <c r="AU15" s="3"/>
      <c r="AV15" s="3"/>
      <c r="AW15" s="1"/>
      <c r="AX15" s="1"/>
      <c r="AY15" s="1">
        <f>(AW15*35%)-AX15</f>
        <v>0</v>
      </c>
      <c r="AZ15" s="3"/>
      <c r="BA15" s="3"/>
      <c r="BB15" s="3"/>
      <c r="BC15" s="80">
        <f>D15/I15</f>
        <v>8.3333333333333332E-3</v>
      </c>
      <c r="BD15" s="80">
        <f>E15/O15</f>
        <v>0</v>
      </c>
      <c r="BE15" s="81">
        <f>LEN(Q15)</f>
        <v>11</v>
      </c>
      <c r="BF15" s="81">
        <f>LEN(R15)</f>
        <v>0</v>
      </c>
      <c r="BG15" s="81">
        <f>LEN(T15)</f>
        <v>14</v>
      </c>
      <c r="BH15" s="81">
        <f>LEN(AP15)</f>
        <v>0</v>
      </c>
      <c r="BI15" s="81">
        <f>LEN(AQ15)</f>
        <v>0</v>
      </c>
    </row>
    <row r="16" spans="1:61" ht="17.25" thickTop="1" thickBot="1">
      <c r="A16" s="70">
        <v>26758</v>
      </c>
      <c r="B16" s="71">
        <v>43008</v>
      </c>
      <c r="C16" s="3" t="s">
        <v>103</v>
      </c>
      <c r="D16" s="45">
        <v>1000</v>
      </c>
      <c r="E16" s="45"/>
      <c r="F16" s="111">
        <v>1000</v>
      </c>
      <c r="G16" s="3"/>
      <c r="H16" s="3">
        <v>4</v>
      </c>
      <c r="I16" s="39">
        <v>130000</v>
      </c>
      <c r="J16" s="45">
        <v>114035</v>
      </c>
      <c r="K16" s="45">
        <v>15965</v>
      </c>
      <c r="L16" s="3" t="s">
        <v>396</v>
      </c>
      <c r="M16" s="72"/>
      <c r="N16" s="73"/>
      <c r="O16" s="45">
        <v>129000</v>
      </c>
      <c r="P16" s="71">
        <v>43008</v>
      </c>
      <c r="Q16" s="74" t="s">
        <v>397</v>
      </c>
      <c r="R16" s="74"/>
      <c r="S16" s="75"/>
      <c r="T16" s="76">
        <v>28608260202409</v>
      </c>
      <c r="U16" s="70"/>
      <c r="V16" s="3" t="s">
        <v>385</v>
      </c>
      <c r="W16" s="3"/>
      <c r="X16" s="3"/>
      <c r="Y16" s="39"/>
      <c r="Z16" s="405">
        <f>IF(AG16="Corporate",((F16+Y16)/2),IF(G16="Club",I16,(F16+Y16)))</f>
        <v>1000</v>
      </c>
      <c r="AA16" s="92">
        <f>(F16+Y16)-I16</f>
        <v>-129000</v>
      </c>
      <c r="AB16" s="71"/>
      <c r="AC16" s="3"/>
      <c r="AD16" s="71"/>
      <c r="AE16" s="78" t="s">
        <v>284</v>
      </c>
      <c r="AF16" s="78" t="s">
        <v>280</v>
      </c>
      <c r="AG16" s="3"/>
      <c r="AH16" s="3"/>
      <c r="AI16" s="79"/>
      <c r="AJ16" s="3"/>
      <c r="AK16" s="71"/>
      <c r="AL16" s="3"/>
      <c r="AM16" s="71"/>
      <c r="AN16" s="71"/>
      <c r="AO16" s="3"/>
      <c r="AP16" s="76"/>
      <c r="AQ16" s="74"/>
      <c r="AR16" s="3"/>
      <c r="AS16" s="3"/>
      <c r="AT16" s="3"/>
      <c r="AU16" s="3"/>
      <c r="AV16" s="3"/>
      <c r="AW16" s="1"/>
      <c r="AX16" s="1"/>
      <c r="AY16" s="1">
        <f>(AW16*35%)-AX16</f>
        <v>0</v>
      </c>
      <c r="AZ16" s="3"/>
      <c r="BA16" s="3"/>
      <c r="BB16" s="3"/>
      <c r="BC16" s="80">
        <f>D16/I16</f>
        <v>7.6923076923076927E-3</v>
      </c>
      <c r="BD16" s="80">
        <f>E16/O16</f>
        <v>0</v>
      </c>
      <c r="BE16" s="81">
        <f>LEN(Q16)</f>
        <v>11</v>
      </c>
      <c r="BF16" s="81">
        <f>LEN(R16)</f>
        <v>0</v>
      </c>
      <c r="BG16" s="81">
        <f>LEN(T16)</f>
        <v>14</v>
      </c>
      <c r="BH16" s="81">
        <f>LEN(AP16)</f>
        <v>0</v>
      </c>
      <c r="BI16" s="81">
        <f>LEN(AQ16)</f>
        <v>0</v>
      </c>
    </row>
    <row r="17" spans="1:61" ht="17.25" thickTop="1" thickBot="1">
      <c r="A17" s="70">
        <v>26858</v>
      </c>
      <c r="B17" s="71">
        <v>43014</v>
      </c>
      <c r="C17" s="3" t="s">
        <v>103</v>
      </c>
      <c r="D17" s="45">
        <v>70000</v>
      </c>
      <c r="E17" s="45"/>
      <c r="F17" s="111">
        <f>D17+E17</f>
        <v>70000</v>
      </c>
      <c r="G17" s="3"/>
      <c r="H17" s="3">
        <v>4</v>
      </c>
      <c r="I17" s="39">
        <v>70000</v>
      </c>
      <c r="J17" s="45">
        <f>I17/(1.14)</f>
        <v>61403.508771929832</v>
      </c>
      <c r="K17" s="45">
        <f>J17*0.14</f>
        <v>8596.4912280701774</v>
      </c>
      <c r="L17" s="3" t="s">
        <v>398</v>
      </c>
      <c r="M17" s="72"/>
      <c r="N17" s="73"/>
      <c r="O17" s="45">
        <f>I17-D17</f>
        <v>0</v>
      </c>
      <c r="P17" s="71">
        <v>43014</v>
      </c>
      <c r="Q17" s="74" t="s">
        <v>399</v>
      </c>
      <c r="R17" s="74"/>
      <c r="S17" s="75"/>
      <c r="T17" s="76">
        <v>28011233300338</v>
      </c>
      <c r="U17" s="70"/>
      <c r="V17" s="3"/>
      <c r="W17" s="3"/>
      <c r="X17" s="3" t="s">
        <v>352</v>
      </c>
      <c r="Y17" s="39"/>
      <c r="Z17" s="405">
        <f>IF(AG17="Corporate",((F17+Y17)/2),IF(G17="Club",I17,(F17+Y17)))</f>
        <v>70000</v>
      </c>
      <c r="AA17" s="92">
        <f>(F17+Y17)-I17</f>
        <v>0</v>
      </c>
      <c r="AB17" s="71"/>
      <c r="AC17" s="3"/>
      <c r="AD17" s="71"/>
      <c r="AE17" s="78" t="s">
        <v>327</v>
      </c>
      <c r="AF17" s="78" t="s">
        <v>286</v>
      </c>
      <c r="AG17" s="3" t="s">
        <v>39</v>
      </c>
      <c r="AH17" s="3" t="s">
        <v>94</v>
      </c>
      <c r="AI17" s="79" t="s">
        <v>50</v>
      </c>
      <c r="AJ17" s="3"/>
      <c r="AK17" s="71"/>
      <c r="AL17" s="3"/>
      <c r="AM17" s="71"/>
      <c r="AN17" s="71"/>
      <c r="AO17" s="3"/>
      <c r="AP17" s="76"/>
      <c r="AQ17" s="74"/>
      <c r="AR17" s="3"/>
      <c r="AS17" s="3"/>
      <c r="AT17" s="3"/>
      <c r="AU17" s="3"/>
      <c r="AV17" s="3"/>
      <c r="AW17" s="1"/>
      <c r="AX17" s="1"/>
      <c r="AY17" s="1">
        <f>(AW17*35%)-AX17</f>
        <v>0</v>
      </c>
      <c r="AZ17" s="3"/>
      <c r="BA17" s="3"/>
      <c r="BB17" s="3"/>
      <c r="BC17" s="80">
        <f>D17/I17</f>
        <v>1</v>
      </c>
      <c r="BD17" s="80" t="e">
        <f>E17/O17</f>
        <v>#DIV/0!</v>
      </c>
      <c r="BE17" s="81">
        <f>LEN(Q17)</f>
        <v>11</v>
      </c>
      <c r="BF17" s="81">
        <f>LEN(R17)</f>
        <v>0</v>
      </c>
      <c r="BG17" s="81">
        <f>LEN(T17)</f>
        <v>14</v>
      </c>
      <c r="BH17" s="81">
        <f>LEN(AP17)</f>
        <v>0</v>
      </c>
      <c r="BI17" s="81">
        <f>LEN(AQ17)</f>
        <v>0</v>
      </c>
    </row>
    <row r="18" spans="1:61" ht="17.25" thickTop="1" thickBot="1">
      <c r="A18" s="70">
        <v>26885</v>
      </c>
      <c r="B18" s="71">
        <v>43016</v>
      </c>
      <c r="C18" s="3" t="s">
        <v>103</v>
      </c>
      <c r="D18" s="45">
        <v>20650</v>
      </c>
      <c r="E18" s="45"/>
      <c r="F18" s="111">
        <v>20650</v>
      </c>
      <c r="G18" s="3"/>
      <c r="H18" s="3">
        <v>4</v>
      </c>
      <c r="I18" s="39">
        <v>130000</v>
      </c>
      <c r="J18" s="45">
        <v>114035</v>
      </c>
      <c r="K18" s="45">
        <v>15965</v>
      </c>
      <c r="L18" s="3" t="s">
        <v>400</v>
      </c>
      <c r="M18" s="72"/>
      <c r="N18" s="73"/>
      <c r="O18" s="45">
        <v>109350</v>
      </c>
      <c r="P18" s="71">
        <v>43016</v>
      </c>
      <c r="Q18" s="74" t="s">
        <v>401</v>
      </c>
      <c r="R18" s="74"/>
      <c r="S18" s="75"/>
      <c r="T18" s="76">
        <v>26912180103497</v>
      </c>
      <c r="U18" s="70"/>
      <c r="V18" s="3"/>
      <c r="W18" s="3"/>
      <c r="X18" s="3" t="s">
        <v>402</v>
      </c>
      <c r="Y18" s="39"/>
      <c r="Z18" s="405">
        <f>IF(AG18="Corporate",((F18+Y18)/2),IF(G18="Club",I18,(F18+Y18)))</f>
        <v>20650</v>
      </c>
      <c r="AA18" s="92">
        <f>(F18+Y18)-I18</f>
        <v>-109350</v>
      </c>
      <c r="AB18" s="71"/>
      <c r="AC18" s="3"/>
      <c r="AD18" s="71"/>
      <c r="AE18" s="78" t="s">
        <v>327</v>
      </c>
      <c r="AF18" s="78" t="s">
        <v>286</v>
      </c>
      <c r="AG18" s="3"/>
      <c r="AH18" s="3"/>
      <c r="AI18" s="79"/>
      <c r="AJ18" s="3"/>
      <c r="AK18" s="71"/>
      <c r="AL18" s="3"/>
      <c r="AM18" s="71"/>
      <c r="AN18" s="71"/>
      <c r="AO18" s="3"/>
      <c r="AP18" s="76"/>
      <c r="AQ18" s="74"/>
      <c r="AR18" s="3"/>
      <c r="AS18" s="3"/>
      <c r="AT18" s="3"/>
      <c r="AU18" s="3"/>
      <c r="AV18" s="3"/>
      <c r="AW18" s="1"/>
      <c r="AX18" s="1"/>
      <c r="AY18" s="1">
        <f>(AW18*35%)-AX18</f>
        <v>0</v>
      </c>
      <c r="AZ18" s="3"/>
      <c r="BA18" s="3"/>
      <c r="BB18" s="3"/>
      <c r="BC18" s="80">
        <f>D18/I18</f>
        <v>0.15884615384615386</v>
      </c>
      <c r="BD18" s="80">
        <f>E18/O18</f>
        <v>0</v>
      </c>
      <c r="BE18" s="81">
        <f>LEN(Q18)</f>
        <v>11</v>
      </c>
      <c r="BF18" s="81">
        <f>LEN(R18)</f>
        <v>0</v>
      </c>
      <c r="BG18" s="81">
        <f>LEN(T18)</f>
        <v>14</v>
      </c>
      <c r="BH18" s="81">
        <f>LEN(AP18)</f>
        <v>0</v>
      </c>
      <c r="BI18" s="81">
        <f>LEN(AQ18)</f>
        <v>0</v>
      </c>
    </row>
    <row r="19" spans="1:61" ht="17.25" thickTop="1" thickBot="1">
      <c r="A19" s="70">
        <v>27017</v>
      </c>
      <c r="B19" s="71">
        <v>43027</v>
      </c>
      <c r="C19" s="3" t="s">
        <v>103</v>
      </c>
      <c r="D19" s="45">
        <v>5000</v>
      </c>
      <c r="E19" s="45"/>
      <c r="F19" s="45">
        <f>D19+E19</f>
        <v>5000</v>
      </c>
      <c r="G19" s="3"/>
      <c r="H19" s="3">
        <v>4</v>
      </c>
      <c r="I19" s="39">
        <v>70000</v>
      </c>
      <c r="J19" s="45">
        <f>I19/(1.14)</f>
        <v>61403.508771929832</v>
      </c>
      <c r="K19" s="45">
        <f>J19*0.14</f>
        <v>8596.4912280701774</v>
      </c>
      <c r="L19" s="3" t="s">
        <v>4705</v>
      </c>
      <c r="M19" s="72"/>
      <c r="N19" s="73"/>
      <c r="O19" s="45">
        <f>I19-D19</f>
        <v>65000</v>
      </c>
      <c r="P19" s="71">
        <v>43027</v>
      </c>
      <c r="Q19" s="74" t="s">
        <v>4706</v>
      </c>
      <c r="R19" s="74" t="s">
        <v>4707</v>
      </c>
      <c r="S19" s="75"/>
      <c r="T19" s="76">
        <v>28905080101391</v>
      </c>
      <c r="U19" s="70"/>
      <c r="V19" s="77" t="s">
        <v>4539</v>
      </c>
      <c r="W19" s="3"/>
      <c r="X19" s="3"/>
      <c r="Y19" s="39"/>
      <c r="Z19" s="405">
        <f>IF(AG19="Corporate",((F19+Y19)/2),IF(G19="Club",I19,(F19+Y19)))</f>
        <v>5000</v>
      </c>
      <c r="AA19" s="92">
        <f>(F19+Y19)-I19</f>
        <v>-65000</v>
      </c>
      <c r="AB19" s="71"/>
      <c r="AC19" s="3"/>
      <c r="AD19" s="71"/>
      <c r="AE19" s="78" t="s">
        <v>285</v>
      </c>
      <c r="AF19" s="78" t="s">
        <v>286</v>
      </c>
      <c r="AG19" s="3"/>
      <c r="AH19" s="3"/>
      <c r="AI19" s="79"/>
      <c r="AJ19" s="3"/>
      <c r="AK19" s="71"/>
      <c r="AL19" s="3"/>
      <c r="AM19" s="71"/>
      <c r="AN19" s="71"/>
      <c r="AO19" s="3"/>
      <c r="AP19" s="76"/>
      <c r="AQ19" s="74"/>
      <c r="AR19" s="3"/>
      <c r="AS19" s="3"/>
      <c r="AT19" s="3"/>
      <c r="AU19" s="3"/>
      <c r="AV19" s="3"/>
      <c r="AW19" s="1"/>
      <c r="AX19" s="1"/>
      <c r="AY19" s="1">
        <f>(AW19*35%)-AX19</f>
        <v>0</v>
      </c>
      <c r="AZ19" s="3"/>
      <c r="BA19" s="3"/>
      <c r="BB19" s="3"/>
      <c r="BC19" s="80">
        <f>D19/I19</f>
        <v>7.1428571428571425E-2</v>
      </c>
      <c r="BD19" s="80">
        <f>E19/O19</f>
        <v>0</v>
      </c>
      <c r="BE19" s="81">
        <f>LEN(Q19)</f>
        <v>11</v>
      </c>
      <c r="BF19" s="81">
        <f>LEN(R19)</f>
        <v>11</v>
      </c>
      <c r="BG19" s="81">
        <f>LEN(T19)</f>
        <v>14</v>
      </c>
      <c r="BH19" s="81">
        <f>LEN(AP19)</f>
        <v>0</v>
      </c>
      <c r="BI19" s="81">
        <f>LEN(AQ19)</f>
        <v>0</v>
      </c>
    </row>
    <row r="20" spans="1:61" s="404" customFormat="1" ht="17.25" thickTop="1" thickBot="1">
      <c r="A20" s="393">
        <v>27148</v>
      </c>
      <c r="B20" s="394">
        <v>43036</v>
      </c>
      <c r="C20" s="390" t="s">
        <v>103</v>
      </c>
      <c r="D20" s="392">
        <v>1000</v>
      </c>
      <c r="E20" s="392"/>
      <c r="F20" s="392">
        <f>D20+E20</f>
        <v>1000</v>
      </c>
      <c r="G20" s="390"/>
      <c r="H20" s="390">
        <v>4</v>
      </c>
      <c r="I20" s="391">
        <v>125000</v>
      </c>
      <c r="J20" s="392">
        <f>I20/(1.14)</f>
        <v>109649.12280701756</v>
      </c>
      <c r="K20" s="392">
        <f>J20*0.14</f>
        <v>15350.87719298246</v>
      </c>
      <c r="L20" s="390" t="s">
        <v>4722</v>
      </c>
      <c r="M20" s="395"/>
      <c r="N20" s="396"/>
      <c r="O20" s="392">
        <f>I20-D20</f>
        <v>124000</v>
      </c>
      <c r="P20" s="394">
        <v>43036</v>
      </c>
      <c r="Q20" s="397" t="s">
        <v>4723</v>
      </c>
      <c r="R20" s="397" t="s">
        <v>4724</v>
      </c>
      <c r="S20" s="398"/>
      <c r="T20" s="399">
        <v>27001160101499</v>
      </c>
      <c r="U20" s="393"/>
      <c r="V20" s="400" t="s">
        <v>352</v>
      </c>
      <c r="W20" s="390"/>
      <c r="X20" s="390"/>
      <c r="Y20" s="391"/>
      <c r="Z20" s="405">
        <f>IF(AG20="Corporate",((F20+Y20)/2),IF(G20="Club",I20,(F20+Y20)))</f>
        <v>1000</v>
      </c>
      <c r="AA20" s="406">
        <f>(F20+Y20)-I20</f>
        <v>-124000</v>
      </c>
      <c r="AB20" s="394"/>
      <c r="AC20" s="390"/>
      <c r="AD20" s="394"/>
      <c r="AE20" s="401" t="s">
        <v>339</v>
      </c>
      <c r="AF20" s="401" t="s">
        <v>280</v>
      </c>
      <c r="AG20" s="390"/>
      <c r="AH20" s="390"/>
      <c r="AI20" s="402"/>
      <c r="AJ20" s="390"/>
      <c r="AK20" s="394"/>
      <c r="AL20" s="390"/>
      <c r="AM20" s="394"/>
      <c r="AN20" s="394"/>
      <c r="AO20" s="390"/>
      <c r="AP20" s="399"/>
      <c r="AQ20" s="397"/>
      <c r="AR20" s="390"/>
      <c r="AS20" s="390"/>
      <c r="AT20" s="390"/>
      <c r="AU20" s="390"/>
      <c r="AV20" s="390"/>
      <c r="AW20" s="389"/>
      <c r="AX20" s="389"/>
      <c r="AY20" s="389">
        <f>(AW20*35%)-AX20</f>
        <v>0</v>
      </c>
      <c r="AZ20" s="390"/>
      <c r="BA20" s="390"/>
      <c r="BB20" s="390"/>
      <c r="BC20" s="403">
        <f>D20/I20</f>
        <v>8.0000000000000002E-3</v>
      </c>
      <c r="BD20" s="403">
        <f>E20/O20</f>
        <v>0</v>
      </c>
      <c r="BE20" s="404">
        <f>LEN(Q20)</f>
        <v>11</v>
      </c>
      <c r="BF20" s="404">
        <f>LEN(R20)</f>
        <v>11</v>
      </c>
      <c r="BG20" s="404">
        <f>LEN(T20)</f>
        <v>14</v>
      </c>
      <c r="BH20" s="404">
        <f>LEN(AP20)</f>
        <v>0</v>
      </c>
      <c r="BI20" s="404">
        <f>LEN(AQ20)</f>
        <v>0</v>
      </c>
    </row>
    <row r="21" spans="1:61" s="404" customFormat="1" ht="17.25" thickTop="1" thickBot="1">
      <c r="A21" s="393">
        <v>27216</v>
      </c>
      <c r="B21" s="394">
        <v>43039</v>
      </c>
      <c r="C21" s="390" t="s">
        <v>103</v>
      </c>
      <c r="D21" s="392">
        <v>1000</v>
      </c>
      <c r="E21" s="392"/>
      <c r="F21" s="392">
        <f>D21+E21</f>
        <v>1000</v>
      </c>
      <c r="G21" s="390" t="s">
        <v>214</v>
      </c>
      <c r="H21" s="390">
        <v>4</v>
      </c>
      <c r="I21" s="391">
        <v>125000</v>
      </c>
      <c r="J21" s="392">
        <f>I21/(1.14)</f>
        <v>109649.12280701756</v>
      </c>
      <c r="K21" s="392">
        <f>J21*0.14</f>
        <v>15350.87719298246</v>
      </c>
      <c r="L21" s="390" t="s">
        <v>4741</v>
      </c>
      <c r="M21" s="395"/>
      <c r="N21" s="396"/>
      <c r="O21" s="392">
        <f>I21-D21</f>
        <v>124000</v>
      </c>
      <c r="P21" s="394">
        <v>43039</v>
      </c>
      <c r="Q21" s="397" t="s">
        <v>4742</v>
      </c>
      <c r="R21" s="397"/>
      <c r="S21" s="398" t="s">
        <v>4743</v>
      </c>
      <c r="T21" s="399">
        <v>28708011707783</v>
      </c>
      <c r="U21" s="393"/>
      <c r="V21" s="149" t="s">
        <v>4738</v>
      </c>
      <c r="W21" s="390"/>
      <c r="X21" s="390"/>
      <c r="Y21" s="391"/>
      <c r="Z21" s="405">
        <f>IF(AG21="Corporate",((F21+Y21)/2),IF(G21="Club",I21,(F21+Y21)))</f>
        <v>1000</v>
      </c>
      <c r="AA21" s="406">
        <f>(F21+Y21)-I21</f>
        <v>-124000</v>
      </c>
      <c r="AB21" s="394"/>
      <c r="AC21" s="390"/>
      <c r="AD21" s="394"/>
      <c r="AE21" s="401" t="s">
        <v>327</v>
      </c>
      <c r="AF21" s="401" t="s">
        <v>286</v>
      </c>
      <c r="AG21" s="390"/>
      <c r="AH21" s="390"/>
      <c r="AI21" s="402"/>
      <c r="AJ21" s="390"/>
      <c r="AK21" s="394"/>
      <c r="AL21" s="390"/>
      <c r="AM21" s="394"/>
      <c r="AN21" s="394"/>
      <c r="AO21" s="390"/>
      <c r="AP21" s="399"/>
      <c r="AQ21" s="397"/>
      <c r="AR21" s="390"/>
      <c r="AS21" s="390"/>
      <c r="AT21" s="390"/>
      <c r="AU21" s="390"/>
      <c r="AV21" s="390"/>
      <c r="AW21" s="389"/>
      <c r="AX21" s="389"/>
      <c r="AY21" s="389">
        <f>(AW21*35%)-AX21</f>
        <v>0</v>
      </c>
      <c r="AZ21" s="390"/>
      <c r="BA21" s="390"/>
      <c r="BB21" s="390"/>
      <c r="BC21" s="403">
        <f>D21/I21</f>
        <v>8.0000000000000002E-3</v>
      </c>
      <c r="BD21" s="403">
        <f>E21/O21</f>
        <v>0</v>
      </c>
      <c r="BE21" s="404">
        <f>LEN(Q21)</f>
        <v>11</v>
      </c>
      <c r="BF21" s="404">
        <f>LEN(R21)</f>
        <v>0</v>
      </c>
      <c r="BG21" s="404">
        <f>LEN(T21)</f>
        <v>14</v>
      </c>
      <c r="BH21" s="404">
        <f>LEN(AP21)</f>
        <v>0</v>
      </c>
      <c r="BI21" s="404">
        <f>LEN(AQ21)</f>
        <v>0</v>
      </c>
    </row>
    <row r="22" spans="1:61" s="404" customFormat="1" ht="17.25" thickTop="1" thickBot="1">
      <c r="A22" s="393">
        <v>27228</v>
      </c>
      <c r="B22" s="394">
        <v>43040</v>
      </c>
      <c r="C22" s="390" t="s">
        <v>103</v>
      </c>
      <c r="D22" s="392">
        <v>5000</v>
      </c>
      <c r="E22" s="392"/>
      <c r="F22" s="392">
        <f>D22+E22</f>
        <v>5000</v>
      </c>
      <c r="G22" s="390"/>
      <c r="H22" s="390">
        <v>4</v>
      </c>
      <c r="I22" s="391">
        <v>130000</v>
      </c>
      <c r="J22" s="392">
        <f>I22/(1.14)</f>
        <v>114035.08771929826</v>
      </c>
      <c r="K22" s="392">
        <f>J22*0.14</f>
        <v>15964.912280701757</v>
      </c>
      <c r="L22" s="390" t="s">
        <v>4745</v>
      </c>
      <c r="M22" s="395"/>
      <c r="N22" s="396"/>
      <c r="O22" s="392">
        <f>I22-D22</f>
        <v>125000</v>
      </c>
      <c r="P22" s="394">
        <v>43040</v>
      </c>
      <c r="Q22" s="397" t="s">
        <v>4746</v>
      </c>
      <c r="R22" s="397"/>
      <c r="S22" s="398"/>
      <c r="T22" s="399">
        <v>27912223400052</v>
      </c>
      <c r="U22" s="393"/>
      <c r="V22" s="400" t="s">
        <v>4744</v>
      </c>
      <c r="W22" s="390"/>
      <c r="X22" s="390"/>
      <c r="Y22" s="391"/>
      <c r="Z22" s="405">
        <f>IF(AG22="Corporate",((F22+Y22)/2),IF(G22="Club",I22,(F22+Y22)))</f>
        <v>5000</v>
      </c>
      <c r="AA22" s="406">
        <f>(F22+Y22)-I22</f>
        <v>-125000</v>
      </c>
      <c r="AB22" s="394"/>
      <c r="AC22" s="390"/>
      <c r="AD22" s="394"/>
      <c r="AE22" s="401" t="s">
        <v>339</v>
      </c>
      <c r="AF22" s="401" t="s">
        <v>280</v>
      </c>
      <c r="AG22" s="390"/>
      <c r="AH22" s="390"/>
      <c r="AI22" s="402"/>
      <c r="AJ22" s="390"/>
      <c r="AK22" s="394"/>
      <c r="AL22" s="390"/>
      <c r="AM22" s="394"/>
      <c r="AN22" s="394"/>
      <c r="AO22" s="390"/>
      <c r="AP22" s="399"/>
      <c r="AQ22" s="397"/>
      <c r="AR22" s="390"/>
      <c r="AS22" s="390"/>
      <c r="AT22" s="390"/>
      <c r="AU22" s="390"/>
      <c r="AV22" s="390"/>
      <c r="AW22" s="389"/>
      <c r="AX22" s="389"/>
      <c r="AY22" s="389">
        <f>(AW22*35%)-AX22</f>
        <v>0</v>
      </c>
      <c r="AZ22" s="390"/>
      <c r="BA22" s="390"/>
      <c r="BB22" s="390"/>
      <c r="BC22" s="403">
        <f>D22/I22</f>
        <v>3.8461538461538464E-2</v>
      </c>
      <c r="BD22" s="403">
        <f>E22/O22</f>
        <v>0</v>
      </c>
      <c r="BE22" s="404">
        <f>LEN(Q22)</f>
        <v>11</v>
      </c>
      <c r="BF22" s="404">
        <f>LEN(R22)</f>
        <v>0</v>
      </c>
      <c r="BG22" s="404">
        <f>LEN(T22)</f>
        <v>14</v>
      </c>
      <c r="BH22" s="404">
        <f>LEN(AP22)</f>
        <v>0</v>
      </c>
      <c r="BI22" s="404">
        <f>LEN(AQ22)</f>
        <v>0</v>
      </c>
    </row>
    <row r="23" spans="1:61" s="404" customFormat="1" ht="17.25" thickTop="1" thickBot="1">
      <c r="A23" s="393">
        <v>27234</v>
      </c>
      <c r="B23" s="394">
        <v>43042</v>
      </c>
      <c r="C23" s="390" t="s">
        <v>103</v>
      </c>
      <c r="D23" s="392">
        <v>500</v>
      </c>
      <c r="E23" s="392"/>
      <c r="F23" s="392">
        <f>D23+E23</f>
        <v>500</v>
      </c>
      <c r="G23" s="390"/>
      <c r="H23" s="390">
        <v>4</v>
      </c>
      <c r="I23" s="391">
        <v>70000</v>
      </c>
      <c r="J23" s="392">
        <f>I23/(1.14)</f>
        <v>61403.508771929832</v>
      </c>
      <c r="K23" s="392">
        <f>J23*0.14</f>
        <v>8596.4912280701774</v>
      </c>
      <c r="L23" s="390" t="s">
        <v>4747</v>
      </c>
      <c r="M23" s="395"/>
      <c r="N23" s="396"/>
      <c r="O23" s="392">
        <f>I23-D23</f>
        <v>69500</v>
      </c>
      <c r="P23" s="394">
        <v>43042</v>
      </c>
      <c r="Q23" s="397" t="s">
        <v>4748</v>
      </c>
      <c r="R23" s="397"/>
      <c r="S23" s="398"/>
      <c r="T23" s="399">
        <v>27209120101739</v>
      </c>
      <c r="U23" s="393"/>
      <c r="V23" s="400" t="s">
        <v>4539</v>
      </c>
      <c r="W23" s="390"/>
      <c r="X23" s="390"/>
      <c r="Y23" s="391"/>
      <c r="Z23" s="405">
        <f>IF(AG23="Corporate",((F23+Y23)/2),IF(G23="Club",I23,(F23+Y23)))</f>
        <v>500</v>
      </c>
      <c r="AA23" s="406">
        <f>(F23+Y23)-I23</f>
        <v>-69500</v>
      </c>
      <c r="AB23" s="394"/>
      <c r="AC23" s="390"/>
      <c r="AD23" s="394"/>
      <c r="AE23" s="401" t="s">
        <v>405</v>
      </c>
      <c r="AF23" s="401" t="s">
        <v>336</v>
      </c>
      <c r="AG23" s="390"/>
      <c r="AH23" s="390"/>
      <c r="AI23" s="402"/>
      <c r="AJ23" s="390"/>
      <c r="AK23" s="394"/>
      <c r="AL23" s="390"/>
      <c r="AM23" s="394"/>
      <c r="AN23" s="394"/>
      <c r="AO23" s="390"/>
      <c r="AP23" s="399"/>
      <c r="AQ23" s="397"/>
      <c r="AR23" s="390"/>
      <c r="AS23" s="390"/>
      <c r="AT23" s="390"/>
      <c r="AU23" s="390"/>
      <c r="AV23" s="390"/>
      <c r="AW23" s="389"/>
      <c r="AX23" s="389"/>
      <c r="AY23" s="389">
        <f>(AW23*35%)-AX23</f>
        <v>0</v>
      </c>
      <c r="AZ23" s="390"/>
      <c r="BA23" s="390"/>
      <c r="BB23" s="390"/>
      <c r="BC23" s="403">
        <f>D23/I23</f>
        <v>7.1428571428571426E-3</v>
      </c>
      <c r="BD23" s="403">
        <f>E23/O23</f>
        <v>0</v>
      </c>
      <c r="BE23" s="404">
        <f>LEN(Q23)</f>
        <v>11</v>
      </c>
      <c r="BF23" s="404">
        <f>LEN(R23)</f>
        <v>0</v>
      </c>
      <c r="BG23" s="404">
        <f>LEN(T23)</f>
        <v>14</v>
      </c>
      <c r="BH23" s="404">
        <f>LEN(AP23)</f>
        <v>0</v>
      </c>
      <c r="BI23" s="404">
        <f>LEN(AQ23)</f>
        <v>0</v>
      </c>
    </row>
    <row r="24" spans="1:61" s="404" customFormat="1" ht="17.25" thickTop="1" thickBot="1">
      <c r="A24" s="393">
        <v>27445</v>
      </c>
      <c r="B24" s="394">
        <v>43053</v>
      </c>
      <c r="C24" s="390" t="s">
        <v>103</v>
      </c>
      <c r="D24" s="392">
        <v>1000</v>
      </c>
      <c r="E24" s="392"/>
      <c r="F24" s="392">
        <f t="shared" ref="F24:F36" si="0">D24+E24</f>
        <v>1000</v>
      </c>
      <c r="G24" s="390"/>
      <c r="H24" s="390">
        <v>4</v>
      </c>
      <c r="I24" s="391">
        <v>125000</v>
      </c>
      <c r="J24" s="392">
        <f>I24/(1.14)</f>
        <v>109649.12280701756</v>
      </c>
      <c r="K24" s="392">
        <f>J24*0.14</f>
        <v>15350.87719298246</v>
      </c>
      <c r="L24" s="390" t="s">
        <v>4760</v>
      </c>
      <c r="M24" s="395"/>
      <c r="N24" s="396"/>
      <c r="O24" s="392">
        <f t="shared" ref="O24:O36" si="1">I24-D24</f>
        <v>124000</v>
      </c>
      <c r="P24" s="394">
        <v>43053</v>
      </c>
      <c r="Q24" s="397" t="s">
        <v>4761</v>
      </c>
      <c r="R24" s="397"/>
      <c r="S24" s="398"/>
      <c r="T24" s="399">
        <v>27609140100851</v>
      </c>
      <c r="U24" s="393"/>
      <c r="V24" s="400" t="s">
        <v>380</v>
      </c>
      <c r="W24" s="390"/>
      <c r="X24" s="390"/>
      <c r="Y24" s="391"/>
      <c r="Z24" s="405">
        <f t="shared" ref="Z24:Z36" si="2">IF(AG24="Corporate",((F24+Y24)/2),IF(G24="Club",I24,(F24+Y24)))</f>
        <v>1000</v>
      </c>
      <c r="AA24" s="406">
        <f t="shared" ref="AA24:AA36" si="3">(F24+Y24)-I24</f>
        <v>-124000</v>
      </c>
      <c r="AB24" s="394"/>
      <c r="AC24" s="390"/>
      <c r="AD24" s="394"/>
      <c r="AE24" s="401" t="s">
        <v>405</v>
      </c>
      <c r="AF24" s="401" t="s">
        <v>336</v>
      </c>
      <c r="AG24" s="390"/>
      <c r="AH24" s="390"/>
      <c r="AI24" s="402"/>
      <c r="AJ24" s="390"/>
      <c r="AK24" s="394"/>
      <c r="AL24" s="390"/>
      <c r="AM24" s="394"/>
      <c r="AN24" s="394"/>
      <c r="AO24" s="390"/>
      <c r="AP24" s="399"/>
      <c r="AQ24" s="397"/>
      <c r="AR24" s="390"/>
      <c r="AS24" s="390"/>
      <c r="AT24" s="390"/>
      <c r="AU24" s="390"/>
      <c r="AV24" s="390"/>
      <c r="AW24" s="389"/>
      <c r="AX24" s="389"/>
      <c r="AY24" s="389">
        <f>(AW24*35%)-AX24</f>
        <v>0</v>
      </c>
      <c r="AZ24" s="390"/>
      <c r="BA24" s="390"/>
      <c r="BB24" s="390"/>
      <c r="BC24" s="403">
        <f>D24/I24</f>
        <v>8.0000000000000002E-3</v>
      </c>
      <c r="BD24" s="403">
        <f t="shared" ref="BD24:BD36" si="4">E24/O24</f>
        <v>0</v>
      </c>
      <c r="BE24" s="404">
        <f t="shared" ref="BE24:BE36" si="5">LEN(Q24)</f>
        <v>11</v>
      </c>
      <c r="BF24" s="404">
        <f t="shared" ref="BF24:BF36" si="6">LEN(R24)</f>
        <v>0</v>
      </c>
      <c r="BG24" s="404">
        <f t="shared" ref="BG24:BG36" si="7">LEN(T24)</f>
        <v>14</v>
      </c>
      <c r="BH24" s="404">
        <f>LEN(AP24)</f>
        <v>0</v>
      </c>
      <c r="BI24" s="404">
        <f>LEN(AQ24)</f>
        <v>0</v>
      </c>
    </row>
    <row r="25" spans="1:61" s="404" customFormat="1" ht="17.25" thickTop="1" thickBot="1">
      <c r="A25" s="393">
        <v>27503</v>
      </c>
      <c r="B25" s="394">
        <v>43056</v>
      </c>
      <c r="C25" s="390" t="s">
        <v>103</v>
      </c>
      <c r="D25" s="392">
        <v>3000</v>
      </c>
      <c r="E25" s="392"/>
      <c r="F25" s="392">
        <f t="shared" si="0"/>
        <v>3000</v>
      </c>
      <c r="G25" s="390"/>
      <c r="H25" s="390">
        <v>4</v>
      </c>
      <c r="I25" s="391">
        <v>110000</v>
      </c>
      <c r="J25" s="392">
        <f>I25/(1.14)</f>
        <v>96491.22807017545</v>
      </c>
      <c r="K25" s="392">
        <f>J25*0.14</f>
        <v>13508.771929824565</v>
      </c>
      <c r="L25" s="390" t="s">
        <v>4772</v>
      </c>
      <c r="M25" s="395"/>
      <c r="N25" s="396"/>
      <c r="O25" s="392">
        <f t="shared" si="1"/>
        <v>107000</v>
      </c>
      <c r="P25" s="394">
        <v>43057</v>
      </c>
      <c r="Q25" s="397" t="s">
        <v>4773</v>
      </c>
      <c r="R25" s="397"/>
      <c r="S25" s="398"/>
      <c r="T25" s="399">
        <v>27612121602234</v>
      </c>
      <c r="U25" s="393"/>
      <c r="V25" s="400" t="s">
        <v>380</v>
      </c>
      <c r="W25" s="390"/>
      <c r="X25" s="390" t="s">
        <v>4774</v>
      </c>
      <c r="Y25" s="391"/>
      <c r="Z25" s="405">
        <f t="shared" si="2"/>
        <v>3000</v>
      </c>
      <c r="AA25" s="406">
        <f t="shared" si="3"/>
        <v>-107000</v>
      </c>
      <c r="AB25" s="394"/>
      <c r="AC25" s="390"/>
      <c r="AD25" s="394"/>
      <c r="AE25" s="401" t="s">
        <v>340</v>
      </c>
      <c r="AF25" s="401" t="s">
        <v>336</v>
      </c>
      <c r="AG25" s="390"/>
      <c r="AH25" s="390" t="s">
        <v>36</v>
      </c>
      <c r="AI25" s="402"/>
      <c r="AJ25" s="390"/>
      <c r="AK25" s="394"/>
      <c r="AL25" s="390"/>
      <c r="AM25" s="394"/>
      <c r="AN25" s="394"/>
      <c r="AO25" s="390"/>
      <c r="AP25" s="399"/>
      <c r="AQ25" s="397"/>
      <c r="AR25" s="390"/>
      <c r="AS25" s="390"/>
      <c r="AT25" s="390"/>
      <c r="AU25" s="390"/>
      <c r="AV25" s="390"/>
      <c r="AW25" s="389"/>
      <c r="AX25" s="389"/>
      <c r="AY25" s="389">
        <f>(AW25*35%)-AX25</f>
        <v>0</v>
      </c>
      <c r="AZ25" s="390"/>
      <c r="BA25" s="390"/>
      <c r="BB25" s="390"/>
      <c r="BC25" s="403">
        <f>D25/I25</f>
        <v>2.7272727272727271E-2</v>
      </c>
      <c r="BD25" s="403">
        <f t="shared" si="4"/>
        <v>0</v>
      </c>
      <c r="BE25" s="404">
        <f t="shared" si="5"/>
        <v>11</v>
      </c>
      <c r="BF25" s="404">
        <f t="shared" si="6"/>
        <v>0</v>
      </c>
      <c r="BG25" s="404">
        <f t="shared" si="7"/>
        <v>14</v>
      </c>
      <c r="BH25" s="404">
        <f>LEN(AP25)</f>
        <v>0</v>
      </c>
      <c r="BI25" s="404">
        <f>LEN(AQ25)</f>
        <v>0</v>
      </c>
    </row>
    <row r="26" spans="1:61" s="404" customFormat="1" ht="17.25" thickTop="1" thickBot="1">
      <c r="A26" s="393">
        <v>27506</v>
      </c>
      <c r="B26" s="394">
        <v>43057</v>
      </c>
      <c r="C26" s="390" t="s">
        <v>103</v>
      </c>
      <c r="D26" s="392">
        <v>8000</v>
      </c>
      <c r="E26" s="392"/>
      <c r="F26" s="392">
        <f t="shared" si="0"/>
        <v>8000</v>
      </c>
      <c r="G26" s="390"/>
      <c r="H26" s="390">
        <v>4</v>
      </c>
      <c r="I26" s="391">
        <v>65000</v>
      </c>
      <c r="J26" s="392">
        <f>I26/(1.14)</f>
        <v>57017.543859649129</v>
      </c>
      <c r="K26" s="392">
        <f>J26*0.14</f>
        <v>7982.4561403508787</v>
      </c>
      <c r="L26" s="390" t="s">
        <v>4775</v>
      </c>
      <c r="M26" s="395"/>
      <c r="N26" s="396"/>
      <c r="O26" s="392">
        <f t="shared" si="1"/>
        <v>57000</v>
      </c>
      <c r="P26" s="394">
        <v>43057</v>
      </c>
      <c r="Q26" s="397" t="s">
        <v>4776</v>
      </c>
      <c r="R26" s="397"/>
      <c r="S26" s="398"/>
      <c r="T26" s="399">
        <v>28412300101366</v>
      </c>
      <c r="U26" s="393"/>
      <c r="V26" s="400" t="s">
        <v>4777</v>
      </c>
      <c r="W26" s="390"/>
      <c r="X26" s="390" t="s">
        <v>4771</v>
      </c>
      <c r="Y26" s="391"/>
      <c r="Z26" s="405">
        <f t="shared" si="2"/>
        <v>8000</v>
      </c>
      <c r="AA26" s="406">
        <f t="shared" si="3"/>
        <v>-57000</v>
      </c>
      <c r="AB26" s="394"/>
      <c r="AC26" s="390"/>
      <c r="AD26" s="394"/>
      <c r="AE26" s="401" t="s">
        <v>284</v>
      </c>
      <c r="AF26" s="401" t="s">
        <v>280</v>
      </c>
      <c r="AG26" s="390"/>
      <c r="AH26" s="390"/>
      <c r="AI26" s="402"/>
      <c r="AJ26" s="390"/>
      <c r="AK26" s="394"/>
      <c r="AL26" s="390"/>
      <c r="AM26" s="394"/>
      <c r="AN26" s="390" t="s">
        <v>4775</v>
      </c>
      <c r="AO26" s="390" t="s">
        <v>4778</v>
      </c>
      <c r="AP26" s="399"/>
      <c r="AQ26" s="397" t="s">
        <v>4776</v>
      </c>
      <c r="AR26" s="390"/>
      <c r="AS26" s="390"/>
      <c r="AT26" s="390"/>
      <c r="AU26" s="390"/>
      <c r="AV26" s="390"/>
      <c r="AW26" s="389"/>
      <c r="AX26" s="389"/>
      <c r="AY26" s="389">
        <f>(AW26*35%)-AX26</f>
        <v>0</v>
      </c>
      <c r="AZ26" s="390"/>
      <c r="BA26" s="390"/>
      <c r="BB26" s="390"/>
      <c r="BC26" s="403">
        <f>D26/I26</f>
        <v>0.12307692307692308</v>
      </c>
      <c r="BD26" s="403">
        <f t="shared" si="4"/>
        <v>0</v>
      </c>
      <c r="BE26" s="404">
        <f t="shared" si="5"/>
        <v>11</v>
      </c>
      <c r="BF26" s="404">
        <f t="shared" si="6"/>
        <v>0</v>
      </c>
      <c r="BG26" s="404">
        <f t="shared" si="7"/>
        <v>14</v>
      </c>
      <c r="BH26" s="404">
        <f>LEN(AP26)</f>
        <v>0</v>
      </c>
      <c r="BI26" s="404">
        <f>LEN(AQ26)</f>
        <v>11</v>
      </c>
    </row>
    <row r="27" spans="1:61" s="404" customFormat="1" ht="17.25" thickTop="1" thickBot="1">
      <c r="A27" s="393">
        <v>27530</v>
      </c>
      <c r="B27" s="394">
        <v>43058</v>
      </c>
      <c r="C27" s="390" t="s">
        <v>103</v>
      </c>
      <c r="D27" s="392">
        <v>3000</v>
      </c>
      <c r="E27" s="392"/>
      <c r="F27" s="392">
        <f t="shared" si="0"/>
        <v>3000</v>
      </c>
      <c r="G27" s="390"/>
      <c r="H27" s="390">
        <v>4</v>
      </c>
      <c r="I27" s="391">
        <v>130000</v>
      </c>
      <c r="J27" s="392">
        <f>I27/(1.14)</f>
        <v>114035.08771929826</v>
      </c>
      <c r="K27" s="392">
        <f>J27*0.14</f>
        <v>15964.912280701757</v>
      </c>
      <c r="L27" s="390" t="s">
        <v>4783</v>
      </c>
      <c r="M27" s="395"/>
      <c r="N27" s="396"/>
      <c r="O27" s="392">
        <f t="shared" si="1"/>
        <v>127000</v>
      </c>
      <c r="P27" s="394">
        <v>43058</v>
      </c>
      <c r="Q27" s="397" t="s">
        <v>4782</v>
      </c>
      <c r="R27" s="397"/>
      <c r="S27" s="398"/>
      <c r="T27" s="399">
        <v>28501150106316</v>
      </c>
      <c r="U27" s="393"/>
      <c r="V27" s="400" t="s">
        <v>380</v>
      </c>
      <c r="W27" s="390"/>
      <c r="X27" s="390"/>
      <c r="Y27" s="391"/>
      <c r="Z27" s="405">
        <f t="shared" si="2"/>
        <v>3000</v>
      </c>
      <c r="AA27" s="406">
        <f t="shared" si="3"/>
        <v>-127000</v>
      </c>
      <c r="AB27" s="394"/>
      <c r="AC27" s="390"/>
      <c r="AD27" s="394"/>
      <c r="AE27" s="401" t="s">
        <v>340</v>
      </c>
      <c r="AF27" s="401" t="s">
        <v>336</v>
      </c>
      <c r="AG27" s="390"/>
      <c r="AH27" s="390"/>
      <c r="AI27" s="402"/>
      <c r="AJ27" s="390"/>
      <c r="AK27" s="394"/>
      <c r="AL27" s="390"/>
      <c r="AM27" s="394"/>
      <c r="AN27" s="394"/>
      <c r="AO27" s="390"/>
      <c r="AP27" s="399"/>
      <c r="AQ27" s="397"/>
      <c r="AR27" s="390"/>
      <c r="AS27" s="390"/>
      <c r="AT27" s="390"/>
      <c r="AU27" s="390"/>
      <c r="AV27" s="390"/>
      <c r="AW27" s="389"/>
      <c r="AX27" s="389"/>
      <c r="AY27" s="389">
        <f>(AW27*35%)-AX27</f>
        <v>0</v>
      </c>
      <c r="AZ27" s="390" t="s">
        <v>4781</v>
      </c>
      <c r="BA27" s="390"/>
      <c r="BB27" s="390"/>
      <c r="BC27" s="403">
        <f>D27/I27</f>
        <v>2.3076923076923078E-2</v>
      </c>
      <c r="BD27" s="403">
        <f t="shared" si="4"/>
        <v>0</v>
      </c>
      <c r="BE27" s="404">
        <f t="shared" si="5"/>
        <v>11</v>
      </c>
      <c r="BF27" s="404">
        <f t="shared" si="6"/>
        <v>0</v>
      </c>
      <c r="BG27" s="404">
        <f t="shared" si="7"/>
        <v>14</v>
      </c>
      <c r="BH27" s="404">
        <f>LEN(AP27)</f>
        <v>0</v>
      </c>
      <c r="BI27" s="404">
        <f>LEN(AQ27)</f>
        <v>0</v>
      </c>
    </row>
    <row r="28" spans="1:61" s="404" customFormat="1" ht="17.25" thickTop="1" thickBot="1">
      <c r="A28" s="393">
        <v>27538</v>
      </c>
      <c r="B28" s="394">
        <v>43059</v>
      </c>
      <c r="C28" s="390" t="s">
        <v>103</v>
      </c>
      <c r="D28" s="392">
        <v>20000</v>
      </c>
      <c r="E28" s="392"/>
      <c r="F28" s="392">
        <f t="shared" si="0"/>
        <v>20000</v>
      </c>
      <c r="G28" s="390"/>
      <c r="H28" s="390">
        <v>4</v>
      </c>
      <c r="I28" s="391">
        <v>80000</v>
      </c>
      <c r="J28" s="392">
        <f>I28/(1.14)</f>
        <v>70175.438596491236</v>
      </c>
      <c r="K28" s="392">
        <f>J28*0.14</f>
        <v>9824.5614035087747</v>
      </c>
      <c r="L28" s="390" t="s">
        <v>4790</v>
      </c>
      <c r="M28" s="395"/>
      <c r="N28" s="396"/>
      <c r="O28" s="392">
        <f t="shared" si="1"/>
        <v>60000</v>
      </c>
      <c r="P28" s="394">
        <v>43059</v>
      </c>
      <c r="Q28" s="397" t="s">
        <v>4789</v>
      </c>
      <c r="R28" s="397"/>
      <c r="S28" s="398"/>
      <c r="T28" s="399">
        <v>26501231702099</v>
      </c>
      <c r="U28" s="393"/>
      <c r="V28" s="400" t="s">
        <v>380</v>
      </c>
      <c r="W28" s="390"/>
      <c r="X28" s="390" t="s">
        <v>4788</v>
      </c>
      <c r="Y28" s="391"/>
      <c r="Z28" s="405">
        <f t="shared" si="2"/>
        <v>20000</v>
      </c>
      <c r="AA28" s="406">
        <f t="shared" si="3"/>
        <v>-60000</v>
      </c>
      <c r="AB28" s="394"/>
      <c r="AC28" s="390"/>
      <c r="AD28" s="394"/>
      <c r="AE28" s="401" t="s">
        <v>279</v>
      </c>
      <c r="AF28" s="401" t="s">
        <v>280</v>
      </c>
      <c r="AG28" s="390"/>
      <c r="AH28" s="390"/>
      <c r="AI28" s="402"/>
      <c r="AJ28" s="390"/>
      <c r="AK28" s="394"/>
      <c r="AL28" s="390"/>
      <c r="AM28" s="394"/>
      <c r="AN28" s="394"/>
      <c r="AO28" s="390"/>
      <c r="AP28" s="399"/>
      <c r="AQ28" s="397"/>
      <c r="AR28" s="390"/>
      <c r="AS28" s="390"/>
      <c r="AT28" s="390"/>
      <c r="AU28" s="390"/>
      <c r="AV28" s="390"/>
      <c r="AW28" s="389"/>
      <c r="AX28" s="389"/>
      <c r="AY28" s="389">
        <f>(AW28*35%)-AX28</f>
        <v>0</v>
      </c>
      <c r="AZ28" s="390"/>
      <c r="BA28" s="390"/>
      <c r="BB28" s="390"/>
      <c r="BC28" s="403">
        <f>D28/I28</f>
        <v>0.25</v>
      </c>
      <c r="BD28" s="403">
        <f t="shared" si="4"/>
        <v>0</v>
      </c>
      <c r="BE28" s="404">
        <f t="shared" si="5"/>
        <v>11</v>
      </c>
      <c r="BF28" s="404">
        <f t="shared" si="6"/>
        <v>0</v>
      </c>
      <c r="BG28" s="404">
        <f t="shared" si="7"/>
        <v>14</v>
      </c>
      <c r="BH28" s="404">
        <f>LEN(AP28)</f>
        <v>0</v>
      </c>
      <c r="BI28" s="404">
        <f>LEN(AQ28)</f>
        <v>0</v>
      </c>
    </row>
    <row r="29" spans="1:61" s="404" customFormat="1" ht="17.25" thickTop="1" thickBot="1">
      <c r="A29" s="393">
        <v>27598</v>
      </c>
      <c r="B29" s="394">
        <v>43062</v>
      </c>
      <c r="C29" s="390" t="s">
        <v>103</v>
      </c>
      <c r="D29" s="392">
        <v>5000</v>
      </c>
      <c r="E29" s="392"/>
      <c r="F29" s="392">
        <f t="shared" si="0"/>
        <v>5000</v>
      </c>
      <c r="G29" s="390"/>
      <c r="H29" s="390">
        <v>4</v>
      </c>
      <c r="I29" s="391">
        <v>110000</v>
      </c>
      <c r="J29" s="392">
        <f>I29/(1.14)</f>
        <v>96491.22807017545</v>
      </c>
      <c r="K29" s="392">
        <f>J29*0.14</f>
        <v>13508.771929824565</v>
      </c>
      <c r="L29" s="390" t="s">
        <v>4829</v>
      </c>
      <c r="M29" s="395"/>
      <c r="N29" s="396"/>
      <c r="O29" s="392">
        <f t="shared" si="1"/>
        <v>105000</v>
      </c>
      <c r="P29" s="394">
        <v>43062</v>
      </c>
      <c r="Q29" s="397" t="s">
        <v>4830</v>
      </c>
      <c r="R29" s="397"/>
      <c r="S29" s="398"/>
      <c r="T29" s="399">
        <v>27702140202335</v>
      </c>
      <c r="U29" s="393"/>
      <c r="V29" s="400" t="s">
        <v>380</v>
      </c>
      <c r="W29" s="390"/>
      <c r="X29" s="390" t="s">
        <v>4831</v>
      </c>
      <c r="Y29" s="391"/>
      <c r="Z29" s="405">
        <f t="shared" si="2"/>
        <v>5000</v>
      </c>
      <c r="AA29" s="406">
        <f t="shared" si="3"/>
        <v>-105000</v>
      </c>
      <c r="AB29" s="394"/>
      <c r="AC29" s="390"/>
      <c r="AD29" s="394"/>
      <c r="AE29" s="401" t="s">
        <v>405</v>
      </c>
      <c r="AF29" s="401" t="s">
        <v>336</v>
      </c>
      <c r="AG29" s="390"/>
      <c r="AH29" s="390"/>
      <c r="AI29" s="402"/>
      <c r="AJ29" s="390"/>
      <c r="AK29" s="394"/>
      <c r="AL29" s="390"/>
      <c r="AM29" s="394"/>
      <c r="AN29" s="394"/>
      <c r="AO29" s="390"/>
      <c r="AP29" s="399"/>
      <c r="AQ29" s="397"/>
      <c r="AR29" s="390"/>
      <c r="AS29" s="390"/>
      <c r="AT29" s="390"/>
      <c r="AU29" s="390"/>
      <c r="AV29" s="390"/>
      <c r="AW29" s="389"/>
      <c r="AX29" s="389"/>
      <c r="AY29" s="389">
        <f>(AW29*35%)-AX29</f>
        <v>0</v>
      </c>
      <c r="AZ29" s="390"/>
      <c r="BA29" s="390"/>
      <c r="BB29" s="390"/>
      <c r="BC29" s="403">
        <f>D29/I29</f>
        <v>4.5454545454545456E-2</v>
      </c>
      <c r="BD29" s="403">
        <f t="shared" si="4"/>
        <v>0</v>
      </c>
      <c r="BE29" s="404">
        <f t="shared" si="5"/>
        <v>11</v>
      </c>
      <c r="BF29" s="404">
        <f t="shared" si="6"/>
        <v>0</v>
      </c>
      <c r="BG29" s="404">
        <f t="shared" si="7"/>
        <v>14</v>
      </c>
      <c r="BH29" s="404">
        <f>LEN(AP29)</f>
        <v>0</v>
      </c>
      <c r="BI29" s="404">
        <f>LEN(AQ29)</f>
        <v>0</v>
      </c>
    </row>
    <row r="30" spans="1:61" s="404" customFormat="1" ht="17.25" thickTop="1" thickBot="1">
      <c r="A30" s="393">
        <v>27600</v>
      </c>
      <c r="B30" s="394">
        <v>43062</v>
      </c>
      <c r="C30" s="390" t="s">
        <v>103</v>
      </c>
      <c r="D30" s="392">
        <v>1000</v>
      </c>
      <c r="E30" s="392"/>
      <c r="F30" s="392">
        <f t="shared" si="0"/>
        <v>1000</v>
      </c>
      <c r="G30" s="390"/>
      <c r="H30" s="390">
        <v>4</v>
      </c>
      <c r="I30" s="391">
        <v>130000</v>
      </c>
      <c r="J30" s="392">
        <f>I30/(1.14)</f>
        <v>114035.08771929826</v>
      </c>
      <c r="K30" s="392">
        <f>J30*0.14</f>
        <v>15964.912280701757</v>
      </c>
      <c r="L30" s="390" t="s">
        <v>4832</v>
      </c>
      <c r="M30" s="395"/>
      <c r="N30" s="396"/>
      <c r="O30" s="392">
        <f t="shared" si="1"/>
        <v>129000</v>
      </c>
      <c r="P30" s="394">
        <v>43063</v>
      </c>
      <c r="Q30" s="397" t="s">
        <v>4833</v>
      </c>
      <c r="R30" s="397"/>
      <c r="S30" s="398"/>
      <c r="T30" s="399">
        <v>28601080104919</v>
      </c>
      <c r="U30" s="393"/>
      <c r="V30" s="400" t="s">
        <v>380</v>
      </c>
      <c r="W30" s="390"/>
      <c r="X30" s="390"/>
      <c r="Y30" s="391"/>
      <c r="Z30" s="405">
        <f t="shared" si="2"/>
        <v>1000</v>
      </c>
      <c r="AA30" s="406">
        <f t="shared" si="3"/>
        <v>-129000</v>
      </c>
      <c r="AB30" s="394"/>
      <c r="AC30" s="390"/>
      <c r="AD30" s="394"/>
      <c r="AE30" s="401" t="s">
        <v>341</v>
      </c>
      <c r="AF30" s="401" t="s">
        <v>276</v>
      </c>
      <c r="AG30" s="390"/>
      <c r="AH30" s="390"/>
      <c r="AI30" s="402"/>
      <c r="AJ30" s="390"/>
      <c r="AK30" s="394"/>
      <c r="AL30" s="390"/>
      <c r="AM30" s="394"/>
      <c r="AN30" s="394"/>
      <c r="AO30" s="390"/>
      <c r="AP30" s="399"/>
      <c r="AQ30" s="397"/>
      <c r="AR30" s="390"/>
      <c r="AS30" s="390"/>
      <c r="AT30" s="390"/>
      <c r="AU30" s="390"/>
      <c r="AV30" s="390"/>
      <c r="AW30" s="389"/>
      <c r="AX30" s="389"/>
      <c r="AY30" s="389">
        <f>(AW30*35%)-AX30</f>
        <v>0</v>
      </c>
      <c r="AZ30" s="390"/>
      <c r="BA30" s="390"/>
      <c r="BB30" s="390"/>
      <c r="BC30" s="403">
        <f>D30/I30</f>
        <v>7.6923076923076927E-3</v>
      </c>
      <c r="BD30" s="403">
        <f t="shared" si="4"/>
        <v>0</v>
      </c>
      <c r="BE30" s="404">
        <f t="shared" si="5"/>
        <v>11</v>
      </c>
      <c r="BF30" s="404">
        <f t="shared" si="6"/>
        <v>0</v>
      </c>
      <c r="BG30" s="404">
        <f t="shared" si="7"/>
        <v>14</v>
      </c>
      <c r="BH30" s="404">
        <f>LEN(AP30)</f>
        <v>0</v>
      </c>
      <c r="BI30" s="404">
        <f>LEN(AQ30)</f>
        <v>0</v>
      </c>
    </row>
    <row r="31" spans="1:61" s="404" customFormat="1" ht="17.25" thickTop="1" thickBot="1">
      <c r="A31" s="393">
        <v>27637</v>
      </c>
      <c r="B31" s="394">
        <v>43064</v>
      </c>
      <c r="C31" s="390" t="s">
        <v>103</v>
      </c>
      <c r="D31" s="392">
        <v>20000</v>
      </c>
      <c r="E31" s="392"/>
      <c r="F31" s="392">
        <f t="shared" si="0"/>
        <v>20000</v>
      </c>
      <c r="G31" s="390"/>
      <c r="H31" s="390">
        <v>4</v>
      </c>
      <c r="I31" s="391">
        <v>118750</v>
      </c>
      <c r="J31" s="392">
        <f>I31/(1.14)</f>
        <v>104166.66666666667</v>
      </c>
      <c r="K31" s="392">
        <f>J31*0.14</f>
        <v>14583.333333333336</v>
      </c>
      <c r="L31" s="390" t="s">
        <v>4843</v>
      </c>
      <c r="M31" s="395"/>
      <c r="N31" s="396"/>
      <c r="O31" s="392">
        <f t="shared" si="1"/>
        <v>98750</v>
      </c>
      <c r="P31" s="394">
        <v>43063</v>
      </c>
      <c r="Q31" s="397" t="s">
        <v>4844</v>
      </c>
      <c r="R31" s="397"/>
      <c r="S31" s="398" t="s">
        <v>4845</v>
      </c>
      <c r="T31" s="399">
        <v>28403171900096</v>
      </c>
      <c r="U31" s="393"/>
      <c r="V31" s="400" t="s">
        <v>380</v>
      </c>
      <c r="W31" s="390"/>
      <c r="X31" s="390"/>
      <c r="Y31" s="391"/>
      <c r="Z31" s="405">
        <f t="shared" si="2"/>
        <v>20000</v>
      </c>
      <c r="AA31" s="406">
        <f t="shared" si="3"/>
        <v>-98750</v>
      </c>
      <c r="AB31" s="394"/>
      <c r="AC31" s="390"/>
      <c r="AD31" s="394"/>
      <c r="AE31" s="401" t="s">
        <v>279</v>
      </c>
      <c r="AF31" s="401" t="s">
        <v>280</v>
      </c>
      <c r="AG31" s="390"/>
      <c r="AH31" s="390"/>
      <c r="AI31" s="402"/>
      <c r="AJ31" s="390"/>
      <c r="AK31" s="394"/>
      <c r="AL31" s="390"/>
      <c r="AM31" s="394"/>
      <c r="AN31" s="394"/>
      <c r="AO31" s="390"/>
      <c r="AP31" s="399"/>
      <c r="AQ31" s="397"/>
      <c r="AR31" s="390"/>
      <c r="AS31" s="390"/>
      <c r="AT31" s="390"/>
      <c r="AU31" s="390"/>
      <c r="AV31" s="390"/>
      <c r="AW31" s="389"/>
      <c r="AX31" s="389"/>
      <c r="AY31" s="389">
        <f>(AW31*35%)-AX31</f>
        <v>0</v>
      </c>
      <c r="AZ31" s="390"/>
      <c r="BA31" s="390"/>
      <c r="BB31" s="390"/>
      <c r="BC31" s="403">
        <f>D31/I31</f>
        <v>0.16842105263157894</v>
      </c>
      <c r="BD31" s="403">
        <f t="shared" si="4"/>
        <v>0</v>
      </c>
      <c r="BE31" s="404">
        <f t="shared" si="5"/>
        <v>11</v>
      </c>
      <c r="BF31" s="404">
        <f t="shared" si="6"/>
        <v>0</v>
      </c>
      <c r="BG31" s="404">
        <f t="shared" si="7"/>
        <v>14</v>
      </c>
      <c r="BH31" s="404">
        <f>LEN(AP31)</f>
        <v>0</v>
      </c>
      <c r="BI31" s="404">
        <f>LEN(AQ31)</f>
        <v>0</v>
      </c>
    </row>
    <row r="32" spans="1:61" s="404" customFormat="1" ht="17.25" thickTop="1" thickBot="1">
      <c r="A32" s="393">
        <v>27665</v>
      </c>
      <c r="B32" s="394">
        <v>43065</v>
      </c>
      <c r="C32" s="390" t="s">
        <v>103</v>
      </c>
      <c r="D32" s="392">
        <v>1000</v>
      </c>
      <c r="E32" s="392"/>
      <c r="F32" s="392">
        <f t="shared" si="0"/>
        <v>1000</v>
      </c>
      <c r="G32" s="390"/>
      <c r="H32" s="390">
        <v>4</v>
      </c>
      <c r="I32" s="391">
        <v>130000</v>
      </c>
      <c r="J32" s="392">
        <f>I32/(1.14)</f>
        <v>114035.08771929826</v>
      </c>
      <c r="K32" s="392">
        <f>J32*0.14</f>
        <v>15964.912280701757</v>
      </c>
      <c r="L32" s="390" t="s">
        <v>4853</v>
      </c>
      <c r="M32" s="395"/>
      <c r="N32" s="396"/>
      <c r="O32" s="392">
        <f t="shared" si="1"/>
        <v>129000</v>
      </c>
      <c r="P32" s="394">
        <v>43065</v>
      </c>
      <c r="Q32" s="397" t="s">
        <v>4852</v>
      </c>
      <c r="R32" s="397"/>
      <c r="S32" s="398"/>
      <c r="T32" s="399">
        <v>27910298800614</v>
      </c>
      <c r="U32" s="393"/>
      <c r="V32" s="400" t="s">
        <v>4846</v>
      </c>
      <c r="W32" s="390"/>
      <c r="X32" s="390"/>
      <c r="Y32" s="391"/>
      <c r="Z32" s="405">
        <f t="shared" si="2"/>
        <v>1000</v>
      </c>
      <c r="AA32" s="406">
        <f t="shared" si="3"/>
        <v>-129000</v>
      </c>
      <c r="AB32" s="394"/>
      <c r="AC32" s="390"/>
      <c r="AD32" s="394"/>
      <c r="AE32" s="401" t="s">
        <v>337</v>
      </c>
      <c r="AF32" s="401" t="s">
        <v>286</v>
      </c>
      <c r="AG32" s="390"/>
      <c r="AH32" s="390"/>
      <c r="AI32" s="402"/>
      <c r="AJ32" s="390"/>
      <c r="AK32" s="394"/>
      <c r="AL32" s="390"/>
      <c r="AM32" s="394"/>
      <c r="AN32" s="394"/>
      <c r="AO32" s="390"/>
      <c r="AP32" s="399"/>
      <c r="AQ32" s="397"/>
      <c r="AR32" s="390"/>
      <c r="AS32" s="390"/>
      <c r="AT32" s="390"/>
      <c r="AU32" s="390"/>
      <c r="AV32" s="390"/>
      <c r="AW32" s="389"/>
      <c r="AX32" s="389"/>
      <c r="AY32" s="389">
        <f>(AW32*35%)-AX32</f>
        <v>0</v>
      </c>
      <c r="AZ32" s="390"/>
      <c r="BA32" s="390"/>
      <c r="BB32" s="390"/>
      <c r="BC32" s="403">
        <f>D32/I32</f>
        <v>7.6923076923076927E-3</v>
      </c>
      <c r="BD32" s="403">
        <f t="shared" si="4"/>
        <v>0</v>
      </c>
      <c r="BE32" s="404">
        <f t="shared" si="5"/>
        <v>11</v>
      </c>
      <c r="BF32" s="404">
        <f t="shared" si="6"/>
        <v>0</v>
      </c>
      <c r="BG32" s="404">
        <f t="shared" si="7"/>
        <v>14</v>
      </c>
      <c r="BH32" s="404">
        <f>LEN(AP32)</f>
        <v>0</v>
      </c>
      <c r="BI32" s="404">
        <f>LEN(AQ32)</f>
        <v>0</v>
      </c>
    </row>
    <row r="33" spans="1:61" s="404" customFormat="1" ht="17.25" thickTop="1" thickBot="1">
      <c r="A33" s="393">
        <v>27671</v>
      </c>
      <c r="B33" s="394">
        <v>43065</v>
      </c>
      <c r="C33" s="390" t="s">
        <v>103</v>
      </c>
      <c r="D33" s="392">
        <v>8000</v>
      </c>
      <c r="E33" s="392"/>
      <c r="F33" s="392">
        <f t="shared" si="0"/>
        <v>8000</v>
      </c>
      <c r="G33" s="390"/>
      <c r="H33" s="390">
        <v>4</v>
      </c>
      <c r="I33" s="391">
        <v>125000</v>
      </c>
      <c r="J33" s="392">
        <f>I33/(1.14)</f>
        <v>109649.12280701756</v>
      </c>
      <c r="K33" s="392">
        <f>J33*0.14</f>
        <v>15350.87719298246</v>
      </c>
      <c r="L33" s="390" t="s">
        <v>4851</v>
      </c>
      <c r="M33" s="395"/>
      <c r="N33" s="396"/>
      <c r="O33" s="392">
        <f t="shared" si="1"/>
        <v>117000</v>
      </c>
      <c r="P33" s="394">
        <v>43065</v>
      </c>
      <c r="Q33" s="397" t="s">
        <v>4850</v>
      </c>
      <c r="R33" s="397"/>
      <c r="S33" s="398"/>
      <c r="T33" s="399">
        <v>28403040103531</v>
      </c>
      <c r="U33" s="393"/>
      <c r="V33" s="400" t="s">
        <v>4846</v>
      </c>
      <c r="W33" s="390"/>
      <c r="X33" s="390"/>
      <c r="Y33" s="391"/>
      <c r="Z33" s="405">
        <f t="shared" si="2"/>
        <v>8000</v>
      </c>
      <c r="AA33" s="406">
        <f t="shared" si="3"/>
        <v>-117000</v>
      </c>
      <c r="AB33" s="394"/>
      <c r="AC33" s="390"/>
      <c r="AD33" s="394"/>
      <c r="AE33" s="401" t="s">
        <v>404</v>
      </c>
      <c r="AF33" s="401" t="s">
        <v>404</v>
      </c>
      <c r="AG33" s="390"/>
      <c r="AH33" s="390"/>
      <c r="AI33" s="402"/>
      <c r="AJ33" s="390"/>
      <c r="AK33" s="394"/>
      <c r="AL33" s="390"/>
      <c r="AM33" s="394"/>
      <c r="AN33" s="394"/>
      <c r="AO33" s="390"/>
      <c r="AP33" s="399"/>
      <c r="AQ33" s="397"/>
      <c r="AR33" s="390"/>
      <c r="AS33" s="390"/>
      <c r="AT33" s="390"/>
      <c r="AU33" s="390"/>
      <c r="AV33" s="390"/>
      <c r="AW33" s="389"/>
      <c r="AX33" s="389"/>
      <c r="AY33" s="389">
        <f>(AW33*35%)-AX33</f>
        <v>0</v>
      </c>
      <c r="AZ33" s="390"/>
      <c r="BA33" s="390"/>
      <c r="BB33" s="390"/>
      <c r="BC33" s="403">
        <f>D33/I33</f>
        <v>6.4000000000000001E-2</v>
      </c>
      <c r="BD33" s="403">
        <f t="shared" si="4"/>
        <v>0</v>
      </c>
      <c r="BE33" s="404">
        <f t="shared" si="5"/>
        <v>11</v>
      </c>
      <c r="BF33" s="404">
        <f t="shared" si="6"/>
        <v>0</v>
      </c>
      <c r="BG33" s="404">
        <f t="shared" si="7"/>
        <v>14</v>
      </c>
      <c r="BH33" s="404" t="e">
        <f>LEN(#REF!)</f>
        <v>#REF!</v>
      </c>
      <c r="BI33" s="404">
        <f>LEN(AQ33)</f>
        <v>0</v>
      </c>
    </row>
    <row r="34" spans="1:61" s="404" customFormat="1" ht="17.25" thickTop="1" thickBot="1">
      <c r="A34" s="393">
        <v>27667</v>
      </c>
      <c r="B34" s="394">
        <v>43065</v>
      </c>
      <c r="C34" s="390" t="s">
        <v>103</v>
      </c>
      <c r="D34" s="392">
        <v>2000</v>
      </c>
      <c r="E34" s="392"/>
      <c r="F34" s="392">
        <f t="shared" si="0"/>
        <v>2000</v>
      </c>
      <c r="G34" s="390"/>
      <c r="H34" s="390">
        <v>4</v>
      </c>
      <c r="I34" s="391">
        <v>125000</v>
      </c>
      <c r="J34" s="392">
        <f>I34/(1.14)</f>
        <v>109649.12280701756</v>
      </c>
      <c r="K34" s="392">
        <f>J34*0.14</f>
        <v>15350.87719298246</v>
      </c>
      <c r="L34" s="390" t="s">
        <v>4849</v>
      </c>
      <c r="M34" s="395"/>
      <c r="N34" s="396"/>
      <c r="O34" s="392">
        <f t="shared" si="1"/>
        <v>123000</v>
      </c>
      <c r="P34" s="394">
        <v>43065</v>
      </c>
      <c r="Q34" s="397" t="s">
        <v>4848</v>
      </c>
      <c r="R34" s="397" t="s">
        <v>4847</v>
      </c>
      <c r="S34" s="398"/>
      <c r="T34" s="399">
        <v>29303102502479</v>
      </c>
      <c r="U34" s="393"/>
      <c r="V34" s="400" t="s">
        <v>4846</v>
      </c>
      <c r="W34" s="390"/>
      <c r="X34" s="390"/>
      <c r="Y34" s="391"/>
      <c r="Z34" s="405">
        <f t="shared" si="2"/>
        <v>2000</v>
      </c>
      <c r="AA34" s="406">
        <f t="shared" si="3"/>
        <v>-123000</v>
      </c>
      <c r="AB34" s="394"/>
      <c r="AC34" s="390"/>
      <c r="AD34" s="394"/>
      <c r="AE34" s="401" t="s">
        <v>279</v>
      </c>
      <c r="AF34" s="401" t="s">
        <v>280</v>
      </c>
      <c r="AG34" s="390"/>
      <c r="AH34" s="390"/>
      <c r="AI34" s="402"/>
      <c r="AJ34" s="390"/>
      <c r="AK34" s="394"/>
      <c r="AL34" s="390"/>
      <c r="AM34" s="394"/>
      <c r="AN34" s="394"/>
      <c r="AO34" s="390"/>
      <c r="AP34" s="399"/>
      <c r="AQ34" s="397"/>
      <c r="AR34" s="390"/>
      <c r="AS34" s="390"/>
      <c r="AT34" s="390"/>
      <c r="AU34" s="390"/>
      <c r="AV34" s="390"/>
      <c r="AW34" s="389"/>
      <c r="AX34" s="389"/>
      <c r="AY34" s="389">
        <f>(AW34*35%)-AX34</f>
        <v>0</v>
      </c>
      <c r="AZ34" s="390"/>
      <c r="BA34" s="390"/>
      <c r="BB34" s="390"/>
      <c r="BC34" s="403">
        <f>D34/I34</f>
        <v>1.6E-2</v>
      </c>
      <c r="BD34" s="403">
        <f t="shared" si="4"/>
        <v>0</v>
      </c>
      <c r="BE34" s="404">
        <f t="shared" si="5"/>
        <v>11</v>
      </c>
      <c r="BF34" s="404">
        <f t="shared" si="6"/>
        <v>11</v>
      </c>
      <c r="BG34" s="404">
        <f t="shared" si="7"/>
        <v>14</v>
      </c>
      <c r="BH34" s="404">
        <f>LEN(AP34)</f>
        <v>0</v>
      </c>
      <c r="BI34" s="404">
        <f>LEN(AQ34)</f>
        <v>0</v>
      </c>
    </row>
    <row r="35" spans="1:61" s="404" customFormat="1" ht="17.25" thickTop="1" thickBot="1">
      <c r="A35" s="393">
        <v>27690</v>
      </c>
      <c r="B35" s="394">
        <v>43066</v>
      </c>
      <c r="C35" s="390" t="s">
        <v>103</v>
      </c>
      <c r="D35" s="392">
        <v>14600</v>
      </c>
      <c r="E35" s="392"/>
      <c r="F35" s="392">
        <f t="shared" si="0"/>
        <v>14600</v>
      </c>
      <c r="G35" s="390"/>
      <c r="H35" s="390">
        <v>4</v>
      </c>
      <c r="I35" s="391">
        <v>123500</v>
      </c>
      <c r="J35" s="392">
        <f>I35/(1.14)</f>
        <v>108333.33333333334</v>
      </c>
      <c r="K35" s="392">
        <f>J35*0.14</f>
        <v>15166.66666666667</v>
      </c>
      <c r="L35" s="390" t="s">
        <v>4865</v>
      </c>
      <c r="M35" s="395"/>
      <c r="N35" s="396"/>
      <c r="O35" s="392">
        <f t="shared" si="1"/>
        <v>108900</v>
      </c>
      <c r="P35" s="394">
        <v>43066</v>
      </c>
      <c r="Q35" s="397" t="s">
        <v>4864</v>
      </c>
      <c r="R35" s="397"/>
      <c r="S35" s="398" t="s">
        <v>4858</v>
      </c>
      <c r="T35" s="399">
        <v>29309251604878</v>
      </c>
      <c r="U35" s="393"/>
      <c r="V35" s="400" t="s">
        <v>4777</v>
      </c>
      <c r="W35" s="390"/>
      <c r="X35" s="390"/>
      <c r="Y35" s="391"/>
      <c r="Z35" s="405">
        <f t="shared" si="2"/>
        <v>14600</v>
      </c>
      <c r="AA35" s="406">
        <f t="shared" si="3"/>
        <v>-108900</v>
      </c>
      <c r="AB35" s="394"/>
      <c r="AC35" s="390"/>
      <c r="AD35" s="394"/>
      <c r="AE35" s="401" t="s">
        <v>338</v>
      </c>
      <c r="AF35" s="401" t="s">
        <v>286</v>
      </c>
      <c r="AG35" s="390"/>
      <c r="AH35" s="390"/>
      <c r="AI35" s="402"/>
      <c r="AJ35" s="390"/>
      <c r="AK35" s="394"/>
      <c r="AL35" s="390"/>
      <c r="AM35" s="394"/>
      <c r="AN35" s="394"/>
      <c r="AO35" s="390"/>
      <c r="AP35" s="399"/>
      <c r="AQ35" s="397"/>
      <c r="AR35" s="390"/>
      <c r="AS35" s="390"/>
      <c r="AT35" s="390"/>
      <c r="AU35" s="390"/>
      <c r="AV35" s="390"/>
      <c r="AW35" s="389"/>
      <c r="AX35" s="389"/>
      <c r="AY35" s="389">
        <f>(AW35*35%)-AX35</f>
        <v>0</v>
      </c>
      <c r="AZ35" s="390"/>
      <c r="BA35" s="390"/>
      <c r="BB35" s="390"/>
      <c r="BC35" s="403">
        <f>D35/I35</f>
        <v>0.11821862348178137</v>
      </c>
      <c r="BD35" s="403">
        <f t="shared" si="4"/>
        <v>0</v>
      </c>
      <c r="BE35" s="404">
        <f t="shared" si="5"/>
        <v>11</v>
      </c>
      <c r="BF35" s="404">
        <f t="shared" si="6"/>
        <v>0</v>
      </c>
      <c r="BG35" s="404">
        <f t="shared" si="7"/>
        <v>14</v>
      </c>
      <c r="BH35" s="404">
        <f>LEN(AP35)</f>
        <v>0</v>
      </c>
      <c r="BI35" s="404">
        <f>LEN(AQ35)</f>
        <v>0</v>
      </c>
    </row>
    <row r="36" spans="1:61" s="404" customFormat="1" ht="17.25" thickTop="1" thickBot="1">
      <c r="A36" s="393">
        <v>27726</v>
      </c>
      <c r="B36" s="394">
        <v>43067</v>
      </c>
      <c r="C36" s="390" t="s">
        <v>103</v>
      </c>
      <c r="D36" s="392">
        <v>500</v>
      </c>
      <c r="E36" s="392"/>
      <c r="F36" s="392">
        <f t="shared" si="0"/>
        <v>500</v>
      </c>
      <c r="G36" s="390"/>
      <c r="H36" s="390">
        <v>4</v>
      </c>
      <c r="I36" s="391">
        <v>130000</v>
      </c>
      <c r="J36" s="392">
        <f>I36/(1.14)</f>
        <v>114035.08771929826</v>
      </c>
      <c r="K36" s="392">
        <f>J36*0.14</f>
        <v>15964.912280701757</v>
      </c>
      <c r="L36" s="390" t="s">
        <v>4866</v>
      </c>
      <c r="M36" s="395"/>
      <c r="N36" s="396"/>
      <c r="O36" s="392">
        <f t="shared" si="1"/>
        <v>129500</v>
      </c>
      <c r="P36" s="394">
        <v>43067</v>
      </c>
      <c r="Q36" s="397" t="s">
        <v>4867</v>
      </c>
      <c r="R36" s="397" t="s">
        <v>4868</v>
      </c>
      <c r="S36" s="398" t="s">
        <v>4869</v>
      </c>
      <c r="T36" s="399">
        <v>27707060103001</v>
      </c>
      <c r="U36" s="393"/>
      <c r="V36" s="400" t="s">
        <v>380</v>
      </c>
      <c r="W36" s="390"/>
      <c r="X36" s="390"/>
      <c r="Y36" s="391"/>
      <c r="Z36" s="405">
        <f t="shared" si="2"/>
        <v>500</v>
      </c>
      <c r="AA36" s="406">
        <f t="shared" si="3"/>
        <v>-129500</v>
      </c>
      <c r="AB36" s="394"/>
      <c r="AC36" s="390"/>
      <c r="AD36" s="394"/>
      <c r="AE36" s="401" t="s">
        <v>285</v>
      </c>
      <c r="AF36" s="401" t="s">
        <v>286</v>
      </c>
      <c r="AG36" s="390"/>
      <c r="AH36" s="390"/>
      <c r="AI36" s="402"/>
      <c r="AJ36" s="390"/>
      <c r="AK36" s="394"/>
      <c r="AL36" s="390"/>
      <c r="AM36" s="394"/>
      <c r="AN36" s="394"/>
      <c r="AO36" s="390"/>
      <c r="AP36" s="399"/>
      <c r="AQ36" s="397"/>
      <c r="AR36" s="390"/>
      <c r="AS36" s="390"/>
      <c r="AT36" s="390"/>
      <c r="AU36" s="390"/>
      <c r="AV36" s="390"/>
      <c r="AW36" s="389"/>
      <c r="AX36" s="389"/>
      <c r="AY36" s="389">
        <f>(AW36*35%)-AX36</f>
        <v>0</v>
      </c>
      <c r="AZ36" s="390"/>
      <c r="BA36" s="390"/>
      <c r="BB36" s="390"/>
      <c r="BC36" s="403">
        <f>D36/I36</f>
        <v>3.8461538461538464E-3</v>
      </c>
      <c r="BD36" s="403">
        <f t="shared" si="4"/>
        <v>0</v>
      </c>
      <c r="BE36" s="404">
        <f t="shared" si="5"/>
        <v>11</v>
      </c>
      <c r="BF36" s="404">
        <f t="shared" si="6"/>
        <v>11</v>
      </c>
      <c r="BG36" s="404">
        <f t="shared" si="7"/>
        <v>14</v>
      </c>
      <c r="BH36" s="404">
        <f>LEN(AP36)</f>
        <v>0</v>
      </c>
      <c r="BI36" s="404">
        <f>LEN(AQ36)</f>
        <v>0</v>
      </c>
    </row>
    <row r="37" spans="1:61" s="404" customFormat="1" ht="17.25" thickTop="1" thickBot="1">
      <c r="A37" s="393">
        <v>27788</v>
      </c>
      <c r="B37" s="394">
        <v>43067</v>
      </c>
      <c r="C37" s="390" t="s">
        <v>103</v>
      </c>
      <c r="D37" s="392">
        <v>1000</v>
      </c>
      <c r="E37" s="392"/>
      <c r="F37" s="392">
        <v>1000</v>
      </c>
      <c r="G37" s="390"/>
      <c r="H37" s="390">
        <v>4</v>
      </c>
      <c r="I37" s="391">
        <v>70000</v>
      </c>
      <c r="J37" s="392">
        <v>61404</v>
      </c>
      <c r="K37" s="392">
        <v>8596</v>
      </c>
      <c r="L37" s="390" t="s">
        <v>4871</v>
      </c>
      <c r="M37" s="395"/>
      <c r="N37" s="396"/>
      <c r="O37" s="392">
        <v>69000</v>
      </c>
      <c r="P37" s="394">
        <v>43068</v>
      </c>
      <c r="Q37" s="397" t="s">
        <v>4872</v>
      </c>
      <c r="R37" s="397" t="s">
        <v>4873</v>
      </c>
      <c r="S37" s="398"/>
      <c r="T37" s="399">
        <v>27111270104434</v>
      </c>
      <c r="U37" s="393"/>
      <c r="V37" s="400" t="s">
        <v>380</v>
      </c>
      <c r="W37" s="390"/>
      <c r="X37" s="390"/>
      <c r="Y37" s="391"/>
      <c r="Z37" s="405">
        <v>1000</v>
      </c>
      <c r="AA37" s="406">
        <v>-69000</v>
      </c>
      <c r="AB37" s="394"/>
      <c r="AC37" s="390"/>
      <c r="AD37" s="394"/>
      <c r="AE37" s="401" t="s">
        <v>285</v>
      </c>
      <c r="AF37" s="401" t="s">
        <v>286</v>
      </c>
      <c r="AG37" s="390"/>
      <c r="AH37" s="390"/>
      <c r="AI37" s="402"/>
      <c r="AJ37" s="390"/>
      <c r="AK37" s="394"/>
      <c r="AL37" s="390"/>
      <c r="AM37" s="394"/>
      <c r="AN37" s="394"/>
      <c r="AO37" s="390"/>
      <c r="AP37" s="399"/>
      <c r="AQ37" s="397"/>
      <c r="AR37" s="390"/>
      <c r="AS37" s="390"/>
      <c r="AT37" s="390"/>
      <c r="AU37" s="390"/>
      <c r="AV37" s="390"/>
      <c r="AW37" s="389"/>
      <c r="AX37" s="389"/>
      <c r="AY37" s="389">
        <v>0</v>
      </c>
      <c r="AZ37" s="390"/>
      <c r="BA37" s="390"/>
      <c r="BB37" s="390"/>
      <c r="BC37" s="403">
        <v>1.43E-2</v>
      </c>
      <c r="BD37" s="403">
        <v>0</v>
      </c>
      <c r="BE37" s="404">
        <v>11</v>
      </c>
      <c r="BF37" s="404">
        <v>11</v>
      </c>
      <c r="BG37" s="404">
        <v>14</v>
      </c>
      <c r="BH37" s="404">
        <v>0</v>
      </c>
      <c r="BI37" s="404">
        <v>0</v>
      </c>
    </row>
    <row r="38" spans="1:61" s="404" customFormat="1" ht="17.25" thickTop="1" thickBot="1">
      <c r="A38" s="393">
        <v>27848</v>
      </c>
      <c r="B38" s="394">
        <v>43068</v>
      </c>
      <c r="C38" s="390" t="s">
        <v>103</v>
      </c>
      <c r="D38" s="392">
        <v>20000</v>
      </c>
      <c r="E38" s="392"/>
      <c r="F38" s="392">
        <v>20000</v>
      </c>
      <c r="G38" s="390"/>
      <c r="H38" s="390">
        <v>4</v>
      </c>
      <c r="I38" s="391">
        <v>130000</v>
      </c>
      <c r="J38" s="392">
        <v>114035</v>
      </c>
      <c r="K38" s="392">
        <v>15965</v>
      </c>
      <c r="L38" s="390" t="s">
        <v>4876</v>
      </c>
      <c r="M38" s="395"/>
      <c r="N38" s="396"/>
      <c r="O38" s="392">
        <v>110000</v>
      </c>
      <c r="P38" s="394">
        <v>43068</v>
      </c>
      <c r="Q38" s="397" t="s">
        <v>4877</v>
      </c>
      <c r="R38" s="397"/>
      <c r="S38" s="398"/>
      <c r="T38" s="399">
        <v>28305161600751</v>
      </c>
      <c r="U38" s="393"/>
      <c r="V38" s="400" t="s">
        <v>380</v>
      </c>
      <c r="W38" s="390"/>
      <c r="X38" s="390"/>
      <c r="Y38" s="391"/>
      <c r="Z38" s="405">
        <v>20000</v>
      </c>
      <c r="AA38" s="406">
        <v>-110000</v>
      </c>
      <c r="AB38" s="394"/>
      <c r="AC38" s="390"/>
      <c r="AD38" s="394"/>
      <c r="AE38" s="401" t="s">
        <v>282</v>
      </c>
      <c r="AF38" s="401" t="s">
        <v>276</v>
      </c>
      <c r="AG38" s="390"/>
      <c r="AH38" s="390"/>
      <c r="AI38" s="402"/>
      <c r="AJ38" s="390"/>
      <c r="AK38" s="394"/>
      <c r="AL38" s="390"/>
      <c r="AM38" s="394"/>
      <c r="AN38" s="394"/>
      <c r="AO38" s="390"/>
      <c r="AP38" s="399"/>
      <c r="AQ38" s="397"/>
      <c r="AR38" s="390"/>
      <c r="AS38" s="390"/>
      <c r="AT38" s="390"/>
      <c r="AU38" s="390"/>
      <c r="AV38" s="390"/>
      <c r="AW38" s="389"/>
      <c r="AX38" s="389"/>
      <c r="AY38" s="389">
        <v>0</v>
      </c>
      <c r="AZ38" s="390"/>
      <c r="BA38" s="390"/>
      <c r="BB38" s="390"/>
      <c r="BC38" s="403">
        <v>0.15379999999999999</v>
      </c>
      <c r="BD38" s="403">
        <v>0</v>
      </c>
      <c r="BE38" s="404">
        <v>11</v>
      </c>
      <c r="BF38" s="404">
        <v>0</v>
      </c>
      <c r="BG38" s="404">
        <v>14</v>
      </c>
      <c r="BH38" s="404">
        <v>0</v>
      </c>
      <c r="BI38" s="404">
        <v>0</v>
      </c>
    </row>
    <row r="39" spans="1:61" s="404" customFormat="1" ht="17.25" thickTop="1" thickBot="1">
      <c r="A39" s="393">
        <v>27839</v>
      </c>
      <c r="B39" s="394">
        <v>43068</v>
      </c>
      <c r="C39" s="390" t="s">
        <v>103</v>
      </c>
      <c r="D39" s="392">
        <v>1000</v>
      </c>
      <c r="E39" s="392"/>
      <c r="F39" s="392">
        <v>1000</v>
      </c>
      <c r="G39" s="390"/>
      <c r="H39" s="390">
        <v>4</v>
      </c>
      <c r="I39" s="391">
        <v>70000</v>
      </c>
      <c r="J39" s="392">
        <v>61404</v>
      </c>
      <c r="K39" s="392">
        <v>8596</v>
      </c>
      <c r="L39" s="390" t="s">
        <v>4878</v>
      </c>
      <c r="M39" s="395"/>
      <c r="N39" s="396"/>
      <c r="O39" s="392">
        <v>69000</v>
      </c>
      <c r="P39" s="394">
        <v>43068</v>
      </c>
      <c r="Q39" s="397" t="s">
        <v>4879</v>
      </c>
      <c r="R39" s="397"/>
      <c r="S39" s="398"/>
      <c r="T39" s="399">
        <v>28810040100455</v>
      </c>
      <c r="U39" s="393"/>
      <c r="V39" s="400" t="s">
        <v>380</v>
      </c>
      <c r="W39" s="390"/>
      <c r="X39" s="390"/>
      <c r="Y39" s="391"/>
      <c r="Z39" s="405">
        <v>1000</v>
      </c>
      <c r="AA39" s="406">
        <v>-69000</v>
      </c>
      <c r="AB39" s="394"/>
      <c r="AC39" s="390"/>
      <c r="AD39" s="394"/>
      <c r="AE39" s="401" t="s">
        <v>285</v>
      </c>
      <c r="AF39" s="401" t="s">
        <v>286</v>
      </c>
      <c r="AG39" s="390"/>
      <c r="AH39" s="390"/>
      <c r="AI39" s="402"/>
      <c r="AJ39" s="390"/>
      <c r="AK39" s="394"/>
      <c r="AL39" s="390"/>
      <c r="AM39" s="394"/>
      <c r="AN39" s="394"/>
      <c r="AO39" s="390"/>
      <c r="AP39" s="399"/>
      <c r="AQ39" s="397"/>
      <c r="AR39" s="390"/>
      <c r="AS39" s="390"/>
      <c r="AT39" s="390"/>
      <c r="AU39" s="390"/>
      <c r="AV39" s="390"/>
      <c r="AW39" s="389"/>
      <c r="AX39" s="389"/>
      <c r="AY39" s="389">
        <v>0</v>
      </c>
      <c r="AZ39" s="390"/>
      <c r="BA39" s="390"/>
      <c r="BB39" s="390"/>
      <c r="BC39" s="403">
        <v>1.43E-2</v>
      </c>
      <c r="BD39" s="403">
        <v>0</v>
      </c>
      <c r="BE39" s="404">
        <v>11</v>
      </c>
      <c r="BF39" s="404">
        <v>0</v>
      </c>
      <c r="BG39" s="404">
        <v>14</v>
      </c>
      <c r="BH39" s="404">
        <v>0</v>
      </c>
      <c r="BI39" s="404">
        <v>0</v>
      </c>
    </row>
    <row r="40" spans="1:61" s="404" customFormat="1" ht="17.25" thickTop="1" thickBot="1">
      <c r="A40" s="393">
        <v>11230</v>
      </c>
      <c r="B40" s="394">
        <v>43067</v>
      </c>
      <c r="C40" s="390" t="s">
        <v>2895</v>
      </c>
      <c r="D40" s="392">
        <v>15350</v>
      </c>
      <c r="E40" s="392"/>
      <c r="F40" s="392">
        <v>15350</v>
      </c>
      <c r="G40" s="390"/>
      <c r="H40" s="390">
        <v>4</v>
      </c>
      <c r="I40" s="391">
        <v>130000</v>
      </c>
      <c r="J40" s="392">
        <v>114035</v>
      </c>
      <c r="K40" s="392">
        <v>15965</v>
      </c>
      <c r="L40" s="390" t="s">
        <v>4880</v>
      </c>
      <c r="M40" s="395"/>
      <c r="N40" s="396"/>
      <c r="O40" s="392">
        <v>114650</v>
      </c>
      <c r="P40" s="394">
        <v>43068</v>
      </c>
      <c r="Q40" s="397" t="s">
        <v>4881</v>
      </c>
      <c r="R40" s="397"/>
      <c r="S40" s="398" t="s">
        <v>4882</v>
      </c>
      <c r="T40" s="399">
        <v>27102232102232</v>
      </c>
      <c r="U40" s="393"/>
      <c r="V40" s="400" t="s">
        <v>4838</v>
      </c>
      <c r="W40" s="390"/>
      <c r="X40" s="390"/>
      <c r="Y40" s="391"/>
      <c r="Z40" s="405">
        <v>15350</v>
      </c>
      <c r="AA40" s="406">
        <v>-114650</v>
      </c>
      <c r="AB40" s="394"/>
      <c r="AC40" s="390"/>
      <c r="AD40" s="394"/>
      <c r="AE40" s="401" t="s">
        <v>4768</v>
      </c>
      <c r="AF40" s="401" t="s">
        <v>336</v>
      </c>
      <c r="AG40" s="390"/>
      <c r="AH40" s="390"/>
      <c r="AI40" s="402"/>
      <c r="AJ40" s="390"/>
      <c r="AK40" s="394"/>
      <c r="AL40" s="390"/>
      <c r="AM40" s="394"/>
      <c r="AN40" s="394"/>
      <c r="AO40" s="390"/>
      <c r="AP40" s="399"/>
      <c r="AQ40" s="397"/>
      <c r="AR40" s="390"/>
      <c r="AS40" s="390"/>
      <c r="AT40" s="390"/>
      <c r="AU40" s="390"/>
      <c r="AV40" s="390"/>
      <c r="AW40" s="389"/>
      <c r="AX40" s="389"/>
      <c r="AY40" s="389">
        <v>0</v>
      </c>
      <c r="AZ40" s="390"/>
      <c r="BA40" s="390"/>
      <c r="BB40" s="390"/>
      <c r="BC40" s="403">
        <v>0.1181</v>
      </c>
      <c r="BD40" s="403">
        <v>0</v>
      </c>
      <c r="BE40" s="404">
        <v>11</v>
      </c>
      <c r="BF40" s="404">
        <v>0</v>
      </c>
      <c r="BG40" s="404">
        <v>14</v>
      </c>
      <c r="BH40" s="404">
        <v>0</v>
      </c>
      <c r="BI40" s="404">
        <v>0</v>
      </c>
    </row>
    <row r="41" spans="1:61" s="404" customFormat="1" ht="17.25" thickTop="1" thickBot="1">
      <c r="A41" s="393">
        <v>27822</v>
      </c>
      <c r="B41" s="394">
        <v>43068</v>
      </c>
      <c r="C41" s="390" t="s">
        <v>103</v>
      </c>
      <c r="D41" s="392">
        <v>5000</v>
      </c>
      <c r="E41" s="392"/>
      <c r="F41" s="392">
        <v>5000</v>
      </c>
      <c r="G41" s="390"/>
      <c r="H41" s="390">
        <v>4</v>
      </c>
      <c r="I41" s="391">
        <v>112500</v>
      </c>
      <c r="J41" s="392">
        <v>98684</v>
      </c>
      <c r="K41" s="392">
        <v>13816</v>
      </c>
      <c r="L41" s="390" t="s">
        <v>4883</v>
      </c>
      <c r="M41" s="395"/>
      <c r="N41" s="396"/>
      <c r="O41" s="392">
        <v>107500</v>
      </c>
      <c r="P41" s="394">
        <v>43068</v>
      </c>
      <c r="Q41" s="397" t="s">
        <v>4884</v>
      </c>
      <c r="R41" s="397"/>
      <c r="S41" s="398" t="s">
        <v>4885</v>
      </c>
      <c r="T41" s="399">
        <v>28907010100136</v>
      </c>
      <c r="U41" s="393"/>
      <c r="V41" s="400" t="s">
        <v>380</v>
      </c>
      <c r="W41" s="390"/>
      <c r="X41" s="390"/>
      <c r="Y41" s="391"/>
      <c r="Z41" s="405">
        <v>5000</v>
      </c>
      <c r="AA41" s="406">
        <v>-107500</v>
      </c>
      <c r="AB41" s="394"/>
      <c r="AC41" s="390"/>
      <c r="AD41" s="394"/>
      <c r="AE41" s="401" t="s">
        <v>281</v>
      </c>
      <c r="AF41" s="401" t="s">
        <v>276</v>
      </c>
      <c r="AG41" s="390"/>
      <c r="AH41" s="390"/>
      <c r="AI41" s="402"/>
      <c r="AJ41" s="390"/>
      <c r="AK41" s="394"/>
      <c r="AL41" s="390"/>
      <c r="AM41" s="394"/>
      <c r="AN41" s="394"/>
      <c r="AO41" s="390"/>
      <c r="AP41" s="399"/>
      <c r="AQ41" s="397"/>
      <c r="AR41" s="390"/>
      <c r="AS41" s="390"/>
      <c r="AT41" s="390"/>
      <c r="AU41" s="390"/>
      <c r="AV41" s="390"/>
      <c r="AW41" s="389"/>
      <c r="AX41" s="389"/>
      <c r="AY41" s="389">
        <v>0</v>
      </c>
      <c r="AZ41" s="390"/>
      <c r="BA41" s="390"/>
      <c r="BB41" s="390"/>
      <c r="BC41" s="403">
        <v>4.4400000000000002E-2</v>
      </c>
      <c r="BD41" s="403">
        <v>0</v>
      </c>
      <c r="BE41" s="404">
        <v>11</v>
      </c>
      <c r="BF41" s="404">
        <v>0</v>
      </c>
      <c r="BG41" s="404">
        <v>14</v>
      </c>
      <c r="BH41" s="404">
        <v>0</v>
      </c>
      <c r="BI41" s="404">
        <v>0</v>
      </c>
    </row>
    <row r="42" spans="1:61" s="404" customFormat="1" ht="17.25" thickTop="1" thickBot="1">
      <c r="A42" s="393">
        <v>27742</v>
      </c>
      <c r="B42" s="394">
        <v>43067</v>
      </c>
      <c r="C42" s="390" t="s">
        <v>103</v>
      </c>
      <c r="D42" s="392">
        <v>3000</v>
      </c>
      <c r="E42" s="392"/>
      <c r="F42" s="392">
        <v>3000</v>
      </c>
      <c r="G42" s="390"/>
      <c r="H42" s="390">
        <v>4</v>
      </c>
      <c r="I42" s="391">
        <v>65000</v>
      </c>
      <c r="J42" s="392">
        <v>57018</v>
      </c>
      <c r="K42" s="392">
        <v>7982</v>
      </c>
      <c r="L42" s="390" t="s">
        <v>4886</v>
      </c>
      <c r="M42" s="395"/>
      <c r="N42" s="396"/>
      <c r="O42" s="392">
        <v>62000</v>
      </c>
      <c r="P42" s="394">
        <v>43068</v>
      </c>
      <c r="Q42" s="397" t="s">
        <v>4887</v>
      </c>
      <c r="R42" s="397"/>
      <c r="S42" s="398"/>
      <c r="T42" s="399">
        <v>28706232501397</v>
      </c>
      <c r="U42" s="393"/>
      <c r="V42" s="400" t="s">
        <v>380</v>
      </c>
      <c r="W42" s="390"/>
      <c r="X42" s="390" t="s">
        <v>4802</v>
      </c>
      <c r="Y42" s="391"/>
      <c r="Z42" s="405">
        <v>3000</v>
      </c>
      <c r="AA42" s="406">
        <v>-62000</v>
      </c>
      <c r="AB42" s="394"/>
      <c r="AC42" s="390"/>
      <c r="AD42" s="394"/>
      <c r="AE42" s="401" t="s">
        <v>284</v>
      </c>
      <c r="AF42" s="401" t="s">
        <v>280</v>
      </c>
      <c r="AG42" s="390"/>
      <c r="AH42" s="390"/>
      <c r="AI42" s="402"/>
      <c r="AJ42" s="390"/>
      <c r="AK42" s="394"/>
      <c r="AL42" s="390"/>
      <c r="AM42" s="394"/>
      <c r="AN42" s="394"/>
      <c r="AO42" s="390"/>
      <c r="AP42" s="399"/>
      <c r="AQ42" s="397"/>
      <c r="AR42" s="390"/>
      <c r="AS42" s="390"/>
      <c r="AT42" s="390"/>
      <c r="AU42" s="390"/>
      <c r="AV42" s="390"/>
      <c r="AW42" s="389"/>
      <c r="AX42" s="389"/>
      <c r="AY42" s="389">
        <v>0</v>
      </c>
      <c r="AZ42" s="390"/>
      <c r="BA42" s="390"/>
      <c r="BB42" s="390"/>
      <c r="BC42" s="403">
        <v>4.6199999999999998E-2</v>
      </c>
      <c r="BD42" s="403">
        <v>0</v>
      </c>
      <c r="BE42" s="404">
        <v>11</v>
      </c>
      <c r="BF42" s="404">
        <v>0</v>
      </c>
      <c r="BG42" s="404">
        <v>14</v>
      </c>
      <c r="BH42" s="404">
        <v>0</v>
      </c>
      <c r="BI42" s="404">
        <v>0</v>
      </c>
    </row>
    <row r="43" spans="1:61" s="404" customFormat="1" ht="17.25" thickTop="1" thickBot="1">
      <c r="A43" s="393">
        <v>27745</v>
      </c>
      <c r="B43" s="394">
        <v>43067</v>
      </c>
      <c r="C43" s="390" t="s">
        <v>103</v>
      </c>
      <c r="D43" s="392">
        <v>7700</v>
      </c>
      <c r="E43" s="392"/>
      <c r="F43" s="392">
        <v>7700</v>
      </c>
      <c r="G43" s="390"/>
      <c r="H43" s="390">
        <v>4</v>
      </c>
      <c r="I43" s="391">
        <v>65000</v>
      </c>
      <c r="J43" s="392">
        <v>57018</v>
      </c>
      <c r="K43" s="392">
        <v>7982</v>
      </c>
      <c r="L43" s="390" t="s">
        <v>4888</v>
      </c>
      <c r="M43" s="395"/>
      <c r="N43" s="396"/>
      <c r="O43" s="392">
        <v>57300</v>
      </c>
      <c r="P43" s="394">
        <v>43068</v>
      </c>
      <c r="Q43" s="397" t="s">
        <v>4889</v>
      </c>
      <c r="R43" s="397"/>
      <c r="S43" s="398"/>
      <c r="T43" s="399">
        <v>28704182502092</v>
      </c>
      <c r="U43" s="393"/>
      <c r="V43" s="400" t="s">
        <v>380</v>
      </c>
      <c r="W43" s="390"/>
      <c r="X43" s="390" t="s">
        <v>4802</v>
      </c>
      <c r="Y43" s="391"/>
      <c r="Z43" s="405">
        <v>7700</v>
      </c>
      <c r="AA43" s="406">
        <v>-57300</v>
      </c>
      <c r="AB43" s="394"/>
      <c r="AC43" s="390"/>
      <c r="AD43" s="394"/>
      <c r="AE43" s="401" t="s">
        <v>284</v>
      </c>
      <c r="AF43" s="401" t="s">
        <v>280</v>
      </c>
      <c r="AG43" s="390"/>
      <c r="AH43" s="390"/>
      <c r="AI43" s="402"/>
      <c r="AJ43" s="390"/>
      <c r="AK43" s="394"/>
      <c r="AL43" s="390"/>
      <c r="AM43" s="394"/>
      <c r="AN43" s="394"/>
      <c r="AO43" s="390"/>
      <c r="AP43" s="399"/>
      <c r="AQ43" s="397"/>
      <c r="AR43" s="390"/>
      <c r="AS43" s="390"/>
      <c r="AT43" s="390"/>
      <c r="AU43" s="390"/>
      <c r="AV43" s="390"/>
      <c r="AW43" s="389"/>
      <c r="AX43" s="389"/>
      <c r="AY43" s="389">
        <v>0</v>
      </c>
      <c r="AZ43" s="390"/>
      <c r="BA43" s="390"/>
      <c r="BB43" s="390"/>
      <c r="BC43" s="403">
        <v>0.11849999999999999</v>
      </c>
      <c r="BD43" s="403">
        <v>0</v>
      </c>
      <c r="BE43" s="404">
        <v>11</v>
      </c>
      <c r="BF43" s="404">
        <v>0</v>
      </c>
      <c r="BG43" s="404">
        <v>14</v>
      </c>
      <c r="BH43" s="404">
        <v>0</v>
      </c>
      <c r="BI43" s="404">
        <v>0</v>
      </c>
    </row>
    <row r="44" spans="1:61" s="404" customFormat="1" ht="17.25" thickTop="1" thickBot="1">
      <c r="A44" s="393">
        <v>27990</v>
      </c>
      <c r="B44" s="394">
        <v>43071</v>
      </c>
      <c r="C44" s="390" t="s">
        <v>103</v>
      </c>
      <c r="D44" s="392">
        <v>1000</v>
      </c>
      <c r="E44" s="392"/>
      <c r="F44" s="392">
        <f t="shared" ref="F44:F60" si="8">D44+E44</f>
        <v>1000</v>
      </c>
      <c r="G44" s="390"/>
      <c r="H44" s="390">
        <v>4</v>
      </c>
      <c r="I44" s="391">
        <v>117500</v>
      </c>
      <c r="J44" s="392">
        <f t="shared" ref="J44:J60" si="9">I44/(1.14)</f>
        <v>103070.1754385965</v>
      </c>
      <c r="K44" s="392">
        <f t="shared" ref="K44:K60" si="10">J44*0.14</f>
        <v>14429.824561403511</v>
      </c>
      <c r="L44" s="390" t="s">
        <v>4933</v>
      </c>
      <c r="M44" s="395"/>
      <c r="N44" s="396"/>
      <c r="O44" s="392">
        <f t="shared" ref="O44:O60" si="11">I44-D44</f>
        <v>116500</v>
      </c>
      <c r="P44" s="394">
        <v>43071</v>
      </c>
      <c r="Q44" s="397" t="s">
        <v>4934</v>
      </c>
      <c r="R44" s="397"/>
      <c r="S44" s="398" t="s">
        <v>4935</v>
      </c>
      <c r="T44" s="399">
        <v>29106051401478</v>
      </c>
      <c r="U44" s="393"/>
      <c r="V44" s="400" t="s">
        <v>380</v>
      </c>
      <c r="W44" s="390"/>
      <c r="X44" s="390"/>
      <c r="Y44" s="391"/>
      <c r="Z44" s="405">
        <f t="shared" ref="Z44:Z60" si="12">IF(AG44="Corporate",((F44+Y44)/2),IF(G44="Club",I44,(F44+Y44)))</f>
        <v>1000</v>
      </c>
      <c r="AA44" s="406">
        <f t="shared" ref="AA44:AA60" si="13">(F44+Y44)-I44</f>
        <v>-116500</v>
      </c>
      <c r="AB44" s="394"/>
      <c r="AC44" s="390"/>
      <c r="AD44" s="394"/>
      <c r="AE44" s="401" t="s">
        <v>327</v>
      </c>
      <c r="AF44" s="401" t="s">
        <v>286</v>
      </c>
      <c r="AG44" s="390"/>
      <c r="AH44" s="390"/>
      <c r="AI44" s="402"/>
      <c r="AJ44" s="390"/>
      <c r="AK44" s="394"/>
      <c r="AL44" s="390"/>
      <c r="AM44" s="394"/>
      <c r="AN44" s="394"/>
      <c r="AO44" s="390"/>
      <c r="AP44" s="399"/>
      <c r="AQ44" s="397"/>
      <c r="AR44" s="390"/>
      <c r="AS44" s="390"/>
      <c r="AT44" s="390"/>
      <c r="AU44" s="390"/>
      <c r="AV44" s="390"/>
      <c r="AW44" s="389"/>
      <c r="AX44" s="389"/>
      <c r="AY44" s="389">
        <f t="shared" ref="AY44:AY60" si="14">(AW44*35%)-AX44</f>
        <v>0</v>
      </c>
      <c r="AZ44" s="390"/>
      <c r="BA44" s="390"/>
      <c r="BB44" s="390"/>
      <c r="BC44" s="403">
        <f t="shared" ref="BC44:BC60" si="15">D44/I44</f>
        <v>8.5106382978723406E-3</v>
      </c>
      <c r="BD44" s="403">
        <f t="shared" ref="BD44:BD60" si="16">E44/O44</f>
        <v>0</v>
      </c>
      <c r="BE44" s="404">
        <f t="shared" ref="BE44:BE60" si="17">LEN(Q44)</f>
        <v>11</v>
      </c>
      <c r="BF44" s="404">
        <f t="shared" ref="BF44:BF60" si="18">LEN(R44)</f>
        <v>0</v>
      </c>
      <c r="BG44" s="404">
        <f t="shared" ref="BG44:BG60" si="19">LEN(T44)</f>
        <v>14</v>
      </c>
      <c r="BH44" s="404">
        <f t="shared" ref="BH44:BH60" si="20">LEN(AP44)</f>
        <v>0</v>
      </c>
      <c r="BI44" s="404">
        <f t="shared" ref="BI44:BI60" si="21">LEN(AQ44)</f>
        <v>0</v>
      </c>
    </row>
    <row r="45" spans="1:61" s="404" customFormat="1" ht="17.25" thickTop="1" thickBot="1">
      <c r="A45" s="393">
        <v>27991</v>
      </c>
      <c r="B45" s="394">
        <v>43071</v>
      </c>
      <c r="C45" s="390" t="s">
        <v>103</v>
      </c>
      <c r="D45" s="392">
        <v>1000</v>
      </c>
      <c r="E45" s="392"/>
      <c r="F45" s="392">
        <f t="shared" si="8"/>
        <v>1000</v>
      </c>
      <c r="G45" s="390"/>
      <c r="H45" s="390">
        <v>4</v>
      </c>
      <c r="I45" s="391">
        <v>130000</v>
      </c>
      <c r="J45" s="392">
        <f t="shared" si="9"/>
        <v>114035.08771929826</v>
      </c>
      <c r="K45" s="392">
        <f t="shared" si="10"/>
        <v>15964.912280701757</v>
      </c>
      <c r="L45" s="390" t="s">
        <v>4936</v>
      </c>
      <c r="M45" s="395"/>
      <c r="N45" s="396"/>
      <c r="O45" s="392">
        <f t="shared" si="11"/>
        <v>129000</v>
      </c>
      <c r="P45" s="394">
        <v>43071</v>
      </c>
      <c r="Q45" s="397" t="s">
        <v>4937</v>
      </c>
      <c r="R45" s="397"/>
      <c r="S45" s="398" t="s">
        <v>4935</v>
      </c>
      <c r="T45" s="399">
        <v>26804101301206</v>
      </c>
      <c r="U45" s="393"/>
      <c r="V45" s="400" t="s">
        <v>380</v>
      </c>
      <c r="W45" s="390"/>
      <c r="X45" s="390"/>
      <c r="Y45" s="391"/>
      <c r="Z45" s="405">
        <f t="shared" si="12"/>
        <v>1000</v>
      </c>
      <c r="AA45" s="406">
        <f t="shared" si="13"/>
        <v>-129000</v>
      </c>
      <c r="AB45" s="394"/>
      <c r="AC45" s="390"/>
      <c r="AD45" s="394"/>
      <c r="AE45" s="401" t="s">
        <v>327</v>
      </c>
      <c r="AF45" s="401" t="s">
        <v>286</v>
      </c>
      <c r="AG45" s="390"/>
      <c r="AH45" s="390"/>
      <c r="AI45" s="402"/>
      <c r="AJ45" s="390"/>
      <c r="AK45" s="394"/>
      <c r="AL45" s="390"/>
      <c r="AM45" s="394"/>
      <c r="AN45" s="394"/>
      <c r="AO45" s="390"/>
      <c r="AP45" s="399"/>
      <c r="AQ45" s="397"/>
      <c r="AR45" s="390"/>
      <c r="AS45" s="390"/>
      <c r="AT45" s="390"/>
      <c r="AU45" s="390"/>
      <c r="AV45" s="390"/>
      <c r="AW45" s="389"/>
      <c r="AX45" s="389"/>
      <c r="AY45" s="389">
        <f t="shared" si="14"/>
        <v>0</v>
      </c>
      <c r="AZ45" s="390"/>
      <c r="BA45" s="390"/>
      <c r="BB45" s="390"/>
      <c r="BC45" s="403">
        <f t="shared" si="15"/>
        <v>7.6923076923076927E-3</v>
      </c>
      <c r="BD45" s="403">
        <f t="shared" si="16"/>
        <v>0</v>
      </c>
      <c r="BE45" s="404">
        <f t="shared" si="17"/>
        <v>11</v>
      </c>
      <c r="BF45" s="404">
        <f t="shared" si="18"/>
        <v>0</v>
      </c>
      <c r="BG45" s="404">
        <f t="shared" si="19"/>
        <v>14</v>
      </c>
      <c r="BH45" s="404">
        <f t="shared" si="20"/>
        <v>0</v>
      </c>
      <c r="BI45" s="404">
        <f t="shared" si="21"/>
        <v>0</v>
      </c>
    </row>
    <row r="46" spans="1:61" s="404" customFormat="1" ht="17.25" thickTop="1" thickBot="1">
      <c r="A46" s="393">
        <v>27997</v>
      </c>
      <c r="B46" s="394">
        <v>43071</v>
      </c>
      <c r="C46" s="390" t="s">
        <v>103</v>
      </c>
      <c r="D46" s="392">
        <v>500</v>
      </c>
      <c r="E46" s="392"/>
      <c r="F46" s="392">
        <f t="shared" si="8"/>
        <v>500</v>
      </c>
      <c r="G46" s="390"/>
      <c r="H46" s="390">
        <v>4</v>
      </c>
      <c r="I46" s="391">
        <v>125000</v>
      </c>
      <c r="J46" s="392">
        <f t="shared" si="9"/>
        <v>109649.12280701756</v>
      </c>
      <c r="K46" s="392">
        <f t="shared" si="10"/>
        <v>15350.87719298246</v>
      </c>
      <c r="L46" s="390" t="s">
        <v>4938</v>
      </c>
      <c r="M46" s="395"/>
      <c r="N46" s="396"/>
      <c r="O46" s="392">
        <f t="shared" si="11"/>
        <v>124500</v>
      </c>
      <c r="P46" s="394">
        <v>43071</v>
      </c>
      <c r="Q46" s="397" t="s">
        <v>4939</v>
      </c>
      <c r="R46" s="397"/>
      <c r="S46" s="398"/>
      <c r="T46" s="399">
        <v>29010210102544</v>
      </c>
      <c r="U46" s="393"/>
      <c r="V46" s="400" t="s">
        <v>380</v>
      </c>
      <c r="W46" s="390"/>
      <c r="X46" s="390"/>
      <c r="Y46" s="391"/>
      <c r="Z46" s="405">
        <f t="shared" si="12"/>
        <v>500</v>
      </c>
      <c r="AA46" s="406">
        <f t="shared" si="13"/>
        <v>-124500</v>
      </c>
      <c r="AB46" s="394"/>
      <c r="AC46" s="390"/>
      <c r="AD46" s="394"/>
      <c r="AE46" s="401" t="s">
        <v>275</v>
      </c>
      <c r="AF46" s="401" t="s">
        <v>276</v>
      </c>
      <c r="AG46" s="390"/>
      <c r="AH46" s="390"/>
      <c r="AI46" s="402"/>
      <c r="AJ46" s="390"/>
      <c r="AK46" s="394"/>
      <c r="AL46" s="390"/>
      <c r="AM46" s="394"/>
      <c r="AN46" s="394"/>
      <c r="AO46" s="390"/>
      <c r="AP46" s="399"/>
      <c r="AQ46" s="397"/>
      <c r="AR46" s="390"/>
      <c r="AS46" s="390"/>
      <c r="AT46" s="390"/>
      <c r="AU46" s="390"/>
      <c r="AV46" s="390"/>
      <c r="AW46" s="389"/>
      <c r="AX46" s="389"/>
      <c r="AY46" s="389">
        <f t="shared" si="14"/>
        <v>0</v>
      </c>
      <c r="AZ46" s="390"/>
      <c r="BA46" s="390"/>
      <c r="BB46" s="390"/>
      <c r="BC46" s="403">
        <f t="shared" si="15"/>
        <v>4.0000000000000001E-3</v>
      </c>
      <c r="BD46" s="403">
        <f t="shared" si="16"/>
        <v>0</v>
      </c>
      <c r="BE46" s="404">
        <f t="shared" si="17"/>
        <v>11</v>
      </c>
      <c r="BF46" s="404">
        <f t="shared" si="18"/>
        <v>0</v>
      </c>
      <c r="BG46" s="404">
        <f t="shared" si="19"/>
        <v>14</v>
      </c>
      <c r="BH46" s="404">
        <f t="shared" si="20"/>
        <v>0</v>
      </c>
      <c r="BI46" s="404">
        <f t="shared" si="21"/>
        <v>0</v>
      </c>
    </row>
    <row r="47" spans="1:61" s="404" customFormat="1" ht="17.25" thickTop="1" thickBot="1">
      <c r="A47" s="393" t="s">
        <v>4985</v>
      </c>
      <c r="B47" s="394" t="s">
        <v>4986</v>
      </c>
      <c r="C47" s="390" t="s">
        <v>103</v>
      </c>
      <c r="D47" s="392">
        <f>1000+64000</f>
        <v>65000</v>
      </c>
      <c r="E47" s="392"/>
      <c r="F47" s="392">
        <f t="shared" si="8"/>
        <v>65000</v>
      </c>
      <c r="G47" s="390"/>
      <c r="H47" s="390">
        <v>4</v>
      </c>
      <c r="I47" s="391">
        <v>130000</v>
      </c>
      <c r="J47" s="392">
        <f t="shared" si="9"/>
        <v>114035.08771929826</v>
      </c>
      <c r="K47" s="392">
        <f t="shared" si="10"/>
        <v>15964.912280701757</v>
      </c>
      <c r="L47" s="390" t="s">
        <v>4940</v>
      </c>
      <c r="M47" s="395"/>
      <c r="N47" s="396"/>
      <c r="O47" s="392">
        <f t="shared" si="11"/>
        <v>65000</v>
      </c>
      <c r="P47" s="394">
        <v>43071</v>
      </c>
      <c r="Q47" s="397" t="s">
        <v>4941</v>
      </c>
      <c r="R47" s="397"/>
      <c r="S47" s="398"/>
      <c r="T47" s="399">
        <v>28503153400099</v>
      </c>
      <c r="U47" s="393"/>
      <c r="V47" s="400" t="s">
        <v>380</v>
      </c>
      <c r="W47" s="390"/>
      <c r="X47" s="390"/>
      <c r="Y47" s="391"/>
      <c r="Z47" s="405">
        <f t="shared" si="12"/>
        <v>65000</v>
      </c>
      <c r="AA47" s="406">
        <f t="shared" si="13"/>
        <v>-65000</v>
      </c>
      <c r="AB47" s="394"/>
      <c r="AC47" s="390"/>
      <c r="AD47" s="394"/>
      <c r="AE47" s="401" t="s">
        <v>339</v>
      </c>
      <c r="AF47" s="401" t="s">
        <v>280</v>
      </c>
      <c r="AG47" s="390"/>
      <c r="AH47" s="390"/>
      <c r="AI47" s="402"/>
      <c r="AJ47" s="390"/>
      <c r="AK47" s="394"/>
      <c r="AL47" s="390"/>
      <c r="AM47" s="394"/>
      <c r="AN47" s="394"/>
      <c r="AO47" s="390"/>
      <c r="AP47" s="399"/>
      <c r="AQ47" s="397"/>
      <c r="AR47" s="390"/>
      <c r="AS47" s="390"/>
      <c r="AT47" s="390"/>
      <c r="AU47" s="390"/>
      <c r="AV47" s="390"/>
      <c r="AW47" s="389"/>
      <c r="AX47" s="389"/>
      <c r="AY47" s="389">
        <f t="shared" si="14"/>
        <v>0</v>
      </c>
      <c r="AZ47" s="390"/>
      <c r="BA47" s="390"/>
      <c r="BB47" s="390"/>
      <c r="BC47" s="403">
        <f t="shared" si="15"/>
        <v>0.5</v>
      </c>
      <c r="BD47" s="403">
        <f t="shared" si="16"/>
        <v>0</v>
      </c>
      <c r="BE47" s="404">
        <f t="shared" si="17"/>
        <v>11</v>
      </c>
      <c r="BF47" s="404">
        <f t="shared" si="18"/>
        <v>0</v>
      </c>
      <c r="BG47" s="404">
        <f t="shared" si="19"/>
        <v>14</v>
      </c>
      <c r="BH47" s="404">
        <f t="shared" si="20"/>
        <v>0</v>
      </c>
      <c r="BI47" s="404">
        <f t="shared" si="21"/>
        <v>0</v>
      </c>
    </row>
    <row r="48" spans="1:61" s="404" customFormat="1" ht="17.25" thickTop="1" thickBot="1">
      <c r="A48" s="393">
        <v>27961</v>
      </c>
      <c r="B48" s="394">
        <v>43071</v>
      </c>
      <c r="C48" s="390" t="s">
        <v>103</v>
      </c>
      <c r="D48" s="392">
        <v>1000</v>
      </c>
      <c r="E48" s="392"/>
      <c r="F48" s="392">
        <f t="shared" si="8"/>
        <v>1000</v>
      </c>
      <c r="G48" s="390"/>
      <c r="H48" s="390">
        <v>4</v>
      </c>
      <c r="I48" s="391">
        <v>130000</v>
      </c>
      <c r="J48" s="392">
        <f t="shared" si="9"/>
        <v>114035.08771929826</v>
      </c>
      <c r="K48" s="392">
        <f t="shared" si="10"/>
        <v>15964.912280701757</v>
      </c>
      <c r="L48" s="390" t="s">
        <v>4942</v>
      </c>
      <c r="M48" s="395"/>
      <c r="N48" s="396"/>
      <c r="O48" s="392">
        <f t="shared" si="11"/>
        <v>129000</v>
      </c>
      <c r="P48" s="394">
        <v>43071</v>
      </c>
      <c r="Q48" s="397" t="s">
        <v>4943</v>
      </c>
      <c r="R48" s="397"/>
      <c r="S48" s="398"/>
      <c r="T48" s="399">
        <v>28309290102401</v>
      </c>
      <c r="U48" s="393"/>
      <c r="V48" s="400" t="s">
        <v>380</v>
      </c>
      <c r="W48" s="390"/>
      <c r="X48" s="390"/>
      <c r="Y48" s="391"/>
      <c r="Z48" s="405">
        <f t="shared" si="12"/>
        <v>1000</v>
      </c>
      <c r="AA48" s="406">
        <f t="shared" si="13"/>
        <v>-129000</v>
      </c>
      <c r="AB48" s="394"/>
      <c r="AC48" s="390"/>
      <c r="AD48" s="394"/>
      <c r="AE48" s="401" t="s">
        <v>339</v>
      </c>
      <c r="AF48" s="401" t="s">
        <v>280</v>
      </c>
      <c r="AG48" s="390"/>
      <c r="AH48" s="390"/>
      <c r="AI48" s="402"/>
      <c r="AJ48" s="390"/>
      <c r="AK48" s="394"/>
      <c r="AL48" s="390"/>
      <c r="AM48" s="394"/>
      <c r="AN48" s="394"/>
      <c r="AO48" s="390"/>
      <c r="AP48" s="399"/>
      <c r="AQ48" s="397"/>
      <c r="AR48" s="390"/>
      <c r="AS48" s="390"/>
      <c r="AT48" s="390"/>
      <c r="AU48" s="390"/>
      <c r="AV48" s="390"/>
      <c r="AW48" s="389"/>
      <c r="AX48" s="389"/>
      <c r="AY48" s="389">
        <f t="shared" si="14"/>
        <v>0</v>
      </c>
      <c r="AZ48" s="390"/>
      <c r="BA48" s="390"/>
      <c r="BB48" s="390"/>
      <c r="BC48" s="403">
        <f t="shared" si="15"/>
        <v>7.6923076923076927E-3</v>
      </c>
      <c r="BD48" s="403">
        <f t="shared" si="16"/>
        <v>0</v>
      </c>
      <c r="BE48" s="404">
        <f t="shared" si="17"/>
        <v>11</v>
      </c>
      <c r="BF48" s="404">
        <f t="shared" si="18"/>
        <v>0</v>
      </c>
      <c r="BG48" s="404">
        <f t="shared" si="19"/>
        <v>14</v>
      </c>
      <c r="BH48" s="404">
        <f t="shared" si="20"/>
        <v>0</v>
      </c>
      <c r="BI48" s="404">
        <f t="shared" si="21"/>
        <v>0</v>
      </c>
    </row>
    <row r="49" spans="1:61" s="404" customFormat="1" ht="17.25" thickTop="1" thickBot="1">
      <c r="A49" s="393">
        <v>27969</v>
      </c>
      <c r="B49" s="394">
        <v>43071</v>
      </c>
      <c r="C49" s="390" t="s">
        <v>103</v>
      </c>
      <c r="D49" s="392">
        <v>1000</v>
      </c>
      <c r="E49" s="392"/>
      <c r="F49" s="392">
        <f t="shared" si="8"/>
        <v>1000</v>
      </c>
      <c r="G49" s="390"/>
      <c r="H49" s="390">
        <v>4</v>
      </c>
      <c r="I49" s="391">
        <v>125000</v>
      </c>
      <c r="J49" s="392">
        <f t="shared" si="9"/>
        <v>109649.12280701756</v>
      </c>
      <c r="K49" s="392">
        <f t="shared" si="10"/>
        <v>15350.87719298246</v>
      </c>
      <c r="L49" s="390" t="s">
        <v>4944</v>
      </c>
      <c r="M49" s="395"/>
      <c r="N49" s="396"/>
      <c r="O49" s="392">
        <f t="shared" si="11"/>
        <v>124000</v>
      </c>
      <c r="P49" s="394">
        <v>43071</v>
      </c>
      <c r="Q49" s="397" t="s">
        <v>4945</v>
      </c>
      <c r="R49" s="397"/>
      <c r="S49" s="398" t="s">
        <v>4946</v>
      </c>
      <c r="T49" s="399">
        <v>27810101304071</v>
      </c>
      <c r="U49" s="393"/>
      <c r="V49" s="400" t="s">
        <v>380</v>
      </c>
      <c r="W49" s="390"/>
      <c r="X49" s="390"/>
      <c r="Y49" s="391"/>
      <c r="Z49" s="405">
        <f t="shared" si="12"/>
        <v>1000</v>
      </c>
      <c r="AA49" s="406">
        <f t="shared" si="13"/>
        <v>-124000</v>
      </c>
      <c r="AB49" s="394"/>
      <c r="AC49" s="390"/>
      <c r="AD49" s="394"/>
      <c r="AE49" s="401" t="s">
        <v>340</v>
      </c>
      <c r="AF49" s="401" t="s">
        <v>336</v>
      </c>
      <c r="AG49" s="390"/>
      <c r="AH49" s="390"/>
      <c r="AI49" s="402"/>
      <c r="AJ49" s="390"/>
      <c r="AK49" s="394"/>
      <c r="AL49" s="390"/>
      <c r="AM49" s="394"/>
      <c r="AN49" s="394"/>
      <c r="AO49" s="390"/>
      <c r="AP49" s="399"/>
      <c r="AQ49" s="397"/>
      <c r="AR49" s="390"/>
      <c r="AS49" s="390"/>
      <c r="AT49" s="390"/>
      <c r="AU49" s="390"/>
      <c r="AV49" s="390"/>
      <c r="AW49" s="389"/>
      <c r="AX49" s="389"/>
      <c r="AY49" s="389">
        <f t="shared" si="14"/>
        <v>0</v>
      </c>
      <c r="AZ49" s="390"/>
      <c r="BA49" s="390"/>
      <c r="BB49" s="390"/>
      <c r="BC49" s="403">
        <f t="shared" si="15"/>
        <v>8.0000000000000002E-3</v>
      </c>
      <c r="BD49" s="403">
        <f t="shared" si="16"/>
        <v>0</v>
      </c>
      <c r="BE49" s="404">
        <f t="shared" si="17"/>
        <v>11</v>
      </c>
      <c r="BF49" s="404">
        <f t="shared" si="18"/>
        <v>0</v>
      </c>
      <c r="BG49" s="404">
        <f t="shared" si="19"/>
        <v>14</v>
      </c>
      <c r="BH49" s="404">
        <f t="shared" si="20"/>
        <v>0</v>
      </c>
      <c r="BI49" s="404">
        <f t="shared" si="21"/>
        <v>0</v>
      </c>
    </row>
    <row r="50" spans="1:61" s="404" customFormat="1" ht="17.25" thickTop="1" thickBot="1">
      <c r="A50" s="393">
        <v>27971</v>
      </c>
      <c r="B50" s="394">
        <v>43071</v>
      </c>
      <c r="C50" s="390" t="s">
        <v>103</v>
      </c>
      <c r="D50" s="392">
        <v>1000</v>
      </c>
      <c r="E50" s="392"/>
      <c r="F50" s="392">
        <f t="shared" si="8"/>
        <v>1000</v>
      </c>
      <c r="G50" s="390"/>
      <c r="H50" s="390">
        <v>4</v>
      </c>
      <c r="I50" s="391">
        <v>118750</v>
      </c>
      <c r="J50" s="392">
        <f t="shared" si="9"/>
        <v>104166.66666666667</v>
      </c>
      <c r="K50" s="392">
        <f t="shared" si="10"/>
        <v>14583.333333333336</v>
      </c>
      <c r="L50" s="390" t="s">
        <v>4947</v>
      </c>
      <c r="M50" s="395"/>
      <c r="N50" s="396"/>
      <c r="O50" s="392">
        <f t="shared" si="11"/>
        <v>117750</v>
      </c>
      <c r="P50" s="394">
        <v>43071</v>
      </c>
      <c r="Q50" s="397" t="s">
        <v>4948</v>
      </c>
      <c r="R50" s="397"/>
      <c r="S50" s="398"/>
      <c r="T50" s="399">
        <v>28108232102412</v>
      </c>
      <c r="U50" s="393"/>
      <c r="V50" s="400" t="s">
        <v>380</v>
      </c>
      <c r="W50" s="390"/>
      <c r="X50" s="390"/>
      <c r="Y50" s="391"/>
      <c r="Z50" s="405">
        <f t="shared" si="12"/>
        <v>1000</v>
      </c>
      <c r="AA50" s="406">
        <f t="shared" si="13"/>
        <v>-117750</v>
      </c>
      <c r="AB50" s="394"/>
      <c r="AC50" s="390"/>
      <c r="AD50" s="394"/>
      <c r="AE50" s="401" t="s">
        <v>406</v>
      </c>
      <c r="AF50" s="401" t="s">
        <v>280</v>
      </c>
      <c r="AG50" s="390"/>
      <c r="AH50" s="390"/>
      <c r="AI50" s="402"/>
      <c r="AJ50" s="390"/>
      <c r="AK50" s="394"/>
      <c r="AL50" s="390"/>
      <c r="AM50" s="394"/>
      <c r="AN50" s="394"/>
      <c r="AO50" s="390"/>
      <c r="AP50" s="399"/>
      <c r="AQ50" s="397"/>
      <c r="AR50" s="390"/>
      <c r="AS50" s="390"/>
      <c r="AT50" s="390"/>
      <c r="AU50" s="390"/>
      <c r="AV50" s="390"/>
      <c r="AW50" s="389"/>
      <c r="AX50" s="389"/>
      <c r="AY50" s="389">
        <f t="shared" si="14"/>
        <v>0</v>
      </c>
      <c r="AZ50" s="390"/>
      <c r="BA50" s="390"/>
      <c r="BB50" s="390"/>
      <c r="BC50" s="403">
        <f t="shared" si="15"/>
        <v>8.4210526315789472E-3</v>
      </c>
      <c r="BD50" s="403">
        <f t="shared" si="16"/>
        <v>0</v>
      </c>
      <c r="BE50" s="404">
        <f t="shared" si="17"/>
        <v>11</v>
      </c>
      <c r="BF50" s="404">
        <f t="shared" si="18"/>
        <v>0</v>
      </c>
      <c r="BG50" s="404">
        <f t="shared" si="19"/>
        <v>14</v>
      </c>
      <c r="BH50" s="404">
        <f t="shared" si="20"/>
        <v>0</v>
      </c>
      <c r="BI50" s="404">
        <f t="shared" si="21"/>
        <v>0</v>
      </c>
    </row>
    <row r="51" spans="1:61" s="404" customFormat="1" ht="17.25" thickTop="1" thickBot="1">
      <c r="A51" s="393">
        <v>27987</v>
      </c>
      <c r="B51" s="394">
        <v>43071</v>
      </c>
      <c r="C51" s="390" t="s">
        <v>103</v>
      </c>
      <c r="D51" s="392">
        <v>1000</v>
      </c>
      <c r="E51" s="392"/>
      <c r="F51" s="392">
        <f t="shared" si="8"/>
        <v>1000</v>
      </c>
      <c r="G51" s="390"/>
      <c r="H51" s="390">
        <v>4</v>
      </c>
      <c r="I51" s="391">
        <v>130000</v>
      </c>
      <c r="J51" s="392">
        <f t="shared" si="9"/>
        <v>114035.08771929826</v>
      </c>
      <c r="K51" s="392">
        <f t="shared" si="10"/>
        <v>15964.912280701757</v>
      </c>
      <c r="L51" s="390" t="s">
        <v>4949</v>
      </c>
      <c r="M51" s="395"/>
      <c r="N51" s="396"/>
      <c r="O51" s="392">
        <f t="shared" si="11"/>
        <v>129000</v>
      </c>
      <c r="P51" s="394">
        <v>43071</v>
      </c>
      <c r="Q51" s="397" t="s">
        <v>4950</v>
      </c>
      <c r="R51" s="397"/>
      <c r="S51" s="398" t="s">
        <v>4951</v>
      </c>
      <c r="T51" s="399">
        <v>28102103400115</v>
      </c>
      <c r="U51" s="393"/>
      <c r="V51" s="400" t="s">
        <v>380</v>
      </c>
      <c r="W51" s="390"/>
      <c r="X51" s="390"/>
      <c r="Y51" s="391"/>
      <c r="Z51" s="405">
        <f t="shared" si="12"/>
        <v>1000</v>
      </c>
      <c r="AA51" s="406">
        <f t="shared" si="13"/>
        <v>-129000</v>
      </c>
      <c r="AB51" s="394"/>
      <c r="AC51" s="390"/>
      <c r="AD51" s="394"/>
      <c r="AE51" s="401" t="s">
        <v>405</v>
      </c>
      <c r="AF51" s="401" t="s">
        <v>336</v>
      </c>
      <c r="AG51" s="390"/>
      <c r="AH51" s="390"/>
      <c r="AI51" s="402"/>
      <c r="AJ51" s="390"/>
      <c r="AK51" s="394"/>
      <c r="AL51" s="390"/>
      <c r="AM51" s="394"/>
      <c r="AN51" s="394"/>
      <c r="AO51" s="390"/>
      <c r="AP51" s="399"/>
      <c r="AQ51" s="397"/>
      <c r="AR51" s="390"/>
      <c r="AS51" s="390"/>
      <c r="AT51" s="390"/>
      <c r="AU51" s="390"/>
      <c r="AV51" s="390"/>
      <c r="AW51" s="389"/>
      <c r="AX51" s="389"/>
      <c r="AY51" s="389">
        <f t="shared" si="14"/>
        <v>0</v>
      </c>
      <c r="AZ51" s="390"/>
      <c r="BA51" s="390"/>
      <c r="BB51" s="390"/>
      <c r="BC51" s="403">
        <f t="shared" si="15"/>
        <v>7.6923076923076927E-3</v>
      </c>
      <c r="BD51" s="403">
        <f t="shared" si="16"/>
        <v>0</v>
      </c>
      <c r="BE51" s="404">
        <f t="shared" si="17"/>
        <v>11</v>
      </c>
      <c r="BF51" s="404">
        <f t="shared" si="18"/>
        <v>0</v>
      </c>
      <c r="BG51" s="404">
        <f t="shared" si="19"/>
        <v>14</v>
      </c>
      <c r="BH51" s="404">
        <f t="shared" si="20"/>
        <v>0</v>
      </c>
      <c r="BI51" s="404">
        <f t="shared" si="21"/>
        <v>0</v>
      </c>
    </row>
    <row r="52" spans="1:61" s="404" customFormat="1" ht="17.25" thickTop="1" thickBot="1">
      <c r="A52" s="393">
        <v>27947</v>
      </c>
      <c r="B52" s="394">
        <v>43069</v>
      </c>
      <c r="C52" s="390" t="s">
        <v>103</v>
      </c>
      <c r="D52" s="392">
        <v>65000</v>
      </c>
      <c r="E52" s="392"/>
      <c r="F52" s="392">
        <f t="shared" si="8"/>
        <v>65000</v>
      </c>
      <c r="G52" s="390"/>
      <c r="H52" s="390">
        <v>4</v>
      </c>
      <c r="I52" s="391">
        <v>130000</v>
      </c>
      <c r="J52" s="392">
        <f t="shared" si="9"/>
        <v>114035.08771929826</v>
      </c>
      <c r="K52" s="392">
        <f t="shared" si="10"/>
        <v>15964.912280701757</v>
      </c>
      <c r="L52" s="390" t="s">
        <v>4952</v>
      </c>
      <c r="M52" s="395"/>
      <c r="N52" s="396"/>
      <c r="O52" s="392">
        <f t="shared" si="11"/>
        <v>65000</v>
      </c>
      <c r="P52" s="394">
        <v>43071</v>
      </c>
      <c r="Q52" s="397" t="s">
        <v>4953</v>
      </c>
      <c r="R52" s="397"/>
      <c r="S52" s="398" t="s">
        <v>4954</v>
      </c>
      <c r="T52" s="399">
        <v>27607230103317</v>
      </c>
      <c r="U52" s="393"/>
      <c r="V52" s="400" t="s">
        <v>352</v>
      </c>
      <c r="W52" s="390"/>
      <c r="X52" s="390"/>
      <c r="Y52" s="391"/>
      <c r="Z52" s="405">
        <f t="shared" si="12"/>
        <v>65000</v>
      </c>
      <c r="AA52" s="406">
        <f t="shared" si="13"/>
        <v>-65000</v>
      </c>
      <c r="AB52" s="394"/>
      <c r="AC52" s="390"/>
      <c r="AD52" s="394"/>
      <c r="AE52" s="401" t="s">
        <v>340</v>
      </c>
      <c r="AF52" s="401" t="s">
        <v>336</v>
      </c>
      <c r="AG52" s="390"/>
      <c r="AH52" s="390"/>
      <c r="AI52" s="402"/>
      <c r="AJ52" s="390"/>
      <c r="AK52" s="394"/>
      <c r="AL52" s="390"/>
      <c r="AM52" s="394"/>
      <c r="AN52" s="394"/>
      <c r="AO52" s="390"/>
      <c r="AP52" s="399"/>
      <c r="AQ52" s="397"/>
      <c r="AR52" s="390"/>
      <c r="AS52" s="390"/>
      <c r="AT52" s="390"/>
      <c r="AU52" s="390"/>
      <c r="AV52" s="390"/>
      <c r="AW52" s="389"/>
      <c r="AX52" s="389"/>
      <c r="AY52" s="389">
        <f t="shared" si="14"/>
        <v>0</v>
      </c>
      <c r="AZ52" s="390"/>
      <c r="BA52" s="390"/>
      <c r="BB52" s="390"/>
      <c r="BC52" s="403">
        <f t="shared" si="15"/>
        <v>0.5</v>
      </c>
      <c r="BD52" s="403">
        <f t="shared" si="16"/>
        <v>0</v>
      </c>
      <c r="BE52" s="404">
        <f t="shared" si="17"/>
        <v>11</v>
      </c>
      <c r="BF52" s="404">
        <f t="shared" si="18"/>
        <v>0</v>
      </c>
      <c r="BG52" s="404">
        <f t="shared" si="19"/>
        <v>14</v>
      </c>
      <c r="BH52" s="404">
        <f t="shared" si="20"/>
        <v>0</v>
      </c>
      <c r="BI52" s="404">
        <f t="shared" si="21"/>
        <v>0</v>
      </c>
    </row>
    <row r="53" spans="1:61" s="404" customFormat="1" ht="17.25" thickTop="1" thickBot="1">
      <c r="A53" s="393">
        <v>27916</v>
      </c>
      <c r="B53" s="394">
        <v>43069</v>
      </c>
      <c r="C53" s="390" t="s">
        <v>103</v>
      </c>
      <c r="D53" s="392">
        <v>60000</v>
      </c>
      <c r="E53" s="392"/>
      <c r="F53" s="392">
        <f t="shared" si="8"/>
        <v>60000</v>
      </c>
      <c r="G53" s="390"/>
      <c r="H53" s="390">
        <v>4</v>
      </c>
      <c r="I53" s="391">
        <v>118750</v>
      </c>
      <c r="J53" s="392">
        <f t="shared" si="9"/>
        <v>104166.66666666667</v>
      </c>
      <c r="K53" s="392">
        <f t="shared" si="10"/>
        <v>14583.333333333336</v>
      </c>
      <c r="L53" s="390" t="s">
        <v>4955</v>
      </c>
      <c r="M53" s="395"/>
      <c r="N53" s="396"/>
      <c r="O53" s="392">
        <f t="shared" si="11"/>
        <v>58750</v>
      </c>
      <c r="P53" s="394">
        <v>43071</v>
      </c>
      <c r="Q53" s="397" t="s">
        <v>4956</v>
      </c>
      <c r="R53" s="397"/>
      <c r="S53" s="398" t="s">
        <v>4957</v>
      </c>
      <c r="T53" s="399">
        <v>28111061402065</v>
      </c>
      <c r="U53" s="393"/>
      <c r="V53" s="400" t="s">
        <v>352</v>
      </c>
      <c r="W53" s="390"/>
      <c r="X53" s="390"/>
      <c r="Y53" s="391"/>
      <c r="Z53" s="405">
        <f t="shared" si="12"/>
        <v>60000</v>
      </c>
      <c r="AA53" s="406">
        <f t="shared" si="13"/>
        <v>-58750</v>
      </c>
      <c r="AB53" s="394"/>
      <c r="AC53" s="390"/>
      <c r="AD53" s="394"/>
      <c r="AE53" s="401" t="s">
        <v>285</v>
      </c>
      <c r="AF53" s="401" t="s">
        <v>286</v>
      </c>
      <c r="AG53" s="390"/>
      <c r="AH53" s="390"/>
      <c r="AI53" s="402"/>
      <c r="AJ53" s="390"/>
      <c r="AK53" s="394"/>
      <c r="AL53" s="390"/>
      <c r="AM53" s="394"/>
      <c r="AN53" s="394"/>
      <c r="AO53" s="390"/>
      <c r="AP53" s="399"/>
      <c r="AQ53" s="397"/>
      <c r="AR53" s="390"/>
      <c r="AS53" s="390"/>
      <c r="AT53" s="390"/>
      <c r="AU53" s="390"/>
      <c r="AV53" s="390"/>
      <c r="AW53" s="389"/>
      <c r="AX53" s="389"/>
      <c r="AY53" s="389">
        <f t="shared" si="14"/>
        <v>0</v>
      </c>
      <c r="AZ53" s="390"/>
      <c r="BA53" s="390"/>
      <c r="BB53" s="390"/>
      <c r="BC53" s="403">
        <f t="shared" si="15"/>
        <v>0.50526315789473686</v>
      </c>
      <c r="BD53" s="403">
        <f t="shared" si="16"/>
        <v>0</v>
      </c>
      <c r="BE53" s="404">
        <f t="shared" si="17"/>
        <v>11</v>
      </c>
      <c r="BF53" s="404">
        <f t="shared" si="18"/>
        <v>0</v>
      </c>
      <c r="BG53" s="404">
        <f t="shared" si="19"/>
        <v>14</v>
      </c>
      <c r="BH53" s="404">
        <f t="shared" si="20"/>
        <v>0</v>
      </c>
      <c r="BI53" s="404">
        <f t="shared" si="21"/>
        <v>0</v>
      </c>
    </row>
    <row r="54" spans="1:61" s="404" customFormat="1" ht="17.25" thickTop="1" thickBot="1">
      <c r="A54" s="393">
        <v>27925</v>
      </c>
      <c r="B54" s="394">
        <v>43069</v>
      </c>
      <c r="C54" s="390" t="s">
        <v>103</v>
      </c>
      <c r="D54" s="392">
        <v>3000</v>
      </c>
      <c r="E54" s="392"/>
      <c r="F54" s="392">
        <f t="shared" si="8"/>
        <v>3000</v>
      </c>
      <c r="G54" s="390"/>
      <c r="H54" s="390">
        <v>4</v>
      </c>
      <c r="I54" s="391">
        <v>130000</v>
      </c>
      <c r="J54" s="392">
        <f t="shared" si="9"/>
        <v>114035.08771929826</v>
      </c>
      <c r="K54" s="392">
        <f t="shared" si="10"/>
        <v>15964.912280701757</v>
      </c>
      <c r="L54" s="390" t="s">
        <v>4958</v>
      </c>
      <c r="M54" s="395"/>
      <c r="N54" s="396"/>
      <c r="O54" s="392">
        <f t="shared" si="11"/>
        <v>127000</v>
      </c>
      <c r="P54" s="394">
        <v>43071</v>
      </c>
      <c r="Q54" s="397" t="s">
        <v>4959</v>
      </c>
      <c r="R54" s="397"/>
      <c r="S54" s="398" t="s">
        <v>4960</v>
      </c>
      <c r="T54" s="399">
        <v>27406260200982</v>
      </c>
      <c r="U54" s="393"/>
      <c r="V54" s="400" t="s">
        <v>380</v>
      </c>
      <c r="W54" s="390"/>
      <c r="X54" s="390"/>
      <c r="Y54" s="391"/>
      <c r="Z54" s="405">
        <f t="shared" si="12"/>
        <v>3000</v>
      </c>
      <c r="AA54" s="406">
        <f t="shared" si="13"/>
        <v>-127000</v>
      </c>
      <c r="AB54" s="394"/>
      <c r="AC54" s="390"/>
      <c r="AD54" s="394"/>
      <c r="AE54" s="401" t="s">
        <v>341</v>
      </c>
      <c r="AF54" s="401" t="s">
        <v>276</v>
      </c>
      <c r="AG54" s="390"/>
      <c r="AH54" s="390"/>
      <c r="AI54" s="402"/>
      <c r="AJ54" s="390"/>
      <c r="AK54" s="394"/>
      <c r="AL54" s="390"/>
      <c r="AM54" s="394"/>
      <c r="AN54" s="394"/>
      <c r="AO54" s="390"/>
      <c r="AP54" s="399"/>
      <c r="AQ54" s="397"/>
      <c r="AR54" s="390"/>
      <c r="AS54" s="390"/>
      <c r="AT54" s="390"/>
      <c r="AU54" s="390"/>
      <c r="AV54" s="390"/>
      <c r="AW54" s="389"/>
      <c r="AX54" s="389"/>
      <c r="AY54" s="389">
        <f t="shared" si="14"/>
        <v>0</v>
      </c>
      <c r="AZ54" s="390"/>
      <c r="BA54" s="390"/>
      <c r="BB54" s="390"/>
      <c r="BC54" s="403">
        <f t="shared" si="15"/>
        <v>2.3076923076923078E-2</v>
      </c>
      <c r="BD54" s="403">
        <f t="shared" si="16"/>
        <v>0</v>
      </c>
      <c r="BE54" s="404">
        <f t="shared" si="17"/>
        <v>11</v>
      </c>
      <c r="BF54" s="404">
        <f t="shared" si="18"/>
        <v>0</v>
      </c>
      <c r="BG54" s="404">
        <f t="shared" si="19"/>
        <v>14</v>
      </c>
      <c r="BH54" s="404">
        <f t="shared" si="20"/>
        <v>0</v>
      </c>
      <c r="BI54" s="404">
        <f t="shared" si="21"/>
        <v>0</v>
      </c>
    </row>
    <row r="55" spans="1:61" s="404" customFormat="1" ht="17.25" thickTop="1" thickBot="1">
      <c r="A55" s="393">
        <v>27923</v>
      </c>
      <c r="B55" s="394">
        <v>43069</v>
      </c>
      <c r="C55" s="390" t="s">
        <v>103</v>
      </c>
      <c r="D55" s="392">
        <v>1000</v>
      </c>
      <c r="E55" s="392"/>
      <c r="F55" s="392">
        <f t="shared" si="8"/>
        <v>1000</v>
      </c>
      <c r="G55" s="390"/>
      <c r="H55" s="390">
        <v>4</v>
      </c>
      <c r="I55" s="391">
        <v>123500</v>
      </c>
      <c r="J55" s="392">
        <f t="shared" si="9"/>
        <v>108333.33333333334</v>
      </c>
      <c r="K55" s="392">
        <f t="shared" si="10"/>
        <v>15166.66666666667</v>
      </c>
      <c r="L55" s="390" t="s">
        <v>4961</v>
      </c>
      <c r="M55" s="395"/>
      <c r="N55" s="396"/>
      <c r="O55" s="392">
        <f t="shared" si="11"/>
        <v>122500</v>
      </c>
      <c r="P55" s="394">
        <v>43071</v>
      </c>
      <c r="Q55" s="397" t="s">
        <v>4962</v>
      </c>
      <c r="R55" s="397"/>
      <c r="S55" s="398"/>
      <c r="T55" s="399">
        <v>28504160102571</v>
      </c>
      <c r="U55" s="393"/>
      <c r="V55" s="400" t="s">
        <v>380</v>
      </c>
      <c r="W55" s="390"/>
      <c r="X55" s="390"/>
      <c r="Y55" s="391"/>
      <c r="Z55" s="405">
        <f t="shared" si="12"/>
        <v>1000</v>
      </c>
      <c r="AA55" s="406">
        <f t="shared" si="13"/>
        <v>-122500</v>
      </c>
      <c r="AB55" s="394"/>
      <c r="AC55" s="390"/>
      <c r="AD55" s="394"/>
      <c r="AE55" s="401" t="s">
        <v>282</v>
      </c>
      <c r="AF55" s="401" t="s">
        <v>276</v>
      </c>
      <c r="AG55" s="390"/>
      <c r="AH55" s="390"/>
      <c r="AI55" s="402"/>
      <c r="AJ55" s="390"/>
      <c r="AK55" s="394"/>
      <c r="AL55" s="390"/>
      <c r="AM55" s="394"/>
      <c r="AN55" s="394"/>
      <c r="AO55" s="390"/>
      <c r="AP55" s="399"/>
      <c r="AQ55" s="397"/>
      <c r="AR55" s="390"/>
      <c r="AS55" s="390"/>
      <c r="AT55" s="390"/>
      <c r="AU55" s="390"/>
      <c r="AV55" s="390"/>
      <c r="AW55" s="389"/>
      <c r="AX55" s="389"/>
      <c r="AY55" s="389">
        <f t="shared" si="14"/>
        <v>0</v>
      </c>
      <c r="AZ55" s="390"/>
      <c r="BA55" s="390"/>
      <c r="BB55" s="390"/>
      <c r="BC55" s="403">
        <f t="shared" si="15"/>
        <v>8.0971659919028341E-3</v>
      </c>
      <c r="BD55" s="403">
        <f t="shared" si="16"/>
        <v>0</v>
      </c>
      <c r="BE55" s="404">
        <f t="shared" si="17"/>
        <v>11</v>
      </c>
      <c r="BF55" s="404">
        <f t="shared" si="18"/>
        <v>0</v>
      </c>
      <c r="BG55" s="404">
        <f t="shared" si="19"/>
        <v>14</v>
      </c>
      <c r="BH55" s="404">
        <f t="shared" si="20"/>
        <v>0</v>
      </c>
      <c r="BI55" s="404">
        <f t="shared" si="21"/>
        <v>0</v>
      </c>
    </row>
    <row r="56" spans="1:61" s="404" customFormat="1" ht="17.25" thickTop="1" thickBot="1">
      <c r="A56" s="393">
        <v>27922</v>
      </c>
      <c r="B56" s="394">
        <v>43069</v>
      </c>
      <c r="C56" s="390" t="s">
        <v>103</v>
      </c>
      <c r="D56" s="392">
        <v>1000</v>
      </c>
      <c r="E56" s="392"/>
      <c r="F56" s="392">
        <f t="shared" si="8"/>
        <v>1000</v>
      </c>
      <c r="G56" s="390"/>
      <c r="H56" s="390">
        <v>4</v>
      </c>
      <c r="I56" s="391">
        <v>123500</v>
      </c>
      <c r="J56" s="392">
        <f t="shared" si="9"/>
        <v>108333.33333333334</v>
      </c>
      <c r="K56" s="392">
        <f t="shared" si="10"/>
        <v>15166.66666666667</v>
      </c>
      <c r="L56" s="390" t="s">
        <v>4963</v>
      </c>
      <c r="M56" s="395"/>
      <c r="N56" s="396"/>
      <c r="O56" s="392">
        <f t="shared" si="11"/>
        <v>122500</v>
      </c>
      <c r="P56" s="394">
        <v>43071</v>
      </c>
      <c r="Q56" s="397" t="s">
        <v>4964</v>
      </c>
      <c r="R56" s="397"/>
      <c r="S56" s="398"/>
      <c r="T56" s="399">
        <v>28504270102658</v>
      </c>
      <c r="U56" s="393"/>
      <c r="V56" s="400" t="s">
        <v>380</v>
      </c>
      <c r="W56" s="390"/>
      <c r="X56" s="390"/>
      <c r="Y56" s="391"/>
      <c r="Z56" s="405">
        <f t="shared" si="12"/>
        <v>1000</v>
      </c>
      <c r="AA56" s="406">
        <f t="shared" si="13"/>
        <v>-122500</v>
      </c>
      <c r="AB56" s="394"/>
      <c r="AC56" s="390"/>
      <c r="AD56" s="394"/>
      <c r="AE56" s="401" t="s">
        <v>282</v>
      </c>
      <c r="AF56" s="401" t="s">
        <v>276</v>
      </c>
      <c r="AG56" s="390"/>
      <c r="AH56" s="390"/>
      <c r="AI56" s="402"/>
      <c r="AJ56" s="390"/>
      <c r="AK56" s="394"/>
      <c r="AL56" s="390"/>
      <c r="AM56" s="394"/>
      <c r="AN56" s="394"/>
      <c r="AO56" s="390"/>
      <c r="AP56" s="399"/>
      <c r="AQ56" s="397"/>
      <c r="AR56" s="390"/>
      <c r="AS56" s="390"/>
      <c r="AT56" s="390"/>
      <c r="AU56" s="390"/>
      <c r="AV56" s="390"/>
      <c r="AW56" s="389"/>
      <c r="AX56" s="389"/>
      <c r="AY56" s="389">
        <f t="shared" si="14"/>
        <v>0</v>
      </c>
      <c r="AZ56" s="390"/>
      <c r="BA56" s="390"/>
      <c r="BB56" s="390"/>
      <c r="BC56" s="403">
        <f t="shared" si="15"/>
        <v>8.0971659919028341E-3</v>
      </c>
      <c r="BD56" s="403">
        <f t="shared" si="16"/>
        <v>0</v>
      </c>
      <c r="BE56" s="404">
        <f t="shared" si="17"/>
        <v>11</v>
      </c>
      <c r="BF56" s="404">
        <f t="shared" si="18"/>
        <v>0</v>
      </c>
      <c r="BG56" s="404">
        <f t="shared" si="19"/>
        <v>14</v>
      </c>
      <c r="BH56" s="404">
        <f t="shared" si="20"/>
        <v>0</v>
      </c>
      <c r="BI56" s="404">
        <f t="shared" si="21"/>
        <v>0</v>
      </c>
    </row>
    <row r="57" spans="1:61" s="404" customFormat="1" ht="17.25" thickTop="1" thickBot="1">
      <c r="A57" s="393">
        <v>27914</v>
      </c>
      <c r="B57" s="394">
        <v>43069</v>
      </c>
      <c r="C57" s="390" t="s">
        <v>103</v>
      </c>
      <c r="D57" s="392">
        <v>500</v>
      </c>
      <c r="E57" s="392"/>
      <c r="F57" s="392">
        <f t="shared" si="8"/>
        <v>500</v>
      </c>
      <c r="G57" s="390"/>
      <c r="H57" s="390">
        <v>4</v>
      </c>
      <c r="I57" s="391">
        <v>118750</v>
      </c>
      <c r="J57" s="392">
        <f t="shared" si="9"/>
        <v>104166.66666666667</v>
      </c>
      <c r="K57" s="392">
        <f t="shared" si="10"/>
        <v>14583.333333333336</v>
      </c>
      <c r="L57" s="390" t="s">
        <v>4965</v>
      </c>
      <c r="M57" s="395"/>
      <c r="N57" s="396"/>
      <c r="O57" s="392">
        <f t="shared" si="11"/>
        <v>118250</v>
      </c>
      <c r="P57" s="394">
        <v>43071</v>
      </c>
      <c r="Q57" s="397">
        <v>1069995527</v>
      </c>
      <c r="R57" s="397">
        <v>1275527999</v>
      </c>
      <c r="S57" s="398"/>
      <c r="T57" s="399">
        <v>28208182501374</v>
      </c>
      <c r="U57" s="393"/>
      <c r="V57" s="400" t="s">
        <v>380</v>
      </c>
      <c r="W57" s="390"/>
      <c r="X57" s="390"/>
      <c r="Y57" s="391"/>
      <c r="Z57" s="405">
        <f t="shared" si="12"/>
        <v>500</v>
      </c>
      <c r="AA57" s="406">
        <f t="shared" si="13"/>
        <v>-118250</v>
      </c>
      <c r="AB57" s="394"/>
      <c r="AC57" s="390"/>
      <c r="AD57" s="394"/>
      <c r="AE57" s="401" t="s">
        <v>407</v>
      </c>
      <c r="AF57" s="401" t="s">
        <v>286</v>
      </c>
      <c r="AG57" s="390"/>
      <c r="AH57" s="390"/>
      <c r="AI57" s="402"/>
      <c r="AJ57" s="390"/>
      <c r="AK57" s="394"/>
      <c r="AL57" s="390"/>
      <c r="AM57" s="394"/>
      <c r="AN57" s="394"/>
      <c r="AO57" s="390"/>
      <c r="AP57" s="399"/>
      <c r="AQ57" s="397"/>
      <c r="AR57" s="390"/>
      <c r="AS57" s="390"/>
      <c r="AT57" s="390"/>
      <c r="AU57" s="390"/>
      <c r="AV57" s="390"/>
      <c r="AW57" s="389"/>
      <c r="AX57" s="389"/>
      <c r="AY57" s="389">
        <f t="shared" si="14"/>
        <v>0</v>
      </c>
      <c r="AZ57" s="390"/>
      <c r="BA57" s="390"/>
      <c r="BB57" s="390"/>
      <c r="BC57" s="403">
        <f t="shared" si="15"/>
        <v>4.2105263157894736E-3</v>
      </c>
      <c r="BD57" s="403">
        <f t="shared" si="16"/>
        <v>0</v>
      </c>
      <c r="BE57" s="404">
        <f t="shared" si="17"/>
        <v>10</v>
      </c>
      <c r="BF57" s="404">
        <f t="shared" si="18"/>
        <v>10</v>
      </c>
      <c r="BG57" s="404">
        <f t="shared" si="19"/>
        <v>14</v>
      </c>
      <c r="BH57" s="404">
        <f t="shared" si="20"/>
        <v>0</v>
      </c>
      <c r="BI57" s="404">
        <f t="shared" si="21"/>
        <v>0</v>
      </c>
    </row>
    <row r="58" spans="1:61" s="404" customFormat="1" ht="17.25" thickTop="1" thickBot="1">
      <c r="A58" s="393">
        <v>27890</v>
      </c>
      <c r="B58" s="394">
        <v>43069</v>
      </c>
      <c r="C58" s="390" t="s">
        <v>103</v>
      </c>
      <c r="D58" s="392">
        <v>5000</v>
      </c>
      <c r="E58" s="392"/>
      <c r="F58" s="392">
        <f t="shared" si="8"/>
        <v>5000</v>
      </c>
      <c r="G58" s="390"/>
      <c r="H58" s="390">
        <v>4</v>
      </c>
      <c r="I58" s="391">
        <v>130000</v>
      </c>
      <c r="J58" s="392">
        <f t="shared" si="9"/>
        <v>114035.08771929826</v>
      </c>
      <c r="K58" s="392">
        <f t="shared" si="10"/>
        <v>15964.912280701757</v>
      </c>
      <c r="L58" s="390" t="s">
        <v>4966</v>
      </c>
      <c r="M58" s="395"/>
      <c r="N58" s="396"/>
      <c r="O58" s="392">
        <f t="shared" si="11"/>
        <v>125000</v>
      </c>
      <c r="P58" s="394">
        <v>43071</v>
      </c>
      <c r="Q58" s="397">
        <v>1020463202</v>
      </c>
      <c r="R58" s="397"/>
      <c r="S58" s="398"/>
      <c r="T58" s="399">
        <v>28304140104005</v>
      </c>
      <c r="U58" s="393"/>
      <c r="V58" s="400" t="s">
        <v>380</v>
      </c>
      <c r="W58" s="390"/>
      <c r="X58" s="390"/>
      <c r="Y58" s="391"/>
      <c r="Z58" s="405">
        <f t="shared" si="12"/>
        <v>5000</v>
      </c>
      <c r="AA58" s="406">
        <f t="shared" si="13"/>
        <v>-125000</v>
      </c>
      <c r="AB58" s="394"/>
      <c r="AC58" s="390"/>
      <c r="AD58" s="394"/>
      <c r="AE58" s="401" t="s">
        <v>285</v>
      </c>
      <c r="AF58" s="401" t="s">
        <v>286</v>
      </c>
      <c r="AG58" s="390"/>
      <c r="AH58" s="390"/>
      <c r="AI58" s="402"/>
      <c r="AJ58" s="390"/>
      <c r="AK58" s="394"/>
      <c r="AL58" s="390"/>
      <c r="AM58" s="394"/>
      <c r="AN58" s="394"/>
      <c r="AO58" s="390"/>
      <c r="AP58" s="399"/>
      <c r="AQ58" s="397"/>
      <c r="AR58" s="390"/>
      <c r="AS58" s="390"/>
      <c r="AT58" s="390"/>
      <c r="AU58" s="390"/>
      <c r="AV58" s="390"/>
      <c r="AW58" s="389"/>
      <c r="AX58" s="389"/>
      <c r="AY58" s="389">
        <f t="shared" si="14"/>
        <v>0</v>
      </c>
      <c r="AZ58" s="390"/>
      <c r="BA58" s="390"/>
      <c r="BB58" s="390"/>
      <c r="BC58" s="403">
        <f t="shared" si="15"/>
        <v>3.8461538461538464E-2</v>
      </c>
      <c r="BD58" s="403">
        <f t="shared" si="16"/>
        <v>0</v>
      </c>
      <c r="BE58" s="404">
        <f t="shared" si="17"/>
        <v>10</v>
      </c>
      <c r="BF58" s="404">
        <f t="shared" si="18"/>
        <v>0</v>
      </c>
      <c r="BG58" s="404">
        <f t="shared" si="19"/>
        <v>14</v>
      </c>
      <c r="BH58" s="404">
        <f t="shared" si="20"/>
        <v>0</v>
      </c>
      <c r="BI58" s="404">
        <f t="shared" si="21"/>
        <v>0</v>
      </c>
    </row>
    <row r="59" spans="1:61" s="404" customFormat="1" ht="17.25" thickTop="1" thickBot="1">
      <c r="A59" s="393" t="s">
        <v>4967</v>
      </c>
      <c r="B59" s="394" t="s">
        <v>4968</v>
      </c>
      <c r="C59" s="390" t="s">
        <v>103</v>
      </c>
      <c r="D59" s="392">
        <v>55000</v>
      </c>
      <c r="E59" s="392"/>
      <c r="F59" s="392">
        <f t="shared" si="8"/>
        <v>55000</v>
      </c>
      <c r="G59" s="390"/>
      <c r="H59" s="390">
        <v>4</v>
      </c>
      <c r="I59" s="391">
        <v>110000</v>
      </c>
      <c r="J59" s="392">
        <f t="shared" si="9"/>
        <v>96491.22807017545</v>
      </c>
      <c r="K59" s="392">
        <f t="shared" si="10"/>
        <v>13508.771929824565</v>
      </c>
      <c r="L59" s="390" t="s">
        <v>4969</v>
      </c>
      <c r="M59" s="395"/>
      <c r="N59" s="396"/>
      <c r="O59" s="392">
        <f t="shared" si="11"/>
        <v>55000</v>
      </c>
      <c r="P59" s="394">
        <v>43071</v>
      </c>
      <c r="Q59" s="397">
        <v>1002003320</v>
      </c>
      <c r="R59" s="397"/>
      <c r="S59" s="398"/>
      <c r="T59" s="399">
        <v>28309211100491</v>
      </c>
      <c r="U59" s="393"/>
      <c r="V59" s="400" t="s">
        <v>380</v>
      </c>
      <c r="W59" s="390"/>
      <c r="X59" s="390"/>
      <c r="Y59" s="391"/>
      <c r="Z59" s="405">
        <f t="shared" si="12"/>
        <v>55000</v>
      </c>
      <c r="AA59" s="406">
        <f t="shared" si="13"/>
        <v>-55000</v>
      </c>
      <c r="AB59" s="394"/>
      <c r="AC59" s="390"/>
      <c r="AD59" s="394"/>
      <c r="AE59" s="401" t="s">
        <v>338</v>
      </c>
      <c r="AF59" s="401" t="s">
        <v>286</v>
      </c>
      <c r="AG59" s="390"/>
      <c r="AH59" s="390"/>
      <c r="AI59" s="402"/>
      <c r="AJ59" s="390"/>
      <c r="AK59" s="394"/>
      <c r="AL59" s="390"/>
      <c r="AM59" s="394"/>
      <c r="AN59" s="394"/>
      <c r="AO59" s="390"/>
      <c r="AP59" s="399"/>
      <c r="AQ59" s="397"/>
      <c r="AR59" s="390"/>
      <c r="AS59" s="390"/>
      <c r="AT59" s="390"/>
      <c r="AU59" s="390"/>
      <c r="AV59" s="390"/>
      <c r="AW59" s="389"/>
      <c r="AX59" s="389"/>
      <c r="AY59" s="389">
        <f t="shared" si="14"/>
        <v>0</v>
      </c>
      <c r="AZ59" s="390"/>
      <c r="BA59" s="390"/>
      <c r="BB59" s="390"/>
      <c r="BC59" s="403">
        <f t="shared" si="15"/>
        <v>0.5</v>
      </c>
      <c r="BD59" s="403">
        <f t="shared" si="16"/>
        <v>0</v>
      </c>
      <c r="BE59" s="404">
        <f t="shared" si="17"/>
        <v>10</v>
      </c>
      <c r="BF59" s="404">
        <f t="shared" si="18"/>
        <v>0</v>
      </c>
      <c r="BG59" s="404">
        <f t="shared" si="19"/>
        <v>14</v>
      </c>
      <c r="BH59" s="404">
        <f t="shared" si="20"/>
        <v>0</v>
      </c>
      <c r="BI59" s="404">
        <f t="shared" si="21"/>
        <v>0</v>
      </c>
    </row>
    <row r="60" spans="1:61" s="404" customFormat="1" ht="17.25" thickTop="1" thickBot="1">
      <c r="A60" s="393">
        <v>27957</v>
      </c>
      <c r="B60" s="394">
        <v>43070</v>
      </c>
      <c r="C60" s="390" t="s">
        <v>103</v>
      </c>
      <c r="D60" s="392">
        <v>10000</v>
      </c>
      <c r="E60" s="392"/>
      <c r="F60" s="392">
        <f t="shared" si="8"/>
        <v>10000</v>
      </c>
      <c r="G60" s="390"/>
      <c r="H60" s="390">
        <v>4</v>
      </c>
      <c r="I60" s="391">
        <v>123500</v>
      </c>
      <c r="J60" s="392">
        <f t="shared" si="9"/>
        <v>108333.33333333334</v>
      </c>
      <c r="K60" s="392">
        <f t="shared" si="10"/>
        <v>15166.66666666667</v>
      </c>
      <c r="L60" s="390" t="s">
        <v>4970</v>
      </c>
      <c r="M60" s="395"/>
      <c r="N60" s="396"/>
      <c r="O60" s="392">
        <f t="shared" si="11"/>
        <v>113500</v>
      </c>
      <c r="P60" s="394">
        <v>43071</v>
      </c>
      <c r="Q60" s="397">
        <v>1227240334</v>
      </c>
      <c r="R60" s="397"/>
      <c r="S60" s="398">
        <v>26608000</v>
      </c>
      <c r="T60" s="399">
        <v>27412032402338</v>
      </c>
      <c r="U60" s="393"/>
      <c r="V60" s="400" t="s">
        <v>380</v>
      </c>
      <c r="W60" s="390"/>
      <c r="X60" s="390"/>
      <c r="Y60" s="391"/>
      <c r="Z60" s="405">
        <f t="shared" si="12"/>
        <v>10000</v>
      </c>
      <c r="AA60" s="406">
        <f t="shared" si="13"/>
        <v>-113500</v>
      </c>
      <c r="AB60" s="394"/>
      <c r="AC60" s="390"/>
      <c r="AD60" s="394"/>
      <c r="AE60" s="401" t="s">
        <v>327</v>
      </c>
      <c r="AF60" s="401" t="s">
        <v>286</v>
      </c>
      <c r="AG60" s="390"/>
      <c r="AH60" s="390"/>
      <c r="AI60" s="402"/>
      <c r="AJ60" s="390"/>
      <c r="AK60" s="394"/>
      <c r="AL60" s="390"/>
      <c r="AM60" s="394"/>
      <c r="AN60" s="394"/>
      <c r="AO60" s="390"/>
      <c r="AP60" s="399"/>
      <c r="AQ60" s="397"/>
      <c r="AR60" s="390"/>
      <c r="AS60" s="390"/>
      <c r="AT60" s="390"/>
      <c r="AU60" s="390"/>
      <c r="AV60" s="390"/>
      <c r="AW60" s="389"/>
      <c r="AX60" s="389"/>
      <c r="AY60" s="389">
        <f t="shared" si="14"/>
        <v>0</v>
      </c>
      <c r="AZ60" s="390"/>
      <c r="BA60" s="390"/>
      <c r="BB60" s="390"/>
      <c r="BC60" s="403">
        <f t="shared" si="15"/>
        <v>8.0971659919028341E-2</v>
      </c>
      <c r="BD60" s="403">
        <f t="shared" si="16"/>
        <v>0</v>
      </c>
      <c r="BE60" s="404">
        <f t="shared" si="17"/>
        <v>10</v>
      </c>
      <c r="BF60" s="404">
        <f t="shared" si="18"/>
        <v>0</v>
      </c>
      <c r="BG60" s="404">
        <f t="shared" si="19"/>
        <v>14</v>
      </c>
      <c r="BH60" s="404">
        <f t="shared" si="20"/>
        <v>0</v>
      </c>
      <c r="BI60" s="404">
        <f t="shared" si="21"/>
        <v>0</v>
      </c>
    </row>
    <row r="61" spans="1:61" s="404" customFormat="1" ht="17.25" thickTop="1" thickBot="1">
      <c r="A61" s="393">
        <v>28002</v>
      </c>
      <c r="B61" s="394">
        <v>43071</v>
      </c>
      <c r="C61" s="390" t="s">
        <v>2090</v>
      </c>
      <c r="D61" s="392">
        <v>1000</v>
      </c>
      <c r="E61" s="392"/>
      <c r="F61" s="392">
        <f t="shared" ref="F61:F63" si="22">D61+E61</f>
        <v>1000</v>
      </c>
      <c r="G61" s="390"/>
      <c r="H61" s="390">
        <v>4</v>
      </c>
      <c r="I61" s="391">
        <v>118750</v>
      </c>
      <c r="J61" s="392">
        <f t="shared" ref="J61:J63" si="23">I61/(1.14)</f>
        <v>104166.66666666667</v>
      </c>
      <c r="K61" s="392">
        <f t="shared" ref="K61:K63" si="24">J61*0.14</f>
        <v>14583.333333333336</v>
      </c>
      <c r="L61" s="390" t="s">
        <v>4982</v>
      </c>
      <c r="M61" s="395"/>
      <c r="N61" s="396"/>
      <c r="O61" s="392">
        <f t="shared" ref="O61:O63" si="25">I61-D61</f>
        <v>117750</v>
      </c>
      <c r="P61" s="394">
        <v>43072</v>
      </c>
      <c r="Q61" s="397" t="s">
        <v>4983</v>
      </c>
      <c r="R61" s="397"/>
      <c r="S61" s="398"/>
      <c r="T61" s="399">
        <v>28911101402451</v>
      </c>
      <c r="U61" s="393"/>
      <c r="V61" s="400" t="s">
        <v>380</v>
      </c>
      <c r="W61" s="390"/>
      <c r="X61" s="390"/>
      <c r="Y61" s="391"/>
      <c r="Z61" s="405">
        <f t="shared" ref="Z61:Z63" si="26">IF(AG61="Corporate",((F61+Y61)/2),IF(G61="Club",I61,(F61+Y61)))</f>
        <v>1000</v>
      </c>
      <c r="AA61" s="406">
        <f t="shared" ref="AA61:AA63" si="27">(F61+Y61)-I61</f>
        <v>-117750</v>
      </c>
      <c r="AB61" s="394"/>
      <c r="AC61" s="390"/>
      <c r="AD61" s="394"/>
      <c r="AE61" s="401" t="s">
        <v>285</v>
      </c>
      <c r="AF61" s="401" t="s">
        <v>286</v>
      </c>
      <c r="AG61" s="390"/>
      <c r="AH61" s="390"/>
      <c r="AI61" s="402"/>
      <c r="AJ61" s="390"/>
      <c r="AK61" s="394"/>
      <c r="AL61" s="390"/>
      <c r="AM61" s="394"/>
      <c r="AN61" s="394"/>
      <c r="AO61" s="390"/>
      <c r="AP61" s="399"/>
      <c r="AQ61" s="397"/>
      <c r="AR61" s="390"/>
      <c r="AS61" s="390"/>
      <c r="AT61" s="390"/>
      <c r="AU61" s="390"/>
      <c r="AV61" s="390"/>
      <c r="AW61" s="389"/>
      <c r="AX61" s="389"/>
      <c r="AY61" s="389">
        <f t="shared" ref="AY61:AY63" si="28">(AW61*35%)-AX61</f>
        <v>0</v>
      </c>
      <c r="AZ61" s="390"/>
      <c r="BA61" s="390"/>
      <c r="BB61" s="390"/>
      <c r="BC61" s="403">
        <f t="shared" ref="BC61:BC63" si="29">D61/I61</f>
        <v>8.4210526315789472E-3</v>
      </c>
      <c r="BD61" s="403">
        <f t="shared" ref="BD61:BD63" si="30">E61/O61</f>
        <v>0</v>
      </c>
      <c r="BE61" s="404">
        <f t="shared" ref="BE61:BF63" si="31">LEN(Q61)</f>
        <v>11</v>
      </c>
      <c r="BF61" s="404">
        <f t="shared" si="31"/>
        <v>0</v>
      </c>
      <c r="BG61" s="404">
        <f t="shared" ref="BG61:BG63" si="32">LEN(T61)</f>
        <v>14</v>
      </c>
      <c r="BH61" s="404">
        <f t="shared" ref="BH61:BI63" si="33">LEN(AP61)</f>
        <v>0</v>
      </c>
      <c r="BI61" s="404">
        <f t="shared" si="33"/>
        <v>0</v>
      </c>
    </row>
    <row r="62" spans="1:61" s="404" customFormat="1" ht="17.25" thickTop="1" thickBot="1">
      <c r="A62" s="393">
        <v>28026</v>
      </c>
      <c r="B62" s="394">
        <v>43073</v>
      </c>
      <c r="C62" s="390" t="s">
        <v>2090</v>
      </c>
      <c r="D62" s="392">
        <v>66750</v>
      </c>
      <c r="E62" s="392"/>
      <c r="F62" s="392">
        <f t="shared" si="22"/>
        <v>66750</v>
      </c>
      <c r="G62" s="390"/>
      <c r="H62" s="390">
        <v>4</v>
      </c>
      <c r="I62" s="391">
        <v>125000</v>
      </c>
      <c r="J62" s="392">
        <f t="shared" si="23"/>
        <v>109649.12280701756</v>
      </c>
      <c r="K62" s="392">
        <f t="shared" si="24"/>
        <v>15350.87719298246</v>
      </c>
      <c r="L62" s="390" t="s">
        <v>5007</v>
      </c>
      <c r="M62" s="395"/>
      <c r="N62" s="396"/>
      <c r="O62" s="392">
        <f t="shared" si="25"/>
        <v>58250</v>
      </c>
      <c r="P62" s="394"/>
      <c r="Q62" s="397" t="s">
        <v>5008</v>
      </c>
      <c r="R62" s="397"/>
      <c r="S62" s="398"/>
      <c r="T62" s="399">
        <v>27112280101847</v>
      </c>
      <c r="U62" s="393"/>
      <c r="V62" s="400" t="s">
        <v>4744</v>
      </c>
      <c r="W62" s="390"/>
      <c r="X62" s="390"/>
      <c r="Y62" s="391"/>
      <c r="Z62" s="405">
        <f t="shared" si="26"/>
        <v>66750</v>
      </c>
      <c r="AA62" s="406">
        <f t="shared" si="27"/>
        <v>-58250</v>
      </c>
      <c r="AB62" s="394"/>
      <c r="AC62" s="390"/>
      <c r="AD62" s="394"/>
      <c r="AE62" s="401" t="s">
        <v>41</v>
      </c>
      <c r="AF62" s="401" t="s">
        <v>41</v>
      </c>
      <c r="AG62" s="390"/>
      <c r="AH62" s="390"/>
      <c r="AI62" s="402"/>
      <c r="AJ62" s="390"/>
      <c r="AK62" s="394"/>
      <c r="AL62" s="390"/>
      <c r="AM62" s="394"/>
      <c r="AN62" s="394"/>
      <c r="AO62" s="390"/>
      <c r="AP62" s="399"/>
      <c r="AQ62" s="397"/>
      <c r="AR62" s="390"/>
      <c r="AS62" s="390"/>
      <c r="AT62" s="390"/>
      <c r="AU62" s="390"/>
      <c r="AV62" s="390"/>
      <c r="AW62" s="389"/>
      <c r="AX62" s="389"/>
      <c r="AY62" s="389">
        <f t="shared" si="28"/>
        <v>0</v>
      </c>
      <c r="AZ62" s="390" t="s">
        <v>5009</v>
      </c>
      <c r="BA62" s="390"/>
      <c r="BB62" s="390"/>
      <c r="BC62" s="403">
        <f t="shared" si="29"/>
        <v>0.53400000000000003</v>
      </c>
      <c r="BD62" s="403">
        <f t="shared" si="30"/>
        <v>0</v>
      </c>
      <c r="BE62" s="404">
        <f t="shared" si="31"/>
        <v>11</v>
      </c>
      <c r="BF62" s="404">
        <f t="shared" si="31"/>
        <v>0</v>
      </c>
      <c r="BG62" s="404">
        <f t="shared" si="32"/>
        <v>14</v>
      </c>
      <c r="BH62" s="404">
        <f t="shared" si="33"/>
        <v>0</v>
      </c>
      <c r="BI62" s="404">
        <f t="shared" si="33"/>
        <v>0</v>
      </c>
    </row>
    <row r="63" spans="1:61" s="404" customFormat="1" ht="17.25" thickTop="1" thickBot="1">
      <c r="A63" s="393">
        <v>28020</v>
      </c>
      <c r="B63" s="394">
        <v>43073</v>
      </c>
      <c r="C63" s="390" t="s">
        <v>2090</v>
      </c>
      <c r="D63" s="392">
        <v>1000</v>
      </c>
      <c r="E63" s="392"/>
      <c r="F63" s="392">
        <f t="shared" si="22"/>
        <v>1000</v>
      </c>
      <c r="G63" s="390"/>
      <c r="H63" s="390"/>
      <c r="I63" s="391">
        <v>125000</v>
      </c>
      <c r="J63" s="392">
        <f t="shared" si="23"/>
        <v>109649.12280701756</v>
      </c>
      <c r="K63" s="392">
        <f t="shared" si="24"/>
        <v>15350.87719298246</v>
      </c>
      <c r="L63" s="390" t="s">
        <v>5010</v>
      </c>
      <c r="M63" s="395"/>
      <c r="N63" s="396"/>
      <c r="O63" s="392">
        <f t="shared" si="25"/>
        <v>124000</v>
      </c>
      <c r="P63" s="394"/>
      <c r="Q63" s="397" t="s">
        <v>5011</v>
      </c>
      <c r="R63" s="397"/>
      <c r="S63" s="398"/>
      <c r="T63" s="399">
        <v>25711080102257</v>
      </c>
      <c r="U63" s="393"/>
      <c r="V63" s="400" t="s">
        <v>4744</v>
      </c>
      <c r="W63" s="390"/>
      <c r="X63" s="390"/>
      <c r="Y63" s="391"/>
      <c r="Z63" s="405">
        <f t="shared" si="26"/>
        <v>1000</v>
      </c>
      <c r="AA63" s="406">
        <f t="shared" si="27"/>
        <v>-124000</v>
      </c>
      <c r="AB63" s="394"/>
      <c r="AC63" s="390"/>
      <c r="AD63" s="394"/>
      <c r="AE63" s="401" t="s">
        <v>341</v>
      </c>
      <c r="AF63" s="401" t="s">
        <v>276</v>
      </c>
      <c r="AG63" s="390"/>
      <c r="AH63" s="390"/>
      <c r="AI63" s="402"/>
      <c r="AJ63" s="390"/>
      <c r="AK63" s="394"/>
      <c r="AL63" s="390"/>
      <c r="AM63" s="394"/>
      <c r="AN63" s="394"/>
      <c r="AO63" s="390"/>
      <c r="AP63" s="399"/>
      <c r="AQ63" s="397"/>
      <c r="AR63" s="390"/>
      <c r="AS63" s="390"/>
      <c r="AT63" s="390"/>
      <c r="AU63" s="390"/>
      <c r="AV63" s="390"/>
      <c r="AW63" s="389"/>
      <c r="AX63" s="389"/>
      <c r="AY63" s="389">
        <f t="shared" si="28"/>
        <v>0</v>
      </c>
      <c r="AZ63" s="390"/>
      <c r="BA63" s="390"/>
      <c r="BB63" s="390"/>
      <c r="BC63" s="403">
        <f t="shared" si="29"/>
        <v>8.0000000000000002E-3</v>
      </c>
      <c r="BD63" s="403">
        <f t="shared" si="30"/>
        <v>0</v>
      </c>
      <c r="BE63" s="404">
        <f t="shared" si="31"/>
        <v>11</v>
      </c>
      <c r="BF63" s="404">
        <f t="shared" si="31"/>
        <v>0</v>
      </c>
      <c r="BG63" s="404">
        <f t="shared" si="32"/>
        <v>14</v>
      </c>
      <c r="BH63" s="404">
        <f t="shared" si="33"/>
        <v>0</v>
      </c>
      <c r="BI63" s="404">
        <f t="shared" si="33"/>
        <v>0</v>
      </c>
    </row>
    <row r="64" spans="1:61" ht="17.25" thickTop="1" thickBot="1">
      <c r="A64" s="70"/>
      <c r="B64" s="71"/>
      <c r="C64" s="3"/>
      <c r="D64" s="45"/>
      <c r="E64" s="45"/>
      <c r="F64" s="111">
        <f t="shared" ref="F64:F70" si="34">D64+E64</f>
        <v>0</v>
      </c>
      <c r="G64" s="3"/>
      <c r="H64" s="3"/>
      <c r="I64" s="39"/>
      <c r="J64" s="45">
        <f t="shared" ref="J64:J70" si="35">I64/(1.14)</f>
        <v>0</v>
      </c>
      <c r="K64" s="45">
        <f t="shared" ref="K64:K70" si="36">J64*0.14</f>
        <v>0</v>
      </c>
      <c r="L64" s="3"/>
      <c r="M64" s="72"/>
      <c r="N64" s="73"/>
      <c r="O64" s="45">
        <f t="shared" ref="O64:O70" si="37">I64-D64</f>
        <v>0</v>
      </c>
      <c r="P64" s="71"/>
      <c r="Q64" s="74"/>
      <c r="R64" s="74"/>
      <c r="S64" s="75"/>
      <c r="T64" s="76"/>
      <c r="U64" s="70"/>
      <c r="V64" s="3"/>
      <c r="W64" s="3"/>
      <c r="X64" s="3"/>
      <c r="Y64" s="39"/>
      <c r="Z64" s="405">
        <f t="shared" ref="Z64:Z83" si="38">IF(AG64="Corporate",((F64+Y64)/2),IF(G64="Club",I64,(F64+Y64)))</f>
        <v>0</v>
      </c>
      <c r="AA64" s="92">
        <f t="shared" ref="AA64:AA70" si="39">(F64+Y64)-I64</f>
        <v>0</v>
      </c>
      <c r="AB64" s="71"/>
      <c r="AC64" s="3"/>
      <c r="AD64" s="71"/>
      <c r="AE64" s="78"/>
      <c r="AF64" s="78"/>
      <c r="AG64" s="3"/>
      <c r="AH64" s="3"/>
      <c r="AI64" s="79"/>
      <c r="AJ64" s="3"/>
      <c r="AK64" s="71"/>
      <c r="AL64" s="3"/>
      <c r="AM64" s="71"/>
      <c r="AN64" s="71"/>
      <c r="AO64" s="3"/>
      <c r="AP64" s="76"/>
      <c r="AQ64" s="74"/>
      <c r="AR64" s="3"/>
      <c r="AS64" s="3"/>
      <c r="AT64" s="3"/>
      <c r="AU64" s="3"/>
      <c r="AV64" s="3"/>
      <c r="AW64" s="1"/>
      <c r="AX64" s="1"/>
      <c r="AY64" s="1">
        <f t="shared" ref="AY64:AY70" si="40">(AW64*35%)-AX64</f>
        <v>0</v>
      </c>
      <c r="AZ64" s="3"/>
      <c r="BA64" s="3"/>
      <c r="BB64" s="3"/>
      <c r="BC64" s="80" t="e">
        <f t="shared" ref="BC64:BC70" si="41">D64/I64</f>
        <v>#DIV/0!</v>
      </c>
      <c r="BD64" s="80" t="e">
        <f t="shared" ref="BD64:BD70" si="42">E64/O64</f>
        <v>#DIV/0!</v>
      </c>
      <c r="BE64" s="81">
        <f t="shared" ref="BE64:BE70" si="43">LEN(Q64)</f>
        <v>0</v>
      </c>
      <c r="BF64" s="81">
        <f t="shared" ref="BF64:BF70" si="44">LEN(R64)</f>
        <v>0</v>
      </c>
      <c r="BG64" s="81">
        <f t="shared" ref="BG64:BG70" si="45">LEN(T64)</f>
        <v>0</v>
      </c>
      <c r="BH64" s="81">
        <f t="shared" ref="BH64:BH70" si="46">LEN(AP64)</f>
        <v>0</v>
      </c>
      <c r="BI64" s="81">
        <f t="shared" ref="BI64:BI70" si="47">LEN(AQ64)</f>
        <v>0</v>
      </c>
    </row>
    <row r="65" spans="1:61" ht="17.25" thickTop="1" thickBot="1">
      <c r="A65" s="70"/>
      <c r="B65" s="71"/>
      <c r="C65" s="3"/>
      <c r="D65" s="45"/>
      <c r="E65" s="45"/>
      <c r="F65" s="111">
        <f t="shared" si="34"/>
        <v>0</v>
      </c>
      <c r="G65" s="3"/>
      <c r="H65" s="3"/>
      <c r="I65" s="39"/>
      <c r="J65" s="45">
        <f t="shared" si="35"/>
        <v>0</v>
      </c>
      <c r="K65" s="45">
        <f t="shared" si="36"/>
        <v>0</v>
      </c>
      <c r="L65" s="3"/>
      <c r="M65" s="72"/>
      <c r="N65" s="73"/>
      <c r="O65" s="45">
        <f t="shared" si="37"/>
        <v>0</v>
      </c>
      <c r="P65" s="71"/>
      <c r="Q65" s="74"/>
      <c r="R65" s="74"/>
      <c r="S65" s="75"/>
      <c r="T65" s="76"/>
      <c r="U65" s="70"/>
      <c r="V65" s="3"/>
      <c r="W65" s="3"/>
      <c r="X65" s="3"/>
      <c r="Y65" s="39"/>
      <c r="Z65" s="405">
        <f t="shared" si="38"/>
        <v>0</v>
      </c>
      <c r="AA65" s="92">
        <f t="shared" si="39"/>
        <v>0</v>
      </c>
      <c r="AB65" s="71"/>
      <c r="AC65" s="3"/>
      <c r="AD65" s="71"/>
      <c r="AE65" s="78"/>
      <c r="AF65" s="78"/>
      <c r="AG65" s="3"/>
      <c r="AH65" s="3"/>
      <c r="AI65" s="79"/>
      <c r="AJ65" s="3"/>
      <c r="AK65" s="71"/>
      <c r="AL65" s="3"/>
      <c r="AM65" s="71"/>
      <c r="AN65" s="71"/>
      <c r="AO65" s="3"/>
      <c r="AP65" s="76"/>
      <c r="AQ65" s="74"/>
      <c r="AR65" s="3"/>
      <c r="AS65" s="3"/>
      <c r="AT65" s="3"/>
      <c r="AU65" s="3"/>
      <c r="AV65" s="3"/>
      <c r="AW65" s="1"/>
      <c r="AX65" s="1"/>
      <c r="AY65" s="1">
        <f t="shared" si="40"/>
        <v>0</v>
      </c>
      <c r="AZ65" s="3"/>
      <c r="BA65" s="3"/>
      <c r="BB65" s="3"/>
      <c r="BC65" s="80" t="e">
        <f t="shared" si="41"/>
        <v>#DIV/0!</v>
      </c>
      <c r="BD65" s="80" t="e">
        <f t="shared" si="42"/>
        <v>#DIV/0!</v>
      </c>
      <c r="BE65" s="81">
        <f t="shared" si="43"/>
        <v>0</v>
      </c>
      <c r="BF65" s="81">
        <f t="shared" si="44"/>
        <v>0</v>
      </c>
      <c r="BG65" s="81">
        <f t="shared" si="45"/>
        <v>0</v>
      </c>
      <c r="BH65" s="81">
        <f t="shared" si="46"/>
        <v>0</v>
      </c>
      <c r="BI65" s="81">
        <f t="shared" si="47"/>
        <v>0</v>
      </c>
    </row>
    <row r="66" spans="1:61" ht="17.25" thickTop="1" thickBot="1">
      <c r="A66" s="70"/>
      <c r="B66" s="71"/>
      <c r="C66" s="3"/>
      <c r="D66" s="45"/>
      <c r="E66" s="45"/>
      <c r="F66" s="111">
        <f t="shared" si="34"/>
        <v>0</v>
      </c>
      <c r="G66" s="3"/>
      <c r="H66" s="3"/>
      <c r="I66" s="39"/>
      <c r="J66" s="45">
        <f t="shared" si="35"/>
        <v>0</v>
      </c>
      <c r="K66" s="45">
        <f t="shared" si="36"/>
        <v>0</v>
      </c>
      <c r="L66" s="3"/>
      <c r="M66" s="72"/>
      <c r="N66" s="73"/>
      <c r="O66" s="45">
        <f t="shared" si="37"/>
        <v>0</v>
      </c>
      <c r="P66" s="71"/>
      <c r="Q66" s="74"/>
      <c r="R66" s="74"/>
      <c r="S66" s="75"/>
      <c r="T66" s="399"/>
      <c r="U66" s="70"/>
      <c r="V66" s="3"/>
      <c r="W66" s="3"/>
      <c r="X66" s="3"/>
      <c r="Y66" s="39"/>
      <c r="Z66" s="405">
        <f t="shared" si="38"/>
        <v>0</v>
      </c>
      <c r="AA66" s="92">
        <f t="shared" si="39"/>
        <v>0</v>
      </c>
      <c r="AB66" s="71"/>
      <c r="AC66" s="3"/>
      <c r="AD66" s="71"/>
      <c r="AE66" s="78"/>
      <c r="AF66" s="78"/>
      <c r="AG66" s="3"/>
      <c r="AH66" s="3"/>
      <c r="AI66" s="79"/>
      <c r="AJ66" s="3"/>
      <c r="AK66" s="71"/>
      <c r="AL66" s="3"/>
      <c r="AM66" s="71"/>
      <c r="AN66" s="71"/>
      <c r="AO66" s="3"/>
      <c r="AP66" s="76"/>
      <c r="AQ66" s="74"/>
      <c r="AR66" s="3"/>
      <c r="AS66" s="3"/>
      <c r="AT66" s="3"/>
      <c r="AU66" s="3"/>
      <c r="AV66" s="3"/>
      <c r="AW66" s="1"/>
      <c r="AX66" s="1"/>
      <c r="AY66" s="1">
        <f t="shared" si="40"/>
        <v>0</v>
      </c>
      <c r="AZ66" s="3"/>
      <c r="BA66" s="3"/>
      <c r="BB66" s="3"/>
      <c r="BC66" s="80" t="e">
        <f t="shared" si="41"/>
        <v>#DIV/0!</v>
      </c>
      <c r="BD66" s="80" t="e">
        <f t="shared" si="42"/>
        <v>#DIV/0!</v>
      </c>
      <c r="BE66" s="81">
        <f t="shared" si="43"/>
        <v>0</v>
      </c>
      <c r="BF66" s="81">
        <f t="shared" si="44"/>
        <v>0</v>
      </c>
      <c r="BG66" s="81">
        <f t="shared" si="45"/>
        <v>0</v>
      </c>
      <c r="BH66" s="81">
        <f t="shared" si="46"/>
        <v>0</v>
      </c>
      <c r="BI66" s="81">
        <f t="shared" si="47"/>
        <v>0</v>
      </c>
    </row>
    <row r="67" spans="1:61" ht="17.25" thickTop="1" thickBot="1">
      <c r="A67" s="70"/>
      <c r="B67" s="71"/>
      <c r="C67" s="3"/>
      <c r="D67" s="45"/>
      <c r="E67" s="45"/>
      <c r="F67" s="111">
        <f t="shared" si="34"/>
        <v>0</v>
      </c>
      <c r="G67" s="3"/>
      <c r="H67" s="3"/>
      <c r="I67" s="39"/>
      <c r="J67" s="45">
        <f t="shared" si="35"/>
        <v>0</v>
      </c>
      <c r="K67" s="45">
        <f t="shared" si="36"/>
        <v>0</v>
      </c>
      <c r="L67" s="3"/>
      <c r="M67" s="72"/>
      <c r="N67" s="73"/>
      <c r="O67" s="45">
        <f t="shared" si="37"/>
        <v>0</v>
      </c>
      <c r="P67" s="71"/>
      <c r="Q67" s="74"/>
      <c r="R67" s="74"/>
      <c r="S67" s="75"/>
      <c r="T67" s="76"/>
      <c r="U67" s="70"/>
      <c r="V67" s="3"/>
      <c r="W67" s="3"/>
      <c r="X67" s="3"/>
      <c r="Y67" s="39"/>
      <c r="Z67" s="405">
        <f t="shared" si="38"/>
        <v>0</v>
      </c>
      <c r="AA67" s="92">
        <f t="shared" si="39"/>
        <v>0</v>
      </c>
      <c r="AB67" s="71"/>
      <c r="AC67" s="3"/>
      <c r="AD67" s="71"/>
      <c r="AE67" s="78"/>
      <c r="AF67" s="78"/>
      <c r="AG67" s="3"/>
      <c r="AH67" s="3"/>
      <c r="AI67" s="79"/>
      <c r="AJ67" s="3"/>
      <c r="AK67" s="71"/>
      <c r="AL67" s="3"/>
      <c r="AM67" s="71"/>
      <c r="AN67" s="71"/>
      <c r="AO67" s="3"/>
      <c r="AP67" s="76"/>
      <c r="AQ67" s="74"/>
      <c r="AR67" s="3"/>
      <c r="AS67" s="3"/>
      <c r="AT67" s="3"/>
      <c r="AU67" s="3"/>
      <c r="AV67" s="3"/>
      <c r="AW67" s="1"/>
      <c r="AX67" s="1"/>
      <c r="AY67" s="1">
        <f t="shared" si="40"/>
        <v>0</v>
      </c>
      <c r="AZ67" s="3"/>
      <c r="BA67" s="3"/>
      <c r="BB67" s="3"/>
      <c r="BC67" s="80" t="e">
        <f t="shared" si="41"/>
        <v>#DIV/0!</v>
      </c>
      <c r="BD67" s="80" t="e">
        <f t="shared" si="42"/>
        <v>#DIV/0!</v>
      </c>
      <c r="BE67" s="81">
        <f t="shared" si="43"/>
        <v>0</v>
      </c>
      <c r="BF67" s="81">
        <f t="shared" si="44"/>
        <v>0</v>
      </c>
      <c r="BG67" s="81">
        <f t="shared" si="45"/>
        <v>0</v>
      </c>
      <c r="BH67" s="81">
        <f t="shared" si="46"/>
        <v>0</v>
      </c>
      <c r="BI67" s="81">
        <f t="shared" si="47"/>
        <v>0</v>
      </c>
    </row>
    <row r="68" spans="1:61" ht="17.25" thickTop="1" thickBot="1">
      <c r="A68" s="70"/>
      <c r="B68" s="71"/>
      <c r="C68" s="3"/>
      <c r="D68" s="45"/>
      <c r="E68" s="45"/>
      <c r="F68" s="111">
        <f t="shared" si="34"/>
        <v>0</v>
      </c>
      <c r="G68" s="3"/>
      <c r="H68" s="3"/>
      <c r="I68" s="39"/>
      <c r="J68" s="45">
        <f t="shared" si="35"/>
        <v>0</v>
      </c>
      <c r="K68" s="45">
        <f t="shared" si="36"/>
        <v>0</v>
      </c>
      <c r="L68" s="3"/>
      <c r="M68" s="72"/>
      <c r="N68" s="73"/>
      <c r="O68" s="45">
        <f t="shared" si="37"/>
        <v>0</v>
      </c>
      <c r="P68" s="71"/>
      <c r="Q68" s="74"/>
      <c r="R68" s="74"/>
      <c r="S68" s="75"/>
      <c r="T68" s="76"/>
      <c r="U68" s="70"/>
      <c r="V68" s="3"/>
      <c r="W68" s="3"/>
      <c r="X68" s="3"/>
      <c r="Y68" s="39"/>
      <c r="Z68" s="405">
        <f t="shared" si="38"/>
        <v>0</v>
      </c>
      <c r="AA68" s="92">
        <f t="shared" si="39"/>
        <v>0</v>
      </c>
      <c r="AB68" s="71"/>
      <c r="AC68" s="3"/>
      <c r="AD68" s="71"/>
      <c r="AE68" s="78"/>
      <c r="AF68" s="78"/>
      <c r="AG68" s="3"/>
      <c r="AH68" s="3"/>
      <c r="AI68" s="79"/>
      <c r="AJ68" s="3"/>
      <c r="AK68" s="71"/>
      <c r="AL68" s="3"/>
      <c r="AM68" s="71"/>
      <c r="AN68" s="71"/>
      <c r="AO68" s="3"/>
      <c r="AP68" s="76"/>
      <c r="AQ68" s="74"/>
      <c r="AR68" s="3"/>
      <c r="AS68" s="3"/>
      <c r="AT68" s="3"/>
      <c r="AU68" s="3"/>
      <c r="AV68" s="3"/>
      <c r="AW68" s="1"/>
      <c r="AX68" s="1"/>
      <c r="AY68" s="1">
        <f t="shared" si="40"/>
        <v>0</v>
      </c>
      <c r="AZ68" s="3"/>
      <c r="BA68" s="3"/>
      <c r="BB68" s="3"/>
      <c r="BC68" s="80" t="e">
        <f t="shared" si="41"/>
        <v>#DIV/0!</v>
      </c>
      <c r="BD68" s="80" t="e">
        <f t="shared" si="42"/>
        <v>#DIV/0!</v>
      </c>
      <c r="BE68" s="81">
        <f t="shared" si="43"/>
        <v>0</v>
      </c>
      <c r="BF68" s="81">
        <f t="shared" si="44"/>
        <v>0</v>
      </c>
      <c r="BG68" s="81">
        <f t="shared" si="45"/>
        <v>0</v>
      </c>
      <c r="BH68" s="81">
        <f t="shared" si="46"/>
        <v>0</v>
      </c>
      <c r="BI68" s="81">
        <f t="shared" si="47"/>
        <v>0</v>
      </c>
    </row>
    <row r="69" spans="1:61" ht="17.25" thickTop="1" thickBot="1">
      <c r="A69" s="70"/>
      <c r="B69" s="71"/>
      <c r="C69" s="3"/>
      <c r="D69" s="45"/>
      <c r="E69" s="45"/>
      <c r="F69" s="111">
        <f t="shared" si="34"/>
        <v>0</v>
      </c>
      <c r="G69" s="3"/>
      <c r="H69" s="3"/>
      <c r="I69" s="39"/>
      <c r="J69" s="45">
        <f t="shared" si="35"/>
        <v>0</v>
      </c>
      <c r="K69" s="45">
        <f t="shared" si="36"/>
        <v>0</v>
      </c>
      <c r="L69" s="3"/>
      <c r="M69" s="72"/>
      <c r="N69" s="73"/>
      <c r="O69" s="45">
        <f t="shared" si="37"/>
        <v>0</v>
      </c>
      <c r="P69" s="71"/>
      <c r="Q69" s="74"/>
      <c r="R69" s="74"/>
      <c r="S69" s="75"/>
      <c r="T69" s="76"/>
      <c r="U69" s="70"/>
      <c r="V69" s="3"/>
      <c r="W69" s="3"/>
      <c r="X69" s="3"/>
      <c r="Y69" s="39"/>
      <c r="Z69" s="405">
        <f t="shared" si="38"/>
        <v>0</v>
      </c>
      <c r="AA69" s="92">
        <f t="shared" si="39"/>
        <v>0</v>
      </c>
      <c r="AB69" s="71"/>
      <c r="AC69" s="3"/>
      <c r="AD69" s="71"/>
      <c r="AE69" s="78"/>
      <c r="AF69" s="78"/>
      <c r="AG69" s="3"/>
      <c r="AH69" s="3"/>
      <c r="AI69" s="79"/>
      <c r="AJ69" s="3"/>
      <c r="AK69" s="71"/>
      <c r="AL69" s="3"/>
      <c r="AM69" s="71"/>
      <c r="AN69" s="71"/>
      <c r="AO69" s="3"/>
      <c r="AP69" s="76"/>
      <c r="AQ69" s="74"/>
      <c r="AR69" s="3"/>
      <c r="AS69" s="3"/>
      <c r="AT69" s="3"/>
      <c r="AU69" s="3"/>
      <c r="AV69" s="3"/>
      <c r="AW69" s="1"/>
      <c r="AX69" s="1"/>
      <c r="AY69" s="1">
        <f t="shared" si="40"/>
        <v>0</v>
      </c>
      <c r="AZ69" s="3"/>
      <c r="BA69" s="3"/>
      <c r="BB69" s="3"/>
      <c r="BC69" s="80" t="e">
        <f t="shared" si="41"/>
        <v>#DIV/0!</v>
      </c>
      <c r="BD69" s="80" t="e">
        <f t="shared" si="42"/>
        <v>#DIV/0!</v>
      </c>
      <c r="BE69" s="81">
        <f t="shared" si="43"/>
        <v>0</v>
      </c>
      <c r="BF69" s="81">
        <f t="shared" si="44"/>
        <v>0</v>
      </c>
      <c r="BG69" s="81">
        <f t="shared" si="45"/>
        <v>0</v>
      </c>
      <c r="BH69" s="81">
        <f t="shared" si="46"/>
        <v>0</v>
      </c>
      <c r="BI69" s="81">
        <f t="shared" si="47"/>
        <v>0</v>
      </c>
    </row>
    <row r="70" spans="1:61" ht="17.25" thickTop="1" thickBot="1">
      <c r="A70" s="70"/>
      <c r="B70" s="71"/>
      <c r="C70" s="3"/>
      <c r="D70" s="45"/>
      <c r="E70" s="45"/>
      <c r="F70" s="111">
        <f t="shared" si="34"/>
        <v>0</v>
      </c>
      <c r="G70" s="3"/>
      <c r="H70" s="3"/>
      <c r="I70" s="39"/>
      <c r="J70" s="45">
        <f t="shared" si="35"/>
        <v>0</v>
      </c>
      <c r="K70" s="45">
        <f t="shared" si="36"/>
        <v>0</v>
      </c>
      <c r="L70" s="3"/>
      <c r="M70" s="72"/>
      <c r="N70" s="73"/>
      <c r="O70" s="45">
        <f t="shared" si="37"/>
        <v>0</v>
      </c>
      <c r="P70" s="71"/>
      <c r="Q70" s="74"/>
      <c r="R70" s="74"/>
      <c r="S70" s="75"/>
      <c r="T70" s="76"/>
      <c r="U70" s="70"/>
      <c r="V70" s="3"/>
      <c r="W70" s="3"/>
      <c r="X70" s="3"/>
      <c r="Y70" s="39"/>
      <c r="Z70" s="405">
        <f t="shared" si="38"/>
        <v>0</v>
      </c>
      <c r="AA70" s="92">
        <f t="shared" si="39"/>
        <v>0</v>
      </c>
      <c r="AB70" s="71"/>
      <c r="AC70" s="3"/>
      <c r="AD70" s="71"/>
      <c r="AE70" s="78"/>
      <c r="AF70" s="78"/>
      <c r="AG70" s="3"/>
      <c r="AH70" s="3"/>
      <c r="AI70" s="79"/>
      <c r="AJ70" s="3"/>
      <c r="AK70" s="71"/>
      <c r="AL70" s="3"/>
      <c r="AM70" s="71"/>
      <c r="AN70" s="71"/>
      <c r="AO70" s="3"/>
      <c r="AP70" s="76"/>
      <c r="AQ70" s="74"/>
      <c r="AR70" s="3"/>
      <c r="AS70" s="3"/>
      <c r="AT70" s="3"/>
      <c r="AU70" s="3"/>
      <c r="AV70" s="3"/>
      <c r="AW70" s="1"/>
      <c r="AX70" s="1"/>
      <c r="AY70" s="1">
        <f t="shared" si="40"/>
        <v>0</v>
      </c>
      <c r="AZ70" s="3"/>
      <c r="BA70" s="3"/>
      <c r="BB70" s="3"/>
      <c r="BC70" s="80" t="e">
        <f t="shared" si="41"/>
        <v>#DIV/0!</v>
      </c>
      <c r="BD70" s="80" t="e">
        <f t="shared" si="42"/>
        <v>#DIV/0!</v>
      </c>
      <c r="BE70" s="81">
        <f t="shared" si="43"/>
        <v>0</v>
      </c>
      <c r="BF70" s="81">
        <f t="shared" si="44"/>
        <v>0</v>
      </c>
      <c r="BG70" s="81">
        <f t="shared" si="45"/>
        <v>0</v>
      </c>
      <c r="BH70" s="81">
        <f t="shared" si="46"/>
        <v>0</v>
      </c>
      <c r="BI70" s="81">
        <f t="shared" si="47"/>
        <v>0</v>
      </c>
    </row>
    <row r="71" spans="1:61" ht="17.25" thickTop="1" thickBot="1">
      <c r="A71" s="70"/>
      <c r="B71" s="71"/>
      <c r="C71" s="3"/>
      <c r="D71" s="45"/>
      <c r="E71" s="45"/>
      <c r="F71" s="111">
        <f t="shared" ref="F71:F78" si="48">D71+E71</f>
        <v>0</v>
      </c>
      <c r="G71" s="3"/>
      <c r="H71" s="3"/>
      <c r="I71" s="39"/>
      <c r="J71" s="45">
        <f>I71/(1.14)</f>
        <v>0</v>
      </c>
      <c r="K71" s="45">
        <f>J71*0.14</f>
        <v>0</v>
      </c>
      <c r="L71" s="3"/>
      <c r="M71" s="72"/>
      <c r="N71" s="73"/>
      <c r="O71" s="45">
        <f t="shared" ref="O71:O78" si="49">I71-D71</f>
        <v>0</v>
      </c>
      <c r="P71" s="71"/>
      <c r="Q71" s="74"/>
      <c r="R71" s="74"/>
      <c r="S71" s="75"/>
      <c r="T71" s="76"/>
      <c r="U71" s="70"/>
      <c r="V71" s="3"/>
      <c r="W71" s="3"/>
      <c r="X71" s="3"/>
      <c r="Y71" s="39"/>
      <c r="Z71" s="405">
        <f t="shared" si="38"/>
        <v>0</v>
      </c>
      <c r="AA71" s="92">
        <f t="shared" ref="AA71:AA114" si="50">(F71+Y71)-I71</f>
        <v>0</v>
      </c>
      <c r="AB71" s="71"/>
      <c r="AC71" s="3"/>
      <c r="AD71" s="71"/>
      <c r="AE71" s="78"/>
      <c r="AF71" s="78"/>
      <c r="AG71" s="3"/>
      <c r="AH71" s="3"/>
      <c r="AI71" s="79"/>
      <c r="AJ71" s="3"/>
      <c r="AK71" s="71"/>
      <c r="AL71" s="3"/>
      <c r="AM71" s="71"/>
      <c r="AN71" s="71"/>
      <c r="AO71" s="3"/>
      <c r="AP71" s="76"/>
      <c r="AQ71" s="74"/>
      <c r="AR71" s="3"/>
      <c r="AS71" s="3"/>
      <c r="AT71" s="3"/>
      <c r="AU71" s="3"/>
      <c r="AV71" s="3"/>
      <c r="AW71" s="1"/>
      <c r="AX71" s="1"/>
      <c r="AY71" s="1">
        <f t="shared" ref="AY71:AY134" si="51">(AW71*35%)-AX71</f>
        <v>0</v>
      </c>
      <c r="AZ71" s="3"/>
      <c r="BA71" s="3"/>
      <c r="BB71" s="3"/>
      <c r="BC71" s="80" t="e">
        <f t="shared" ref="BC71:BC78" si="52">D71/I71</f>
        <v>#DIV/0!</v>
      </c>
      <c r="BD71" s="80" t="e">
        <f t="shared" ref="BD71:BD78" si="53">E71/O71</f>
        <v>#DIV/0!</v>
      </c>
      <c r="BE71" s="81">
        <f t="shared" ref="BE71:BE78" si="54">LEN(Q71)</f>
        <v>0</v>
      </c>
      <c r="BF71" s="81">
        <f t="shared" ref="BF71:BF78" si="55">LEN(R71)</f>
        <v>0</v>
      </c>
      <c r="BG71" s="81">
        <f t="shared" ref="BG71:BG78" si="56">LEN(T71)</f>
        <v>0</v>
      </c>
      <c r="BH71" s="81">
        <f t="shared" ref="BH71:BH102" si="57">LEN(AP71)</f>
        <v>0</v>
      </c>
      <c r="BI71" s="81">
        <f t="shared" ref="BI71:BI102" si="58">LEN(AQ71)</f>
        <v>0</v>
      </c>
    </row>
    <row r="72" spans="1:61" ht="17.25" thickTop="1" thickBot="1">
      <c r="A72" s="70"/>
      <c r="B72" s="71"/>
      <c r="C72" s="3"/>
      <c r="D72" s="45"/>
      <c r="E72" s="45"/>
      <c r="F72" s="111">
        <f t="shared" si="48"/>
        <v>0</v>
      </c>
      <c r="G72" s="3"/>
      <c r="H72" s="3"/>
      <c r="I72" s="39"/>
      <c r="J72" s="45">
        <f>I72/(1.14)</f>
        <v>0</v>
      </c>
      <c r="K72" s="45">
        <f>J72*0.14</f>
        <v>0</v>
      </c>
      <c r="L72" s="3"/>
      <c r="M72" s="72"/>
      <c r="N72" s="73"/>
      <c r="O72" s="45">
        <f t="shared" si="49"/>
        <v>0</v>
      </c>
      <c r="P72" s="71"/>
      <c r="Q72" s="74"/>
      <c r="R72" s="74"/>
      <c r="S72" s="75"/>
      <c r="T72" s="76"/>
      <c r="U72" s="70"/>
      <c r="V72" s="3"/>
      <c r="W72" s="3"/>
      <c r="X72" s="3"/>
      <c r="Y72" s="39"/>
      <c r="Z72" s="405">
        <f t="shared" si="38"/>
        <v>0</v>
      </c>
      <c r="AA72" s="92">
        <f t="shared" si="50"/>
        <v>0</v>
      </c>
      <c r="AB72" s="71"/>
      <c r="AC72" s="3"/>
      <c r="AD72" s="71"/>
      <c r="AE72" s="78"/>
      <c r="AF72" s="78"/>
      <c r="AG72" s="3"/>
      <c r="AH72" s="3"/>
      <c r="AI72" s="79"/>
      <c r="AJ72" s="3"/>
      <c r="AK72" s="71"/>
      <c r="AL72" s="3"/>
      <c r="AM72" s="71"/>
      <c r="AN72" s="71"/>
      <c r="AO72" s="3"/>
      <c r="AP72" s="76"/>
      <c r="AQ72" s="74"/>
      <c r="AR72" s="3"/>
      <c r="AS72" s="3"/>
      <c r="AT72" s="3"/>
      <c r="AU72" s="3"/>
      <c r="AV72" s="3"/>
      <c r="AW72" s="1"/>
      <c r="AX72" s="1"/>
      <c r="AY72" s="1">
        <f t="shared" si="51"/>
        <v>0</v>
      </c>
      <c r="AZ72" s="3"/>
      <c r="BA72" s="3"/>
      <c r="BB72" s="3"/>
      <c r="BC72" s="80" t="e">
        <f t="shared" si="52"/>
        <v>#DIV/0!</v>
      </c>
      <c r="BD72" s="80" t="e">
        <f t="shared" si="53"/>
        <v>#DIV/0!</v>
      </c>
      <c r="BE72" s="81">
        <f t="shared" si="54"/>
        <v>0</v>
      </c>
      <c r="BF72" s="81">
        <f t="shared" si="55"/>
        <v>0</v>
      </c>
      <c r="BG72" s="81">
        <f t="shared" si="56"/>
        <v>0</v>
      </c>
      <c r="BH72" s="81">
        <f t="shared" si="57"/>
        <v>0</v>
      </c>
      <c r="BI72" s="81">
        <f t="shared" si="58"/>
        <v>0</v>
      </c>
    </row>
    <row r="73" spans="1:61" ht="17.25" thickTop="1" thickBot="1">
      <c r="A73" s="70"/>
      <c r="B73" s="71"/>
      <c r="C73" s="3"/>
      <c r="D73" s="45"/>
      <c r="E73" s="45"/>
      <c r="F73" s="111">
        <f t="shared" si="48"/>
        <v>0</v>
      </c>
      <c r="G73" s="3"/>
      <c r="H73" s="3"/>
      <c r="I73" s="39"/>
      <c r="J73" s="45">
        <f>I73/(1.14)</f>
        <v>0</v>
      </c>
      <c r="K73" s="45">
        <f>J73*0.14</f>
        <v>0</v>
      </c>
      <c r="L73" s="3"/>
      <c r="M73" s="72"/>
      <c r="N73" s="73"/>
      <c r="O73" s="45">
        <f t="shared" si="49"/>
        <v>0</v>
      </c>
      <c r="P73" s="71"/>
      <c r="Q73" s="74"/>
      <c r="R73" s="74"/>
      <c r="S73" s="75"/>
      <c r="T73" s="76"/>
      <c r="U73" s="70"/>
      <c r="V73" s="3"/>
      <c r="W73" s="3"/>
      <c r="X73" s="3"/>
      <c r="Y73" s="39"/>
      <c r="Z73" s="405">
        <f t="shared" si="38"/>
        <v>0</v>
      </c>
      <c r="AA73" s="92">
        <f t="shared" si="50"/>
        <v>0</v>
      </c>
      <c r="AB73" s="71"/>
      <c r="AC73" s="3"/>
      <c r="AD73" s="71"/>
      <c r="AE73" s="78"/>
      <c r="AF73" s="78"/>
      <c r="AG73" s="3"/>
      <c r="AH73" s="3"/>
      <c r="AI73" s="79"/>
      <c r="AJ73" s="3"/>
      <c r="AK73" s="71"/>
      <c r="AL73" s="3"/>
      <c r="AM73" s="71"/>
      <c r="AN73" s="71"/>
      <c r="AO73" s="3"/>
      <c r="AP73" s="76"/>
      <c r="AQ73" s="74"/>
      <c r="AR73" s="3"/>
      <c r="AS73" s="3"/>
      <c r="AT73" s="3"/>
      <c r="AU73" s="3"/>
      <c r="AV73" s="3"/>
      <c r="AW73" s="1"/>
      <c r="AX73" s="1"/>
      <c r="AY73" s="1">
        <f t="shared" si="51"/>
        <v>0</v>
      </c>
      <c r="AZ73" s="3"/>
      <c r="BA73" s="3"/>
      <c r="BB73" s="3"/>
      <c r="BC73" s="80" t="e">
        <f t="shared" si="52"/>
        <v>#DIV/0!</v>
      </c>
      <c r="BD73" s="80" t="e">
        <f t="shared" si="53"/>
        <v>#DIV/0!</v>
      </c>
      <c r="BE73" s="81">
        <f t="shared" si="54"/>
        <v>0</v>
      </c>
      <c r="BF73" s="81">
        <f t="shared" si="55"/>
        <v>0</v>
      </c>
      <c r="BG73" s="81">
        <f t="shared" si="56"/>
        <v>0</v>
      </c>
      <c r="BH73" s="81">
        <f t="shared" si="57"/>
        <v>0</v>
      </c>
      <c r="BI73" s="81">
        <f t="shared" si="58"/>
        <v>0</v>
      </c>
    </row>
    <row r="74" spans="1:61" ht="17.25" thickTop="1" thickBot="1">
      <c r="A74" s="70"/>
      <c r="B74" s="71"/>
      <c r="C74" s="3"/>
      <c r="D74" s="45"/>
      <c r="E74" s="45"/>
      <c r="F74" s="111">
        <f t="shared" si="48"/>
        <v>0</v>
      </c>
      <c r="G74" s="3"/>
      <c r="H74" s="3"/>
      <c r="I74" s="39"/>
      <c r="J74" s="45">
        <f t="shared" ref="J74:J137" si="59">I74/(1.14)</f>
        <v>0</v>
      </c>
      <c r="K74" s="45">
        <f t="shared" ref="K74:K137" si="60">J74*0.14</f>
        <v>0</v>
      </c>
      <c r="L74" s="3"/>
      <c r="M74" s="72"/>
      <c r="N74" s="73"/>
      <c r="O74" s="45">
        <f t="shared" si="49"/>
        <v>0</v>
      </c>
      <c r="P74" s="71"/>
      <c r="Q74" s="74"/>
      <c r="R74" s="74"/>
      <c r="S74" s="75"/>
      <c r="T74" s="76"/>
      <c r="U74" s="70"/>
      <c r="V74" s="3"/>
      <c r="W74" s="3"/>
      <c r="X74" s="3"/>
      <c r="Y74" s="39"/>
      <c r="Z74" s="405">
        <f t="shared" si="38"/>
        <v>0</v>
      </c>
      <c r="AA74" s="92">
        <f t="shared" si="50"/>
        <v>0</v>
      </c>
      <c r="AB74" s="71"/>
      <c r="AC74" s="3"/>
      <c r="AD74" s="71"/>
      <c r="AE74" s="78"/>
      <c r="AF74" s="78"/>
      <c r="AG74" s="3"/>
      <c r="AH74" s="3"/>
      <c r="AI74" s="79"/>
      <c r="AJ74" s="3"/>
      <c r="AK74" s="71"/>
      <c r="AL74" s="3"/>
      <c r="AM74" s="71"/>
      <c r="AN74" s="71"/>
      <c r="AO74" s="3"/>
      <c r="AP74" s="76"/>
      <c r="AQ74" s="74"/>
      <c r="AR74" s="3"/>
      <c r="AS74" s="3"/>
      <c r="AT74" s="3"/>
      <c r="AU74" s="3"/>
      <c r="AV74" s="3"/>
      <c r="AW74" s="1"/>
      <c r="AX74" s="1"/>
      <c r="AY74" s="1">
        <f t="shared" si="51"/>
        <v>0</v>
      </c>
      <c r="AZ74" s="3"/>
      <c r="BA74" s="3"/>
      <c r="BB74" s="3"/>
      <c r="BC74" s="80" t="e">
        <f t="shared" si="52"/>
        <v>#DIV/0!</v>
      </c>
      <c r="BD74" s="80" t="e">
        <f t="shared" si="53"/>
        <v>#DIV/0!</v>
      </c>
      <c r="BE74" s="81">
        <f t="shared" si="54"/>
        <v>0</v>
      </c>
      <c r="BF74" s="81">
        <f t="shared" si="55"/>
        <v>0</v>
      </c>
      <c r="BG74" s="81">
        <f t="shared" si="56"/>
        <v>0</v>
      </c>
      <c r="BH74" s="81">
        <f t="shared" si="57"/>
        <v>0</v>
      </c>
      <c r="BI74" s="81">
        <f t="shared" si="58"/>
        <v>0</v>
      </c>
    </row>
    <row r="75" spans="1:61" ht="17.25" thickTop="1" thickBot="1">
      <c r="A75" s="70"/>
      <c r="B75" s="71"/>
      <c r="C75" s="3"/>
      <c r="D75" s="45"/>
      <c r="E75" s="45"/>
      <c r="F75" s="111">
        <f t="shared" si="48"/>
        <v>0</v>
      </c>
      <c r="G75" s="3"/>
      <c r="H75" s="3"/>
      <c r="I75" s="39"/>
      <c r="J75" s="45">
        <f t="shared" si="59"/>
        <v>0</v>
      </c>
      <c r="K75" s="45">
        <f t="shared" si="60"/>
        <v>0</v>
      </c>
      <c r="L75" s="3"/>
      <c r="M75" s="72"/>
      <c r="N75" s="73"/>
      <c r="O75" s="45">
        <f t="shared" si="49"/>
        <v>0</v>
      </c>
      <c r="P75" s="71"/>
      <c r="Q75" s="74"/>
      <c r="R75" s="74"/>
      <c r="S75" s="75"/>
      <c r="T75" s="76"/>
      <c r="U75" s="70"/>
      <c r="V75" s="3"/>
      <c r="W75" s="3"/>
      <c r="X75" s="3"/>
      <c r="Y75" s="39"/>
      <c r="Z75" s="405">
        <f t="shared" si="38"/>
        <v>0</v>
      </c>
      <c r="AA75" s="92">
        <f t="shared" si="50"/>
        <v>0</v>
      </c>
      <c r="AB75" s="71"/>
      <c r="AC75" s="3"/>
      <c r="AD75" s="71"/>
      <c r="AE75" s="78"/>
      <c r="AF75" s="78"/>
      <c r="AG75" s="3"/>
      <c r="AH75" s="3"/>
      <c r="AI75" s="79"/>
      <c r="AJ75" s="3"/>
      <c r="AK75" s="71"/>
      <c r="AL75" s="3"/>
      <c r="AM75" s="71"/>
      <c r="AN75" s="71"/>
      <c r="AO75" s="3"/>
      <c r="AP75" s="76"/>
      <c r="AQ75" s="74"/>
      <c r="AR75" s="3"/>
      <c r="AS75" s="3"/>
      <c r="AT75" s="3"/>
      <c r="AU75" s="3"/>
      <c r="AV75" s="3"/>
      <c r="AW75" s="1"/>
      <c r="AX75" s="1"/>
      <c r="AY75" s="1">
        <f t="shared" si="51"/>
        <v>0</v>
      </c>
      <c r="AZ75" s="3"/>
      <c r="BA75" s="3"/>
      <c r="BB75" s="3"/>
      <c r="BC75" s="80" t="e">
        <f t="shared" si="52"/>
        <v>#DIV/0!</v>
      </c>
      <c r="BD75" s="80" t="e">
        <f t="shared" si="53"/>
        <v>#DIV/0!</v>
      </c>
      <c r="BE75" s="81">
        <f t="shared" si="54"/>
        <v>0</v>
      </c>
      <c r="BF75" s="81">
        <f t="shared" si="55"/>
        <v>0</v>
      </c>
      <c r="BG75" s="81">
        <f t="shared" si="56"/>
        <v>0</v>
      </c>
      <c r="BH75" s="81">
        <f t="shared" si="57"/>
        <v>0</v>
      </c>
      <c r="BI75" s="81">
        <f t="shared" si="58"/>
        <v>0</v>
      </c>
    </row>
    <row r="76" spans="1:61" ht="17.25" thickTop="1" thickBot="1">
      <c r="A76" s="70"/>
      <c r="B76" s="71"/>
      <c r="C76" s="3"/>
      <c r="D76" s="45"/>
      <c r="E76" s="45"/>
      <c r="F76" s="111">
        <f t="shared" si="48"/>
        <v>0</v>
      </c>
      <c r="G76" s="3"/>
      <c r="H76" s="3"/>
      <c r="I76" s="39"/>
      <c r="J76" s="45">
        <f t="shared" si="59"/>
        <v>0</v>
      </c>
      <c r="K76" s="45">
        <f t="shared" si="60"/>
        <v>0</v>
      </c>
      <c r="L76" s="3"/>
      <c r="M76" s="72"/>
      <c r="N76" s="73"/>
      <c r="O76" s="45">
        <f t="shared" si="49"/>
        <v>0</v>
      </c>
      <c r="P76" s="71"/>
      <c r="Q76" s="74"/>
      <c r="R76" s="74"/>
      <c r="S76" s="75"/>
      <c r="T76" s="76"/>
      <c r="U76" s="70"/>
      <c r="V76" s="3"/>
      <c r="W76" s="3"/>
      <c r="X76" s="3"/>
      <c r="Y76" s="39"/>
      <c r="Z76" s="405">
        <f t="shared" si="38"/>
        <v>0</v>
      </c>
      <c r="AA76" s="92">
        <f t="shared" si="50"/>
        <v>0</v>
      </c>
      <c r="AB76" s="71"/>
      <c r="AC76" s="3"/>
      <c r="AD76" s="71"/>
      <c r="AE76" s="78"/>
      <c r="AF76" s="78"/>
      <c r="AG76" s="3"/>
      <c r="AH76" s="3"/>
      <c r="AI76" s="79"/>
      <c r="AJ76" s="3"/>
      <c r="AK76" s="71"/>
      <c r="AL76" s="3"/>
      <c r="AM76" s="71"/>
      <c r="AN76" s="71"/>
      <c r="AO76" s="3"/>
      <c r="AP76" s="76"/>
      <c r="AQ76" s="74"/>
      <c r="AR76" s="3"/>
      <c r="AS76" s="3"/>
      <c r="AT76" s="3"/>
      <c r="AU76" s="3"/>
      <c r="AV76" s="3"/>
      <c r="AW76" s="1"/>
      <c r="AX76" s="1"/>
      <c r="AY76" s="1">
        <f t="shared" si="51"/>
        <v>0</v>
      </c>
      <c r="AZ76" s="3"/>
      <c r="BA76" s="3"/>
      <c r="BB76" s="3"/>
      <c r="BC76" s="80" t="e">
        <f t="shared" si="52"/>
        <v>#DIV/0!</v>
      </c>
      <c r="BD76" s="80" t="e">
        <f t="shared" si="53"/>
        <v>#DIV/0!</v>
      </c>
      <c r="BE76" s="81">
        <f t="shared" si="54"/>
        <v>0</v>
      </c>
      <c r="BF76" s="81">
        <f t="shared" si="55"/>
        <v>0</v>
      </c>
      <c r="BG76" s="81">
        <f t="shared" si="56"/>
        <v>0</v>
      </c>
      <c r="BH76" s="81">
        <f t="shared" si="57"/>
        <v>0</v>
      </c>
      <c r="BI76" s="81">
        <f t="shared" si="58"/>
        <v>0</v>
      </c>
    </row>
    <row r="77" spans="1:61" ht="17.25" thickTop="1" thickBot="1">
      <c r="A77" s="70"/>
      <c r="B77" s="71"/>
      <c r="C77" s="3"/>
      <c r="D77" s="45"/>
      <c r="E77" s="45"/>
      <c r="F77" s="111">
        <f t="shared" si="48"/>
        <v>0</v>
      </c>
      <c r="G77" s="3"/>
      <c r="H77" s="3"/>
      <c r="I77" s="39"/>
      <c r="J77" s="45">
        <f t="shared" si="59"/>
        <v>0</v>
      </c>
      <c r="K77" s="45">
        <f t="shared" si="60"/>
        <v>0</v>
      </c>
      <c r="L77" s="3"/>
      <c r="M77" s="72"/>
      <c r="N77" s="73"/>
      <c r="O77" s="45">
        <f t="shared" si="49"/>
        <v>0</v>
      </c>
      <c r="P77" s="71"/>
      <c r="Q77" s="74"/>
      <c r="R77" s="74"/>
      <c r="S77" s="75"/>
      <c r="T77" s="76"/>
      <c r="U77" s="70"/>
      <c r="V77" s="3"/>
      <c r="W77" s="3"/>
      <c r="X77" s="3"/>
      <c r="Y77" s="39"/>
      <c r="Z77" s="405">
        <f t="shared" si="38"/>
        <v>0</v>
      </c>
      <c r="AA77" s="92">
        <f t="shared" si="50"/>
        <v>0</v>
      </c>
      <c r="AB77" s="71"/>
      <c r="AC77" s="3"/>
      <c r="AD77" s="71"/>
      <c r="AE77" s="78"/>
      <c r="AF77" s="78"/>
      <c r="AG77" s="3"/>
      <c r="AH77" s="3"/>
      <c r="AI77" s="79"/>
      <c r="AJ77" s="3"/>
      <c r="AK77" s="71"/>
      <c r="AL77" s="3"/>
      <c r="AM77" s="71"/>
      <c r="AN77" s="71"/>
      <c r="AO77" s="3"/>
      <c r="AP77" s="76"/>
      <c r="AQ77" s="74"/>
      <c r="AR77" s="3"/>
      <c r="AS77" s="3"/>
      <c r="AT77" s="3"/>
      <c r="AU77" s="3"/>
      <c r="AV77" s="3"/>
      <c r="AW77" s="1"/>
      <c r="AX77" s="1"/>
      <c r="AY77" s="1">
        <f t="shared" si="51"/>
        <v>0</v>
      </c>
      <c r="AZ77" s="3"/>
      <c r="BA77" s="3"/>
      <c r="BB77" s="3"/>
      <c r="BC77" s="80" t="e">
        <f t="shared" si="52"/>
        <v>#DIV/0!</v>
      </c>
      <c r="BD77" s="80" t="e">
        <f t="shared" si="53"/>
        <v>#DIV/0!</v>
      </c>
      <c r="BE77" s="81">
        <f t="shared" si="54"/>
        <v>0</v>
      </c>
      <c r="BF77" s="81">
        <f t="shared" si="55"/>
        <v>0</v>
      </c>
      <c r="BG77" s="81">
        <f t="shared" si="56"/>
        <v>0</v>
      </c>
      <c r="BH77" s="81">
        <f t="shared" si="57"/>
        <v>0</v>
      </c>
      <c r="BI77" s="81">
        <f t="shared" si="58"/>
        <v>0</v>
      </c>
    </row>
    <row r="78" spans="1:61" ht="17.25" thickTop="1" thickBot="1">
      <c r="A78" s="70"/>
      <c r="B78" s="71"/>
      <c r="C78" s="3"/>
      <c r="D78" s="45"/>
      <c r="E78" s="45"/>
      <c r="F78" s="111">
        <f t="shared" si="48"/>
        <v>0</v>
      </c>
      <c r="G78" s="3"/>
      <c r="H78" s="3"/>
      <c r="I78" s="39"/>
      <c r="J78" s="45">
        <f t="shared" si="59"/>
        <v>0</v>
      </c>
      <c r="K78" s="45">
        <f t="shared" si="60"/>
        <v>0</v>
      </c>
      <c r="L78" s="3"/>
      <c r="M78" s="72"/>
      <c r="N78" s="73"/>
      <c r="O78" s="45">
        <f t="shared" si="49"/>
        <v>0</v>
      </c>
      <c r="P78" s="71"/>
      <c r="Q78" s="74"/>
      <c r="R78" s="74"/>
      <c r="S78" s="75"/>
      <c r="T78" s="76"/>
      <c r="U78" s="70"/>
      <c r="V78" s="3"/>
      <c r="W78" s="3"/>
      <c r="X78" s="3"/>
      <c r="Y78" s="39"/>
      <c r="Z78" s="405">
        <f t="shared" si="38"/>
        <v>0</v>
      </c>
      <c r="AA78" s="92">
        <f t="shared" si="50"/>
        <v>0</v>
      </c>
      <c r="AB78" s="71"/>
      <c r="AC78" s="3"/>
      <c r="AD78" s="71"/>
      <c r="AE78" s="78"/>
      <c r="AF78" s="78"/>
      <c r="AG78" s="3"/>
      <c r="AH78" s="3"/>
      <c r="AI78" s="79"/>
      <c r="AJ78" s="3"/>
      <c r="AK78" s="71"/>
      <c r="AL78" s="3"/>
      <c r="AM78" s="71"/>
      <c r="AN78" s="71"/>
      <c r="AO78" s="3"/>
      <c r="AP78" s="76"/>
      <c r="AQ78" s="74"/>
      <c r="AR78" s="3"/>
      <c r="AS78" s="3"/>
      <c r="AT78" s="3"/>
      <c r="AU78" s="3"/>
      <c r="AV78" s="3"/>
      <c r="AW78" s="1"/>
      <c r="AX78" s="1"/>
      <c r="AY78" s="1">
        <f t="shared" si="51"/>
        <v>0</v>
      </c>
      <c r="AZ78" s="3"/>
      <c r="BA78" s="3"/>
      <c r="BB78" s="3"/>
      <c r="BC78" s="80" t="e">
        <f t="shared" si="52"/>
        <v>#DIV/0!</v>
      </c>
      <c r="BD78" s="80" t="e">
        <f t="shared" si="53"/>
        <v>#DIV/0!</v>
      </c>
      <c r="BE78" s="81">
        <f t="shared" si="54"/>
        <v>0</v>
      </c>
      <c r="BF78" s="81">
        <f t="shared" si="55"/>
        <v>0</v>
      </c>
      <c r="BG78" s="81">
        <f t="shared" si="56"/>
        <v>0</v>
      </c>
      <c r="BH78" s="81">
        <f t="shared" si="57"/>
        <v>0</v>
      </c>
      <c r="BI78" s="81">
        <f t="shared" si="58"/>
        <v>0</v>
      </c>
    </row>
    <row r="79" spans="1:61" ht="17.25" thickTop="1" thickBot="1">
      <c r="A79" s="70"/>
      <c r="B79" s="71"/>
      <c r="C79" s="3"/>
      <c r="D79" s="45"/>
      <c r="E79" s="45"/>
      <c r="F79" s="111">
        <f t="shared" ref="F79:F110" si="61">D79+E79</f>
        <v>0</v>
      </c>
      <c r="G79" s="3"/>
      <c r="H79" s="3"/>
      <c r="I79" s="39"/>
      <c r="J79" s="45">
        <f t="shared" si="59"/>
        <v>0</v>
      </c>
      <c r="K79" s="45">
        <f t="shared" si="60"/>
        <v>0</v>
      </c>
      <c r="L79" s="3"/>
      <c r="M79" s="72"/>
      <c r="N79" s="73"/>
      <c r="O79" s="45">
        <f t="shared" ref="O79:O110" si="62">I79-D79</f>
        <v>0</v>
      </c>
      <c r="P79" s="71"/>
      <c r="Q79" s="74"/>
      <c r="R79" s="74"/>
      <c r="S79" s="75"/>
      <c r="T79" s="76"/>
      <c r="U79" s="70"/>
      <c r="V79" s="3"/>
      <c r="W79" s="3"/>
      <c r="X79" s="3"/>
      <c r="Y79" s="39"/>
      <c r="Z79" s="405">
        <f t="shared" si="38"/>
        <v>0</v>
      </c>
      <c r="AA79" s="92">
        <f t="shared" si="50"/>
        <v>0</v>
      </c>
      <c r="AB79" s="71"/>
      <c r="AC79" s="3"/>
      <c r="AD79" s="71"/>
      <c r="AE79" s="78"/>
      <c r="AF79" s="78"/>
      <c r="AG79" s="3"/>
      <c r="AH79" s="3"/>
      <c r="AI79" s="79"/>
      <c r="AJ79" s="3"/>
      <c r="AK79" s="71"/>
      <c r="AL79" s="3"/>
      <c r="AM79" s="71"/>
      <c r="AN79" s="71"/>
      <c r="AO79" s="3"/>
      <c r="AP79" s="76"/>
      <c r="AQ79" s="74"/>
      <c r="AR79" s="3"/>
      <c r="AS79" s="3"/>
      <c r="AT79" s="3"/>
      <c r="AU79" s="3"/>
      <c r="AV79" s="3"/>
      <c r="AW79" s="1"/>
      <c r="AX79" s="1"/>
      <c r="AY79" s="1">
        <f t="shared" si="51"/>
        <v>0</v>
      </c>
      <c r="AZ79" s="3"/>
      <c r="BA79" s="3"/>
      <c r="BB79" s="3"/>
      <c r="BC79" s="80" t="e">
        <f t="shared" ref="BC79:BC110" si="63">D79/I79</f>
        <v>#DIV/0!</v>
      </c>
      <c r="BD79" s="80" t="e">
        <f t="shared" ref="BD79:BD110" si="64">E79/O79</f>
        <v>#DIV/0!</v>
      </c>
      <c r="BE79" s="81">
        <f t="shared" ref="BE79:BE110" si="65">LEN(Q79)</f>
        <v>0</v>
      </c>
      <c r="BF79" s="81">
        <f t="shared" ref="BF79:BF110" si="66">LEN(R79)</f>
        <v>0</v>
      </c>
      <c r="BG79" s="81">
        <f t="shared" ref="BG79:BG110" si="67">LEN(T79)</f>
        <v>0</v>
      </c>
      <c r="BH79" s="81">
        <f t="shared" si="57"/>
        <v>0</v>
      </c>
      <c r="BI79" s="81">
        <f t="shared" si="58"/>
        <v>0</v>
      </c>
    </row>
    <row r="80" spans="1:61" ht="17.25" thickTop="1" thickBot="1">
      <c r="A80" s="70"/>
      <c r="B80" s="71"/>
      <c r="C80" s="3"/>
      <c r="D80" s="45"/>
      <c r="E80" s="45"/>
      <c r="F80" s="111">
        <f t="shared" si="61"/>
        <v>0</v>
      </c>
      <c r="G80" s="3"/>
      <c r="H80" s="3"/>
      <c r="I80" s="39"/>
      <c r="J80" s="45">
        <f t="shared" si="59"/>
        <v>0</v>
      </c>
      <c r="K80" s="45">
        <f t="shared" si="60"/>
        <v>0</v>
      </c>
      <c r="L80" s="3"/>
      <c r="M80" s="72"/>
      <c r="N80" s="73"/>
      <c r="O80" s="45">
        <f t="shared" si="62"/>
        <v>0</v>
      </c>
      <c r="P80" s="71"/>
      <c r="Q80" s="74"/>
      <c r="R80" s="74"/>
      <c r="S80" s="75"/>
      <c r="T80" s="76"/>
      <c r="U80" s="70"/>
      <c r="V80" s="3"/>
      <c r="W80" s="3"/>
      <c r="X80" s="3"/>
      <c r="Y80" s="39"/>
      <c r="Z80" s="405">
        <f t="shared" si="38"/>
        <v>0</v>
      </c>
      <c r="AA80" s="92">
        <f t="shared" si="50"/>
        <v>0</v>
      </c>
      <c r="AB80" s="71"/>
      <c r="AC80" s="3"/>
      <c r="AD80" s="71"/>
      <c r="AE80" s="78"/>
      <c r="AF80" s="78"/>
      <c r="AG80" s="3"/>
      <c r="AH80" s="3"/>
      <c r="AI80" s="79"/>
      <c r="AJ80" s="3"/>
      <c r="AK80" s="71"/>
      <c r="AL80" s="3"/>
      <c r="AM80" s="71"/>
      <c r="AN80" s="71"/>
      <c r="AO80" s="3"/>
      <c r="AP80" s="76"/>
      <c r="AQ80" s="74"/>
      <c r="AR80" s="3"/>
      <c r="AS80" s="3"/>
      <c r="AT80" s="3"/>
      <c r="AU80" s="3"/>
      <c r="AV80" s="3"/>
      <c r="AW80" s="1"/>
      <c r="AX80" s="1"/>
      <c r="AY80" s="1">
        <f t="shared" si="51"/>
        <v>0</v>
      </c>
      <c r="AZ80" s="3"/>
      <c r="BA80" s="3"/>
      <c r="BB80" s="3"/>
      <c r="BC80" s="80" t="e">
        <f t="shared" si="63"/>
        <v>#DIV/0!</v>
      </c>
      <c r="BD80" s="80" t="e">
        <f t="shared" si="64"/>
        <v>#DIV/0!</v>
      </c>
      <c r="BE80" s="81">
        <f t="shared" si="65"/>
        <v>0</v>
      </c>
      <c r="BF80" s="81">
        <f t="shared" si="66"/>
        <v>0</v>
      </c>
      <c r="BG80" s="81">
        <f t="shared" si="67"/>
        <v>0</v>
      </c>
      <c r="BH80" s="81">
        <f t="shared" si="57"/>
        <v>0</v>
      </c>
      <c r="BI80" s="81">
        <f t="shared" si="58"/>
        <v>0</v>
      </c>
    </row>
    <row r="81" spans="1:61" ht="17.25" thickTop="1" thickBot="1">
      <c r="A81" s="70"/>
      <c r="B81" s="71"/>
      <c r="C81" s="3"/>
      <c r="D81" s="45"/>
      <c r="E81" s="45"/>
      <c r="F81" s="111">
        <f t="shared" si="61"/>
        <v>0</v>
      </c>
      <c r="G81" s="3"/>
      <c r="H81" s="3"/>
      <c r="I81" s="39"/>
      <c r="J81" s="45">
        <f t="shared" si="59"/>
        <v>0</v>
      </c>
      <c r="K81" s="45">
        <f t="shared" si="60"/>
        <v>0</v>
      </c>
      <c r="L81" s="3"/>
      <c r="M81" s="72"/>
      <c r="N81" s="73"/>
      <c r="O81" s="45">
        <f t="shared" si="62"/>
        <v>0</v>
      </c>
      <c r="P81" s="71"/>
      <c r="Q81" s="74"/>
      <c r="R81" s="74"/>
      <c r="S81" s="75"/>
      <c r="T81" s="76"/>
      <c r="U81" s="70"/>
      <c r="V81" s="3"/>
      <c r="W81" s="3"/>
      <c r="X81" s="3"/>
      <c r="Y81" s="39"/>
      <c r="Z81" s="405">
        <f t="shared" si="38"/>
        <v>0</v>
      </c>
      <c r="AA81" s="92">
        <f t="shared" si="50"/>
        <v>0</v>
      </c>
      <c r="AB81" s="71"/>
      <c r="AC81" s="3"/>
      <c r="AD81" s="71"/>
      <c r="AE81" s="78"/>
      <c r="AF81" s="78"/>
      <c r="AG81" s="3"/>
      <c r="AH81" s="3"/>
      <c r="AI81" s="79"/>
      <c r="AJ81" s="3"/>
      <c r="AK81" s="71"/>
      <c r="AL81" s="3"/>
      <c r="AM81" s="71"/>
      <c r="AN81" s="71"/>
      <c r="AO81" s="3"/>
      <c r="AP81" s="76"/>
      <c r="AQ81" s="74"/>
      <c r="AR81" s="3"/>
      <c r="AS81" s="3"/>
      <c r="AT81" s="3"/>
      <c r="AU81" s="3"/>
      <c r="AV81" s="3"/>
      <c r="AW81" s="1"/>
      <c r="AX81" s="1"/>
      <c r="AY81" s="1">
        <f t="shared" si="51"/>
        <v>0</v>
      </c>
      <c r="AZ81" s="3"/>
      <c r="BA81" s="3"/>
      <c r="BB81" s="3"/>
      <c r="BC81" s="80" t="e">
        <f t="shared" si="63"/>
        <v>#DIV/0!</v>
      </c>
      <c r="BD81" s="80" t="e">
        <f t="shared" si="64"/>
        <v>#DIV/0!</v>
      </c>
      <c r="BE81" s="81">
        <f t="shared" si="65"/>
        <v>0</v>
      </c>
      <c r="BF81" s="81">
        <f t="shared" si="66"/>
        <v>0</v>
      </c>
      <c r="BG81" s="81">
        <f t="shared" si="67"/>
        <v>0</v>
      </c>
      <c r="BH81" s="81">
        <f t="shared" si="57"/>
        <v>0</v>
      </c>
      <c r="BI81" s="81">
        <f t="shared" si="58"/>
        <v>0</v>
      </c>
    </row>
    <row r="82" spans="1:61" ht="17.25" thickTop="1" thickBot="1">
      <c r="A82" s="70"/>
      <c r="B82" s="71"/>
      <c r="C82" s="3"/>
      <c r="D82" s="45"/>
      <c r="E82" s="45"/>
      <c r="F82" s="111">
        <f t="shared" si="61"/>
        <v>0</v>
      </c>
      <c r="G82" s="3"/>
      <c r="H82" s="3"/>
      <c r="I82" s="39"/>
      <c r="J82" s="45">
        <f t="shared" si="59"/>
        <v>0</v>
      </c>
      <c r="K82" s="45">
        <f t="shared" si="60"/>
        <v>0</v>
      </c>
      <c r="L82" s="3"/>
      <c r="M82" s="72"/>
      <c r="N82" s="73"/>
      <c r="O82" s="45">
        <f t="shared" si="62"/>
        <v>0</v>
      </c>
      <c r="P82" s="71"/>
      <c r="Q82" s="74"/>
      <c r="R82" s="74"/>
      <c r="S82" s="75"/>
      <c r="T82" s="76"/>
      <c r="U82" s="70"/>
      <c r="V82" s="3"/>
      <c r="W82" s="3"/>
      <c r="X82" s="3"/>
      <c r="Y82" s="39"/>
      <c r="Z82" s="405">
        <f t="shared" si="38"/>
        <v>0</v>
      </c>
      <c r="AA82" s="92">
        <f t="shared" si="50"/>
        <v>0</v>
      </c>
      <c r="AB82" s="71"/>
      <c r="AC82" s="3"/>
      <c r="AD82" s="71"/>
      <c r="AE82" s="78"/>
      <c r="AF82" s="78"/>
      <c r="AG82" s="3"/>
      <c r="AH82" s="3"/>
      <c r="AI82" s="79"/>
      <c r="AJ82" s="3"/>
      <c r="AK82" s="71"/>
      <c r="AL82" s="3"/>
      <c r="AM82" s="71"/>
      <c r="AN82" s="71"/>
      <c r="AO82" s="3"/>
      <c r="AP82" s="76"/>
      <c r="AQ82" s="74"/>
      <c r="AR82" s="3"/>
      <c r="AS82" s="3"/>
      <c r="AT82" s="3"/>
      <c r="AU82" s="3"/>
      <c r="AV82" s="3"/>
      <c r="AW82" s="1"/>
      <c r="AX82" s="1"/>
      <c r="AY82" s="1">
        <f t="shared" si="51"/>
        <v>0</v>
      </c>
      <c r="AZ82" s="3"/>
      <c r="BA82" s="3"/>
      <c r="BB82" s="3"/>
      <c r="BC82" s="80" t="e">
        <f t="shared" si="63"/>
        <v>#DIV/0!</v>
      </c>
      <c r="BD82" s="80" t="e">
        <f t="shared" si="64"/>
        <v>#DIV/0!</v>
      </c>
      <c r="BE82" s="81">
        <f t="shared" si="65"/>
        <v>0</v>
      </c>
      <c r="BF82" s="81">
        <f t="shared" si="66"/>
        <v>0</v>
      </c>
      <c r="BG82" s="81">
        <f t="shared" si="67"/>
        <v>0</v>
      </c>
      <c r="BH82" s="81">
        <f t="shared" si="57"/>
        <v>0</v>
      </c>
      <c r="BI82" s="81">
        <f t="shared" si="58"/>
        <v>0</v>
      </c>
    </row>
    <row r="83" spans="1:61" ht="17.25" thickTop="1" thickBot="1">
      <c r="A83" s="70"/>
      <c r="B83" s="71"/>
      <c r="C83" s="3"/>
      <c r="D83" s="45"/>
      <c r="E83" s="45"/>
      <c r="F83" s="111">
        <f t="shared" si="61"/>
        <v>0</v>
      </c>
      <c r="G83" s="3"/>
      <c r="H83" s="3"/>
      <c r="I83" s="39"/>
      <c r="J83" s="45">
        <f t="shared" si="59"/>
        <v>0</v>
      </c>
      <c r="K83" s="45">
        <f t="shared" si="60"/>
        <v>0</v>
      </c>
      <c r="L83" s="3"/>
      <c r="M83" s="72"/>
      <c r="N83" s="73"/>
      <c r="O83" s="45">
        <f t="shared" si="62"/>
        <v>0</v>
      </c>
      <c r="P83" s="71"/>
      <c r="Q83" s="74"/>
      <c r="R83" s="74"/>
      <c r="S83" s="75"/>
      <c r="T83" s="76"/>
      <c r="U83" s="70"/>
      <c r="V83" s="3"/>
      <c r="W83" s="3"/>
      <c r="X83" s="3"/>
      <c r="Y83" s="39"/>
      <c r="Z83" s="405">
        <f t="shared" si="38"/>
        <v>0</v>
      </c>
      <c r="AA83" s="92">
        <f t="shared" si="50"/>
        <v>0</v>
      </c>
      <c r="AB83" s="71"/>
      <c r="AC83" s="3"/>
      <c r="AD83" s="71"/>
      <c r="AE83" s="78"/>
      <c r="AF83" s="78"/>
      <c r="AG83" s="3"/>
      <c r="AH83" s="3"/>
      <c r="AI83" s="79"/>
      <c r="AJ83" s="3"/>
      <c r="AK83" s="71"/>
      <c r="AL83" s="3"/>
      <c r="AM83" s="71"/>
      <c r="AN83" s="71"/>
      <c r="AO83" s="3"/>
      <c r="AP83" s="76"/>
      <c r="AQ83" s="74"/>
      <c r="AR83" s="3"/>
      <c r="AS83" s="3"/>
      <c r="AT83" s="3"/>
      <c r="AU83" s="3"/>
      <c r="AV83" s="3"/>
      <c r="AW83" s="1"/>
      <c r="AX83" s="1"/>
      <c r="AY83" s="1">
        <f t="shared" si="51"/>
        <v>0</v>
      </c>
      <c r="AZ83" s="3"/>
      <c r="BA83" s="3"/>
      <c r="BB83" s="3"/>
      <c r="BC83" s="80" t="e">
        <f t="shared" si="63"/>
        <v>#DIV/0!</v>
      </c>
      <c r="BD83" s="80" t="e">
        <f t="shared" si="64"/>
        <v>#DIV/0!</v>
      </c>
      <c r="BE83" s="81">
        <f t="shared" si="65"/>
        <v>0</v>
      </c>
      <c r="BF83" s="81">
        <f t="shared" si="66"/>
        <v>0</v>
      </c>
      <c r="BG83" s="81">
        <f t="shared" si="67"/>
        <v>0</v>
      </c>
      <c r="BH83" s="81">
        <f t="shared" si="57"/>
        <v>0</v>
      </c>
      <c r="BI83" s="81">
        <f t="shared" si="58"/>
        <v>0</v>
      </c>
    </row>
    <row r="84" spans="1:61" ht="17.25" thickTop="1" thickBot="1">
      <c r="A84" s="70"/>
      <c r="B84" s="71"/>
      <c r="C84" s="3"/>
      <c r="D84" s="45"/>
      <c r="E84" s="45"/>
      <c r="F84" s="111">
        <f t="shared" si="61"/>
        <v>0</v>
      </c>
      <c r="G84" s="3"/>
      <c r="H84" s="3"/>
      <c r="I84" s="39"/>
      <c r="J84" s="45">
        <f t="shared" si="59"/>
        <v>0</v>
      </c>
      <c r="K84" s="45">
        <f t="shared" si="60"/>
        <v>0</v>
      </c>
      <c r="L84" s="3"/>
      <c r="M84" s="72"/>
      <c r="N84" s="73"/>
      <c r="O84" s="45">
        <f t="shared" si="62"/>
        <v>0</v>
      </c>
      <c r="P84" s="71"/>
      <c r="Q84" s="74"/>
      <c r="R84" s="74"/>
      <c r="S84" s="75"/>
      <c r="T84" s="76"/>
      <c r="U84" s="70"/>
      <c r="V84" s="3"/>
      <c r="W84" s="3"/>
      <c r="X84" s="3"/>
      <c r="Y84" s="39"/>
      <c r="Z84" s="405">
        <f t="shared" ref="Z84:Z147" si="68">IF(AG84="Corporate",((F84+Y84)/2),IF(G84="Club",I84,(F84+Y84)))</f>
        <v>0</v>
      </c>
      <c r="AA84" s="92">
        <f t="shared" si="50"/>
        <v>0</v>
      </c>
      <c r="AB84" s="71"/>
      <c r="AC84" s="3"/>
      <c r="AD84" s="71"/>
      <c r="AE84" s="78"/>
      <c r="AF84" s="78"/>
      <c r="AG84" s="3"/>
      <c r="AH84" s="3"/>
      <c r="AI84" s="79"/>
      <c r="AJ84" s="3"/>
      <c r="AK84" s="71"/>
      <c r="AL84" s="3"/>
      <c r="AM84" s="71"/>
      <c r="AN84" s="71"/>
      <c r="AO84" s="3"/>
      <c r="AP84" s="76"/>
      <c r="AQ84" s="74"/>
      <c r="AR84" s="3"/>
      <c r="AS84" s="3"/>
      <c r="AT84" s="3"/>
      <c r="AU84" s="3"/>
      <c r="AV84" s="3"/>
      <c r="AW84" s="1"/>
      <c r="AX84" s="1"/>
      <c r="AY84" s="1">
        <f t="shared" si="51"/>
        <v>0</v>
      </c>
      <c r="AZ84" s="3"/>
      <c r="BA84" s="3"/>
      <c r="BB84" s="3"/>
      <c r="BC84" s="80" t="e">
        <f t="shared" si="63"/>
        <v>#DIV/0!</v>
      </c>
      <c r="BD84" s="80" t="e">
        <f t="shared" si="64"/>
        <v>#DIV/0!</v>
      </c>
      <c r="BE84" s="81">
        <f t="shared" si="65"/>
        <v>0</v>
      </c>
      <c r="BF84" s="81">
        <f t="shared" si="66"/>
        <v>0</v>
      </c>
      <c r="BG84" s="81">
        <f t="shared" si="67"/>
        <v>0</v>
      </c>
      <c r="BH84" s="81">
        <f t="shared" si="57"/>
        <v>0</v>
      </c>
      <c r="BI84" s="81">
        <f t="shared" si="58"/>
        <v>0</v>
      </c>
    </row>
    <row r="85" spans="1:61" ht="17.25" thickTop="1" thickBot="1">
      <c r="A85" s="70"/>
      <c r="B85" s="71"/>
      <c r="C85" s="3"/>
      <c r="D85" s="45"/>
      <c r="E85" s="45"/>
      <c r="F85" s="111">
        <f t="shared" si="61"/>
        <v>0</v>
      </c>
      <c r="G85" s="3"/>
      <c r="H85" s="3"/>
      <c r="I85" s="39"/>
      <c r="J85" s="45">
        <f t="shared" si="59"/>
        <v>0</v>
      </c>
      <c r="K85" s="45">
        <f t="shared" si="60"/>
        <v>0</v>
      </c>
      <c r="L85" s="3"/>
      <c r="M85" s="72"/>
      <c r="N85" s="73"/>
      <c r="O85" s="45">
        <f t="shared" si="62"/>
        <v>0</v>
      </c>
      <c r="P85" s="71"/>
      <c r="Q85" s="74"/>
      <c r="R85" s="74"/>
      <c r="S85" s="75"/>
      <c r="T85" s="76"/>
      <c r="U85" s="70"/>
      <c r="V85" s="3"/>
      <c r="W85" s="3"/>
      <c r="X85" s="3"/>
      <c r="Y85" s="39"/>
      <c r="Z85" s="405">
        <f t="shared" si="68"/>
        <v>0</v>
      </c>
      <c r="AA85" s="92">
        <f t="shared" si="50"/>
        <v>0</v>
      </c>
      <c r="AB85" s="71"/>
      <c r="AC85" s="3"/>
      <c r="AD85" s="71"/>
      <c r="AE85" s="78"/>
      <c r="AF85" s="78"/>
      <c r="AG85" s="3"/>
      <c r="AH85" s="3"/>
      <c r="AI85" s="79"/>
      <c r="AJ85" s="3"/>
      <c r="AK85" s="71"/>
      <c r="AL85" s="3"/>
      <c r="AM85" s="71"/>
      <c r="AN85" s="71"/>
      <c r="AO85" s="3"/>
      <c r="AP85" s="76"/>
      <c r="AQ85" s="74"/>
      <c r="AR85" s="3"/>
      <c r="AS85" s="3"/>
      <c r="AT85" s="3"/>
      <c r="AU85" s="3"/>
      <c r="AV85" s="3"/>
      <c r="AW85" s="1"/>
      <c r="AX85" s="1"/>
      <c r="AY85" s="1">
        <f t="shared" si="51"/>
        <v>0</v>
      </c>
      <c r="AZ85" s="3"/>
      <c r="BA85" s="3"/>
      <c r="BB85" s="3"/>
      <c r="BC85" s="80" t="e">
        <f t="shared" si="63"/>
        <v>#DIV/0!</v>
      </c>
      <c r="BD85" s="80" t="e">
        <f t="shared" si="64"/>
        <v>#DIV/0!</v>
      </c>
      <c r="BE85" s="81">
        <f t="shared" si="65"/>
        <v>0</v>
      </c>
      <c r="BF85" s="81">
        <f t="shared" si="66"/>
        <v>0</v>
      </c>
      <c r="BG85" s="81">
        <f t="shared" si="67"/>
        <v>0</v>
      </c>
      <c r="BH85" s="81">
        <f t="shared" si="57"/>
        <v>0</v>
      </c>
      <c r="BI85" s="81">
        <f t="shared" si="58"/>
        <v>0</v>
      </c>
    </row>
    <row r="86" spans="1:61" ht="17.25" thickTop="1" thickBot="1">
      <c r="A86" s="70"/>
      <c r="B86" s="71"/>
      <c r="C86" s="3"/>
      <c r="D86" s="45"/>
      <c r="E86" s="45"/>
      <c r="F86" s="111">
        <f t="shared" si="61"/>
        <v>0</v>
      </c>
      <c r="G86" s="3"/>
      <c r="H86" s="3"/>
      <c r="I86" s="39"/>
      <c r="J86" s="45">
        <f t="shared" si="59"/>
        <v>0</v>
      </c>
      <c r="K86" s="45">
        <f t="shared" si="60"/>
        <v>0</v>
      </c>
      <c r="L86" s="3"/>
      <c r="M86" s="72"/>
      <c r="N86" s="73"/>
      <c r="O86" s="45">
        <f t="shared" si="62"/>
        <v>0</v>
      </c>
      <c r="P86" s="71"/>
      <c r="Q86" s="74"/>
      <c r="R86" s="74"/>
      <c r="S86" s="75"/>
      <c r="T86" s="76"/>
      <c r="U86" s="70"/>
      <c r="V86" s="3"/>
      <c r="W86" s="3"/>
      <c r="X86" s="3"/>
      <c r="Y86" s="39"/>
      <c r="Z86" s="405">
        <f t="shared" si="68"/>
        <v>0</v>
      </c>
      <c r="AA86" s="92">
        <f t="shared" si="50"/>
        <v>0</v>
      </c>
      <c r="AB86" s="71"/>
      <c r="AC86" s="3"/>
      <c r="AD86" s="71"/>
      <c r="AE86" s="78"/>
      <c r="AF86" s="78"/>
      <c r="AG86" s="3"/>
      <c r="AH86" s="3"/>
      <c r="AI86" s="79"/>
      <c r="AJ86" s="3"/>
      <c r="AK86" s="71"/>
      <c r="AL86" s="3"/>
      <c r="AM86" s="71"/>
      <c r="AN86" s="71"/>
      <c r="AO86" s="3"/>
      <c r="AP86" s="76"/>
      <c r="AQ86" s="74"/>
      <c r="AR86" s="3"/>
      <c r="AS86" s="3"/>
      <c r="AT86" s="3"/>
      <c r="AU86" s="3"/>
      <c r="AV86" s="3"/>
      <c r="AW86" s="1"/>
      <c r="AX86" s="1"/>
      <c r="AY86" s="1">
        <f t="shared" si="51"/>
        <v>0</v>
      </c>
      <c r="AZ86" s="3"/>
      <c r="BA86" s="3"/>
      <c r="BB86" s="3"/>
      <c r="BC86" s="80" t="e">
        <f t="shared" si="63"/>
        <v>#DIV/0!</v>
      </c>
      <c r="BD86" s="80" t="e">
        <f t="shared" si="64"/>
        <v>#DIV/0!</v>
      </c>
      <c r="BE86" s="81">
        <f t="shared" si="65"/>
        <v>0</v>
      </c>
      <c r="BF86" s="81">
        <f t="shared" si="66"/>
        <v>0</v>
      </c>
      <c r="BG86" s="81">
        <f t="shared" si="67"/>
        <v>0</v>
      </c>
      <c r="BH86" s="81">
        <f t="shared" si="57"/>
        <v>0</v>
      </c>
      <c r="BI86" s="81">
        <f t="shared" si="58"/>
        <v>0</v>
      </c>
    </row>
    <row r="87" spans="1:61" ht="17.25" thickTop="1" thickBot="1">
      <c r="A87" s="70"/>
      <c r="B87" s="71"/>
      <c r="C87" s="3"/>
      <c r="D87" s="45"/>
      <c r="E87" s="45"/>
      <c r="F87" s="111">
        <f t="shared" si="61"/>
        <v>0</v>
      </c>
      <c r="G87" s="3"/>
      <c r="H87" s="3"/>
      <c r="I87" s="39"/>
      <c r="J87" s="45">
        <f t="shared" si="59"/>
        <v>0</v>
      </c>
      <c r="K87" s="45">
        <f t="shared" si="60"/>
        <v>0</v>
      </c>
      <c r="L87" s="3"/>
      <c r="M87" s="72"/>
      <c r="N87" s="73"/>
      <c r="O87" s="45">
        <f t="shared" si="62"/>
        <v>0</v>
      </c>
      <c r="P87" s="71"/>
      <c r="Q87" s="74"/>
      <c r="R87" s="74"/>
      <c r="S87" s="75"/>
      <c r="T87" s="76"/>
      <c r="U87" s="70"/>
      <c r="V87" s="3"/>
      <c r="W87" s="3"/>
      <c r="X87" s="3"/>
      <c r="Y87" s="39"/>
      <c r="Z87" s="405">
        <f t="shared" si="68"/>
        <v>0</v>
      </c>
      <c r="AA87" s="92">
        <f t="shared" si="50"/>
        <v>0</v>
      </c>
      <c r="AB87" s="71"/>
      <c r="AC87" s="3"/>
      <c r="AD87" s="71"/>
      <c r="AE87" s="78"/>
      <c r="AF87" s="78"/>
      <c r="AG87" s="3"/>
      <c r="AH87" s="3"/>
      <c r="AI87" s="79"/>
      <c r="AJ87" s="3"/>
      <c r="AK87" s="71"/>
      <c r="AL87" s="3"/>
      <c r="AM87" s="71"/>
      <c r="AN87" s="71"/>
      <c r="AO87" s="3"/>
      <c r="AP87" s="76"/>
      <c r="AQ87" s="74"/>
      <c r="AR87" s="3"/>
      <c r="AS87" s="3"/>
      <c r="AT87" s="3"/>
      <c r="AU87" s="3"/>
      <c r="AV87" s="3"/>
      <c r="AW87" s="1"/>
      <c r="AX87" s="1"/>
      <c r="AY87" s="1">
        <f t="shared" si="51"/>
        <v>0</v>
      </c>
      <c r="AZ87" s="3"/>
      <c r="BA87" s="3"/>
      <c r="BB87" s="3"/>
      <c r="BC87" s="80" t="e">
        <f t="shared" si="63"/>
        <v>#DIV/0!</v>
      </c>
      <c r="BD87" s="80" t="e">
        <f t="shared" si="64"/>
        <v>#DIV/0!</v>
      </c>
      <c r="BE87" s="81">
        <f t="shared" si="65"/>
        <v>0</v>
      </c>
      <c r="BF87" s="81">
        <f t="shared" si="66"/>
        <v>0</v>
      </c>
      <c r="BG87" s="81">
        <f t="shared" si="67"/>
        <v>0</v>
      </c>
      <c r="BH87" s="81">
        <f t="shared" si="57"/>
        <v>0</v>
      </c>
      <c r="BI87" s="81">
        <f t="shared" si="58"/>
        <v>0</v>
      </c>
    </row>
    <row r="88" spans="1:61" ht="17.25" thickTop="1" thickBot="1">
      <c r="A88" s="70"/>
      <c r="B88" s="71"/>
      <c r="C88" s="3"/>
      <c r="D88" s="45"/>
      <c r="E88" s="45"/>
      <c r="F88" s="111">
        <f t="shared" si="61"/>
        <v>0</v>
      </c>
      <c r="G88" s="3"/>
      <c r="H88" s="3"/>
      <c r="I88" s="39"/>
      <c r="J88" s="45">
        <f t="shared" si="59"/>
        <v>0</v>
      </c>
      <c r="K88" s="45">
        <f t="shared" si="60"/>
        <v>0</v>
      </c>
      <c r="L88" s="3"/>
      <c r="M88" s="72"/>
      <c r="N88" s="73"/>
      <c r="O88" s="45">
        <f t="shared" si="62"/>
        <v>0</v>
      </c>
      <c r="P88" s="71"/>
      <c r="Q88" s="74"/>
      <c r="R88" s="74"/>
      <c r="S88" s="75"/>
      <c r="T88" s="76"/>
      <c r="U88" s="70"/>
      <c r="V88" s="3"/>
      <c r="W88" s="3"/>
      <c r="X88" s="3"/>
      <c r="Y88" s="39"/>
      <c r="Z88" s="405">
        <f t="shared" si="68"/>
        <v>0</v>
      </c>
      <c r="AA88" s="92">
        <f t="shared" si="50"/>
        <v>0</v>
      </c>
      <c r="AB88" s="71"/>
      <c r="AC88" s="3"/>
      <c r="AD88" s="71"/>
      <c r="AE88" s="78"/>
      <c r="AF88" s="78"/>
      <c r="AG88" s="3"/>
      <c r="AH88" s="3"/>
      <c r="AI88" s="79"/>
      <c r="AJ88" s="3"/>
      <c r="AK88" s="71"/>
      <c r="AL88" s="3"/>
      <c r="AM88" s="71"/>
      <c r="AN88" s="71"/>
      <c r="AO88" s="3"/>
      <c r="AP88" s="76"/>
      <c r="AQ88" s="74"/>
      <c r="AR88" s="3"/>
      <c r="AS88" s="3"/>
      <c r="AT88" s="3"/>
      <c r="AU88" s="3"/>
      <c r="AV88" s="3"/>
      <c r="AW88" s="1"/>
      <c r="AX88" s="1"/>
      <c r="AY88" s="1">
        <f t="shared" si="51"/>
        <v>0</v>
      </c>
      <c r="AZ88" s="3"/>
      <c r="BA88" s="3"/>
      <c r="BB88" s="3"/>
      <c r="BC88" s="80" t="e">
        <f t="shared" si="63"/>
        <v>#DIV/0!</v>
      </c>
      <c r="BD88" s="80" t="e">
        <f t="shared" si="64"/>
        <v>#DIV/0!</v>
      </c>
      <c r="BE88" s="81">
        <f t="shared" si="65"/>
        <v>0</v>
      </c>
      <c r="BF88" s="81">
        <f t="shared" si="66"/>
        <v>0</v>
      </c>
      <c r="BG88" s="81">
        <f t="shared" si="67"/>
        <v>0</v>
      </c>
      <c r="BH88" s="81">
        <f t="shared" si="57"/>
        <v>0</v>
      </c>
      <c r="BI88" s="81">
        <f t="shared" si="58"/>
        <v>0</v>
      </c>
    </row>
    <row r="89" spans="1:61" ht="17.25" thickTop="1" thickBot="1">
      <c r="A89" s="70"/>
      <c r="B89" s="71"/>
      <c r="C89" s="3"/>
      <c r="D89" s="45"/>
      <c r="E89" s="45"/>
      <c r="F89" s="111">
        <f t="shared" si="61"/>
        <v>0</v>
      </c>
      <c r="G89" s="3"/>
      <c r="H89" s="3"/>
      <c r="I89" s="39"/>
      <c r="J89" s="45">
        <f t="shared" si="59"/>
        <v>0</v>
      </c>
      <c r="K89" s="45">
        <f t="shared" si="60"/>
        <v>0</v>
      </c>
      <c r="L89" s="3"/>
      <c r="M89" s="72"/>
      <c r="N89" s="73"/>
      <c r="O89" s="45">
        <f t="shared" si="62"/>
        <v>0</v>
      </c>
      <c r="P89" s="71"/>
      <c r="Q89" s="74"/>
      <c r="R89" s="74"/>
      <c r="S89" s="75"/>
      <c r="T89" s="76"/>
      <c r="U89" s="70"/>
      <c r="V89" s="3"/>
      <c r="W89" s="3"/>
      <c r="X89" s="3"/>
      <c r="Y89" s="39"/>
      <c r="Z89" s="405">
        <f t="shared" si="68"/>
        <v>0</v>
      </c>
      <c r="AA89" s="92">
        <f t="shared" si="50"/>
        <v>0</v>
      </c>
      <c r="AB89" s="71"/>
      <c r="AC89" s="3"/>
      <c r="AD89" s="71"/>
      <c r="AE89" s="78"/>
      <c r="AF89" s="78"/>
      <c r="AG89" s="3"/>
      <c r="AH89" s="3"/>
      <c r="AI89" s="79"/>
      <c r="AJ89" s="3"/>
      <c r="AK89" s="71"/>
      <c r="AL89" s="3"/>
      <c r="AM89" s="71"/>
      <c r="AN89" s="71"/>
      <c r="AO89" s="3"/>
      <c r="AP89" s="76"/>
      <c r="AQ89" s="74"/>
      <c r="AR89" s="3"/>
      <c r="AS89" s="3"/>
      <c r="AT89" s="3"/>
      <c r="AU89" s="3"/>
      <c r="AV89" s="3"/>
      <c r="AW89" s="1"/>
      <c r="AX89" s="1"/>
      <c r="AY89" s="1">
        <f t="shared" si="51"/>
        <v>0</v>
      </c>
      <c r="AZ89" s="3"/>
      <c r="BA89" s="3"/>
      <c r="BB89" s="3"/>
      <c r="BC89" s="80" t="e">
        <f t="shared" si="63"/>
        <v>#DIV/0!</v>
      </c>
      <c r="BD89" s="80" t="e">
        <f t="shared" si="64"/>
        <v>#DIV/0!</v>
      </c>
      <c r="BE89" s="81">
        <f t="shared" si="65"/>
        <v>0</v>
      </c>
      <c r="BF89" s="81">
        <f t="shared" si="66"/>
        <v>0</v>
      </c>
      <c r="BG89" s="81">
        <f t="shared" si="67"/>
        <v>0</v>
      </c>
      <c r="BH89" s="81">
        <f t="shared" si="57"/>
        <v>0</v>
      </c>
      <c r="BI89" s="81">
        <f t="shared" si="58"/>
        <v>0</v>
      </c>
    </row>
    <row r="90" spans="1:61" ht="17.25" thickTop="1" thickBot="1">
      <c r="A90" s="70"/>
      <c r="B90" s="71"/>
      <c r="C90" s="3"/>
      <c r="D90" s="45"/>
      <c r="E90" s="45"/>
      <c r="F90" s="111">
        <f t="shared" si="61"/>
        <v>0</v>
      </c>
      <c r="G90" s="3"/>
      <c r="H90" s="3"/>
      <c r="I90" s="39"/>
      <c r="J90" s="45">
        <f t="shared" si="59"/>
        <v>0</v>
      </c>
      <c r="K90" s="45">
        <f t="shared" si="60"/>
        <v>0</v>
      </c>
      <c r="L90" s="3"/>
      <c r="M90" s="72"/>
      <c r="N90" s="73"/>
      <c r="O90" s="45">
        <f t="shared" si="62"/>
        <v>0</v>
      </c>
      <c r="P90" s="71"/>
      <c r="Q90" s="74"/>
      <c r="R90" s="74"/>
      <c r="S90" s="75"/>
      <c r="T90" s="76"/>
      <c r="U90" s="70"/>
      <c r="V90" s="3"/>
      <c r="W90" s="3"/>
      <c r="X90" s="3"/>
      <c r="Y90" s="39"/>
      <c r="Z90" s="405">
        <f t="shared" si="68"/>
        <v>0</v>
      </c>
      <c r="AA90" s="92">
        <f t="shared" si="50"/>
        <v>0</v>
      </c>
      <c r="AB90" s="71"/>
      <c r="AC90" s="3"/>
      <c r="AD90" s="71"/>
      <c r="AE90" s="78"/>
      <c r="AF90" s="78"/>
      <c r="AG90" s="3"/>
      <c r="AH90" s="3"/>
      <c r="AI90" s="79"/>
      <c r="AJ90" s="3"/>
      <c r="AK90" s="71"/>
      <c r="AL90" s="3"/>
      <c r="AM90" s="71"/>
      <c r="AN90" s="71"/>
      <c r="AO90" s="3"/>
      <c r="AP90" s="76"/>
      <c r="AQ90" s="74"/>
      <c r="AR90" s="3"/>
      <c r="AS90" s="3"/>
      <c r="AT90" s="3"/>
      <c r="AU90" s="3"/>
      <c r="AV90" s="3"/>
      <c r="AW90" s="1"/>
      <c r="AX90" s="1"/>
      <c r="AY90" s="1">
        <f t="shared" si="51"/>
        <v>0</v>
      </c>
      <c r="AZ90" s="3"/>
      <c r="BA90" s="3"/>
      <c r="BB90" s="3"/>
      <c r="BC90" s="80" t="e">
        <f t="shared" si="63"/>
        <v>#DIV/0!</v>
      </c>
      <c r="BD90" s="80" t="e">
        <f t="shared" si="64"/>
        <v>#DIV/0!</v>
      </c>
      <c r="BE90" s="81">
        <f t="shared" si="65"/>
        <v>0</v>
      </c>
      <c r="BF90" s="81">
        <f t="shared" si="66"/>
        <v>0</v>
      </c>
      <c r="BG90" s="81">
        <f t="shared" si="67"/>
        <v>0</v>
      </c>
      <c r="BH90" s="81">
        <f t="shared" si="57"/>
        <v>0</v>
      </c>
      <c r="BI90" s="81">
        <f t="shared" si="58"/>
        <v>0</v>
      </c>
    </row>
    <row r="91" spans="1:61" ht="17.25" thickTop="1" thickBot="1">
      <c r="A91" s="70"/>
      <c r="B91" s="71"/>
      <c r="C91" s="3"/>
      <c r="D91" s="45"/>
      <c r="E91" s="45"/>
      <c r="F91" s="111">
        <f t="shared" si="61"/>
        <v>0</v>
      </c>
      <c r="G91" s="3"/>
      <c r="H91" s="3"/>
      <c r="I91" s="39"/>
      <c r="J91" s="45">
        <f t="shared" si="59"/>
        <v>0</v>
      </c>
      <c r="K91" s="45">
        <f t="shared" si="60"/>
        <v>0</v>
      </c>
      <c r="L91" s="3"/>
      <c r="M91" s="72"/>
      <c r="N91" s="73"/>
      <c r="O91" s="45">
        <f t="shared" si="62"/>
        <v>0</v>
      </c>
      <c r="P91" s="71"/>
      <c r="Q91" s="74"/>
      <c r="R91" s="74"/>
      <c r="S91" s="75"/>
      <c r="T91" s="76"/>
      <c r="U91" s="70"/>
      <c r="V91" s="3"/>
      <c r="W91" s="3"/>
      <c r="X91" s="3"/>
      <c r="Y91" s="39"/>
      <c r="Z91" s="405">
        <f t="shared" si="68"/>
        <v>0</v>
      </c>
      <c r="AA91" s="92">
        <f t="shared" si="50"/>
        <v>0</v>
      </c>
      <c r="AB91" s="71"/>
      <c r="AC91" s="3"/>
      <c r="AD91" s="71"/>
      <c r="AE91" s="78"/>
      <c r="AF91" s="78"/>
      <c r="AG91" s="3"/>
      <c r="AH91" s="3"/>
      <c r="AI91" s="79"/>
      <c r="AJ91" s="3"/>
      <c r="AK91" s="71"/>
      <c r="AL91" s="3"/>
      <c r="AM91" s="71"/>
      <c r="AN91" s="71"/>
      <c r="AO91" s="3"/>
      <c r="AP91" s="76"/>
      <c r="AQ91" s="74"/>
      <c r="AR91" s="3"/>
      <c r="AS91" s="3"/>
      <c r="AT91" s="3"/>
      <c r="AU91" s="3"/>
      <c r="AV91" s="3"/>
      <c r="AW91" s="1"/>
      <c r="AX91" s="1"/>
      <c r="AY91" s="1">
        <f t="shared" si="51"/>
        <v>0</v>
      </c>
      <c r="AZ91" s="3"/>
      <c r="BA91" s="3"/>
      <c r="BB91" s="3"/>
      <c r="BC91" s="80" t="e">
        <f t="shared" si="63"/>
        <v>#DIV/0!</v>
      </c>
      <c r="BD91" s="80" t="e">
        <f t="shared" si="64"/>
        <v>#DIV/0!</v>
      </c>
      <c r="BE91" s="81">
        <f t="shared" si="65"/>
        <v>0</v>
      </c>
      <c r="BF91" s="81">
        <f t="shared" si="66"/>
        <v>0</v>
      </c>
      <c r="BG91" s="81">
        <f t="shared" si="67"/>
        <v>0</v>
      </c>
      <c r="BH91" s="81">
        <f t="shared" si="57"/>
        <v>0</v>
      </c>
      <c r="BI91" s="81">
        <f t="shared" si="58"/>
        <v>0</v>
      </c>
    </row>
    <row r="92" spans="1:61" ht="17.25" thickTop="1" thickBot="1">
      <c r="A92" s="70"/>
      <c r="B92" s="71"/>
      <c r="C92" s="3"/>
      <c r="D92" s="45"/>
      <c r="E92" s="45"/>
      <c r="F92" s="111">
        <f t="shared" si="61"/>
        <v>0</v>
      </c>
      <c r="G92" s="3"/>
      <c r="H92" s="3"/>
      <c r="I92" s="39"/>
      <c r="J92" s="45">
        <f t="shared" si="59"/>
        <v>0</v>
      </c>
      <c r="K92" s="45">
        <f t="shared" si="60"/>
        <v>0</v>
      </c>
      <c r="L92" s="3"/>
      <c r="M92" s="72"/>
      <c r="N92" s="73"/>
      <c r="O92" s="45">
        <f t="shared" si="62"/>
        <v>0</v>
      </c>
      <c r="P92" s="71"/>
      <c r="Q92" s="74"/>
      <c r="R92" s="74"/>
      <c r="S92" s="75"/>
      <c r="T92" s="76"/>
      <c r="U92" s="70"/>
      <c r="V92" s="3"/>
      <c r="W92" s="3"/>
      <c r="X92" s="3"/>
      <c r="Y92" s="39"/>
      <c r="Z92" s="405">
        <f t="shared" si="68"/>
        <v>0</v>
      </c>
      <c r="AA92" s="92">
        <f t="shared" si="50"/>
        <v>0</v>
      </c>
      <c r="AB92" s="71"/>
      <c r="AC92" s="3"/>
      <c r="AD92" s="71"/>
      <c r="AE92" s="78"/>
      <c r="AF92" s="78"/>
      <c r="AG92" s="3"/>
      <c r="AH92" s="3"/>
      <c r="AI92" s="79"/>
      <c r="AJ92" s="3"/>
      <c r="AK92" s="71"/>
      <c r="AL92" s="3"/>
      <c r="AM92" s="71"/>
      <c r="AN92" s="71"/>
      <c r="AO92" s="3"/>
      <c r="AP92" s="76"/>
      <c r="AQ92" s="74"/>
      <c r="AR92" s="3"/>
      <c r="AS92" s="3"/>
      <c r="AT92" s="3"/>
      <c r="AU92" s="3"/>
      <c r="AV92" s="3"/>
      <c r="AW92" s="1"/>
      <c r="AX92" s="1"/>
      <c r="AY92" s="1">
        <f t="shared" si="51"/>
        <v>0</v>
      </c>
      <c r="AZ92" s="3"/>
      <c r="BA92" s="3"/>
      <c r="BB92" s="3"/>
      <c r="BC92" s="80" t="e">
        <f t="shared" si="63"/>
        <v>#DIV/0!</v>
      </c>
      <c r="BD92" s="80" t="e">
        <f t="shared" si="64"/>
        <v>#DIV/0!</v>
      </c>
      <c r="BE92" s="81">
        <f t="shared" si="65"/>
        <v>0</v>
      </c>
      <c r="BF92" s="81">
        <f t="shared" si="66"/>
        <v>0</v>
      </c>
      <c r="BG92" s="81">
        <f t="shared" si="67"/>
        <v>0</v>
      </c>
      <c r="BH92" s="81">
        <f t="shared" si="57"/>
        <v>0</v>
      </c>
      <c r="BI92" s="81">
        <f t="shared" si="58"/>
        <v>0</v>
      </c>
    </row>
    <row r="93" spans="1:61" ht="17.25" thickTop="1" thickBot="1">
      <c r="A93" s="70"/>
      <c r="B93" s="71"/>
      <c r="C93" s="3"/>
      <c r="D93" s="45"/>
      <c r="E93" s="45"/>
      <c r="F93" s="111">
        <f t="shared" si="61"/>
        <v>0</v>
      </c>
      <c r="G93" s="3"/>
      <c r="H93" s="3"/>
      <c r="I93" s="39"/>
      <c r="J93" s="45">
        <f t="shared" si="59"/>
        <v>0</v>
      </c>
      <c r="K93" s="45">
        <f t="shared" si="60"/>
        <v>0</v>
      </c>
      <c r="L93" s="3"/>
      <c r="M93" s="72"/>
      <c r="N93" s="73"/>
      <c r="O93" s="45">
        <f t="shared" si="62"/>
        <v>0</v>
      </c>
      <c r="P93" s="71"/>
      <c r="Q93" s="74"/>
      <c r="R93" s="74"/>
      <c r="S93" s="75"/>
      <c r="T93" s="76"/>
      <c r="U93" s="70"/>
      <c r="V93" s="3"/>
      <c r="W93" s="3"/>
      <c r="X93" s="3"/>
      <c r="Y93" s="39"/>
      <c r="Z93" s="405">
        <f t="shared" si="68"/>
        <v>0</v>
      </c>
      <c r="AA93" s="92">
        <f t="shared" si="50"/>
        <v>0</v>
      </c>
      <c r="AB93" s="71"/>
      <c r="AC93" s="3"/>
      <c r="AD93" s="71"/>
      <c r="AE93" s="78"/>
      <c r="AF93" s="78"/>
      <c r="AG93" s="3"/>
      <c r="AH93" s="3"/>
      <c r="AI93" s="79"/>
      <c r="AJ93" s="3"/>
      <c r="AK93" s="71"/>
      <c r="AL93" s="3"/>
      <c r="AM93" s="71"/>
      <c r="AN93" s="71"/>
      <c r="AO93" s="3"/>
      <c r="AP93" s="76"/>
      <c r="AQ93" s="74"/>
      <c r="AR93" s="3"/>
      <c r="AS93" s="3"/>
      <c r="AT93" s="3"/>
      <c r="AU93" s="3"/>
      <c r="AV93" s="3"/>
      <c r="AW93" s="1"/>
      <c r="AX93" s="1"/>
      <c r="AY93" s="1">
        <f t="shared" si="51"/>
        <v>0</v>
      </c>
      <c r="AZ93" s="3"/>
      <c r="BA93" s="3"/>
      <c r="BB93" s="3"/>
      <c r="BC93" s="80" t="e">
        <f t="shared" si="63"/>
        <v>#DIV/0!</v>
      </c>
      <c r="BD93" s="80" t="e">
        <f t="shared" si="64"/>
        <v>#DIV/0!</v>
      </c>
      <c r="BE93" s="81">
        <f t="shared" si="65"/>
        <v>0</v>
      </c>
      <c r="BF93" s="81">
        <f t="shared" si="66"/>
        <v>0</v>
      </c>
      <c r="BG93" s="81">
        <f t="shared" si="67"/>
        <v>0</v>
      </c>
      <c r="BH93" s="81">
        <f t="shared" si="57"/>
        <v>0</v>
      </c>
      <c r="BI93" s="81">
        <f t="shared" si="58"/>
        <v>0</v>
      </c>
    </row>
    <row r="94" spans="1:61" ht="17.25" thickTop="1" thickBot="1">
      <c r="A94" s="70"/>
      <c r="B94" s="71"/>
      <c r="C94" s="3"/>
      <c r="D94" s="45"/>
      <c r="E94" s="45"/>
      <c r="F94" s="111">
        <f t="shared" si="61"/>
        <v>0</v>
      </c>
      <c r="G94" s="3"/>
      <c r="H94" s="3"/>
      <c r="I94" s="39"/>
      <c r="J94" s="45">
        <f t="shared" si="59"/>
        <v>0</v>
      </c>
      <c r="K94" s="45">
        <f t="shared" si="60"/>
        <v>0</v>
      </c>
      <c r="L94" s="3"/>
      <c r="M94" s="72"/>
      <c r="N94" s="73"/>
      <c r="O94" s="45">
        <f t="shared" si="62"/>
        <v>0</v>
      </c>
      <c r="P94" s="71"/>
      <c r="Q94" s="74"/>
      <c r="R94" s="74"/>
      <c r="S94" s="75"/>
      <c r="T94" s="76"/>
      <c r="U94" s="70"/>
      <c r="V94" s="3"/>
      <c r="W94" s="3"/>
      <c r="X94" s="3"/>
      <c r="Y94" s="39"/>
      <c r="Z94" s="405">
        <f t="shared" si="68"/>
        <v>0</v>
      </c>
      <c r="AA94" s="92">
        <f t="shared" si="50"/>
        <v>0</v>
      </c>
      <c r="AB94" s="71"/>
      <c r="AC94" s="3"/>
      <c r="AD94" s="71"/>
      <c r="AE94" s="78"/>
      <c r="AF94" s="78"/>
      <c r="AG94" s="3"/>
      <c r="AH94" s="3"/>
      <c r="AI94" s="79"/>
      <c r="AJ94" s="3"/>
      <c r="AK94" s="71"/>
      <c r="AL94" s="3"/>
      <c r="AM94" s="71"/>
      <c r="AN94" s="71"/>
      <c r="AO94" s="3"/>
      <c r="AP94" s="76"/>
      <c r="AQ94" s="74"/>
      <c r="AR94" s="3"/>
      <c r="AS94" s="3"/>
      <c r="AT94" s="3"/>
      <c r="AU94" s="3"/>
      <c r="AV94" s="3"/>
      <c r="AW94" s="1"/>
      <c r="AX94" s="1"/>
      <c r="AY94" s="1">
        <f t="shared" si="51"/>
        <v>0</v>
      </c>
      <c r="AZ94" s="3"/>
      <c r="BA94" s="3"/>
      <c r="BB94" s="3"/>
      <c r="BC94" s="80" t="e">
        <f t="shared" si="63"/>
        <v>#DIV/0!</v>
      </c>
      <c r="BD94" s="80" t="e">
        <f t="shared" si="64"/>
        <v>#DIV/0!</v>
      </c>
      <c r="BE94" s="81">
        <f t="shared" si="65"/>
        <v>0</v>
      </c>
      <c r="BF94" s="81">
        <f t="shared" si="66"/>
        <v>0</v>
      </c>
      <c r="BG94" s="81">
        <f t="shared" si="67"/>
        <v>0</v>
      </c>
      <c r="BH94" s="81">
        <f t="shared" si="57"/>
        <v>0</v>
      </c>
      <c r="BI94" s="81">
        <f t="shared" si="58"/>
        <v>0</v>
      </c>
    </row>
    <row r="95" spans="1:61" ht="17.25" thickTop="1" thickBot="1">
      <c r="A95" s="70"/>
      <c r="B95" s="71"/>
      <c r="C95" s="3"/>
      <c r="D95" s="45"/>
      <c r="E95" s="45"/>
      <c r="F95" s="111">
        <f t="shared" si="61"/>
        <v>0</v>
      </c>
      <c r="G95" s="3"/>
      <c r="H95" s="3"/>
      <c r="I95" s="39"/>
      <c r="J95" s="45">
        <f t="shared" si="59"/>
        <v>0</v>
      </c>
      <c r="K95" s="45">
        <f t="shared" si="60"/>
        <v>0</v>
      </c>
      <c r="L95" s="3"/>
      <c r="M95" s="72"/>
      <c r="N95" s="73"/>
      <c r="O95" s="45">
        <f t="shared" si="62"/>
        <v>0</v>
      </c>
      <c r="P95" s="71"/>
      <c r="Q95" s="74"/>
      <c r="R95" s="74"/>
      <c r="S95" s="75"/>
      <c r="T95" s="76"/>
      <c r="U95" s="70"/>
      <c r="V95" s="3"/>
      <c r="W95" s="3"/>
      <c r="X95" s="3"/>
      <c r="Y95" s="39"/>
      <c r="Z95" s="405">
        <f t="shared" si="68"/>
        <v>0</v>
      </c>
      <c r="AA95" s="92">
        <f t="shared" si="50"/>
        <v>0</v>
      </c>
      <c r="AB95" s="71"/>
      <c r="AC95" s="3"/>
      <c r="AD95" s="71"/>
      <c r="AE95" s="78"/>
      <c r="AF95" s="78"/>
      <c r="AG95" s="3"/>
      <c r="AH95" s="3"/>
      <c r="AI95" s="79"/>
      <c r="AJ95" s="3"/>
      <c r="AK95" s="71"/>
      <c r="AL95" s="3"/>
      <c r="AM95" s="71"/>
      <c r="AN95" s="71"/>
      <c r="AO95" s="3"/>
      <c r="AP95" s="76"/>
      <c r="AQ95" s="74"/>
      <c r="AR95" s="3"/>
      <c r="AS95" s="3"/>
      <c r="AT95" s="3"/>
      <c r="AU95" s="3"/>
      <c r="AV95" s="3"/>
      <c r="AW95" s="1"/>
      <c r="AX95" s="1"/>
      <c r="AY95" s="1">
        <f t="shared" si="51"/>
        <v>0</v>
      </c>
      <c r="AZ95" s="3"/>
      <c r="BA95" s="3"/>
      <c r="BB95" s="3"/>
      <c r="BC95" s="80" t="e">
        <f t="shared" si="63"/>
        <v>#DIV/0!</v>
      </c>
      <c r="BD95" s="80" t="e">
        <f t="shared" si="64"/>
        <v>#DIV/0!</v>
      </c>
      <c r="BE95" s="81">
        <f t="shared" si="65"/>
        <v>0</v>
      </c>
      <c r="BF95" s="81">
        <f t="shared" si="66"/>
        <v>0</v>
      </c>
      <c r="BG95" s="81">
        <f t="shared" si="67"/>
        <v>0</v>
      </c>
      <c r="BH95" s="81">
        <f t="shared" si="57"/>
        <v>0</v>
      </c>
      <c r="BI95" s="81">
        <f t="shared" si="58"/>
        <v>0</v>
      </c>
    </row>
    <row r="96" spans="1:61" ht="17.25" thickTop="1" thickBot="1">
      <c r="A96" s="70"/>
      <c r="B96" s="71"/>
      <c r="C96" s="3"/>
      <c r="D96" s="45"/>
      <c r="E96" s="45"/>
      <c r="F96" s="111">
        <f t="shared" si="61"/>
        <v>0</v>
      </c>
      <c r="G96" s="3"/>
      <c r="H96" s="3"/>
      <c r="I96" s="39"/>
      <c r="J96" s="45">
        <f t="shared" si="59"/>
        <v>0</v>
      </c>
      <c r="K96" s="45">
        <f t="shared" si="60"/>
        <v>0</v>
      </c>
      <c r="L96" s="3"/>
      <c r="M96" s="72"/>
      <c r="N96" s="73"/>
      <c r="O96" s="45">
        <f t="shared" si="62"/>
        <v>0</v>
      </c>
      <c r="P96" s="71"/>
      <c r="Q96" s="74"/>
      <c r="R96" s="74"/>
      <c r="S96" s="75"/>
      <c r="T96" s="76"/>
      <c r="U96" s="70"/>
      <c r="V96" s="3"/>
      <c r="W96" s="3"/>
      <c r="X96" s="3"/>
      <c r="Y96" s="39"/>
      <c r="Z96" s="405">
        <f t="shared" si="68"/>
        <v>0</v>
      </c>
      <c r="AA96" s="92">
        <f t="shared" si="50"/>
        <v>0</v>
      </c>
      <c r="AB96" s="71"/>
      <c r="AC96" s="3"/>
      <c r="AD96" s="71"/>
      <c r="AE96" s="78"/>
      <c r="AF96" s="78"/>
      <c r="AG96" s="3"/>
      <c r="AH96" s="3"/>
      <c r="AI96" s="79"/>
      <c r="AJ96" s="3"/>
      <c r="AK96" s="71"/>
      <c r="AL96" s="3"/>
      <c r="AM96" s="71"/>
      <c r="AN96" s="71"/>
      <c r="AO96" s="3"/>
      <c r="AP96" s="76"/>
      <c r="AQ96" s="74"/>
      <c r="AR96" s="3"/>
      <c r="AS96" s="3"/>
      <c r="AT96" s="3"/>
      <c r="AU96" s="3"/>
      <c r="AV96" s="3"/>
      <c r="AW96" s="1"/>
      <c r="AX96" s="1"/>
      <c r="AY96" s="1">
        <f t="shared" si="51"/>
        <v>0</v>
      </c>
      <c r="AZ96" s="3"/>
      <c r="BA96" s="3"/>
      <c r="BB96" s="3"/>
      <c r="BC96" s="80" t="e">
        <f t="shared" si="63"/>
        <v>#DIV/0!</v>
      </c>
      <c r="BD96" s="80" t="e">
        <f t="shared" si="64"/>
        <v>#DIV/0!</v>
      </c>
      <c r="BE96" s="81">
        <f t="shared" si="65"/>
        <v>0</v>
      </c>
      <c r="BF96" s="81">
        <f t="shared" si="66"/>
        <v>0</v>
      </c>
      <c r="BG96" s="81">
        <f t="shared" si="67"/>
        <v>0</v>
      </c>
      <c r="BH96" s="81">
        <f t="shared" si="57"/>
        <v>0</v>
      </c>
      <c r="BI96" s="81">
        <f t="shared" si="58"/>
        <v>0</v>
      </c>
    </row>
    <row r="97" spans="1:61" ht="17.25" thickTop="1" thickBot="1">
      <c r="A97" s="70"/>
      <c r="B97" s="71"/>
      <c r="C97" s="3"/>
      <c r="D97" s="45"/>
      <c r="E97" s="45"/>
      <c r="F97" s="111">
        <f t="shared" si="61"/>
        <v>0</v>
      </c>
      <c r="G97" s="3"/>
      <c r="H97" s="3"/>
      <c r="I97" s="39"/>
      <c r="J97" s="45">
        <f t="shared" si="59"/>
        <v>0</v>
      </c>
      <c r="K97" s="45">
        <f t="shared" si="60"/>
        <v>0</v>
      </c>
      <c r="L97" s="3"/>
      <c r="M97" s="72"/>
      <c r="N97" s="73"/>
      <c r="O97" s="45">
        <f t="shared" si="62"/>
        <v>0</v>
      </c>
      <c r="P97" s="71"/>
      <c r="Q97" s="74"/>
      <c r="R97" s="74"/>
      <c r="S97" s="75"/>
      <c r="T97" s="76"/>
      <c r="U97" s="70"/>
      <c r="V97" s="3"/>
      <c r="W97" s="3"/>
      <c r="X97" s="3"/>
      <c r="Y97" s="39"/>
      <c r="Z97" s="405">
        <f t="shared" si="68"/>
        <v>0</v>
      </c>
      <c r="AA97" s="92">
        <f t="shared" si="50"/>
        <v>0</v>
      </c>
      <c r="AB97" s="71"/>
      <c r="AC97" s="3"/>
      <c r="AD97" s="71"/>
      <c r="AE97" s="78"/>
      <c r="AF97" s="78"/>
      <c r="AG97" s="3"/>
      <c r="AH97" s="3"/>
      <c r="AI97" s="79"/>
      <c r="AJ97" s="3"/>
      <c r="AK97" s="71"/>
      <c r="AL97" s="3"/>
      <c r="AM97" s="71"/>
      <c r="AN97" s="71"/>
      <c r="AO97" s="3"/>
      <c r="AP97" s="76"/>
      <c r="AQ97" s="74"/>
      <c r="AR97" s="3"/>
      <c r="AS97" s="3"/>
      <c r="AT97" s="3"/>
      <c r="AU97" s="3"/>
      <c r="AV97" s="3"/>
      <c r="AW97" s="1"/>
      <c r="AX97" s="1"/>
      <c r="AY97" s="1">
        <f t="shared" si="51"/>
        <v>0</v>
      </c>
      <c r="AZ97" s="3"/>
      <c r="BA97" s="3"/>
      <c r="BB97" s="3"/>
      <c r="BC97" s="80" t="e">
        <f t="shared" si="63"/>
        <v>#DIV/0!</v>
      </c>
      <c r="BD97" s="80" t="e">
        <f t="shared" si="64"/>
        <v>#DIV/0!</v>
      </c>
      <c r="BE97" s="81">
        <f t="shared" si="65"/>
        <v>0</v>
      </c>
      <c r="BF97" s="81">
        <f t="shared" si="66"/>
        <v>0</v>
      </c>
      <c r="BG97" s="81">
        <f t="shared" si="67"/>
        <v>0</v>
      </c>
      <c r="BH97" s="81">
        <f t="shared" si="57"/>
        <v>0</v>
      </c>
      <c r="BI97" s="81">
        <f t="shared" si="58"/>
        <v>0</v>
      </c>
    </row>
    <row r="98" spans="1:61" ht="17.25" thickTop="1" thickBot="1">
      <c r="A98" s="70"/>
      <c r="B98" s="71"/>
      <c r="C98" s="3"/>
      <c r="D98" s="45"/>
      <c r="E98" s="45"/>
      <c r="F98" s="111">
        <f t="shared" si="61"/>
        <v>0</v>
      </c>
      <c r="G98" s="3"/>
      <c r="H98" s="3"/>
      <c r="I98" s="39"/>
      <c r="J98" s="45">
        <f t="shared" si="59"/>
        <v>0</v>
      </c>
      <c r="K98" s="45">
        <f t="shared" si="60"/>
        <v>0</v>
      </c>
      <c r="L98" s="3"/>
      <c r="M98" s="72"/>
      <c r="N98" s="73"/>
      <c r="O98" s="45">
        <f t="shared" si="62"/>
        <v>0</v>
      </c>
      <c r="P98" s="71"/>
      <c r="Q98" s="74"/>
      <c r="R98" s="74"/>
      <c r="S98" s="75"/>
      <c r="T98" s="76"/>
      <c r="U98" s="70"/>
      <c r="V98" s="3"/>
      <c r="W98" s="3"/>
      <c r="X98" s="3"/>
      <c r="Y98" s="39"/>
      <c r="Z98" s="405">
        <f t="shared" si="68"/>
        <v>0</v>
      </c>
      <c r="AA98" s="92">
        <f t="shared" si="50"/>
        <v>0</v>
      </c>
      <c r="AB98" s="71"/>
      <c r="AC98" s="3"/>
      <c r="AD98" s="71"/>
      <c r="AE98" s="78"/>
      <c r="AF98" s="78"/>
      <c r="AG98" s="3"/>
      <c r="AH98" s="3"/>
      <c r="AI98" s="79"/>
      <c r="AJ98" s="3"/>
      <c r="AK98" s="71"/>
      <c r="AL98" s="3"/>
      <c r="AM98" s="71"/>
      <c r="AN98" s="71"/>
      <c r="AO98" s="3"/>
      <c r="AP98" s="76"/>
      <c r="AQ98" s="74"/>
      <c r="AR98" s="3"/>
      <c r="AS98" s="3"/>
      <c r="AT98" s="3"/>
      <c r="AU98" s="3"/>
      <c r="AV98" s="3"/>
      <c r="AW98" s="1"/>
      <c r="AX98" s="1"/>
      <c r="AY98" s="1">
        <f t="shared" si="51"/>
        <v>0</v>
      </c>
      <c r="AZ98" s="3"/>
      <c r="BA98" s="3"/>
      <c r="BB98" s="3"/>
      <c r="BC98" s="80" t="e">
        <f t="shared" si="63"/>
        <v>#DIV/0!</v>
      </c>
      <c r="BD98" s="80" t="e">
        <f t="shared" si="64"/>
        <v>#DIV/0!</v>
      </c>
      <c r="BE98" s="81">
        <f t="shared" si="65"/>
        <v>0</v>
      </c>
      <c r="BF98" s="81">
        <f t="shared" si="66"/>
        <v>0</v>
      </c>
      <c r="BG98" s="81">
        <f t="shared" si="67"/>
        <v>0</v>
      </c>
      <c r="BH98" s="81">
        <f t="shared" si="57"/>
        <v>0</v>
      </c>
      <c r="BI98" s="81">
        <f t="shared" si="58"/>
        <v>0</v>
      </c>
    </row>
    <row r="99" spans="1:61" ht="17.25" thickTop="1" thickBot="1">
      <c r="A99" s="70"/>
      <c r="B99" s="71"/>
      <c r="C99" s="3"/>
      <c r="D99" s="45"/>
      <c r="E99" s="45"/>
      <c r="F99" s="111">
        <f t="shared" si="61"/>
        <v>0</v>
      </c>
      <c r="G99" s="3"/>
      <c r="H99" s="3"/>
      <c r="I99" s="39"/>
      <c r="J99" s="45">
        <f t="shared" si="59"/>
        <v>0</v>
      </c>
      <c r="K99" s="45">
        <f t="shared" si="60"/>
        <v>0</v>
      </c>
      <c r="L99" s="3"/>
      <c r="M99" s="72"/>
      <c r="N99" s="73"/>
      <c r="O99" s="45">
        <f t="shared" si="62"/>
        <v>0</v>
      </c>
      <c r="P99" s="71"/>
      <c r="Q99" s="74"/>
      <c r="R99" s="74"/>
      <c r="S99" s="75"/>
      <c r="T99" s="76"/>
      <c r="U99" s="70"/>
      <c r="V99" s="3"/>
      <c r="W99" s="3"/>
      <c r="X99" s="3"/>
      <c r="Y99" s="39"/>
      <c r="Z99" s="405">
        <f t="shared" si="68"/>
        <v>0</v>
      </c>
      <c r="AA99" s="92">
        <f t="shared" si="50"/>
        <v>0</v>
      </c>
      <c r="AB99" s="71"/>
      <c r="AC99" s="3"/>
      <c r="AD99" s="71"/>
      <c r="AE99" s="78"/>
      <c r="AF99" s="78"/>
      <c r="AG99" s="3"/>
      <c r="AH99" s="3"/>
      <c r="AI99" s="79"/>
      <c r="AJ99" s="3"/>
      <c r="AK99" s="71"/>
      <c r="AL99" s="3"/>
      <c r="AM99" s="71"/>
      <c r="AN99" s="71"/>
      <c r="AO99" s="3"/>
      <c r="AP99" s="76"/>
      <c r="AQ99" s="74"/>
      <c r="AR99" s="3"/>
      <c r="AS99" s="3"/>
      <c r="AT99" s="3"/>
      <c r="AU99" s="3"/>
      <c r="AV99" s="3"/>
      <c r="AW99" s="1"/>
      <c r="AX99" s="1"/>
      <c r="AY99" s="1">
        <f t="shared" si="51"/>
        <v>0</v>
      </c>
      <c r="AZ99" s="3"/>
      <c r="BA99" s="3"/>
      <c r="BB99" s="3"/>
      <c r="BC99" s="80" t="e">
        <f t="shared" si="63"/>
        <v>#DIV/0!</v>
      </c>
      <c r="BD99" s="80" t="e">
        <f t="shared" si="64"/>
        <v>#DIV/0!</v>
      </c>
      <c r="BE99" s="81">
        <f t="shared" si="65"/>
        <v>0</v>
      </c>
      <c r="BF99" s="81">
        <f t="shared" si="66"/>
        <v>0</v>
      </c>
      <c r="BG99" s="81">
        <f t="shared" si="67"/>
        <v>0</v>
      </c>
      <c r="BH99" s="81">
        <f t="shared" si="57"/>
        <v>0</v>
      </c>
      <c r="BI99" s="81">
        <f t="shared" si="58"/>
        <v>0</v>
      </c>
    </row>
    <row r="100" spans="1:61" ht="17.25" thickTop="1" thickBot="1">
      <c r="A100" s="70"/>
      <c r="B100" s="71"/>
      <c r="C100" s="3"/>
      <c r="D100" s="45"/>
      <c r="E100" s="45"/>
      <c r="F100" s="111">
        <f t="shared" si="61"/>
        <v>0</v>
      </c>
      <c r="G100" s="3"/>
      <c r="H100" s="3"/>
      <c r="I100" s="39"/>
      <c r="J100" s="45">
        <f t="shared" si="59"/>
        <v>0</v>
      </c>
      <c r="K100" s="45">
        <f t="shared" si="60"/>
        <v>0</v>
      </c>
      <c r="L100" s="3"/>
      <c r="M100" s="72"/>
      <c r="N100" s="73"/>
      <c r="O100" s="45">
        <f t="shared" si="62"/>
        <v>0</v>
      </c>
      <c r="P100" s="71"/>
      <c r="Q100" s="74"/>
      <c r="R100" s="74"/>
      <c r="S100" s="75"/>
      <c r="T100" s="76"/>
      <c r="U100" s="70"/>
      <c r="V100" s="3"/>
      <c r="W100" s="3"/>
      <c r="X100" s="3"/>
      <c r="Y100" s="39"/>
      <c r="Z100" s="405">
        <f t="shared" si="68"/>
        <v>0</v>
      </c>
      <c r="AA100" s="92">
        <f t="shared" si="50"/>
        <v>0</v>
      </c>
      <c r="AB100" s="71"/>
      <c r="AC100" s="3"/>
      <c r="AD100" s="71"/>
      <c r="AE100" s="78"/>
      <c r="AF100" s="78"/>
      <c r="AG100" s="3"/>
      <c r="AH100" s="3"/>
      <c r="AI100" s="79"/>
      <c r="AJ100" s="3"/>
      <c r="AK100" s="71"/>
      <c r="AL100" s="3"/>
      <c r="AM100" s="71"/>
      <c r="AN100" s="71"/>
      <c r="AO100" s="3"/>
      <c r="AP100" s="76"/>
      <c r="AQ100" s="74"/>
      <c r="AR100" s="3"/>
      <c r="AS100" s="3"/>
      <c r="AT100" s="3"/>
      <c r="AU100" s="3"/>
      <c r="AV100" s="3"/>
      <c r="AW100" s="1"/>
      <c r="AX100" s="1"/>
      <c r="AY100" s="1">
        <f t="shared" si="51"/>
        <v>0</v>
      </c>
      <c r="AZ100" s="3"/>
      <c r="BA100" s="3"/>
      <c r="BB100" s="3"/>
      <c r="BC100" s="80" t="e">
        <f t="shared" si="63"/>
        <v>#DIV/0!</v>
      </c>
      <c r="BD100" s="80" t="e">
        <f t="shared" si="64"/>
        <v>#DIV/0!</v>
      </c>
      <c r="BE100" s="81">
        <f t="shared" si="65"/>
        <v>0</v>
      </c>
      <c r="BF100" s="81">
        <f t="shared" si="66"/>
        <v>0</v>
      </c>
      <c r="BG100" s="81">
        <f t="shared" si="67"/>
        <v>0</v>
      </c>
      <c r="BH100" s="81">
        <f t="shared" si="57"/>
        <v>0</v>
      </c>
      <c r="BI100" s="81">
        <f t="shared" si="58"/>
        <v>0</v>
      </c>
    </row>
    <row r="101" spans="1:61" ht="17.25" thickTop="1" thickBot="1">
      <c r="A101" s="70"/>
      <c r="B101" s="71"/>
      <c r="C101" s="3"/>
      <c r="D101" s="45"/>
      <c r="E101" s="45"/>
      <c r="F101" s="111">
        <f t="shared" si="61"/>
        <v>0</v>
      </c>
      <c r="G101" s="3"/>
      <c r="H101" s="3"/>
      <c r="I101" s="39"/>
      <c r="J101" s="45">
        <f t="shared" si="59"/>
        <v>0</v>
      </c>
      <c r="K101" s="45">
        <f t="shared" si="60"/>
        <v>0</v>
      </c>
      <c r="L101" s="3"/>
      <c r="M101" s="72"/>
      <c r="N101" s="73"/>
      <c r="O101" s="45">
        <f t="shared" si="62"/>
        <v>0</v>
      </c>
      <c r="P101" s="71"/>
      <c r="Q101" s="74"/>
      <c r="R101" s="74"/>
      <c r="S101" s="75"/>
      <c r="T101" s="76"/>
      <c r="U101" s="70"/>
      <c r="V101" s="3"/>
      <c r="W101" s="3"/>
      <c r="X101" s="3"/>
      <c r="Y101" s="39"/>
      <c r="Z101" s="405">
        <f t="shared" si="68"/>
        <v>0</v>
      </c>
      <c r="AA101" s="92">
        <f t="shared" si="50"/>
        <v>0</v>
      </c>
      <c r="AB101" s="71"/>
      <c r="AC101" s="3"/>
      <c r="AD101" s="71"/>
      <c r="AE101" s="78"/>
      <c r="AF101" s="78"/>
      <c r="AG101" s="3"/>
      <c r="AH101" s="3"/>
      <c r="AI101" s="79"/>
      <c r="AJ101" s="3"/>
      <c r="AK101" s="71"/>
      <c r="AL101" s="3"/>
      <c r="AM101" s="71"/>
      <c r="AN101" s="71"/>
      <c r="AO101" s="3"/>
      <c r="AP101" s="76"/>
      <c r="AQ101" s="74"/>
      <c r="AR101" s="3"/>
      <c r="AS101" s="3"/>
      <c r="AT101" s="3"/>
      <c r="AU101" s="3"/>
      <c r="AV101" s="3"/>
      <c r="AW101" s="1"/>
      <c r="AX101" s="1"/>
      <c r="AY101" s="1">
        <f t="shared" si="51"/>
        <v>0</v>
      </c>
      <c r="AZ101" s="3"/>
      <c r="BA101" s="3"/>
      <c r="BB101" s="3"/>
      <c r="BC101" s="80" t="e">
        <f t="shared" si="63"/>
        <v>#DIV/0!</v>
      </c>
      <c r="BD101" s="80" t="e">
        <f t="shared" si="64"/>
        <v>#DIV/0!</v>
      </c>
      <c r="BE101" s="81">
        <f t="shared" si="65"/>
        <v>0</v>
      </c>
      <c r="BF101" s="81">
        <f t="shared" si="66"/>
        <v>0</v>
      </c>
      <c r="BG101" s="81">
        <f t="shared" si="67"/>
        <v>0</v>
      </c>
      <c r="BH101" s="81">
        <f t="shared" si="57"/>
        <v>0</v>
      </c>
      <c r="BI101" s="81">
        <f t="shared" si="58"/>
        <v>0</v>
      </c>
    </row>
    <row r="102" spans="1:61" ht="17.25" thickTop="1" thickBot="1">
      <c r="A102" s="70"/>
      <c r="B102" s="71"/>
      <c r="C102" s="3"/>
      <c r="D102" s="45"/>
      <c r="E102" s="45"/>
      <c r="F102" s="111">
        <f t="shared" si="61"/>
        <v>0</v>
      </c>
      <c r="G102" s="3"/>
      <c r="H102" s="3"/>
      <c r="I102" s="39"/>
      <c r="J102" s="45">
        <f t="shared" si="59"/>
        <v>0</v>
      </c>
      <c r="K102" s="45">
        <f t="shared" si="60"/>
        <v>0</v>
      </c>
      <c r="L102" s="3"/>
      <c r="M102" s="72"/>
      <c r="N102" s="73"/>
      <c r="O102" s="45">
        <f t="shared" si="62"/>
        <v>0</v>
      </c>
      <c r="P102" s="71"/>
      <c r="Q102" s="74"/>
      <c r="R102" s="74"/>
      <c r="S102" s="75"/>
      <c r="T102" s="76"/>
      <c r="U102" s="70"/>
      <c r="V102" s="3"/>
      <c r="W102" s="3"/>
      <c r="X102" s="3"/>
      <c r="Y102" s="39"/>
      <c r="Z102" s="405">
        <f t="shared" si="68"/>
        <v>0</v>
      </c>
      <c r="AA102" s="92">
        <f t="shared" si="50"/>
        <v>0</v>
      </c>
      <c r="AB102" s="71"/>
      <c r="AC102" s="3"/>
      <c r="AD102" s="71"/>
      <c r="AE102" s="78"/>
      <c r="AF102" s="78"/>
      <c r="AG102" s="3"/>
      <c r="AH102" s="3"/>
      <c r="AI102" s="79"/>
      <c r="AJ102" s="3"/>
      <c r="AK102" s="71"/>
      <c r="AL102" s="3"/>
      <c r="AM102" s="71"/>
      <c r="AN102" s="71"/>
      <c r="AO102" s="3"/>
      <c r="AP102" s="76"/>
      <c r="AQ102" s="74"/>
      <c r="AR102" s="3"/>
      <c r="AS102" s="3"/>
      <c r="AT102" s="3"/>
      <c r="AU102" s="3"/>
      <c r="AV102" s="3"/>
      <c r="AW102" s="1"/>
      <c r="AX102" s="1"/>
      <c r="AY102" s="1">
        <f t="shared" si="51"/>
        <v>0</v>
      </c>
      <c r="AZ102" s="3"/>
      <c r="BA102" s="3"/>
      <c r="BB102" s="3"/>
      <c r="BC102" s="80" t="e">
        <f t="shared" si="63"/>
        <v>#DIV/0!</v>
      </c>
      <c r="BD102" s="80" t="e">
        <f t="shared" si="64"/>
        <v>#DIV/0!</v>
      </c>
      <c r="BE102" s="81">
        <f t="shared" si="65"/>
        <v>0</v>
      </c>
      <c r="BF102" s="81">
        <f t="shared" si="66"/>
        <v>0</v>
      </c>
      <c r="BG102" s="81">
        <f t="shared" si="67"/>
        <v>0</v>
      </c>
      <c r="BH102" s="81">
        <f t="shared" si="57"/>
        <v>0</v>
      </c>
      <c r="BI102" s="81">
        <f t="shared" si="58"/>
        <v>0</v>
      </c>
    </row>
    <row r="103" spans="1:61" ht="17.25" thickTop="1" thickBot="1">
      <c r="A103" s="70"/>
      <c r="B103" s="71"/>
      <c r="C103" s="3"/>
      <c r="D103" s="45"/>
      <c r="E103" s="45"/>
      <c r="F103" s="111">
        <f t="shared" si="61"/>
        <v>0</v>
      </c>
      <c r="G103" s="3"/>
      <c r="H103" s="3"/>
      <c r="I103" s="39"/>
      <c r="J103" s="45">
        <f t="shared" si="59"/>
        <v>0</v>
      </c>
      <c r="K103" s="45">
        <f t="shared" si="60"/>
        <v>0</v>
      </c>
      <c r="L103" s="3"/>
      <c r="M103" s="72"/>
      <c r="N103" s="73"/>
      <c r="O103" s="45">
        <f t="shared" si="62"/>
        <v>0</v>
      </c>
      <c r="P103" s="71"/>
      <c r="Q103" s="74"/>
      <c r="R103" s="74"/>
      <c r="S103" s="75"/>
      <c r="T103" s="76"/>
      <c r="U103" s="70"/>
      <c r="V103" s="3"/>
      <c r="W103" s="3"/>
      <c r="X103" s="3"/>
      <c r="Y103" s="39"/>
      <c r="Z103" s="405">
        <f t="shared" si="68"/>
        <v>0</v>
      </c>
      <c r="AA103" s="92">
        <f t="shared" si="50"/>
        <v>0</v>
      </c>
      <c r="AB103" s="71"/>
      <c r="AC103" s="3"/>
      <c r="AD103" s="71"/>
      <c r="AE103" s="78"/>
      <c r="AF103" s="78"/>
      <c r="AG103" s="3"/>
      <c r="AH103" s="3"/>
      <c r="AI103" s="79"/>
      <c r="AJ103" s="3"/>
      <c r="AK103" s="71"/>
      <c r="AL103" s="3"/>
      <c r="AM103" s="71"/>
      <c r="AN103" s="71"/>
      <c r="AO103" s="3"/>
      <c r="AP103" s="76"/>
      <c r="AQ103" s="74"/>
      <c r="AR103" s="3"/>
      <c r="AS103" s="3"/>
      <c r="AT103" s="3"/>
      <c r="AU103" s="3"/>
      <c r="AV103" s="3"/>
      <c r="AW103" s="1"/>
      <c r="AX103" s="1"/>
      <c r="AY103" s="1">
        <f t="shared" si="51"/>
        <v>0</v>
      </c>
      <c r="AZ103" s="3"/>
      <c r="BA103" s="3"/>
      <c r="BB103" s="3"/>
      <c r="BC103" s="80" t="e">
        <f t="shared" si="63"/>
        <v>#DIV/0!</v>
      </c>
      <c r="BD103" s="80" t="e">
        <f t="shared" si="64"/>
        <v>#DIV/0!</v>
      </c>
      <c r="BE103" s="81">
        <f t="shared" si="65"/>
        <v>0</v>
      </c>
      <c r="BF103" s="81">
        <f t="shared" si="66"/>
        <v>0</v>
      </c>
      <c r="BG103" s="81">
        <f t="shared" si="67"/>
        <v>0</v>
      </c>
      <c r="BH103" s="81">
        <f t="shared" ref="BH103:BH159" si="69">LEN(AP103)</f>
        <v>0</v>
      </c>
      <c r="BI103" s="81">
        <f t="shared" ref="BI103:BI159" si="70">LEN(AQ103)</f>
        <v>0</v>
      </c>
    </row>
    <row r="104" spans="1:61" ht="17.25" thickTop="1" thickBot="1">
      <c r="A104" s="70"/>
      <c r="B104" s="71"/>
      <c r="C104" s="3"/>
      <c r="D104" s="45"/>
      <c r="E104" s="45"/>
      <c r="F104" s="111">
        <f t="shared" si="61"/>
        <v>0</v>
      </c>
      <c r="G104" s="3"/>
      <c r="H104" s="3"/>
      <c r="I104" s="39"/>
      <c r="J104" s="45">
        <f t="shared" si="59"/>
        <v>0</v>
      </c>
      <c r="K104" s="45">
        <f t="shared" si="60"/>
        <v>0</v>
      </c>
      <c r="L104" s="3"/>
      <c r="M104" s="72"/>
      <c r="N104" s="73"/>
      <c r="O104" s="45">
        <f t="shared" si="62"/>
        <v>0</v>
      </c>
      <c r="P104" s="71"/>
      <c r="Q104" s="74"/>
      <c r="R104" s="74"/>
      <c r="S104" s="75"/>
      <c r="T104" s="76"/>
      <c r="U104" s="70"/>
      <c r="V104" s="3"/>
      <c r="W104" s="3"/>
      <c r="X104" s="3"/>
      <c r="Y104" s="39"/>
      <c r="Z104" s="405">
        <f t="shared" si="68"/>
        <v>0</v>
      </c>
      <c r="AA104" s="92">
        <f t="shared" si="50"/>
        <v>0</v>
      </c>
      <c r="AB104" s="71"/>
      <c r="AC104" s="3"/>
      <c r="AD104" s="71"/>
      <c r="AE104" s="78"/>
      <c r="AF104" s="78"/>
      <c r="AG104" s="3"/>
      <c r="AH104" s="3"/>
      <c r="AI104" s="79"/>
      <c r="AJ104" s="3"/>
      <c r="AK104" s="71"/>
      <c r="AL104" s="3"/>
      <c r="AM104" s="71"/>
      <c r="AN104" s="71"/>
      <c r="AO104" s="3"/>
      <c r="AP104" s="76"/>
      <c r="AQ104" s="74"/>
      <c r="AR104" s="3"/>
      <c r="AS104" s="3"/>
      <c r="AT104" s="3"/>
      <c r="AU104" s="3"/>
      <c r="AV104" s="3"/>
      <c r="AW104" s="1"/>
      <c r="AX104" s="1"/>
      <c r="AY104" s="1">
        <f t="shared" si="51"/>
        <v>0</v>
      </c>
      <c r="AZ104" s="3"/>
      <c r="BA104" s="3"/>
      <c r="BB104" s="3"/>
      <c r="BC104" s="80" t="e">
        <f t="shared" si="63"/>
        <v>#DIV/0!</v>
      </c>
      <c r="BD104" s="80" t="e">
        <f t="shared" si="64"/>
        <v>#DIV/0!</v>
      </c>
      <c r="BE104" s="81">
        <f t="shared" si="65"/>
        <v>0</v>
      </c>
      <c r="BF104" s="81">
        <f t="shared" si="66"/>
        <v>0</v>
      </c>
      <c r="BG104" s="81">
        <f t="shared" si="67"/>
        <v>0</v>
      </c>
      <c r="BH104" s="81">
        <f t="shared" si="69"/>
        <v>0</v>
      </c>
      <c r="BI104" s="81">
        <f t="shared" si="70"/>
        <v>0</v>
      </c>
    </row>
    <row r="105" spans="1:61" ht="17.25" thickTop="1" thickBot="1">
      <c r="A105" s="70"/>
      <c r="B105" s="71"/>
      <c r="C105" s="3"/>
      <c r="D105" s="45"/>
      <c r="E105" s="45"/>
      <c r="F105" s="111">
        <f t="shared" si="61"/>
        <v>0</v>
      </c>
      <c r="G105" s="3"/>
      <c r="H105" s="3"/>
      <c r="I105" s="39"/>
      <c r="J105" s="45">
        <f t="shared" si="59"/>
        <v>0</v>
      </c>
      <c r="K105" s="45">
        <f t="shared" si="60"/>
        <v>0</v>
      </c>
      <c r="L105" s="3"/>
      <c r="M105" s="72"/>
      <c r="N105" s="73"/>
      <c r="O105" s="45">
        <f t="shared" si="62"/>
        <v>0</v>
      </c>
      <c r="P105" s="71"/>
      <c r="Q105" s="74"/>
      <c r="R105" s="74"/>
      <c r="S105" s="75"/>
      <c r="T105" s="76"/>
      <c r="U105" s="70"/>
      <c r="V105" s="3"/>
      <c r="W105" s="3"/>
      <c r="X105" s="3"/>
      <c r="Y105" s="39"/>
      <c r="Z105" s="405">
        <f t="shared" si="68"/>
        <v>0</v>
      </c>
      <c r="AA105" s="92">
        <f t="shared" si="50"/>
        <v>0</v>
      </c>
      <c r="AB105" s="71"/>
      <c r="AC105" s="3"/>
      <c r="AD105" s="71"/>
      <c r="AE105" s="78"/>
      <c r="AF105" s="78"/>
      <c r="AG105" s="3"/>
      <c r="AH105" s="3"/>
      <c r="AI105" s="79"/>
      <c r="AJ105" s="3"/>
      <c r="AK105" s="71"/>
      <c r="AL105" s="3"/>
      <c r="AM105" s="71"/>
      <c r="AN105" s="71"/>
      <c r="AO105" s="3"/>
      <c r="AP105" s="76"/>
      <c r="AQ105" s="74"/>
      <c r="AR105" s="3"/>
      <c r="AS105" s="3"/>
      <c r="AT105" s="3"/>
      <c r="AU105" s="3"/>
      <c r="AV105" s="3"/>
      <c r="AW105" s="1"/>
      <c r="AX105" s="1"/>
      <c r="AY105" s="1">
        <f t="shared" si="51"/>
        <v>0</v>
      </c>
      <c r="AZ105" s="3"/>
      <c r="BA105" s="3"/>
      <c r="BB105" s="3"/>
      <c r="BC105" s="80" t="e">
        <f t="shared" si="63"/>
        <v>#DIV/0!</v>
      </c>
      <c r="BD105" s="80" t="e">
        <f t="shared" si="64"/>
        <v>#DIV/0!</v>
      </c>
      <c r="BE105" s="81">
        <f t="shared" si="65"/>
        <v>0</v>
      </c>
      <c r="BF105" s="81">
        <f t="shared" si="66"/>
        <v>0</v>
      </c>
      <c r="BG105" s="81">
        <f t="shared" si="67"/>
        <v>0</v>
      </c>
      <c r="BH105" s="81">
        <f t="shared" si="69"/>
        <v>0</v>
      </c>
      <c r="BI105" s="81">
        <f t="shared" si="70"/>
        <v>0</v>
      </c>
    </row>
    <row r="106" spans="1:61" ht="17.25" thickTop="1" thickBot="1">
      <c r="A106" s="70"/>
      <c r="B106" s="71"/>
      <c r="C106" s="3"/>
      <c r="D106" s="45"/>
      <c r="E106" s="45"/>
      <c r="F106" s="111">
        <f t="shared" si="61"/>
        <v>0</v>
      </c>
      <c r="G106" s="3"/>
      <c r="H106" s="3"/>
      <c r="I106" s="39"/>
      <c r="J106" s="45">
        <f t="shared" si="59"/>
        <v>0</v>
      </c>
      <c r="K106" s="45">
        <f t="shared" si="60"/>
        <v>0</v>
      </c>
      <c r="L106" s="3"/>
      <c r="M106" s="72"/>
      <c r="N106" s="73"/>
      <c r="O106" s="45">
        <f t="shared" si="62"/>
        <v>0</v>
      </c>
      <c r="P106" s="71"/>
      <c r="Q106" s="74"/>
      <c r="R106" s="74"/>
      <c r="S106" s="75"/>
      <c r="T106" s="76"/>
      <c r="U106" s="70"/>
      <c r="V106" s="3"/>
      <c r="W106" s="3"/>
      <c r="X106" s="3"/>
      <c r="Y106" s="39"/>
      <c r="Z106" s="405">
        <f t="shared" si="68"/>
        <v>0</v>
      </c>
      <c r="AA106" s="92">
        <f t="shared" si="50"/>
        <v>0</v>
      </c>
      <c r="AB106" s="71"/>
      <c r="AC106" s="3"/>
      <c r="AD106" s="71"/>
      <c r="AE106" s="78"/>
      <c r="AF106" s="78"/>
      <c r="AG106" s="3"/>
      <c r="AH106" s="3"/>
      <c r="AI106" s="79"/>
      <c r="AJ106" s="3"/>
      <c r="AK106" s="71"/>
      <c r="AL106" s="3"/>
      <c r="AM106" s="71"/>
      <c r="AN106" s="71"/>
      <c r="AO106" s="3"/>
      <c r="AP106" s="76"/>
      <c r="AQ106" s="74"/>
      <c r="AR106" s="3"/>
      <c r="AS106" s="3"/>
      <c r="AT106" s="3"/>
      <c r="AU106" s="3"/>
      <c r="AV106" s="3"/>
      <c r="AW106" s="1"/>
      <c r="AX106" s="1"/>
      <c r="AY106" s="1">
        <f t="shared" si="51"/>
        <v>0</v>
      </c>
      <c r="AZ106" s="3"/>
      <c r="BA106" s="3"/>
      <c r="BB106" s="3"/>
      <c r="BC106" s="80" t="e">
        <f t="shared" si="63"/>
        <v>#DIV/0!</v>
      </c>
      <c r="BD106" s="80" t="e">
        <f t="shared" si="64"/>
        <v>#DIV/0!</v>
      </c>
      <c r="BE106" s="81">
        <f t="shared" si="65"/>
        <v>0</v>
      </c>
      <c r="BF106" s="81">
        <f t="shared" si="66"/>
        <v>0</v>
      </c>
      <c r="BG106" s="81">
        <f t="shared" si="67"/>
        <v>0</v>
      </c>
      <c r="BH106" s="81">
        <f t="shared" si="69"/>
        <v>0</v>
      </c>
      <c r="BI106" s="81">
        <f t="shared" si="70"/>
        <v>0</v>
      </c>
    </row>
    <row r="107" spans="1:61" ht="17.25" thickTop="1" thickBot="1">
      <c r="A107" s="70"/>
      <c r="B107" s="71"/>
      <c r="C107" s="3"/>
      <c r="D107" s="45"/>
      <c r="E107" s="45"/>
      <c r="F107" s="111">
        <f t="shared" si="61"/>
        <v>0</v>
      </c>
      <c r="G107" s="3"/>
      <c r="H107" s="3"/>
      <c r="I107" s="39"/>
      <c r="J107" s="45">
        <f t="shared" si="59"/>
        <v>0</v>
      </c>
      <c r="K107" s="45">
        <f t="shared" si="60"/>
        <v>0</v>
      </c>
      <c r="L107" s="3"/>
      <c r="M107" s="72"/>
      <c r="N107" s="73"/>
      <c r="O107" s="45">
        <f t="shared" si="62"/>
        <v>0</v>
      </c>
      <c r="P107" s="71"/>
      <c r="Q107" s="74"/>
      <c r="R107" s="74"/>
      <c r="S107" s="75"/>
      <c r="T107" s="76"/>
      <c r="U107" s="70"/>
      <c r="V107" s="3"/>
      <c r="W107" s="3"/>
      <c r="X107" s="3"/>
      <c r="Y107" s="39"/>
      <c r="Z107" s="405">
        <f t="shared" si="68"/>
        <v>0</v>
      </c>
      <c r="AA107" s="92">
        <f t="shared" si="50"/>
        <v>0</v>
      </c>
      <c r="AB107" s="71"/>
      <c r="AC107" s="3"/>
      <c r="AD107" s="71"/>
      <c r="AE107" s="78"/>
      <c r="AF107" s="78"/>
      <c r="AG107" s="3"/>
      <c r="AH107" s="3"/>
      <c r="AI107" s="79"/>
      <c r="AJ107" s="3"/>
      <c r="AK107" s="71"/>
      <c r="AL107" s="3"/>
      <c r="AM107" s="71"/>
      <c r="AN107" s="71"/>
      <c r="AO107" s="3"/>
      <c r="AP107" s="76"/>
      <c r="AQ107" s="74"/>
      <c r="AR107" s="3"/>
      <c r="AS107" s="3"/>
      <c r="AT107" s="3"/>
      <c r="AU107" s="3"/>
      <c r="AV107" s="3"/>
      <c r="AW107" s="1"/>
      <c r="AX107" s="1"/>
      <c r="AY107" s="1">
        <f t="shared" si="51"/>
        <v>0</v>
      </c>
      <c r="AZ107" s="3"/>
      <c r="BA107" s="3"/>
      <c r="BB107" s="3"/>
      <c r="BC107" s="80" t="e">
        <f t="shared" si="63"/>
        <v>#DIV/0!</v>
      </c>
      <c r="BD107" s="80" t="e">
        <f t="shared" si="64"/>
        <v>#DIV/0!</v>
      </c>
      <c r="BE107" s="81">
        <f t="shared" si="65"/>
        <v>0</v>
      </c>
      <c r="BF107" s="81">
        <f t="shared" si="66"/>
        <v>0</v>
      </c>
      <c r="BG107" s="81">
        <f t="shared" si="67"/>
        <v>0</v>
      </c>
      <c r="BH107" s="81">
        <f t="shared" si="69"/>
        <v>0</v>
      </c>
      <c r="BI107" s="81">
        <f t="shared" si="70"/>
        <v>0</v>
      </c>
    </row>
    <row r="108" spans="1:61" ht="17.25" thickTop="1" thickBot="1">
      <c r="A108" s="70"/>
      <c r="B108" s="71"/>
      <c r="C108" s="3"/>
      <c r="D108" s="45"/>
      <c r="E108" s="45"/>
      <c r="F108" s="111">
        <f t="shared" si="61"/>
        <v>0</v>
      </c>
      <c r="G108" s="3"/>
      <c r="H108" s="3"/>
      <c r="I108" s="39"/>
      <c r="J108" s="45">
        <f t="shared" si="59"/>
        <v>0</v>
      </c>
      <c r="K108" s="45">
        <f t="shared" si="60"/>
        <v>0</v>
      </c>
      <c r="L108" s="3"/>
      <c r="M108" s="72"/>
      <c r="N108" s="73"/>
      <c r="O108" s="45">
        <f t="shared" si="62"/>
        <v>0</v>
      </c>
      <c r="P108" s="71"/>
      <c r="Q108" s="74"/>
      <c r="R108" s="74"/>
      <c r="S108" s="75"/>
      <c r="T108" s="76"/>
      <c r="U108" s="70"/>
      <c r="V108" s="3"/>
      <c r="W108" s="3"/>
      <c r="X108" s="3"/>
      <c r="Y108" s="39"/>
      <c r="Z108" s="405">
        <f t="shared" si="68"/>
        <v>0</v>
      </c>
      <c r="AA108" s="92">
        <f t="shared" si="50"/>
        <v>0</v>
      </c>
      <c r="AB108" s="71"/>
      <c r="AC108" s="3"/>
      <c r="AD108" s="71"/>
      <c r="AE108" s="78"/>
      <c r="AF108" s="78"/>
      <c r="AG108" s="3"/>
      <c r="AH108" s="3"/>
      <c r="AI108" s="79"/>
      <c r="AJ108" s="3"/>
      <c r="AK108" s="71"/>
      <c r="AL108" s="3"/>
      <c r="AM108" s="71"/>
      <c r="AN108" s="71"/>
      <c r="AO108" s="3"/>
      <c r="AP108" s="76"/>
      <c r="AQ108" s="74"/>
      <c r="AR108" s="3"/>
      <c r="AS108" s="3"/>
      <c r="AT108" s="3"/>
      <c r="AU108" s="3"/>
      <c r="AV108" s="3"/>
      <c r="AW108" s="1"/>
      <c r="AX108" s="1"/>
      <c r="AY108" s="1">
        <f t="shared" si="51"/>
        <v>0</v>
      </c>
      <c r="AZ108" s="3"/>
      <c r="BA108" s="3"/>
      <c r="BB108" s="3"/>
      <c r="BC108" s="80" t="e">
        <f t="shared" si="63"/>
        <v>#DIV/0!</v>
      </c>
      <c r="BD108" s="80" t="e">
        <f t="shared" si="64"/>
        <v>#DIV/0!</v>
      </c>
      <c r="BE108" s="81">
        <f t="shared" si="65"/>
        <v>0</v>
      </c>
      <c r="BF108" s="81">
        <f t="shared" si="66"/>
        <v>0</v>
      </c>
      <c r="BG108" s="81">
        <f t="shared" si="67"/>
        <v>0</v>
      </c>
      <c r="BH108" s="81">
        <f t="shared" si="69"/>
        <v>0</v>
      </c>
      <c r="BI108" s="81">
        <f t="shared" si="70"/>
        <v>0</v>
      </c>
    </row>
    <row r="109" spans="1:61" ht="17.25" thickTop="1" thickBot="1">
      <c r="A109" s="70"/>
      <c r="B109" s="71"/>
      <c r="C109" s="3"/>
      <c r="D109" s="45"/>
      <c r="E109" s="45"/>
      <c r="F109" s="111">
        <f t="shared" si="61"/>
        <v>0</v>
      </c>
      <c r="G109" s="3"/>
      <c r="H109" s="3"/>
      <c r="I109" s="39"/>
      <c r="J109" s="45">
        <f t="shared" si="59"/>
        <v>0</v>
      </c>
      <c r="K109" s="45">
        <f t="shared" si="60"/>
        <v>0</v>
      </c>
      <c r="L109" s="3"/>
      <c r="M109" s="72"/>
      <c r="N109" s="73"/>
      <c r="O109" s="45">
        <f t="shared" si="62"/>
        <v>0</v>
      </c>
      <c r="P109" s="71"/>
      <c r="Q109" s="74"/>
      <c r="R109" s="74"/>
      <c r="S109" s="75"/>
      <c r="T109" s="76"/>
      <c r="U109" s="70"/>
      <c r="V109" s="3"/>
      <c r="W109" s="3"/>
      <c r="X109" s="3"/>
      <c r="Y109" s="39"/>
      <c r="Z109" s="405">
        <f t="shared" si="68"/>
        <v>0</v>
      </c>
      <c r="AA109" s="92">
        <f t="shared" si="50"/>
        <v>0</v>
      </c>
      <c r="AB109" s="71"/>
      <c r="AC109" s="3"/>
      <c r="AD109" s="71"/>
      <c r="AE109" s="78"/>
      <c r="AF109" s="78"/>
      <c r="AG109" s="3"/>
      <c r="AH109" s="3"/>
      <c r="AI109" s="79"/>
      <c r="AJ109" s="3"/>
      <c r="AK109" s="71"/>
      <c r="AL109" s="3"/>
      <c r="AM109" s="71"/>
      <c r="AN109" s="71"/>
      <c r="AO109" s="3"/>
      <c r="AP109" s="76"/>
      <c r="AQ109" s="74"/>
      <c r="AR109" s="3"/>
      <c r="AS109" s="3"/>
      <c r="AT109" s="3"/>
      <c r="AU109" s="3"/>
      <c r="AV109" s="3"/>
      <c r="AW109" s="1"/>
      <c r="AX109" s="1"/>
      <c r="AY109" s="1">
        <f t="shared" si="51"/>
        <v>0</v>
      </c>
      <c r="AZ109" s="3"/>
      <c r="BA109" s="3"/>
      <c r="BB109" s="3"/>
      <c r="BC109" s="80" t="e">
        <f t="shared" si="63"/>
        <v>#DIV/0!</v>
      </c>
      <c r="BD109" s="80" t="e">
        <f t="shared" si="64"/>
        <v>#DIV/0!</v>
      </c>
      <c r="BE109" s="81">
        <f t="shared" si="65"/>
        <v>0</v>
      </c>
      <c r="BF109" s="81">
        <f t="shared" si="66"/>
        <v>0</v>
      </c>
      <c r="BG109" s="81">
        <f t="shared" si="67"/>
        <v>0</v>
      </c>
      <c r="BH109" s="81">
        <f t="shared" si="69"/>
        <v>0</v>
      </c>
      <c r="BI109" s="81">
        <f t="shared" si="70"/>
        <v>0</v>
      </c>
    </row>
    <row r="110" spans="1:61" ht="17.25" thickTop="1" thickBot="1">
      <c r="A110" s="70"/>
      <c r="B110" s="71"/>
      <c r="C110" s="3"/>
      <c r="D110" s="45"/>
      <c r="E110" s="45"/>
      <c r="F110" s="111">
        <f t="shared" si="61"/>
        <v>0</v>
      </c>
      <c r="G110" s="3"/>
      <c r="H110" s="3"/>
      <c r="I110" s="39"/>
      <c r="J110" s="45">
        <f t="shared" si="59"/>
        <v>0</v>
      </c>
      <c r="K110" s="45">
        <f t="shared" si="60"/>
        <v>0</v>
      </c>
      <c r="L110" s="3"/>
      <c r="M110" s="72"/>
      <c r="N110" s="73"/>
      <c r="O110" s="45">
        <f t="shared" si="62"/>
        <v>0</v>
      </c>
      <c r="P110" s="71"/>
      <c r="Q110" s="74"/>
      <c r="R110" s="74"/>
      <c r="S110" s="75"/>
      <c r="T110" s="76"/>
      <c r="U110" s="70"/>
      <c r="V110" s="3"/>
      <c r="W110" s="3"/>
      <c r="X110" s="3"/>
      <c r="Y110" s="39"/>
      <c r="Z110" s="405">
        <f t="shared" si="68"/>
        <v>0</v>
      </c>
      <c r="AA110" s="92">
        <f t="shared" si="50"/>
        <v>0</v>
      </c>
      <c r="AB110" s="71"/>
      <c r="AC110" s="3"/>
      <c r="AD110" s="71"/>
      <c r="AE110" s="78"/>
      <c r="AF110" s="78"/>
      <c r="AG110" s="3"/>
      <c r="AH110" s="3"/>
      <c r="AI110" s="79"/>
      <c r="AJ110" s="3"/>
      <c r="AK110" s="71"/>
      <c r="AL110" s="3"/>
      <c r="AM110" s="71"/>
      <c r="AN110" s="71"/>
      <c r="AO110" s="3"/>
      <c r="AP110" s="76"/>
      <c r="AQ110" s="74"/>
      <c r="AR110" s="3"/>
      <c r="AS110" s="3"/>
      <c r="AT110" s="3"/>
      <c r="AU110" s="3"/>
      <c r="AV110" s="3"/>
      <c r="AW110" s="1"/>
      <c r="AX110" s="1"/>
      <c r="AY110" s="1">
        <f t="shared" si="51"/>
        <v>0</v>
      </c>
      <c r="AZ110" s="3"/>
      <c r="BA110" s="3"/>
      <c r="BB110" s="3"/>
      <c r="BC110" s="80" t="e">
        <f t="shared" si="63"/>
        <v>#DIV/0!</v>
      </c>
      <c r="BD110" s="80" t="e">
        <f t="shared" si="64"/>
        <v>#DIV/0!</v>
      </c>
      <c r="BE110" s="81">
        <f t="shared" si="65"/>
        <v>0</v>
      </c>
      <c r="BF110" s="81">
        <f t="shared" si="66"/>
        <v>0</v>
      </c>
      <c r="BG110" s="81">
        <f t="shared" si="67"/>
        <v>0</v>
      </c>
      <c r="BH110" s="81">
        <f t="shared" si="69"/>
        <v>0</v>
      </c>
      <c r="BI110" s="81">
        <f t="shared" si="70"/>
        <v>0</v>
      </c>
    </row>
    <row r="111" spans="1:61" ht="17.25" thickTop="1" thickBot="1">
      <c r="A111" s="70"/>
      <c r="B111" s="71"/>
      <c r="C111" s="3"/>
      <c r="D111" s="45"/>
      <c r="E111" s="45"/>
      <c r="F111" s="111">
        <f t="shared" ref="F111:F142" si="71">D111+E111</f>
        <v>0</v>
      </c>
      <c r="G111" s="3"/>
      <c r="H111" s="3"/>
      <c r="I111" s="39"/>
      <c r="J111" s="45">
        <f t="shared" si="59"/>
        <v>0</v>
      </c>
      <c r="K111" s="45">
        <f t="shared" si="60"/>
        <v>0</v>
      </c>
      <c r="L111" s="3"/>
      <c r="M111" s="72"/>
      <c r="N111" s="73"/>
      <c r="O111" s="45">
        <f t="shared" ref="O111:O142" si="72">I111-D111</f>
        <v>0</v>
      </c>
      <c r="P111" s="71"/>
      <c r="Q111" s="74"/>
      <c r="R111" s="74"/>
      <c r="S111" s="75"/>
      <c r="T111" s="76"/>
      <c r="U111" s="70"/>
      <c r="V111" s="3"/>
      <c r="W111" s="3"/>
      <c r="X111" s="3"/>
      <c r="Y111" s="39"/>
      <c r="Z111" s="405">
        <f t="shared" si="68"/>
        <v>0</v>
      </c>
      <c r="AA111" s="92">
        <f t="shared" si="50"/>
        <v>0</v>
      </c>
      <c r="AB111" s="71"/>
      <c r="AC111" s="3"/>
      <c r="AD111" s="71"/>
      <c r="AE111" s="78"/>
      <c r="AF111" s="78"/>
      <c r="AG111" s="3"/>
      <c r="AH111" s="3"/>
      <c r="AI111" s="79"/>
      <c r="AJ111" s="3"/>
      <c r="AK111" s="71"/>
      <c r="AL111" s="3"/>
      <c r="AM111" s="71"/>
      <c r="AN111" s="71"/>
      <c r="AO111" s="3"/>
      <c r="AP111" s="76"/>
      <c r="AQ111" s="74"/>
      <c r="AR111" s="3"/>
      <c r="AS111" s="3"/>
      <c r="AT111" s="3"/>
      <c r="AU111" s="3"/>
      <c r="AV111" s="3"/>
      <c r="AW111" s="1"/>
      <c r="AX111" s="1"/>
      <c r="AY111" s="1">
        <f t="shared" si="51"/>
        <v>0</v>
      </c>
      <c r="AZ111" s="3"/>
      <c r="BA111" s="3"/>
      <c r="BB111" s="3"/>
      <c r="BC111" s="80" t="e">
        <f t="shared" ref="BC111:BC142" si="73">D111/I111</f>
        <v>#DIV/0!</v>
      </c>
      <c r="BD111" s="80" t="e">
        <f t="shared" ref="BD111:BD142" si="74">E111/O111</f>
        <v>#DIV/0!</v>
      </c>
      <c r="BE111" s="81">
        <f t="shared" ref="BE111:BE142" si="75">LEN(Q111)</f>
        <v>0</v>
      </c>
      <c r="BF111" s="81">
        <f t="shared" ref="BF111:BF142" si="76">LEN(R111)</f>
        <v>0</v>
      </c>
      <c r="BG111" s="81">
        <f t="shared" ref="BG111:BG142" si="77">LEN(T111)</f>
        <v>0</v>
      </c>
      <c r="BH111" s="81">
        <f t="shared" si="69"/>
        <v>0</v>
      </c>
      <c r="BI111" s="81">
        <f t="shared" si="70"/>
        <v>0</v>
      </c>
    </row>
    <row r="112" spans="1:61" ht="17.25" thickTop="1" thickBot="1">
      <c r="A112" s="70"/>
      <c r="B112" s="71"/>
      <c r="C112" s="3"/>
      <c r="D112" s="45"/>
      <c r="E112" s="45"/>
      <c r="F112" s="111">
        <f t="shared" si="71"/>
        <v>0</v>
      </c>
      <c r="G112" s="3"/>
      <c r="H112" s="3"/>
      <c r="I112" s="39"/>
      <c r="J112" s="45">
        <f t="shared" si="59"/>
        <v>0</v>
      </c>
      <c r="K112" s="45">
        <f t="shared" si="60"/>
        <v>0</v>
      </c>
      <c r="L112" s="3"/>
      <c r="M112" s="72"/>
      <c r="N112" s="73"/>
      <c r="O112" s="45">
        <f t="shared" si="72"/>
        <v>0</v>
      </c>
      <c r="P112" s="71"/>
      <c r="Q112" s="74"/>
      <c r="R112" s="74"/>
      <c r="S112" s="75"/>
      <c r="T112" s="76"/>
      <c r="U112" s="70"/>
      <c r="V112" s="3"/>
      <c r="W112" s="3"/>
      <c r="X112" s="3"/>
      <c r="Y112" s="39"/>
      <c r="Z112" s="405">
        <f t="shared" si="68"/>
        <v>0</v>
      </c>
      <c r="AA112" s="92">
        <f t="shared" si="50"/>
        <v>0</v>
      </c>
      <c r="AB112" s="71"/>
      <c r="AC112" s="3"/>
      <c r="AD112" s="71"/>
      <c r="AE112" s="78"/>
      <c r="AF112" s="78"/>
      <c r="AG112" s="3"/>
      <c r="AH112" s="3"/>
      <c r="AI112" s="79"/>
      <c r="AJ112" s="3"/>
      <c r="AK112" s="71"/>
      <c r="AL112" s="3"/>
      <c r="AM112" s="71"/>
      <c r="AN112" s="71"/>
      <c r="AO112" s="3"/>
      <c r="AP112" s="76"/>
      <c r="AQ112" s="74"/>
      <c r="AR112" s="3"/>
      <c r="AS112" s="3"/>
      <c r="AT112" s="3"/>
      <c r="AU112" s="3"/>
      <c r="AV112" s="3"/>
      <c r="AW112" s="1"/>
      <c r="AX112" s="1"/>
      <c r="AY112" s="1">
        <f t="shared" si="51"/>
        <v>0</v>
      </c>
      <c r="AZ112" s="3"/>
      <c r="BA112" s="3"/>
      <c r="BB112" s="3"/>
      <c r="BC112" s="80" t="e">
        <f t="shared" si="73"/>
        <v>#DIV/0!</v>
      </c>
      <c r="BD112" s="80" t="e">
        <f t="shared" si="74"/>
        <v>#DIV/0!</v>
      </c>
      <c r="BE112" s="81">
        <f t="shared" si="75"/>
        <v>0</v>
      </c>
      <c r="BF112" s="81">
        <f t="shared" si="76"/>
        <v>0</v>
      </c>
      <c r="BG112" s="81">
        <f t="shared" si="77"/>
        <v>0</v>
      </c>
      <c r="BH112" s="81">
        <f t="shared" si="69"/>
        <v>0</v>
      </c>
      <c r="BI112" s="81">
        <f t="shared" si="70"/>
        <v>0</v>
      </c>
    </row>
    <row r="113" spans="1:61" ht="17.25" thickTop="1" thickBot="1">
      <c r="A113" s="70"/>
      <c r="B113" s="71"/>
      <c r="C113" s="3"/>
      <c r="D113" s="45"/>
      <c r="E113" s="45"/>
      <c r="F113" s="111">
        <f t="shared" si="71"/>
        <v>0</v>
      </c>
      <c r="G113" s="3"/>
      <c r="H113" s="3"/>
      <c r="I113" s="39"/>
      <c r="J113" s="45">
        <f t="shared" si="59"/>
        <v>0</v>
      </c>
      <c r="K113" s="45">
        <f t="shared" si="60"/>
        <v>0</v>
      </c>
      <c r="L113" s="3"/>
      <c r="M113" s="72"/>
      <c r="N113" s="73"/>
      <c r="O113" s="45">
        <f t="shared" si="72"/>
        <v>0</v>
      </c>
      <c r="P113" s="71"/>
      <c r="Q113" s="74"/>
      <c r="R113" s="74"/>
      <c r="S113" s="75"/>
      <c r="T113" s="76"/>
      <c r="U113" s="70"/>
      <c r="V113" s="3"/>
      <c r="W113" s="3"/>
      <c r="X113" s="3"/>
      <c r="Y113" s="39"/>
      <c r="Z113" s="405">
        <f t="shared" si="68"/>
        <v>0</v>
      </c>
      <c r="AA113" s="92">
        <f t="shared" si="50"/>
        <v>0</v>
      </c>
      <c r="AB113" s="71"/>
      <c r="AC113" s="3"/>
      <c r="AD113" s="71"/>
      <c r="AE113" s="78"/>
      <c r="AF113" s="78"/>
      <c r="AG113" s="3"/>
      <c r="AH113" s="3"/>
      <c r="AI113" s="79"/>
      <c r="AJ113" s="3"/>
      <c r="AK113" s="71"/>
      <c r="AL113" s="3"/>
      <c r="AM113" s="71"/>
      <c r="AN113" s="71"/>
      <c r="AO113" s="3"/>
      <c r="AP113" s="76"/>
      <c r="AQ113" s="74"/>
      <c r="AR113" s="3"/>
      <c r="AS113" s="3"/>
      <c r="AT113" s="3"/>
      <c r="AU113" s="3"/>
      <c r="AV113" s="3"/>
      <c r="AW113" s="1"/>
      <c r="AX113" s="1"/>
      <c r="AY113" s="1">
        <f t="shared" si="51"/>
        <v>0</v>
      </c>
      <c r="AZ113" s="3"/>
      <c r="BA113" s="3"/>
      <c r="BB113" s="3"/>
      <c r="BC113" s="80" t="e">
        <f t="shared" si="73"/>
        <v>#DIV/0!</v>
      </c>
      <c r="BD113" s="80" t="e">
        <f t="shared" si="74"/>
        <v>#DIV/0!</v>
      </c>
      <c r="BE113" s="81">
        <f t="shared" si="75"/>
        <v>0</v>
      </c>
      <c r="BF113" s="81">
        <f t="shared" si="76"/>
        <v>0</v>
      </c>
      <c r="BG113" s="81">
        <f t="shared" si="77"/>
        <v>0</v>
      </c>
      <c r="BH113" s="81">
        <f t="shared" si="69"/>
        <v>0</v>
      </c>
      <c r="BI113" s="81">
        <f t="shared" si="70"/>
        <v>0</v>
      </c>
    </row>
    <row r="114" spans="1:61" ht="17.25" thickTop="1" thickBot="1">
      <c r="A114" s="70"/>
      <c r="B114" s="71"/>
      <c r="C114" s="3"/>
      <c r="D114" s="45"/>
      <c r="E114" s="45"/>
      <c r="F114" s="111">
        <f t="shared" si="71"/>
        <v>0</v>
      </c>
      <c r="G114" s="3"/>
      <c r="H114" s="3"/>
      <c r="I114" s="39"/>
      <c r="J114" s="45">
        <f t="shared" si="59"/>
        <v>0</v>
      </c>
      <c r="K114" s="45">
        <f t="shared" si="60"/>
        <v>0</v>
      </c>
      <c r="L114" s="3"/>
      <c r="M114" s="72"/>
      <c r="N114" s="73"/>
      <c r="O114" s="45">
        <f t="shared" si="72"/>
        <v>0</v>
      </c>
      <c r="P114" s="71"/>
      <c r="Q114" s="74"/>
      <c r="R114" s="74"/>
      <c r="S114" s="75"/>
      <c r="T114" s="76"/>
      <c r="U114" s="70"/>
      <c r="V114" s="3"/>
      <c r="W114" s="3"/>
      <c r="X114" s="3"/>
      <c r="Y114" s="39"/>
      <c r="Z114" s="405">
        <f t="shared" si="68"/>
        <v>0</v>
      </c>
      <c r="AA114" s="92">
        <f t="shared" si="50"/>
        <v>0</v>
      </c>
      <c r="AB114" s="71"/>
      <c r="AC114" s="3"/>
      <c r="AD114" s="71"/>
      <c r="AE114" s="78"/>
      <c r="AF114" s="78"/>
      <c r="AG114" s="3"/>
      <c r="AH114" s="3"/>
      <c r="AI114" s="79"/>
      <c r="AJ114" s="3"/>
      <c r="AK114" s="71"/>
      <c r="AL114" s="3"/>
      <c r="AM114" s="71"/>
      <c r="AN114" s="71"/>
      <c r="AO114" s="3"/>
      <c r="AP114" s="76"/>
      <c r="AQ114" s="74"/>
      <c r="AR114" s="3"/>
      <c r="AS114" s="3"/>
      <c r="AT114" s="3"/>
      <c r="AU114" s="3"/>
      <c r="AV114" s="3"/>
      <c r="AW114" s="1"/>
      <c r="AX114" s="1"/>
      <c r="AY114" s="1">
        <f t="shared" si="51"/>
        <v>0</v>
      </c>
      <c r="AZ114" s="3"/>
      <c r="BA114" s="3"/>
      <c r="BB114" s="3"/>
      <c r="BC114" s="80" t="e">
        <f t="shared" si="73"/>
        <v>#DIV/0!</v>
      </c>
      <c r="BD114" s="80" t="e">
        <f t="shared" si="74"/>
        <v>#DIV/0!</v>
      </c>
      <c r="BE114" s="81">
        <f t="shared" si="75"/>
        <v>0</v>
      </c>
      <c r="BF114" s="81">
        <f t="shared" si="76"/>
        <v>0</v>
      </c>
      <c r="BG114" s="81">
        <f t="shared" si="77"/>
        <v>0</v>
      </c>
      <c r="BH114" s="81">
        <f t="shared" si="69"/>
        <v>0</v>
      </c>
      <c r="BI114" s="81">
        <f t="shared" si="70"/>
        <v>0</v>
      </c>
    </row>
    <row r="115" spans="1:61" ht="17.25" thickTop="1" thickBot="1">
      <c r="A115" s="70"/>
      <c r="B115" s="71"/>
      <c r="C115" s="3"/>
      <c r="D115" s="45"/>
      <c r="E115" s="45"/>
      <c r="F115" s="111">
        <f t="shared" si="71"/>
        <v>0</v>
      </c>
      <c r="G115" s="3"/>
      <c r="H115" s="3"/>
      <c r="I115" s="39"/>
      <c r="J115" s="45">
        <f t="shared" si="59"/>
        <v>0</v>
      </c>
      <c r="K115" s="45">
        <f t="shared" si="60"/>
        <v>0</v>
      </c>
      <c r="L115" s="3"/>
      <c r="M115" s="72"/>
      <c r="N115" s="73"/>
      <c r="O115" s="45">
        <f t="shared" si="72"/>
        <v>0</v>
      </c>
      <c r="P115" s="71"/>
      <c r="Q115" s="74"/>
      <c r="R115" s="74"/>
      <c r="S115" s="75"/>
      <c r="T115" s="76"/>
      <c r="U115" s="70"/>
      <c r="V115" s="3"/>
      <c r="W115" s="3"/>
      <c r="X115" s="3"/>
      <c r="Y115" s="39"/>
      <c r="Z115" s="405">
        <f t="shared" si="68"/>
        <v>0</v>
      </c>
      <c r="AA115" s="92">
        <f t="shared" ref="AA115:AA178" si="78">(F115+Y115)-I115</f>
        <v>0</v>
      </c>
      <c r="AB115" s="71"/>
      <c r="AC115" s="3"/>
      <c r="AD115" s="71"/>
      <c r="AE115" s="78"/>
      <c r="AF115" s="78"/>
      <c r="AG115" s="3"/>
      <c r="AH115" s="3"/>
      <c r="AI115" s="79"/>
      <c r="AJ115" s="3"/>
      <c r="AK115" s="71"/>
      <c r="AL115" s="3"/>
      <c r="AM115" s="71"/>
      <c r="AN115" s="71"/>
      <c r="AO115" s="3"/>
      <c r="AP115" s="76"/>
      <c r="AQ115" s="74"/>
      <c r="AR115" s="3"/>
      <c r="AS115" s="3"/>
      <c r="AT115" s="3"/>
      <c r="AU115" s="3"/>
      <c r="AV115" s="3"/>
      <c r="AW115" s="1"/>
      <c r="AX115" s="1"/>
      <c r="AY115" s="1">
        <f t="shared" si="51"/>
        <v>0</v>
      </c>
      <c r="AZ115" s="3"/>
      <c r="BA115" s="3"/>
      <c r="BB115" s="3"/>
      <c r="BC115" s="80" t="e">
        <f t="shared" si="73"/>
        <v>#DIV/0!</v>
      </c>
      <c r="BD115" s="80" t="e">
        <f t="shared" si="74"/>
        <v>#DIV/0!</v>
      </c>
      <c r="BE115" s="81">
        <f t="shared" si="75"/>
        <v>0</v>
      </c>
      <c r="BF115" s="81">
        <f t="shared" si="76"/>
        <v>0</v>
      </c>
      <c r="BG115" s="81">
        <f t="shared" si="77"/>
        <v>0</v>
      </c>
      <c r="BH115" s="81">
        <f t="shared" si="69"/>
        <v>0</v>
      </c>
      <c r="BI115" s="81">
        <f t="shared" si="70"/>
        <v>0</v>
      </c>
    </row>
    <row r="116" spans="1:61" ht="17.25" thickTop="1" thickBot="1">
      <c r="A116" s="70"/>
      <c r="B116" s="71"/>
      <c r="C116" s="3"/>
      <c r="D116" s="45"/>
      <c r="E116" s="45"/>
      <c r="F116" s="111">
        <f t="shared" si="71"/>
        <v>0</v>
      </c>
      <c r="G116" s="3"/>
      <c r="H116" s="3"/>
      <c r="I116" s="39"/>
      <c r="J116" s="45">
        <f t="shared" si="59"/>
        <v>0</v>
      </c>
      <c r="K116" s="45">
        <f t="shared" si="60"/>
        <v>0</v>
      </c>
      <c r="L116" s="3"/>
      <c r="M116" s="72"/>
      <c r="N116" s="73"/>
      <c r="O116" s="45">
        <f t="shared" si="72"/>
        <v>0</v>
      </c>
      <c r="P116" s="71"/>
      <c r="Q116" s="74"/>
      <c r="R116" s="74"/>
      <c r="S116" s="75"/>
      <c r="T116" s="76"/>
      <c r="U116" s="70"/>
      <c r="V116" s="3"/>
      <c r="W116" s="3"/>
      <c r="X116" s="3"/>
      <c r="Y116" s="39"/>
      <c r="Z116" s="405">
        <f t="shared" si="68"/>
        <v>0</v>
      </c>
      <c r="AA116" s="92">
        <f t="shared" si="78"/>
        <v>0</v>
      </c>
      <c r="AB116" s="71"/>
      <c r="AC116" s="3"/>
      <c r="AD116" s="71"/>
      <c r="AE116" s="78"/>
      <c r="AF116" s="78"/>
      <c r="AG116" s="3"/>
      <c r="AH116" s="3"/>
      <c r="AI116" s="79"/>
      <c r="AJ116" s="3"/>
      <c r="AK116" s="71"/>
      <c r="AL116" s="3"/>
      <c r="AM116" s="71"/>
      <c r="AN116" s="71"/>
      <c r="AO116" s="3"/>
      <c r="AP116" s="76"/>
      <c r="AQ116" s="74"/>
      <c r="AR116" s="3"/>
      <c r="AS116" s="3"/>
      <c r="AT116" s="3"/>
      <c r="AU116" s="3"/>
      <c r="AV116" s="3"/>
      <c r="AW116" s="1"/>
      <c r="AX116" s="1"/>
      <c r="AY116" s="1">
        <f t="shared" si="51"/>
        <v>0</v>
      </c>
      <c r="AZ116" s="3"/>
      <c r="BA116" s="3"/>
      <c r="BB116" s="3"/>
      <c r="BC116" s="80" t="e">
        <f t="shared" si="73"/>
        <v>#DIV/0!</v>
      </c>
      <c r="BD116" s="80" t="e">
        <f t="shared" si="74"/>
        <v>#DIV/0!</v>
      </c>
      <c r="BE116" s="81">
        <f t="shared" si="75"/>
        <v>0</v>
      </c>
      <c r="BF116" s="81">
        <f t="shared" si="76"/>
        <v>0</v>
      </c>
      <c r="BG116" s="81">
        <f t="shared" si="77"/>
        <v>0</v>
      </c>
      <c r="BH116" s="81">
        <f t="shared" si="69"/>
        <v>0</v>
      </c>
      <c r="BI116" s="81">
        <f t="shared" si="70"/>
        <v>0</v>
      </c>
    </row>
    <row r="117" spans="1:61" ht="17.25" thickTop="1" thickBot="1">
      <c r="A117" s="70"/>
      <c r="B117" s="71"/>
      <c r="C117" s="3"/>
      <c r="D117" s="45"/>
      <c r="E117" s="45"/>
      <c r="F117" s="111">
        <f t="shared" si="71"/>
        <v>0</v>
      </c>
      <c r="G117" s="3"/>
      <c r="H117" s="3"/>
      <c r="I117" s="39"/>
      <c r="J117" s="45">
        <f t="shared" si="59"/>
        <v>0</v>
      </c>
      <c r="K117" s="45">
        <f t="shared" si="60"/>
        <v>0</v>
      </c>
      <c r="L117" s="3"/>
      <c r="M117" s="72"/>
      <c r="N117" s="73"/>
      <c r="O117" s="45">
        <f t="shared" si="72"/>
        <v>0</v>
      </c>
      <c r="P117" s="71"/>
      <c r="Q117" s="74"/>
      <c r="R117" s="74"/>
      <c r="S117" s="75"/>
      <c r="T117" s="76"/>
      <c r="U117" s="70"/>
      <c r="V117" s="3"/>
      <c r="W117" s="3"/>
      <c r="X117" s="3"/>
      <c r="Y117" s="39"/>
      <c r="Z117" s="405">
        <f t="shared" si="68"/>
        <v>0</v>
      </c>
      <c r="AA117" s="92">
        <f t="shared" si="78"/>
        <v>0</v>
      </c>
      <c r="AB117" s="71"/>
      <c r="AC117" s="3"/>
      <c r="AD117" s="71"/>
      <c r="AE117" s="78"/>
      <c r="AF117" s="78"/>
      <c r="AG117" s="3"/>
      <c r="AH117" s="3"/>
      <c r="AI117" s="79"/>
      <c r="AJ117" s="3"/>
      <c r="AK117" s="71"/>
      <c r="AL117" s="3"/>
      <c r="AM117" s="71"/>
      <c r="AN117" s="71"/>
      <c r="AO117" s="3"/>
      <c r="AP117" s="76"/>
      <c r="AQ117" s="74"/>
      <c r="AR117" s="3"/>
      <c r="AS117" s="3"/>
      <c r="AT117" s="3"/>
      <c r="AU117" s="3"/>
      <c r="AV117" s="3"/>
      <c r="AW117" s="1"/>
      <c r="AX117" s="1"/>
      <c r="AY117" s="1">
        <f t="shared" si="51"/>
        <v>0</v>
      </c>
      <c r="AZ117" s="3"/>
      <c r="BA117" s="3"/>
      <c r="BB117" s="3"/>
      <c r="BC117" s="80" t="e">
        <f t="shared" si="73"/>
        <v>#DIV/0!</v>
      </c>
      <c r="BD117" s="80" t="e">
        <f t="shared" si="74"/>
        <v>#DIV/0!</v>
      </c>
      <c r="BE117" s="81">
        <f t="shared" si="75"/>
        <v>0</v>
      </c>
      <c r="BF117" s="81">
        <f t="shared" si="76"/>
        <v>0</v>
      </c>
      <c r="BG117" s="81">
        <f t="shared" si="77"/>
        <v>0</v>
      </c>
      <c r="BH117" s="81">
        <f t="shared" si="69"/>
        <v>0</v>
      </c>
      <c r="BI117" s="81">
        <f t="shared" si="70"/>
        <v>0</v>
      </c>
    </row>
    <row r="118" spans="1:61" ht="17.25" thickTop="1" thickBot="1">
      <c r="A118" s="70"/>
      <c r="B118" s="71"/>
      <c r="C118" s="3"/>
      <c r="D118" s="45"/>
      <c r="E118" s="45"/>
      <c r="F118" s="111">
        <f t="shared" si="71"/>
        <v>0</v>
      </c>
      <c r="G118" s="3"/>
      <c r="H118" s="3"/>
      <c r="I118" s="39"/>
      <c r="J118" s="45">
        <f t="shared" si="59"/>
        <v>0</v>
      </c>
      <c r="K118" s="45">
        <f t="shared" si="60"/>
        <v>0</v>
      </c>
      <c r="L118" s="3"/>
      <c r="M118" s="72"/>
      <c r="N118" s="73"/>
      <c r="O118" s="45">
        <f t="shared" si="72"/>
        <v>0</v>
      </c>
      <c r="P118" s="71"/>
      <c r="Q118" s="74"/>
      <c r="R118" s="74"/>
      <c r="S118" s="75"/>
      <c r="T118" s="76"/>
      <c r="U118" s="70"/>
      <c r="V118" s="3"/>
      <c r="W118" s="3"/>
      <c r="X118" s="3"/>
      <c r="Y118" s="39"/>
      <c r="Z118" s="405">
        <f t="shared" si="68"/>
        <v>0</v>
      </c>
      <c r="AA118" s="92">
        <f t="shared" si="78"/>
        <v>0</v>
      </c>
      <c r="AB118" s="71"/>
      <c r="AC118" s="3"/>
      <c r="AD118" s="71"/>
      <c r="AE118" s="78"/>
      <c r="AF118" s="78"/>
      <c r="AG118" s="3"/>
      <c r="AH118" s="3"/>
      <c r="AI118" s="79"/>
      <c r="AJ118" s="3"/>
      <c r="AK118" s="71"/>
      <c r="AL118" s="3"/>
      <c r="AM118" s="71"/>
      <c r="AN118" s="71"/>
      <c r="AO118" s="3"/>
      <c r="AP118" s="76"/>
      <c r="AQ118" s="74"/>
      <c r="AR118" s="3"/>
      <c r="AS118" s="3"/>
      <c r="AT118" s="3"/>
      <c r="AU118" s="3"/>
      <c r="AV118" s="3"/>
      <c r="AW118" s="1"/>
      <c r="AX118" s="1"/>
      <c r="AY118" s="1">
        <f t="shared" si="51"/>
        <v>0</v>
      </c>
      <c r="AZ118" s="3"/>
      <c r="BA118" s="3"/>
      <c r="BB118" s="3"/>
      <c r="BC118" s="80" t="e">
        <f t="shared" si="73"/>
        <v>#DIV/0!</v>
      </c>
      <c r="BD118" s="80" t="e">
        <f t="shared" si="74"/>
        <v>#DIV/0!</v>
      </c>
      <c r="BE118" s="81">
        <f t="shared" si="75"/>
        <v>0</v>
      </c>
      <c r="BF118" s="81">
        <f t="shared" si="76"/>
        <v>0</v>
      </c>
      <c r="BG118" s="81">
        <f t="shared" si="77"/>
        <v>0</v>
      </c>
      <c r="BH118" s="81">
        <f t="shared" si="69"/>
        <v>0</v>
      </c>
      <c r="BI118" s="81">
        <f t="shared" si="70"/>
        <v>0</v>
      </c>
    </row>
    <row r="119" spans="1:61" ht="17.25" thickTop="1" thickBot="1">
      <c r="A119" s="70"/>
      <c r="B119" s="71"/>
      <c r="C119" s="3"/>
      <c r="D119" s="45"/>
      <c r="E119" s="45"/>
      <c r="F119" s="111">
        <f t="shared" si="71"/>
        <v>0</v>
      </c>
      <c r="G119" s="3"/>
      <c r="H119" s="3"/>
      <c r="I119" s="39"/>
      <c r="J119" s="45">
        <f t="shared" si="59"/>
        <v>0</v>
      </c>
      <c r="K119" s="45">
        <f t="shared" si="60"/>
        <v>0</v>
      </c>
      <c r="L119" s="3"/>
      <c r="M119" s="72"/>
      <c r="N119" s="73"/>
      <c r="O119" s="45">
        <f t="shared" si="72"/>
        <v>0</v>
      </c>
      <c r="P119" s="71"/>
      <c r="Q119" s="74"/>
      <c r="R119" s="74"/>
      <c r="S119" s="75"/>
      <c r="T119" s="76"/>
      <c r="U119" s="70"/>
      <c r="V119" s="3"/>
      <c r="W119" s="3"/>
      <c r="X119" s="3"/>
      <c r="Y119" s="39"/>
      <c r="Z119" s="405">
        <f t="shared" si="68"/>
        <v>0</v>
      </c>
      <c r="AA119" s="92">
        <f t="shared" si="78"/>
        <v>0</v>
      </c>
      <c r="AB119" s="71"/>
      <c r="AC119" s="3"/>
      <c r="AD119" s="71"/>
      <c r="AE119" s="78"/>
      <c r="AF119" s="78"/>
      <c r="AG119" s="3"/>
      <c r="AH119" s="3"/>
      <c r="AI119" s="79"/>
      <c r="AJ119" s="3"/>
      <c r="AK119" s="71"/>
      <c r="AL119" s="3"/>
      <c r="AM119" s="71"/>
      <c r="AN119" s="71"/>
      <c r="AO119" s="3"/>
      <c r="AP119" s="76"/>
      <c r="AQ119" s="74"/>
      <c r="AR119" s="3"/>
      <c r="AS119" s="3"/>
      <c r="AT119" s="3"/>
      <c r="AU119" s="3"/>
      <c r="AV119" s="3"/>
      <c r="AW119" s="1"/>
      <c r="AX119" s="1"/>
      <c r="AY119" s="1">
        <f t="shared" si="51"/>
        <v>0</v>
      </c>
      <c r="AZ119" s="3"/>
      <c r="BA119" s="3"/>
      <c r="BB119" s="3"/>
      <c r="BC119" s="80" t="e">
        <f t="shared" si="73"/>
        <v>#DIV/0!</v>
      </c>
      <c r="BD119" s="80" t="e">
        <f t="shared" si="74"/>
        <v>#DIV/0!</v>
      </c>
      <c r="BE119" s="81">
        <f t="shared" si="75"/>
        <v>0</v>
      </c>
      <c r="BF119" s="81">
        <f t="shared" si="76"/>
        <v>0</v>
      </c>
      <c r="BG119" s="81">
        <f t="shared" si="77"/>
        <v>0</v>
      </c>
      <c r="BH119" s="81">
        <f t="shared" si="69"/>
        <v>0</v>
      </c>
      <c r="BI119" s="81">
        <f t="shared" si="70"/>
        <v>0</v>
      </c>
    </row>
    <row r="120" spans="1:61" ht="17.25" thickTop="1" thickBot="1">
      <c r="A120" s="70"/>
      <c r="B120" s="71"/>
      <c r="C120" s="3"/>
      <c r="D120" s="45"/>
      <c r="E120" s="45"/>
      <c r="F120" s="111">
        <f t="shared" si="71"/>
        <v>0</v>
      </c>
      <c r="G120" s="3"/>
      <c r="H120" s="3"/>
      <c r="I120" s="39"/>
      <c r="J120" s="45">
        <f t="shared" si="59"/>
        <v>0</v>
      </c>
      <c r="K120" s="45">
        <f t="shared" si="60"/>
        <v>0</v>
      </c>
      <c r="L120" s="3"/>
      <c r="M120" s="72"/>
      <c r="N120" s="73"/>
      <c r="O120" s="45">
        <f t="shared" si="72"/>
        <v>0</v>
      </c>
      <c r="P120" s="71"/>
      <c r="Q120" s="74"/>
      <c r="R120" s="74"/>
      <c r="S120" s="75"/>
      <c r="T120" s="76"/>
      <c r="U120" s="70"/>
      <c r="V120" s="3"/>
      <c r="W120" s="3"/>
      <c r="X120" s="3"/>
      <c r="Y120" s="39"/>
      <c r="Z120" s="405">
        <f t="shared" si="68"/>
        <v>0</v>
      </c>
      <c r="AA120" s="92">
        <f t="shared" si="78"/>
        <v>0</v>
      </c>
      <c r="AB120" s="71"/>
      <c r="AC120" s="3"/>
      <c r="AD120" s="71"/>
      <c r="AE120" s="78"/>
      <c r="AF120" s="78"/>
      <c r="AG120" s="3"/>
      <c r="AH120" s="3"/>
      <c r="AI120" s="79"/>
      <c r="AJ120" s="3"/>
      <c r="AK120" s="71"/>
      <c r="AL120" s="3"/>
      <c r="AM120" s="71"/>
      <c r="AN120" s="71"/>
      <c r="AO120" s="3"/>
      <c r="AP120" s="76"/>
      <c r="AQ120" s="74"/>
      <c r="AR120" s="3"/>
      <c r="AS120" s="3"/>
      <c r="AT120" s="3"/>
      <c r="AU120" s="3"/>
      <c r="AV120" s="3"/>
      <c r="AW120" s="1"/>
      <c r="AX120" s="1"/>
      <c r="AY120" s="1">
        <f t="shared" si="51"/>
        <v>0</v>
      </c>
      <c r="AZ120" s="3"/>
      <c r="BA120" s="3"/>
      <c r="BB120" s="3"/>
      <c r="BC120" s="80" t="e">
        <f t="shared" si="73"/>
        <v>#DIV/0!</v>
      </c>
      <c r="BD120" s="80" t="e">
        <f t="shared" si="74"/>
        <v>#DIV/0!</v>
      </c>
      <c r="BE120" s="81">
        <f t="shared" si="75"/>
        <v>0</v>
      </c>
      <c r="BF120" s="81">
        <f t="shared" si="76"/>
        <v>0</v>
      </c>
      <c r="BG120" s="81">
        <f t="shared" si="77"/>
        <v>0</v>
      </c>
      <c r="BH120" s="81">
        <f t="shared" si="69"/>
        <v>0</v>
      </c>
      <c r="BI120" s="81">
        <f t="shared" si="70"/>
        <v>0</v>
      </c>
    </row>
    <row r="121" spans="1:61" ht="17.25" thickTop="1" thickBot="1">
      <c r="A121" s="70"/>
      <c r="B121" s="71"/>
      <c r="C121" s="3"/>
      <c r="D121" s="45"/>
      <c r="E121" s="45"/>
      <c r="F121" s="111">
        <f t="shared" si="71"/>
        <v>0</v>
      </c>
      <c r="G121" s="3"/>
      <c r="H121" s="3"/>
      <c r="I121" s="39"/>
      <c r="J121" s="45">
        <f t="shared" si="59"/>
        <v>0</v>
      </c>
      <c r="K121" s="45">
        <f t="shared" si="60"/>
        <v>0</v>
      </c>
      <c r="L121" s="3"/>
      <c r="M121" s="72"/>
      <c r="N121" s="73"/>
      <c r="O121" s="45">
        <f t="shared" si="72"/>
        <v>0</v>
      </c>
      <c r="P121" s="71"/>
      <c r="Q121" s="74"/>
      <c r="R121" s="74"/>
      <c r="S121" s="75"/>
      <c r="T121" s="76"/>
      <c r="U121" s="70"/>
      <c r="V121" s="3"/>
      <c r="W121" s="3"/>
      <c r="X121" s="3"/>
      <c r="Y121" s="39"/>
      <c r="Z121" s="405">
        <f t="shared" si="68"/>
        <v>0</v>
      </c>
      <c r="AA121" s="92">
        <f t="shared" si="78"/>
        <v>0</v>
      </c>
      <c r="AB121" s="71"/>
      <c r="AC121" s="3"/>
      <c r="AD121" s="71"/>
      <c r="AE121" s="78"/>
      <c r="AF121" s="78"/>
      <c r="AG121" s="3"/>
      <c r="AH121" s="3"/>
      <c r="AI121" s="79"/>
      <c r="AJ121" s="3"/>
      <c r="AK121" s="71"/>
      <c r="AL121" s="3"/>
      <c r="AM121" s="71"/>
      <c r="AN121" s="71"/>
      <c r="AO121" s="3"/>
      <c r="AP121" s="76"/>
      <c r="AQ121" s="74"/>
      <c r="AR121" s="3"/>
      <c r="AS121" s="3"/>
      <c r="AT121" s="3"/>
      <c r="AU121" s="3"/>
      <c r="AV121" s="3"/>
      <c r="AW121" s="1"/>
      <c r="AX121" s="1"/>
      <c r="AY121" s="1">
        <f t="shared" si="51"/>
        <v>0</v>
      </c>
      <c r="AZ121" s="3"/>
      <c r="BA121" s="3"/>
      <c r="BB121" s="3"/>
      <c r="BC121" s="80" t="e">
        <f t="shared" si="73"/>
        <v>#DIV/0!</v>
      </c>
      <c r="BD121" s="80" t="e">
        <f t="shared" si="74"/>
        <v>#DIV/0!</v>
      </c>
      <c r="BE121" s="81">
        <f t="shared" si="75"/>
        <v>0</v>
      </c>
      <c r="BF121" s="81">
        <f t="shared" si="76"/>
        <v>0</v>
      </c>
      <c r="BG121" s="81">
        <f t="shared" si="77"/>
        <v>0</v>
      </c>
      <c r="BH121" s="81">
        <f t="shared" si="69"/>
        <v>0</v>
      </c>
      <c r="BI121" s="81">
        <f t="shared" si="70"/>
        <v>0</v>
      </c>
    </row>
    <row r="122" spans="1:61" ht="17.25" thickTop="1" thickBot="1">
      <c r="A122" s="70"/>
      <c r="B122" s="71"/>
      <c r="C122" s="3"/>
      <c r="D122" s="45"/>
      <c r="E122" s="45"/>
      <c r="F122" s="111">
        <f t="shared" si="71"/>
        <v>0</v>
      </c>
      <c r="G122" s="3"/>
      <c r="H122" s="3"/>
      <c r="I122" s="39"/>
      <c r="J122" s="45">
        <f t="shared" si="59"/>
        <v>0</v>
      </c>
      <c r="K122" s="45">
        <f t="shared" si="60"/>
        <v>0</v>
      </c>
      <c r="L122" s="3"/>
      <c r="M122" s="72"/>
      <c r="N122" s="73"/>
      <c r="O122" s="45">
        <f t="shared" si="72"/>
        <v>0</v>
      </c>
      <c r="P122" s="71"/>
      <c r="Q122" s="74"/>
      <c r="R122" s="74"/>
      <c r="S122" s="75"/>
      <c r="T122" s="76"/>
      <c r="U122" s="70"/>
      <c r="V122" s="3"/>
      <c r="W122" s="3"/>
      <c r="X122" s="3"/>
      <c r="Y122" s="39"/>
      <c r="Z122" s="405">
        <f t="shared" si="68"/>
        <v>0</v>
      </c>
      <c r="AA122" s="92">
        <f t="shared" si="78"/>
        <v>0</v>
      </c>
      <c r="AB122" s="71"/>
      <c r="AC122" s="3"/>
      <c r="AD122" s="71"/>
      <c r="AE122" s="78"/>
      <c r="AF122" s="78"/>
      <c r="AG122" s="3"/>
      <c r="AH122" s="3"/>
      <c r="AI122" s="79"/>
      <c r="AJ122" s="3"/>
      <c r="AK122" s="71"/>
      <c r="AL122" s="3"/>
      <c r="AM122" s="71"/>
      <c r="AN122" s="71"/>
      <c r="AO122" s="3"/>
      <c r="AP122" s="76"/>
      <c r="AQ122" s="74"/>
      <c r="AR122" s="3"/>
      <c r="AS122" s="3"/>
      <c r="AT122" s="3"/>
      <c r="AU122" s="3"/>
      <c r="AV122" s="3"/>
      <c r="AW122" s="1"/>
      <c r="AX122" s="1"/>
      <c r="AY122" s="1">
        <f t="shared" si="51"/>
        <v>0</v>
      </c>
      <c r="AZ122" s="3"/>
      <c r="BA122" s="3"/>
      <c r="BB122" s="3"/>
      <c r="BC122" s="80" t="e">
        <f t="shared" si="73"/>
        <v>#DIV/0!</v>
      </c>
      <c r="BD122" s="80" t="e">
        <f t="shared" si="74"/>
        <v>#DIV/0!</v>
      </c>
      <c r="BE122" s="81">
        <f t="shared" si="75"/>
        <v>0</v>
      </c>
      <c r="BF122" s="81">
        <f t="shared" si="76"/>
        <v>0</v>
      </c>
      <c r="BG122" s="81">
        <f t="shared" si="77"/>
        <v>0</v>
      </c>
      <c r="BH122" s="81">
        <f t="shared" si="69"/>
        <v>0</v>
      </c>
      <c r="BI122" s="81">
        <f t="shared" si="70"/>
        <v>0</v>
      </c>
    </row>
    <row r="123" spans="1:61" ht="17.25" thickTop="1" thickBot="1">
      <c r="A123" s="70"/>
      <c r="B123" s="71"/>
      <c r="C123" s="3"/>
      <c r="D123" s="45"/>
      <c r="E123" s="45"/>
      <c r="F123" s="111">
        <f t="shared" si="71"/>
        <v>0</v>
      </c>
      <c r="G123" s="3"/>
      <c r="H123" s="3"/>
      <c r="I123" s="39"/>
      <c r="J123" s="45">
        <f t="shared" si="59"/>
        <v>0</v>
      </c>
      <c r="K123" s="45">
        <f t="shared" si="60"/>
        <v>0</v>
      </c>
      <c r="L123" s="3"/>
      <c r="M123" s="72"/>
      <c r="N123" s="73"/>
      <c r="O123" s="45">
        <f t="shared" si="72"/>
        <v>0</v>
      </c>
      <c r="P123" s="71"/>
      <c r="Q123" s="74"/>
      <c r="R123" s="74"/>
      <c r="S123" s="75"/>
      <c r="T123" s="76"/>
      <c r="U123" s="70"/>
      <c r="V123" s="3"/>
      <c r="W123" s="3"/>
      <c r="X123" s="3"/>
      <c r="Y123" s="39"/>
      <c r="Z123" s="405">
        <f t="shared" si="68"/>
        <v>0</v>
      </c>
      <c r="AA123" s="92">
        <f t="shared" si="78"/>
        <v>0</v>
      </c>
      <c r="AB123" s="71"/>
      <c r="AC123" s="3"/>
      <c r="AD123" s="71"/>
      <c r="AE123" s="78"/>
      <c r="AF123" s="78"/>
      <c r="AG123" s="3"/>
      <c r="AH123" s="3"/>
      <c r="AI123" s="79"/>
      <c r="AJ123" s="3"/>
      <c r="AK123" s="71"/>
      <c r="AL123" s="3"/>
      <c r="AM123" s="71"/>
      <c r="AN123" s="71"/>
      <c r="AO123" s="3"/>
      <c r="AP123" s="76"/>
      <c r="AQ123" s="74"/>
      <c r="AR123" s="3"/>
      <c r="AS123" s="3"/>
      <c r="AT123" s="3"/>
      <c r="AU123" s="3"/>
      <c r="AV123" s="3"/>
      <c r="AW123" s="1"/>
      <c r="AX123" s="1"/>
      <c r="AY123" s="1">
        <f t="shared" si="51"/>
        <v>0</v>
      </c>
      <c r="AZ123" s="3"/>
      <c r="BA123" s="3"/>
      <c r="BB123" s="3"/>
      <c r="BC123" s="80" t="e">
        <f t="shared" si="73"/>
        <v>#DIV/0!</v>
      </c>
      <c r="BD123" s="80" t="e">
        <f t="shared" si="74"/>
        <v>#DIV/0!</v>
      </c>
      <c r="BE123" s="81">
        <f t="shared" si="75"/>
        <v>0</v>
      </c>
      <c r="BF123" s="81">
        <f t="shared" si="76"/>
        <v>0</v>
      </c>
      <c r="BG123" s="81">
        <f t="shared" si="77"/>
        <v>0</v>
      </c>
      <c r="BH123" s="81">
        <f t="shared" si="69"/>
        <v>0</v>
      </c>
      <c r="BI123" s="81">
        <f t="shared" si="70"/>
        <v>0</v>
      </c>
    </row>
    <row r="124" spans="1:61" ht="17.25" thickTop="1" thickBot="1">
      <c r="A124" s="70"/>
      <c r="B124" s="71"/>
      <c r="C124" s="3"/>
      <c r="D124" s="45"/>
      <c r="E124" s="45"/>
      <c r="F124" s="111">
        <f t="shared" si="71"/>
        <v>0</v>
      </c>
      <c r="G124" s="3"/>
      <c r="H124" s="3"/>
      <c r="I124" s="39"/>
      <c r="J124" s="45">
        <f t="shared" si="59"/>
        <v>0</v>
      </c>
      <c r="K124" s="45">
        <f t="shared" si="60"/>
        <v>0</v>
      </c>
      <c r="L124" s="3"/>
      <c r="M124" s="72"/>
      <c r="N124" s="73"/>
      <c r="O124" s="45">
        <f t="shared" si="72"/>
        <v>0</v>
      </c>
      <c r="P124" s="71"/>
      <c r="Q124" s="74"/>
      <c r="R124" s="74"/>
      <c r="S124" s="75"/>
      <c r="T124" s="76"/>
      <c r="U124" s="70"/>
      <c r="V124" s="3"/>
      <c r="W124" s="3"/>
      <c r="X124" s="3"/>
      <c r="Y124" s="39"/>
      <c r="Z124" s="405">
        <f t="shared" si="68"/>
        <v>0</v>
      </c>
      <c r="AA124" s="92">
        <f t="shared" si="78"/>
        <v>0</v>
      </c>
      <c r="AB124" s="71"/>
      <c r="AC124" s="3"/>
      <c r="AD124" s="71"/>
      <c r="AE124" s="78"/>
      <c r="AF124" s="78"/>
      <c r="AG124" s="3"/>
      <c r="AH124" s="3"/>
      <c r="AI124" s="79"/>
      <c r="AJ124" s="3"/>
      <c r="AK124" s="71"/>
      <c r="AL124" s="3"/>
      <c r="AM124" s="71"/>
      <c r="AN124" s="71"/>
      <c r="AO124" s="3"/>
      <c r="AP124" s="76"/>
      <c r="AQ124" s="74"/>
      <c r="AR124" s="3"/>
      <c r="AS124" s="3"/>
      <c r="AT124" s="3"/>
      <c r="AU124" s="3"/>
      <c r="AV124" s="3"/>
      <c r="AW124" s="1"/>
      <c r="AX124" s="1"/>
      <c r="AY124" s="1">
        <f t="shared" si="51"/>
        <v>0</v>
      </c>
      <c r="AZ124" s="3"/>
      <c r="BA124" s="3"/>
      <c r="BB124" s="3"/>
      <c r="BC124" s="80" t="e">
        <f t="shared" si="73"/>
        <v>#DIV/0!</v>
      </c>
      <c r="BD124" s="80" t="e">
        <f t="shared" si="74"/>
        <v>#DIV/0!</v>
      </c>
      <c r="BE124" s="81">
        <f t="shared" si="75"/>
        <v>0</v>
      </c>
      <c r="BF124" s="81">
        <f t="shared" si="76"/>
        <v>0</v>
      </c>
      <c r="BG124" s="81">
        <f t="shared" si="77"/>
        <v>0</v>
      </c>
      <c r="BH124" s="81">
        <f t="shared" si="69"/>
        <v>0</v>
      </c>
      <c r="BI124" s="81">
        <f t="shared" si="70"/>
        <v>0</v>
      </c>
    </row>
    <row r="125" spans="1:61" ht="17.25" thickTop="1" thickBot="1">
      <c r="A125" s="70"/>
      <c r="B125" s="71"/>
      <c r="C125" s="3"/>
      <c r="D125" s="45"/>
      <c r="E125" s="45"/>
      <c r="F125" s="111">
        <f t="shared" si="71"/>
        <v>0</v>
      </c>
      <c r="G125" s="3"/>
      <c r="H125" s="3"/>
      <c r="I125" s="39"/>
      <c r="J125" s="45">
        <f t="shared" si="59"/>
        <v>0</v>
      </c>
      <c r="K125" s="45">
        <f t="shared" si="60"/>
        <v>0</v>
      </c>
      <c r="L125" s="3"/>
      <c r="M125" s="72"/>
      <c r="N125" s="73"/>
      <c r="O125" s="45">
        <f t="shared" si="72"/>
        <v>0</v>
      </c>
      <c r="P125" s="71"/>
      <c r="Q125" s="74"/>
      <c r="R125" s="74"/>
      <c r="S125" s="75"/>
      <c r="T125" s="76"/>
      <c r="U125" s="70"/>
      <c r="V125" s="3"/>
      <c r="W125" s="3"/>
      <c r="X125" s="3"/>
      <c r="Y125" s="39"/>
      <c r="Z125" s="405">
        <f t="shared" si="68"/>
        <v>0</v>
      </c>
      <c r="AA125" s="92">
        <f t="shared" si="78"/>
        <v>0</v>
      </c>
      <c r="AB125" s="71"/>
      <c r="AC125" s="3"/>
      <c r="AD125" s="71"/>
      <c r="AE125" s="78"/>
      <c r="AF125" s="78"/>
      <c r="AG125" s="3"/>
      <c r="AH125" s="3"/>
      <c r="AI125" s="79"/>
      <c r="AJ125" s="3"/>
      <c r="AK125" s="71"/>
      <c r="AL125" s="3"/>
      <c r="AM125" s="71"/>
      <c r="AN125" s="71"/>
      <c r="AO125" s="3"/>
      <c r="AP125" s="76"/>
      <c r="AQ125" s="74"/>
      <c r="AR125" s="3"/>
      <c r="AS125" s="3"/>
      <c r="AT125" s="3"/>
      <c r="AU125" s="3"/>
      <c r="AV125" s="3"/>
      <c r="AW125" s="1"/>
      <c r="AX125" s="1"/>
      <c r="AY125" s="1">
        <f t="shared" si="51"/>
        <v>0</v>
      </c>
      <c r="AZ125" s="3"/>
      <c r="BA125" s="3"/>
      <c r="BB125" s="3"/>
      <c r="BC125" s="80" t="e">
        <f t="shared" si="73"/>
        <v>#DIV/0!</v>
      </c>
      <c r="BD125" s="80" t="e">
        <f t="shared" si="74"/>
        <v>#DIV/0!</v>
      </c>
      <c r="BE125" s="81">
        <f t="shared" si="75"/>
        <v>0</v>
      </c>
      <c r="BF125" s="81">
        <f t="shared" si="76"/>
        <v>0</v>
      </c>
      <c r="BG125" s="81">
        <f t="shared" si="77"/>
        <v>0</v>
      </c>
      <c r="BH125" s="81">
        <f t="shared" si="69"/>
        <v>0</v>
      </c>
      <c r="BI125" s="81">
        <f t="shared" si="70"/>
        <v>0</v>
      </c>
    </row>
    <row r="126" spans="1:61" ht="17.25" thickTop="1" thickBot="1">
      <c r="A126" s="70"/>
      <c r="B126" s="71"/>
      <c r="C126" s="3"/>
      <c r="D126" s="45"/>
      <c r="E126" s="45"/>
      <c r="F126" s="111">
        <f t="shared" si="71"/>
        <v>0</v>
      </c>
      <c r="G126" s="3"/>
      <c r="H126" s="3"/>
      <c r="I126" s="39"/>
      <c r="J126" s="45">
        <f t="shared" si="59"/>
        <v>0</v>
      </c>
      <c r="K126" s="45">
        <f t="shared" si="60"/>
        <v>0</v>
      </c>
      <c r="L126" s="3"/>
      <c r="M126" s="72"/>
      <c r="N126" s="73"/>
      <c r="O126" s="45">
        <f t="shared" si="72"/>
        <v>0</v>
      </c>
      <c r="P126" s="71"/>
      <c r="Q126" s="74"/>
      <c r="R126" s="74"/>
      <c r="S126" s="75"/>
      <c r="T126" s="76"/>
      <c r="U126" s="70"/>
      <c r="V126" s="3"/>
      <c r="W126" s="3"/>
      <c r="X126" s="3"/>
      <c r="Y126" s="39"/>
      <c r="Z126" s="405">
        <f t="shared" si="68"/>
        <v>0</v>
      </c>
      <c r="AA126" s="92">
        <f t="shared" si="78"/>
        <v>0</v>
      </c>
      <c r="AB126" s="71"/>
      <c r="AC126" s="3"/>
      <c r="AD126" s="71"/>
      <c r="AE126" s="78"/>
      <c r="AF126" s="78"/>
      <c r="AG126" s="3"/>
      <c r="AH126" s="3"/>
      <c r="AI126" s="79"/>
      <c r="AJ126" s="3"/>
      <c r="AK126" s="71"/>
      <c r="AL126" s="3"/>
      <c r="AM126" s="71"/>
      <c r="AN126" s="71"/>
      <c r="AO126" s="3"/>
      <c r="AP126" s="76"/>
      <c r="AQ126" s="74"/>
      <c r="AR126" s="3"/>
      <c r="AS126" s="3"/>
      <c r="AT126" s="3"/>
      <c r="AU126" s="3"/>
      <c r="AV126" s="3"/>
      <c r="AW126" s="1"/>
      <c r="AX126" s="1"/>
      <c r="AY126" s="1">
        <f t="shared" si="51"/>
        <v>0</v>
      </c>
      <c r="AZ126" s="3"/>
      <c r="BA126" s="3"/>
      <c r="BB126" s="3"/>
      <c r="BC126" s="80" t="e">
        <f t="shared" si="73"/>
        <v>#DIV/0!</v>
      </c>
      <c r="BD126" s="80" t="e">
        <f t="shared" si="74"/>
        <v>#DIV/0!</v>
      </c>
      <c r="BE126" s="81">
        <f t="shared" si="75"/>
        <v>0</v>
      </c>
      <c r="BF126" s="81">
        <f t="shared" si="76"/>
        <v>0</v>
      </c>
      <c r="BG126" s="81">
        <f t="shared" si="77"/>
        <v>0</v>
      </c>
      <c r="BH126" s="81">
        <f t="shared" si="69"/>
        <v>0</v>
      </c>
      <c r="BI126" s="81">
        <f t="shared" si="70"/>
        <v>0</v>
      </c>
    </row>
    <row r="127" spans="1:61" ht="17.25" thickTop="1" thickBot="1">
      <c r="A127" s="70"/>
      <c r="B127" s="71"/>
      <c r="C127" s="3"/>
      <c r="D127" s="45"/>
      <c r="E127" s="45"/>
      <c r="F127" s="111">
        <f t="shared" si="71"/>
        <v>0</v>
      </c>
      <c r="G127" s="3"/>
      <c r="H127" s="3"/>
      <c r="I127" s="39"/>
      <c r="J127" s="45">
        <f t="shared" si="59"/>
        <v>0</v>
      </c>
      <c r="K127" s="45">
        <f t="shared" si="60"/>
        <v>0</v>
      </c>
      <c r="L127" s="3"/>
      <c r="M127" s="72"/>
      <c r="N127" s="73"/>
      <c r="O127" s="45">
        <f t="shared" si="72"/>
        <v>0</v>
      </c>
      <c r="P127" s="71"/>
      <c r="Q127" s="74"/>
      <c r="R127" s="74"/>
      <c r="S127" s="75"/>
      <c r="T127" s="76"/>
      <c r="U127" s="70"/>
      <c r="V127" s="3"/>
      <c r="W127" s="3"/>
      <c r="X127" s="3"/>
      <c r="Y127" s="39"/>
      <c r="Z127" s="405">
        <f t="shared" si="68"/>
        <v>0</v>
      </c>
      <c r="AA127" s="92">
        <f t="shared" si="78"/>
        <v>0</v>
      </c>
      <c r="AB127" s="71"/>
      <c r="AC127" s="3"/>
      <c r="AD127" s="71"/>
      <c r="AE127" s="78"/>
      <c r="AF127" s="78"/>
      <c r="AG127" s="3"/>
      <c r="AH127" s="3"/>
      <c r="AI127" s="79"/>
      <c r="AJ127" s="3"/>
      <c r="AK127" s="71"/>
      <c r="AL127" s="3"/>
      <c r="AM127" s="71"/>
      <c r="AN127" s="71"/>
      <c r="AO127" s="3"/>
      <c r="AP127" s="76"/>
      <c r="AQ127" s="74"/>
      <c r="AR127" s="3"/>
      <c r="AS127" s="3"/>
      <c r="AT127" s="3"/>
      <c r="AU127" s="3"/>
      <c r="AV127" s="3"/>
      <c r="AW127" s="1"/>
      <c r="AX127" s="1"/>
      <c r="AY127" s="1">
        <f t="shared" si="51"/>
        <v>0</v>
      </c>
      <c r="AZ127" s="3"/>
      <c r="BA127" s="3"/>
      <c r="BB127" s="3"/>
      <c r="BC127" s="80" t="e">
        <f t="shared" si="73"/>
        <v>#DIV/0!</v>
      </c>
      <c r="BD127" s="80" t="e">
        <f t="shared" si="74"/>
        <v>#DIV/0!</v>
      </c>
      <c r="BE127" s="81">
        <f t="shared" si="75"/>
        <v>0</v>
      </c>
      <c r="BF127" s="81">
        <f t="shared" si="76"/>
        <v>0</v>
      </c>
      <c r="BG127" s="81">
        <f t="shared" si="77"/>
        <v>0</v>
      </c>
      <c r="BH127" s="81">
        <f t="shared" si="69"/>
        <v>0</v>
      </c>
      <c r="BI127" s="81">
        <f t="shared" si="70"/>
        <v>0</v>
      </c>
    </row>
    <row r="128" spans="1:61" ht="17.25" thickTop="1" thickBot="1">
      <c r="A128" s="70"/>
      <c r="B128" s="71"/>
      <c r="C128" s="3"/>
      <c r="D128" s="45"/>
      <c r="E128" s="45"/>
      <c r="F128" s="111">
        <f t="shared" si="71"/>
        <v>0</v>
      </c>
      <c r="G128" s="3"/>
      <c r="H128" s="3"/>
      <c r="I128" s="39"/>
      <c r="J128" s="45">
        <f t="shared" si="59"/>
        <v>0</v>
      </c>
      <c r="K128" s="45">
        <f t="shared" si="60"/>
        <v>0</v>
      </c>
      <c r="L128" s="3"/>
      <c r="M128" s="72"/>
      <c r="N128" s="73"/>
      <c r="O128" s="45">
        <f t="shared" si="72"/>
        <v>0</v>
      </c>
      <c r="P128" s="71"/>
      <c r="Q128" s="74"/>
      <c r="R128" s="74"/>
      <c r="S128" s="75"/>
      <c r="T128" s="76"/>
      <c r="U128" s="70"/>
      <c r="V128" s="3"/>
      <c r="W128" s="3"/>
      <c r="X128" s="3"/>
      <c r="Y128" s="39"/>
      <c r="Z128" s="405">
        <f t="shared" si="68"/>
        <v>0</v>
      </c>
      <c r="AA128" s="92">
        <f t="shared" si="78"/>
        <v>0</v>
      </c>
      <c r="AB128" s="71"/>
      <c r="AC128" s="3"/>
      <c r="AD128" s="71"/>
      <c r="AE128" s="78"/>
      <c r="AF128" s="78"/>
      <c r="AG128" s="3"/>
      <c r="AH128" s="3"/>
      <c r="AI128" s="79"/>
      <c r="AJ128" s="3"/>
      <c r="AK128" s="71"/>
      <c r="AL128" s="3"/>
      <c r="AM128" s="71"/>
      <c r="AN128" s="71"/>
      <c r="AO128" s="3"/>
      <c r="AP128" s="76"/>
      <c r="AQ128" s="74"/>
      <c r="AR128" s="3"/>
      <c r="AS128" s="3"/>
      <c r="AT128" s="3"/>
      <c r="AU128" s="3"/>
      <c r="AV128" s="3"/>
      <c r="AW128" s="1"/>
      <c r="AX128" s="1"/>
      <c r="AY128" s="1">
        <f t="shared" si="51"/>
        <v>0</v>
      </c>
      <c r="AZ128" s="3"/>
      <c r="BA128" s="3"/>
      <c r="BB128" s="3"/>
      <c r="BC128" s="80" t="e">
        <f t="shared" si="73"/>
        <v>#DIV/0!</v>
      </c>
      <c r="BD128" s="80" t="e">
        <f t="shared" si="74"/>
        <v>#DIV/0!</v>
      </c>
      <c r="BE128" s="81">
        <f t="shared" si="75"/>
        <v>0</v>
      </c>
      <c r="BF128" s="81">
        <f t="shared" si="76"/>
        <v>0</v>
      </c>
      <c r="BG128" s="81">
        <f t="shared" si="77"/>
        <v>0</v>
      </c>
      <c r="BH128" s="81">
        <f t="shared" si="69"/>
        <v>0</v>
      </c>
      <c r="BI128" s="81">
        <f t="shared" si="70"/>
        <v>0</v>
      </c>
    </row>
    <row r="129" spans="1:61" ht="17.25" thickTop="1" thickBot="1">
      <c r="A129" s="70"/>
      <c r="B129" s="71"/>
      <c r="C129" s="3"/>
      <c r="D129" s="45"/>
      <c r="E129" s="45"/>
      <c r="F129" s="111">
        <f t="shared" si="71"/>
        <v>0</v>
      </c>
      <c r="G129" s="3"/>
      <c r="H129" s="3"/>
      <c r="I129" s="39"/>
      <c r="J129" s="45">
        <f t="shared" si="59"/>
        <v>0</v>
      </c>
      <c r="K129" s="45">
        <f t="shared" si="60"/>
        <v>0</v>
      </c>
      <c r="L129" s="3"/>
      <c r="M129" s="72"/>
      <c r="N129" s="73"/>
      <c r="O129" s="45">
        <f t="shared" si="72"/>
        <v>0</v>
      </c>
      <c r="P129" s="71"/>
      <c r="Q129" s="74"/>
      <c r="R129" s="74"/>
      <c r="S129" s="75"/>
      <c r="T129" s="76"/>
      <c r="U129" s="70"/>
      <c r="V129" s="3"/>
      <c r="W129" s="3"/>
      <c r="X129" s="3"/>
      <c r="Y129" s="39"/>
      <c r="Z129" s="405">
        <f t="shared" si="68"/>
        <v>0</v>
      </c>
      <c r="AA129" s="92">
        <f t="shared" si="78"/>
        <v>0</v>
      </c>
      <c r="AB129" s="71"/>
      <c r="AC129" s="3"/>
      <c r="AD129" s="71"/>
      <c r="AE129" s="78"/>
      <c r="AF129" s="78"/>
      <c r="AG129" s="3"/>
      <c r="AH129" s="3"/>
      <c r="AI129" s="79"/>
      <c r="AJ129" s="3"/>
      <c r="AK129" s="71"/>
      <c r="AL129" s="3"/>
      <c r="AM129" s="71"/>
      <c r="AN129" s="71"/>
      <c r="AO129" s="3"/>
      <c r="AP129" s="76"/>
      <c r="AQ129" s="74"/>
      <c r="AR129" s="3"/>
      <c r="AS129" s="3"/>
      <c r="AT129" s="3"/>
      <c r="AU129" s="3"/>
      <c r="AV129" s="3"/>
      <c r="AW129" s="1"/>
      <c r="AX129" s="1"/>
      <c r="AY129" s="1">
        <f t="shared" si="51"/>
        <v>0</v>
      </c>
      <c r="AZ129" s="3"/>
      <c r="BA129" s="3"/>
      <c r="BB129" s="3"/>
      <c r="BC129" s="80" t="e">
        <f t="shared" si="73"/>
        <v>#DIV/0!</v>
      </c>
      <c r="BD129" s="80" t="e">
        <f t="shared" si="74"/>
        <v>#DIV/0!</v>
      </c>
      <c r="BE129" s="81">
        <f t="shared" si="75"/>
        <v>0</v>
      </c>
      <c r="BF129" s="81">
        <f t="shared" si="76"/>
        <v>0</v>
      </c>
      <c r="BG129" s="81">
        <f t="shared" si="77"/>
        <v>0</v>
      </c>
      <c r="BH129" s="81">
        <f t="shared" si="69"/>
        <v>0</v>
      </c>
      <c r="BI129" s="81">
        <f t="shared" si="70"/>
        <v>0</v>
      </c>
    </row>
    <row r="130" spans="1:61" ht="17.25" thickTop="1" thickBot="1">
      <c r="A130" s="70"/>
      <c r="B130" s="71"/>
      <c r="C130" s="3"/>
      <c r="D130" s="45"/>
      <c r="E130" s="45"/>
      <c r="F130" s="111">
        <f t="shared" si="71"/>
        <v>0</v>
      </c>
      <c r="G130" s="3"/>
      <c r="H130" s="3"/>
      <c r="I130" s="39"/>
      <c r="J130" s="45">
        <f t="shared" si="59"/>
        <v>0</v>
      </c>
      <c r="K130" s="45">
        <f t="shared" si="60"/>
        <v>0</v>
      </c>
      <c r="L130" s="3"/>
      <c r="M130" s="72"/>
      <c r="N130" s="73"/>
      <c r="O130" s="45">
        <f t="shared" si="72"/>
        <v>0</v>
      </c>
      <c r="P130" s="71"/>
      <c r="Q130" s="74"/>
      <c r="R130" s="74"/>
      <c r="S130" s="75"/>
      <c r="T130" s="76"/>
      <c r="U130" s="70"/>
      <c r="V130" s="3"/>
      <c r="W130" s="3"/>
      <c r="X130" s="3"/>
      <c r="Y130" s="39"/>
      <c r="Z130" s="405">
        <f t="shared" si="68"/>
        <v>0</v>
      </c>
      <c r="AA130" s="92">
        <f t="shared" si="78"/>
        <v>0</v>
      </c>
      <c r="AB130" s="71"/>
      <c r="AC130" s="3"/>
      <c r="AD130" s="71"/>
      <c r="AE130" s="78"/>
      <c r="AF130" s="78"/>
      <c r="AG130" s="3"/>
      <c r="AH130" s="3"/>
      <c r="AI130" s="79"/>
      <c r="AJ130" s="3"/>
      <c r="AK130" s="71"/>
      <c r="AL130" s="3"/>
      <c r="AM130" s="71"/>
      <c r="AN130" s="71"/>
      <c r="AO130" s="3"/>
      <c r="AP130" s="76"/>
      <c r="AQ130" s="74"/>
      <c r="AR130" s="3"/>
      <c r="AS130" s="3"/>
      <c r="AT130" s="3"/>
      <c r="AU130" s="3"/>
      <c r="AV130" s="3"/>
      <c r="AW130" s="1"/>
      <c r="AX130" s="1"/>
      <c r="AY130" s="1">
        <f t="shared" si="51"/>
        <v>0</v>
      </c>
      <c r="AZ130" s="3"/>
      <c r="BA130" s="3"/>
      <c r="BB130" s="3"/>
      <c r="BC130" s="80" t="e">
        <f t="shared" si="73"/>
        <v>#DIV/0!</v>
      </c>
      <c r="BD130" s="80" t="e">
        <f t="shared" si="74"/>
        <v>#DIV/0!</v>
      </c>
      <c r="BE130" s="81">
        <f t="shared" si="75"/>
        <v>0</v>
      </c>
      <c r="BF130" s="81">
        <f t="shared" si="76"/>
        <v>0</v>
      </c>
      <c r="BG130" s="81">
        <f t="shared" si="77"/>
        <v>0</v>
      </c>
      <c r="BH130" s="81">
        <f t="shared" si="69"/>
        <v>0</v>
      </c>
      <c r="BI130" s="81">
        <f t="shared" si="70"/>
        <v>0</v>
      </c>
    </row>
    <row r="131" spans="1:61" ht="17.25" thickTop="1" thickBot="1">
      <c r="A131" s="70"/>
      <c r="B131" s="71"/>
      <c r="C131" s="3"/>
      <c r="D131" s="45"/>
      <c r="E131" s="45"/>
      <c r="F131" s="111">
        <f t="shared" si="71"/>
        <v>0</v>
      </c>
      <c r="G131" s="3"/>
      <c r="H131" s="3"/>
      <c r="I131" s="39"/>
      <c r="J131" s="45">
        <f t="shared" si="59"/>
        <v>0</v>
      </c>
      <c r="K131" s="45">
        <f t="shared" si="60"/>
        <v>0</v>
      </c>
      <c r="L131" s="3"/>
      <c r="M131" s="72"/>
      <c r="N131" s="73"/>
      <c r="O131" s="45">
        <f t="shared" si="72"/>
        <v>0</v>
      </c>
      <c r="P131" s="71"/>
      <c r="Q131" s="74"/>
      <c r="R131" s="74"/>
      <c r="S131" s="75"/>
      <c r="T131" s="76"/>
      <c r="U131" s="70"/>
      <c r="V131" s="3"/>
      <c r="W131" s="3"/>
      <c r="X131" s="3"/>
      <c r="Y131" s="39"/>
      <c r="Z131" s="405">
        <f t="shared" si="68"/>
        <v>0</v>
      </c>
      <c r="AA131" s="92">
        <f t="shared" si="78"/>
        <v>0</v>
      </c>
      <c r="AB131" s="71"/>
      <c r="AC131" s="3"/>
      <c r="AD131" s="71"/>
      <c r="AE131" s="78"/>
      <c r="AF131" s="78"/>
      <c r="AG131" s="3"/>
      <c r="AH131" s="3"/>
      <c r="AI131" s="79"/>
      <c r="AJ131" s="3"/>
      <c r="AK131" s="71"/>
      <c r="AL131" s="3"/>
      <c r="AM131" s="71"/>
      <c r="AN131" s="71"/>
      <c r="AO131" s="3"/>
      <c r="AP131" s="76"/>
      <c r="AQ131" s="74"/>
      <c r="AR131" s="3"/>
      <c r="AS131" s="3"/>
      <c r="AT131" s="3"/>
      <c r="AU131" s="3"/>
      <c r="AV131" s="3"/>
      <c r="AW131" s="1"/>
      <c r="AX131" s="1"/>
      <c r="AY131" s="1">
        <f t="shared" si="51"/>
        <v>0</v>
      </c>
      <c r="AZ131" s="3"/>
      <c r="BA131" s="3"/>
      <c r="BB131" s="3"/>
      <c r="BC131" s="80" t="e">
        <f t="shared" si="73"/>
        <v>#DIV/0!</v>
      </c>
      <c r="BD131" s="80" t="e">
        <f t="shared" si="74"/>
        <v>#DIV/0!</v>
      </c>
      <c r="BE131" s="81">
        <f t="shared" si="75"/>
        <v>0</v>
      </c>
      <c r="BF131" s="81">
        <f t="shared" si="76"/>
        <v>0</v>
      </c>
      <c r="BG131" s="81">
        <f t="shared" si="77"/>
        <v>0</v>
      </c>
      <c r="BH131" s="81">
        <f t="shared" si="69"/>
        <v>0</v>
      </c>
      <c r="BI131" s="81">
        <f t="shared" si="70"/>
        <v>0</v>
      </c>
    </row>
    <row r="132" spans="1:61" ht="17.25" thickTop="1" thickBot="1">
      <c r="A132" s="70"/>
      <c r="B132" s="71"/>
      <c r="C132" s="3"/>
      <c r="D132" s="45"/>
      <c r="E132" s="45"/>
      <c r="F132" s="111">
        <f t="shared" si="71"/>
        <v>0</v>
      </c>
      <c r="G132" s="3"/>
      <c r="H132" s="3"/>
      <c r="I132" s="39"/>
      <c r="J132" s="45">
        <f t="shared" si="59"/>
        <v>0</v>
      </c>
      <c r="K132" s="45">
        <f t="shared" si="60"/>
        <v>0</v>
      </c>
      <c r="L132" s="3"/>
      <c r="M132" s="72"/>
      <c r="N132" s="73"/>
      <c r="O132" s="45">
        <f t="shared" si="72"/>
        <v>0</v>
      </c>
      <c r="P132" s="71"/>
      <c r="Q132" s="74"/>
      <c r="R132" s="74"/>
      <c r="S132" s="75"/>
      <c r="T132" s="76"/>
      <c r="U132" s="70"/>
      <c r="V132" s="3"/>
      <c r="W132" s="3"/>
      <c r="X132" s="3"/>
      <c r="Y132" s="39"/>
      <c r="Z132" s="405">
        <f t="shared" si="68"/>
        <v>0</v>
      </c>
      <c r="AA132" s="92">
        <f t="shared" si="78"/>
        <v>0</v>
      </c>
      <c r="AB132" s="71"/>
      <c r="AC132" s="3"/>
      <c r="AD132" s="71"/>
      <c r="AE132" s="78"/>
      <c r="AF132" s="78"/>
      <c r="AG132" s="3"/>
      <c r="AH132" s="3"/>
      <c r="AI132" s="79"/>
      <c r="AJ132" s="3"/>
      <c r="AK132" s="71"/>
      <c r="AL132" s="3"/>
      <c r="AM132" s="71"/>
      <c r="AN132" s="71"/>
      <c r="AO132" s="3"/>
      <c r="AP132" s="76"/>
      <c r="AQ132" s="74"/>
      <c r="AR132" s="3"/>
      <c r="AS132" s="3"/>
      <c r="AT132" s="3"/>
      <c r="AU132" s="3"/>
      <c r="AV132" s="3"/>
      <c r="AW132" s="1"/>
      <c r="AX132" s="1"/>
      <c r="AY132" s="1">
        <f t="shared" si="51"/>
        <v>0</v>
      </c>
      <c r="AZ132" s="3"/>
      <c r="BA132" s="3"/>
      <c r="BB132" s="3"/>
      <c r="BC132" s="80" t="e">
        <f t="shared" si="73"/>
        <v>#DIV/0!</v>
      </c>
      <c r="BD132" s="80" t="e">
        <f t="shared" si="74"/>
        <v>#DIV/0!</v>
      </c>
      <c r="BE132" s="81">
        <f t="shared" si="75"/>
        <v>0</v>
      </c>
      <c r="BF132" s="81">
        <f t="shared" si="76"/>
        <v>0</v>
      </c>
      <c r="BG132" s="81">
        <f t="shared" si="77"/>
        <v>0</v>
      </c>
      <c r="BH132" s="81">
        <f t="shared" si="69"/>
        <v>0</v>
      </c>
      <c r="BI132" s="81">
        <f t="shared" si="70"/>
        <v>0</v>
      </c>
    </row>
    <row r="133" spans="1:61" ht="17.25" thickTop="1" thickBot="1">
      <c r="A133" s="70"/>
      <c r="B133" s="71"/>
      <c r="C133" s="3"/>
      <c r="D133" s="45"/>
      <c r="E133" s="45"/>
      <c r="F133" s="111">
        <f t="shared" si="71"/>
        <v>0</v>
      </c>
      <c r="G133" s="3"/>
      <c r="H133" s="3"/>
      <c r="I133" s="39"/>
      <c r="J133" s="45">
        <f t="shared" si="59"/>
        <v>0</v>
      </c>
      <c r="K133" s="45">
        <f t="shared" si="60"/>
        <v>0</v>
      </c>
      <c r="L133" s="3"/>
      <c r="M133" s="72"/>
      <c r="N133" s="73"/>
      <c r="O133" s="45">
        <f t="shared" si="72"/>
        <v>0</v>
      </c>
      <c r="P133" s="71"/>
      <c r="Q133" s="74"/>
      <c r="R133" s="74"/>
      <c r="S133" s="75"/>
      <c r="T133" s="76"/>
      <c r="U133" s="70"/>
      <c r="V133" s="3"/>
      <c r="W133" s="3"/>
      <c r="X133" s="3"/>
      <c r="Y133" s="39"/>
      <c r="Z133" s="405">
        <f t="shared" si="68"/>
        <v>0</v>
      </c>
      <c r="AA133" s="92">
        <f t="shared" si="78"/>
        <v>0</v>
      </c>
      <c r="AB133" s="71"/>
      <c r="AC133" s="3"/>
      <c r="AD133" s="71"/>
      <c r="AE133" s="78"/>
      <c r="AF133" s="78"/>
      <c r="AG133" s="3"/>
      <c r="AH133" s="3"/>
      <c r="AI133" s="79"/>
      <c r="AJ133" s="3"/>
      <c r="AK133" s="71"/>
      <c r="AL133" s="3"/>
      <c r="AM133" s="71"/>
      <c r="AN133" s="71"/>
      <c r="AO133" s="3"/>
      <c r="AP133" s="76"/>
      <c r="AQ133" s="74"/>
      <c r="AR133" s="3"/>
      <c r="AS133" s="3"/>
      <c r="AT133" s="3"/>
      <c r="AU133" s="3"/>
      <c r="AV133" s="3"/>
      <c r="AW133" s="1"/>
      <c r="AX133" s="1"/>
      <c r="AY133" s="1">
        <f t="shared" si="51"/>
        <v>0</v>
      </c>
      <c r="AZ133" s="3"/>
      <c r="BA133" s="3"/>
      <c r="BB133" s="3"/>
      <c r="BC133" s="80" t="e">
        <f t="shared" si="73"/>
        <v>#DIV/0!</v>
      </c>
      <c r="BD133" s="80" t="e">
        <f t="shared" si="74"/>
        <v>#DIV/0!</v>
      </c>
      <c r="BE133" s="81">
        <f t="shared" si="75"/>
        <v>0</v>
      </c>
      <c r="BF133" s="81">
        <f t="shared" si="76"/>
        <v>0</v>
      </c>
      <c r="BG133" s="81">
        <f t="shared" si="77"/>
        <v>0</v>
      </c>
      <c r="BH133" s="81">
        <f t="shared" si="69"/>
        <v>0</v>
      </c>
      <c r="BI133" s="81">
        <f t="shared" si="70"/>
        <v>0</v>
      </c>
    </row>
    <row r="134" spans="1:61" ht="17.25" thickTop="1" thickBot="1">
      <c r="A134" s="70"/>
      <c r="B134" s="71"/>
      <c r="C134" s="3"/>
      <c r="D134" s="45"/>
      <c r="E134" s="45"/>
      <c r="F134" s="111">
        <f t="shared" si="71"/>
        <v>0</v>
      </c>
      <c r="G134" s="3"/>
      <c r="H134" s="3"/>
      <c r="I134" s="39"/>
      <c r="J134" s="45">
        <f t="shared" si="59"/>
        <v>0</v>
      </c>
      <c r="K134" s="45">
        <f t="shared" si="60"/>
        <v>0</v>
      </c>
      <c r="L134" s="3"/>
      <c r="M134" s="72"/>
      <c r="N134" s="73"/>
      <c r="O134" s="45">
        <f t="shared" si="72"/>
        <v>0</v>
      </c>
      <c r="P134" s="71"/>
      <c r="Q134" s="74"/>
      <c r="R134" s="74"/>
      <c r="S134" s="75"/>
      <c r="T134" s="76"/>
      <c r="U134" s="70"/>
      <c r="V134" s="3"/>
      <c r="W134" s="3"/>
      <c r="X134" s="3"/>
      <c r="Y134" s="39"/>
      <c r="Z134" s="405">
        <f t="shared" si="68"/>
        <v>0</v>
      </c>
      <c r="AA134" s="92">
        <f t="shared" si="78"/>
        <v>0</v>
      </c>
      <c r="AB134" s="71"/>
      <c r="AC134" s="3"/>
      <c r="AD134" s="71"/>
      <c r="AE134" s="78"/>
      <c r="AF134" s="78"/>
      <c r="AG134" s="3"/>
      <c r="AH134" s="3"/>
      <c r="AI134" s="79"/>
      <c r="AJ134" s="3"/>
      <c r="AK134" s="71"/>
      <c r="AL134" s="3"/>
      <c r="AM134" s="71"/>
      <c r="AN134" s="71"/>
      <c r="AO134" s="3"/>
      <c r="AP134" s="76"/>
      <c r="AQ134" s="74"/>
      <c r="AR134" s="3"/>
      <c r="AS134" s="3"/>
      <c r="AT134" s="3"/>
      <c r="AU134" s="3"/>
      <c r="AV134" s="3"/>
      <c r="AW134" s="1"/>
      <c r="AX134" s="1"/>
      <c r="AY134" s="1">
        <f t="shared" si="51"/>
        <v>0</v>
      </c>
      <c r="AZ134" s="3"/>
      <c r="BA134" s="3"/>
      <c r="BB134" s="3"/>
      <c r="BC134" s="80" t="e">
        <f t="shared" si="73"/>
        <v>#DIV/0!</v>
      </c>
      <c r="BD134" s="80" t="e">
        <f t="shared" si="74"/>
        <v>#DIV/0!</v>
      </c>
      <c r="BE134" s="81">
        <f t="shared" si="75"/>
        <v>0</v>
      </c>
      <c r="BF134" s="81">
        <f t="shared" si="76"/>
        <v>0</v>
      </c>
      <c r="BG134" s="81">
        <f t="shared" si="77"/>
        <v>0</v>
      </c>
      <c r="BH134" s="81">
        <f t="shared" si="69"/>
        <v>0</v>
      </c>
      <c r="BI134" s="81">
        <f t="shared" si="70"/>
        <v>0</v>
      </c>
    </row>
    <row r="135" spans="1:61" ht="17.25" thickTop="1" thickBot="1">
      <c r="A135" s="70"/>
      <c r="B135" s="71"/>
      <c r="C135" s="3"/>
      <c r="D135" s="45"/>
      <c r="E135" s="45"/>
      <c r="F135" s="111">
        <f t="shared" si="71"/>
        <v>0</v>
      </c>
      <c r="G135" s="3"/>
      <c r="H135" s="3"/>
      <c r="I135" s="39"/>
      <c r="J135" s="45">
        <f t="shared" si="59"/>
        <v>0</v>
      </c>
      <c r="K135" s="45">
        <f t="shared" si="60"/>
        <v>0</v>
      </c>
      <c r="L135" s="3"/>
      <c r="M135" s="72"/>
      <c r="N135" s="73"/>
      <c r="O135" s="45">
        <f t="shared" si="72"/>
        <v>0</v>
      </c>
      <c r="P135" s="71"/>
      <c r="Q135" s="74"/>
      <c r="R135" s="74"/>
      <c r="S135" s="75"/>
      <c r="T135" s="76"/>
      <c r="U135" s="70"/>
      <c r="V135" s="3"/>
      <c r="W135" s="3"/>
      <c r="X135" s="3"/>
      <c r="Y135" s="39"/>
      <c r="Z135" s="405">
        <f t="shared" si="68"/>
        <v>0</v>
      </c>
      <c r="AA135" s="92">
        <f t="shared" si="78"/>
        <v>0</v>
      </c>
      <c r="AB135" s="71"/>
      <c r="AC135" s="3"/>
      <c r="AD135" s="71"/>
      <c r="AE135" s="78"/>
      <c r="AF135" s="78"/>
      <c r="AG135" s="3"/>
      <c r="AH135" s="3"/>
      <c r="AI135" s="79"/>
      <c r="AJ135" s="3"/>
      <c r="AK135" s="71"/>
      <c r="AL135" s="3"/>
      <c r="AM135" s="71"/>
      <c r="AN135" s="71"/>
      <c r="AO135" s="3"/>
      <c r="AP135" s="76"/>
      <c r="AQ135" s="74"/>
      <c r="AR135" s="3"/>
      <c r="AS135" s="3"/>
      <c r="AT135" s="3"/>
      <c r="AU135" s="3"/>
      <c r="AV135" s="3"/>
      <c r="AW135" s="1"/>
      <c r="AX135" s="1"/>
      <c r="AY135" s="1">
        <f t="shared" ref="AY135:AY198" si="79">(AW135*35%)-AX135</f>
        <v>0</v>
      </c>
      <c r="AZ135" s="3"/>
      <c r="BA135" s="3"/>
      <c r="BB135" s="3"/>
      <c r="BC135" s="80" t="e">
        <f t="shared" si="73"/>
        <v>#DIV/0!</v>
      </c>
      <c r="BD135" s="80" t="e">
        <f t="shared" si="74"/>
        <v>#DIV/0!</v>
      </c>
      <c r="BE135" s="81">
        <f t="shared" si="75"/>
        <v>0</v>
      </c>
      <c r="BF135" s="81">
        <f t="shared" si="76"/>
        <v>0</v>
      </c>
      <c r="BG135" s="81">
        <f t="shared" si="77"/>
        <v>0</v>
      </c>
      <c r="BH135" s="81">
        <f t="shared" si="69"/>
        <v>0</v>
      </c>
      <c r="BI135" s="81">
        <f t="shared" si="70"/>
        <v>0</v>
      </c>
    </row>
    <row r="136" spans="1:61" ht="17.25" thickTop="1" thickBot="1">
      <c r="A136" s="70"/>
      <c r="B136" s="71"/>
      <c r="C136" s="3"/>
      <c r="D136" s="45"/>
      <c r="E136" s="45"/>
      <c r="F136" s="111">
        <f t="shared" si="71"/>
        <v>0</v>
      </c>
      <c r="G136" s="3"/>
      <c r="H136" s="3"/>
      <c r="I136" s="39"/>
      <c r="J136" s="45">
        <f t="shared" si="59"/>
        <v>0</v>
      </c>
      <c r="K136" s="45">
        <f t="shared" si="60"/>
        <v>0</v>
      </c>
      <c r="L136" s="3"/>
      <c r="M136" s="72"/>
      <c r="N136" s="73"/>
      <c r="O136" s="45">
        <f t="shared" si="72"/>
        <v>0</v>
      </c>
      <c r="P136" s="71"/>
      <c r="Q136" s="74"/>
      <c r="R136" s="74"/>
      <c r="S136" s="75"/>
      <c r="T136" s="76"/>
      <c r="U136" s="70"/>
      <c r="V136" s="3"/>
      <c r="W136" s="3"/>
      <c r="X136" s="3"/>
      <c r="Y136" s="39"/>
      <c r="Z136" s="405">
        <f t="shared" si="68"/>
        <v>0</v>
      </c>
      <c r="AA136" s="92">
        <f t="shared" si="78"/>
        <v>0</v>
      </c>
      <c r="AB136" s="71"/>
      <c r="AC136" s="3"/>
      <c r="AD136" s="71"/>
      <c r="AE136" s="78"/>
      <c r="AF136" s="78"/>
      <c r="AG136" s="3"/>
      <c r="AH136" s="3"/>
      <c r="AI136" s="79"/>
      <c r="AJ136" s="3"/>
      <c r="AK136" s="71"/>
      <c r="AL136" s="3"/>
      <c r="AM136" s="71"/>
      <c r="AN136" s="71"/>
      <c r="AO136" s="3"/>
      <c r="AP136" s="76"/>
      <c r="AQ136" s="74"/>
      <c r="AR136" s="3"/>
      <c r="AS136" s="3"/>
      <c r="AT136" s="3"/>
      <c r="AU136" s="3"/>
      <c r="AV136" s="3"/>
      <c r="AW136" s="1"/>
      <c r="AX136" s="1"/>
      <c r="AY136" s="1">
        <f t="shared" si="79"/>
        <v>0</v>
      </c>
      <c r="AZ136" s="3"/>
      <c r="BA136" s="3"/>
      <c r="BB136" s="3"/>
      <c r="BC136" s="80" t="e">
        <f t="shared" si="73"/>
        <v>#DIV/0!</v>
      </c>
      <c r="BD136" s="80" t="e">
        <f t="shared" si="74"/>
        <v>#DIV/0!</v>
      </c>
      <c r="BE136" s="81">
        <f t="shared" si="75"/>
        <v>0</v>
      </c>
      <c r="BF136" s="81">
        <f t="shared" si="76"/>
        <v>0</v>
      </c>
      <c r="BG136" s="81">
        <f t="shared" si="77"/>
        <v>0</v>
      </c>
      <c r="BH136" s="81">
        <f t="shared" si="69"/>
        <v>0</v>
      </c>
      <c r="BI136" s="81">
        <f t="shared" si="70"/>
        <v>0</v>
      </c>
    </row>
    <row r="137" spans="1:61" ht="17.25" thickTop="1" thickBot="1">
      <c r="A137" s="70"/>
      <c r="B137" s="71"/>
      <c r="C137" s="3"/>
      <c r="D137" s="45"/>
      <c r="E137" s="45"/>
      <c r="F137" s="111">
        <f t="shared" si="71"/>
        <v>0</v>
      </c>
      <c r="G137" s="3"/>
      <c r="H137" s="3"/>
      <c r="I137" s="39"/>
      <c r="J137" s="45">
        <f t="shared" si="59"/>
        <v>0</v>
      </c>
      <c r="K137" s="45">
        <f t="shared" si="60"/>
        <v>0</v>
      </c>
      <c r="L137" s="3"/>
      <c r="M137" s="72"/>
      <c r="N137" s="73"/>
      <c r="O137" s="45">
        <f t="shared" si="72"/>
        <v>0</v>
      </c>
      <c r="P137" s="71"/>
      <c r="Q137" s="74"/>
      <c r="R137" s="74"/>
      <c r="S137" s="75"/>
      <c r="T137" s="76"/>
      <c r="U137" s="70"/>
      <c r="V137" s="3"/>
      <c r="W137" s="3"/>
      <c r="X137" s="3"/>
      <c r="Y137" s="39"/>
      <c r="Z137" s="405">
        <f t="shared" si="68"/>
        <v>0</v>
      </c>
      <c r="AA137" s="92">
        <f t="shared" si="78"/>
        <v>0</v>
      </c>
      <c r="AB137" s="71"/>
      <c r="AC137" s="3"/>
      <c r="AD137" s="71"/>
      <c r="AE137" s="78"/>
      <c r="AF137" s="78"/>
      <c r="AG137" s="3"/>
      <c r="AH137" s="3"/>
      <c r="AI137" s="79"/>
      <c r="AJ137" s="3"/>
      <c r="AK137" s="71"/>
      <c r="AL137" s="3"/>
      <c r="AM137" s="71"/>
      <c r="AN137" s="71"/>
      <c r="AO137" s="3"/>
      <c r="AP137" s="76"/>
      <c r="AQ137" s="74"/>
      <c r="AR137" s="3"/>
      <c r="AS137" s="3"/>
      <c r="AT137" s="3"/>
      <c r="AU137" s="3"/>
      <c r="AV137" s="3"/>
      <c r="AW137" s="1"/>
      <c r="AX137" s="1"/>
      <c r="AY137" s="1">
        <f t="shared" si="79"/>
        <v>0</v>
      </c>
      <c r="AZ137" s="3"/>
      <c r="BA137" s="3"/>
      <c r="BB137" s="3"/>
      <c r="BC137" s="80" t="e">
        <f t="shared" si="73"/>
        <v>#DIV/0!</v>
      </c>
      <c r="BD137" s="80" t="e">
        <f t="shared" si="74"/>
        <v>#DIV/0!</v>
      </c>
      <c r="BE137" s="81">
        <f t="shared" si="75"/>
        <v>0</v>
      </c>
      <c r="BF137" s="81">
        <f t="shared" si="76"/>
        <v>0</v>
      </c>
      <c r="BG137" s="81">
        <f t="shared" si="77"/>
        <v>0</v>
      </c>
      <c r="BH137" s="81">
        <f t="shared" si="69"/>
        <v>0</v>
      </c>
      <c r="BI137" s="81">
        <f t="shared" si="70"/>
        <v>0</v>
      </c>
    </row>
    <row r="138" spans="1:61" ht="17.25" thickTop="1" thickBot="1">
      <c r="A138" s="70"/>
      <c r="B138" s="71"/>
      <c r="C138" s="3"/>
      <c r="D138" s="45"/>
      <c r="E138" s="45"/>
      <c r="F138" s="111">
        <f t="shared" si="71"/>
        <v>0</v>
      </c>
      <c r="G138" s="3"/>
      <c r="H138" s="3"/>
      <c r="I138" s="39"/>
      <c r="J138" s="45">
        <f t="shared" ref="J138:J201" si="80">I138/(1.14)</f>
        <v>0</v>
      </c>
      <c r="K138" s="45">
        <f t="shared" ref="K138:K201" si="81">J138*0.14</f>
        <v>0</v>
      </c>
      <c r="L138" s="3"/>
      <c r="M138" s="72"/>
      <c r="N138" s="73"/>
      <c r="O138" s="45">
        <f t="shared" si="72"/>
        <v>0</v>
      </c>
      <c r="P138" s="71"/>
      <c r="Q138" s="74"/>
      <c r="R138" s="74"/>
      <c r="S138" s="75"/>
      <c r="T138" s="76"/>
      <c r="U138" s="70"/>
      <c r="V138" s="3"/>
      <c r="W138" s="3"/>
      <c r="X138" s="3"/>
      <c r="Y138" s="39"/>
      <c r="Z138" s="405">
        <f t="shared" si="68"/>
        <v>0</v>
      </c>
      <c r="AA138" s="92">
        <f t="shared" si="78"/>
        <v>0</v>
      </c>
      <c r="AB138" s="71"/>
      <c r="AC138" s="3"/>
      <c r="AD138" s="71"/>
      <c r="AE138" s="78"/>
      <c r="AF138" s="78"/>
      <c r="AG138" s="3"/>
      <c r="AH138" s="3"/>
      <c r="AI138" s="79"/>
      <c r="AJ138" s="3"/>
      <c r="AK138" s="71"/>
      <c r="AL138" s="3"/>
      <c r="AM138" s="71"/>
      <c r="AN138" s="71"/>
      <c r="AO138" s="3"/>
      <c r="AP138" s="76"/>
      <c r="AQ138" s="74"/>
      <c r="AR138" s="3"/>
      <c r="AS138" s="3"/>
      <c r="AT138" s="3"/>
      <c r="AU138" s="3"/>
      <c r="AV138" s="3"/>
      <c r="AW138" s="1"/>
      <c r="AX138" s="1"/>
      <c r="AY138" s="1">
        <f t="shared" si="79"/>
        <v>0</v>
      </c>
      <c r="AZ138" s="3"/>
      <c r="BA138" s="3"/>
      <c r="BB138" s="3"/>
      <c r="BC138" s="80" t="e">
        <f t="shared" si="73"/>
        <v>#DIV/0!</v>
      </c>
      <c r="BD138" s="80" t="e">
        <f t="shared" si="74"/>
        <v>#DIV/0!</v>
      </c>
      <c r="BE138" s="81">
        <f t="shared" si="75"/>
        <v>0</v>
      </c>
      <c r="BF138" s="81">
        <f t="shared" si="76"/>
        <v>0</v>
      </c>
      <c r="BG138" s="81">
        <f t="shared" si="77"/>
        <v>0</v>
      </c>
      <c r="BH138" s="81">
        <f t="shared" si="69"/>
        <v>0</v>
      </c>
      <c r="BI138" s="81">
        <f t="shared" si="70"/>
        <v>0</v>
      </c>
    </row>
    <row r="139" spans="1:61" ht="17.25" thickTop="1" thickBot="1">
      <c r="A139" s="70"/>
      <c r="B139" s="71"/>
      <c r="C139" s="3"/>
      <c r="D139" s="45"/>
      <c r="E139" s="45"/>
      <c r="F139" s="111">
        <f t="shared" si="71"/>
        <v>0</v>
      </c>
      <c r="G139" s="3"/>
      <c r="H139" s="3"/>
      <c r="I139" s="39"/>
      <c r="J139" s="45">
        <f t="shared" si="80"/>
        <v>0</v>
      </c>
      <c r="K139" s="45">
        <f t="shared" si="81"/>
        <v>0</v>
      </c>
      <c r="L139" s="3"/>
      <c r="M139" s="72"/>
      <c r="N139" s="73"/>
      <c r="O139" s="45">
        <f t="shared" si="72"/>
        <v>0</v>
      </c>
      <c r="P139" s="71"/>
      <c r="Q139" s="74"/>
      <c r="R139" s="74"/>
      <c r="S139" s="75"/>
      <c r="T139" s="76"/>
      <c r="U139" s="70"/>
      <c r="V139" s="3"/>
      <c r="W139" s="3"/>
      <c r="X139" s="3"/>
      <c r="Y139" s="39"/>
      <c r="Z139" s="405">
        <f t="shared" si="68"/>
        <v>0</v>
      </c>
      <c r="AA139" s="92">
        <f t="shared" si="78"/>
        <v>0</v>
      </c>
      <c r="AB139" s="71"/>
      <c r="AC139" s="3"/>
      <c r="AD139" s="71"/>
      <c r="AE139" s="78"/>
      <c r="AF139" s="78"/>
      <c r="AG139" s="3"/>
      <c r="AH139" s="3"/>
      <c r="AI139" s="79"/>
      <c r="AJ139" s="3"/>
      <c r="AK139" s="71"/>
      <c r="AL139" s="3"/>
      <c r="AM139" s="71"/>
      <c r="AN139" s="71"/>
      <c r="AO139" s="3"/>
      <c r="AP139" s="76"/>
      <c r="AQ139" s="74"/>
      <c r="AR139" s="3"/>
      <c r="AS139" s="3"/>
      <c r="AT139" s="3"/>
      <c r="AU139" s="3"/>
      <c r="AV139" s="3"/>
      <c r="AW139" s="1"/>
      <c r="AX139" s="1"/>
      <c r="AY139" s="1">
        <f t="shared" si="79"/>
        <v>0</v>
      </c>
      <c r="AZ139" s="3"/>
      <c r="BA139" s="3"/>
      <c r="BB139" s="3"/>
      <c r="BC139" s="80" t="e">
        <f t="shared" si="73"/>
        <v>#DIV/0!</v>
      </c>
      <c r="BD139" s="80" t="e">
        <f t="shared" si="74"/>
        <v>#DIV/0!</v>
      </c>
      <c r="BE139" s="81">
        <f t="shared" si="75"/>
        <v>0</v>
      </c>
      <c r="BF139" s="81">
        <f t="shared" si="76"/>
        <v>0</v>
      </c>
      <c r="BG139" s="81">
        <f t="shared" si="77"/>
        <v>0</v>
      </c>
      <c r="BH139" s="81">
        <f t="shared" si="69"/>
        <v>0</v>
      </c>
      <c r="BI139" s="81">
        <f t="shared" si="70"/>
        <v>0</v>
      </c>
    </row>
    <row r="140" spans="1:61" ht="17.25" thickTop="1" thickBot="1">
      <c r="A140" s="70"/>
      <c r="B140" s="71"/>
      <c r="C140" s="3"/>
      <c r="D140" s="45"/>
      <c r="E140" s="45"/>
      <c r="F140" s="111">
        <f t="shared" si="71"/>
        <v>0</v>
      </c>
      <c r="G140" s="3"/>
      <c r="H140" s="3"/>
      <c r="I140" s="39"/>
      <c r="J140" s="45">
        <f t="shared" si="80"/>
        <v>0</v>
      </c>
      <c r="K140" s="45">
        <f t="shared" si="81"/>
        <v>0</v>
      </c>
      <c r="L140" s="3"/>
      <c r="M140" s="72"/>
      <c r="N140" s="73"/>
      <c r="O140" s="45">
        <f t="shared" si="72"/>
        <v>0</v>
      </c>
      <c r="P140" s="71"/>
      <c r="Q140" s="74"/>
      <c r="R140" s="74"/>
      <c r="S140" s="75"/>
      <c r="T140" s="76"/>
      <c r="U140" s="70"/>
      <c r="V140" s="3"/>
      <c r="W140" s="3"/>
      <c r="X140" s="3"/>
      <c r="Y140" s="39"/>
      <c r="Z140" s="405">
        <f t="shared" si="68"/>
        <v>0</v>
      </c>
      <c r="AA140" s="92">
        <f t="shared" si="78"/>
        <v>0</v>
      </c>
      <c r="AB140" s="71"/>
      <c r="AC140" s="3"/>
      <c r="AD140" s="71"/>
      <c r="AE140" s="78"/>
      <c r="AF140" s="78"/>
      <c r="AG140" s="3"/>
      <c r="AH140" s="3"/>
      <c r="AI140" s="79"/>
      <c r="AJ140" s="3"/>
      <c r="AK140" s="71"/>
      <c r="AL140" s="3"/>
      <c r="AM140" s="71"/>
      <c r="AN140" s="71"/>
      <c r="AO140" s="3"/>
      <c r="AP140" s="76"/>
      <c r="AQ140" s="74"/>
      <c r="AR140" s="3"/>
      <c r="AS140" s="3"/>
      <c r="AT140" s="3"/>
      <c r="AU140" s="3"/>
      <c r="AV140" s="3"/>
      <c r="AW140" s="1"/>
      <c r="AX140" s="1"/>
      <c r="AY140" s="1">
        <f t="shared" si="79"/>
        <v>0</v>
      </c>
      <c r="AZ140" s="3"/>
      <c r="BA140" s="3"/>
      <c r="BB140" s="3"/>
      <c r="BC140" s="80" t="e">
        <f t="shared" si="73"/>
        <v>#DIV/0!</v>
      </c>
      <c r="BD140" s="80" t="e">
        <f t="shared" si="74"/>
        <v>#DIV/0!</v>
      </c>
      <c r="BE140" s="81">
        <f t="shared" si="75"/>
        <v>0</v>
      </c>
      <c r="BF140" s="81">
        <f t="shared" si="76"/>
        <v>0</v>
      </c>
      <c r="BG140" s="81">
        <f t="shared" si="77"/>
        <v>0</v>
      </c>
      <c r="BH140" s="81">
        <f t="shared" si="69"/>
        <v>0</v>
      </c>
      <c r="BI140" s="81">
        <f t="shared" si="70"/>
        <v>0</v>
      </c>
    </row>
    <row r="141" spans="1:61" ht="17.25" thickTop="1" thickBot="1">
      <c r="A141" s="70"/>
      <c r="B141" s="71"/>
      <c r="C141" s="3"/>
      <c r="D141" s="45"/>
      <c r="E141" s="45"/>
      <c r="F141" s="111">
        <f t="shared" si="71"/>
        <v>0</v>
      </c>
      <c r="G141" s="3"/>
      <c r="H141" s="3"/>
      <c r="I141" s="39"/>
      <c r="J141" s="45">
        <f t="shared" si="80"/>
        <v>0</v>
      </c>
      <c r="K141" s="45">
        <f t="shared" si="81"/>
        <v>0</v>
      </c>
      <c r="L141" s="3"/>
      <c r="M141" s="72"/>
      <c r="N141" s="73"/>
      <c r="O141" s="45">
        <f t="shared" si="72"/>
        <v>0</v>
      </c>
      <c r="P141" s="71"/>
      <c r="Q141" s="74"/>
      <c r="R141" s="74"/>
      <c r="S141" s="75"/>
      <c r="T141" s="76"/>
      <c r="U141" s="70"/>
      <c r="V141" s="3"/>
      <c r="W141" s="3"/>
      <c r="X141" s="3"/>
      <c r="Y141" s="39"/>
      <c r="Z141" s="405">
        <f t="shared" si="68"/>
        <v>0</v>
      </c>
      <c r="AA141" s="92">
        <f t="shared" si="78"/>
        <v>0</v>
      </c>
      <c r="AB141" s="71"/>
      <c r="AC141" s="3"/>
      <c r="AD141" s="71"/>
      <c r="AE141" s="78"/>
      <c r="AF141" s="78"/>
      <c r="AG141" s="3"/>
      <c r="AH141" s="3"/>
      <c r="AI141" s="79"/>
      <c r="AJ141" s="3"/>
      <c r="AK141" s="71"/>
      <c r="AL141" s="3"/>
      <c r="AM141" s="71"/>
      <c r="AN141" s="71"/>
      <c r="AO141" s="3"/>
      <c r="AP141" s="76"/>
      <c r="AQ141" s="74"/>
      <c r="AR141" s="3"/>
      <c r="AS141" s="3"/>
      <c r="AT141" s="3"/>
      <c r="AU141" s="3"/>
      <c r="AV141" s="3"/>
      <c r="AW141" s="1"/>
      <c r="AX141" s="1"/>
      <c r="AY141" s="1">
        <f t="shared" si="79"/>
        <v>0</v>
      </c>
      <c r="AZ141" s="3"/>
      <c r="BA141" s="3"/>
      <c r="BB141" s="3"/>
      <c r="BC141" s="80" t="e">
        <f t="shared" si="73"/>
        <v>#DIV/0!</v>
      </c>
      <c r="BD141" s="80" t="e">
        <f t="shared" si="74"/>
        <v>#DIV/0!</v>
      </c>
      <c r="BE141" s="81">
        <f t="shared" si="75"/>
        <v>0</v>
      </c>
      <c r="BF141" s="81">
        <f t="shared" si="76"/>
        <v>0</v>
      </c>
      <c r="BG141" s="81">
        <f t="shared" si="77"/>
        <v>0</v>
      </c>
      <c r="BH141" s="81">
        <f t="shared" si="69"/>
        <v>0</v>
      </c>
      <c r="BI141" s="81">
        <f t="shared" si="70"/>
        <v>0</v>
      </c>
    </row>
    <row r="142" spans="1:61" ht="17.25" thickTop="1" thickBot="1">
      <c r="A142" s="70"/>
      <c r="B142" s="71"/>
      <c r="C142" s="3"/>
      <c r="D142" s="45"/>
      <c r="E142" s="45"/>
      <c r="F142" s="111">
        <f t="shared" si="71"/>
        <v>0</v>
      </c>
      <c r="G142" s="3"/>
      <c r="H142" s="3"/>
      <c r="I142" s="39"/>
      <c r="J142" s="45">
        <f t="shared" si="80"/>
        <v>0</v>
      </c>
      <c r="K142" s="45">
        <f t="shared" si="81"/>
        <v>0</v>
      </c>
      <c r="L142" s="3"/>
      <c r="M142" s="72"/>
      <c r="N142" s="73"/>
      <c r="O142" s="45">
        <f t="shared" si="72"/>
        <v>0</v>
      </c>
      <c r="P142" s="71"/>
      <c r="Q142" s="74"/>
      <c r="R142" s="74"/>
      <c r="S142" s="75"/>
      <c r="T142" s="76"/>
      <c r="U142" s="70"/>
      <c r="V142" s="3"/>
      <c r="W142" s="3"/>
      <c r="X142" s="3"/>
      <c r="Y142" s="39"/>
      <c r="Z142" s="405">
        <f t="shared" si="68"/>
        <v>0</v>
      </c>
      <c r="AA142" s="92">
        <f t="shared" si="78"/>
        <v>0</v>
      </c>
      <c r="AB142" s="71"/>
      <c r="AC142" s="3"/>
      <c r="AD142" s="71"/>
      <c r="AE142" s="78"/>
      <c r="AF142" s="78"/>
      <c r="AG142" s="3"/>
      <c r="AH142" s="3"/>
      <c r="AI142" s="79"/>
      <c r="AJ142" s="3"/>
      <c r="AK142" s="71"/>
      <c r="AL142" s="3"/>
      <c r="AM142" s="71"/>
      <c r="AN142" s="71"/>
      <c r="AO142" s="3"/>
      <c r="AP142" s="76"/>
      <c r="AQ142" s="74"/>
      <c r="AR142" s="3"/>
      <c r="AS142" s="3"/>
      <c r="AT142" s="3"/>
      <c r="AU142" s="3"/>
      <c r="AV142" s="3"/>
      <c r="AW142" s="1"/>
      <c r="AX142" s="1"/>
      <c r="AY142" s="1">
        <f t="shared" si="79"/>
        <v>0</v>
      </c>
      <c r="AZ142" s="3"/>
      <c r="BA142" s="3"/>
      <c r="BB142" s="3"/>
      <c r="BC142" s="80" t="e">
        <f t="shared" si="73"/>
        <v>#DIV/0!</v>
      </c>
      <c r="BD142" s="80" t="e">
        <f t="shared" si="74"/>
        <v>#DIV/0!</v>
      </c>
      <c r="BE142" s="81">
        <f t="shared" si="75"/>
        <v>0</v>
      </c>
      <c r="BF142" s="81">
        <f t="shared" si="76"/>
        <v>0</v>
      </c>
      <c r="BG142" s="81">
        <f t="shared" si="77"/>
        <v>0</v>
      </c>
      <c r="BH142" s="81">
        <f t="shared" si="69"/>
        <v>0</v>
      </c>
      <c r="BI142" s="81">
        <f t="shared" si="70"/>
        <v>0</v>
      </c>
    </row>
    <row r="143" spans="1:61" ht="17.25" thickTop="1" thickBot="1">
      <c r="A143" s="70"/>
      <c r="B143" s="71"/>
      <c r="C143" s="3"/>
      <c r="D143" s="45"/>
      <c r="E143" s="45"/>
      <c r="F143" s="111">
        <f t="shared" ref="F143:F174" si="82">D143+E143</f>
        <v>0</v>
      </c>
      <c r="G143" s="3"/>
      <c r="H143" s="3"/>
      <c r="I143" s="39"/>
      <c r="J143" s="45">
        <f t="shared" si="80"/>
        <v>0</v>
      </c>
      <c r="K143" s="45">
        <f t="shared" si="81"/>
        <v>0</v>
      </c>
      <c r="L143" s="3"/>
      <c r="M143" s="72"/>
      <c r="N143" s="73"/>
      <c r="O143" s="45">
        <f t="shared" ref="O143:O174" si="83">I143-D143</f>
        <v>0</v>
      </c>
      <c r="P143" s="71"/>
      <c r="Q143" s="74"/>
      <c r="R143" s="74"/>
      <c r="S143" s="75"/>
      <c r="T143" s="76"/>
      <c r="U143" s="70"/>
      <c r="V143" s="3"/>
      <c r="W143" s="3"/>
      <c r="X143" s="3"/>
      <c r="Y143" s="39"/>
      <c r="Z143" s="405">
        <f t="shared" si="68"/>
        <v>0</v>
      </c>
      <c r="AA143" s="92">
        <f t="shared" si="78"/>
        <v>0</v>
      </c>
      <c r="AB143" s="71"/>
      <c r="AC143" s="3"/>
      <c r="AD143" s="71"/>
      <c r="AE143" s="78"/>
      <c r="AF143" s="78"/>
      <c r="AG143" s="3"/>
      <c r="AH143" s="3"/>
      <c r="AI143" s="79"/>
      <c r="AJ143" s="3"/>
      <c r="AK143" s="71"/>
      <c r="AL143" s="3"/>
      <c r="AM143" s="71"/>
      <c r="AN143" s="71"/>
      <c r="AO143" s="3"/>
      <c r="AP143" s="76"/>
      <c r="AQ143" s="74"/>
      <c r="AR143" s="3"/>
      <c r="AS143" s="3"/>
      <c r="AT143" s="3"/>
      <c r="AU143" s="3"/>
      <c r="AV143" s="3"/>
      <c r="AW143" s="1"/>
      <c r="AX143" s="1"/>
      <c r="AY143" s="1">
        <f t="shared" si="79"/>
        <v>0</v>
      </c>
      <c r="AZ143" s="3"/>
      <c r="BA143" s="3"/>
      <c r="BB143" s="3"/>
      <c r="BC143" s="80" t="e">
        <f t="shared" ref="BC143:BC159" si="84">D143/I143</f>
        <v>#DIV/0!</v>
      </c>
      <c r="BD143" s="80" t="e">
        <f t="shared" ref="BD143:BD159" si="85">E143/O143</f>
        <v>#DIV/0!</v>
      </c>
      <c r="BE143" s="81">
        <f t="shared" ref="BE143:BE159" si="86">LEN(Q143)</f>
        <v>0</v>
      </c>
      <c r="BF143" s="81">
        <f t="shared" ref="BF143:BF159" si="87">LEN(R143)</f>
        <v>0</v>
      </c>
      <c r="BG143" s="81">
        <f t="shared" ref="BG143:BG159" si="88">LEN(T143)</f>
        <v>0</v>
      </c>
      <c r="BH143" s="81">
        <f t="shared" si="69"/>
        <v>0</v>
      </c>
      <c r="BI143" s="81">
        <f t="shared" si="70"/>
        <v>0</v>
      </c>
    </row>
    <row r="144" spans="1:61" ht="17.25" thickTop="1" thickBot="1">
      <c r="A144" s="70"/>
      <c r="B144" s="71"/>
      <c r="C144" s="3"/>
      <c r="D144" s="45"/>
      <c r="E144" s="45"/>
      <c r="F144" s="111">
        <f t="shared" si="82"/>
        <v>0</v>
      </c>
      <c r="G144" s="3"/>
      <c r="H144" s="3"/>
      <c r="I144" s="39"/>
      <c r="J144" s="45">
        <f t="shared" si="80"/>
        <v>0</v>
      </c>
      <c r="K144" s="45">
        <f t="shared" si="81"/>
        <v>0</v>
      </c>
      <c r="L144" s="3"/>
      <c r="M144" s="72"/>
      <c r="N144" s="73"/>
      <c r="O144" s="45">
        <f t="shared" si="83"/>
        <v>0</v>
      </c>
      <c r="P144" s="71"/>
      <c r="Q144" s="74"/>
      <c r="R144" s="74"/>
      <c r="S144" s="75"/>
      <c r="T144" s="76"/>
      <c r="U144" s="70"/>
      <c r="V144" s="3"/>
      <c r="W144" s="3"/>
      <c r="X144" s="3"/>
      <c r="Y144" s="39"/>
      <c r="Z144" s="405">
        <f t="shared" si="68"/>
        <v>0</v>
      </c>
      <c r="AA144" s="92">
        <f t="shared" si="78"/>
        <v>0</v>
      </c>
      <c r="AB144" s="71"/>
      <c r="AC144" s="3"/>
      <c r="AD144" s="71"/>
      <c r="AE144" s="78"/>
      <c r="AF144" s="78"/>
      <c r="AG144" s="3"/>
      <c r="AH144" s="3"/>
      <c r="AI144" s="79"/>
      <c r="AJ144" s="3"/>
      <c r="AK144" s="71"/>
      <c r="AL144" s="3"/>
      <c r="AM144" s="71"/>
      <c r="AN144" s="71"/>
      <c r="AO144" s="3"/>
      <c r="AP144" s="76"/>
      <c r="AQ144" s="74"/>
      <c r="AR144" s="3"/>
      <c r="AS144" s="3"/>
      <c r="AT144" s="3"/>
      <c r="AU144" s="3"/>
      <c r="AV144" s="3"/>
      <c r="AW144" s="1"/>
      <c r="AX144" s="1"/>
      <c r="AY144" s="1">
        <f t="shared" si="79"/>
        <v>0</v>
      </c>
      <c r="AZ144" s="3"/>
      <c r="BA144" s="3"/>
      <c r="BB144" s="3"/>
      <c r="BC144" s="80" t="e">
        <f t="shared" si="84"/>
        <v>#DIV/0!</v>
      </c>
      <c r="BD144" s="80" t="e">
        <f t="shared" si="85"/>
        <v>#DIV/0!</v>
      </c>
      <c r="BE144" s="81">
        <f t="shared" si="86"/>
        <v>0</v>
      </c>
      <c r="BF144" s="81">
        <f t="shared" si="87"/>
        <v>0</v>
      </c>
      <c r="BG144" s="81">
        <f t="shared" si="88"/>
        <v>0</v>
      </c>
      <c r="BH144" s="81">
        <f t="shared" si="69"/>
        <v>0</v>
      </c>
      <c r="BI144" s="81">
        <f t="shared" si="70"/>
        <v>0</v>
      </c>
    </row>
    <row r="145" spans="1:61" ht="17.25" thickTop="1" thickBot="1">
      <c r="A145" s="70"/>
      <c r="B145" s="71"/>
      <c r="C145" s="3"/>
      <c r="D145" s="45"/>
      <c r="E145" s="45"/>
      <c r="F145" s="111">
        <f t="shared" si="82"/>
        <v>0</v>
      </c>
      <c r="G145" s="3"/>
      <c r="H145" s="3"/>
      <c r="I145" s="39"/>
      <c r="J145" s="45">
        <f t="shared" si="80"/>
        <v>0</v>
      </c>
      <c r="K145" s="45">
        <f t="shared" si="81"/>
        <v>0</v>
      </c>
      <c r="L145" s="3"/>
      <c r="M145" s="72"/>
      <c r="N145" s="73"/>
      <c r="O145" s="45">
        <f t="shared" si="83"/>
        <v>0</v>
      </c>
      <c r="P145" s="71"/>
      <c r="Q145" s="74"/>
      <c r="R145" s="74"/>
      <c r="S145" s="75"/>
      <c r="T145" s="76"/>
      <c r="U145" s="70"/>
      <c r="V145" s="3"/>
      <c r="W145" s="3"/>
      <c r="X145" s="3"/>
      <c r="Y145" s="39"/>
      <c r="Z145" s="405">
        <f t="shared" si="68"/>
        <v>0</v>
      </c>
      <c r="AA145" s="92">
        <f t="shared" si="78"/>
        <v>0</v>
      </c>
      <c r="AB145" s="71"/>
      <c r="AC145" s="3"/>
      <c r="AD145" s="71"/>
      <c r="AE145" s="78"/>
      <c r="AF145" s="78"/>
      <c r="AG145" s="3"/>
      <c r="AH145" s="3"/>
      <c r="AI145" s="79"/>
      <c r="AJ145" s="3"/>
      <c r="AK145" s="71"/>
      <c r="AL145" s="3"/>
      <c r="AM145" s="71"/>
      <c r="AN145" s="71"/>
      <c r="AO145" s="3"/>
      <c r="AP145" s="76"/>
      <c r="AQ145" s="74"/>
      <c r="AR145" s="3"/>
      <c r="AS145" s="3"/>
      <c r="AT145" s="3"/>
      <c r="AU145" s="3"/>
      <c r="AV145" s="3"/>
      <c r="AW145" s="1"/>
      <c r="AX145" s="1"/>
      <c r="AY145" s="1">
        <f t="shared" si="79"/>
        <v>0</v>
      </c>
      <c r="AZ145" s="3"/>
      <c r="BA145" s="3"/>
      <c r="BB145" s="3"/>
      <c r="BC145" s="80" t="e">
        <f t="shared" si="84"/>
        <v>#DIV/0!</v>
      </c>
      <c r="BD145" s="80" t="e">
        <f t="shared" si="85"/>
        <v>#DIV/0!</v>
      </c>
      <c r="BE145" s="81">
        <f t="shared" si="86"/>
        <v>0</v>
      </c>
      <c r="BF145" s="81">
        <f t="shared" si="87"/>
        <v>0</v>
      </c>
      <c r="BG145" s="81">
        <f t="shared" si="88"/>
        <v>0</v>
      </c>
      <c r="BH145" s="81">
        <f t="shared" si="69"/>
        <v>0</v>
      </c>
      <c r="BI145" s="81">
        <f t="shared" si="70"/>
        <v>0</v>
      </c>
    </row>
    <row r="146" spans="1:61" ht="17.25" thickTop="1" thickBot="1">
      <c r="A146" s="70"/>
      <c r="B146" s="71"/>
      <c r="C146" s="3"/>
      <c r="D146" s="45"/>
      <c r="E146" s="45"/>
      <c r="F146" s="111">
        <f t="shared" si="82"/>
        <v>0</v>
      </c>
      <c r="G146" s="3"/>
      <c r="H146" s="3"/>
      <c r="I146" s="39"/>
      <c r="J146" s="45">
        <f t="shared" si="80"/>
        <v>0</v>
      </c>
      <c r="K146" s="45">
        <f t="shared" si="81"/>
        <v>0</v>
      </c>
      <c r="L146" s="3"/>
      <c r="M146" s="72"/>
      <c r="N146" s="73"/>
      <c r="O146" s="45">
        <f t="shared" si="83"/>
        <v>0</v>
      </c>
      <c r="P146" s="71"/>
      <c r="Q146" s="74"/>
      <c r="R146" s="74"/>
      <c r="S146" s="75"/>
      <c r="T146" s="76"/>
      <c r="U146" s="70"/>
      <c r="V146" s="3"/>
      <c r="W146" s="3"/>
      <c r="X146" s="3"/>
      <c r="Y146" s="39"/>
      <c r="Z146" s="405">
        <f t="shared" si="68"/>
        <v>0</v>
      </c>
      <c r="AA146" s="92">
        <f t="shared" si="78"/>
        <v>0</v>
      </c>
      <c r="AB146" s="71"/>
      <c r="AC146" s="3"/>
      <c r="AD146" s="71"/>
      <c r="AE146" s="78"/>
      <c r="AF146" s="78"/>
      <c r="AG146" s="3"/>
      <c r="AH146" s="3"/>
      <c r="AI146" s="79"/>
      <c r="AJ146" s="3"/>
      <c r="AK146" s="71"/>
      <c r="AL146" s="3"/>
      <c r="AM146" s="71"/>
      <c r="AN146" s="71"/>
      <c r="AO146" s="3"/>
      <c r="AP146" s="76"/>
      <c r="AQ146" s="74"/>
      <c r="AR146" s="3"/>
      <c r="AS146" s="3"/>
      <c r="AT146" s="3"/>
      <c r="AU146" s="3"/>
      <c r="AV146" s="3"/>
      <c r="AW146" s="1"/>
      <c r="AX146" s="1"/>
      <c r="AY146" s="1">
        <f t="shared" si="79"/>
        <v>0</v>
      </c>
      <c r="AZ146" s="3"/>
      <c r="BA146" s="3"/>
      <c r="BB146" s="3"/>
      <c r="BC146" s="80" t="e">
        <f t="shared" si="84"/>
        <v>#DIV/0!</v>
      </c>
      <c r="BD146" s="80" t="e">
        <f t="shared" si="85"/>
        <v>#DIV/0!</v>
      </c>
      <c r="BE146" s="81">
        <f t="shared" si="86"/>
        <v>0</v>
      </c>
      <c r="BF146" s="81">
        <f t="shared" si="87"/>
        <v>0</v>
      </c>
      <c r="BG146" s="81">
        <f t="shared" si="88"/>
        <v>0</v>
      </c>
      <c r="BH146" s="81">
        <f t="shared" si="69"/>
        <v>0</v>
      </c>
      <c r="BI146" s="81">
        <f t="shared" si="70"/>
        <v>0</v>
      </c>
    </row>
    <row r="147" spans="1:61" ht="17.25" thickTop="1" thickBot="1">
      <c r="A147" s="70"/>
      <c r="B147" s="71"/>
      <c r="C147" s="3"/>
      <c r="D147" s="45"/>
      <c r="E147" s="45"/>
      <c r="F147" s="111">
        <f t="shared" si="82"/>
        <v>0</v>
      </c>
      <c r="G147" s="3"/>
      <c r="H147" s="3"/>
      <c r="I147" s="39"/>
      <c r="J147" s="45">
        <f t="shared" si="80"/>
        <v>0</v>
      </c>
      <c r="K147" s="45">
        <f t="shared" si="81"/>
        <v>0</v>
      </c>
      <c r="L147" s="3"/>
      <c r="M147" s="72"/>
      <c r="N147" s="73"/>
      <c r="O147" s="45">
        <f t="shared" si="83"/>
        <v>0</v>
      </c>
      <c r="P147" s="71"/>
      <c r="Q147" s="74"/>
      <c r="R147" s="74"/>
      <c r="S147" s="75"/>
      <c r="T147" s="76"/>
      <c r="U147" s="70"/>
      <c r="V147" s="3"/>
      <c r="W147" s="3"/>
      <c r="X147" s="3"/>
      <c r="Y147" s="39"/>
      <c r="Z147" s="405">
        <f t="shared" si="68"/>
        <v>0</v>
      </c>
      <c r="AA147" s="92">
        <f t="shared" si="78"/>
        <v>0</v>
      </c>
      <c r="AB147" s="71"/>
      <c r="AC147" s="3"/>
      <c r="AD147" s="71"/>
      <c r="AE147" s="78"/>
      <c r="AF147" s="78"/>
      <c r="AG147" s="3"/>
      <c r="AH147" s="3"/>
      <c r="AI147" s="79"/>
      <c r="AJ147" s="3"/>
      <c r="AK147" s="71"/>
      <c r="AL147" s="3"/>
      <c r="AM147" s="71"/>
      <c r="AN147" s="71"/>
      <c r="AO147" s="3"/>
      <c r="AP147" s="76"/>
      <c r="AQ147" s="74"/>
      <c r="AR147" s="3"/>
      <c r="AS147" s="3"/>
      <c r="AT147" s="3"/>
      <c r="AU147" s="3"/>
      <c r="AV147" s="3"/>
      <c r="AW147" s="1"/>
      <c r="AX147" s="1"/>
      <c r="AY147" s="1">
        <f t="shared" si="79"/>
        <v>0</v>
      </c>
      <c r="AZ147" s="3"/>
      <c r="BA147" s="3"/>
      <c r="BB147" s="3"/>
      <c r="BC147" s="80" t="e">
        <f t="shared" si="84"/>
        <v>#DIV/0!</v>
      </c>
      <c r="BD147" s="80" t="e">
        <f t="shared" si="85"/>
        <v>#DIV/0!</v>
      </c>
      <c r="BE147" s="81">
        <f t="shared" si="86"/>
        <v>0</v>
      </c>
      <c r="BF147" s="81">
        <f t="shared" si="87"/>
        <v>0</v>
      </c>
      <c r="BG147" s="81">
        <f t="shared" si="88"/>
        <v>0</v>
      </c>
      <c r="BH147" s="81">
        <f t="shared" si="69"/>
        <v>0</v>
      </c>
      <c r="BI147" s="81">
        <f t="shared" si="70"/>
        <v>0</v>
      </c>
    </row>
    <row r="148" spans="1:61" ht="17.25" thickTop="1" thickBot="1">
      <c r="A148" s="70"/>
      <c r="B148" s="71"/>
      <c r="C148" s="3"/>
      <c r="D148" s="45"/>
      <c r="E148" s="45"/>
      <c r="F148" s="111">
        <f t="shared" si="82"/>
        <v>0</v>
      </c>
      <c r="G148" s="3"/>
      <c r="H148" s="3"/>
      <c r="I148" s="39"/>
      <c r="J148" s="45">
        <f t="shared" si="80"/>
        <v>0</v>
      </c>
      <c r="K148" s="45">
        <f t="shared" si="81"/>
        <v>0</v>
      </c>
      <c r="L148" s="3"/>
      <c r="M148" s="72"/>
      <c r="N148" s="73"/>
      <c r="O148" s="45">
        <f t="shared" si="83"/>
        <v>0</v>
      </c>
      <c r="P148" s="71"/>
      <c r="Q148" s="74"/>
      <c r="R148" s="74"/>
      <c r="S148" s="75"/>
      <c r="T148" s="76"/>
      <c r="U148" s="70"/>
      <c r="V148" s="3"/>
      <c r="W148" s="3"/>
      <c r="X148" s="3"/>
      <c r="Y148" s="39"/>
      <c r="Z148" s="405">
        <f t="shared" ref="Z148:Z202" si="89">IF(AG148="Corporate",((F148+Y148)/2),IF(G148="Club",I148,(F148+Y148)))</f>
        <v>0</v>
      </c>
      <c r="AA148" s="92">
        <f t="shared" si="78"/>
        <v>0</v>
      </c>
      <c r="AB148" s="71"/>
      <c r="AC148" s="3"/>
      <c r="AD148" s="71"/>
      <c r="AE148" s="78"/>
      <c r="AF148" s="78"/>
      <c r="AG148" s="3"/>
      <c r="AH148" s="3"/>
      <c r="AI148" s="79"/>
      <c r="AJ148" s="3"/>
      <c r="AK148" s="71"/>
      <c r="AL148" s="3"/>
      <c r="AM148" s="71"/>
      <c r="AN148" s="71"/>
      <c r="AO148" s="3"/>
      <c r="AP148" s="76"/>
      <c r="AQ148" s="74"/>
      <c r="AR148" s="3"/>
      <c r="AS148" s="3"/>
      <c r="AT148" s="3"/>
      <c r="AU148" s="3"/>
      <c r="AV148" s="3"/>
      <c r="AW148" s="1"/>
      <c r="AX148" s="1"/>
      <c r="AY148" s="1">
        <f t="shared" si="79"/>
        <v>0</v>
      </c>
      <c r="AZ148" s="3"/>
      <c r="BA148" s="3"/>
      <c r="BB148" s="3"/>
      <c r="BC148" s="80" t="e">
        <f t="shared" si="84"/>
        <v>#DIV/0!</v>
      </c>
      <c r="BD148" s="80" t="e">
        <f t="shared" si="85"/>
        <v>#DIV/0!</v>
      </c>
      <c r="BE148" s="81">
        <f t="shared" si="86"/>
        <v>0</v>
      </c>
      <c r="BF148" s="81">
        <f t="shared" si="87"/>
        <v>0</v>
      </c>
      <c r="BG148" s="81">
        <f t="shared" si="88"/>
        <v>0</v>
      </c>
      <c r="BH148" s="81">
        <f t="shared" si="69"/>
        <v>0</v>
      </c>
      <c r="BI148" s="81">
        <f t="shared" si="70"/>
        <v>0</v>
      </c>
    </row>
    <row r="149" spans="1:61" ht="17.25" thickTop="1" thickBot="1">
      <c r="A149" s="70"/>
      <c r="B149" s="71"/>
      <c r="C149" s="3"/>
      <c r="D149" s="45"/>
      <c r="E149" s="45"/>
      <c r="F149" s="111">
        <f t="shared" si="82"/>
        <v>0</v>
      </c>
      <c r="G149" s="3"/>
      <c r="H149" s="3"/>
      <c r="I149" s="39"/>
      <c r="J149" s="45">
        <f t="shared" si="80"/>
        <v>0</v>
      </c>
      <c r="K149" s="45">
        <f t="shared" si="81"/>
        <v>0</v>
      </c>
      <c r="L149" s="3"/>
      <c r="M149" s="72"/>
      <c r="N149" s="73"/>
      <c r="O149" s="45">
        <f t="shared" si="83"/>
        <v>0</v>
      </c>
      <c r="P149" s="71"/>
      <c r="Q149" s="74"/>
      <c r="R149" s="74"/>
      <c r="S149" s="75"/>
      <c r="T149" s="76"/>
      <c r="U149" s="70"/>
      <c r="V149" s="3"/>
      <c r="W149" s="3"/>
      <c r="X149" s="3"/>
      <c r="Y149" s="39"/>
      <c r="Z149" s="405">
        <f t="shared" si="89"/>
        <v>0</v>
      </c>
      <c r="AA149" s="92">
        <f t="shared" si="78"/>
        <v>0</v>
      </c>
      <c r="AB149" s="71"/>
      <c r="AC149" s="3"/>
      <c r="AD149" s="71"/>
      <c r="AE149" s="78"/>
      <c r="AF149" s="78"/>
      <c r="AG149" s="3"/>
      <c r="AH149" s="3"/>
      <c r="AI149" s="79"/>
      <c r="AJ149" s="3"/>
      <c r="AK149" s="71"/>
      <c r="AL149" s="3"/>
      <c r="AM149" s="71"/>
      <c r="AN149" s="71"/>
      <c r="AO149" s="3"/>
      <c r="AP149" s="76"/>
      <c r="AQ149" s="74"/>
      <c r="AR149" s="3"/>
      <c r="AS149" s="3"/>
      <c r="AT149" s="3"/>
      <c r="AU149" s="3"/>
      <c r="AV149" s="3"/>
      <c r="AW149" s="1"/>
      <c r="AX149" s="1"/>
      <c r="AY149" s="1">
        <f t="shared" si="79"/>
        <v>0</v>
      </c>
      <c r="AZ149" s="3"/>
      <c r="BA149" s="3"/>
      <c r="BB149" s="3"/>
      <c r="BC149" s="80" t="e">
        <f t="shared" si="84"/>
        <v>#DIV/0!</v>
      </c>
      <c r="BD149" s="80" t="e">
        <f t="shared" si="85"/>
        <v>#DIV/0!</v>
      </c>
      <c r="BE149" s="81">
        <f t="shared" si="86"/>
        <v>0</v>
      </c>
      <c r="BF149" s="81">
        <f t="shared" si="87"/>
        <v>0</v>
      </c>
      <c r="BG149" s="81">
        <f t="shared" si="88"/>
        <v>0</v>
      </c>
      <c r="BH149" s="81">
        <f t="shared" si="69"/>
        <v>0</v>
      </c>
      <c r="BI149" s="81">
        <f t="shared" si="70"/>
        <v>0</v>
      </c>
    </row>
    <row r="150" spans="1:61" ht="17.25" thickTop="1" thickBot="1">
      <c r="A150" s="70"/>
      <c r="B150" s="71"/>
      <c r="C150" s="3"/>
      <c r="D150" s="45"/>
      <c r="E150" s="45"/>
      <c r="F150" s="111">
        <f t="shared" si="82"/>
        <v>0</v>
      </c>
      <c r="G150" s="3"/>
      <c r="H150" s="3"/>
      <c r="I150" s="39"/>
      <c r="J150" s="45">
        <f t="shared" si="80"/>
        <v>0</v>
      </c>
      <c r="K150" s="45">
        <f t="shared" si="81"/>
        <v>0</v>
      </c>
      <c r="L150" s="3"/>
      <c r="M150" s="72"/>
      <c r="N150" s="73"/>
      <c r="O150" s="45">
        <f t="shared" si="83"/>
        <v>0</v>
      </c>
      <c r="P150" s="71"/>
      <c r="Q150" s="74"/>
      <c r="R150" s="74"/>
      <c r="S150" s="75"/>
      <c r="T150" s="76"/>
      <c r="U150" s="70"/>
      <c r="V150" s="3"/>
      <c r="W150" s="3"/>
      <c r="X150" s="3"/>
      <c r="Y150" s="39"/>
      <c r="Z150" s="405">
        <f t="shared" si="89"/>
        <v>0</v>
      </c>
      <c r="AA150" s="92">
        <f t="shared" si="78"/>
        <v>0</v>
      </c>
      <c r="AB150" s="71"/>
      <c r="AC150" s="3"/>
      <c r="AD150" s="71"/>
      <c r="AE150" s="78"/>
      <c r="AF150" s="78"/>
      <c r="AG150" s="3"/>
      <c r="AH150" s="3"/>
      <c r="AI150" s="79"/>
      <c r="AJ150" s="3"/>
      <c r="AK150" s="71"/>
      <c r="AL150" s="3"/>
      <c r="AM150" s="71"/>
      <c r="AN150" s="71"/>
      <c r="AO150" s="3"/>
      <c r="AP150" s="76"/>
      <c r="AQ150" s="74"/>
      <c r="AR150" s="3"/>
      <c r="AS150" s="3"/>
      <c r="AT150" s="3"/>
      <c r="AU150" s="3"/>
      <c r="AV150" s="3"/>
      <c r="AW150" s="1"/>
      <c r="AX150" s="1"/>
      <c r="AY150" s="1">
        <f t="shared" si="79"/>
        <v>0</v>
      </c>
      <c r="AZ150" s="3"/>
      <c r="BA150" s="3"/>
      <c r="BB150" s="3"/>
      <c r="BC150" s="80" t="e">
        <f t="shared" si="84"/>
        <v>#DIV/0!</v>
      </c>
      <c r="BD150" s="80" t="e">
        <f t="shared" si="85"/>
        <v>#DIV/0!</v>
      </c>
      <c r="BE150" s="81">
        <f t="shared" si="86"/>
        <v>0</v>
      </c>
      <c r="BF150" s="81">
        <f t="shared" si="87"/>
        <v>0</v>
      </c>
      <c r="BG150" s="81">
        <f t="shared" si="88"/>
        <v>0</v>
      </c>
      <c r="BH150" s="81">
        <f t="shared" si="69"/>
        <v>0</v>
      </c>
      <c r="BI150" s="81">
        <f t="shared" si="70"/>
        <v>0</v>
      </c>
    </row>
    <row r="151" spans="1:61" ht="17.25" thickTop="1" thickBot="1">
      <c r="A151" s="70"/>
      <c r="B151" s="71"/>
      <c r="C151" s="3"/>
      <c r="D151" s="45"/>
      <c r="E151" s="45"/>
      <c r="F151" s="111">
        <f t="shared" si="82"/>
        <v>0</v>
      </c>
      <c r="G151" s="3"/>
      <c r="H151" s="3"/>
      <c r="I151" s="39"/>
      <c r="J151" s="45">
        <f t="shared" si="80"/>
        <v>0</v>
      </c>
      <c r="K151" s="45">
        <f t="shared" si="81"/>
        <v>0</v>
      </c>
      <c r="L151" s="3"/>
      <c r="M151" s="72"/>
      <c r="N151" s="73"/>
      <c r="O151" s="45">
        <f t="shared" si="83"/>
        <v>0</v>
      </c>
      <c r="P151" s="71"/>
      <c r="Q151" s="74"/>
      <c r="R151" s="74"/>
      <c r="S151" s="75"/>
      <c r="T151" s="76"/>
      <c r="U151" s="70"/>
      <c r="V151" s="3"/>
      <c r="W151" s="3"/>
      <c r="X151" s="3"/>
      <c r="Y151" s="39"/>
      <c r="Z151" s="405">
        <f t="shared" si="89"/>
        <v>0</v>
      </c>
      <c r="AA151" s="92">
        <f t="shared" si="78"/>
        <v>0</v>
      </c>
      <c r="AB151" s="71"/>
      <c r="AC151" s="3"/>
      <c r="AD151" s="71"/>
      <c r="AE151" s="78"/>
      <c r="AF151" s="78"/>
      <c r="AG151" s="3"/>
      <c r="AH151" s="3"/>
      <c r="AI151" s="79"/>
      <c r="AJ151" s="3"/>
      <c r="AK151" s="71"/>
      <c r="AL151" s="3"/>
      <c r="AM151" s="71"/>
      <c r="AN151" s="71"/>
      <c r="AO151" s="3"/>
      <c r="AP151" s="76"/>
      <c r="AQ151" s="74"/>
      <c r="AR151" s="3"/>
      <c r="AS151" s="3"/>
      <c r="AT151" s="3"/>
      <c r="AU151" s="3"/>
      <c r="AV151" s="3"/>
      <c r="AW151" s="1"/>
      <c r="AX151" s="1"/>
      <c r="AY151" s="1">
        <f t="shared" si="79"/>
        <v>0</v>
      </c>
      <c r="AZ151" s="3"/>
      <c r="BA151" s="3"/>
      <c r="BB151" s="3"/>
      <c r="BC151" s="80" t="e">
        <f t="shared" si="84"/>
        <v>#DIV/0!</v>
      </c>
      <c r="BD151" s="80" t="e">
        <f t="shared" si="85"/>
        <v>#DIV/0!</v>
      </c>
      <c r="BE151" s="81">
        <f t="shared" si="86"/>
        <v>0</v>
      </c>
      <c r="BF151" s="81">
        <f t="shared" si="87"/>
        <v>0</v>
      </c>
      <c r="BG151" s="81">
        <f t="shared" si="88"/>
        <v>0</v>
      </c>
      <c r="BH151" s="81">
        <f t="shared" si="69"/>
        <v>0</v>
      </c>
      <c r="BI151" s="81">
        <f t="shared" si="70"/>
        <v>0</v>
      </c>
    </row>
    <row r="152" spans="1:61" ht="17.25" thickTop="1" thickBot="1">
      <c r="A152" s="70"/>
      <c r="B152" s="71"/>
      <c r="C152" s="3"/>
      <c r="D152" s="45"/>
      <c r="E152" s="45"/>
      <c r="F152" s="111">
        <f t="shared" si="82"/>
        <v>0</v>
      </c>
      <c r="G152" s="3"/>
      <c r="H152" s="3"/>
      <c r="I152" s="39"/>
      <c r="J152" s="45">
        <f t="shared" si="80"/>
        <v>0</v>
      </c>
      <c r="K152" s="45">
        <f t="shared" si="81"/>
        <v>0</v>
      </c>
      <c r="L152" s="3"/>
      <c r="M152" s="72"/>
      <c r="N152" s="73"/>
      <c r="O152" s="45">
        <f t="shared" si="83"/>
        <v>0</v>
      </c>
      <c r="P152" s="71"/>
      <c r="Q152" s="74"/>
      <c r="R152" s="74"/>
      <c r="S152" s="75"/>
      <c r="T152" s="76"/>
      <c r="U152" s="70"/>
      <c r="V152" s="3"/>
      <c r="W152" s="3"/>
      <c r="X152" s="3"/>
      <c r="Y152" s="39"/>
      <c r="Z152" s="405">
        <f t="shared" si="89"/>
        <v>0</v>
      </c>
      <c r="AA152" s="92">
        <f t="shared" si="78"/>
        <v>0</v>
      </c>
      <c r="AB152" s="71"/>
      <c r="AC152" s="3"/>
      <c r="AD152" s="71"/>
      <c r="AE152" s="78"/>
      <c r="AF152" s="78"/>
      <c r="AG152" s="3"/>
      <c r="AH152" s="3"/>
      <c r="AI152" s="79"/>
      <c r="AJ152" s="3"/>
      <c r="AK152" s="71"/>
      <c r="AL152" s="3"/>
      <c r="AM152" s="71"/>
      <c r="AN152" s="71"/>
      <c r="AO152" s="3"/>
      <c r="AP152" s="76"/>
      <c r="AQ152" s="74"/>
      <c r="AR152" s="3"/>
      <c r="AS152" s="3"/>
      <c r="AT152" s="3"/>
      <c r="AU152" s="3"/>
      <c r="AV152" s="3"/>
      <c r="AW152" s="1"/>
      <c r="AX152" s="1"/>
      <c r="AY152" s="1">
        <f t="shared" si="79"/>
        <v>0</v>
      </c>
      <c r="AZ152" s="3"/>
      <c r="BA152" s="3"/>
      <c r="BB152" s="3"/>
      <c r="BC152" s="80" t="e">
        <f t="shared" si="84"/>
        <v>#DIV/0!</v>
      </c>
      <c r="BD152" s="80" t="e">
        <f t="shared" si="85"/>
        <v>#DIV/0!</v>
      </c>
      <c r="BE152" s="81">
        <f t="shared" si="86"/>
        <v>0</v>
      </c>
      <c r="BF152" s="81">
        <f t="shared" si="87"/>
        <v>0</v>
      </c>
      <c r="BG152" s="81">
        <f t="shared" si="88"/>
        <v>0</v>
      </c>
      <c r="BH152" s="81">
        <f t="shared" si="69"/>
        <v>0</v>
      </c>
      <c r="BI152" s="81">
        <f t="shared" si="70"/>
        <v>0</v>
      </c>
    </row>
    <row r="153" spans="1:61" ht="17.25" thickTop="1" thickBot="1">
      <c r="A153" s="70"/>
      <c r="B153" s="71"/>
      <c r="C153" s="3"/>
      <c r="D153" s="45"/>
      <c r="E153" s="45"/>
      <c r="F153" s="111">
        <f t="shared" si="82"/>
        <v>0</v>
      </c>
      <c r="G153" s="3"/>
      <c r="H153" s="3"/>
      <c r="I153" s="39"/>
      <c r="J153" s="45">
        <f t="shared" si="80"/>
        <v>0</v>
      </c>
      <c r="K153" s="45">
        <f t="shared" si="81"/>
        <v>0</v>
      </c>
      <c r="L153" s="3"/>
      <c r="M153" s="72"/>
      <c r="N153" s="73"/>
      <c r="O153" s="45">
        <f t="shared" si="83"/>
        <v>0</v>
      </c>
      <c r="P153" s="71"/>
      <c r="Q153" s="74"/>
      <c r="R153" s="74"/>
      <c r="S153" s="75"/>
      <c r="T153" s="76"/>
      <c r="U153" s="70"/>
      <c r="V153" s="3"/>
      <c r="W153" s="3"/>
      <c r="X153" s="3"/>
      <c r="Y153" s="39"/>
      <c r="Z153" s="405">
        <f t="shared" si="89"/>
        <v>0</v>
      </c>
      <c r="AA153" s="92">
        <f t="shared" si="78"/>
        <v>0</v>
      </c>
      <c r="AB153" s="71"/>
      <c r="AC153" s="3"/>
      <c r="AD153" s="71"/>
      <c r="AE153" s="78"/>
      <c r="AF153" s="78"/>
      <c r="AG153" s="3"/>
      <c r="AH153" s="3"/>
      <c r="AI153" s="79"/>
      <c r="AJ153" s="3"/>
      <c r="AK153" s="71"/>
      <c r="AL153" s="3"/>
      <c r="AM153" s="71"/>
      <c r="AN153" s="71"/>
      <c r="AO153" s="3"/>
      <c r="AP153" s="76"/>
      <c r="AQ153" s="74"/>
      <c r="AR153" s="3"/>
      <c r="AS153" s="3"/>
      <c r="AT153" s="3"/>
      <c r="AU153" s="3"/>
      <c r="AV153" s="3"/>
      <c r="AW153" s="1"/>
      <c r="AX153" s="1"/>
      <c r="AY153" s="1">
        <f t="shared" si="79"/>
        <v>0</v>
      </c>
      <c r="AZ153" s="3"/>
      <c r="BA153" s="3"/>
      <c r="BB153" s="3"/>
      <c r="BC153" s="80" t="e">
        <f t="shared" si="84"/>
        <v>#DIV/0!</v>
      </c>
      <c r="BD153" s="80" t="e">
        <f t="shared" si="85"/>
        <v>#DIV/0!</v>
      </c>
      <c r="BE153" s="81">
        <f t="shared" si="86"/>
        <v>0</v>
      </c>
      <c r="BF153" s="81">
        <f t="shared" si="87"/>
        <v>0</v>
      </c>
      <c r="BG153" s="81">
        <f t="shared" si="88"/>
        <v>0</v>
      </c>
      <c r="BH153" s="81">
        <f t="shared" si="69"/>
        <v>0</v>
      </c>
      <c r="BI153" s="81">
        <f t="shared" si="70"/>
        <v>0</v>
      </c>
    </row>
    <row r="154" spans="1:61" ht="17.25" thickTop="1" thickBot="1">
      <c r="A154" s="70"/>
      <c r="B154" s="71"/>
      <c r="C154" s="3"/>
      <c r="D154" s="45"/>
      <c r="E154" s="45"/>
      <c r="F154" s="111">
        <f t="shared" si="82"/>
        <v>0</v>
      </c>
      <c r="G154" s="3"/>
      <c r="H154" s="3"/>
      <c r="I154" s="39"/>
      <c r="J154" s="45">
        <f t="shared" si="80"/>
        <v>0</v>
      </c>
      <c r="K154" s="45">
        <f t="shared" si="81"/>
        <v>0</v>
      </c>
      <c r="L154" s="3"/>
      <c r="M154" s="72"/>
      <c r="N154" s="73"/>
      <c r="O154" s="45">
        <f t="shared" si="83"/>
        <v>0</v>
      </c>
      <c r="P154" s="71"/>
      <c r="Q154" s="74"/>
      <c r="R154" s="74"/>
      <c r="S154" s="75"/>
      <c r="T154" s="76"/>
      <c r="U154" s="70"/>
      <c r="V154" s="3"/>
      <c r="W154" s="3"/>
      <c r="X154" s="3"/>
      <c r="Y154" s="39"/>
      <c r="Z154" s="405">
        <f t="shared" si="89"/>
        <v>0</v>
      </c>
      <c r="AA154" s="92">
        <f t="shared" si="78"/>
        <v>0</v>
      </c>
      <c r="AB154" s="71"/>
      <c r="AC154" s="3"/>
      <c r="AD154" s="71"/>
      <c r="AE154" s="78"/>
      <c r="AF154" s="78"/>
      <c r="AG154" s="3"/>
      <c r="AH154" s="3"/>
      <c r="AI154" s="79"/>
      <c r="AJ154" s="3"/>
      <c r="AK154" s="71"/>
      <c r="AL154" s="3"/>
      <c r="AM154" s="71"/>
      <c r="AN154" s="71"/>
      <c r="AO154" s="3"/>
      <c r="AP154" s="76"/>
      <c r="AQ154" s="74"/>
      <c r="AR154" s="3"/>
      <c r="AS154" s="3"/>
      <c r="AT154" s="3"/>
      <c r="AU154" s="3"/>
      <c r="AV154" s="3"/>
      <c r="AW154" s="1"/>
      <c r="AX154" s="1"/>
      <c r="AY154" s="1">
        <f t="shared" si="79"/>
        <v>0</v>
      </c>
      <c r="AZ154" s="3"/>
      <c r="BA154" s="3"/>
      <c r="BB154" s="3"/>
      <c r="BC154" s="80" t="e">
        <f t="shared" si="84"/>
        <v>#DIV/0!</v>
      </c>
      <c r="BD154" s="80" t="e">
        <f t="shared" si="85"/>
        <v>#DIV/0!</v>
      </c>
      <c r="BE154" s="81">
        <f t="shared" si="86"/>
        <v>0</v>
      </c>
      <c r="BF154" s="81">
        <f t="shared" si="87"/>
        <v>0</v>
      </c>
      <c r="BG154" s="81">
        <f t="shared" si="88"/>
        <v>0</v>
      </c>
      <c r="BH154" s="81">
        <f t="shared" si="69"/>
        <v>0</v>
      </c>
      <c r="BI154" s="81">
        <f t="shared" si="70"/>
        <v>0</v>
      </c>
    </row>
    <row r="155" spans="1:61" ht="17.25" thickTop="1" thickBot="1">
      <c r="A155" s="70"/>
      <c r="B155" s="71"/>
      <c r="C155" s="3"/>
      <c r="D155" s="45"/>
      <c r="E155" s="45"/>
      <c r="F155" s="111">
        <f t="shared" si="82"/>
        <v>0</v>
      </c>
      <c r="G155" s="3"/>
      <c r="H155" s="3"/>
      <c r="I155" s="39"/>
      <c r="J155" s="45">
        <f t="shared" si="80"/>
        <v>0</v>
      </c>
      <c r="K155" s="45">
        <f t="shared" si="81"/>
        <v>0</v>
      </c>
      <c r="L155" s="3"/>
      <c r="M155" s="72"/>
      <c r="N155" s="73"/>
      <c r="O155" s="45">
        <f t="shared" si="83"/>
        <v>0</v>
      </c>
      <c r="P155" s="71"/>
      <c r="Q155" s="74"/>
      <c r="R155" s="74"/>
      <c r="S155" s="75"/>
      <c r="T155" s="76"/>
      <c r="U155" s="70"/>
      <c r="V155" s="3"/>
      <c r="W155" s="3"/>
      <c r="X155" s="3"/>
      <c r="Y155" s="39"/>
      <c r="Z155" s="405">
        <f t="shared" si="89"/>
        <v>0</v>
      </c>
      <c r="AA155" s="92">
        <f t="shared" si="78"/>
        <v>0</v>
      </c>
      <c r="AB155" s="71"/>
      <c r="AC155" s="3"/>
      <c r="AD155" s="71"/>
      <c r="AE155" s="78"/>
      <c r="AF155" s="78"/>
      <c r="AG155" s="3"/>
      <c r="AH155" s="3"/>
      <c r="AI155" s="79"/>
      <c r="AJ155" s="3"/>
      <c r="AK155" s="71"/>
      <c r="AL155" s="3"/>
      <c r="AM155" s="71"/>
      <c r="AN155" s="71"/>
      <c r="AO155" s="3"/>
      <c r="AP155" s="76"/>
      <c r="AQ155" s="74"/>
      <c r="AR155" s="3"/>
      <c r="AS155" s="3"/>
      <c r="AT155" s="3"/>
      <c r="AU155" s="3"/>
      <c r="AV155" s="3"/>
      <c r="AW155" s="1"/>
      <c r="AX155" s="1"/>
      <c r="AY155" s="1">
        <f t="shared" si="79"/>
        <v>0</v>
      </c>
      <c r="AZ155" s="3"/>
      <c r="BA155" s="3"/>
      <c r="BB155" s="3"/>
      <c r="BC155" s="80" t="e">
        <f t="shared" si="84"/>
        <v>#DIV/0!</v>
      </c>
      <c r="BD155" s="80" t="e">
        <f t="shared" si="85"/>
        <v>#DIV/0!</v>
      </c>
      <c r="BE155" s="81">
        <f t="shared" si="86"/>
        <v>0</v>
      </c>
      <c r="BF155" s="81">
        <f t="shared" si="87"/>
        <v>0</v>
      </c>
      <c r="BG155" s="81">
        <f t="shared" si="88"/>
        <v>0</v>
      </c>
      <c r="BH155" s="81">
        <f t="shared" si="69"/>
        <v>0</v>
      </c>
      <c r="BI155" s="81">
        <f t="shared" si="70"/>
        <v>0</v>
      </c>
    </row>
    <row r="156" spans="1:61" ht="17.25" thickTop="1" thickBot="1">
      <c r="A156" s="70"/>
      <c r="B156" s="71"/>
      <c r="C156" s="3"/>
      <c r="D156" s="45"/>
      <c r="E156" s="45"/>
      <c r="F156" s="111">
        <f t="shared" si="82"/>
        <v>0</v>
      </c>
      <c r="G156" s="3"/>
      <c r="H156" s="3"/>
      <c r="I156" s="39"/>
      <c r="J156" s="45">
        <f t="shared" si="80"/>
        <v>0</v>
      </c>
      <c r="K156" s="45">
        <f t="shared" si="81"/>
        <v>0</v>
      </c>
      <c r="L156" s="3"/>
      <c r="M156" s="72"/>
      <c r="N156" s="73"/>
      <c r="O156" s="45">
        <f t="shared" si="83"/>
        <v>0</v>
      </c>
      <c r="P156" s="71"/>
      <c r="Q156" s="74"/>
      <c r="R156" s="74"/>
      <c r="S156" s="75"/>
      <c r="T156" s="76"/>
      <c r="U156" s="70"/>
      <c r="V156" s="3"/>
      <c r="W156" s="3"/>
      <c r="X156" s="3"/>
      <c r="Y156" s="39"/>
      <c r="Z156" s="405">
        <f t="shared" si="89"/>
        <v>0</v>
      </c>
      <c r="AA156" s="92">
        <f t="shared" si="78"/>
        <v>0</v>
      </c>
      <c r="AB156" s="71"/>
      <c r="AC156" s="3"/>
      <c r="AD156" s="71"/>
      <c r="AE156" s="78"/>
      <c r="AF156" s="78"/>
      <c r="AG156" s="3"/>
      <c r="AH156" s="3"/>
      <c r="AI156" s="79"/>
      <c r="AJ156" s="3"/>
      <c r="AK156" s="71"/>
      <c r="AL156" s="3"/>
      <c r="AM156" s="71"/>
      <c r="AN156" s="71"/>
      <c r="AO156" s="3"/>
      <c r="AP156" s="76"/>
      <c r="AQ156" s="74"/>
      <c r="AR156" s="3"/>
      <c r="AS156" s="3"/>
      <c r="AT156" s="3"/>
      <c r="AU156" s="3"/>
      <c r="AV156" s="3"/>
      <c r="AW156" s="1"/>
      <c r="AX156" s="1"/>
      <c r="AY156" s="1">
        <f t="shared" si="79"/>
        <v>0</v>
      </c>
      <c r="AZ156" s="3"/>
      <c r="BA156" s="3"/>
      <c r="BB156" s="3"/>
      <c r="BC156" s="80" t="e">
        <f t="shared" si="84"/>
        <v>#DIV/0!</v>
      </c>
      <c r="BD156" s="80" t="e">
        <f t="shared" si="85"/>
        <v>#DIV/0!</v>
      </c>
      <c r="BE156" s="81">
        <f t="shared" si="86"/>
        <v>0</v>
      </c>
      <c r="BF156" s="81">
        <f t="shared" si="87"/>
        <v>0</v>
      </c>
      <c r="BG156" s="81">
        <f t="shared" si="88"/>
        <v>0</v>
      </c>
      <c r="BH156" s="81">
        <f t="shared" si="69"/>
        <v>0</v>
      </c>
      <c r="BI156" s="81">
        <f t="shared" si="70"/>
        <v>0</v>
      </c>
    </row>
    <row r="157" spans="1:61" ht="17.25" thickTop="1" thickBot="1">
      <c r="A157" s="70"/>
      <c r="B157" s="71"/>
      <c r="C157" s="3"/>
      <c r="D157" s="45"/>
      <c r="E157" s="45"/>
      <c r="F157" s="111">
        <f t="shared" si="82"/>
        <v>0</v>
      </c>
      <c r="G157" s="3"/>
      <c r="H157" s="3"/>
      <c r="I157" s="39"/>
      <c r="J157" s="45">
        <f t="shared" si="80"/>
        <v>0</v>
      </c>
      <c r="K157" s="45">
        <f t="shared" si="81"/>
        <v>0</v>
      </c>
      <c r="L157" s="3"/>
      <c r="M157" s="72"/>
      <c r="N157" s="73"/>
      <c r="O157" s="45">
        <f t="shared" si="83"/>
        <v>0</v>
      </c>
      <c r="P157" s="71"/>
      <c r="Q157" s="74"/>
      <c r="R157" s="74"/>
      <c r="S157" s="75"/>
      <c r="T157" s="76"/>
      <c r="U157" s="70"/>
      <c r="V157" s="3"/>
      <c r="W157" s="3"/>
      <c r="X157" s="3"/>
      <c r="Y157" s="39"/>
      <c r="Z157" s="405">
        <f t="shared" si="89"/>
        <v>0</v>
      </c>
      <c r="AA157" s="92">
        <f t="shared" si="78"/>
        <v>0</v>
      </c>
      <c r="AB157" s="71"/>
      <c r="AC157" s="3"/>
      <c r="AD157" s="71"/>
      <c r="AE157" s="78"/>
      <c r="AF157" s="78"/>
      <c r="AG157" s="3"/>
      <c r="AH157" s="3"/>
      <c r="AI157" s="79"/>
      <c r="AJ157" s="3"/>
      <c r="AK157" s="71"/>
      <c r="AL157" s="3"/>
      <c r="AM157" s="71"/>
      <c r="AN157" s="71"/>
      <c r="AO157" s="3"/>
      <c r="AP157" s="76"/>
      <c r="AQ157" s="74"/>
      <c r="AR157" s="3"/>
      <c r="AS157" s="3"/>
      <c r="AT157" s="3"/>
      <c r="AU157" s="3"/>
      <c r="AV157" s="3"/>
      <c r="AW157" s="1"/>
      <c r="AX157" s="1"/>
      <c r="AY157" s="1">
        <f t="shared" si="79"/>
        <v>0</v>
      </c>
      <c r="AZ157" s="3"/>
      <c r="BA157" s="3"/>
      <c r="BB157" s="3"/>
      <c r="BC157" s="80" t="e">
        <f t="shared" si="84"/>
        <v>#DIV/0!</v>
      </c>
      <c r="BD157" s="80" t="e">
        <f t="shared" si="85"/>
        <v>#DIV/0!</v>
      </c>
      <c r="BE157" s="81">
        <f t="shared" si="86"/>
        <v>0</v>
      </c>
      <c r="BF157" s="81">
        <f t="shared" si="87"/>
        <v>0</v>
      </c>
      <c r="BG157" s="81">
        <f t="shared" si="88"/>
        <v>0</v>
      </c>
      <c r="BH157" s="81">
        <f t="shared" si="69"/>
        <v>0</v>
      </c>
      <c r="BI157" s="81">
        <f t="shared" si="70"/>
        <v>0</v>
      </c>
    </row>
    <row r="158" spans="1:61" ht="17.25" thickTop="1" thickBot="1">
      <c r="A158" s="70"/>
      <c r="B158" s="71"/>
      <c r="C158" s="3"/>
      <c r="D158" s="45"/>
      <c r="E158" s="45"/>
      <c r="F158" s="111">
        <f t="shared" si="82"/>
        <v>0</v>
      </c>
      <c r="G158" s="3"/>
      <c r="H158" s="3"/>
      <c r="I158" s="39"/>
      <c r="J158" s="45">
        <f t="shared" si="80"/>
        <v>0</v>
      </c>
      <c r="K158" s="45">
        <f t="shared" si="81"/>
        <v>0</v>
      </c>
      <c r="L158" s="3"/>
      <c r="M158" s="72"/>
      <c r="N158" s="73"/>
      <c r="O158" s="45">
        <f t="shared" si="83"/>
        <v>0</v>
      </c>
      <c r="P158" s="71"/>
      <c r="Q158" s="74"/>
      <c r="R158" s="74"/>
      <c r="S158" s="75"/>
      <c r="T158" s="76"/>
      <c r="U158" s="70"/>
      <c r="V158" s="3"/>
      <c r="W158" s="3"/>
      <c r="X158" s="3"/>
      <c r="Y158" s="39"/>
      <c r="Z158" s="405">
        <f t="shared" si="89"/>
        <v>0</v>
      </c>
      <c r="AA158" s="92">
        <f t="shared" si="78"/>
        <v>0</v>
      </c>
      <c r="AB158" s="71"/>
      <c r="AC158" s="3"/>
      <c r="AD158" s="71"/>
      <c r="AE158" s="78"/>
      <c r="AF158" s="78"/>
      <c r="AG158" s="3"/>
      <c r="AH158" s="3"/>
      <c r="AI158" s="79"/>
      <c r="AJ158" s="3"/>
      <c r="AK158" s="71"/>
      <c r="AL158" s="3"/>
      <c r="AM158" s="71"/>
      <c r="AN158" s="71"/>
      <c r="AO158" s="3"/>
      <c r="AP158" s="76"/>
      <c r="AQ158" s="74"/>
      <c r="AR158" s="3"/>
      <c r="AS158" s="3"/>
      <c r="AT158" s="3"/>
      <c r="AU158" s="3"/>
      <c r="AV158" s="3"/>
      <c r="AW158" s="1"/>
      <c r="AX158" s="1"/>
      <c r="AY158" s="1">
        <f t="shared" si="79"/>
        <v>0</v>
      </c>
      <c r="AZ158" s="3"/>
      <c r="BA158" s="3"/>
      <c r="BB158" s="3"/>
      <c r="BC158" s="80" t="e">
        <f t="shared" si="84"/>
        <v>#DIV/0!</v>
      </c>
      <c r="BD158" s="80" t="e">
        <f t="shared" si="85"/>
        <v>#DIV/0!</v>
      </c>
      <c r="BE158" s="81">
        <f t="shared" si="86"/>
        <v>0</v>
      </c>
      <c r="BF158" s="81">
        <f t="shared" si="87"/>
        <v>0</v>
      </c>
      <c r="BG158" s="81">
        <f t="shared" si="88"/>
        <v>0</v>
      </c>
      <c r="BH158" s="81">
        <f t="shared" si="69"/>
        <v>0</v>
      </c>
      <c r="BI158" s="81">
        <f t="shared" si="70"/>
        <v>0</v>
      </c>
    </row>
    <row r="159" spans="1:61" ht="17.25" thickTop="1" thickBot="1">
      <c r="A159" s="70"/>
      <c r="B159" s="71"/>
      <c r="C159" s="3"/>
      <c r="D159" s="45"/>
      <c r="E159" s="45"/>
      <c r="F159" s="111">
        <f t="shared" si="82"/>
        <v>0</v>
      </c>
      <c r="G159" s="3"/>
      <c r="H159" s="3"/>
      <c r="I159" s="39"/>
      <c r="J159" s="45">
        <f t="shared" si="80"/>
        <v>0</v>
      </c>
      <c r="K159" s="45">
        <f t="shared" si="81"/>
        <v>0</v>
      </c>
      <c r="L159" s="3"/>
      <c r="M159" s="72"/>
      <c r="N159" s="73"/>
      <c r="O159" s="45">
        <f t="shared" si="83"/>
        <v>0</v>
      </c>
      <c r="P159" s="71"/>
      <c r="Q159" s="74"/>
      <c r="R159" s="74"/>
      <c r="S159" s="75"/>
      <c r="T159" s="76"/>
      <c r="U159" s="70"/>
      <c r="V159" s="3"/>
      <c r="W159" s="3"/>
      <c r="X159" s="3"/>
      <c r="Y159" s="39"/>
      <c r="Z159" s="405">
        <f t="shared" si="89"/>
        <v>0</v>
      </c>
      <c r="AA159" s="92">
        <f t="shared" si="78"/>
        <v>0</v>
      </c>
      <c r="AB159" s="71"/>
      <c r="AC159" s="3"/>
      <c r="AD159" s="71"/>
      <c r="AE159" s="78"/>
      <c r="AF159" s="78"/>
      <c r="AG159" s="3"/>
      <c r="AH159" s="3"/>
      <c r="AI159" s="79"/>
      <c r="AJ159" s="3"/>
      <c r="AK159" s="71"/>
      <c r="AL159" s="3"/>
      <c r="AM159" s="71"/>
      <c r="AN159" s="71"/>
      <c r="AO159" s="3"/>
      <c r="AP159" s="76"/>
      <c r="AQ159" s="74"/>
      <c r="AR159" s="3"/>
      <c r="AS159" s="3"/>
      <c r="AT159" s="3"/>
      <c r="AU159" s="3"/>
      <c r="AV159" s="3"/>
      <c r="AW159" s="1"/>
      <c r="AX159" s="1"/>
      <c r="AY159" s="1">
        <f t="shared" si="79"/>
        <v>0</v>
      </c>
      <c r="AZ159" s="3"/>
      <c r="BA159" s="3"/>
      <c r="BB159" s="3"/>
      <c r="BC159" s="80" t="e">
        <f t="shared" si="84"/>
        <v>#DIV/0!</v>
      </c>
      <c r="BD159" s="80" t="e">
        <f t="shared" si="85"/>
        <v>#DIV/0!</v>
      </c>
      <c r="BE159" s="81">
        <f t="shared" si="86"/>
        <v>0</v>
      </c>
      <c r="BF159" s="81">
        <f t="shared" si="87"/>
        <v>0</v>
      </c>
      <c r="BG159" s="81">
        <f t="shared" si="88"/>
        <v>0</v>
      </c>
      <c r="BH159" s="81">
        <f t="shared" si="69"/>
        <v>0</v>
      </c>
      <c r="BI159" s="81">
        <f t="shared" si="70"/>
        <v>0</v>
      </c>
    </row>
    <row r="160" spans="1:61" ht="17.25" thickTop="1" thickBot="1">
      <c r="A160" s="70"/>
      <c r="B160" s="71"/>
      <c r="C160" s="3"/>
      <c r="D160" s="45"/>
      <c r="E160" s="45"/>
      <c r="F160" s="111">
        <f t="shared" si="82"/>
        <v>0</v>
      </c>
      <c r="G160" s="3"/>
      <c r="H160" s="3"/>
      <c r="I160" s="39"/>
      <c r="J160" s="45">
        <f t="shared" si="80"/>
        <v>0</v>
      </c>
      <c r="K160" s="45">
        <f t="shared" si="81"/>
        <v>0</v>
      </c>
      <c r="L160" s="3"/>
      <c r="M160" s="72"/>
      <c r="N160" s="73"/>
      <c r="O160" s="45">
        <f t="shared" si="83"/>
        <v>0</v>
      </c>
      <c r="P160" s="71"/>
      <c r="Q160" s="74"/>
      <c r="R160" s="74"/>
      <c r="S160" s="75"/>
      <c r="T160" s="76"/>
      <c r="U160" s="70"/>
      <c r="V160" s="3"/>
      <c r="W160" s="3"/>
      <c r="X160" s="3"/>
      <c r="Y160" s="39"/>
      <c r="Z160" s="405">
        <f t="shared" si="89"/>
        <v>0</v>
      </c>
      <c r="AA160" s="92">
        <f t="shared" si="78"/>
        <v>0</v>
      </c>
      <c r="AB160" s="71"/>
      <c r="AC160" s="3"/>
      <c r="AD160" s="71"/>
      <c r="AE160" s="78"/>
      <c r="AF160" s="78"/>
      <c r="AG160" s="3"/>
      <c r="AH160" s="3"/>
      <c r="AI160" s="79"/>
      <c r="AJ160" s="3"/>
      <c r="AK160" s="71"/>
      <c r="AL160" s="3"/>
      <c r="AM160" s="71"/>
      <c r="AN160" s="71"/>
      <c r="AO160" s="3"/>
      <c r="AP160" s="76"/>
      <c r="AQ160" s="74"/>
      <c r="AR160" s="3"/>
      <c r="AS160" s="3"/>
      <c r="AT160" s="3"/>
      <c r="AU160" s="3"/>
      <c r="AV160" s="3"/>
      <c r="AW160" s="1"/>
      <c r="AX160" s="1"/>
      <c r="AY160" s="1">
        <f t="shared" si="79"/>
        <v>0</v>
      </c>
      <c r="AZ160" s="3"/>
      <c r="BA160" s="3"/>
      <c r="BB160" s="3"/>
      <c r="BC160" s="80" t="e">
        <f t="shared" ref="BC160:BC198" si="90">D160/I160</f>
        <v>#DIV/0!</v>
      </c>
      <c r="BD160" s="80" t="e">
        <f t="shared" ref="BD160:BD198" si="91">E160/O160</f>
        <v>#DIV/0!</v>
      </c>
      <c r="BE160" s="81">
        <f t="shared" ref="BE160:BE198" si="92">LEN(Q160)</f>
        <v>0</v>
      </c>
      <c r="BF160" s="81">
        <f t="shared" ref="BF160:BF198" si="93">LEN(R160)</f>
        <v>0</v>
      </c>
      <c r="BG160" s="81">
        <f t="shared" ref="BG160:BG198" si="94">LEN(T160)</f>
        <v>0</v>
      </c>
      <c r="BH160" s="81">
        <f t="shared" ref="BH160:BH198" si="95">LEN(AP160)</f>
        <v>0</v>
      </c>
      <c r="BI160" s="81">
        <f t="shared" ref="BI160:BI198" si="96">LEN(AQ160)</f>
        <v>0</v>
      </c>
    </row>
    <row r="161" spans="1:61" ht="17.25" thickTop="1" thickBot="1">
      <c r="A161" s="70"/>
      <c r="B161" s="71"/>
      <c r="C161" s="3"/>
      <c r="D161" s="45"/>
      <c r="E161" s="45"/>
      <c r="F161" s="111">
        <f t="shared" si="82"/>
        <v>0</v>
      </c>
      <c r="G161" s="3"/>
      <c r="H161" s="3"/>
      <c r="I161" s="39"/>
      <c r="J161" s="45">
        <f t="shared" si="80"/>
        <v>0</v>
      </c>
      <c r="K161" s="45">
        <f t="shared" si="81"/>
        <v>0</v>
      </c>
      <c r="L161" s="3"/>
      <c r="M161" s="72"/>
      <c r="N161" s="73"/>
      <c r="O161" s="45">
        <f t="shared" si="83"/>
        <v>0</v>
      </c>
      <c r="P161" s="71"/>
      <c r="Q161" s="74"/>
      <c r="R161" s="74"/>
      <c r="S161" s="75"/>
      <c r="T161" s="76"/>
      <c r="U161" s="70"/>
      <c r="V161" s="3"/>
      <c r="W161" s="3"/>
      <c r="X161" s="3"/>
      <c r="Y161" s="39"/>
      <c r="Z161" s="405">
        <f t="shared" si="89"/>
        <v>0</v>
      </c>
      <c r="AA161" s="92">
        <f t="shared" si="78"/>
        <v>0</v>
      </c>
      <c r="AB161" s="71"/>
      <c r="AC161" s="3"/>
      <c r="AD161" s="71"/>
      <c r="AE161" s="78"/>
      <c r="AF161" s="78"/>
      <c r="AG161" s="3"/>
      <c r="AH161" s="3"/>
      <c r="AI161" s="79"/>
      <c r="AJ161" s="3"/>
      <c r="AK161" s="71"/>
      <c r="AL161" s="3"/>
      <c r="AM161" s="71"/>
      <c r="AN161" s="71"/>
      <c r="AO161" s="3"/>
      <c r="AP161" s="76"/>
      <c r="AQ161" s="74"/>
      <c r="AR161" s="3"/>
      <c r="AS161" s="3"/>
      <c r="AT161" s="3"/>
      <c r="AU161" s="3"/>
      <c r="AV161" s="3"/>
      <c r="AW161" s="1"/>
      <c r="AX161" s="1"/>
      <c r="AY161" s="1">
        <f t="shared" si="79"/>
        <v>0</v>
      </c>
      <c r="AZ161" s="3"/>
      <c r="BA161" s="3"/>
      <c r="BB161" s="3"/>
      <c r="BC161" s="80" t="e">
        <f t="shared" si="90"/>
        <v>#DIV/0!</v>
      </c>
      <c r="BD161" s="80" t="e">
        <f t="shared" si="91"/>
        <v>#DIV/0!</v>
      </c>
      <c r="BE161" s="81">
        <f t="shared" si="92"/>
        <v>0</v>
      </c>
      <c r="BF161" s="81">
        <f t="shared" si="93"/>
        <v>0</v>
      </c>
      <c r="BG161" s="81">
        <f t="shared" si="94"/>
        <v>0</v>
      </c>
      <c r="BH161" s="81">
        <f t="shared" si="95"/>
        <v>0</v>
      </c>
      <c r="BI161" s="81">
        <f t="shared" si="96"/>
        <v>0</v>
      </c>
    </row>
    <row r="162" spans="1:61" ht="17.25" thickTop="1" thickBot="1">
      <c r="A162" s="70"/>
      <c r="B162" s="71"/>
      <c r="C162" s="3"/>
      <c r="D162" s="45"/>
      <c r="E162" s="45"/>
      <c r="F162" s="111">
        <f t="shared" si="82"/>
        <v>0</v>
      </c>
      <c r="G162" s="3"/>
      <c r="H162" s="3"/>
      <c r="I162" s="39"/>
      <c r="J162" s="45">
        <f t="shared" si="80"/>
        <v>0</v>
      </c>
      <c r="K162" s="45">
        <f t="shared" si="81"/>
        <v>0</v>
      </c>
      <c r="L162" s="3"/>
      <c r="M162" s="72"/>
      <c r="N162" s="73"/>
      <c r="O162" s="45">
        <f t="shared" si="83"/>
        <v>0</v>
      </c>
      <c r="P162" s="71"/>
      <c r="Q162" s="74"/>
      <c r="R162" s="74"/>
      <c r="S162" s="75"/>
      <c r="T162" s="76"/>
      <c r="U162" s="70"/>
      <c r="V162" s="3"/>
      <c r="W162" s="3"/>
      <c r="X162" s="3"/>
      <c r="Y162" s="39"/>
      <c r="Z162" s="405">
        <f t="shared" si="89"/>
        <v>0</v>
      </c>
      <c r="AA162" s="92">
        <f t="shared" si="78"/>
        <v>0</v>
      </c>
      <c r="AB162" s="71"/>
      <c r="AC162" s="3"/>
      <c r="AD162" s="71"/>
      <c r="AE162" s="78"/>
      <c r="AF162" s="78"/>
      <c r="AG162" s="3"/>
      <c r="AH162" s="3"/>
      <c r="AI162" s="79"/>
      <c r="AJ162" s="3"/>
      <c r="AK162" s="71"/>
      <c r="AL162" s="3"/>
      <c r="AM162" s="71"/>
      <c r="AN162" s="71"/>
      <c r="AO162" s="3"/>
      <c r="AP162" s="76"/>
      <c r="AQ162" s="74"/>
      <c r="AR162" s="3"/>
      <c r="AS162" s="3"/>
      <c r="AT162" s="3"/>
      <c r="AU162" s="3"/>
      <c r="AV162" s="3"/>
      <c r="AW162" s="1"/>
      <c r="AX162" s="1"/>
      <c r="AY162" s="1">
        <f t="shared" si="79"/>
        <v>0</v>
      </c>
      <c r="AZ162" s="3"/>
      <c r="BA162" s="3"/>
      <c r="BB162" s="3"/>
      <c r="BC162" s="80" t="e">
        <f t="shared" si="90"/>
        <v>#DIV/0!</v>
      </c>
      <c r="BD162" s="80" t="e">
        <f t="shared" si="91"/>
        <v>#DIV/0!</v>
      </c>
      <c r="BE162" s="81">
        <f t="shared" si="92"/>
        <v>0</v>
      </c>
      <c r="BF162" s="81">
        <f t="shared" si="93"/>
        <v>0</v>
      </c>
      <c r="BG162" s="81">
        <f t="shared" si="94"/>
        <v>0</v>
      </c>
      <c r="BH162" s="81">
        <f t="shared" si="95"/>
        <v>0</v>
      </c>
      <c r="BI162" s="81">
        <f t="shared" si="96"/>
        <v>0</v>
      </c>
    </row>
    <row r="163" spans="1:61" ht="17.25" thickTop="1" thickBot="1">
      <c r="A163" s="70"/>
      <c r="B163" s="71"/>
      <c r="C163" s="3"/>
      <c r="D163" s="45"/>
      <c r="E163" s="45"/>
      <c r="F163" s="111">
        <f t="shared" si="82"/>
        <v>0</v>
      </c>
      <c r="G163" s="3"/>
      <c r="H163" s="3"/>
      <c r="I163" s="39"/>
      <c r="J163" s="45">
        <f t="shared" si="80"/>
        <v>0</v>
      </c>
      <c r="K163" s="45">
        <f t="shared" si="81"/>
        <v>0</v>
      </c>
      <c r="L163" s="3"/>
      <c r="M163" s="72"/>
      <c r="N163" s="73"/>
      <c r="O163" s="45">
        <f t="shared" si="83"/>
        <v>0</v>
      </c>
      <c r="P163" s="71"/>
      <c r="Q163" s="74"/>
      <c r="R163" s="74"/>
      <c r="S163" s="75"/>
      <c r="T163" s="76"/>
      <c r="U163" s="70"/>
      <c r="V163" s="3"/>
      <c r="W163" s="3"/>
      <c r="X163" s="3"/>
      <c r="Y163" s="39"/>
      <c r="Z163" s="405">
        <f t="shared" si="89"/>
        <v>0</v>
      </c>
      <c r="AA163" s="92">
        <f t="shared" si="78"/>
        <v>0</v>
      </c>
      <c r="AB163" s="71"/>
      <c r="AC163" s="3"/>
      <c r="AD163" s="71"/>
      <c r="AE163" s="78"/>
      <c r="AF163" s="78"/>
      <c r="AG163" s="3"/>
      <c r="AH163" s="3"/>
      <c r="AI163" s="79"/>
      <c r="AJ163" s="3"/>
      <c r="AK163" s="71"/>
      <c r="AL163" s="3"/>
      <c r="AM163" s="71"/>
      <c r="AN163" s="71"/>
      <c r="AO163" s="3"/>
      <c r="AP163" s="76"/>
      <c r="AQ163" s="74"/>
      <c r="AR163" s="3"/>
      <c r="AS163" s="3"/>
      <c r="AT163" s="3"/>
      <c r="AU163" s="3"/>
      <c r="AV163" s="3"/>
      <c r="AW163" s="1"/>
      <c r="AX163" s="1"/>
      <c r="AY163" s="1">
        <f t="shared" si="79"/>
        <v>0</v>
      </c>
      <c r="AZ163" s="3"/>
      <c r="BA163" s="3"/>
      <c r="BB163" s="3"/>
      <c r="BC163" s="80" t="e">
        <f t="shared" si="90"/>
        <v>#DIV/0!</v>
      </c>
      <c r="BD163" s="80" t="e">
        <f t="shared" si="91"/>
        <v>#DIV/0!</v>
      </c>
      <c r="BE163" s="81">
        <f t="shared" si="92"/>
        <v>0</v>
      </c>
      <c r="BF163" s="81">
        <f t="shared" si="93"/>
        <v>0</v>
      </c>
      <c r="BG163" s="81">
        <f t="shared" si="94"/>
        <v>0</v>
      </c>
      <c r="BH163" s="81">
        <f t="shared" si="95"/>
        <v>0</v>
      </c>
      <c r="BI163" s="81">
        <f t="shared" si="96"/>
        <v>0</v>
      </c>
    </row>
    <row r="164" spans="1:61" ht="17.25" thickTop="1" thickBot="1">
      <c r="A164" s="70"/>
      <c r="B164" s="71"/>
      <c r="C164" s="3"/>
      <c r="D164" s="45"/>
      <c r="E164" s="45"/>
      <c r="F164" s="111">
        <f t="shared" si="82"/>
        <v>0</v>
      </c>
      <c r="G164" s="3"/>
      <c r="H164" s="3"/>
      <c r="I164" s="39"/>
      <c r="J164" s="45">
        <f t="shared" si="80"/>
        <v>0</v>
      </c>
      <c r="K164" s="45">
        <f t="shared" si="81"/>
        <v>0</v>
      </c>
      <c r="L164" s="3"/>
      <c r="M164" s="72"/>
      <c r="N164" s="73"/>
      <c r="O164" s="45">
        <f t="shared" si="83"/>
        <v>0</v>
      </c>
      <c r="P164" s="71"/>
      <c r="Q164" s="74"/>
      <c r="R164" s="74"/>
      <c r="S164" s="75"/>
      <c r="T164" s="76"/>
      <c r="U164" s="70"/>
      <c r="V164" s="3"/>
      <c r="W164" s="3"/>
      <c r="X164" s="3"/>
      <c r="Y164" s="39"/>
      <c r="Z164" s="405">
        <f t="shared" si="89"/>
        <v>0</v>
      </c>
      <c r="AA164" s="92">
        <f t="shared" si="78"/>
        <v>0</v>
      </c>
      <c r="AB164" s="71"/>
      <c r="AC164" s="3"/>
      <c r="AD164" s="71"/>
      <c r="AE164" s="78"/>
      <c r="AF164" s="78"/>
      <c r="AG164" s="3"/>
      <c r="AH164" s="3"/>
      <c r="AI164" s="79"/>
      <c r="AJ164" s="3"/>
      <c r="AK164" s="71"/>
      <c r="AL164" s="3"/>
      <c r="AM164" s="71"/>
      <c r="AN164" s="71"/>
      <c r="AO164" s="3"/>
      <c r="AP164" s="76"/>
      <c r="AQ164" s="74"/>
      <c r="AR164" s="3"/>
      <c r="AS164" s="3"/>
      <c r="AT164" s="3"/>
      <c r="AU164" s="3"/>
      <c r="AV164" s="3"/>
      <c r="AW164" s="1"/>
      <c r="AX164" s="1"/>
      <c r="AY164" s="1">
        <f t="shared" si="79"/>
        <v>0</v>
      </c>
      <c r="AZ164" s="3"/>
      <c r="BA164" s="3"/>
      <c r="BB164" s="3"/>
      <c r="BC164" s="80" t="e">
        <f t="shared" si="90"/>
        <v>#DIV/0!</v>
      </c>
      <c r="BD164" s="80" t="e">
        <f t="shared" si="91"/>
        <v>#DIV/0!</v>
      </c>
      <c r="BE164" s="81">
        <f t="shared" si="92"/>
        <v>0</v>
      </c>
      <c r="BF164" s="81">
        <f t="shared" si="93"/>
        <v>0</v>
      </c>
      <c r="BG164" s="81">
        <f t="shared" si="94"/>
        <v>0</v>
      </c>
      <c r="BH164" s="81">
        <f t="shared" si="95"/>
        <v>0</v>
      </c>
      <c r="BI164" s="81">
        <f t="shared" si="96"/>
        <v>0</v>
      </c>
    </row>
    <row r="165" spans="1:61" ht="17.25" thickTop="1" thickBot="1">
      <c r="A165" s="70"/>
      <c r="B165" s="71"/>
      <c r="C165" s="3"/>
      <c r="D165" s="45"/>
      <c r="E165" s="45"/>
      <c r="F165" s="111">
        <f t="shared" si="82"/>
        <v>0</v>
      </c>
      <c r="G165" s="3"/>
      <c r="H165" s="3"/>
      <c r="I165" s="39"/>
      <c r="J165" s="45">
        <f t="shared" si="80"/>
        <v>0</v>
      </c>
      <c r="K165" s="45">
        <f t="shared" si="81"/>
        <v>0</v>
      </c>
      <c r="L165" s="3"/>
      <c r="M165" s="72"/>
      <c r="N165" s="73"/>
      <c r="O165" s="45">
        <f t="shared" si="83"/>
        <v>0</v>
      </c>
      <c r="P165" s="71"/>
      <c r="Q165" s="74"/>
      <c r="R165" s="74"/>
      <c r="S165" s="75"/>
      <c r="T165" s="76"/>
      <c r="U165" s="70"/>
      <c r="V165" s="3"/>
      <c r="W165" s="3"/>
      <c r="X165" s="3"/>
      <c r="Y165" s="39"/>
      <c r="Z165" s="405">
        <f t="shared" si="89"/>
        <v>0</v>
      </c>
      <c r="AA165" s="92">
        <f t="shared" si="78"/>
        <v>0</v>
      </c>
      <c r="AB165" s="71"/>
      <c r="AC165" s="3"/>
      <c r="AD165" s="71"/>
      <c r="AE165" s="78"/>
      <c r="AF165" s="78"/>
      <c r="AG165" s="3"/>
      <c r="AH165" s="3"/>
      <c r="AI165" s="79"/>
      <c r="AJ165" s="3"/>
      <c r="AK165" s="71"/>
      <c r="AL165" s="3"/>
      <c r="AM165" s="71"/>
      <c r="AN165" s="71"/>
      <c r="AO165" s="3"/>
      <c r="AP165" s="76"/>
      <c r="AQ165" s="74"/>
      <c r="AR165" s="3"/>
      <c r="AS165" s="3"/>
      <c r="AT165" s="3"/>
      <c r="AU165" s="3"/>
      <c r="AV165" s="3"/>
      <c r="AW165" s="1"/>
      <c r="AX165" s="1"/>
      <c r="AY165" s="1">
        <f t="shared" si="79"/>
        <v>0</v>
      </c>
      <c r="AZ165" s="3"/>
      <c r="BA165" s="3"/>
      <c r="BB165" s="3"/>
      <c r="BC165" s="80" t="e">
        <f t="shared" si="90"/>
        <v>#DIV/0!</v>
      </c>
      <c r="BD165" s="80" t="e">
        <f t="shared" si="91"/>
        <v>#DIV/0!</v>
      </c>
      <c r="BE165" s="81">
        <f t="shared" si="92"/>
        <v>0</v>
      </c>
      <c r="BF165" s="81">
        <f t="shared" si="93"/>
        <v>0</v>
      </c>
      <c r="BG165" s="81">
        <f t="shared" si="94"/>
        <v>0</v>
      </c>
      <c r="BH165" s="81">
        <f t="shared" si="95"/>
        <v>0</v>
      </c>
      <c r="BI165" s="81">
        <f t="shared" si="96"/>
        <v>0</v>
      </c>
    </row>
    <row r="166" spans="1:61" ht="17.25" thickTop="1" thickBot="1">
      <c r="A166" s="70"/>
      <c r="B166" s="71"/>
      <c r="C166" s="3"/>
      <c r="D166" s="45"/>
      <c r="E166" s="45"/>
      <c r="F166" s="111">
        <f t="shared" si="82"/>
        <v>0</v>
      </c>
      <c r="G166" s="3"/>
      <c r="H166" s="3"/>
      <c r="I166" s="39"/>
      <c r="J166" s="45">
        <f t="shared" si="80"/>
        <v>0</v>
      </c>
      <c r="K166" s="45">
        <f t="shared" si="81"/>
        <v>0</v>
      </c>
      <c r="L166" s="3"/>
      <c r="M166" s="72"/>
      <c r="N166" s="73"/>
      <c r="O166" s="45">
        <f t="shared" si="83"/>
        <v>0</v>
      </c>
      <c r="P166" s="71"/>
      <c r="Q166" s="74"/>
      <c r="R166" s="74"/>
      <c r="S166" s="75"/>
      <c r="T166" s="76"/>
      <c r="U166" s="70"/>
      <c r="V166" s="3"/>
      <c r="W166" s="3"/>
      <c r="X166" s="3"/>
      <c r="Y166" s="39"/>
      <c r="Z166" s="405">
        <f t="shared" si="89"/>
        <v>0</v>
      </c>
      <c r="AA166" s="92">
        <f t="shared" si="78"/>
        <v>0</v>
      </c>
      <c r="AB166" s="71"/>
      <c r="AC166" s="3"/>
      <c r="AD166" s="71"/>
      <c r="AE166" s="78"/>
      <c r="AF166" s="78"/>
      <c r="AG166" s="3"/>
      <c r="AH166" s="3"/>
      <c r="AI166" s="79"/>
      <c r="AJ166" s="3"/>
      <c r="AK166" s="71"/>
      <c r="AL166" s="3"/>
      <c r="AM166" s="71"/>
      <c r="AN166" s="71"/>
      <c r="AO166" s="3"/>
      <c r="AP166" s="76"/>
      <c r="AQ166" s="74"/>
      <c r="AR166" s="3"/>
      <c r="AS166" s="3"/>
      <c r="AT166" s="3"/>
      <c r="AU166" s="3"/>
      <c r="AV166" s="3"/>
      <c r="AW166" s="1"/>
      <c r="AX166" s="1"/>
      <c r="AY166" s="1">
        <f t="shared" si="79"/>
        <v>0</v>
      </c>
      <c r="AZ166" s="3"/>
      <c r="BA166" s="3"/>
      <c r="BB166" s="3"/>
      <c r="BC166" s="80" t="e">
        <f t="shared" si="90"/>
        <v>#DIV/0!</v>
      </c>
      <c r="BD166" s="80" t="e">
        <f t="shared" si="91"/>
        <v>#DIV/0!</v>
      </c>
      <c r="BE166" s="81">
        <f t="shared" si="92"/>
        <v>0</v>
      </c>
      <c r="BF166" s="81">
        <f t="shared" si="93"/>
        <v>0</v>
      </c>
      <c r="BG166" s="81">
        <f t="shared" si="94"/>
        <v>0</v>
      </c>
      <c r="BH166" s="81">
        <f t="shared" si="95"/>
        <v>0</v>
      </c>
      <c r="BI166" s="81">
        <f t="shared" si="96"/>
        <v>0</v>
      </c>
    </row>
    <row r="167" spans="1:61" ht="17.25" thickTop="1" thickBot="1">
      <c r="A167" s="70"/>
      <c r="B167" s="71"/>
      <c r="C167" s="3"/>
      <c r="D167" s="45"/>
      <c r="E167" s="45"/>
      <c r="F167" s="111">
        <f t="shared" si="82"/>
        <v>0</v>
      </c>
      <c r="G167" s="3"/>
      <c r="H167" s="3"/>
      <c r="I167" s="39"/>
      <c r="J167" s="45">
        <f t="shared" si="80"/>
        <v>0</v>
      </c>
      <c r="K167" s="45">
        <f t="shared" si="81"/>
        <v>0</v>
      </c>
      <c r="L167" s="3"/>
      <c r="M167" s="72"/>
      <c r="N167" s="73"/>
      <c r="O167" s="45">
        <f t="shared" si="83"/>
        <v>0</v>
      </c>
      <c r="P167" s="71"/>
      <c r="Q167" s="74"/>
      <c r="R167" s="74"/>
      <c r="S167" s="75"/>
      <c r="T167" s="76"/>
      <c r="U167" s="70"/>
      <c r="V167" s="3"/>
      <c r="W167" s="3"/>
      <c r="X167" s="3"/>
      <c r="Y167" s="39"/>
      <c r="Z167" s="405">
        <f t="shared" si="89"/>
        <v>0</v>
      </c>
      <c r="AA167" s="92">
        <f t="shared" si="78"/>
        <v>0</v>
      </c>
      <c r="AB167" s="71"/>
      <c r="AC167" s="3"/>
      <c r="AD167" s="71"/>
      <c r="AE167" s="78"/>
      <c r="AF167" s="78"/>
      <c r="AG167" s="3"/>
      <c r="AH167" s="3"/>
      <c r="AI167" s="79"/>
      <c r="AJ167" s="3"/>
      <c r="AK167" s="71"/>
      <c r="AL167" s="3"/>
      <c r="AM167" s="71"/>
      <c r="AN167" s="71"/>
      <c r="AO167" s="3"/>
      <c r="AP167" s="76"/>
      <c r="AQ167" s="74"/>
      <c r="AR167" s="3"/>
      <c r="AS167" s="3"/>
      <c r="AT167" s="3"/>
      <c r="AU167" s="3"/>
      <c r="AV167" s="3"/>
      <c r="AW167" s="1"/>
      <c r="AX167" s="1"/>
      <c r="AY167" s="1">
        <f t="shared" si="79"/>
        <v>0</v>
      </c>
      <c r="AZ167" s="3"/>
      <c r="BA167" s="3"/>
      <c r="BB167" s="3"/>
      <c r="BC167" s="80" t="e">
        <f t="shared" si="90"/>
        <v>#DIV/0!</v>
      </c>
      <c r="BD167" s="80" t="e">
        <f t="shared" si="91"/>
        <v>#DIV/0!</v>
      </c>
      <c r="BE167" s="81">
        <f t="shared" si="92"/>
        <v>0</v>
      </c>
      <c r="BF167" s="81">
        <f t="shared" si="93"/>
        <v>0</v>
      </c>
      <c r="BG167" s="81">
        <f t="shared" si="94"/>
        <v>0</v>
      </c>
      <c r="BH167" s="81">
        <f t="shared" si="95"/>
        <v>0</v>
      </c>
      <c r="BI167" s="81">
        <f t="shared" si="96"/>
        <v>0</v>
      </c>
    </row>
    <row r="168" spans="1:61" ht="17.25" thickTop="1" thickBot="1">
      <c r="A168" s="70"/>
      <c r="B168" s="71"/>
      <c r="C168" s="3"/>
      <c r="D168" s="45"/>
      <c r="E168" s="45"/>
      <c r="F168" s="111">
        <f t="shared" si="82"/>
        <v>0</v>
      </c>
      <c r="G168" s="3"/>
      <c r="H168" s="3"/>
      <c r="I168" s="39"/>
      <c r="J168" s="45">
        <f t="shared" si="80"/>
        <v>0</v>
      </c>
      <c r="K168" s="45">
        <f t="shared" si="81"/>
        <v>0</v>
      </c>
      <c r="L168" s="3"/>
      <c r="M168" s="72"/>
      <c r="N168" s="73"/>
      <c r="O168" s="45">
        <f t="shared" si="83"/>
        <v>0</v>
      </c>
      <c r="P168" s="71"/>
      <c r="Q168" s="74"/>
      <c r="R168" s="74"/>
      <c r="S168" s="75"/>
      <c r="T168" s="76"/>
      <c r="U168" s="70"/>
      <c r="V168" s="3"/>
      <c r="W168" s="3"/>
      <c r="X168" s="3"/>
      <c r="Y168" s="39"/>
      <c r="Z168" s="405">
        <f t="shared" si="89"/>
        <v>0</v>
      </c>
      <c r="AA168" s="92">
        <f t="shared" si="78"/>
        <v>0</v>
      </c>
      <c r="AB168" s="71"/>
      <c r="AC168" s="3"/>
      <c r="AD168" s="71"/>
      <c r="AE168" s="78"/>
      <c r="AF168" s="78"/>
      <c r="AG168" s="3"/>
      <c r="AH168" s="3"/>
      <c r="AI168" s="79"/>
      <c r="AJ168" s="3"/>
      <c r="AK168" s="71"/>
      <c r="AL168" s="3"/>
      <c r="AM168" s="71"/>
      <c r="AN168" s="71"/>
      <c r="AO168" s="3"/>
      <c r="AP168" s="76"/>
      <c r="AQ168" s="74"/>
      <c r="AR168" s="3"/>
      <c r="AS168" s="3"/>
      <c r="AT168" s="3"/>
      <c r="AU168" s="3"/>
      <c r="AV168" s="3"/>
      <c r="AW168" s="1"/>
      <c r="AX168" s="1"/>
      <c r="AY168" s="1">
        <f t="shared" si="79"/>
        <v>0</v>
      </c>
      <c r="AZ168" s="3"/>
      <c r="BA168" s="3"/>
      <c r="BB168" s="3"/>
      <c r="BC168" s="80" t="e">
        <f t="shared" si="90"/>
        <v>#DIV/0!</v>
      </c>
      <c r="BD168" s="80" t="e">
        <f t="shared" si="91"/>
        <v>#DIV/0!</v>
      </c>
      <c r="BE168" s="81">
        <f t="shared" si="92"/>
        <v>0</v>
      </c>
      <c r="BF168" s="81">
        <f t="shared" si="93"/>
        <v>0</v>
      </c>
      <c r="BG168" s="81">
        <f t="shared" si="94"/>
        <v>0</v>
      </c>
      <c r="BH168" s="81">
        <f t="shared" si="95"/>
        <v>0</v>
      </c>
      <c r="BI168" s="81">
        <f t="shared" si="96"/>
        <v>0</v>
      </c>
    </row>
    <row r="169" spans="1:61" ht="17.25" thickTop="1" thickBot="1">
      <c r="A169" s="70"/>
      <c r="B169" s="71"/>
      <c r="C169" s="3"/>
      <c r="D169" s="45"/>
      <c r="E169" s="45"/>
      <c r="F169" s="111">
        <f t="shared" si="82"/>
        <v>0</v>
      </c>
      <c r="G169" s="3"/>
      <c r="H169" s="3"/>
      <c r="I169" s="39"/>
      <c r="J169" s="45">
        <f t="shared" si="80"/>
        <v>0</v>
      </c>
      <c r="K169" s="45">
        <f t="shared" si="81"/>
        <v>0</v>
      </c>
      <c r="L169" s="3"/>
      <c r="M169" s="72"/>
      <c r="N169" s="73"/>
      <c r="O169" s="45">
        <f t="shared" si="83"/>
        <v>0</v>
      </c>
      <c r="P169" s="71"/>
      <c r="Q169" s="74"/>
      <c r="R169" s="74"/>
      <c r="S169" s="75"/>
      <c r="T169" s="76"/>
      <c r="U169" s="70"/>
      <c r="V169" s="3"/>
      <c r="W169" s="3"/>
      <c r="X169" s="3"/>
      <c r="Y169" s="39"/>
      <c r="Z169" s="405">
        <f t="shared" si="89"/>
        <v>0</v>
      </c>
      <c r="AA169" s="92">
        <f t="shared" si="78"/>
        <v>0</v>
      </c>
      <c r="AB169" s="71"/>
      <c r="AC169" s="3"/>
      <c r="AD169" s="71"/>
      <c r="AE169" s="78"/>
      <c r="AF169" s="78"/>
      <c r="AG169" s="3"/>
      <c r="AH169" s="3"/>
      <c r="AI169" s="79"/>
      <c r="AJ169" s="3"/>
      <c r="AK169" s="71"/>
      <c r="AL169" s="3"/>
      <c r="AM169" s="71"/>
      <c r="AN169" s="71"/>
      <c r="AO169" s="3"/>
      <c r="AP169" s="76"/>
      <c r="AQ169" s="74"/>
      <c r="AR169" s="3"/>
      <c r="AS169" s="3"/>
      <c r="AT169" s="3"/>
      <c r="AU169" s="3"/>
      <c r="AV169" s="3"/>
      <c r="AW169" s="1"/>
      <c r="AX169" s="1"/>
      <c r="AY169" s="1">
        <f t="shared" si="79"/>
        <v>0</v>
      </c>
      <c r="AZ169" s="3"/>
      <c r="BA169" s="3"/>
      <c r="BB169" s="3"/>
      <c r="BC169" s="80" t="e">
        <f t="shared" si="90"/>
        <v>#DIV/0!</v>
      </c>
      <c r="BD169" s="80" t="e">
        <f t="shared" si="91"/>
        <v>#DIV/0!</v>
      </c>
      <c r="BE169" s="81">
        <f t="shared" si="92"/>
        <v>0</v>
      </c>
      <c r="BF169" s="81">
        <f t="shared" si="93"/>
        <v>0</v>
      </c>
      <c r="BG169" s="81">
        <f t="shared" si="94"/>
        <v>0</v>
      </c>
      <c r="BH169" s="81">
        <f t="shared" si="95"/>
        <v>0</v>
      </c>
      <c r="BI169" s="81">
        <f t="shared" si="96"/>
        <v>0</v>
      </c>
    </row>
    <row r="170" spans="1:61" ht="17.25" thickTop="1" thickBot="1">
      <c r="A170" s="70"/>
      <c r="B170" s="71"/>
      <c r="C170" s="3"/>
      <c r="D170" s="45"/>
      <c r="E170" s="45"/>
      <c r="F170" s="111">
        <f t="shared" si="82"/>
        <v>0</v>
      </c>
      <c r="G170" s="3"/>
      <c r="H170" s="3"/>
      <c r="I170" s="39"/>
      <c r="J170" s="45">
        <f t="shared" si="80"/>
        <v>0</v>
      </c>
      <c r="K170" s="45">
        <f t="shared" si="81"/>
        <v>0</v>
      </c>
      <c r="L170" s="3"/>
      <c r="M170" s="72"/>
      <c r="N170" s="73"/>
      <c r="O170" s="45">
        <f t="shared" si="83"/>
        <v>0</v>
      </c>
      <c r="P170" s="71"/>
      <c r="Q170" s="74"/>
      <c r="R170" s="74"/>
      <c r="S170" s="75"/>
      <c r="T170" s="76"/>
      <c r="U170" s="70"/>
      <c r="V170" s="3"/>
      <c r="W170" s="3"/>
      <c r="X170" s="3"/>
      <c r="Y170" s="39"/>
      <c r="Z170" s="405">
        <f t="shared" si="89"/>
        <v>0</v>
      </c>
      <c r="AA170" s="92">
        <f t="shared" si="78"/>
        <v>0</v>
      </c>
      <c r="AB170" s="71"/>
      <c r="AC170" s="3"/>
      <c r="AD170" s="71"/>
      <c r="AE170" s="78"/>
      <c r="AF170" s="78"/>
      <c r="AG170" s="3"/>
      <c r="AH170" s="3"/>
      <c r="AI170" s="79"/>
      <c r="AJ170" s="3"/>
      <c r="AK170" s="71"/>
      <c r="AL170" s="3"/>
      <c r="AM170" s="71"/>
      <c r="AN170" s="71"/>
      <c r="AO170" s="3"/>
      <c r="AP170" s="76"/>
      <c r="AQ170" s="74"/>
      <c r="AR170" s="3"/>
      <c r="AS170" s="3"/>
      <c r="AT170" s="3"/>
      <c r="AU170" s="3"/>
      <c r="AV170" s="3"/>
      <c r="AW170" s="1"/>
      <c r="AX170" s="1"/>
      <c r="AY170" s="1">
        <f t="shared" si="79"/>
        <v>0</v>
      </c>
      <c r="AZ170" s="3"/>
      <c r="BA170" s="3"/>
      <c r="BB170" s="3"/>
      <c r="BC170" s="80" t="e">
        <f t="shared" si="90"/>
        <v>#DIV/0!</v>
      </c>
      <c r="BD170" s="80" t="e">
        <f t="shared" si="91"/>
        <v>#DIV/0!</v>
      </c>
      <c r="BE170" s="81">
        <f t="shared" si="92"/>
        <v>0</v>
      </c>
      <c r="BF170" s="81">
        <f t="shared" si="93"/>
        <v>0</v>
      </c>
      <c r="BG170" s="81">
        <f t="shared" si="94"/>
        <v>0</v>
      </c>
      <c r="BH170" s="81">
        <f t="shared" si="95"/>
        <v>0</v>
      </c>
      <c r="BI170" s="81">
        <f t="shared" si="96"/>
        <v>0</v>
      </c>
    </row>
    <row r="171" spans="1:61" ht="17.25" thickTop="1" thickBot="1">
      <c r="A171" s="70"/>
      <c r="B171" s="71"/>
      <c r="C171" s="3"/>
      <c r="D171" s="45"/>
      <c r="E171" s="45"/>
      <c r="F171" s="111">
        <f t="shared" si="82"/>
        <v>0</v>
      </c>
      <c r="G171" s="3"/>
      <c r="H171" s="3"/>
      <c r="I171" s="39"/>
      <c r="J171" s="45">
        <f t="shared" si="80"/>
        <v>0</v>
      </c>
      <c r="K171" s="45">
        <f t="shared" si="81"/>
        <v>0</v>
      </c>
      <c r="L171" s="3"/>
      <c r="M171" s="72"/>
      <c r="N171" s="73"/>
      <c r="O171" s="45">
        <f t="shared" si="83"/>
        <v>0</v>
      </c>
      <c r="P171" s="71"/>
      <c r="Q171" s="74"/>
      <c r="R171" s="74"/>
      <c r="S171" s="75"/>
      <c r="T171" s="76"/>
      <c r="U171" s="70"/>
      <c r="V171" s="3"/>
      <c r="W171" s="3"/>
      <c r="X171" s="3"/>
      <c r="Y171" s="39"/>
      <c r="Z171" s="405">
        <f t="shared" si="89"/>
        <v>0</v>
      </c>
      <c r="AA171" s="92">
        <f t="shared" si="78"/>
        <v>0</v>
      </c>
      <c r="AB171" s="71"/>
      <c r="AC171" s="3"/>
      <c r="AD171" s="71"/>
      <c r="AE171" s="78"/>
      <c r="AF171" s="78"/>
      <c r="AG171" s="3"/>
      <c r="AH171" s="3"/>
      <c r="AI171" s="79"/>
      <c r="AJ171" s="3"/>
      <c r="AK171" s="71"/>
      <c r="AL171" s="3"/>
      <c r="AM171" s="71"/>
      <c r="AN171" s="71"/>
      <c r="AO171" s="3"/>
      <c r="AP171" s="76"/>
      <c r="AQ171" s="74"/>
      <c r="AR171" s="3"/>
      <c r="AS171" s="3"/>
      <c r="AT171" s="3"/>
      <c r="AU171" s="3"/>
      <c r="AV171" s="3"/>
      <c r="AW171" s="1"/>
      <c r="AX171" s="1"/>
      <c r="AY171" s="1">
        <f t="shared" si="79"/>
        <v>0</v>
      </c>
      <c r="AZ171" s="3"/>
      <c r="BA171" s="3"/>
      <c r="BB171" s="3"/>
      <c r="BC171" s="80" t="e">
        <f t="shared" si="90"/>
        <v>#DIV/0!</v>
      </c>
      <c r="BD171" s="80" t="e">
        <f t="shared" si="91"/>
        <v>#DIV/0!</v>
      </c>
      <c r="BE171" s="81">
        <f t="shared" si="92"/>
        <v>0</v>
      </c>
      <c r="BF171" s="81">
        <f t="shared" si="93"/>
        <v>0</v>
      </c>
      <c r="BG171" s="81">
        <f t="shared" si="94"/>
        <v>0</v>
      </c>
      <c r="BH171" s="81">
        <f t="shared" si="95"/>
        <v>0</v>
      </c>
      <c r="BI171" s="81">
        <f t="shared" si="96"/>
        <v>0</v>
      </c>
    </row>
    <row r="172" spans="1:61" ht="17.25" thickTop="1" thickBot="1">
      <c r="A172" s="70"/>
      <c r="B172" s="71"/>
      <c r="C172" s="3"/>
      <c r="D172" s="45"/>
      <c r="E172" s="45"/>
      <c r="F172" s="111">
        <f t="shared" si="82"/>
        <v>0</v>
      </c>
      <c r="G172" s="3"/>
      <c r="H172" s="3"/>
      <c r="I172" s="39"/>
      <c r="J172" s="45">
        <f t="shared" si="80"/>
        <v>0</v>
      </c>
      <c r="K172" s="45">
        <f t="shared" si="81"/>
        <v>0</v>
      </c>
      <c r="L172" s="3"/>
      <c r="M172" s="72"/>
      <c r="N172" s="73"/>
      <c r="O172" s="45">
        <f t="shared" si="83"/>
        <v>0</v>
      </c>
      <c r="P172" s="71"/>
      <c r="Q172" s="74"/>
      <c r="R172" s="74"/>
      <c r="S172" s="75"/>
      <c r="T172" s="76"/>
      <c r="U172" s="70"/>
      <c r="V172" s="3"/>
      <c r="W172" s="3"/>
      <c r="X172" s="3"/>
      <c r="Y172" s="39"/>
      <c r="Z172" s="405">
        <f t="shared" si="89"/>
        <v>0</v>
      </c>
      <c r="AA172" s="92">
        <f t="shared" si="78"/>
        <v>0</v>
      </c>
      <c r="AB172" s="71"/>
      <c r="AC172" s="3"/>
      <c r="AD172" s="71"/>
      <c r="AE172" s="78"/>
      <c r="AF172" s="78"/>
      <c r="AG172" s="3"/>
      <c r="AH172" s="3"/>
      <c r="AI172" s="79"/>
      <c r="AJ172" s="3"/>
      <c r="AK172" s="71"/>
      <c r="AL172" s="3"/>
      <c r="AM172" s="71"/>
      <c r="AN172" s="71"/>
      <c r="AO172" s="3"/>
      <c r="AP172" s="76"/>
      <c r="AQ172" s="74"/>
      <c r="AR172" s="3"/>
      <c r="AS172" s="3"/>
      <c r="AT172" s="3"/>
      <c r="AU172" s="3"/>
      <c r="AV172" s="3"/>
      <c r="AW172" s="1"/>
      <c r="AX172" s="1"/>
      <c r="AY172" s="1">
        <f t="shared" si="79"/>
        <v>0</v>
      </c>
      <c r="AZ172" s="3"/>
      <c r="BA172" s="3"/>
      <c r="BB172" s="3"/>
      <c r="BC172" s="80" t="e">
        <f t="shared" si="90"/>
        <v>#DIV/0!</v>
      </c>
      <c r="BD172" s="80" t="e">
        <f t="shared" si="91"/>
        <v>#DIV/0!</v>
      </c>
      <c r="BE172" s="81">
        <f t="shared" si="92"/>
        <v>0</v>
      </c>
      <c r="BF172" s="81">
        <f t="shared" si="93"/>
        <v>0</v>
      </c>
      <c r="BG172" s="81">
        <f t="shared" si="94"/>
        <v>0</v>
      </c>
      <c r="BH172" s="81">
        <f t="shared" si="95"/>
        <v>0</v>
      </c>
      <c r="BI172" s="81">
        <f t="shared" si="96"/>
        <v>0</v>
      </c>
    </row>
    <row r="173" spans="1:61" ht="17.25" thickTop="1" thickBot="1">
      <c r="A173" s="70"/>
      <c r="B173" s="71"/>
      <c r="C173" s="3"/>
      <c r="D173" s="45"/>
      <c r="E173" s="45"/>
      <c r="F173" s="111">
        <f t="shared" si="82"/>
        <v>0</v>
      </c>
      <c r="G173" s="3"/>
      <c r="H173" s="3"/>
      <c r="I173" s="39"/>
      <c r="J173" s="45">
        <f t="shared" si="80"/>
        <v>0</v>
      </c>
      <c r="K173" s="45">
        <f t="shared" si="81"/>
        <v>0</v>
      </c>
      <c r="L173" s="3"/>
      <c r="M173" s="72"/>
      <c r="N173" s="73"/>
      <c r="O173" s="45">
        <f t="shared" si="83"/>
        <v>0</v>
      </c>
      <c r="P173" s="71"/>
      <c r="Q173" s="74"/>
      <c r="R173" s="74"/>
      <c r="S173" s="75"/>
      <c r="T173" s="76"/>
      <c r="U173" s="70"/>
      <c r="V173" s="3"/>
      <c r="W173" s="3"/>
      <c r="X173" s="3"/>
      <c r="Y173" s="39"/>
      <c r="Z173" s="405">
        <f t="shared" si="89"/>
        <v>0</v>
      </c>
      <c r="AA173" s="92">
        <f t="shared" si="78"/>
        <v>0</v>
      </c>
      <c r="AB173" s="71"/>
      <c r="AC173" s="3"/>
      <c r="AD173" s="71"/>
      <c r="AE173" s="78"/>
      <c r="AF173" s="78"/>
      <c r="AG173" s="3"/>
      <c r="AH173" s="3"/>
      <c r="AI173" s="79"/>
      <c r="AJ173" s="3"/>
      <c r="AK173" s="71"/>
      <c r="AL173" s="3"/>
      <c r="AM173" s="71"/>
      <c r="AN173" s="71"/>
      <c r="AO173" s="3"/>
      <c r="AP173" s="76"/>
      <c r="AQ173" s="74"/>
      <c r="AR173" s="3"/>
      <c r="AS173" s="3"/>
      <c r="AT173" s="3"/>
      <c r="AU173" s="3"/>
      <c r="AV173" s="3"/>
      <c r="AW173" s="1"/>
      <c r="AX173" s="1"/>
      <c r="AY173" s="1">
        <f t="shared" si="79"/>
        <v>0</v>
      </c>
      <c r="AZ173" s="3"/>
      <c r="BA173" s="3"/>
      <c r="BB173" s="3"/>
      <c r="BC173" s="80" t="e">
        <f t="shared" si="90"/>
        <v>#DIV/0!</v>
      </c>
      <c r="BD173" s="80" t="e">
        <f t="shared" si="91"/>
        <v>#DIV/0!</v>
      </c>
      <c r="BE173" s="81">
        <f t="shared" si="92"/>
        <v>0</v>
      </c>
      <c r="BF173" s="81">
        <f t="shared" si="93"/>
        <v>0</v>
      </c>
      <c r="BG173" s="81">
        <f t="shared" si="94"/>
        <v>0</v>
      </c>
      <c r="BH173" s="81">
        <f t="shared" si="95"/>
        <v>0</v>
      </c>
      <c r="BI173" s="81">
        <f t="shared" si="96"/>
        <v>0</v>
      </c>
    </row>
    <row r="174" spans="1:61" ht="17.25" thickTop="1" thickBot="1">
      <c r="A174" s="70"/>
      <c r="B174" s="71"/>
      <c r="C174" s="3"/>
      <c r="D174" s="45"/>
      <c r="E174" s="45"/>
      <c r="F174" s="111">
        <f t="shared" si="82"/>
        <v>0</v>
      </c>
      <c r="G174" s="3"/>
      <c r="H174" s="3"/>
      <c r="I174" s="39"/>
      <c r="J174" s="45">
        <f t="shared" si="80"/>
        <v>0</v>
      </c>
      <c r="K174" s="45">
        <f t="shared" si="81"/>
        <v>0</v>
      </c>
      <c r="L174" s="3"/>
      <c r="M174" s="72"/>
      <c r="N174" s="73"/>
      <c r="O174" s="45">
        <f t="shared" si="83"/>
        <v>0</v>
      </c>
      <c r="P174" s="71"/>
      <c r="Q174" s="74"/>
      <c r="R174" s="74"/>
      <c r="S174" s="75"/>
      <c r="T174" s="76"/>
      <c r="U174" s="70"/>
      <c r="V174" s="3"/>
      <c r="W174" s="3"/>
      <c r="X174" s="3"/>
      <c r="Y174" s="39"/>
      <c r="Z174" s="405">
        <f t="shared" si="89"/>
        <v>0</v>
      </c>
      <c r="AA174" s="92">
        <f t="shared" si="78"/>
        <v>0</v>
      </c>
      <c r="AB174" s="71"/>
      <c r="AC174" s="3"/>
      <c r="AD174" s="71"/>
      <c r="AE174" s="78"/>
      <c r="AF174" s="78"/>
      <c r="AG174" s="3"/>
      <c r="AH174" s="3"/>
      <c r="AI174" s="79"/>
      <c r="AJ174" s="3"/>
      <c r="AK174" s="71"/>
      <c r="AL174" s="3"/>
      <c r="AM174" s="71"/>
      <c r="AN174" s="71"/>
      <c r="AO174" s="3"/>
      <c r="AP174" s="76"/>
      <c r="AQ174" s="74"/>
      <c r="AR174" s="3"/>
      <c r="AS174" s="3"/>
      <c r="AT174" s="3"/>
      <c r="AU174" s="3"/>
      <c r="AV174" s="3"/>
      <c r="AW174" s="1"/>
      <c r="AX174" s="1"/>
      <c r="AY174" s="1">
        <f t="shared" si="79"/>
        <v>0</v>
      </c>
      <c r="AZ174" s="3"/>
      <c r="BA174" s="3"/>
      <c r="BB174" s="3"/>
      <c r="BC174" s="80" t="e">
        <f t="shared" si="90"/>
        <v>#DIV/0!</v>
      </c>
      <c r="BD174" s="80" t="e">
        <f t="shared" si="91"/>
        <v>#DIV/0!</v>
      </c>
      <c r="BE174" s="81">
        <f t="shared" si="92"/>
        <v>0</v>
      </c>
      <c r="BF174" s="81">
        <f t="shared" si="93"/>
        <v>0</v>
      </c>
      <c r="BG174" s="81">
        <f t="shared" si="94"/>
        <v>0</v>
      </c>
      <c r="BH174" s="81">
        <f t="shared" si="95"/>
        <v>0</v>
      </c>
      <c r="BI174" s="81">
        <f t="shared" si="96"/>
        <v>0</v>
      </c>
    </row>
    <row r="175" spans="1:61" ht="17.25" thickTop="1" thickBot="1">
      <c r="A175" s="70"/>
      <c r="B175" s="71"/>
      <c r="C175" s="3"/>
      <c r="D175" s="45"/>
      <c r="E175" s="45"/>
      <c r="F175" s="111">
        <f t="shared" ref="F175:F195" si="97">D175+E175</f>
        <v>0</v>
      </c>
      <c r="G175" s="3"/>
      <c r="H175" s="3"/>
      <c r="I175" s="39"/>
      <c r="J175" s="45">
        <f t="shared" si="80"/>
        <v>0</v>
      </c>
      <c r="K175" s="45">
        <f t="shared" si="81"/>
        <v>0</v>
      </c>
      <c r="L175" s="3"/>
      <c r="M175" s="72"/>
      <c r="N175" s="73"/>
      <c r="O175" s="45">
        <f t="shared" ref="O175:O198" si="98">I175-D175</f>
        <v>0</v>
      </c>
      <c r="P175" s="71"/>
      <c r="Q175" s="74"/>
      <c r="R175" s="74"/>
      <c r="S175" s="75"/>
      <c r="T175" s="76"/>
      <c r="U175" s="70"/>
      <c r="V175" s="3"/>
      <c r="W175" s="3"/>
      <c r="X175" s="3"/>
      <c r="Y175" s="39"/>
      <c r="Z175" s="405">
        <f t="shared" si="89"/>
        <v>0</v>
      </c>
      <c r="AA175" s="92">
        <f t="shared" si="78"/>
        <v>0</v>
      </c>
      <c r="AB175" s="71"/>
      <c r="AC175" s="3"/>
      <c r="AD175" s="71"/>
      <c r="AE175" s="78"/>
      <c r="AF175" s="78"/>
      <c r="AG175" s="3"/>
      <c r="AH175" s="3"/>
      <c r="AI175" s="79"/>
      <c r="AJ175" s="3"/>
      <c r="AK175" s="71"/>
      <c r="AL175" s="3"/>
      <c r="AM175" s="71"/>
      <c r="AN175" s="71"/>
      <c r="AO175" s="3"/>
      <c r="AP175" s="76"/>
      <c r="AQ175" s="74"/>
      <c r="AR175" s="3"/>
      <c r="AS175" s="3"/>
      <c r="AT175" s="3"/>
      <c r="AU175" s="3"/>
      <c r="AV175" s="3"/>
      <c r="AW175" s="1"/>
      <c r="AX175" s="1"/>
      <c r="AY175" s="1">
        <f t="shared" si="79"/>
        <v>0</v>
      </c>
      <c r="AZ175" s="3"/>
      <c r="BA175" s="3"/>
      <c r="BB175" s="3"/>
      <c r="BC175" s="80" t="e">
        <f t="shared" si="90"/>
        <v>#DIV/0!</v>
      </c>
      <c r="BD175" s="80" t="e">
        <f t="shared" si="91"/>
        <v>#DIV/0!</v>
      </c>
      <c r="BE175" s="81">
        <f t="shared" si="92"/>
        <v>0</v>
      </c>
      <c r="BF175" s="81">
        <f t="shared" si="93"/>
        <v>0</v>
      </c>
      <c r="BG175" s="81">
        <f t="shared" si="94"/>
        <v>0</v>
      </c>
      <c r="BH175" s="81">
        <f t="shared" si="95"/>
        <v>0</v>
      </c>
      <c r="BI175" s="81">
        <f t="shared" si="96"/>
        <v>0</v>
      </c>
    </row>
    <row r="176" spans="1:61" ht="17.25" thickTop="1" thickBot="1">
      <c r="A176" s="70"/>
      <c r="B176" s="71"/>
      <c r="C176" s="3"/>
      <c r="D176" s="45"/>
      <c r="E176" s="45"/>
      <c r="F176" s="111">
        <f t="shared" si="97"/>
        <v>0</v>
      </c>
      <c r="G176" s="3"/>
      <c r="H176" s="3"/>
      <c r="I176" s="39"/>
      <c r="J176" s="45">
        <f t="shared" si="80"/>
        <v>0</v>
      </c>
      <c r="K176" s="45">
        <f t="shared" si="81"/>
        <v>0</v>
      </c>
      <c r="L176" s="3"/>
      <c r="M176" s="72"/>
      <c r="N176" s="73"/>
      <c r="O176" s="45">
        <f t="shared" si="98"/>
        <v>0</v>
      </c>
      <c r="P176" s="71"/>
      <c r="Q176" s="74"/>
      <c r="R176" s="74"/>
      <c r="S176" s="75"/>
      <c r="T176" s="76"/>
      <c r="U176" s="70"/>
      <c r="V176" s="3"/>
      <c r="W176" s="3"/>
      <c r="X176" s="3"/>
      <c r="Y176" s="39"/>
      <c r="Z176" s="405">
        <f t="shared" si="89"/>
        <v>0</v>
      </c>
      <c r="AA176" s="92">
        <f t="shared" si="78"/>
        <v>0</v>
      </c>
      <c r="AB176" s="71"/>
      <c r="AC176" s="3"/>
      <c r="AD176" s="71"/>
      <c r="AE176" s="78"/>
      <c r="AF176" s="78"/>
      <c r="AG176" s="3"/>
      <c r="AH176" s="3"/>
      <c r="AI176" s="79"/>
      <c r="AJ176" s="3"/>
      <c r="AK176" s="71"/>
      <c r="AL176" s="3"/>
      <c r="AM176" s="71"/>
      <c r="AN176" s="71"/>
      <c r="AO176" s="3"/>
      <c r="AP176" s="76"/>
      <c r="AQ176" s="74"/>
      <c r="AR176" s="3"/>
      <c r="AS176" s="3"/>
      <c r="AT176" s="3"/>
      <c r="AU176" s="3"/>
      <c r="AV176" s="3"/>
      <c r="AW176" s="1"/>
      <c r="AX176" s="1"/>
      <c r="AY176" s="1">
        <f t="shared" si="79"/>
        <v>0</v>
      </c>
      <c r="AZ176" s="3"/>
      <c r="BA176" s="3"/>
      <c r="BB176" s="3"/>
      <c r="BC176" s="80" t="e">
        <f t="shared" si="90"/>
        <v>#DIV/0!</v>
      </c>
      <c r="BD176" s="80" t="e">
        <f t="shared" si="91"/>
        <v>#DIV/0!</v>
      </c>
      <c r="BE176" s="81">
        <f t="shared" si="92"/>
        <v>0</v>
      </c>
      <c r="BF176" s="81">
        <f t="shared" si="93"/>
        <v>0</v>
      </c>
      <c r="BG176" s="81">
        <f t="shared" si="94"/>
        <v>0</v>
      </c>
      <c r="BH176" s="81">
        <f t="shared" si="95"/>
        <v>0</v>
      </c>
      <c r="BI176" s="81">
        <f t="shared" si="96"/>
        <v>0</v>
      </c>
    </row>
    <row r="177" spans="1:61" ht="17.25" thickTop="1" thickBot="1">
      <c r="A177" s="70"/>
      <c r="B177" s="71"/>
      <c r="C177" s="3"/>
      <c r="D177" s="45"/>
      <c r="E177" s="45"/>
      <c r="F177" s="111">
        <f t="shared" si="97"/>
        <v>0</v>
      </c>
      <c r="G177" s="3"/>
      <c r="H177" s="3"/>
      <c r="I177" s="39"/>
      <c r="J177" s="45">
        <f t="shared" si="80"/>
        <v>0</v>
      </c>
      <c r="K177" s="45">
        <f t="shared" si="81"/>
        <v>0</v>
      </c>
      <c r="L177" s="3"/>
      <c r="M177" s="72"/>
      <c r="N177" s="73"/>
      <c r="O177" s="45">
        <f t="shared" si="98"/>
        <v>0</v>
      </c>
      <c r="P177" s="71"/>
      <c r="Q177" s="74"/>
      <c r="R177" s="74"/>
      <c r="S177" s="75"/>
      <c r="T177" s="76"/>
      <c r="U177" s="70"/>
      <c r="V177" s="3"/>
      <c r="W177" s="3"/>
      <c r="X177" s="3"/>
      <c r="Y177" s="39"/>
      <c r="Z177" s="405">
        <f t="shared" si="89"/>
        <v>0</v>
      </c>
      <c r="AA177" s="92">
        <f t="shared" si="78"/>
        <v>0</v>
      </c>
      <c r="AB177" s="71"/>
      <c r="AC177" s="3"/>
      <c r="AD177" s="71"/>
      <c r="AE177" s="78"/>
      <c r="AF177" s="78"/>
      <c r="AG177" s="3"/>
      <c r="AH177" s="3"/>
      <c r="AI177" s="79"/>
      <c r="AJ177" s="3"/>
      <c r="AK177" s="71"/>
      <c r="AL177" s="3"/>
      <c r="AM177" s="71"/>
      <c r="AN177" s="71"/>
      <c r="AO177" s="3"/>
      <c r="AP177" s="76"/>
      <c r="AQ177" s="74"/>
      <c r="AR177" s="3"/>
      <c r="AS177" s="3"/>
      <c r="AT177" s="3"/>
      <c r="AU177" s="3"/>
      <c r="AV177" s="3"/>
      <c r="AW177" s="1"/>
      <c r="AX177" s="1"/>
      <c r="AY177" s="1">
        <f t="shared" si="79"/>
        <v>0</v>
      </c>
      <c r="AZ177" s="3"/>
      <c r="BA177" s="3"/>
      <c r="BB177" s="3"/>
      <c r="BC177" s="80" t="e">
        <f t="shared" si="90"/>
        <v>#DIV/0!</v>
      </c>
      <c r="BD177" s="80" t="e">
        <f t="shared" si="91"/>
        <v>#DIV/0!</v>
      </c>
      <c r="BE177" s="81">
        <f t="shared" si="92"/>
        <v>0</v>
      </c>
      <c r="BF177" s="81">
        <f t="shared" si="93"/>
        <v>0</v>
      </c>
      <c r="BG177" s="81">
        <f t="shared" si="94"/>
        <v>0</v>
      </c>
      <c r="BH177" s="81">
        <f t="shared" si="95"/>
        <v>0</v>
      </c>
      <c r="BI177" s="81">
        <f t="shared" si="96"/>
        <v>0</v>
      </c>
    </row>
    <row r="178" spans="1:61" ht="17.25" thickTop="1" thickBot="1">
      <c r="A178" s="70"/>
      <c r="B178" s="71"/>
      <c r="C178" s="3"/>
      <c r="D178" s="45"/>
      <c r="E178" s="45"/>
      <c r="F178" s="111">
        <f t="shared" si="97"/>
        <v>0</v>
      </c>
      <c r="G178" s="3"/>
      <c r="H178" s="3"/>
      <c r="I178" s="39"/>
      <c r="J178" s="45">
        <f t="shared" si="80"/>
        <v>0</v>
      </c>
      <c r="K178" s="45">
        <f t="shared" si="81"/>
        <v>0</v>
      </c>
      <c r="L178" s="3"/>
      <c r="M178" s="72"/>
      <c r="N178" s="73"/>
      <c r="O178" s="45">
        <f t="shared" si="98"/>
        <v>0</v>
      </c>
      <c r="P178" s="71"/>
      <c r="Q178" s="74"/>
      <c r="R178" s="74"/>
      <c r="S178" s="75"/>
      <c r="T178" s="76"/>
      <c r="U178" s="70"/>
      <c r="V178" s="3"/>
      <c r="W178" s="3"/>
      <c r="X178" s="3"/>
      <c r="Y178" s="39"/>
      <c r="Z178" s="405">
        <f t="shared" si="89"/>
        <v>0</v>
      </c>
      <c r="AA178" s="92">
        <f t="shared" si="78"/>
        <v>0</v>
      </c>
      <c r="AB178" s="71"/>
      <c r="AC178" s="3"/>
      <c r="AD178" s="71"/>
      <c r="AE178" s="78"/>
      <c r="AF178" s="78"/>
      <c r="AG178" s="3"/>
      <c r="AH178" s="3"/>
      <c r="AI178" s="79"/>
      <c r="AJ178" s="3"/>
      <c r="AK178" s="71"/>
      <c r="AL178" s="3"/>
      <c r="AM178" s="71"/>
      <c r="AN178" s="71"/>
      <c r="AO178" s="3"/>
      <c r="AP178" s="76"/>
      <c r="AQ178" s="74"/>
      <c r="AR178" s="3"/>
      <c r="AS178" s="3"/>
      <c r="AT178" s="3"/>
      <c r="AU178" s="3"/>
      <c r="AV178" s="3"/>
      <c r="AW178" s="1"/>
      <c r="AX178" s="1"/>
      <c r="AY178" s="1">
        <f t="shared" si="79"/>
        <v>0</v>
      </c>
      <c r="AZ178" s="3"/>
      <c r="BA178" s="3"/>
      <c r="BB178" s="3"/>
      <c r="BC178" s="80" t="e">
        <f t="shared" si="90"/>
        <v>#DIV/0!</v>
      </c>
      <c r="BD178" s="80" t="e">
        <f t="shared" si="91"/>
        <v>#DIV/0!</v>
      </c>
      <c r="BE178" s="81">
        <f t="shared" si="92"/>
        <v>0</v>
      </c>
      <c r="BF178" s="81">
        <f t="shared" si="93"/>
        <v>0</v>
      </c>
      <c r="BG178" s="81">
        <f t="shared" si="94"/>
        <v>0</v>
      </c>
      <c r="BH178" s="81">
        <f t="shared" si="95"/>
        <v>0</v>
      </c>
      <c r="BI178" s="81">
        <f t="shared" si="96"/>
        <v>0</v>
      </c>
    </row>
    <row r="179" spans="1:61" ht="17.25" thickTop="1" thickBot="1">
      <c r="A179" s="70"/>
      <c r="B179" s="71"/>
      <c r="C179" s="3"/>
      <c r="D179" s="45"/>
      <c r="E179" s="45"/>
      <c r="F179" s="111">
        <f t="shared" si="97"/>
        <v>0</v>
      </c>
      <c r="G179" s="3"/>
      <c r="H179" s="3"/>
      <c r="I179" s="39"/>
      <c r="J179" s="45">
        <f t="shared" si="80"/>
        <v>0</v>
      </c>
      <c r="K179" s="45">
        <f t="shared" si="81"/>
        <v>0</v>
      </c>
      <c r="L179" s="3"/>
      <c r="M179" s="72"/>
      <c r="N179" s="73"/>
      <c r="O179" s="45">
        <f t="shared" si="98"/>
        <v>0</v>
      </c>
      <c r="P179" s="71"/>
      <c r="Q179" s="74"/>
      <c r="R179" s="74"/>
      <c r="S179" s="75"/>
      <c r="T179" s="76"/>
      <c r="U179" s="70"/>
      <c r="V179" s="3"/>
      <c r="W179" s="3"/>
      <c r="X179" s="3"/>
      <c r="Y179" s="39"/>
      <c r="Z179" s="405">
        <f t="shared" si="89"/>
        <v>0</v>
      </c>
      <c r="AA179" s="92">
        <f t="shared" ref="AA179:AA202" si="99">(F179+Y179)-I179</f>
        <v>0</v>
      </c>
      <c r="AB179" s="71"/>
      <c r="AC179" s="3"/>
      <c r="AD179" s="71"/>
      <c r="AE179" s="78"/>
      <c r="AF179" s="78"/>
      <c r="AG179" s="3"/>
      <c r="AH179" s="3"/>
      <c r="AI179" s="79"/>
      <c r="AJ179" s="3"/>
      <c r="AK179" s="71"/>
      <c r="AL179" s="3"/>
      <c r="AM179" s="71"/>
      <c r="AN179" s="71"/>
      <c r="AO179" s="3"/>
      <c r="AP179" s="76"/>
      <c r="AQ179" s="74"/>
      <c r="AR179" s="3"/>
      <c r="AS179" s="3"/>
      <c r="AT179" s="3"/>
      <c r="AU179" s="3"/>
      <c r="AV179" s="3"/>
      <c r="AW179" s="1"/>
      <c r="AX179" s="1"/>
      <c r="AY179" s="1">
        <f t="shared" si="79"/>
        <v>0</v>
      </c>
      <c r="AZ179" s="3"/>
      <c r="BA179" s="3"/>
      <c r="BB179" s="3"/>
      <c r="BC179" s="80" t="e">
        <f t="shared" si="90"/>
        <v>#DIV/0!</v>
      </c>
      <c r="BD179" s="80" t="e">
        <f t="shared" si="91"/>
        <v>#DIV/0!</v>
      </c>
      <c r="BE179" s="81">
        <f t="shared" si="92"/>
        <v>0</v>
      </c>
      <c r="BF179" s="81">
        <f t="shared" si="93"/>
        <v>0</v>
      </c>
      <c r="BG179" s="81">
        <f t="shared" si="94"/>
        <v>0</v>
      </c>
      <c r="BH179" s="81">
        <f t="shared" si="95"/>
        <v>0</v>
      </c>
      <c r="BI179" s="81">
        <f t="shared" si="96"/>
        <v>0</v>
      </c>
    </row>
    <row r="180" spans="1:61" ht="17.25" thickTop="1" thickBot="1">
      <c r="A180" s="70"/>
      <c r="B180" s="71"/>
      <c r="C180" s="3"/>
      <c r="D180" s="45"/>
      <c r="E180" s="45"/>
      <c r="F180" s="111">
        <f t="shared" si="97"/>
        <v>0</v>
      </c>
      <c r="G180" s="3"/>
      <c r="H180" s="3"/>
      <c r="I180" s="39"/>
      <c r="J180" s="45">
        <f t="shared" si="80"/>
        <v>0</v>
      </c>
      <c r="K180" s="45">
        <f t="shared" si="81"/>
        <v>0</v>
      </c>
      <c r="L180" s="3"/>
      <c r="M180" s="72"/>
      <c r="N180" s="73"/>
      <c r="O180" s="45">
        <f t="shared" si="98"/>
        <v>0</v>
      </c>
      <c r="P180" s="71"/>
      <c r="Q180" s="74"/>
      <c r="R180" s="74"/>
      <c r="S180" s="75"/>
      <c r="T180" s="76"/>
      <c r="U180" s="70"/>
      <c r="V180" s="3"/>
      <c r="W180" s="3"/>
      <c r="X180" s="3"/>
      <c r="Y180" s="39"/>
      <c r="Z180" s="405">
        <f t="shared" si="89"/>
        <v>0</v>
      </c>
      <c r="AA180" s="92">
        <f t="shared" si="99"/>
        <v>0</v>
      </c>
      <c r="AB180" s="71"/>
      <c r="AC180" s="3"/>
      <c r="AD180" s="71"/>
      <c r="AE180" s="78"/>
      <c r="AF180" s="78"/>
      <c r="AG180" s="3"/>
      <c r="AH180" s="3"/>
      <c r="AI180" s="79"/>
      <c r="AJ180" s="3"/>
      <c r="AK180" s="71"/>
      <c r="AL180" s="3"/>
      <c r="AM180" s="71"/>
      <c r="AN180" s="71"/>
      <c r="AO180" s="3"/>
      <c r="AP180" s="76"/>
      <c r="AQ180" s="74"/>
      <c r="AR180" s="3"/>
      <c r="AS180" s="3"/>
      <c r="AT180" s="3"/>
      <c r="AU180" s="3"/>
      <c r="AV180" s="3"/>
      <c r="AW180" s="1"/>
      <c r="AX180" s="1"/>
      <c r="AY180" s="1">
        <f t="shared" si="79"/>
        <v>0</v>
      </c>
      <c r="AZ180" s="3"/>
      <c r="BA180" s="3"/>
      <c r="BB180" s="3"/>
      <c r="BC180" s="80" t="e">
        <f t="shared" si="90"/>
        <v>#DIV/0!</v>
      </c>
      <c r="BD180" s="80" t="e">
        <f t="shared" si="91"/>
        <v>#DIV/0!</v>
      </c>
      <c r="BE180" s="81">
        <f t="shared" si="92"/>
        <v>0</v>
      </c>
      <c r="BF180" s="81">
        <f t="shared" si="93"/>
        <v>0</v>
      </c>
      <c r="BG180" s="81">
        <f t="shared" si="94"/>
        <v>0</v>
      </c>
      <c r="BH180" s="81">
        <f t="shared" si="95"/>
        <v>0</v>
      </c>
      <c r="BI180" s="81">
        <f t="shared" si="96"/>
        <v>0</v>
      </c>
    </row>
    <row r="181" spans="1:61" ht="17.25" thickTop="1" thickBot="1">
      <c r="A181" s="70"/>
      <c r="B181" s="71"/>
      <c r="C181" s="3"/>
      <c r="D181" s="45"/>
      <c r="E181" s="45"/>
      <c r="F181" s="111">
        <f t="shared" si="97"/>
        <v>0</v>
      </c>
      <c r="G181" s="3"/>
      <c r="H181" s="3"/>
      <c r="I181" s="39"/>
      <c r="J181" s="45">
        <f t="shared" si="80"/>
        <v>0</v>
      </c>
      <c r="K181" s="45">
        <f t="shared" si="81"/>
        <v>0</v>
      </c>
      <c r="L181" s="3"/>
      <c r="M181" s="72"/>
      <c r="N181" s="73"/>
      <c r="O181" s="45">
        <f t="shared" si="98"/>
        <v>0</v>
      </c>
      <c r="P181" s="71"/>
      <c r="Q181" s="74"/>
      <c r="R181" s="74"/>
      <c r="S181" s="75"/>
      <c r="T181" s="76"/>
      <c r="U181" s="70"/>
      <c r="V181" s="3"/>
      <c r="W181" s="3"/>
      <c r="X181" s="3"/>
      <c r="Y181" s="39"/>
      <c r="Z181" s="405">
        <f t="shared" si="89"/>
        <v>0</v>
      </c>
      <c r="AA181" s="92">
        <f t="shared" si="99"/>
        <v>0</v>
      </c>
      <c r="AB181" s="71"/>
      <c r="AC181" s="3"/>
      <c r="AD181" s="71"/>
      <c r="AE181" s="78"/>
      <c r="AF181" s="78"/>
      <c r="AG181" s="3"/>
      <c r="AH181" s="3"/>
      <c r="AI181" s="79"/>
      <c r="AJ181" s="3"/>
      <c r="AK181" s="71"/>
      <c r="AL181" s="3"/>
      <c r="AM181" s="71"/>
      <c r="AN181" s="71"/>
      <c r="AO181" s="3"/>
      <c r="AP181" s="76"/>
      <c r="AQ181" s="74"/>
      <c r="AR181" s="3"/>
      <c r="AS181" s="3"/>
      <c r="AT181" s="3"/>
      <c r="AU181" s="3"/>
      <c r="AV181" s="3"/>
      <c r="AW181" s="1"/>
      <c r="AX181" s="1"/>
      <c r="AY181" s="1">
        <f t="shared" si="79"/>
        <v>0</v>
      </c>
      <c r="AZ181" s="3"/>
      <c r="BA181" s="3"/>
      <c r="BB181" s="3"/>
      <c r="BC181" s="80" t="e">
        <f t="shared" si="90"/>
        <v>#DIV/0!</v>
      </c>
      <c r="BD181" s="80" t="e">
        <f t="shared" si="91"/>
        <v>#DIV/0!</v>
      </c>
      <c r="BE181" s="81">
        <f t="shared" si="92"/>
        <v>0</v>
      </c>
      <c r="BF181" s="81">
        <f t="shared" si="93"/>
        <v>0</v>
      </c>
      <c r="BG181" s="81">
        <f t="shared" si="94"/>
        <v>0</v>
      </c>
      <c r="BH181" s="81">
        <f t="shared" si="95"/>
        <v>0</v>
      </c>
      <c r="BI181" s="81">
        <f t="shared" si="96"/>
        <v>0</v>
      </c>
    </row>
    <row r="182" spans="1:61" ht="17.25" thickTop="1" thickBot="1">
      <c r="A182" s="70"/>
      <c r="B182" s="71"/>
      <c r="C182" s="3"/>
      <c r="D182" s="45"/>
      <c r="E182" s="45"/>
      <c r="F182" s="111">
        <f t="shared" si="97"/>
        <v>0</v>
      </c>
      <c r="G182" s="3"/>
      <c r="H182" s="3"/>
      <c r="I182" s="39"/>
      <c r="J182" s="45">
        <f t="shared" si="80"/>
        <v>0</v>
      </c>
      <c r="K182" s="45">
        <f t="shared" si="81"/>
        <v>0</v>
      </c>
      <c r="L182" s="3"/>
      <c r="M182" s="72"/>
      <c r="N182" s="73"/>
      <c r="O182" s="45">
        <f t="shared" si="98"/>
        <v>0</v>
      </c>
      <c r="P182" s="71"/>
      <c r="Q182" s="74"/>
      <c r="R182" s="74"/>
      <c r="S182" s="75"/>
      <c r="T182" s="76"/>
      <c r="U182" s="70"/>
      <c r="V182" s="3"/>
      <c r="W182" s="3"/>
      <c r="X182" s="3"/>
      <c r="Y182" s="39"/>
      <c r="Z182" s="405">
        <f t="shared" si="89"/>
        <v>0</v>
      </c>
      <c r="AA182" s="92">
        <f t="shared" si="99"/>
        <v>0</v>
      </c>
      <c r="AB182" s="71"/>
      <c r="AC182" s="3"/>
      <c r="AD182" s="71"/>
      <c r="AE182" s="78"/>
      <c r="AF182" s="78"/>
      <c r="AG182" s="3"/>
      <c r="AH182" s="3"/>
      <c r="AI182" s="79"/>
      <c r="AJ182" s="3"/>
      <c r="AK182" s="71"/>
      <c r="AL182" s="3"/>
      <c r="AM182" s="71"/>
      <c r="AN182" s="71"/>
      <c r="AO182" s="3"/>
      <c r="AP182" s="76"/>
      <c r="AQ182" s="74"/>
      <c r="AR182" s="3"/>
      <c r="AS182" s="3"/>
      <c r="AT182" s="3"/>
      <c r="AU182" s="3"/>
      <c r="AV182" s="3"/>
      <c r="AW182" s="1"/>
      <c r="AX182" s="1"/>
      <c r="AY182" s="1">
        <f t="shared" si="79"/>
        <v>0</v>
      </c>
      <c r="AZ182" s="3"/>
      <c r="BA182" s="3"/>
      <c r="BB182" s="3"/>
      <c r="BC182" s="80" t="e">
        <f t="shared" si="90"/>
        <v>#DIV/0!</v>
      </c>
      <c r="BD182" s="80" t="e">
        <f t="shared" si="91"/>
        <v>#DIV/0!</v>
      </c>
      <c r="BE182" s="81">
        <f t="shared" si="92"/>
        <v>0</v>
      </c>
      <c r="BF182" s="81">
        <f t="shared" si="93"/>
        <v>0</v>
      </c>
      <c r="BG182" s="81">
        <f t="shared" si="94"/>
        <v>0</v>
      </c>
      <c r="BH182" s="81">
        <f t="shared" si="95"/>
        <v>0</v>
      </c>
      <c r="BI182" s="81">
        <f t="shared" si="96"/>
        <v>0</v>
      </c>
    </row>
    <row r="183" spans="1:61" ht="17.25" thickTop="1" thickBot="1">
      <c r="A183" s="70"/>
      <c r="B183" s="71"/>
      <c r="C183" s="3"/>
      <c r="D183" s="45"/>
      <c r="E183" s="45"/>
      <c r="F183" s="111">
        <f t="shared" si="97"/>
        <v>0</v>
      </c>
      <c r="G183" s="3"/>
      <c r="H183" s="3"/>
      <c r="I183" s="39"/>
      <c r="J183" s="45">
        <f t="shared" si="80"/>
        <v>0</v>
      </c>
      <c r="K183" s="45">
        <f t="shared" si="81"/>
        <v>0</v>
      </c>
      <c r="L183" s="3"/>
      <c r="M183" s="72"/>
      <c r="N183" s="73"/>
      <c r="O183" s="45">
        <f t="shared" si="98"/>
        <v>0</v>
      </c>
      <c r="P183" s="71"/>
      <c r="Q183" s="74"/>
      <c r="R183" s="74"/>
      <c r="S183" s="75"/>
      <c r="T183" s="76"/>
      <c r="U183" s="70"/>
      <c r="V183" s="3"/>
      <c r="W183" s="3"/>
      <c r="X183" s="3"/>
      <c r="Y183" s="39"/>
      <c r="Z183" s="405">
        <f t="shared" si="89"/>
        <v>0</v>
      </c>
      <c r="AA183" s="92">
        <f t="shared" si="99"/>
        <v>0</v>
      </c>
      <c r="AB183" s="71"/>
      <c r="AC183" s="3"/>
      <c r="AD183" s="71"/>
      <c r="AE183" s="78"/>
      <c r="AF183" s="78"/>
      <c r="AG183" s="3"/>
      <c r="AH183" s="3"/>
      <c r="AI183" s="79"/>
      <c r="AJ183" s="3"/>
      <c r="AK183" s="71"/>
      <c r="AL183" s="3"/>
      <c r="AM183" s="71"/>
      <c r="AN183" s="71"/>
      <c r="AO183" s="3"/>
      <c r="AP183" s="76"/>
      <c r="AQ183" s="74"/>
      <c r="AR183" s="3"/>
      <c r="AS183" s="3"/>
      <c r="AT183" s="3"/>
      <c r="AU183" s="3"/>
      <c r="AV183" s="3"/>
      <c r="AW183" s="1"/>
      <c r="AX183" s="1"/>
      <c r="AY183" s="1">
        <f t="shared" si="79"/>
        <v>0</v>
      </c>
      <c r="AZ183" s="3"/>
      <c r="BA183" s="3"/>
      <c r="BB183" s="3"/>
      <c r="BC183" s="80" t="e">
        <f t="shared" si="90"/>
        <v>#DIV/0!</v>
      </c>
      <c r="BD183" s="80" t="e">
        <f t="shared" si="91"/>
        <v>#DIV/0!</v>
      </c>
      <c r="BE183" s="81">
        <f t="shared" si="92"/>
        <v>0</v>
      </c>
      <c r="BF183" s="81">
        <f t="shared" si="93"/>
        <v>0</v>
      </c>
      <c r="BG183" s="81">
        <f t="shared" si="94"/>
        <v>0</v>
      </c>
      <c r="BH183" s="81">
        <f t="shared" si="95"/>
        <v>0</v>
      </c>
      <c r="BI183" s="81">
        <f t="shared" si="96"/>
        <v>0</v>
      </c>
    </row>
    <row r="184" spans="1:61" ht="17.25" thickTop="1" thickBot="1">
      <c r="A184" s="70"/>
      <c r="B184" s="71"/>
      <c r="C184" s="3"/>
      <c r="D184" s="45"/>
      <c r="E184" s="45"/>
      <c r="F184" s="111">
        <f t="shared" si="97"/>
        <v>0</v>
      </c>
      <c r="G184" s="3"/>
      <c r="H184" s="3"/>
      <c r="I184" s="39"/>
      <c r="J184" s="45">
        <f t="shared" si="80"/>
        <v>0</v>
      </c>
      <c r="K184" s="45">
        <f t="shared" si="81"/>
        <v>0</v>
      </c>
      <c r="L184" s="3"/>
      <c r="M184" s="72"/>
      <c r="N184" s="73"/>
      <c r="O184" s="45">
        <f t="shared" si="98"/>
        <v>0</v>
      </c>
      <c r="P184" s="71"/>
      <c r="Q184" s="74"/>
      <c r="R184" s="74"/>
      <c r="S184" s="75"/>
      <c r="T184" s="76"/>
      <c r="U184" s="70"/>
      <c r="V184" s="3"/>
      <c r="W184" s="3"/>
      <c r="X184" s="3"/>
      <c r="Y184" s="39"/>
      <c r="Z184" s="405">
        <f t="shared" si="89"/>
        <v>0</v>
      </c>
      <c r="AA184" s="92">
        <f t="shared" si="99"/>
        <v>0</v>
      </c>
      <c r="AB184" s="71"/>
      <c r="AC184" s="3"/>
      <c r="AD184" s="71"/>
      <c r="AE184" s="78"/>
      <c r="AF184" s="78"/>
      <c r="AG184" s="3"/>
      <c r="AH184" s="3"/>
      <c r="AI184" s="79"/>
      <c r="AJ184" s="3"/>
      <c r="AK184" s="71"/>
      <c r="AL184" s="3"/>
      <c r="AM184" s="71"/>
      <c r="AN184" s="71"/>
      <c r="AO184" s="3"/>
      <c r="AP184" s="76"/>
      <c r="AQ184" s="74"/>
      <c r="AR184" s="3"/>
      <c r="AS184" s="3"/>
      <c r="AT184" s="3"/>
      <c r="AU184" s="3"/>
      <c r="AV184" s="3"/>
      <c r="AW184" s="1"/>
      <c r="AX184" s="1"/>
      <c r="AY184" s="1">
        <f t="shared" si="79"/>
        <v>0</v>
      </c>
      <c r="AZ184" s="3"/>
      <c r="BA184" s="3"/>
      <c r="BB184" s="3"/>
      <c r="BC184" s="80" t="e">
        <f t="shared" si="90"/>
        <v>#DIV/0!</v>
      </c>
      <c r="BD184" s="80" t="e">
        <f t="shared" si="91"/>
        <v>#DIV/0!</v>
      </c>
      <c r="BE184" s="81">
        <f t="shared" si="92"/>
        <v>0</v>
      </c>
      <c r="BF184" s="81">
        <f t="shared" si="93"/>
        <v>0</v>
      </c>
      <c r="BG184" s="81">
        <f t="shared" si="94"/>
        <v>0</v>
      </c>
      <c r="BH184" s="81">
        <f t="shared" si="95"/>
        <v>0</v>
      </c>
      <c r="BI184" s="81">
        <f t="shared" si="96"/>
        <v>0</v>
      </c>
    </row>
    <row r="185" spans="1:61" ht="17.25" thickTop="1" thickBot="1">
      <c r="A185" s="70"/>
      <c r="B185" s="71"/>
      <c r="C185" s="3"/>
      <c r="D185" s="45"/>
      <c r="E185" s="45"/>
      <c r="F185" s="111">
        <f t="shared" si="97"/>
        <v>0</v>
      </c>
      <c r="G185" s="3"/>
      <c r="H185" s="3"/>
      <c r="I185" s="39"/>
      <c r="J185" s="45">
        <f t="shared" si="80"/>
        <v>0</v>
      </c>
      <c r="K185" s="45">
        <f t="shared" si="81"/>
        <v>0</v>
      </c>
      <c r="L185" s="3"/>
      <c r="M185" s="72"/>
      <c r="N185" s="73"/>
      <c r="O185" s="45">
        <f t="shared" si="98"/>
        <v>0</v>
      </c>
      <c r="P185" s="71"/>
      <c r="Q185" s="74"/>
      <c r="R185" s="74"/>
      <c r="S185" s="75"/>
      <c r="T185" s="76"/>
      <c r="U185" s="70"/>
      <c r="V185" s="3"/>
      <c r="W185" s="3"/>
      <c r="X185" s="3"/>
      <c r="Y185" s="39"/>
      <c r="Z185" s="405">
        <f t="shared" si="89"/>
        <v>0</v>
      </c>
      <c r="AA185" s="92">
        <f t="shared" si="99"/>
        <v>0</v>
      </c>
      <c r="AB185" s="71"/>
      <c r="AC185" s="3"/>
      <c r="AD185" s="71"/>
      <c r="AE185" s="78"/>
      <c r="AF185" s="78"/>
      <c r="AG185" s="3"/>
      <c r="AH185" s="3"/>
      <c r="AI185" s="79"/>
      <c r="AJ185" s="3"/>
      <c r="AK185" s="71"/>
      <c r="AL185" s="3"/>
      <c r="AM185" s="71"/>
      <c r="AN185" s="71"/>
      <c r="AO185" s="3"/>
      <c r="AP185" s="76"/>
      <c r="AQ185" s="74"/>
      <c r="AR185" s="3"/>
      <c r="AS185" s="3"/>
      <c r="AT185" s="3"/>
      <c r="AU185" s="3"/>
      <c r="AV185" s="3"/>
      <c r="AW185" s="1"/>
      <c r="AX185" s="1"/>
      <c r="AY185" s="1">
        <f t="shared" si="79"/>
        <v>0</v>
      </c>
      <c r="AZ185" s="3"/>
      <c r="BA185" s="3"/>
      <c r="BB185" s="3"/>
      <c r="BC185" s="80" t="e">
        <f t="shared" si="90"/>
        <v>#DIV/0!</v>
      </c>
      <c r="BD185" s="80" t="e">
        <f t="shared" si="91"/>
        <v>#DIV/0!</v>
      </c>
      <c r="BE185" s="81">
        <f t="shared" si="92"/>
        <v>0</v>
      </c>
      <c r="BF185" s="81">
        <f t="shared" si="93"/>
        <v>0</v>
      </c>
      <c r="BG185" s="81">
        <f t="shared" si="94"/>
        <v>0</v>
      </c>
      <c r="BH185" s="81">
        <f t="shared" si="95"/>
        <v>0</v>
      </c>
      <c r="BI185" s="81">
        <f t="shared" si="96"/>
        <v>0</v>
      </c>
    </row>
    <row r="186" spans="1:61" ht="17.25" thickTop="1" thickBot="1">
      <c r="A186" s="70"/>
      <c r="B186" s="71"/>
      <c r="C186" s="3"/>
      <c r="D186" s="45"/>
      <c r="E186" s="45"/>
      <c r="F186" s="111">
        <f t="shared" si="97"/>
        <v>0</v>
      </c>
      <c r="G186" s="3"/>
      <c r="H186" s="3"/>
      <c r="I186" s="39"/>
      <c r="J186" s="45">
        <f t="shared" si="80"/>
        <v>0</v>
      </c>
      <c r="K186" s="45">
        <f t="shared" si="81"/>
        <v>0</v>
      </c>
      <c r="L186" s="3"/>
      <c r="M186" s="72"/>
      <c r="N186" s="73"/>
      <c r="O186" s="45">
        <f t="shared" si="98"/>
        <v>0</v>
      </c>
      <c r="P186" s="71"/>
      <c r="Q186" s="74"/>
      <c r="R186" s="74"/>
      <c r="S186" s="75"/>
      <c r="T186" s="76"/>
      <c r="U186" s="70"/>
      <c r="V186" s="3"/>
      <c r="W186" s="3"/>
      <c r="X186" s="3"/>
      <c r="Y186" s="39"/>
      <c r="Z186" s="405">
        <f t="shared" si="89"/>
        <v>0</v>
      </c>
      <c r="AA186" s="92">
        <f t="shared" si="99"/>
        <v>0</v>
      </c>
      <c r="AB186" s="71"/>
      <c r="AC186" s="3"/>
      <c r="AD186" s="71"/>
      <c r="AE186" s="78"/>
      <c r="AF186" s="78"/>
      <c r="AG186" s="3"/>
      <c r="AH186" s="3"/>
      <c r="AI186" s="79"/>
      <c r="AJ186" s="3"/>
      <c r="AK186" s="71"/>
      <c r="AL186" s="3"/>
      <c r="AM186" s="71"/>
      <c r="AN186" s="71"/>
      <c r="AO186" s="3"/>
      <c r="AP186" s="76"/>
      <c r="AQ186" s="74"/>
      <c r="AR186" s="3"/>
      <c r="AS186" s="3"/>
      <c r="AT186" s="3"/>
      <c r="AU186" s="3"/>
      <c r="AV186" s="3"/>
      <c r="AW186" s="1"/>
      <c r="AX186" s="1"/>
      <c r="AY186" s="1">
        <f t="shared" si="79"/>
        <v>0</v>
      </c>
      <c r="AZ186" s="3"/>
      <c r="BA186" s="3"/>
      <c r="BB186" s="3"/>
      <c r="BC186" s="80" t="e">
        <f t="shared" si="90"/>
        <v>#DIV/0!</v>
      </c>
      <c r="BD186" s="80" t="e">
        <f t="shared" si="91"/>
        <v>#DIV/0!</v>
      </c>
      <c r="BE186" s="81">
        <f t="shared" si="92"/>
        <v>0</v>
      </c>
      <c r="BF186" s="81">
        <f t="shared" si="93"/>
        <v>0</v>
      </c>
      <c r="BG186" s="81">
        <f t="shared" si="94"/>
        <v>0</v>
      </c>
      <c r="BH186" s="81">
        <f t="shared" si="95"/>
        <v>0</v>
      </c>
      <c r="BI186" s="81">
        <f t="shared" si="96"/>
        <v>0</v>
      </c>
    </row>
    <row r="187" spans="1:61" ht="17.25" thickTop="1" thickBot="1">
      <c r="A187" s="70"/>
      <c r="B187" s="71"/>
      <c r="C187" s="3"/>
      <c r="D187" s="45"/>
      <c r="E187" s="45"/>
      <c r="F187" s="111">
        <f t="shared" si="97"/>
        <v>0</v>
      </c>
      <c r="G187" s="3"/>
      <c r="H187" s="3"/>
      <c r="I187" s="39"/>
      <c r="J187" s="45">
        <f t="shared" si="80"/>
        <v>0</v>
      </c>
      <c r="K187" s="45">
        <f t="shared" si="81"/>
        <v>0</v>
      </c>
      <c r="L187" s="3"/>
      <c r="M187" s="72"/>
      <c r="N187" s="73"/>
      <c r="O187" s="45">
        <f t="shared" si="98"/>
        <v>0</v>
      </c>
      <c r="P187" s="71"/>
      <c r="Q187" s="74"/>
      <c r="R187" s="74"/>
      <c r="S187" s="75"/>
      <c r="T187" s="76"/>
      <c r="U187" s="70"/>
      <c r="V187" s="3"/>
      <c r="W187" s="3"/>
      <c r="X187" s="3"/>
      <c r="Y187" s="39"/>
      <c r="Z187" s="405">
        <f t="shared" si="89"/>
        <v>0</v>
      </c>
      <c r="AA187" s="92">
        <f t="shared" si="99"/>
        <v>0</v>
      </c>
      <c r="AB187" s="71"/>
      <c r="AC187" s="3"/>
      <c r="AD187" s="71"/>
      <c r="AE187" s="78"/>
      <c r="AF187" s="78"/>
      <c r="AG187" s="3"/>
      <c r="AH187" s="3"/>
      <c r="AI187" s="79"/>
      <c r="AJ187" s="3"/>
      <c r="AK187" s="71"/>
      <c r="AL187" s="3"/>
      <c r="AM187" s="71"/>
      <c r="AN187" s="71"/>
      <c r="AO187" s="3"/>
      <c r="AP187" s="76"/>
      <c r="AQ187" s="74"/>
      <c r="AR187" s="3"/>
      <c r="AS187" s="3"/>
      <c r="AT187" s="3"/>
      <c r="AU187" s="3"/>
      <c r="AV187" s="3"/>
      <c r="AW187" s="1"/>
      <c r="AX187" s="1"/>
      <c r="AY187" s="1">
        <f t="shared" si="79"/>
        <v>0</v>
      </c>
      <c r="AZ187" s="3"/>
      <c r="BA187" s="3"/>
      <c r="BB187" s="3"/>
      <c r="BC187" s="80" t="e">
        <f t="shared" si="90"/>
        <v>#DIV/0!</v>
      </c>
      <c r="BD187" s="80" t="e">
        <f t="shared" si="91"/>
        <v>#DIV/0!</v>
      </c>
      <c r="BE187" s="81">
        <f t="shared" si="92"/>
        <v>0</v>
      </c>
      <c r="BF187" s="81">
        <f t="shared" si="93"/>
        <v>0</v>
      </c>
      <c r="BG187" s="81">
        <f t="shared" si="94"/>
        <v>0</v>
      </c>
      <c r="BH187" s="81">
        <f t="shared" si="95"/>
        <v>0</v>
      </c>
      <c r="BI187" s="81">
        <f t="shared" si="96"/>
        <v>0</v>
      </c>
    </row>
    <row r="188" spans="1:61" ht="17.25" thickTop="1" thickBot="1">
      <c r="A188" s="70"/>
      <c r="B188" s="71"/>
      <c r="C188" s="3"/>
      <c r="D188" s="45"/>
      <c r="E188" s="45"/>
      <c r="F188" s="111">
        <f t="shared" si="97"/>
        <v>0</v>
      </c>
      <c r="G188" s="3"/>
      <c r="H188" s="3"/>
      <c r="I188" s="39"/>
      <c r="J188" s="45">
        <f t="shared" si="80"/>
        <v>0</v>
      </c>
      <c r="K188" s="45">
        <f t="shared" si="81"/>
        <v>0</v>
      </c>
      <c r="L188" s="3"/>
      <c r="M188" s="72"/>
      <c r="N188" s="73"/>
      <c r="O188" s="45">
        <f t="shared" si="98"/>
        <v>0</v>
      </c>
      <c r="P188" s="71"/>
      <c r="Q188" s="74"/>
      <c r="R188" s="74"/>
      <c r="S188" s="75"/>
      <c r="T188" s="76"/>
      <c r="U188" s="70"/>
      <c r="V188" s="3"/>
      <c r="W188" s="3"/>
      <c r="X188" s="3"/>
      <c r="Y188" s="39"/>
      <c r="Z188" s="405">
        <f t="shared" si="89"/>
        <v>0</v>
      </c>
      <c r="AA188" s="92">
        <f t="shared" si="99"/>
        <v>0</v>
      </c>
      <c r="AB188" s="71"/>
      <c r="AC188" s="3"/>
      <c r="AD188" s="71"/>
      <c r="AE188" s="78"/>
      <c r="AF188" s="78"/>
      <c r="AG188" s="3"/>
      <c r="AH188" s="3"/>
      <c r="AI188" s="79"/>
      <c r="AJ188" s="3"/>
      <c r="AK188" s="71"/>
      <c r="AL188" s="3"/>
      <c r="AM188" s="71"/>
      <c r="AN188" s="71"/>
      <c r="AO188" s="3"/>
      <c r="AP188" s="76"/>
      <c r="AQ188" s="74"/>
      <c r="AR188" s="3"/>
      <c r="AS188" s="3"/>
      <c r="AT188" s="3"/>
      <c r="AU188" s="3"/>
      <c r="AV188" s="3"/>
      <c r="AW188" s="1"/>
      <c r="AX188" s="1"/>
      <c r="AY188" s="1">
        <f t="shared" si="79"/>
        <v>0</v>
      </c>
      <c r="AZ188" s="3"/>
      <c r="BA188" s="3"/>
      <c r="BB188" s="3"/>
      <c r="BC188" s="80" t="e">
        <f t="shared" si="90"/>
        <v>#DIV/0!</v>
      </c>
      <c r="BD188" s="80" t="e">
        <f t="shared" si="91"/>
        <v>#DIV/0!</v>
      </c>
      <c r="BE188" s="81">
        <f t="shared" si="92"/>
        <v>0</v>
      </c>
      <c r="BF188" s="81">
        <f t="shared" si="93"/>
        <v>0</v>
      </c>
      <c r="BG188" s="81">
        <f t="shared" si="94"/>
        <v>0</v>
      </c>
      <c r="BH188" s="81">
        <f t="shared" si="95"/>
        <v>0</v>
      </c>
      <c r="BI188" s="81">
        <f t="shared" si="96"/>
        <v>0</v>
      </c>
    </row>
    <row r="189" spans="1:61" ht="17.25" thickTop="1" thickBot="1">
      <c r="A189" s="70"/>
      <c r="B189" s="71"/>
      <c r="C189" s="3"/>
      <c r="D189" s="45"/>
      <c r="E189" s="45"/>
      <c r="F189" s="111">
        <f t="shared" si="97"/>
        <v>0</v>
      </c>
      <c r="G189" s="3"/>
      <c r="H189" s="3"/>
      <c r="I189" s="39"/>
      <c r="J189" s="45">
        <f t="shared" si="80"/>
        <v>0</v>
      </c>
      <c r="K189" s="45">
        <f t="shared" si="81"/>
        <v>0</v>
      </c>
      <c r="L189" s="3"/>
      <c r="M189" s="72"/>
      <c r="N189" s="73"/>
      <c r="O189" s="45">
        <f t="shared" si="98"/>
        <v>0</v>
      </c>
      <c r="P189" s="71"/>
      <c r="Q189" s="74"/>
      <c r="R189" s="74"/>
      <c r="S189" s="75"/>
      <c r="T189" s="76"/>
      <c r="U189" s="70"/>
      <c r="V189" s="3"/>
      <c r="W189" s="3"/>
      <c r="X189" s="3"/>
      <c r="Y189" s="39"/>
      <c r="Z189" s="405">
        <f t="shared" si="89"/>
        <v>0</v>
      </c>
      <c r="AA189" s="92">
        <f t="shared" si="99"/>
        <v>0</v>
      </c>
      <c r="AB189" s="71"/>
      <c r="AC189" s="3"/>
      <c r="AD189" s="71"/>
      <c r="AE189" s="78"/>
      <c r="AF189" s="78"/>
      <c r="AG189" s="3"/>
      <c r="AH189" s="3"/>
      <c r="AI189" s="79"/>
      <c r="AJ189" s="3"/>
      <c r="AK189" s="71"/>
      <c r="AL189" s="3"/>
      <c r="AM189" s="71"/>
      <c r="AN189" s="71"/>
      <c r="AO189" s="3"/>
      <c r="AP189" s="76"/>
      <c r="AQ189" s="74"/>
      <c r="AR189" s="3"/>
      <c r="AS189" s="3"/>
      <c r="AT189" s="3"/>
      <c r="AU189" s="3"/>
      <c r="AV189" s="3"/>
      <c r="AW189" s="1"/>
      <c r="AX189" s="1"/>
      <c r="AY189" s="1">
        <f t="shared" si="79"/>
        <v>0</v>
      </c>
      <c r="AZ189" s="3"/>
      <c r="BA189" s="3"/>
      <c r="BB189" s="3"/>
      <c r="BC189" s="80" t="e">
        <f t="shared" si="90"/>
        <v>#DIV/0!</v>
      </c>
      <c r="BD189" s="80" t="e">
        <f t="shared" si="91"/>
        <v>#DIV/0!</v>
      </c>
      <c r="BE189" s="81">
        <f t="shared" si="92"/>
        <v>0</v>
      </c>
      <c r="BF189" s="81">
        <f t="shared" si="93"/>
        <v>0</v>
      </c>
      <c r="BG189" s="81">
        <f t="shared" si="94"/>
        <v>0</v>
      </c>
      <c r="BH189" s="81">
        <f t="shared" si="95"/>
        <v>0</v>
      </c>
      <c r="BI189" s="81">
        <f t="shared" si="96"/>
        <v>0</v>
      </c>
    </row>
    <row r="190" spans="1:61" ht="17.25" thickTop="1" thickBot="1">
      <c r="A190" s="70"/>
      <c r="B190" s="71"/>
      <c r="C190" s="3"/>
      <c r="D190" s="45"/>
      <c r="E190" s="45"/>
      <c r="F190" s="111">
        <f t="shared" si="97"/>
        <v>0</v>
      </c>
      <c r="G190" s="3"/>
      <c r="H190" s="3"/>
      <c r="I190" s="39"/>
      <c r="J190" s="45">
        <f t="shared" si="80"/>
        <v>0</v>
      </c>
      <c r="K190" s="45">
        <f t="shared" si="81"/>
        <v>0</v>
      </c>
      <c r="L190" s="3"/>
      <c r="M190" s="72"/>
      <c r="N190" s="73"/>
      <c r="O190" s="45">
        <f t="shared" si="98"/>
        <v>0</v>
      </c>
      <c r="P190" s="71"/>
      <c r="Q190" s="74"/>
      <c r="R190" s="74"/>
      <c r="S190" s="75"/>
      <c r="T190" s="76"/>
      <c r="U190" s="70"/>
      <c r="V190" s="3"/>
      <c r="W190" s="3"/>
      <c r="X190" s="3"/>
      <c r="Y190" s="39"/>
      <c r="Z190" s="405">
        <f t="shared" si="89"/>
        <v>0</v>
      </c>
      <c r="AA190" s="92">
        <f t="shared" si="99"/>
        <v>0</v>
      </c>
      <c r="AB190" s="71"/>
      <c r="AC190" s="3"/>
      <c r="AD190" s="71"/>
      <c r="AE190" s="78"/>
      <c r="AF190" s="78"/>
      <c r="AG190" s="3"/>
      <c r="AH190" s="3"/>
      <c r="AI190" s="79"/>
      <c r="AJ190" s="3"/>
      <c r="AK190" s="71"/>
      <c r="AL190" s="3"/>
      <c r="AM190" s="71"/>
      <c r="AN190" s="71"/>
      <c r="AO190" s="3"/>
      <c r="AP190" s="76"/>
      <c r="AQ190" s="74"/>
      <c r="AR190" s="3"/>
      <c r="AS190" s="3"/>
      <c r="AT190" s="3"/>
      <c r="AU190" s="3"/>
      <c r="AV190" s="3"/>
      <c r="AW190" s="1"/>
      <c r="AX190" s="1"/>
      <c r="AY190" s="1">
        <f t="shared" si="79"/>
        <v>0</v>
      </c>
      <c r="AZ190" s="3"/>
      <c r="BA190" s="3"/>
      <c r="BB190" s="3"/>
      <c r="BC190" s="80" t="e">
        <f t="shared" si="90"/>
        <v>#DIV/0!</v>
      </c>
      <c r="BD190" s="80" t="e">
        <f t="shared" si="91"/>
        <v>#DIV/0!</v>
      </c>
      <c r="BE190" s="81">
        <f t="shared" si="92"/>
        <v>0</v>
      </c>
      <c r="BF190" s="81">
        <f t="shared" si="93"/>
        <v>0</v>
      </c>
      <c r="BG190" s="81">
        <f t="shared" si="94"/>
        <v>0</v>
      </c>
      <c r="BH190" s="81">
        <f t="shared" si="95"/>
        <v>0</v>
      </c>
      <c r="BI190" s="81">
        <f t="shared" si="96"/>
        <v>0</v>
      </c>
    </row>
    <row r="191" spans="1:61" ht="17.25" thickTop="1" thickBot="1">
      <c r="A191" s="70"/>
      <c r="B191" s="71"/>
      <c r="C191" s="3"/>
      <c r="D191" s="45"/>
      <c r="E191" s="45"/>
      <c r="F191" s="111">
        <f t="shared" si="97"/>
        <v>0</v>
      </c>
      <c r="G191" s="3"/>
      <c r="H191" s="3"/>
      <c r="I191" s="39"/>
      <c r="J191" s="45">
        <f t="shared" si="80"/>
        <v>0</v>
      </c>
      <c r="K191" s="45">
        <f t="shared" si="81"/>
        <v>0</v>
      </c>
      <c r="L191" s="3"/>
      <c r="M191" s="72"/>
      <c r="N191" s="73"/>
      <c r="O191" s="45">
        <f t="shared" si="98"/>
        <v>0</v>
      </c>
      <c r="P191" s="71"/>
      <c r="Q191" s="74"/>
      <c r="R191" s="74"/>
      <c r="S191" s="75"/>
      <c r="T191" s="76"/>
      <c r="U191" s="70"/>
      <c r="V191" s="3"/>
      <c r="W191" s="3"/>
      <c r="X191" s="3"/>
      <c r="Y191" s="39"/>
      <c r="Z191" s="405">
        <f t="shared" si="89"/>
        <v>0</v>
      </c>
      <c r="AA191" s="92">
        <f t="shared" si="99"/>
        <v>0</v>
      </c>
      <c r="AB191" s="71"/>
      <c r="AC191" s="3"/>
      <c r="AD191" s="71"/>
      <c r="AE191" s="78"/>
      <c r="AF191" s="78"/>
      <c r="AG191" s="3"/>
      <c r="AH191" s="3"/>
      <c r="AI191" s="79"/>
      <c r="AJ191" s="3"/>
      <c r="AK191" s="71"/>
      <c r="AL191" s="3"/>
      <c r="AM191" s="71"/>
      <c r="AN191" s="71"/>
      <c r="AO191" s="3"/>
      <c r="AP191" s="76"/>
      <c r="AQ191" s="74"/>
      <c r="AR191" s="3"/>
      <c r="AS191" s="3"/>
      <c r="AT191" s="3"/>
      <c r="AU191" s="3"/>
      <c r="AV191" s="3"/>
      <c r="AW191" s="1"/>
      <c r="AX191" s="1"/>
      <c r="AY191" s="1">
        <f t="shared" si="79"/>
        <v>0</v>
      </c>
      <c r="AZ191" s="3"/>
      <c r="BA191" s="3"/>
      <c r="BB191" s="3"/>
      <c r="BC191" s="80" t="e">
        <f t="shared" si="90"/>
        <v>#DIV/0!</v>
      </c>
      <c r="BD191" s="80" t="e">
        <f t="shared" si="91"/>
        <v>#DIV/0!</v>
      </c>
      <c r="BE191" s="81">
        <f t="shared" si="92"/>
        <v>0</v>
      </c>
      <c r="BF191" s="81">
        <f t="shared" si="93"/>
        <v>0</v>
      </c>
      <c r="BG191" s="81">
        <f t="shared" si="94"/>
        <v>0</v>
      </c>
      <c r="BH191" s="81">
        <f t="shared" si="95"/>
        <v>0</v>
      </c>
      <c r="BI191" s="81">
        <f t="shared" si="96"/>
        <v>0</v>
      </c>
    </row>
    <row r="192" spans="1:61" ht="17.25" thickTop="1" thickBot="1">
      <c r="A192" s="70"/>
      <c r="B192" s="71"/>
      <c r="C192" s="3"/>
      <c r="D192" s="45"/>
      <c r="E192" s="45"/>
      <c r="F192" s="111">
        <f t="shared" si="97"/>
        <v>0</v>
      </c>
      <c r="G192" s="3"/>
      <c r="H192" s="3"/>
      <c r="I192" s="39"/>
      <c r="J192" s="45">
        <f t="shared" si="80"/>
        <v>0</v>
      </c>
      <c r="K192" s="45">
        <f t="shared" si="81"/>
        <v>0</v>
      </c>
      <c r="L192" s="3"/>
      <c r="M192" s="72"/>
      <c r="N192" s="73"/>
      <c r="O192" s="45">
        <f t="shared" si="98"/>
        <v>0</v>
      </c>
      <c r="P192" s="71"/>
      <c r="Q192" s="74"/>
      <c r="R192" s="74"/>
      <c r="S192" s="75"/>
      <c r="T192" s="76"/>
      <c r="U192" s="70"/>
      <c r="V192" s="3"/>
      <c r="W192" s="3"/>
      <c r="X192" s="3"/>
      <c r="Y192" s="39"/>
      <c r="Z192" s="405">
        <f t="shared" si="89"/>
        <v>0</v>
      </c>
      <c r="AA192" s="92">
        <f t="shared" si="99"/>
        <v>0</v>
      </c>
      <c r="AB192" s="71"/>
      <c r="AC192" s="3"/>
      <c r="AD192" s="71"/>
      <c r="AE192" s="78"/>
      <c r="AF192" s="78"/>
      <c r="AG192" s="3"/>
      <c r="AH192" s="3"/>
      <c r="AI192" s="79"/>
      <c r="AJ192" s="3"/>
      <c r="AK192" s="71"/>
      <c r="AL192" s="3"/>
      <c r="AM192" s="71"/>
      <c r="AN192" s="71"/>
      <c r="AO192" s="3"/>
      <c r="AP192" s="76"/>
      <c r="AQ192" s="74"/>
      <c r="AR192" s="3"/>
      <c r="AS192" s="3"/>
      <c r="AT192" s="3"/>
      <c r="AU192" s="3"/>
      <c r="AV192" s="3"/>
      <c r="AW192" s="1"/>
      <c r="AX192" s="1"/>
      <c r="AY192" s="1">
        <f t="shared" si="79"/>
        <v>0</v>
      </c>
      <c r="AZ192" s="3"/>
      <c r="BA192" s="3"/>
      <c r="BB192" s="3"/>
      <c r="BC192" s="80" t="e">
        <f t="shared" si="90"/>
        <v>#DIV/0!</v>
      </c>
      <c r="BD192" s="80" t="e">
        <f t="shared" si="91"/>
        <v>#DIV/0!</v>
      </c>
      <c r="BE192" s="81">
        <f t="shared" si="92"/>
        <v>0</v>
      </c>
      <c r="BF192" s="81">
        <f t="shared" si="93"/>
        <v>0</v>
      </c>
      <c r="BG192" s="81">
        <f t="shared" si="94"/>
        <v>0</v>
      </c>
      <c r="BH192" s="81">
        <f t="shared" si="95"/>
        <v>0</v>
      </c>
      <c r="BI192" s="81">
        <f t="shared" si="96"/>
        <v>0</v>
      </c>
    </row>
    <row r="193" spans="1:61" ht="17.25" thickTop="1" thickBot="1">
      <c r="A193" s="70"/>
      <c r="B193" s="71"/>
      <c r="C193" s="3"/>
      <c r="D193" s="45"/>
      <c r="E193" s="45"/>
      <c r="F193" s="111">
        <f t="shared" si="97"/>
        <v>0</v>
      </c>
      <c r="G193" s="3"/>
      <c r="H193" s="3"/>
      <c r="I193" s="39"/>
      <c r="J193" s="45">
        <f t="shared" si="80"/>
        <v>0</v>
      </c>
      <c r="K193" s="45">
        <f t="shared" si="81"/>
        <v>0</v>
      </c>
      <c r="L193" s="3"/>
      <c r="M193" s="72"/>
      <c r="N193" s="73"/>
      <c r="O193" s="45">
        <f t="shared" si="98"/>
        <v>0</v>
      </c>
      <c r="P193" s="71"/>
      <c r="Q193" s="74"/>
      <c r="R193" s="74"/>
      <c r="S193" s="75"/>
      <c r="T193" s="76"/>
      <c r="U193" s="70"/>
      <c r="V193" s="3"/>
      <c r="W193" s="3"/>
      <c r="X193" s="3"/>
      <c r="Y193" s="39"/>
      <c r="Z193" s="405">
        <f t="shared" si="89"/>
        <v>0</v>
      </c>
      <c r="AA193" s="92">
        <f t="shared" si="99"/>
        <v>0</v>
      </c>
      <c r="AB193" s="71"/>
      <c r="AC193" s="3"/>
      <c r="AD193" s="71"/>
      <c r="AE193" s="78"/>
      <c r="AF193" s="78"/>
      <c r="AG193" s="3"/>
      <c r="AH193" s="3"/>
      <c r="AI193" s="79"/>
      <c r="AJ193" s="3"/>
      <c r="AK193" s="71"/>
      <c r="AL193" s="3"/>
      <c r="AM193" s="71"/>
      <c r="AN193" s="71"/>
      <c r="AO193" s="3"/>
      <c r="AP193" s="76"/>
      <c r="AQ193" s="74"/>
      <c r="AR193" s="3"/>
      <c r="AS193" s="3"/>
      <c r="AT193" s="3"/>
      <c r="AU193" s="3"/>
      <c r="AV193" s="3"/>
      <c r="AW193" s="1"/>
      <c r="AX193" s="1"/>
      <c r="AY193" s="1">
        <f t="shared" si="79"/>
        <v>0</v>
      </c>
      <c r="AZ193" s="3"/>
      <c r="BA193" s="3"/>
      <c r="BB193" s="3"/>
      <c r="BC193" s="80" t="e">
        <f t="shared" si="90"/>
        <v>#DIV/0!</v>
      </c>
      <c r="BD193" s="80" t="e">
        <f t="shared" si="91"/>
        <v>#DIV/0!</v>
      </c>
      <c r="BE193" s="81">
        <f t="shared" si="92"/>
        <v>0</v>
      </c>
      <c r="BF193" s="81">
        <f t="shared" si="93"/>
        <v>0</v>
      </c>
      <c r="BG193" s="81">
        <f t="shared" si="94"/>
        <v>0</v>
      </c>
      <c r="BH193" s="81">
        <f t="shared" si="95"/>
        <v>0</v>
      </c>
      <c r="BI193" s="81">
        <f t="shared" si="96"/>
        <v>0</v>
      </c>
    </row>
    <row r="194" spans="1:61" ht="17.25" thickTop="1" thickBot="1">
      <c r="A194" s="70"/>
      <c r="B194" s="71"/>
      <c r="C194" s="3"/>
      <c r="D194" s="45"/>
      <c r="E194" s="45"/>
      <c r="F194" s="111">
        <f t="shared" si="97"/>
        <v>0</v>
      </c>
      <c r="G194" s="3"/>
      <c r="H194" s="3"/>
      <c r="I194" s="39"/>
      <c r="J194" s="45">
        <f t="shared" si="80"/>
        <v>0</v>
      </c>
      <c r="K194" s="45">
        <f t="shared" si="81"/>
        <v>0</v>
      </c>
      <c r="L194" s="3"/>
      <c r="M194" s="72"/>
      <c r="N194" s="73"/>
      <c r="O194" s="45">
        <f t="shared" si="98"/>
        <v>0</v>
      </c>
      <c r="P194" s="71"/>
      <c r="Q194" s="74"/>
      <c r="R194" s="74"/>
      <c r="S194" s="75"/>
      <c r="T194" s="76"/>
      <c r="U194" s="70"/>
      <c r="V194" s="3"/>
      <c r="W194" s="3"/>
      <c r="X194" s="3"/>
      <c r="Y194" s="39"/>
      <c r="Z194" s="405">
        <f t="shared" si="89"/>
        <v>0</v>
      </c>
      <c r="AA194" s="92">
        <f t="shared" si="99"/>
        <v>0</v>
      </c>
      <c r="AB194" s="71"/>
      <c r="AC194" s="3"/>
      <c r="AD194" s="71"/>
      <c r="AE194" s="78"/>
      <c r="AF194" s="78"/>
      <c r="AG194" s="3"/>
      <c r="AH194" s="3"/>
      <c r="AI194" s="79"/>
      <c r="AJ194" s="3"/>
      <c r="AK194" s="71"/>
      <c r="AL194" s="3"/>
      <c r="AM194" s="71"/>
      <c r="AN194" s="71"/>
      <c r="AO194" s="3"/>
      <c r="AP194" s="76"/>
      <c r="AQ194" s="74"/>
      <c r="AR194" s="3"/>
      <c r="AS194" s="3"/>
      <c r="AT194" s="3"/>
      <c r="AU194" s="3"/>
      <c r="AV194" s="3"/>
      <c r="AW194" s="1"/>
      <c r="AX194" s="1"/>
      <c r="AY194" s="1">
        <f t="shared" si="79"/>
        <v>0</v>
      </c>
      <c r="AZ194" s="3"/>
      <c r="BA194" s="3"/>
      <c r="BB194" s="3"/>
      <c r="BC194" s="80" t="e">
        <f t="shared" si="90"/>
        <v>#DIV/0!</v>
      </c>
      <c r="BD194" s="80" t="e">
        <f t="shared" si="91"/>
        <v>#DIV/0!</v>
      </c>
      <c r="BE194" s="81">
        <f t="shared" si="92"/>
        <v>0</v>
      </c>
      <c r="BF194" s="81">
        <f t="shared" si="93"/>
        <v>0</v>
      </c>
      <c r="BG194" s="81">
        <f t="shared" si="94"/>
        <v>0</v>
      </c>
      <c r="BH194" s="81">
        <f t="shared" si="95"/>
        <v>0</v>
      </c>
      <c r="BI194" s="81">
        <f t="shared" si="96"/>
        <v>0</v>
      </c>
    </row>
    <row r="195" spans="1:61" ht="17.25" thickTop="1" thickBot="1">
      <c r="A195" s="70"/>
      <c r="B195" s="71"/>
      <c r="C195" s="3"/>
      <c r="D195" s="45"/>
      <c r="E195" s="45"/>
      <c r="F195" s="111">
        <f t="shared" si="97"/>
        <v>0</v>
      </c>
      <c r="G195" s="3"/>
      <c r="H195" s="3"/>
      <c r="I195" s="39"/>
      <c r="J195" s="45">
        <f t="shared" si="80"/>
        <v>0</v>
      </c>
      <c r="K195" s="45">
        <f t="shared" si="81"/>
        <v>0</v>
      </c>
      <c r="L195" s="3"/>
      <c r="M195" s="72"/>
      <c r="N195" s="73"/>
      <c r="O195" s="45">
        <f t="shared" si="98"/>
        <v>0</v>
      </c>
      <c r="P195" s="71"/>
      <c r="Q195" s="74"/>
      <c r="R195" s="74"/>
      <c r="S195" s="75"/>
      <c r="T195" s="76"/>
      <c r="U195" s="70"/>
      <c r="V195" s="3"/>
      <c r="W195" s="3"/>
      <c r="X195" s="3"/>
      <c r="Y195" s="39"/>
      <c r="Z195" s="405">
        <f t="shared" si="89"/>
        <v>0</v>
      </c>
      <c r="AA195" s="92">
        <f t="shared" si="99"/>
        <v>0</v>
      </c>
      <c r="AB195" s="71"/>
      <c r="AC195" s="3"/>
      <c r="AD195" s="71"/>
      <c r="AE195" s="78"/>
      <c r="AF195" s="78"/>
      <c r="AG195" s="3"/>
      <c r="AH195" s="3"/>
      <c r="AI195" s="79"/>
      <c r="AJ195" s="3"/>
      <c r="AK195" s="71"/>
      <c r="AL195" s="3"/>
      <c r="AM195" s="71"/>
      <c r="AN195" s="71"/>
      <c r="AO195" s="3"/>
      <c r="AP195" s="76"/>
      <c r="AQ195" s="74"/>
      <c r="AR195" s="3"/>
      <c r="AS195" s="3"/>
      <c r="AT195" s="3"/>
      <c r="AU195" s="3"/>
      <c r="AV195" s="3"/>
      <c r="AW195" s="1"/>
      <c r="AX195" s="1"/>
      <c r="AY195" s="1">
        <f t="shared" si="79"/>
        <v>0</v>
      </c>
      <c r="AZ195" s="3"/>
      <c r="BA195" s="3"/>
      <c r="BB195" s="3"/>
      <c r="BC195" s="80" t="e">
        <f t="shared" si="90"/>
        <v>#DIV/0!</v>
      </c>
      <c r="BD195" s="80" t="e">
        <f t="shared" si="91"/>
        <v>#DIV/0!</v>
      </c>
      <c r="BE195" s="81">
        <f t="shared" si="92"/>
        <v>0</v>
      </c>
      <c r="BF195" s="81">
        <f t="shared" si="93"/>
        <v>0</v>
      </c>
      <c r="BG195" s="81">
        <f t="shared" si="94"/>
        <v>0</v>
      </c>
      <c r="BH195" s="81">
        <f t="shared" si="95"/>
        <v>0</v>
      </c>
      <c r="BI195" s="81">
        <f t="shared" si="96"/>
        <v>0</v>
      </c>
    </row>
    <row r="196" spans="1:61" ht="17.25" thickTop="1" thickBot="1">
      <c r="A196" s="70"/>
      <c r="B196" s="71"/>
      <c r="C196" s="3"/>
      <c r="D196" s="45"/>
      <c r="E196" s="45"/>
      <c r="F196" s="111">
        <f t="shared" ref="F196:F202" si="100">D196+E196</f>
        <v>0</v>
      </c>
      <c r="G196" s="3"/>
      <c r="H196" s="3"/>
      <c r="I196" s="39"/>
      <c r="J196" s="45">
        <f t="shared" si="80"/>
        <v>0</v>
      </c>
      <c r="K196" s="45">
        <f t="shared" si="81"/>
        <v>0</v>
      </c>
      <c r="L196" s="3"/>
      <c r="M196" s="72"/>
      <c r="N196" s="73"/>
      <c r="O196" s="45">
        <f t="shared" si="98"/>
        <v>0</v>
      </c>
      <c r="P196" s="71"/>
      <c r="Q196" s="74"/>
      <c r="R196" s="74"/>
      <c r="S196" s="75"/>
      <c r="T196" s="76"/>
      <c r="U196" s="70"/>
      <c r="V196" s="3"/>
      <c r="W196" s="3"/>
      <c r="X196" s="3"/>
      <c r="Y196" s="39"/>
      <c r="Z196" s="405">
        <f t="shared" si="89"/>
        <v>0</v>
      </c>
      <c r="AA196" s="92">
        <f t="shared" si="99"/>
        <v>0</v>
      </c>
      <c r="AB196" s="71"/>
      <c r="AC196" s="3"/>
      <c r="AD196" s="71"/>
      <c r="AE196" s="78"/>
      <c r="AF196" s="78"/>
      <c r="AG196" s="3"/>
      <c r="AH196" s="3"/>
      <c r="AI196" s="79"/>
      <c r="AJ196" s="3"/>
      <c r="AK196" s="71"/>
      <c r="AL196" s="3"/>
      <c r="AM196" s="71"/>
      <c r="AN196" s="71"/>
      <c r="AO196" s="3"/>
      <c r="AP196" s="76"/>
      <c r="AQ196" s="74"/>
      <c r="AR196" s="3"/>
      <c r="AS196" s="3"/>
      <c r="AT196" s="3"/>
      <c r="AU196" s="3"/>
      <c r="AV196" s="3"/>
      <c r="AW196" s="1"/>
      <c r="AX196" s="1"/>
      <c r="AY196" s="1">
        <f t="shared" si="79"/>
        <v>0</v>
      </c>
      <c r="AZ196" s="3"/>
      <c r="BA196" s="3"/>
      <c r="BB196" s="3"/>
      <c r="BC196" s="80" t="e">
        <f t="shared" si="90"/>
        <v>#DIV/0!</v>
      </c>
      <c r="BD196" s="80" t="e">
        <f t="shared" si="91"/>
        <v>#DIV/0!</v>
      </c>
      <c r="BE196" s="81">
        <f t="shared" si="92"/>
        <v>0</v>
      </c>
      <c r="BF196" s="81">
        <f t="shared" si="93"/>
        <v>0</v>
      </c>
      <c r="BG196" s="81">
        <f t="shared" si="94"/>
        <v>0</v>
      </c>
      <c r="BH196" s="81">
        <f t="shared" si="95"/>
        <v>0</v>
      </c>
      <c r="BI196" s="81">
        <f t="shared" si="96"/>
        <v>0</v>
      </c>
    </row>
    <row r="197" spans="1:61" ht="17.25" thickTop="1" thickBot="1">
      <c r="A197" s="70"/>
      <c r="B197" s="71"/>
      <c r="C197" s="3"/>
      <c r="D197" s="45"/>
      <c r="E197" s="45"/>
      <c r="F197" s="111">
        <f t="shared" si="100"/>
        <v>0</v>
      </c>
      <c r="G197" s="3"/>
      <c r="H197" s="3"/>
      <c r="I197" s="39"/>
      <c r="J197" s="45">
        <f t="shared" si="80"/>
        <v>0</v>
      </c>
      <c r="K197" s="45">
        <f t="shared" si="81"/>
        <v>0</v>
      </c>
      <c r="L197" s="3"/>
      <c r="M197" s="72"/>
      <c r="N197" s="73"/>
      <c r="O197" s="45">
        <f t="shared" si="98"/>
        <v>0</v>
      </c>
      <c r="P197" s="71"/>
      <c r="Q197" s="74"/>
      <c r="R197" s="74"/>
      <c r="S197" s="75"/>
      <c r="T197" s="76"/>
      <c r="U197" s="70"/>
      <c r="V197" s="3"/>
      <c r="W197" s="3"/>
      <c r="X197" s="3"/>
      <c r="Y197" s="39"/>
      <c r="Z197" s="405">
        <f t="shared" si="89"/>
        <v>0</v>
      </c>
      <c r="AA197" s="92">
        <f t="shared" si="99"/>
        <v>0</v>
      </c>
      <c r="AB197" s="71"/>
      <c r="AC197" s="3"/>
      <c r="AD197" s="71"/>
      <c r="AE197" s="78"/>
      <c r="AF197" s="78"/>
      <c r="AG197" s="3"/>
      <c r="AH197" s="3"/>
      <c r="AI197" s="79"/>
      <c r="AJ197" s="3"/>
      <c r="AK197" s="71"/>
      <c r="AL197" s="3"/>
      <c r="AM197" s="71"/>
      <c r="AN197" s="71"/>
      <c r="AO197" s="3"/>
      <c r="AP197" s="76"/>
      <c r="AQ197" s="74"/>
      <c r="AR197" s="3"/>
      <c r="AS197" s="3"/>
      <c r="AT197" s="3"/>
      <c r="AU197" s="3"/>
      <c r="AV197" s="3"/>
      <c r="AW197" s="1"/>
      <c r="AX197" s="1"/>
      <c r="AY197" s="1">
        <f t="shared" si="79"/>
        <v>0</v>
      </c>
      <c r="AZ197" s="3"/>
      <c r="BA197" s="3"/>
      <c r="BB197" s="3"/>
      <c r="BC197" s="80" t="e">
        <f t="shared" si="90"/>
        <v>#DIV/0!</v>
      </c>
      <c r="BD197" s="80" t="e">
        <f t="shared" si="91"/>
        <v>#DIV/0!</v>
      </c>
      <c r="BE197" s="81">
        <f t="shared" si="92"/>
        <v>0</v>
      </c>
      <c r="BF197" s="81">
        <f t="shared" si="93"/>
        <v>0</v>
      </c>
      <c r="BG197" s="81">
        <f t="shared" si="94"/>
        <v>0</v>
      </c>
      <c r="BH197" s="81">
        <f t="shared" si="95"/>
        <v>0</v>
      </c>
      <c r="BI197" s="81">
        <f t="shared" si="96"/>
        <v>0</v>
      </c>
    </row>
    <row r="198" spans="1:61" ht="17.25" thickTop="1" thickBot="1">
      <c r="A198" s="70"/>
      <c r="B198" s="71"/>
      <c r="C198" s="3"/>
      <c r="D198" s="45"/>
      <c r="E198" s="45"/>
      <c r="F198" s="111">
        <f t="shared" si="100"/>
        <v>0</v>
      </c>
      <c r="G198" s="3"/>
      <c r="H198" s="3"/>
      <c r="I198" s="39"/>
      <c r="J198" s="45">
        <f t="shared" si="80"/>
        <v>0</v>
      </c>
      <c r="K198" s="45">
        <f t="shared" si="81"/>
        <v>0</v>
      </c>
      <c r="L198" s="3"/>
      <c r="M198" s="72"/>
      <c r="N198" s="73"/>
      <c r="O198" s="45">
        <f t="shared" si="98"/>
        <v>0</v>
      </c>
      <c r="P198" s="71"/>
      <c r="Q198" s="74"/>
      <c r="R198" s="74"/>
      <c r="S198" s="75"/>
      <c r="T198" s="76"/>
      <c r="U198" s="70"/>
      <c r="V198" s="3"/>
      <c r="W198" s="3"/>
      <c r="X198" s="3"/>
      <c r="Y198" s="39"/>
      <c r="Z198" s="405">
        <f t="shared" si="89"/>
        <v>0</v>
      </c>
      <c r="AA198" s="92">
        <f t="shared" si="99"/>
        <v>0</v>
      </c>
      <c r="AB198" s="71"/>
      <c r="AC198" s="3"/>
      <c r="AD198" s="71"/>
      <c r="AE198" s="78"/>
      <c r="AF198" s="78"/>
      <c r="AG198" s="3"/>
      <c r="AH198" s="3"/>
      <c r="AI198" s="79"/>
      <c r="AJ198" s="3"/>
      <c r="AK198" s="71"/>
      <c r="AL198" s="3"/>
      <c r="AM198" s="71"/>
      <c r="AN198" s="71"/>
      <c r="AO198" s="3"/>
      <c r="AP198" s="76"/>
      <c r="AQ198" s="74"/>
      <c r="AR198" s="3"/>
      <c r="AS198" s="3"/>
      <c r="AT198" s="3"/>
      <c r="AU198" s="3"/>
      <c r="AV198" s="3"/>
      <c r="AW198" s="1"/>
      <c r="AX198" s="1"/>
      <c r="AY198" s="1">
        <f t="shared" si="79"/>
        <v>0</v>
      </c>
      <c r="AZ198" s="3"/>
      <c r="BA198" s="3"/>
      <c r="BB198" s="3"/>
      <c r="BC198" s="80" t="e">
        <f t="shared" si="90"/>
        <v>#DIV/0!</v>
      </c>
      <c r="BD198" s="80" t="e">
        <f t="shared" si="91"/>
        <v>#DIV/0!</v>
      </c>
      <c r="BE198" s="81">
        <f t="shared" si="92"/>
        <v>0</v>
      </c>
      <c r="BF198" s="81">
        <f t="shared" si="93"/>
        <v>0</v>
      </c>
      <c r="BG198" s="81">
        <f t="shared" si="94"/>
        <v>0</v>
      </c>
      <c r="BH198" s="81">
        <f t="shared" si="95"/>
        <v>0</v>
      </c>
      <c r="BI198" s="81">
        <f t="shared" si="96"/>
        <v>0</v>
      </c>
    </row>
    <row r="199" spans="1:61" ht="17.25" thickTop="1" thickBot="1">
      <c r="A199" s="70"/>
      <c r="B199" s="71"/>
      <c r="C199" s="3"/>
      <c r="D199" s="45"/>
      <c r="E199" s="45"/>
      <c r="F199" s="111">
        <f t="shared" si="100"/>
        <v>0</v>
      </c>
      <c r="G199" s="3"/>
      <c r="H199" s="3"/>
      <c r="I199" s="39"/>
      <c r="J199" s="45">
        <f t="shared" si="80"/>
        <v>0</v>
      </c>
      <c r="K199" s="45">
        <f t="shared" si="81"/>
        <v>0</v>
      </c>
      <c r="L199" s="3"/>
      <c r="M199" s="72"/>
      <c r="N199" s="73"/>
      <c r="O199" s="45">
        <f>I199-D199</f>
        <v>0</v>
      </c>
      <c r="P199" s="71"/>
      <c r="Q199" s="74"/>
      <c r="R199" s="74"/>
      <c r="S199" s="75"/>
      <c r="T199" s="76"/>
      <c r="U199" s="70"/>
      <c r="V199" s="3"/>
      <c r="W199" s="3"/>
      <c r="X199" s="3"/>
      <c r="Y199" s="39"/>
      <c r="Z199" s="405">
        <f t="shared" si="89"/>
        <v>0</v>
      </c>
      <c r="AA199" s="92">
        <f t="shared" si="99"/>
        <v>0</v>
      </c>
      <c r="AB199" s="71"/>
      <c r="AC199" s="3"/>
      <c r="AD199" s="71"/>
      <c r="AE199" s="78"/>
      <c r="AF199" s="78"/>
      <c r="AG199" s="3"/>
      <c r="AH199" s="3"/>
      <c r="AI199" s="79"/>
      <c r="AJ199" s="3"/>
      <c r="AK199" s="71"/>
      <c r="AL199" s="3"/>
      <c r="AM199" s="71"/>
      <c r="AN199" s="71"/>
      <c r="AO199" s="3"/>
      <c r="AP199" s="76"/>
      <c r="AQ199" s="74"/>
      <c r="AR199" s="3"/>
      <c r="AS199" s="3"/>
      <c r="AT199" s="3"/>
      <c r="AU199" s="3"/>
      <c r="AV199" s="3"/>
      <c r="AW199" s="1"/>
      <c r="AX199" s="1"/>
      <c r="AY199" s="1">
        <f>(AW199*35%)-AX199</f>
        <v>0</v>
      </c>
      <c r="AZ199" s="3"/>
      <c r="BA199" s="3"/>
      <c r="BB199" s="3"/>
      <c r="BC199" s="80" t="e">
        <f>D199/I199</f>
        <v>#DIV/0!</v>
      </c>
      <c r="BD199" s="80" t="e">
        <f>E199/O199</f>
        <v>#DIV/0!</v>
      </c>
      <c r="BE199" s="81">
        <f t="shared" ref="BE199:BF202" si="101">LEN(Q199)</f>
        <v>0</v>
      </c>
      <c r="BF199" s="81">
        <f t="shared" si="101"/>
        <v>0</v>
      </c>
      <c r="BG199" s="81">
        <f>LEN(T199)</f>
        <v>0</v>
      </c>
      <c r="BH199" s="81">
        <f t="shared" ref="BH199:BI202" si="102">LEN(AP199)</f>
        <v>0</v>
      </c>
      <c r="BI199" s="81">
        <f t="shared" si="102"/>
        <v>0</v>
      </c>
    </row>
    <row r="200" spans="1:61" ht="17.25" thickTop="1" thickBot="1">
      <c r="A200" s="70"/>
      <c r="B200" s="71"/>
      <c r="C200" s="3"/>
      <c r="D200" s="45"/>
      <c r="E200" s="45"/>
      <c r="F200" s="111">
        <f t="shared" si="100"/>
        <v>0</v>
      </c>
      <c r="G200" s="3"/>
      <c r="H200" s="3"/>
      <c r="I200" s="39"/>
      <c r="J200" s="45">
        <f t="shared" si="80"/>
        <v>0</v>
      </c>
      <c r="K200" s="45">
        <f t="shared" si="81"/>
        <v>0</v>
      </c>
      <c r="L200" s="3"/>
      <c r="M200" s="72"/>
      <c r="N200" s="73"/>
      <c r="O200" s="45">
        <f>I200-D200</f>
        <v>0</v>
      </c>
      <c r="P200" s="71"/>
      <c r="Q200" s="74"/>
      <c r="R200" s="74"/>
      <c r="S200" s="75"/>
      <c r="T200" s="76"/>
      <c r="U200" s="70"/>
      <c r="V200" s="3"/>
      <c r="W200" s="3"/>
      <c r="X200" s="3"/>
      <c r="Y200" s="39"/>
      <c r="Z200" s="405">
        <f t="shared" si="89"/>
        <v>0</v>
      </c>
      <c r="AA200" s="92">
        <f t="shared" si="99"/>
        <v>0</v>
      </c>
      <c r="AB200" s="71"/>
      <c r="AC200" s="3"/>
      <c r="AD200" s="71"/>
      <c r="AE200" s="78"/>
      <c r="AF200" s="78"/>
      <c r="AG200" s="3"/>
      <c r="AH200" s="3"/>
      <c r="AI200" s="79"/>
      <c r="AJ200" s="3"/>
      <c r="AK200" s="71"/>
      <c r="AL200" s="3"/>
      <c r="AM200" s="71"/>
      <c r="AN200" s="71"/>
      <c r="AO200" s="3"/>
      <c r="AP200" s="76"/>
      <c r="AQ200" s="74"/>
      <c r="AR200" s="3"/>
      <c r="AS200" s="3"/>
      <c r="AT200" s="3"/>
      <c r="AU200" s="3"/>
      <c r="AV200" s="3"/>
      <c r="AW200" s="1"/>
      <c r="AX200" s="1"/>
      <c r="AY200" s="1">
        <f>(AW200*35%)-AX200</f>
        <v>0</v>
      </c>
      <c r="AZ200" s="3"/>
      <c r="BA200" s="3"/>
      <c r="BB200" s="3"/>
      <c r="BC200" s="80" t="e">
        <f>D200/I200</f>
        <v>#DIV/0!</v>
      </c>
      <c r="BD200" s="80" t="e">
        <f>E200/O200</f>
        <v>#DIV/0!</v>
      </c>
      <c r="BE200" s="81">
        <f t="shared" si="101"/>
        <v>0</v>
      </c>
      <c r="BF200" s="81">
        <f t="shared" si="101"/>
        <v>0</v>
      </c>
      <c r="BG200" s="81">
        <f>LEN(T200)</f>
        <v>0</v>
      </c>
      <c r="BH200" s="81">
        <f t="shared" si="102"/>
        <v>0</v>
      </c>
      <c r="BI200" s="81">
        <f t="shared" si="102"/>
        <v>0</v>
      </c>
    </row>
    <row r="201" spans="1:61" ht="17.25" thickTop="1" thickBot="1">
      <c r="A201" s="70"/>
      <c r="B201" s="71"/>
      <c r="C201" s="3"/>
      <c r="D201" s="45"/>
      <c r="E201" s="45"/>
      <c r="F201" s="111">
        <f t="shared" si="100"/>
        <v>0</v>
      </c>
      <c r="G201" s="3"/>
      <c r="H201" s="3"/>
      <c r="I201" s="39"/>
      <c r="J201" s="45">
        <f t="shared" si="80"/>
        <v>0</v>
      </c>
      <c r="K201" s="45">
        <f t="shared" si="81"/>
        <v>0</v>
      </c>
      <c r="L201" s="3"/>
      <c r="M201" s="72"/>
      <c r="N201" s="73"/>
      <c r="O201" s="45">
        <f>I201-D201</f>
        <v>0</v>
      </c>
      <c r="P201" s="71"/>
      <c r="Q201" s="74"/>
      <c r="R201" s="74"/>
      <c r="S201" s="75"/>
      <c r="T201" s="76"/>
      <c r="U201" s="70"/>
      <c r="V201" s="3"/>
      <c r="W201" s="3"/>
      <c r="X201" s="3"/>
      <c r="Y201" s="39"/>
      <c r="Z201" s="405">
        <f t="shared" si="89"/>
        <v>0</v>
      </c>
      <c r="AA201" s="92">
        <f t="shared" si="99"/>
        <v>0</v>
      </c>
      <c r="AB201" s="71"/>
      <c r="AC201" s="3"/>
      <c r="AD201" s="71"/>
      <c r="AE201" s="78"/>
      <c r="AF201" s="78"/>
      <c r="AG201" s="3"/>
      <c r="AH201" s="3"/>
      <c r="AI201" s="79"/>
      <c r="AJ201" s="3"/>
      <c r="AK201" s="71"/>
      <c r="AL201" s="3"/>
      <c r="AM201" s="71"/>
      <c r="AN201" s="71"/>
      <c r="AO201" s="3"/>
      <c r="AP201" s="76"/>
      <c r="AQ201" s="74"/>
      <c r="AR201" s="3"/>
      <c r="AS201" s="3"/>
      <c r="AT201" s="3"/>
      <c r="AU201" s="3"/>
      <c r="AV201" s="3"/>
      <c r="AW201" s="1"/>
      <c r="AX201" s="1"/>
      <c r="AY201" s="1">
        <f>(AW201*35%)-AX201</f>
        <v>0</v>
      </c>
      <c r="AZ201" s="3"/>
      <c r="BA201" s="3"/>
      <c r="BB201" s="3"/>
      <c r="BC201" s="80" t="e">
        <f>D201/I201</f>
        <v>#DIV/0!</v>
      </c>
      <c r="BD201" s="80" t="e">
        <f>E201/O201</f>
        <v>#DIV/0!</v>
      </c>
      <c r="BE201" s="81">
        <f t="shared" si="101"/>
        <v>0</v>
      </c>
      <c r="BF201" s="81">
        <f t="shared" si="101"/>
        <v>0</v>
      </c>
      <c r="BG201" s="81">
        <f>LEN(T201)</f>
        <v>0</v>
      </c>
      <c r="BH201" s="81">
        <f t="shared" si="102"/>
        <v>0</v>
      </c>
      <c r="BI201" s="81">
        <f t="shared" si="102"/>
        <v>0</v>
      </c>
    </row>
    <row r="202" spans="1:61" ht="17.25" thickTop="1" thickBot="1">
      <c r="A202" s="70"/>
      <c r="B202" s="71"/>
      <c r="C202" s="3"/>
      <c r="D202" s="45"/>
      <c r="E202" s="45"/>
      <c r="F202" s="111">
        <f t="shared" si="100"/>
        <v>0</v>
      </c>
      <c r="G202" s="3"/>
      <c r="H202" s="3"/>
      <c r="I202" s="39"/>
      <c r="J202" s="45">
        <f>I202/(1.14)</f>
        <v>0</v>
      </c>
      <c r="K202" s="45">
        <f>J202*0.14</f>
        <v>0</v>
      </c>
      <c r="L202" s="3"/>
      <c r="M202" s="72"/>
      <c r="N202" s="73"/>
      <c r="O202" s="45">
        <f>I202-D202</f>
        <v>0</v>
      </c>
      <c r="P202" s="71"/>
      <c r="Q202" s="74"/>
      <c r="R202" s="74"/>
      <c r="S202" s="75"/>
      <c r="T202" s="76"/>
      <c r="U202" s="70"/>
      <c r="V202" s="3"/>
      <c r="W202" s="3"/>
      <c r="X202" s="3"/>
      <c r="Y202" s="39"/>
      <c r="Z202" s="405">
        <f t="shared" si="89"/>
        <v>0</v>
      </c>
      <c r="AA202" s="92">
        <f t="shared" si="99"/>
        <v>0</v>
      </c>
      <c r="AB202" s="71"/>
      <c r="AC202" s="3"/>
      <c r="AD202" s="71"/>
      <c r="AE202" s="78"/>
      <c r="AF202" s="78"/>
      <c r="AG202" s="3"/>
      <c r="AH202" s="3"/>
      <c r="AI202" s="79"/>
      <c r="AJ202" s="3"/>
      <c r="AK202" s="71"/>
      <c r="AL202" s="3"/>
      <c r="AM202" s="71"/>
      <c r="AN202" s="71"/>
      <c r="AO202" s="3"/>
      <c r="AP202" s="76"/>
      <c r="AQ202" s="74"/>
      <c r="AR202" s="3"/>
      <c r="AS202" s="3"/>
      <c r="AT202" s="3"/>
      <c r="AU202" s="3"/>
      <c r="AV202" s="3"/>
      <c r="AW202" s="1"/>
      <c r="AX202" s="1"/>
      <c r="AY202" s="1">
        <f>(AW202*35%)-AX202</f>
        <v>0</v>
      </c>
      <c r="AZ202" s="3"/>
      <c r="BA202" s="3"/>
      <c r="BB202" s="3"/>
      <c r="BC202" s="80" t="e">
        <f>D202/I202</f>
        <v>#DIV/0!</v>
      </c>
      <c r="BD202" s="80" t="e">
        <f>E202/O202</f>
        <v>#DIV/0!</v>
      </c>
      <c r="BE202" s="81">
        <f t="shared" si="101"/>
        <v>0</v>
      </c>
      <c r="BF202" s="81">
        <f t="shared" si="101"/>
        <v>0</v>
      </c>
      <c r="BG202" s="81">
        <f>LEN(T202)</f>
        <v>0</v>
      </c>
      <c r="BH202" s="81">
        <f t="shared" si="102"/>
        <v>0</v>
      </c>
      <c r="BI202" s="81">
        <f t="shared" si="102"/>
        <v>0</v>
      </c>
    </row>
    <row r="203" spans="1:61" ht="16.5" thickTop="1">
      <c r="A203" s="81"/>
      <c r="D203" s="81"/>
      <c r="E203" s="81"/>
      <c r="F203" s="81"/>
      <c r="I203" s="81"/>
      <c r="J203" s="81"/>
      <c r="K203" s="81"/>
      <c r="M203" s="81"/>
      <c r="N203" s="81"/>
      <c r="O203" s="81"/>
      <c r="Q203" s="81"/>
      <c r="R203" s="81"/>
      <c r="S203" s="81"/>
      <c r="T203" s="81"/>
      <c r="U203" s="81"/>
      <c r="Y203" s="81"/>
      <c r="Z203" s="96"/>
      <c r="AA203" s="96"/>
      <c r="AE203" s="81"/>
      <c r="AF203" s="81"/>
      <c r="AI203" s="81"/>
      <c r="AP203" s="81"/>
      <c r="AQ203" s="81"/>
      <c r="AW203" s="81"/>
      <c r="AX203" s="81"/>
      <c r="AY203" s="81"/>
      <c r="BC203" s="81"/>
      <c r="BD203" s="81"/>
    </row>
  </sheetData>
  <sheetProtection selectLockedCells="1"/>
  <autoFilter ref="A1:BI202"/>
  <conditionalFormatting sqref="L203:L1048576">
    <cfRule type="duplicateValues" dxfId="326" priority="7713"/>
  </conditionalFormatting>
  <conditionalFormatting sqref="L29">
    <cfRule type="duplicateValues" dxfId="325" priority="89"/>
  </conditionalFormatting>
  <conditionalFormatting sqref="T29">
    <cfRule type="duplicateValues" dxfId="324" priority="90"/>
  </conditionalFormatting>
  <conditionalFormatting sqref="Q29">
    <cfRule type="duplicateValues" dxfId="323" priority="91"/>
    <cfRule type="duplicateValues" dxfId="322" priority="92"/>
  </conditionalFormatting>
  <conditionalFormatting sqref="L30">
    <cfRule type="duplicateValues" dxfId="321" priority="71"/>
  </conditionalFormatting>
  <conditionalFormatting sqref="T30">
    <cfRule type="duplicateValues" dxfId="320" priority="72"/>
  </conditionalFormatting>
  <conditionalFormatting sqref="Q30">
    <cfRule type="duplicateValues" dxfId="319" priority="73"/>
    <cfRule type="duplicateValues" dxfId="318" priority="74"/>
  </conditionalFormatting>
  <conditionalFormatting sqref="L31">
    <cfRule type="duplicateValues" dxfId="317" priority="67"/>
  </conditionalFormatting>
  <conditionalFormatting sqref="T31">
    <cfRule type="duplicateValues" dxfId="316" priority="68"/>
  </conditionalFormatting>
  <conditionalFormatting sqref="Q31">
    <cfRule type="duplicateValues" dxfId="315" priority="69"/>
    <cfRule type="duplicateValues" dxfId="314" priority="70"/>
  </conditionalFormatting>
  <conditionalFormatting sqref="Q32">
    <cfRule type="duplicateValues" dxfId="313" priority="45"/>
    <cfRule type="duplicateValues" dxfId="312" priority="46"/>
  </conditionalFormatting>
  <conditionalFormatting sqref="L32">
    <cfRule type="duplicateValues" dxfId="311" priority="47"/>
  </conditionalFormatting>
  <conditionalFormatting sqref="T32">
    <cfRule type="duplicateValues" dxfId="310" priority="48"/>
  </conditionalFormatting>
  <conditionalFormatting sqref="Q34">
    <cfRule type="duplicateValues" dxfId="309" priority="41"/>
    <cfRule type="duplicateValues" dxfId="308" priority="42"/>
  </conditionalFormatting>
  <conditionalFormatting sqref="L34">
    <cfRule type="duplicateValues" dxfId="307" priority="43"/>
  </conditionalFormatting>
  <conditionalFormatting sqref="T34">
    <cfRule type="duplicateValues" dxfId="306" priority="44"/>
  </conditionalFormatting>
  <conditionalFormatting sqref="Q33">
    <cfRule type="duplicateValues" dxfId="305" priority="37"/>
    <cfRule type="duplicateValues" dxfId="304" priority="38"/>
  </conditionalFormatting>
  <conditionalFormatting sqref="L33">
    <cfRule type="duplicateValues" dxfId="303" priority="39"/>
  </conditionalFormatting>
  <conditionalFormatting sqref="T33">
    <cfRule type="duplicateValues" dxfId="302" priority="40"/>
  </conditionalFormatting>
  <conditionalFormatting sqref="Q35">
    <cfRule type="duplicateValues" dxfId="301" priority="33"/>
    <cfRule type="duplicateValues" dxfId="300" priority="34"/>
  </conditionalFormatting>
  <conditionalFormatting sqref="L35">
    <cfRule type="duplicateValues" dxfId="299" priority="35"/>
  </conditionalFormatting>
  <conditionalFormatting sqref="T35">
    <cfRule type="duplicateValues" dxfId="298" priority="36"/>
  </conditionalFormatting>
  <conditionalFormatting sqref="Q36">
    <cfRule type="duplicateValues" dxfId="297" priority="29"/>
    <cfRule type="duplicateValues" dxfId="296" priority="30"/>
  </conditionalFormatting>
  <conditionalFormatting sqref="L36">
    <cfRule type="duplicateValues" dxfId="295" priority="31"/>
  </conditionalFormatting>
  <conditionalFormatting sqref="T36">
    <cfRule type="duplicateValues" dxfId="294" priority="32"/>
  </conditionalFormatting>
  <conditionalFormatting sqref="Q37:Q43">
    <cfRule type="duplicateValues" dxfId="293" priority="25"/>
    <cfRule type="duplicateValues" dxfId="292" priority="26"/>
  </conditionalFormatting>
  <conditionalFormatting sqref="L37:L43">
    <cfRule type="duplicateValues" dxfId="291" priority="27"/>
  </conditionalFormatting>
  <conditionalFormatting sqref="T37:T43">
    <cfRule type="duplicateValues" dxfId="290" priority="28"/>
  </conditionalFormatting>
  <conditionalFormatting sqref="Q56">
    <cfRule type="duplicateValues" dxfId="289" priority="21"/>
    <cfRule type="duplicateValues" dxfId="288" priority="22"/>
  </conditionalFormatting>
  <conditionalFormatting sqref="L56">
    <cfRule type="duplicateValues" dxfId="287" priority="23"/>
  </conditionalFormatting>
  <conditionalFormatting sqref="T56">
    <cfRule type="duplicateValues" dxfId="286" priority="24"/>
  </conditionalFormatting>
  <conditionalFormatting sqref="Q55">
    <cfRule type="duplicateValues" dxfId="285" priority="17"/>
    <cfRule type="duplicateValues" dxfId="284" priority="18"/>
  </conditionalFormatting>
  <conditionalFormatting sqref="L55">
    <cfRule type="duplicateValues" dxfId="283" priority="19"/>
  </conditionalFormatting>
  <conditionalFormatting sqref="T55">
    <cfRule type="duplicateValues" dxfId="282" priority="20"/>
  </conditionalFormatting>
  <conditionalFormatting sqref="Q44:Q54">
    <cfRule type="duplicateValues" dxfId="281" priority="13"/>
    <cfRule type="duplicateValues" dxfId="280" priority="14"/>
  </conditionalFormatting>
  <conditionalFormatting sqref="L44:L54">
    <cfRule type="duplicateValues" dxfId="279" priority="15"/>
  </conditionalFormatting>
  <conditionalFormatting sqref="T44:T54">
    <cfRule type="duplicateValues" dxfId="278" priority="16"/>
  </conditionalFormatting>
  <conditionalFormatting sqref="Q57:Q60">
    <cfRule type="duplicateValues" dxfId="277" priority="9"/>
    <cfRule type="duplicateValues" dxfId="276" priority="10"/>
  </conditionalFormatting>
  <conditionalFormatting sqref="L57:L60">
    <cfRule type="duplicateValues" dxfId="275" priority="11"/>
  </conditionalFormatting>
  <conditionalFormatting sqref="T57:T60">
    <cfRule type="duplicateValues" dxfId="274" priority="12"/>
  </conditionalFormatting>
  <conditionalFormatting sqref="Q61">
    <cfRule type="duplicateValues" dxfId="273" priority="5"/>
    <cfRule type="duplicateValues" dxfId="272" priority="6"/>
  </conditionalFormatting>
  <conditionalFormatting sqref="L61">
    <cfRule type="duplicateValues" dxfId="271" priority="7"/>
  </conditionalFormatting>
  <conditionalFormatting sqref="T61">
    <cfRule type="duplicateValues" dxfId="270" priority="8"/>
  </conditionalFormatting>
  <conditionalFormatting sqref="Q62:Q63">
    <cfRule type="duplicateValues" dxfId="269" priority="1"/>
    <cfRule type="duplicateValues" dxfId="268" priority="2"/>
  </conditionalFormatting>
  <conditionalFormatting sqref="L62:L63">
    <cfRule type="duplicateValues" dxfId="267" priority="3"/>
  </conditionalFormatting>
  <conditionalFormatting sqref="T62:T63">
    <cfRule type="duplicateValues" dxfId="266" priority="4"/>
  </conditionalFormatting>
  <dataValidations count="3">
    <dataValidation type="list" allowBlank="1" showInputMessage="1" showErrorMessage="1" sqref="W1:W18 W57:W1048576">
      <formula1>#REF!</formula1>
    </dataValidation>
    <dataValidation type="textLength" allowBlank="1" showInputMessage="1" showErrorMessage="1" sqref="Q19:R23 AQ19:AQ23 AQ24:AQ56 Q24:R56">
      <formula1>11</formula1>
      <formula2>11</formula2>
    </dataValidation>
    <dataValidation type="textLength" allowBlank="1" showInputMessage="1" showErrorMessage="1" sqref="T19:T23 AP19:AP23 AP24:AP32 T24:T56 AP34:AP56">
      <formula1>14</formula1>
      <formula2>14</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14:formula1>
            <xm:f>Reports!$A$30:$A$36</xm:f>
          </x14:formula1>
          <xm:sqref>AF64:AF1048576 AF1:AF18</xm:sqref>
        </x14:dataValidation>
        <x14:dataValidation type="list" allowBlank="1" showInputMessage="1" showErrorMessage="1">
          <x14:formula1>
            <xm:f>Reports!$A$87:$A$93</xm:f>
          </x14:formula1>
          <xm:sqref>G64:G1048576 G1:G18</xm:sqref>
        </x14:dataValidation>
        <x14:dataValidation type="list" allowBlank="1" showInputMessage="1" showErrorMessage="1">
          <x14:formula1>
            <xm:f>Reports!$A$97:$A$109</xm:f>
          </x14:formula1>
          <xm:sqref>AG64:AG1048576 AG1:AG18</xm:sqref>
        </x14:dataValidation>
        <x14:dataValidation type="list" allowBlank="1" showInputMessage="1" showErrorMessage="1">
          <x14:formula1>
            <xm:f>Reports!$A$113:$A$121</xm:f>
          </x14:formula1>
          <xm:sqref>AH64:AH1048576 AH1:AH18</xm:sqref>
        </x14:dataValidation>
        <x14:dataValidation type="list" allowBlank="1" showInputMessage="1" showErrorMessage="1">
          <x14:formula1>
            <xm:f>Reports!$A$125:$A$131</xm:f>
          </x14:formula1>
          <xm:sqref>AI64:AI1048576 AI1:AI18</xm:sqref>
        </x14:dataValidation>
        <x14:dataValidation type="list" allowBlank="1" showInputMessage="1" showErrorMessage="1">
          <x14:formula1>
            <xm:f>Reports!$A$40:$A$83</xm:f>
          </x14:formula1>
          <xm:sqref>AE64:AE1048576 AE1:AE18 AE32</xm:sqref>
        </x14:dataValidation>
        <x14:dataValidation type="list" allowBlank="1" showInputMessage="1" showErrorMessage="1">
          <x14:formula1>
            <xm:f>[2]Reports!#REF!</xm:f>
          </x14:formula1>
          <xm:sqref>G19:G23 W19:W23 AE19:AI23 AE24:AI24 G24 W24</xm:sqref>
        </x14:dataValidation>
        <x14:dataValidation type="list" allowBlank="1" showInputMessage="1" showErrorMessage="1">
          <x14:formula1>
            <xm:f>[6]Reports!#REF!</xm:f>
          </x14:formula1>
          <xm:sqref>AF32:AI32 W32:W34 G32:G34 AG33:AI34</xm:sqref>
        </x14:dataValidation>
        <x14:dataValidation type="list" allowBlank="1" showInputMessage="1" showErrorMessage="1">
          <x14:formula1>
            <xm:f>[1]Reports!#REF!</xm:f>
          </x14:formula1>
          <xm:sqref>AE34 AE25:AI31 W25:W31 G25:G31</xm:sqref>
        </x14:dataValidation>
        <x14:dataValidation type="list" allowBlank="1" showInputMessage="1" showErrorMessage="1">
          <x14:formula1>
            <xm:f>[4]Reports!#REF!</xm:f>
          </x14:formula1>
          <xm:sqref>W35:W56 G35:G63 AE35:AI63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BI225"/>
  <sheetViews>
    <sheetView zoomScale="80" zoomScaleNormal="80" workbookViewId="0"/>
  </sheetViews>
  <sheetFormatPr defaultRowHeight="15.75"/>
  <cols>
    <col min="1" max="1" width="15.85546875" style="82" bestFit="1" customWidth="1"/>
    <col min="2" max="2" width="17.42578125" style="81" bestFit="1" customWidth="1"/>
    <col min="3" max="3" width="16.7109375" style="81" bestFit="1" customWidth="1"/>
    <col min="4" max="4" width="11.28515625" style="47" bestFit="1" customWidth="1"/>
    <col min="5" max="5" width="14.85546875" style="47" bestFit="1" customWidth="1"/>
    <col min="6" max="6" width="16.28515625" style="47" bestFit="1" customWidth="1"/>
    <col min="7" max="7" width="14.5703125" style="81" bestFit="1" customWidth="1"/>
    <col min="8" max="8" width="12.85546875" style="81" bestFit="1" customWidth="1"/>
    <col min="9" max="9" width="16.28515625" style="17" bestFit="1" customWidth="1"/>
    <col min="10" max="10" width="17.140625" style="47" bestFit="1" customWidth="1"/>
    <col min="11" max="11" width="12.42578125" style="47" customWidth="1"/>
    <col min="12" max="12" width="33" style="81" customWidth="1"/>
    <col min="13" max="13" width="11.5703125" style="83" bestFit="1" customWidth="1"/>
    <col min="14" max="14" width="11" style="84" bestFit="1" customWidth="1"/>
    <col min="15" max="15" width="15.7109375" style="47" bestFit="1" customWidth="1"/>
    <col min="16" max="16" width="14.42578125" style="81" bestFit="1" customWidth="1"/>
    <col min="17" max="17" width="14.85546875" style="82" bestFit="1" customWidth="1"/>
    <col min="18" max="18" width="13.5703125" style="82" bestFit="1" customWidth="1"/>
    <col min="19" max="19" width="11.7109375" style="85" bestFit="1" customWidth="1"/>
    <col min="20" max="20" width="24" style="87" bestFit="1" customWidth="1"/>
    <col min="21" max="21" width="18.28515625" style="82" bestFit="1" customWidth="1"/>
    <col min="22" max="22" width="42.140625" style="81" bestFit="1" customWidth="1"/>
    <col min="23" max="23" width="16.28515625" style="81" bestFit="1" customWidth="1"/>
    <col min="24" max="24" width="52.42578125" style="81" bestFit="1" customWidth="1"/>
    <col min="25" max="25" width="15.7109375" style="17" bestFit="1" customWidth="1"/>
    <col min="26" max="26" width="17.7109375" style="93" bestFit="1" customWidth="1"/>
    <col min="27" max="27" width="15.7109375" style="94" bestFit="1" customWidth="1"/>
    <col min="28" max="28" width="16" style="81" bestFit="1" customWidth="1"/>
    <col min="29" max="29" width="15.7109375" style="81" bestFit="1" customWidth="1"/>
    <col min="30" max="30" width="19.28515625" style="81" bestFit="1" customWidth="1"/>
    <col min="31" max="31" width="13.5703125" style="87" bestFit="1" customWidth="1"/>
    <col min="32" max="32" width="13.140625" style="87" bestFit="1" customWidth="1"/>
    <col min="33" max="33" width="17.28515625" style="81" bestFit="1" customWidth="1"/>
    <col min="34" max="34" width="16" style="81" bestFit="1" customWidth="1"/>
    <col min="35" max="35" width="16.7109375" style="88" bestFit="1" customWidth="1"/>
    <col min="36" max="36" width="24.85546875" style="81" bestFit="1" customWidth="1"/>
    <col min="37" max="37" width="20.28515625" style="81" bestFit="1" customWidth="1"/>
    <col min="38" max="38" width="23.85546875" style="81" bestFit="1" customWidth="1"/>
    <col min="39" max="39" width="19.28515625" style="81" bestFit="1" customWidth="1"/>
    <col min="40" max="40" width="19.5703125" style="81" bestFit="1" customWidth="1"/>
    <col min="41" max="41" width="20.5703125" style="81" bestFit="1" customWidth="1"/>
    <col min="42" max="42" width="26.28515625" style="87" bestFit="1" customWidth="1"/>
    <col min="43" max="43" width="11.7109375" style="82" bestFit="1" customWidth="1"/>
    <col min="44" max="44" width="17.7109375" style="81" bestFit="1" customWidth="1"/>
    <col min="45" max="45" width="15.42578125" style="81" bestFit="1" customWidth="1"/>
    <col min="46" max="46" width="30.7109375" style="81" bestFit="1" customWidth="1"/>
    <col min="47" max="47" width="18.7109375" style="81" bestFit="1" customWidth="1"/>
    <col min="48" max="48" width="19.140625" style="81" bestFit="1" customWidth="1"/>
    <col min="49" max="49" width="14.5703125" style="16" bestFit="1" customWidth="1"/>
    <col min="50" max="50" width="15.7109375" style="16" bestFit="1" customWidth="1"/>
    <col min="51" max="51" width="16.85546875" style="16" bestFit="1" customWidth="1"/>
    <col min="52" max="52" width="15" style="81" bestFit="1" customWidth="1"/>
    <col min="53" max="53" width="8.85546875" style="81" bestFit="1" customWidth="1"/>
    <col min="54" max="54" width="40" style="81" bestFit="1" customWidth="1"/>
    <col min="55" max="16384" width="9.140625" style="81"/>
  </cols>
  <sheetData>
    <row r="1" spans="1:61" s="69" customFormat="1" ht="33" thickTop="1" thickBot="1">
      <c r="A1" s="59" t="s">
        <v>0</v>
      </c>
      <c r="B1" s="60" t="s">
        <v>1</v>
      </c>
      <c r="C1" s="60" t="s">
        <v>2</v>
      </c>
      <c r="D1" s="61" t="s">
        <v>79</v>
      </c>
      <c r="E1" s="61" t="s">
        <v>80</v>
      </c>
      <c r="F1" s="61" t="s">
        <v>81</v>
      </c>
      <c r="G1" s="60" t="s">
        <v>3</v>
      </c>
      <c r="H1" s="60" t="s">
        <v>212</v>
      </c>
      <c r="I1" s="37" t="s">
        <v>4</v>
      </c>
      <c r="J1" s="62" t="s">
        <v>82</v>
      </c>
      <c r="K1" s="62">
        <v>0.14000000000000001</v>
      </c>
      <c r="L1" s="60" t="s">
        <v>5</v>
      </c>
      <c r="M1" s="63" t="s">
        <v>6</v>
      </c>
      <c r="N1" s="64" t="s">
        <v>29</v>
      </c>
      <c r="O1" s="61" t="s">
        <v>71</v>
      </c>
      <c r="P1" s="60" t="s">
        <v>7</v>
      </c>
      <c r="Q1" s="59" t="s">
        <v>8</v>
      </c>
      <c r="R1" s="59" t="s">
        <v>9</v>
      </c>
      <c r="S1" s="65" t="s">
        <v>10</v>
      </c>
      <c r="T1" s="67" t="s">
        <v>34</v>
      </c>
      <c r="U1" s="59" t="s">
        <v>11</v>
      </c>
      <c r="V1" s="60" t="s">
        <v>12</v>
      </c>
      <c r="W1" s="60" t="s">
        <v>69</v>
      </c>
      <c r="X1" s="60" t="s">
        <v>13</v>
      </c>
      <c r="Y1" s="37" t="s">
        <v>67</v>
      </c>
      <c r="Z1" s="89" t="s">
        <v>70</v>
      </c>
      <c r="AA1" s="90" t="s">
        <v>68</v>
      </c>
      <c r="AB1" s="60" t="s">
        <v>14</v>
      </c>
      <c r="AC1" s="60" t="s">
        <v>15</v>
      </c>
      <c r="AD1" s="60" t="s">
        <v>16</v>
      </c>
      <c r="AE1" s="67" t="s">
        <v>17</v>
      </c>
      <c r="AF1" s="67" t="s">
        <v>18</v>
      </c>
      <c r="AG1" s="60" t="s">
        <v>19</v>
      </c>
      <c r="AH1" s="60" t="s">
        <v>20</v>
      </c>
      <c r="AI1" s="68" t="s">
        <v>30</v>
      </c>
      <c r="AJ1" s="60" t="s">
        <v>21</v>
      </c>
      <c r="AK1" s="60" t="s">
        <v>32</v>
      </c>
      <c r="AL1" s="60" t="s">
        <v>22</v>
      </c>
      <c r="AM1" s="60" t="s">
        <v>33</v>
      </c>
      <c r="AN1" s="60" t="s">
        <v>97</v>
      </c>
      <c r="AO1" s="60" t="s">
        <v>23</v>
      </c>
      <c r="AP1" s="67" t="s">
        <v>35</v>
      </c>
      <c r="AQ1" s="59" t="s">
        <v>24</v>
      </c>
      <c r="AR1" s="60" t="s">
        <v>25</v>
      </c>
      <c r="AS1" s="60" t="s">
        <v>26</v>
      </c>
      <c r="AT1" s="60" t="s">
        <v>98</v>
      </c>
      <c r="AU1" s="60" t="s">
        <v>88</v>
      </c>
      <c r="AV1" s="60" t="s">
        <v>89</v>
      </c>
      <c r="AW1" s="36" t="s">
        <v>83</v>
      </c>
      <c r="AX1" s="36" t="s">
        <v>84</v>
      </c>
      <c r="AY1" s="36" t="s">
        <v>85</v>
      </c>
      <c r="AZ1" s="60" t="s">
        <v>27</v>
      </c>
      <c r="BA1" s="60" t="s">
        <v>28</v>
      </c>
      <c r="BB1" s="60" t="s">
        <v>31</v>
      </c>
    </row>
    <row r="2" spans="1:61" ht="17.25" thickTop="1" thickBot="1">
      <c r="A2" s="3"/>
      <c r="B2" s="3"/>
      <c r="C2" s="3"/>
      <c r="D2" s="45"/>
      <c r="E2" s="45"/>
      <c r="F2" s="45">
        <f t="shared" ref="F2:F28" si="0">D2+E2</f>
        <v>0</v>
      </c>
      <c r="G2" s="3"/>
      <c r="H2" s="3"/>
      <c r="I2" s="39"/>
      <c r="J2" s="45">
        <f t="shared" ref="J2:J28" si="1">I2/(1.14)</f>
        <v>0</v>
      </c>
      <c r="K2" s="45">
        <f t="shared" ref="K2:K28" si="2">J2*0.14</f>
        <v>0</v>
      </c>
      <c r="L2" s="3"/>
      <c r="M2" s="72"/>
      <c r="N2" s="73"/>
      <c r="O2" s="45">
        <f t="shared" ref="O2:O28" si="3">I2-D2</f>
        <v>0</v>
      </c>
      <c r="P2" s="71"/>
      <c r="Q2" s="74"/>
      <c r="R2" s="74"/>
      <c r="S2" s="75"/>
      <c r="T2" s="76"/>
      <c r="U2" s="70"/>
      <c r="V2" s="3"/>
      <c r="W2" s="3"/>
      <c r="X2" s="3"/>
      <c r="Y2" s="39"/>
      <c r="Z2" s="91">
        <f>IF(AG2="Corporate",((F2+Y2)/2),IF(G2="Club",I2,(F2+Y2)))</f>
        <v>0</v>
      </c>
      <c r="AA2" s="92">
        <f t="shared" ref="AA2:AA28" si="4">(F2+Y2)-I2</f>
        <v>0</v>
      </c>
      <c r="AB2" s="71"/>
      <c r="AC2" s="3"/>
      <c r="AD2" s="71"/>
      <c r="AE2" s="78"/>
      <c r="AF2" s="78"/>
      <c r="AG2" s="3"/>
      <c r="AH2" s="3"/>
      <c r="AI2" s="79"/>
      <c r="AJ2" s="3"/>
      <c r="AK2" s="71"/>
      <c r="AL2" s="3"/>
      <c r="AM2" s="71"/>
      <c r="AN2" s="71"/>
      <c r="AO2" s="3"/>
      <c r="AP2" s="76"/>
      <c r="AQ2" s="74"/>
      <c r="AR2" s="3"/>
      <c r="AS2" s="3"/>
      <c r="AT2" s="3"/>
      <c r="AU2" s="3"/>
      <c r="AV2" s="3"/>
      <c r="AW2" s="1"/>
      <c r="AX2" s="1"/>
      <c r="AY2" s="1">
        <f t="shared" ref="AY2:AY28" si="5">(AW2*35%)-AX2</f>
        <v>0</v>
      </c>
      <c r="AZ2" s="3"/>
      <c r="BA2" s="3"/>
      <c r="BB2" s="3"/>
      <c r="BC2" s="80" t="e">
        <f t="shared" ref="BC2:BC28" si="6">D2/I2</f>
        <v>#DIV/0!</v>
      </c>
      <c r="BD2" s="80" t="e">
        <f t="shared" ref="BD2:BD28" si="7">E2/O2</f>
        <v>#DIV/0!</v>
      </c>
      <c r="BE2" s="81">
        <f t="shared" ref="BE2:BE28" si="8">LEN(Q2)</f>
        <v>0</v>
      </c>
      <c r="BF2" s="81">
        <f t="shared" ref="BF2:BF28" si="9">LEN(R2)</f>
        <v>0</v>
      </c>
      <c r="BG2" s="81">
        <f t="shared" ref="BG2:BG28" si="10">LEN(T2)</f>
        <v>0</v>
      </c>
      <c r="BH2" s="81">
        <f t="shared" ref="BH2:BH28" si="11">LEN(AP2)</f>
        <v>0</v>
      </c>
      <c r="BI2" s="81">
        <f t="shared" ref="BI2:BI28" si="12">LEN(AQ2)</f>
        <v>0</v>
      </c>
    </row>
    <row r="3" spans="1:61" s="404" customFormat="1" ht="17.25" thickTop="1" thickBot="1">
      <c r="A3" s="393" t="s">
        <v>4820</v>
      </c>
      <c r="B3" s="394" t="s">
        <v>4821</v>
      </c>
      <c r="C3" s="390" t="s">
        <v>103</v>
      </c>
      <c r="D3" s="392">
        <v>58800</v>
      </c>
      <c r="E3" s="392">
        <f>60000-D3</f>
        <v>1200</v>
      </c>
      <c r="F3" s="392">
        <f>D3+E3</f>
        <v>60000</v>
      </c>
      <c r="G3" s="390" t="s">
        <v>216</v>
      </c>
      <c r="H3" s="390">
        <v>4</v>
      </c>
      <c r="I3" s="391">
        <v>118750</v>
      </c>
      <c r="J3" s="392">
        <f>I3/(1.14)</f>
        <v>104166.66666666667</v>
      </c>
      <c r="K3" s="392">
        <f>J3*0.14</f>
        <v>14583.333333333336</v>
      </c>
      <c r="L3" s="390" t="s">
        <v>4822</v>
      </c>
      <c r="M3" s="395">
        <v>1623</v>
      </c>
      <c r="N3" s="396">
        <v>60</v>
      </c>
      <c r="O3" s="392">
        <f>I3-D3</f>
        <v>59950</v>
      </c>
      <c r="P3" s="394">
        <v>43065</v>
      </c>
      <c r="Q3" s="397" t="s">
        <v>4823</v>
      </c>
      <c r="R3" s="397"/>
      <c r="S3" s="398" t="s">
        <v>4824</v>
      </c>
      <c r="T3" s="399">
        <v>27809240102272</v>
      </c>
      <c r="U3" s="393">
        <v>4258482</v>
      </c>
      <c r="V3" s="400" t="s">
        <v>4854</v>
      </c>
      <c r="W3" s="390"/>
      <c r="X3" s="390" t="s">
        <v>4825</v>
      </c>
      <c r="Y3" s="391">
        <v>54586</v>
      </c>
      <c r="Z3" s="405">
        <f>IF(AG3="Corporate",((F3+Y3)/2),IF(G3="Club",I3,(F3+Y3)))</f>
        <v>114586</v>
      </c>
      <c r="AA3" s="406">
        <f>(F3+Y3)-I3</f>
        <v>-4164</v>
      </c>
      <c r="AB3" s="394">
        <v>43066</v>
      </c>
      <c r="AC3" s="390"/>
      <c r="AD3" s="394"/>
      <c r="AE3" s="401" t="s">
        <v>284</v>
      </c>
      <c r="AF3" s="401" t="s">
        <v>280</v>
      </c>
      <c r="AG3" s="390" t="s">
        <v>39</v>
      </c>
      <c r="AH3" s="390" t="s">
        <v>47</v>
      </c>
      <c r="AI3" s="402" t="s">
        <v>50</v>
      </c>
      <c r="AJ3" s="390"/>
      <c r="AK3" s="394"/>
      <c r="AL3" s="390"/>
      <c r="AM3" s="394"/>
      <c r="AN3" s="390" t="s">
        <v>4822</v>
      </c>
      <c r="AO3" s="390" t="s">
        <v>4826</v>
      </c>
      <c r="AP3" s="399">
        <v>28401290100828</v>
      </c>
      <c r="AQ3" s="397" t="s">
        <v>4827</v>
      </c>
      <c r="AR3" s="390"/>
      <c r="AS3" s="390"/>
      <c r="AT3" s="390" t="s">
        <v>4828</v>
      </c>
      <c r="AU3" s="390" t="s">
        <v>278</v>
      </c>
      <c r="AV3" s="390" t="s">
        <v>278</v>
      </c>
      <c r="AW3" s="389">
        <v>11000</v>
      </c>
      <c r="AX3" s="389"/>
      <c r="AY3" s="389">
        <f>(AW3*35%)-AX3</f>
        <v>3849.9999999999995</v>
      </c>
      <c r="AZ3" s="390"/>
      <c r="BA3" s="390"/>
      <c r="BB3" s="390"/>
      <c r="BC3" s="403">
        <f>D3/I3</f>
        <v>0.49515789473684213</v>
      </c>
      <c r="BD3" s="403">
        <f>E3/O3</f>
        <v>2.0016680567139282E-2</v>
      </c>
      <c r="BE3" s="404">
        <f>LEN(Q3)</f>
        <v>11</v>
      </c>
      <c r="BF3" s="404">
        <f>LEN(R3)</f>
        <v>0</v>
      </c>
      <c r="BG3" s="404">
        <f>LEN(T3)</f>
        <v>14</v>
      </c>
      <c r="BH3" s="404">
        <f>LEN(AP3)</f>
        <v>14</v>
      </c>
      <c r="BI3" s="404">
        <f>LEN(AQ3)</f>
        <v>11</v>
      </c>
    </row>
    <row r="4" spans="1:61" ht="17.25" thickTop="1" thickBot="1">
      <c r="A4" s="3"/>
      <c r="B4" s="3"/>
      <c r="C4" s="3"/>
      <c r="D4" s="45"/>
      <c r="E4" s="45"/>
      <c r="F4" s="45">
        <f t="shared" si="0"/>
        <v>0</v>
      </c>
      <c r="G4" s="3"/>
      <c r="H4" s="3"/>
      <c r="I4" s="39"/>
      <c r="J4" s="45">
        <f t="shared" si="1"/>
        <v>0</v>
      </c>
      <c r="K4" s="45">
        <f t="shared" si="2"/>
        <v>0</v>
      </c>
      <c r="L4" s="3"/>
      <c r="M4" s="72"/>
      <c r="N4" s="73"/>
      <c r="O4" s="45">
        <f t="shared" si="3"/>
        <v>0</v>
      </c>
      <c r="P4" s="71"/>
      <c r="Q4" s="74"/>
      <c r="R4" s="74"/>
      <c r="S4" s="75"/>
      <c r="T4" s="76"/>
      <c r="U4" s="70"/>
      <c r="V4" s="3"/>
      <c r="W4" s="3"/>
      <c r="X4" s="3"/>
      <c r="Y4" s="39"/>
      <c r="Z4" s="405">
        <f t="shared" ref="Z4:Z66" si="13">IF(AG4="Corporate",((F4+Y4)/2),IF(G4="Club",I4,(F4+Y4)))</f>
        <v>0</v>
      </c>
      <c r="AA4" s="92">
        <f t="shared" si="4"/>
        <v>0</v>
      </c>
      <c r="AB4" s="71"/>
      <c r="AC4" s="3"/>
      <c r="AD4" s="71"/>
      <c r="AE4" s="78"/>
      <c r="AF4" s="78"/>
      <c r="AG4" s="3"/>
      <c r="AH4" s="3"/>
      <c r="AI4" s="79"/>
      <c r="AJ4" s="3"/>
      <c r="AK4" s="71"/>
      <c r="AL4" s="3"/>
      <c r="AM4" s="71"/>
      <c r="AN4" s="71"/>
      <c r="AO4" s="3"/>
      <c r="AP4" s="76"/>
      <c r="AQ4" s="74"/>
      <c r="AR4" s="3"/>
      <c r="AS4" s="3"/>
      <c r="AT4" s="3"/>
      <c r="AU4" s="3"/>
      <c r="AV4" s="3"/>
      <c r="AW4" s="1"/>
      <c r="AX4" s="1"/>
      <c r="AY4" s="1">
        <f t="shared" si="5"/>
        <v>0</v>
      </c>
      <c r="AZ4" s="3"/>
      <c r="BA4" s="3"/>
      <c r="BB4" s="3"/>
      <c r="BC4" s="80" t="e">
        <f t="shared" si="6"/>
        <v>#DIV/0!</v>
      </c>
      <c r="BD4" s="80" t="e">
        <f t="shared" si="7"/>
        <v>#DIV/0!</v>
      </c>
      <c r="BE4" s="81">
        <f t="shared" si="8"/>
        <v>0</v>
      </c>
      <c r="BF4" s="81">
        <f t="shared" si="9"/>
        <v>0</v>
      </c>
      <c r="BG4" s="81">
        <f t="shared" si="10"/>
        <v>0</v>
      </c>
      <c r="BH4" s="81">
        <f t="shared" si="11"/>
        <v>0</v>
      </c>
      <c r="BI4" s="81">
        <f t="shared" si="12"/>
        <v>0</v>
      </c>
    </row>
    <row r="5" spans="1:61" ht="17.25" thickTop="1" thickBot="1">
      <c r="A5" s="3"/>
      <c r="B5" s="3"/>
      <c r="C5" s="3"/>
      <c r="D5" s="45"/>
      <c r="E5" s="45"/>
      <c r="F5" s="45">
        <f t="shared" si="0"/>
        <v>0</v>
      </c>
      <c r="G5" s="3"/>
      <c r="H5" s="3"/>
      <c r="I5" s="39"/>
      <c r="J5" s="45">
        <f t="shared" si="1"/>
        <v>0</v>
      </c>
      <c r="K5" s="45">
        <f t="shared" si="2"/>
        <v>0</v>
      </c>
      <c r="L5" s="3"/>
      <c r="M5" s="72"/>
      <c r="N5" s="73"/>
      <c r="O5" s="45">
        <f t="shared" si="3"/>
        <v>0</v>
      </c>
      <c r="P5" s="71"/>
      <c r="Q5" s="74"/>
      <c r="R5" s="74"/>
      <c r="S5" s="75"/>
      <c r="T5" s="76"/>
      <c r="U5" s="70"/>
      <c r="V5" s="3"/>
      <c r="W5" s="3"/>
      <c r="X5" s="3"/>
      <c r="Y5" s="39"/>
      <c r="Z5" s="405">
        <f t="shared" si="13"/>
        <v>0</v>
      </c>
      <c r="AA5" s="92">
        <f t="shared" si="4"/>
        <v>0</v>
      </c>
      <c r="AB5" s="71"/>
      <c r="AC5" s="3"/>
      <c r="AD5" s="71"/>
      <c r="AE5" s="78"/>
      <c r="AF5" s="78"/>
      <c r="AG5" s="3"/>
      <c r="AH5" s="3"/>
      <c r="AI5" s="79"/>
      <c r="AJ5" s="3"/>
      <c r="AK5" s="71"/>
      <c r="AL5" s="3"/>
      <c r="AM5" s="71"/>
      <c r="AN5" s="71"/>
      <c r="AO5" s="3"/>
      <c r="AP5" s="76"/>
      <c r="AQ5" s="74"/>
      <c r="AR5" s="3"/>
      <c r="AS5" s="3"/>
      <c r="AT5" s="3"/>
      <c r="AU5" s="3"/>
      <c r="AV5" s="3"/>
      <c r="AW5" s="1"/>
      <c r="AX5" s="1"/>
      <c r="AY5" s="1">
        <f t="shared" si="5"/>
        <v>0</v>
      </c>
      <c r="AZ5" s="3"/>
      <c r="BA5" s="3"/>
      <c r="BB5" s="3"/>
      <c r="BC5" s="80" t="e">
        <f t="shared" si="6"/>
        <v>#DIV/0!</v>
      </c>
      <c r="BD5" s="80" t="e">
        <f t="shared" si="7"/>
        <v>#DIV/0!</v>
      </c>
      <c r="BE5" s="81">
        <f t="shared" si="8"/>
        <v>0</v>
      </c>
      <c r="BF5" s="81">
        <f t="shared" si="9"/>
        <v>0</v>
      </c>
      <c r="BG5" s="81">
        <f t="shared" si="10"/>
        <v>0</v>
      </c>
      <c r="BH5" s="81">
        <f t="shared" si="11"/>
        <v>0</v>
      </c>
      <c r="BI5" s="81">
        <f t="shared" si="12"/>
        <v>0</v>
      </c>
    </row>
    <row r="6" spans="1:61" ht="17.25" thickTop="1" thickBot="1">
      <c r="A6" s="3"/>
      <c r="B6" s="3"/>
      <c r="C6" s="3"/>
      <c r="D6" s="45"/>
      <c r="E6" s="45"/>
      <c r="F6" s="45">
        <f t="shared" si="0"/>
        <v>0</v>
      </c>
      <c r="G6" s="3"/>
      <c r="H6" s="3"/>
      <c r="I6" s="39"/>
      <c r="J6" s="45">
        <f t="shared" si="1"/>
        <v>0</v>
      </c>
      <c r="K6" s="45">
        <f t="shared" si="2"/>
        <v>0</v>
      </c>
      <c r="L6" s="3"/>
      <c r="M6" s="72"/>
      <c r="N6" s="73"/>
      <c r="O6" s="45">
        <f t="shared" si="3"/>
        <v>0</v>
      </c>
      <c r="P6" s="71"/>
      <c r="Q6" s="74"/>
      <c r="R6" s="74"/>
      <c r="S6" s="75"/>
      <c r="T6" s="76"/>
      <c r="U6" s="70"/>
      <c r="V6" s="3"/>
      <c r="W6" s="3"/>
      <c r="X6" s="3"/>
      <c r="Y6" s="39"/>
      <c r="Z6" s="405">
        <f t="shared" si="13"/>
        <v>0</v>
      </c>
      <c r="AA6" s="92">
        <f t="shared" si="4"/>
        <v>0</v>
      </c>
      <c r="AB6" s="71"/>
      <c r="AC6" s="3"/>
      <c r="AD6" s="71"/>
      <c r="AE6" s="78"/>
      <c r="AF6" s="78"/>
      <c r="AG6" s="3"/>
      <c r="AH6" s="3"/>
      <c r="AI6" s="79"/>
      <c r="AJ6" s="3"/>
      <c r="AK6" s="71"/>
      <c r="AL6" s="3"/>
      <c r="AM6" s="71"/>
      <c r="AN6" s="71"/>
      <c r="AO6" s="3"/>
      <c r="AP6" s="76"/>
      <c r="AQ6" s="74"/>
      <c r="AR6" s="3"/>
      <c r="AS6" s="3"/>
      <c r="AT6" s="3"/>
      <c r="AU6" s="3"/>
      <c r="AV6" s="3"/>
      <c r="AW6" s="1"/>
      <c r="AX6" s="1"/>
      <c r="AY6" s="1">
        <f t="shared" si="5"/>
        <v>0</v>
      </c>
      <c r="AZ6" s="3"/>
      <c r="BA6" s="3"/>
      <c r="BB6" s="3"/>
      <c r="BC6" s="80" t="e">
        <f t="shared" si="6"/>
        <v>#DIV/0!</v>
      </c>
      <c r="BD6" s="80" t="e">
        <f t="shared" si="7"/>
        <v>#DIV/0!</v>
      </c>
      <c r="BE6" s="81">
        <f t="shared" si="8"/>
        <v>0</v>
      </c>
      <c r="BF6" s="81">
        <f t="shared" si="9"/>
        <v>0</v>
      </c>
      <c r="BG6" s="81">
        <f t="shared" si="10"/>
        <v>0</v>
      </c>
      <c r="BH6" s="81">
        <f t="shared" si="11"/>
        <v>0</v>
      </c>
      <c r="BI6" s="81">
        <f t="shared" si="12"/>
        <v>0</v>
      </c>
    </row>
    <row r="7" spans="1:61" ht="17.25" thickTop="1" thickBot="1">
      <c r="A7" s="3"/>
      <c r="B7" s="3"/>
      <c r="C7" s="3"/>
      <c r="D7" s="45"/>
      <c r="E7" s="45"/>
      <c r="F7" s="45">
        <f t="shared" si="0"/>
        <v>0</v>
      </c>
      <c r="G7" s="3"/>
      <c r="H7" s="3"/>
      <c r="I7" s="39"/>
      <c r="J7" s="45">
        <f t="shared" si="1"/>
        <v>0</v>
      </c>
      <c r="K7" s="45">
        <f t="shared" si="2"/>
        <v>0</v>
      </c>
      <c r="L7" s="3"/>
      <c r="M7" s="72"/>
      <c r="N7" s="73"/>
      <c r="O7" s="45">
        <f t="shared" si="3"/>
        <v>0</v>
      </c>
      <c r="P7" s="71"/>
      <c r="Q7" s="74"/>
      <c r="R7" s="74"/>
      <c r="S7" s="75"/>
      <c r="T7" s="76"/>
      <c r="U7" s="70"/>
      <c r="V7" s="3"/>
      <c r="W7" s="3"/>
      <c r="X7" s="3"/>
      <c r="Y7" s="39"/>
      <c r="Z7" s="405">
        <f t="shared" si="13"/>
        <v>0</v>
      </c>
      <c r="AA7" s="92">
        <f t="shared" si="4"/>
        <v>0</v>
      </c>
      <c r="AB7" s="71"/>
      <c r="AC7" s="3"/>
      <c r="AD7" s="71"/>
      <c r="AE7" s="78"/>
      <c r="AF7" s="78"/>
      <c r="AG7" s="3"/>
      <c r="AH7" s="3"/>
      <c r="AI7" s="79"/>
      <c r="AJ7" s="3"/>
      <c r="AK7" s="71"/>
      <c r="AL7" s="3"/>
      <c r="AM7" s="71"/>
      <c r="AN7" s="71"/>
      <c r="AO7" s="3"/>
      <c r="AP7" s="76"/>
      <c r="AQ7" s="74"/>
      <c r="AR7" s="3"/>
      <c r="AS7" s="3"/>
      <c r="AT7" s="3"/>
      <c r="AU7" s="3"/>
      <c r="AV7" s="3"/>
      <c r="AW7" s="1"/>
      <c r="AX7" s="1"/>
      <c r="AY7" s="1">
        <f t="shared" si="5"/>
        <v>0</v>
      </c>
      <c r="AZ7" s="3"/>
      <c r="BA7" s="3"/>
      <c r="BB7" s="3"/>
      <c r="BC7" s="80" t="e">
        <f t="shared" si="6"/>
        <v>#DIV/0!</v>
      </c>
      <c r="BD7" s="80" t="e">
        <f t="shared" si="7"/>
        <v>#DIV/0!</v>
      </c>
      <c r="BE7" s="81">
        <f t="shared" si="8"/>
        <v>0</v>
      </c>
      <c r="BF7" s="81">
        <f t="shared" si="9"/>
        <v>0</v>
      </c>
      <c r="BG7" s="81">
        <f t="shared" si="10"/>
        <v>0</v>
      </c>
      <c r="BH7" s="81">
        <f t="shared" si="11"/>
        <v>0</v>
      </c>
      <c r="BI7" s="81">
        <f t="shared" si="12"/>
        <v>0</v>
      </c>
    </row>
    <row r="8" spans="1:61" ht="17.25" thickTop="1" thickBot="1">
      <c r="A8" s="3"/>
      <c r="B8" s="3"/>
      <c r="C8" s="3"/>
      <c r="D8" s="45"/>
      <c r="E8" s="45"/>
      <c r="F8" s="45">
        <f t="shared" si="0"/>
        <v>0</v>
      </c>
      <c r="G8" s="3"/>
      <c r="H8" s="3"/>
      <c r="I8" s="39"/>
      <c r="J8" s="45">
        <f t="shared" si="1"/>
        <v>0</v>
      </c>
      <c r="K8" s="45">
        <f t="shared" si="2"/>
        <v>0</v>
      </c>
      <c r="L8" s="3"/>
      <c r="M8" s="72"/>
      <c r="N8" s="73"/>
      <c r="O8" s="45">
        <f t="shared" si="3"/>
        <v>0</v>
      </c>
      <c r="P8" s="71"/>
      <c r="Q8" s="74"/>
      <c r="R8" s="74"/>
      <c r="S8" s="75"/>
      <c r="T8" s="76"/>
      <c r="U8" s="70"/>
      <c r="V8" s="3"/>
      <c r="W8" s="3"/>
      <c r="X8" s="3"/>
      <c r="Y8" s="39"/>
      <c r="Z8" s="405">
        <f t="shared" si="13"/>
        <v>0</v>
      </c>
      <c r="AA8" s="92">
        <f t="shared" si="4"/>
        <v>0</v>
      </c>
      <c r="AB8" s="71"/>
      <c r="AC8" s="3"/>
      <c r="AD8" s="71"/>
      <c r="AE8" s="78"/>
      <c r="AF8" s="78"/>
      <c r="AG8" s="3"/>
      <c r="AH8" s="3"/>
      <c r="AI8" s="79"/>
      <c r="AJ8" s="3"/>
      <c r="AK8" s="71"/>
      <c r="AL8" s="3"/>
      <c r="AM8" s="71"/>
      <c r="AN8" s="71"/>
      <c r="AO8" s="3"/>
      <c r="AP8" s="76"/>
      <c r="AQ8" s="74"/>
      <c r="AR8" s="3"/>
      <c r="AS8" s="3"/>
      <c r="AT8" s="3"/>
      <c r="AU8" s="3"/>
      <c r="AV8" s="3"/>
      <c r="AW8" s="1"/>
      <c r="AX8" s="1"/>
      <c r="AY8" s="1">
        <f t="shared" si="5"/>
        <v>0</v>
      </c>
      <c r="AZ8" s="3"/>
      <c r="BA8" s="3"/>
      <c r="BB8" s="3"/>
      <c r="BC8" s="80" t="e">
        <f t="shared" si="6"/>
        <v>#DIV/0!</v>
      </c>
      <c r="BD8" s="80" t="e">
        <f t="shared" si="7"/>
        <v>#DIV/0!</v>
      </c>
      <c r="BE8" s="81">
        <f t="shared" si="8"/>
        <v>0</v>
      </c>
      <c r="BF8" s="81">
        <f t="shared" si="9"/>
        <v>0</v>
      </c>
      <c r="BG8" s="81">
        <f t="shared" si="10"/>
        <v>0</v>
      </c>
      <c r="BH8" s="81">
        <f t="shared" si="11"/>
        <v>0</v>
      </c>
      <c r="BI8" s="81">
        <f t="shared" si="12"/>
        <v>0</v>
      </c>
    </row>
    <row r="9" spans="1:61" ht="17.25" thickTop="1" thickBot="1">
      <c r="A9" s="3"/>
      <c r="B9" s="3"/>
      <c r="C9" s="3"/>
      <c r="D9" s="45"/>
      <c r="E9" s="45"/>
      <c r="F9" s="45">
        <f t="shared" si="0"/>
        <v>0</v>
      </c>
      <c r="G9" s="3"/>
      <c r="H9" s="3"/>
      <c r="I9" s="39"/>
      <c r="J9" s="45">
        <f t="shared" si="1"/>
        <v>0</v>
      </c>
      <c r="K9" s="45">
        <f t="shared" si="2"/>
        <v>0</v>
      </c>
      <c r="L9" s="3"/>
      <c r="M9" s="72"/>
      <c r="N9" s="73"/>
      <c r="O9" s="45">
        <f t="shared" si="3"/>
        <v>0</v>
      </c>
      <c r="P9" s="71"/>
      <c r="Q9" s="74"/>
      <c r="R9" s="74"/>
      <c r="S9" s="75"/>
      <c r="T9" s="76"/>
      <c r="U9" s="70"/>
      <c r="V9" s="3"/>
      <c r="W9" s="3"/>
      <c r="X9" s="3"/>
      <c r="Y9" s="39"/>
      <c r="Z9" s="405">
        <f t="shared" si="13"/>
        <v>0</v>
      </c>
      <c r="AA9" s="92">
        <f t="shared" si="4"/>
        <v>0</v>
      </c>
      <c r="AB9" s="71"/>
      <c r="AC9" s="3"/>
      <c r="AD9" s="71"/>
      <c r="AE9" s="78"/>
      <c r="AF9" s="78"/>
      <c r="AG9" s="3"/>
      <c r="AH9" s="3"/>
      <c r="AI9" s="79"/>
      <c r="AJ9" s="3"/>
      <c r="AK9" s="71"/>
      <c r="AL9" s="3"/>
      <c r="AM9" s="71"/>
      <c r="AN9" s="71"/>
      <c r="AO9" s="3"/>
      <c r="AP9" s="76"/>
      <c r="AQ9" s="74"/>
      <c r="AR9" s="3"/>
      <c r="AS9" s="3"/>
      <c r="AT9" s="3"/>
      <c r="AU9" s="3"/>
      <c r="AV9" s="3"/>
      <c r="AW9" s="1"/>
      <c r="AX9" s="1"/>
      <c r="AY9" s="1">
        <f t="shared" si="5"/>
        <v>0</v>
      </c>
      <c r="AZ9" s="3"/>
      <c r="BA9" s="3"/>
      <c r="BB9" s="3"/>
      <c r="BC9" s="80" t="e">
        <f t="shared" si="6"/>
        <v>#DIV/0!</v>
      </c>
      <c r="BD9" s="80" t="e">
        <f t="shared" si="7"/>
        <v>#DIV/0!</v>
      </c>
      <c r="BE9" s="81">
        <f t="shared" si="8"/>
        <v>0</v>
      </c>
      <c r="BF9" s="81">
        <f t="shared" si="9"/>
        <v>0</v>
      </c>
      <c r="BG9" s="81">
        <f t="shared" si="10"/>
        <v>0</v>
      </c>
      <c r="BH9" s="81">
        <f t="shared" si="11"/>
        <v>0</v>
      </c>
      <c r="BI9" s="81">
        <f t="shared" si="12"/>
        <v>0</v>
      </c>
    </row>
    <row r="10" spans="1:61" ht="17.25" thickTop="1" thickBot="1">
      <c r="A10" s="3"/>
      <c r="B10" s="3"/>
      <c r="C10" s="3"/>
      <c r="D10" s="45"/>
      <c r="E10" s="45"/>
      <c r="F10" s="45">
        <f t="shared" si="0"/>
        <v>0</v>
      </c>
      <c r="G10" s="3"/>
      <c r="H10" s="3"/>
      <c r="I10" s="39"/>
      <c r="J10" s="45">
        <f t="shared" si="1"/>
        <v>0</v>
      </c>
      <c r="K10" s="45">
        <f t="shared" si="2"/>
        <v>0</v>
      </c>
      <c r="L10" s="3"/>
      <c r="M10" s="72"/>
      <c r="N10" s="73"/>
      <c r="O10" s="45">
        <f t="shared" si="3"/>
        <v>0</v>
      </c>
      <c r="P10" s="71"/>
      <c r="Q10" s="74"/>
      <c r="R10" s="74"/>
      <c r="S10" s="75"/>
      <c r="T10" s="76"/>
      <c r="U10" s="70"/>
      <c r="V10" s="3"/>
      <c r="W10" s="3"/>
      <c r="X10" s="3"/>
      <c r="Y10" s="39"/>
      <c r="Z10" s="405">
        <f t="shared" si="13"/>
        <v>0</v>
      </c>
      <c r="AA10" s="92">
        <f t="shared" si="4"/>
        <v>0</v>
      </c>
      <c r="AB10" s="71"/>
      <c r="AC10" s="3"/>
      <c r="AD10" s="71"/>
      <c r="AE10" s="78"/>
      <c r="AF10" s="78"/>
      <c r="AG10" s="3"/>
      <c r="AH10" s="3"/>
      <c r="AI10" s="79"/>
      <c r="AJ10" s="3"/>
      <c r="AK10" s="71"/>
      <c r="AL10" s="3"/>
      <c r="AM10" s="71"/>
      <c r="AN10" s="71"/>
      <c r="AO10" s="3"/>
      <c r="AP10" s="76"/>
      <c r="AQ10" s="74"/>
      <c r="AR10" s="3"/>
      <c r="AS10" s="3"/>
      <c r="AT10" s="3"/>
      <c r="AU10" s="3"/>
      <c r="AV10" s="3"/>
      <c r="AW10" s="1"/>
      <c r="AX10" s="1"/>
      <c r="AY10" s="1">
        <f t="shared" si="5"/>
        <v>0</v>
      </c>
      <c r="AZ10" s="3"/>
      <c r="BA10" s="3"/>
      <c r="BB10" s="3"/>
      <c r="BC10" s="80" t="e">
        <f t="shared" si="6"/>
        <v>#DIV/0!</v>
      </c>
      <c r="BD10" s="80" t="e">
        <f t="shared" si="7"/>
        <v>#DIV/0!</v>
      </c>
      <c r="BE10" s="81">
        <f t="shared" si="8"/>
        <v>0</v>
      </c>
      <c r="BF10" s="81">
        <f t="shared" si="9"/>
        <v>0</v>
      </c>
      <c r="BG10" s="81">
        <f t="shared" si="10"/>
        <v>0</v>
      </c>
      <c r="BH10" s="81">
        <f t="shared" si="11"/>
        <v>0</v>
      </c>
      <c r="BI10" s="81">
        <f t="shared" si="12"/>
        <v>0</v>
      </c>
    </row>
    <row r="11" spans="1:61" ht="17.25" thickTop="1" thickBot="1">
      <c r="A11" s="3"/>
      <c r="B11" s="3"/>
      <c r="C11" s="3"/>
      <c r="D11" s="45"/>
      <c r="E11" s="45"/>
      <c r="F11" s="45">
        <f t="shared" si="0"/>
        <v>0</v>
      </c>
      <c r="G11" s="3"/>
      <c r="H11" s="3"/>
      <c r="I11" s="39"/>
      <c r="J11" s="45">
        <f t="shared" si="1"/>
        <v>0</v>
      </c>
      <c r="K11" s="45">
        <f t="shared" si="2"/>
        <v>0</v>
      </c>
      <c r="L11" s="3"/>
      <c r="M11" s="72"/>
      <c r="N11" s="73"/>
      <c r="O11" s="45">
        <f t="shared" si="3"/>
        <v>0</v>
      </c>
      <c r="P11" s="71"/>
      <c r="Q11" s="74"/>
      <c r="R11" s="74"/>
      <c r="S11" s="75"/>
      <c r="T11" s="76"/>
      <c r="U11" s="70"/>
      <c r="V11" s="3"/>
      <c r="W11" s="3"/>
      <c r="X11" s="3"/>
      <c r="Y11" s="39"/>
      <c r="Z11" s="405">
        <f t="shared" si="13"/>
        <v>0</v>
      </c>
      <c r="AA11" s="92">
        <f t="shared" si="4"/>
        <v>0</v>
      </c>
      <c r="AB11" s="71"/>
      <c r="AC11" s="3"/>
      <c r="AD11" s="71"/>
      <c r="AE11" s="78"/>
      <c r="AF11" s="78"/>
      <c r="AG11" s="3"/>
      <c r="AH11" s="3"/>
      <c r="AI11" s="79"/>
      <c r="AJ11" s="3"/>
      <c r="AK11" s="71"/>
      <c r="AL11" s="3"/>
      <c r="AM11" s="71"/>
      <c r="AN11" s="71"/>
      <c r="AO11" s="3"/>
      <c r="AP11" s="76"/>
      <c r="AQ11" s="74"/>
      <c r="AR11" s="3"/>
      <c r="AS11" s="3"/>
      <c r="AT11" s="3"/>
      <c r="AU11" s="3"/>
      <c r="AV11" s="3"/>
      <c r="AW11" s="1"/>
      <c r="AX11" s="1"/>
      <c r="AY11" s="1">
        <f t="shared" si="5"/>
        <v>0</v>
      </c>
      <c r="AZ11" s="3"/>
      <c r="BA11" s="3"/>
      <c r="BB11" s="3"/>
      <c r="BC11" s="80" t="e">
        <f t="shared" si="6"/>
        <v>#DIV/0!</v>
      </c>
      <c r="BD11" s="80" t="e">
        <f t="shared" si="7"/>
        <v>#DIV/0!</v>
      </c>
      <c r="BE11" s="81">
        <f t="shared" si="8"/>
        <v>0</v>
      </c>
      <c r="BF11" s="81">
        <f t="shared" si="9"/>
        <v>0</v>
      </c>
      <c r="BG11" s="81">
        <f t="shared" si="10"/>
        <v>0</v>
      </c>
      <c r="BH11" s="81">
        <f t="shared" si="11"/>
        <v>0</v>
      </c>
      <c r="BI11" s="81">
        <f t="shared" si="12"/>
        <v>0</v>
      </c>
    </row>
    <row r="12" spans="1:61" ht="17.25" thickTop="1" thickBot="1">
      <c r="A12" s="3"/>
      <c r="B12" s="3"/>
      <c r="C12" s="3"/>
      <c r="D12" s="45"/>
      <c r="E12" s="45"/>
      <c r="F12" s="45">
        <f t="shared" si="0"/>
        <v>0</v>
      </c>
      <c r="G12" s="3"/>
      <c r="H12" s="3"/>
      <c r="I12" s="39"/>
      <c r="J12" s="45">
        <f t="shared" si="1"/>
        <v>0</v>
      </c>
      <c r="K12" s="45">
        <f t="shared" si="2"/>
        <v>0</v>
      </c>
      <c r="L12" s="3"/>
      <c r="M12" s="72"/>
      <c r="N12" s="73"/>
      <c r="O12" s="45">
        <f t="shared" si="3"/>
        <v>0</v>
      </c>
      <c r="P12" s="71"/>
      <c r="Q12" s="74"/>
      <c r="R12" s="74"/>
      <c r="S12" s="75"/>
      <c r="T12" s="76"/>
      <c r="U12" s="70"/>
      <c r="V12" s="3"/>
      <c r="W12" s="3"/>
      <c r="X12" s="3"/>
      <c r="Y12" s="39"/>
      <c r="Z12" s="405">
        <f t="shared" si="13"/>
        <v>0</v>
      </c>
      <c r="AA12" s="92">
        <f t="shared" si="4"/>
        <v>0</v>
      </c>
      <c r="AB12" s="71"/>
      <c r="AC12" s="3"/>
      <c r="AD12" s="71"/>
      <c r="AE12" s="78"/>
      <c r="AF12" s="78"/>
      <c r="AG12" s="3"/>
      <c r="AH12" s="3"/>
      <c r="AI12" s="79"/>
      <c r="AJ12" s="3"/>
      <c r="AK12" s="71"/>
      <c r="AL12" s="3"/>
      <c r="AM12" s="71"/>
      <c r="AN12" s="71"/>
      <c r="AO12" s="3"/>
      <c r="AP12" s="76"/>
      <c r="AQ12" s="74"/>
      <c r="AR12" s="3"/>
      <c r="AS12" s="3"/>
      <c r="AT12" s="3"/>
      <c r="AU12" s="3"/>
      <c r="AV12" s="3"/>
      <c r="AW12" s="1"/>
      <c r="AX12" s="1"/>
      <c r="AY12" s="1">
        <f t="shared" si="5"/>
        <v>0</v>
      </c>
      <c r="AZ12" s="3"/>
      <c r="BA12" s="3"/>
      <c r="BB12" s="3"/>
      <c r="BC12" s="80" t="e">
        <f t="shared" si="6"/>
        <v>#DIV/0!</v>
      </c>
      <c r="BD12" s="80" t="e">
        <f t="shared" si="7"/>
        <v>#DIV/0!</v>
      </c>
      <c r="BE12" s="81">
        <f t="shared" si="8"/>
        <v>0</v>
      </c>
      <c r="BF12" s="81">
        <f t="shared" si="9"/>
        <v>0</v>
      </c>
      <c r="BG12" s="81">
        <f t="shared" si="10"/>
        <v>0</v>
      </c>
      <c r="BH12" s="81">
        <f t="shared" si="11"/>
        <v>0</v>
      </c>
      <c r="BI12" s="81">
        <f t="shared" si="12"/>
        <v>0</v>
      </c>
    </row>
    <row r="13" spans="1:61" ht="17.25" thickTop="1" thickBot="1">
      <c r="A13" s="3"/>
      <c r="B13" s="3"/>
      <c r="C13" s="3"/>
      <c r="D13" s="45"/>
      <c r="E13" s="45"/>
      <c r="F13" s="45">
        <f t="shared" si="0"/>
        <v>0</v>
      </c>
      <c r="G13" s="3"/>
      <c r="H13" s="3"/>
      <c r="I13" s="39"/>
      <c r="J13" s="45">
        <f t="shared" si="1"/>
        <v>0</v>
      </c>
      <c r="K13" s="45">
        <f t="shared" si="2"/>
        <v>0</v>
      </c>
      <c r="L13" s="3"/>
      <c r="M13" s="72"/>
      <c r="N13" s="73"/>
      <c r="O13" s="45">
        <f t="shared" si="3"/>
        <v>0</v>
      </c>
      <c r="P13" s="71"/>
      <c r="Q13" s="74"/>
      <c r="R13" s="74"/>
      <c r="S13" s="75"/>
      <c r="T13" s="76"/>
      <c r="U13" s="70"/>
      <c r="V13" s="3"/>
      <c r="W13" s="3"/>
      <c r="X13" s="3"/>
      <c r="Y13" s="39"/>
      <c r="Z13" s="405">
        <f t="shared" si="13"/>
        <v>0</v>
      </c>
      <c r="AA13" s="92">
        <f t="shared" si="4"/>
        <v>0</v>
      </c>
      <c r="AB13" s="71"/>
      <c r="AC13" s="3"/>
      <c r="AD13" s="71"/>
      <c r="AE13" s="78"/>
      <c r="AF13" s="78"/>
      <c r="AG13" s="3"/>
      <c r="AH13" s="3"/>
      <c r="AI13" s="79"/>
      <c r="AJ13" s="3"/>
      <c r="AK13" s="71"/>
      <c r="AL13" s="3"/>
      <c r="AM13" s="71"/>
      <c r="AN13" s="71"/>
      <c r="AO13" s="3"/>
      <c r="AP13" s="76"/>
      <c r="AQ13" s="74"/>
      <c r="AR13" s="3"/>
      <c r="AS13" s="3"/>
      <c r="AT13" s="3"/>
      <c r="AU13" s="3"/>
      <c r="AV13" s="3"/>
      <c r="AW13" s="1"/>
      <c r="AX13" s="1"/>
      <c r="AY13" s="1">
        <f t="shared" si="5"/>
        <v>0</v>
      </c>
      <c r="AZ13" s="3"/>
      <c r="BA13" s="3"/>
      <c r="BB13" s="3"/>
      <c r="BC13" s="80" t="e">
        <f t="shared" si="6"/>
        <v>#DIV/0!</v>
      </c>
      <c r="BD13" s="80" t="e">
        <f t="shared" si="7"/>
        <v>#DIV/0!</v>
      </c>
      <c r="BE13" s="81">
        <f t="shared" si="8"/>
        <v>0</v>
      </c>
      <c r="BF13" s="81">
        <f t="shared" si="9"/>
        <v>0</v>
      </c>
      <c r="BG13" s="81">
        <f t="shared" si="10"/>
        <v>0</v>
      </c>
      <c r="BH13" s="81">
        <f t="shared" si="11"/>
        <v>0</v>
      </c>
      <c r="BI13" s="81">
        <f t="shared" si="12"/>
        <v>0</v>
      </c>
    </row>
    <row r="14" spans="1:61" ht="17.25" thickTop="1" thickBot="1">
      <c r="A14" s="3"/>
      <c r="B14" s="3"/>
      <c r="C14" s="3"/>
      <c r="D14" s="45"/>
      <c r="E14" s="45"/>
      <c r="F14" s="45">
        <f t="shared" si="0"/>
        <v>0</v>
      </c>
      <c r="G14" s="3"/>
      <c r="H14" s="3"/>
      <c r="I14" s="39"/>
      <c r="J14" s="45">
        <f t="shared" si="1"/>
        <v>0</v>
      </c>
      <c r="K14" s="45">
        <f t="shared" si="2"/>
        <v>0</v>
      </c>
      <c r="L14" s="3"/>
      <c r="M14" s="72"/>
      <c r="N14" s="73"/>
      <c r="O14" s="45">
        <f t="shared" si="3"/>
        <v>0</v>
      </c>
      <c r="P14" s="71"/>
      <c r="Q14" s="74"/>
      <c r="R14" s="74"/>
      <c r="S14" s="75"/>
      <c r="T14" s="76"/>
      <c r="U14" s="70"/>
      <c r="V14" s="3"/>
      <c r="W14" s="3"/>
      <c r="X14" s="3"/>
      <c r="Y14" s="39"/>
      <c r="Z14" s="405">
        <f t="shared" si="13"/>
        <v>0</v>
      </c>
      <c r="AA14" s="92">
        <f t="shared" si="4"/>
        <v>0</v>
      </c>
      <c r="AB14" s="71"/>
      <c r="AC14" s="3"/>
      <c r="AD14" s="71"/>
      <c r="AE14" s="78"/>
      <c r="AF14" s="78"/>
      <c r="AG14" s="3"/>
      <c r="AH14" s="3"/>
      <c r="AI14" s="79"/>
      <c r="AJ14" s="3"/>
      <c r="AK14" s="71"/>
      <c r="AL14" s="3"/>
      <c r="AM14" s="71"/>
      <c r="AN14" s="71"/>
      <c r="AO14" s="3"/>
      <c r="AP14" s="76"/>
      <c r="AQ14" s="74"/>
      <c r="AR14" s="3"/>
      <c r="AS14" s="3"/>
      <c r="AT14" s="3"/>
      <c r="AU14" s="3"/>
      <c r="AV14" s="3"/>
      <c r="AW14" s="1"/>
      <c r="AX14" s="1"/>
      <c r="AY14" s="1">
        <f t="shared" si="5"/>
        <v>0</v>
      </c>
      <c r="AZ14" s="3"/>
      <c r="BA14" s="3"/>
      <c r="BB14" s="3"/>
      <c r="BC14" s="80" t="e">
        <f t="shared" si="6"/>
        <v>#DIV/0!</v>
      </c>
      <c r="BD14" s="80" t="e">
        <f t="shared" si="7"/>
        <v>#DIV/0!</v>
      </c>
      <c r="BE14" s="81">
        <f t="shared" si="8"/>
        <v>0</v>
      </c>
      <c r="BF14" s="81">
        <f t="shared" si="9"/>
        <v>0</v>
      </c>
      <c r="BG14" s="81">
        <f t="shared" si="10"/>
        <v>0</v>
      </c>
      <c r="BH14" s="81">
        <f t="shared" si="11"/>
        <v>0</v>
      </c>
      <c r="BI14" s="81">
        <f t="shared" si="12"/>
        <v>0</v>
      </c>
    </row>
    <row r="15" spans="1:61" ht="17.25" thickTop="1" thickBot="1">
      <c r="A15" s="3"/>
      <c r="B15" s="3"/>
      <c r="C15" s="3"/>
      <c r="D15" s="45"/>
      <c r="E15" s="45"/>
      <c r="F15" s="45">
        <f t="shared" si="0"/>
        <v>0</v>
      </c>
      <c r="G15" s="3"/>
      <c r="H15" s="3"/>
      <c r="I15" s="39"/>
      <c r="J15" s="45">
        <f t="shared" si="1"/>
        <v>0</v>
      </c>
      <c r="K15" s="45">
        <f t="shared" si="2"/>
        <v>0</v>
      </c>
      <c r="L15" s="3"/>
      <c r="M15" s="72"/>
      <c r="N15" s="73"/>
      <c r="O15" s="45">
        <f t="shared" si="3"/>
        <v>0</v>
      </c>
      <c r="P15" s="71"/>
      <c r="Q15" s="74"/>
      <c r="R15" s="74"/>
      <c r="S15" s="75"/>
      <c r="T15" s="76"/>
      <c r="U15" s="70"/>
      <c r="V15" s="3"/>
      <c r="W15" s="3"/>
      <c r="X15" s="3"/>
      <c r="Y15" s="39"/>
      <c r="Z15" s="405">
        <f t="shared" si="13"/>
        <v>0</v>
      </c>
      <c r="AA15" s="92">
        <f t="shared" si="4"/>
        <v>0</v>
      </c>
      <c r="AB15" s="71"/>
      <c r="AC15" s="3"/>
      <c r="AD15" s="71"/>
      <c r="AE15" s="78"/>
      <c r="AF15" s="78"/>
      <c r="AG15" s="3"/>
      <c r="AH15" s="3"/>
      <c r="AI15" s="79"/>
      <c r="AJ15" s="3"/>
      <c r="AK15" s="71"/>
      <c r="AL15" s="3"/>
      <c r="AM15" s="71"/>
      <c r="AN15" s="71"/>
      <c r="AO15" s="3"/>
      <c r="AP15" s="76"/>
      <c r="AQ15" s="74"/>
      <c r="AR15" s="3"/>
      <c r="AS15" s="3"/>
      <c r="AT15" s="3"/>
      <c r="AU15" s="3"/>
      <c r="AV15" s="3"/>
      <c r="AW15" s="1"/>
      <c r="AX15" s="1"/>
      <c r="AY15" s="1">
        <f t="shared" si="5"/>
        <v>0</v>
      </c>
      <c r="AZ15" s="3"/>
      <c r="BA15" s="3"/>
      <c r="BB15" s="3"/>
      <c r="BC15" s="80" t="e">
        <f t="shared" si="6"/>
        <v>#DIV/0!</v>
      </c>
      <c r="BD15" s="80" t="e">
        <f t="shared" si="7"/>
        <v>#DIV/0!</v>
      </c>
      <c r="BE15" s="81">
        <f t="shared" si="8"/>
        <v>0</v>
      </c>
      <c r="BF15" s="81">
        <f t="shared" si="9"/>
        <v>0</v>
      </c>
      <c r="BG15" s="81">
        <f t="shared" si="10"/>
        <v>0</v>
      </c>
      <c r="BH15" s="81">
        <f t="shared" si="11"/>
        <v>0</v>
      </c>
      <c r="BI15" s="81">
        <f t="shared" si="12"/>
        <v>0</v>
      </c>
    </row>
    <row r="16" spans="1:61" ht="17.25" thickTop="1" thickBot="1">
      <c r="A16" s="3"/>
      <c r="B16" s="3"/>
      <c r="C16" s="3"/>
      <c r="D16" s="45"/>
      <c r="E16" s="45"/>
      <c r="F16" s="45">
        <f t="shared" si="0"/>
        <v>0</v>
      </c>
      <c r="G16" s="3"/>
      <c r="H16" s="3"/>
      <c r="I16" s="39"/>
      <c r="J16" s="45">
        <f t="shared" si="1"/>
        <v>0</v>
      </c>
      <c r="K16" s="45">
        <f t="shared" si="2"/>
        <v>0</v>
      </c>
      <c r="L16" s="3"/>
      <c r="M16" s="72"/>
      <c r="N16" s="73"/>
      <c r="O16" s="45">
        <f t="shared" si="3"/>
        <v>0</v>
      </c>
      <c r="P16" s="71"/>
      <c r="Q16" s="74"/>
      <c r="R16" s="74"/>
      <c r="S16" s="75"/>
      <c r="T16" s="76"/>
      <c r="U16" s="70"/>
      <c r="V16" s="3"/>
      <c r="W16" s="3"/>
      <c r="X16" s="3"/>
      <c r="Y16" s="39"/>
      <c r="Z16" s="405">
        <f t="shared" si="13"/>
        <v>0</v>
      </c>
      <c r="AA16" s="92">
        <f t="shared" si="4"/>
        <v>0</v>
      </c>
      <c r="AB16" s="71"/>
      <c r="AC16" s="3"/>
      <c r="AD16" s="71"/>
      <c r="AE16" s="78"/>
      <c r="AF16" s="78"/>
      <c r="AG16" s="3"/>
      <c r="AH16" s="3"/>
      <c r="AI16" s="79"/>
      <c r="AJ16" s="3"/>
      <c r="AK16" s="71"/>
      <c r="AL16" s="3"/>
      <c r="AM16" s="71"/>
      <c r="AN16" s="71"/>
      <c r="AO16" s="3"/>
      <c r="AP16" s="76"/>
      <c r="AQ16" s="74"/>
      <c r="AR16" s="3"/>
      <c r="AS16" s="3"/>
      <c r="AT16" s="3"/>
      <c r="AU16" s="3"/>
      <c r="AV16" s="3"/>
      <c r="AW16" s="1"/>
      <c r="AX16" s="1"/>
      <c r="AY16" s="1">
        <f t="shared" si="5"/>
        <v>0</v>
      </c>
      <c r="AZ16" s="3"/>
      <c r="BA16" s="3"/>
      <c r="BB16" s="3"/>
      <c r="BC16" s="80" t="e">
        <f t="shared" si="6"/>
        <v>#DIV/0!</v>
      </c>
      <c r="BD16" s="80" t="e">
        <f t="shared" si="7"/>
        <v>#DIV/0!</v>
      </c>
      <c r="BE16" s="81">
        <f t="shared" si="8"/>
        <v>0</v>
      </c>
      <c r="BF16" s="81">
        <f t="shared" si="9"/>
        <v>0</v>
      </c>
      <c r="BG16" s="81">
        <f t="shared" si="10"/>
        <v>0</v>
      </c>
      <c r="BH16" s="81">
        <f t="shared" si="11"/>
        <v>0</v>
      </c>
      <c r="BI16" s="81">
        <f t="shared" si="12"/>
        <v>0</v>
      </c>
    </row>
    <row r="17" spans="1:61" ht="17.25" thickTop="1" thickBot="1">
      <c r="A17" s="3"/>
      <c r="B17" s="3"/>
      <c r="C17" s="3"/>
      <c r="D17" s="45"/>
      <c r="E17" s="45"/>
      <c r="F17" s="45">
        <f t="shared" si="0"/>
        <v>0</v>
      </c>
      <c r="G17" s="3"/>
      <c r="H17" s="3"/>
      <c r="I17" s="39"/>
      <c r="J17" s="45">
        <f t="shared" si="1"/>
        <v>0</v>
      </c>
      <c r="K17" s="45">
        <f t="shared" si="2"/>
        <v>0</v>
      </c>
      <c r="L17" s="3"/>
      <c r="M17" s="72"/>
      <c r="N17" s="73"/>
      <c r="O17" s="45">
        <f t="shared" si="3"/>
        <v>0</v>
      </c>
      <c r="P17" s="71"/>
      <c r="Q17" s="74"/>
      <c r="R17" s="74"/>
      <c r="S17" s="75"/>
      <c r="T17" s="76"/>
      <c r="U17" s="70"/>
      <c r="V17" s="3"/>
      <c r="W17" s="3"/>
      <c r="X17" s="3"/>
      <c r="Y17" s="39"/>
      <c r="Z17" s="405">
        <f t="shared" si="13"/>
        <v>0</v>
      </c>
      <c r="AA17" s="92">
        <f t="shared" si="4"/>
        <v>0</v>
      </c>
      <c r="AB17" s="71"/>
      <c r="AC17" s="3"/>
      <c r="AD17" s="71"/>
      <c r="AE17" s="78"/>
      <c r="AF17" s="78"/>
      <c r="AG17" s="3"/>
      <c r="AH17" s="3"/>
      <c r="AI17" s="79"/>
      <c r="AJ17" s="3"/>
      <c r="AK17" s="71"/>
      <c r="AL17" s="3"/>
      <c r="AM17" s="71"/>
      <c r="AN17" s="71"/>
      <c r="AO17" s="3"/>
      <c r="AP17" s="76"/>
      <c r="AQ17" s="74"/>
      <c r="AR17" s="3"/>
      <c r="AS17" s="3"/>
      <c r="AT17" s="3"/>
      <c r="AU17" s="3"/>
      <c r="AV17" s="3"/>
      <c r="AW17" s="1"/>
      <c r="AX17" s="1"/>
      <c r="AY17" s="1">
        <f t="shared" si="5"/>
        <v>0</v>
      </c>
      <c r="AZ17" s="3"/>
      <c r="BA17" s="3"/>
      <c r="BB17" s="3"/>
      <c r="BC17" s="80" t="e">
        <f t="shared" si="6"/>
        <v>#DIV/0!</v>
      </c>
      <c r="BD17" s="80" t="e">
        <f t="shared" si="7"/>
        <v>#DIV/0!</v>
      </c>
      <c r="BE17" s="81">
        <f t="shared" si="8"/>
        <v>0</v>
      </c>
      <c r="BF17" s="81">
        <f t="shared" si="9"/>
        <v>0</v>
      </c>
      <c r="BG17" s="81">
        <f t="shared" si="10"/>
        <v>0</v>
      </c>
      <c r="BH17" s="81">
        <f t="shared" si="11"/>
        <v>0</v>
      </c>
      <c r="BI17" s="81">
        <f t="shared" si="12"/>
        <v>0</v>
      </c>
    </row>
    <row r="18" spans="1:61" ht="17.25" thickTop="1" thickBot="1">
      <c r="A18" s="3"/>
      <c r="B18" s="3"/>
      <c r="C18" s="3"/>
      <c r="D18" s="45"/>
      <c r="E18" s="45"/>
      <c r="F18" s="45">
        <f t="shared" si="0"/>
        <v>0</v>
      </c>
      <c r="G18" s="3"/>
      <c r="H18" s="3"/>
      <c r="I18" s="39"/>
      <c r="J18" s="45">
        <f t="shared" si="1"/>
        <v>0</v>
      </c>
      <c r="K18" s="45">
        <f t="shared" si="2"/>
        <v>0</v>
      </c>
      <c r="L18" s="3"/>
      <c r="M18" s="72"/>
      <c r="N18" s="73"/>
      <c r="O18" s="45">
        <f t="shared" si="3"/>
        <v>0</v>
      </c>
      <c r="P18" s="71"/>
      <c r="Q18" s="74"/>
      <c r="R18" s="74"/>
      <c r="S18" s="75"/>
      <c r="T18" s="76"/>
      <c r="U18" s="70"/>
      <c r="V18" s="3"/>
      <c r="W18" s="3"/>
      <c r="X18" s="3"/>
      <c r="Y18" s="39"/>
      <c r="Z18" s="405">
        <f t="shared" si="13"/>
        <v>0</v>
      </c>
      <c r="AA18" s="92">
        <f t="shared" si="4"/>
        <v>0</v>
      </c>
      <c r="AB18" s="71"/>
      <c r="AC18" s="3"/>
      <c r="AD18" s="71"/>
      <c r="AE18" s="78"/>
      <c r="AF18" s="78"/>
      <c r="AG18" s="3"/>
      <c r="AH18" s="3"/>
      <c r="AI18" s="79"/>
      <c r="AJ18" s="3"/>
      <c r="AK18" s="71"/>
      <c r="AL18" s="3"/>
      <c r="AM18" s="71"/>
      <c r="AN18" s="71"/>
      <c r="AO18" s="3"/>
      <c r="AP18" s="76"/>
      <c r="AQ18" s="74"/>
      <c r="AR18" s="3"/>
      <c r="AS18" s="3"/>
      <c r="AT18" s="3"/>
      <c r="AU18" s="3"/>
      <c r="AV18" s="3"/>
      <c r="AW18" s="1"/>
      <c r="AX18" s="1"/>
      <c r="AY18" s="1">
        <f t="shared" si="5"/>
        <v>0</v>
      </c>
      <c r="AZ18" s="3"/>
      <c r="BA18" s="3"/>
      <c r="BB18" s="3"/>
      <c r="BC18" s="80" t="e">
        <f t="shared" si="6"/>
        <v>#DIV/0!</v>
      </c>
      <c r="BD18" s="80" t="e">
        <f t="shared" si="7"/>
        <v>#DIV/0!</v>
      </c>
      <c r="BE18" s="81">
        <f t="shared" si="8"/>
        <v>0</v>
      </c>
      <c r="BF18" s="81">
        <f t="shared" si="9"/>
        <v>0</v>
      </c>
      <c r="BG18" s="81">
        <f t="shared" si="10"/>
        <v>0</v>
      </c>
      <c r="BH18" s="81">
        <f t="shared" si="11"/>
        <v>0</v>
      </c>
      <c r="BI18" s="81">
        <f t="shared" si="12"/>
        <v>0</v>
      </c>
    </row>
    <row r="19" spans="1:61" ht="17.25" thickTop="1" thickBot="1">
      <c r="A19" s="3"/>
      <c r="B19" s="3"/>
      <c r="C19" s="3"/>
      <c r="D19" s="45"/>
      <c r="E19" s="45"/>
      <c r="F19" s="45">
        <f t="shared" si="0"/>
        <v>0</v>
      </c>
      <c r="G19" s="3"/>
      <c r="H19" s="3"/>
      <c r="I19" s="39"/>
      <c r="J19" s="45">
        <f t="shared" si="1"/>
        <v>0</v>
      </c>
      <c r="K19" s="45">
        <f t="shared" si="2"/>
        <v>0</v>
      </c>
      <c r="L19" s="3"/>
      <c r="M19" s="72"/>
      <c r="N19" s="73"/>
      <c r="O19" s="45">
        <f t="shared" si="3"/>
        <v>0</v>
      </c>
      <c r="P19" s="71"/>
      <c r="Q19" s="74"/>
      <c r="R19" s="74"/>
      <c r="S19" s="75"/>
      <c r="T19" s="76"/>
      <c r="U19" s="70"/>
      <c r="V19" s="3"/>
      <c r="W19" s="3"/>
      <c r="X19" s="3"/>
      <c r="Y19" s="39"/>
      <c r="Z19" s="405">
        <f t="shared" si="13"/>
        <v>0</v>
      </c>
      <c r="AA19" s="92">
        <f t="shared" si="4"/>
        <v>0</v>
      </c>
      <c r="AB19" s="71"/>
      <c r="AC19" s="3"/>
      <c r="AD19" s="71"/>
      <c r="AE19" s="78"/>
      <c r="AF19" s="78"/>
      <c r="AG19" s="3"/>
      <c r="AH19" s="3"/>
      <c r="AI19" s="79"/>
      <c r="AJ19" s="3"/>
      <c r="AK19" s="71"/>
      <c r="AL19" s="3"/>
      <c r="AM19" s="71"/>
      <c r="AN19" s="71"/>
      <c r="AO19" s="3"/>
      <c r="AP19" s="76"/>
      <c r="AQ19" s="74"/>
      <c r="AR19" s="3"/>
      <c r="AS19" s="3"/>
      <c r="AT19" s="3"/>
      <c r="AU19" s="3"/>
      <c r="AV19" s="3"/>
      <c r="AW19" s="1"/>
      <c r="AX19" s="1"/>
      <c r="AY19" s="1">
        <f t="shared" si="5"/>
        <v>0</v>
      </c>
      <c r="AZ19" s="3"/>
      <c r="BA19" s="3"/>
      <c r="BB19" s="3"/>
      <c r="BC19" s="80" t="e">
        <f t="shared" si="6"/>
        <v>#DIV/0!</v>
      </c>
      <c r="BD19" s="80" t="e">
        <f t="shared" si="7"/>
        <v>#DIV/0!</v>
      </c>
      <c r="BE19" s="81">
        <f t="shared" si="8"/>
        <v>0</v>
      </c>
      <c r="BF19" s="81">
        <f t="shared" si="9"/>
        <v>0</v>
      </c>
      <c r="BG19" s="81">
        <f t="shared" si="10"/>
        <v>0</v>
      </c>
      <c r="BH19" s="81">
        <f t="shared" si="11"/>
        <v>0</v>
      </c>
      <c r="BI19" s="81">
        <f t="shared" si="12"/>
        <v>0</v>
      </c>
    </row>
    <row r="20" spans="1:61" ht="17.25" thickTop="1" thickBot="1">
      <c r="A20" s="3"/>
      <c r="B20" s="3"/>
      <c r="C20" s="3"/>
      <c r="D20" s="45"/>
      <c r="E20" s="45"/>
      <c r="F20" s="45">
        <f t="shared" si="0"/>
        <v>0</v>
      </c>
      <c r="G20" s="3"/>
      <c r="H20" s="3"/>
      <c r="I20" s="39"/>
      <c r="J20" s="45">
        <f t="shared" si="1"/>
        <v>0</v>
      </c>
      <c r="K20" s="45">
        <f t="shared" si="2"/>
        <v>0</v>
      </c>
      <c r="L20" s="3"/>
      <c r="M20" s="72"/>
      <c r="N20" s="73"/>
      <c r="O20" s="45">
        <f t="shared" si="3"/>
        <v>0</v>
      </c>
      <c r="P20" s="71"/>
      <c r="Q20" s="74"/>
      <c r="R20" s="74"/>
      <c r="S20" s="75"/>
      <c r="T20" s="76"/>
      <c r="U20" s="70"/>
      <c r="V20" s="3"/>
      <c r="W20" s="3"/>
      <c r="X20" s="3"/>
      <c r="Y20" s="39"/>
      <c r="Z20" s="405">
        <f t="shared" si="13"/>
        <v>0</v>
      </c>
      <c r="AA20" s="92">
        <f t="shared" si="4"/>
        <v>0</v>
      </c>
      <c r="AB20" s="71"/>
      <c r="AC20" s="3"/>
      <c r="AD20" s="71"/>
      <c r="AE20" s="78"/>
      <c r="AF20" s="78"/>
      <c r="AG20" s="3"/>
      <c r="AH20" s="3"/>
      <c r="AI20" s="79"/>
      <c r="AJ20" s="3"/>
      <c r="AK20" s="71"/>
      <c r="AL20" s="3"/>
      <c r="AM20" s="71"/>
      <c r="AN20" s="71"/>
      <c r="AO20" s="3"/>
      <c r="AP20" s="76"/>
      <c r="AQ20" s="74"/>
      <c r="AR20" s="3"/>
      <c r="AS20" s="3"/>
      <c r="AT20" s="3"/>
      <c r="AU20" s="3"/>
      <c r="AV20" s="3"/>
      <c r="AW20" s="1"/>
      <c r="AX20" s="1"/>
      <c r="AY20" s="1">
        <f t="shared" si="5"/>
        <v>0</v>
      </c>
      <c r="AZ20" s="3"/>
      <c r="BA20" s="3"/>
      <c r="BB20" s="3"/>
      <c r="BC20" s="80" t="e">
        <f t="shared" si="6"/>
        <v>#DIV/0!</v>
      </c>
      <c r="BD20" s="80" t="e">
        <f t="shared" si="7"/>
        <v>#DIV/0!</v>
      </c>
      <c r="BE20" s="81">
        <f t="shared" si="8"/>
        <v>0</v>
      </c>
      <c r="BF20" s="81">
        <f t="shared" si="9"/>
        <v>0</v>
      </c>
      <c r="BG20" s="81">
        <f t="shared" si="10"/>
        <v>0</v>
      </c>
      <c r="BH20" s="81">
        <f t="shared" si="11"/>
        <v>0</v>
      </c>
      <c r="BI20" s="81">
        <f t="shared" si="12"/>
        <v>0</v>
      </c>
    </row>
    <row r="21" spans="1:61" ht="17.25" thickTop="1" thickBot="1">
      <c r="A21" s="3"/>
      <c r="B21" s="3"/>
      <c r="C21" s="3"/>
      <c r="D21" s="45"/>
      <c r="E21" s="45"/>
      <c r="F21" s="45">
        <f t="shared" si="0"/>
        <v>0</v>
      </c>
      <c r="G21" s="3"/>
      <c r="H21" s="3"/>
      <c r="I21" s="39"/>
      <c r="J21" s="45">
        <f t="shared" si="1"/>
        <v>0</v>
      </c>
      <c r="K21" s="45">
        <f t="shared" si="2"/>
        <v>0</v>
      </c>
      <c r="L21" s="3"/>
      <c r="M21" s="72"/>
      <c r="N21" s="73"/>
      <c r="O21" s="45">
        <f t="shared" si="3"/>
        <v>0</v>
      </c>
      <c r="P21" s="71"/>
      <c r="Q21" s="74"/>
      <c r="R21" s="74"/>
      <c r="S21" s="75"/>
      <c r="T21" s="76"/>
      <c r="U21" s="70"/>
      <c r="V21" s="3"/>
      <c r="W21" s="3"/>
      <c r="X21" s="3"/>
      <c r="Y21" s="39"/>
      <c r="Z21" s="405">
        <f t="shared" si="13"/>
        <v>0</v>
      </c>
      <c r="AA21" s="92">
        <f t="shared" si="4"/>
        <v>0</v>
      </c>
      <c r="AB21" s="71"/>
      <c r="AC21" s="3"/>
      <c r="AD21" s="71"/>
      <c r="AE21" s="78"/>
      <c r="AF21" s="78"/>
      <c r="AG21" s="3"/>
      <c r="AH21" s="3"/>
      <c r="AI21" s="79"/>
      <c r="AJ21" s="3"/>
      <c r="AK21" s="71"/>
      <c r="AL21" s="3"/>
      <c r="AM21" s="71"/>
      <c r="AN21" s="71"/>
      <c r="AO21" s="3"/>
      <c r="AP21" s="76"/>
      <c r="AQ21" s="74"/>
      <c r="AR21" s="3"/>
      <c r="AS21" s="3"/>
      <c r="AT21" s="3"/>
      <c r="AU21" s="3"/>
      <c r="AV21" s="3"/>
      <c r="AW21" s="1"/>
      <c r="AX21" s="1"/>
      <c r="AY21" s="1">
        <f t="shared" si="5"/>
        <v>0</v>
      </c>
      <c r="AZ21" s="3"/>
      <c r="BA21" s="3"/>
      <c r="BB21" s="3"/>
      <c r="BC21" s="80" t="e">
        <f t="shared" si="6"/>
        <v>#DIV/0!</v>
      </c>
      <c r="BD21" s="80" t="e">
        <f t="shared" si="7"/>
        <v>#DIV/0!</v>
      </c>
      <c r="BE21" s="81">
        <f t="shared" si="8"/>
        <v>0</v>
      </c>
      <c r="BF21" s="81">
        <f t="shared" si="9"/>
        <v>0</v>
      </c>
      <c r="BG21" s="81">
        <f t="shared" si="10"/>
        <v>0</v>
      </c>
      <c r="BH21" s="81">
        <f t="shared" si="11"/>
        <v>0</v>
      </c>
      <c r="BI21" s="81">
        <f t="shared" si="12"/>
        <v>0</v>
      </c>
    </row>
    <row r="22" spans="1:61" ht="17.25" thickTop="1" thickBot="1">
      <c r="A22" s="3"/>
      <c r="B22" s="3"/>
      <c r="C22" s="3"/>
      <c r="D22" s="45"/>
      <c r="E22" s="45"/>
      <c r="F22" s="45">
        <f t="shared" si="0"/>
        <v>0</v>
      </c>
      <c r="G22" s="3"/>
      <c r="H22" s="3"/>
      <c r="I22" s="39"/>
      <c r="J22" s="45">
        <f t="shared" si="1"/>
        <v>0</v>
      </c>
      <c r="K22" s="45">
        <f t="shared" si="2"/>
        <v>0</v>
      </c>
      <c r="L22" s="3"/>
      <c r="M22" s="72"/>
      <c r="N22" s="73"/>
      <c r="O22" s="45">
        <f t="shared" si="3"/>
        <v>0</v>
      </c>
      <c r="P22" s="71"/>
      <c r="Q22" s="74"/>
      <c r="R22" s="74"/>
      <c r="S22" s="75"/>
      <c r="T22" s="76"/>
      <c r="U22" s="70"/>
      <c r="V22" s="3"/>
      <c r="W22" s="3"/>
      <c r="X22" s="3"/>
      <c r="Y22" s="39"/>
      <c r="Z22" s="405">
        <f t="shared" si="13"/>
        <v>0</v>
      </c>
      <c r="AA22" s="92">
        <f t="shared" si="4"/>
        <v>0</v>
      </c>
      <c r="AB22" s="71"/>
      <c r="AC22" s="3"/>
      <c r="AD22" s="71"/>
      <c r="AE22" s="78"/>
      <c r="AF22" s="78"/>
      <c r="AG22" s="3"/>
      <c r="AH22" s="3"/>
      <c r="AI22" s="79"/>
      <c r="AJ22" s="3"/>
      <c r="AK22" s="71"/>
      <c r="AL22" s="3"/>
      <c r="AM22" s="71"/>
      <c r="AN22" s="71"/>
      <c r="AO22" s="3"/>
      <c r="AP22" s="76"/>
      <c r="AQ22" s="74"/>
      <c r="AR22" s="3"/>
      <c r="AS22" s="3"/>
      <c r="AT22" s="3"/>
      <c r="AU22" s="3"/>
      <c r="AV22" s="3"/>
      <c r="AW22" s="1"/>
      <c r="AX22" s="1"/>
      <c r="AY22" s="1">
        <f t="shared" si="5"/>
        <v>0</v>
      </c>
      <c r="AZ22" s="3"/>
      <c r="BA22" s="3"/>
      <c r="BB22" s="3"/>
      <c r="BC22" s="80" t="e">
        <f t="shared" si="6"/>
        <v>#DIV/0!</v>
      </c>
      <c r="BD22" s="80" t="e">
        <f t="shared" si="7"/>
        <v>#DIV/0!</v>
      </c>
      <c r="BE22" s="81">
        <f t="shared" si="8"/>
        <v>0</v>
      </c>
      <c r="BF22" s="81">
        <f t="shared" si="9"/>
        <v>0</v>
      </c>
      <c r="BG22" s="81">
        <f t="shared" si="10"/>
        <v>0</v>
      </c>
      <c r="BH22" s="81">
        <f t="shared" si="11"/>
        <v>0</v>
      </c>
      <c r="BI22" s="81">
        <f t="shared" si="12"/>
        <v>0</v>
      </c>
    </row>
    <row r="23" spans="1:61" ht="17.25" thickTop="1" thickBot="1">
      <c r="A23" s="3"/>
      <c r="B23" s="3"/>
      <c r="C23" s="3"/>
      <c r="D23" s="45"/>
      <c r="E23" s="45"/>
      <c r="F23" s="45">
        <f t="shared" si="0"/>
        <v>0</v>
      </c>
      <c r="G23" s="3"/>
      <c r="H23" s="3"/>
      <c r="I23" s="39"/>
      <c r="J23" s="45">
        <f t="shared" si="1"/>
        <v>0</v>
      </c>
      <c r="K23" s="45">
        <f t="shared" si="2"/>
        <v>0</v>
      </c>
      <c r="L23" s="3"/>
      <c r="M23" s="72"/>
      <c r="N23" s="73"/>
      <c r="O23" s="45">
        <f t="shared" si="3"/>
        <v>0</v>
      </c>
      <c r="P23" s="71"/>
      <c r="Q23" s="74"/>
      <c r="R23" s="74"/>
      <c r="S23" s="75"/>
      <c r="T23" s="76"/>
      <c r="U23" s="70"/>
      <c r="V23" s="3"/>
      <c r="W23" s="3"/>
      <c r="X23" s="3"/>
      <c r="Y23" s="39"/>
      <c r="Z23" s="405">
        <f t="shared" si="13"/>
        <v>0</v>
      </c>
      <c r="AA23" s="92">
        <f t="shared" si="4"/>
        <v>0</v>
      </c>
      <c r="AB23" s="71"/>
      <c r="AC23" s="3"/>
      <c r="AD23" s="71"/>
      <c r="AE23" s="78"/>
      <c r="AF23" s="78"/>
      <c r="AG23" s="3"/>
      <c r="AH23" s="3"/>
      <c r="AI23" s="79"/>
      <c r="AJ23" s="3"/>
      <c r="AK23" s="71"/>
      <c r="AL23" s="3"/>
      <c r="AM23" s="71"/>
      <c r="AN23" s="71"/>
      <c r="AO23" s="3"/>
      <c r="AP23" s="76"/>
      <c r="AQ23" s="74"/>
      <c r="AR23" s="3"/>
      <c r="AS23" s="3"/>
      <c r="AT23" s="3"/>
      <c r="AU23" s="3"/>
      <c r="AV23" s="3"/>
      <c r="AW23" s="1"/>
      <c r="AX23" s="1"/>
      <c r="AY23" s="1">
        <f t="shared" si="5"/>
        <v>0</v>
      </c>
      <c r="AZ23" s="3"/>
      <c r="BA23" s="3"/>
      <c r="BB23" s="3"/>
      <c r="BC23" s="80" t="e">
        <f t="shared" si="6"/>
        <v>#DIV/0!</v>
      </c>
      <c r="BD23" s="80" t="e">
        <f t="shared" si="7"/>
        <v>#DIV/0!</v>
      </c>
      <c r="BE23" s="81">
        <f t="shared" si="8"/>
        <v>0</v>
      </c>
      <c r="BF23" s="81">
        <f t="shared" si="9"/>
        <v>0</v>
      </c>
      <c r="BG23" s="81">
        <f t="shared" si="10"/>
        <v>0</v>
      </c>
      <c r="BH23" s="81">
        <f t="shared" si="11"/>
        <v>0</v>
      </c>
      <c r="BI23" s="81">
        <f t="shared" si="12"/>
        <v>0</v>
      </c>
    </row>
    <row r="24" spans="1:61" ht="17.25" thickTop="1" thickBot="1">
      <c r="A24" s="3"/>
      <c r="B24" s="3"/>
      <c r="C24" s="3"/>
      <c r="D24" s="45"/>
      <c r="E24" s="45"/>
      <c r="F24" s="45">
        <f t="shared" si="0"/>
        <v>0</v>
      </c>
      <c r="G24" s="3"/>
      <c r="H24" s="3"/>
      <c r="I24" s="39"/>
      <c r="J24" s="45">
        <f t="shared" si="1"/>
        <v>0</v>
      </c>
      <c r="K24" s="45">
        <f t="shared" si="2"/>
        <v>0</v>
      </c>
      <c r="L24" s="3"/>
      <c r="M24" s="72"/>
      <c r="N24" s="73"/>
      <c r="O24" s="45">
        <f t="shared" si="3"/>
        <v>0</v>
      </c>
      <c r="P24" s="71"/>
      <c r="Q24" s="74"/>
      <c r="R24" s="74"/>
      <c r="S24" s="75"/>
      <c r="T24" s="76"/>
      <c r="U24" s="70"/>
      <c r="V24" s="3"/>
      <c r="W24" s="3"/>
      <c r="X24" s="3"/>
      <c r="Y24" s="39"/>
      <c r="Z24" s="405">
        <f t="shared" si="13"/>
        <v>0</v>
      </c>
      <c r="AA24" s="92">
        <f t="shared" si="4"/>
        <v>0</v>
      </c>
      <c r="AB24" s="71"/>
      <c r="AC24" s="3"/>
      <c r="AD24" s="71"/>
      <c r="AE24" s="78"/>
      <c r="AF24" s="78"/>
      <c r="AG24" s="3"/>
      <c r="AH24" s="3"/>
      <c r="AI24" s="79"/>
      <c r="AJ24" s="3"/>
      <c r="AK24" s="71"/>
      <c r="AL24" s="3"/>
      <c r="AM24" s="71"/>
      <c r="AN24" s="71"/>
      <c r="AO24" s="3"/>
      <c r="AP24" s="76"/>
      <c r="AQ24" s="74"/>
      <c r="AR24" s="3"/>
      <c r="AS24" s="3"/>
      <c r="AT24" s="3"/>
      <c r="AU24" s="3"/>
      <c r="AV24" s="3"/>
      <c r="AW24" s="1"/>
      <c r="AX24" s="1"/>
      <c r="AY24" s="1">
        <f t="shared" si="5"/>
        <v>0</v>
      </c>
      <c r="AZ24" s="3"/>
      <c r="BA24" s="3"/>
      <c r="BB24" s="3"/>
      <c r="BC24" s="80" t="e">
        <f t="shared" si="6"/>
        <v>#DIV/0!</v>
      </c>
      <c r="BD24" s="80" t="e">
        <f t="shared" si="7"/>
        <v>#DIV/0!</v>
      </c>
      <c r="BE24" s="81">
        <f t="shared" si="8"/>
        <v>0</v>
      </c>
      <c r="BF24" s="81">
        <f t="shared" si="9"/>
        <v>0</v>
      </c>
      <c r="BG24" s="81">
        <f t="shared" si="10"/>
        <v>0</v>
      </c>
      <c r="BH24" s="81">
        <f t="shared" si="11"/>
        <v>0</v>
      </c>
      <c r="BI24" s="81">
        <f t="shared" si="12"/>
        <v>0</v>
      </c>
    </row>
    <row r="25" spans="1:61" ht="17.25" thickTop="1" thickBot="1">
      <c r="A25" s="3"/>
      <c r="B25" s="3"/>
      <c r="C25" s="3"/>
      <c r="D25" s="45"/>
      <c r="E25" s="45"/>
      <c r="F25" s="45">
        <f t="shared" si="0"/>
        <v>0</v>
      </c>
      <c r="G25" s="3"/>
      <c r="H25" s="3"/>
      <c r="I25" s="39"/>
      <c r="J25" s="45">
        <f t="shared" si="1"/>
        <v>0</v>
      </c>
      <c r="K25" s="45">
        <f t="shared" si="2"/>
        <v>0</v>
      </c>
      <c r="L25" s="3"/>
      <c r="M25" s="72"/>
      <c r="N25" s="73"/>
      <c r="O25" s="45">
        <f t="shared" si="3"/>
        <v>0</v>
      </c>
      <c r="P25" s="71"/>
      <c r="Q25" s="74"/>
      <c r="R25" s="74"/>
      <c r="S25" s="75"/>
      <c r="T25" s="76"/>
      <c r="U25" s="70"/>
      <c r="V25" s="3"/>
      <c r="W25" s="3"/>
      <c r="X25" s="3"/>
      <c r="Y25" s="39"/>
      <c r="Z25" s="405">
        <f t="shared" si="13"/>
        <v>0</v>
      </c>
      <c r="AA25" s="92">
        <f t="shared" si="4"/>
        <v>0</v>
      </c>
      <c r="AB25" s="71"/>
      <c r="AC25" s="3"/>
      <c r="AD25" s="71"/>
      <c r="AE25" s="78"/>
      <c r="AF25" s="78"/>
      <c r="AG25" s="3"/>
      <c r="AH25" s="3"/>
      <c r="AI25" s="79"/>
      <c r="AJ25" s="3"/>
      <c r="AK25" s="71"/>
      <c r="AL25" s="3"/>
      <c r="AM25" s="71"/>
      <c r="AN25" s="71"/>
      <c r="AO25" s="3"/>
      <c r="AP25" s="76"/>
      <c r="AQ25" s="74"/>
      <c r="AR25" s="3"/>
      <c r="AS25" s="3"/>
      <c r="AT25" s="3"/>
      <c r="AU25" s="3"/>
      <c r="AV25" s="3"/>
      <c r="AW25" s="1"/>
      <c r="AX25" s="1"/>
      <c r="AY25" s="1">
        <f t="shared" si="5"/>
        <v>0</v>
      </c>
      <c r="AZ25" s="3"/>
      <c r="BA25" s="3"/>
      <c r="BB25" s="3"/>
      <c r="BC25" s="80" t="e">
        <f t="shared" si="6"/>
        <v>#DIV/0!</v>
      </c>
      <c r="BD25" s="80" t="e">
        <f t="shared" si="7"/>
        <v>#DIV/0!</v>
      </c>
      <c r="BE25" s="81">
        <f t="shared" si="8"/>
        <v>0</v>
      </c>
      <c r="BF25" s="81">
        <f t="shared" si="9"/>
        <v>0</v>
      </c>
      <c r="BG25" s="81">
        <f t="shared" si="10"/>
        <v>0</v>
      </c>
      <c r="BH25" s="81">
        <f t="shared" si="11"/>
        <v>0</v>
      </c>
      <c r="BI25" s="81">
        <f t="shared" si="12"/>
        <v>0</v>
      </c>
    </row>
    <row r="26" spans="1:61" ht="17.25" thickTop="1" thickBot="1">
      <c r="A26" s="3"/>
      <c r="B26" s="3"/>
      <c r="C26" s="3"/>
      <c r="D26" s="45"/>
      <c r="E26" s="45"/>
      <c r="F26" s="45">
        <f t="shared" si="0"/>
        <v>0</v>
      </c>
      <c r="G26" s="3"/>
      <c r="H26" s="3"/>
      <c r="I26" s="39"/>
      <c r="J26" s="45">
        <f t="shared" si="1"/>
        <v>0</v>
      </c>
      <c r="K26" s="45">
        <f t="shared" si="2"/>
        <v>0</v>
      </c>
      <c r="L26" s="3"/>
      <c r="M26" s="72"/>
      <c r="N26" s="73"/>
      <c r="O26" s="45">
        <f t="shared" si="3"/>
        <v>0</v>
      </c>
      <c r="P26" s="71"/>
      <c r="Q26" s="74"/>
      <c r="R26" s="74"/>
      <c r="S26" s="75"/>
      <c r="T26" s="76"/>
      <c r="U26" s="70"/>
      <c r="V26" s="3"/>
      <c r="W26" s="3"/>
      <c r="X26" s="3"/>
      <c r="Y26" s="39"/>
      <c r="Z26" s="405">
        <f t="shared" si="13"/>
        <v>0</v>
      </c>
      <c r="AA26" s="92">
        <f t="shared" si="4"/>
        <v>0</v>
      </c>
      <c r="AB26" s="71"/>
      <c r="AC26" s="3"/>
      <c r="AD26" s="71"/>
      <c r="AE26" s="78"/>
      <c r="AF26" s="78"/>
      <c r="AG26" s="3"/>
      <c r="AH26" s="3"/>
      <c r="AI26" s="79"/>
      <c r="AJ26" s="3"/>
      <c r="AK26" s="71"/>
      <c r="AL26" s="3"/>
      <c r="AM26" s="71"/>
      <c r="AN26" s="71"/>
      <c r="AO26" s="3"/>
      <c r="AP26" s="76"/>
      <c r="AQ26" s="74"/>
      <c r="AR26" s="3"/>
      <c r="AS26" s="3"/>
      <c r="AT26" s="3"/>
      <c r="AU26" s="3"/>
      <c r="AV26" s="3"/>
      <c r="AW26" s="1"/>
      <c r="AX26" s="1"/>
      <c r="AY26" s="1">
        <f t="shared" si="5"/>
        <v>0</v>
      </c>
      <c r="AZ26" s="3"/>
      <c r="BA26" s="3"/>
      <c r="BB26" s="3"/>
      <c r="BC26" s="80" t="e">
        <f t="shared" si="6"/>
        <v>#DIV/0!</v>
      </c>
      <c r="BD26" s="80" t="e">
        <f t="shared" si="7"/>
        <v>#DIV/0!</v>
      </c>
      <c r="BE26" s="81">
        <f t="shared" si="8"/>
        <v>0</v>
      </c>
      <c r="BF26" s="81">
        <f t="shared" si="9"/>
        <v>0</v>
      </c>
      <c r="BG26" s="81">
        <f t="shared" si="10"/>
        <v>0</v>
      </c>
      <c r="BH26" s="81">
        <f t="shared" si="11"/>
        <v>0</v>
      </c>
      <c r="BI26" s="81">
        <f t="shared" si="12"/>
        <v>0</v>
      </c>
    </row>
    <row r="27" spans="1:61" ht="17.25" thickTop="1" thickBot="1">
      <c r="A27" s="3"/>
      <c r="B27" s="3"/>
      <c r="C27" s="3"/>
      <c r="D27" s="45"/>
      <c r="E27" s="45"/>
      <c r="F27" s="45">
        <f t="shared" si="0"/>
        <v>0</v>
      </c>
      <c r="G27" s="3"/>
      <c r="H27" s="3"/>
      <c r="I27" s="39"/>
      <c r="J27" s="45">
        <f t="shared" si="1"/>
        <v>0</v>
      </c>
      <c r="K27" s="45">
        <f t="shared" si="2"/>
        <v>0</v>
      </c>
      <c r="L27" s="3"/>
      <c r="M27" s="72"/>
      <c r="N27" s="73"/>
      <c r="O27" s="45">
        <f t="shared" si="3"/>
        <v>0</v>
      </c>
      <c r="P27" s="71"/>
      <c r="Q27" s="74"/>
      <c r="R27" s="74"/>
      <c r="S27" s="75"/>
      <c r="T27" s="76"/>
      <c r="U27" s="70"/>
      <c r="V27" s="3"/>
      <c r="W27" s="3"/>
      <c r="X27" s="3"/>
      <c r="Y27" s="39"/>
      <c r="Z27" s="405">
        <f t="shared" si="13"/>
        <v>0</v>
      </c>
      <c r="AA27" s="92">
        <f t="shared" si="4"/>
        <v>0</v>
      </c>
      <c r="AB27" s="71"/>
      <c r="AC27" s="3"/>
      <c r="AD27" s="71"/>
      <c r="AE27" s="78"/>
      <c r="AF27" s="78"/>
      <c r="AG27" s="3"/>
      <c r="AH27" s="3"/>
      <c r="AI27" s="79"/>
      <c r="AJ27" s="3"/>
      <c r="AK27" s="71"/>
      <c r="AL27" s="3"/>
      <c r="AM27" s="71"/>
      <c r="AN27" s="71"/>
      <c r="AO27" s="3"/>
      <c r="AP27" s="76"/>
      <c r="AQ27" s="74"/>
      <c r="AR27" s="3"/>
      <c r="AS27" s="3"/>
      <c r="AT27" s="3"/>
      <c r="AU27" s="3"/>
      <c r="AV27" s="3"/>
      <c r="AW27" s="1"/>
      <c r="AX27" s="1"/>
      <c r="AY27" s="1">
        <f t="shared" si="5"/>
        <v>0</v>
      </c>
      <c r="AZ27" s="3"/>
      <c r="BA27" s="3"/>
      <c r="BB27" s="3"/>
      <c r="BC27" s="80" t="e">
        <f t="shared" si="6"/>
        <v>#DIV/0!</v>
      </c>
      <c r="BD27" s="80" t="e">
        <f t="shared" si="7"/>
        <v>#DIV/0!</v>
      </c>
      <c r="BE27" s="81">
        <f t="shared" si="8"/>
        <v>0</v>
      </c>
      <c r="BF27" s="81">
        <f t="shared" si="9"/>
        <v>0</v>
      </c>
      <c r="BG27" s="81">
        <f t="shared" si="10"/>
        <v>0</v>
      </c>
      <c r="BH27" s="81">
        <f t="shared" si="11"/>
        <v>0</v>
      </c>
      <c r="BI27" s="81">
        <f t="shared" si="12"/>
        <v>0</v>
      </c>
    </row>
    <row r="28" spans="1:61" ht="17.25" thickTop="1" thickBot="1">
      <c r="A28" s="3"/>
      <c r="B28" s="3"/>
      <c r="C28" s="3"/>
      <c r="D28" s="45"/>
      <c r="E28" s="45"/>
      <c r="F28" s="45">
        <f t="shared" si="0"/>
        <v>0</v>
      </c>
      <c r="G28" s="3"/>
      <c r="H28" s="3"/>
      <c r="I28" s="39"/>
      <c r="J28" s="45">
        <f t="shared" si="1"/>
        <v>0</v>
      </c>
      <c r="K28" s="45">
        <f t="shared" si="2"/>
        <v>0</v>
      </c>
      <c r="L28" s="3"/>
      <c r="M28" s="72"/>
      <c r="N28" s="73"/>
      <c r="O28" s="45">
        <f t="shared" si="3"/>
        <v>0</v>
      </c>
      <c r="P28" s="71"/>
      <c r="Q28" s="74"/>
      <c r="R28" s="74"/>
      <c r="S28" s="75"/>
      <c r="T28" s="76"/>
      <c r="U28" s="70"/>
      <c r="V28" s="3"/>
      <c r="W28" s="3"/>
      <c r="X28" s="3"/>
      <c r="Y28" s="39"/>
      <c r="Z28" s="405">
        <f t="shared" si="13"/>
        <v>0</v>
      </c>
      <c r="AA28" s="92">
        <f t="shared" si="4"/>
        <v>0</v>
      </c>
      <c r="AB28" s="71"/>
      <c r="AC28" s="3"/>
      <c r="AD28" s="71"/>
      <c r="AE28" s="78"/>
      <c r="AF28" s="78"/>
      <c r="AG28" s="3"/>
      <c r="AH28" s="3"/>
      <c r="AI28" s="79"/>
      <c r="AJ28" s="3"/>
      <c r="AK28" s="71"/>
      <c r="AL28" s="3"/>
      <c r="AM28" s="71"/>
      <c r="AN28" s="71"/>
      <c r="AO28" s="3"/>
      <c r="AP28" s="76"/>
      <c r="AQ28" s="74"/>
      <c r="AR28" s="3"/>
      <c r="AS28" s="3"/>
      <c r="AT28" s="3"/>
      <c r="AU28" s="3"/>
      <c r="AV28" s="3"/>
      <c r="AW28" s="1"/>
      <c r="AX28" s="1"/>
      <c r="AY28" s="1">
        <f t="shared" si="5"/>
        <v>0</v>
      </c>
      <c r="AZ28" s="3"/>
      <c r="BA28" s="3"/>
      <c r="BB28" s="3"/>
      <c r="BC28" s="80" t="e">
        <f t="shared" si="6"/>
        <v>#DIV/0!</v>
      </c>
      <c r="BD28" s="80" t="e">
        <f t="shared" si="7"/>
        <v>#DIV/0!</v>
      </c>
      <c r="BE28" s="81">
        <f t="shared" si="8"/>
        <v>0</v>
      </c>
      <c r="BF28" s="81">
        <f t="shared" si="9"/>
        <v>0</v>
      </c>
      <c r="BG28" s="81">
        <f t="shared" si="10"/>
        <v>0</v>
      </c>
      <c r="BH28" s="81">
        <f t="shared" si="11"/>
        <v>0</v>
      </c>
      <c r="BI28" s="81">
        <f t="shared" si="12"/>
        <v>0</v>
      </c>
    </row>
    <row r="29" spans="1:61" ht="17.25" thickTop="1" thickBot="1">
      <c r="A29" s="3"/>
      <c r="B29" s="3"/>
      <c r="C29" s="3"/>
      <c r="D29" s="45"/>
      <c r="E29" s="45"/>
      <c r="F29" s="45">
        <f t="shared" ref="F29:F75" si="14">D29+E29</f>
        <v>0</v>
      </c>
      <c r="G29" s="3"/>
      <c r="H29" s="3"/>
      <c r="I29" s="39"/>
      <c r="J29" s="45">
        <f t="shared" ref="J29:J50" si="15">I29/(1.14)</f>
        <v>0</v>
      </c>
      <c r="K29" s="45">
        <f t="shared" ref="K29:K50" si="16">J29*0.14</f>
        <v>0</v>
      </c>
      <c r="L29" s="3"/>
      <c r="M29" s="72"/>
      <c r="N29" s="73"/>
      <c r="O29" s="45">
        <f t="shared" ref="O29:O75" si="17">I29-D29</f>
        <v>0</v>
      </c>
      <c r="P29" s="71"/>
      <c r="Q29" s="74"/>
      <c r="R29" s="74"/>
      <c r="S29" s="75"/>
      <c r="T29" s="76"/>
      <c r="U29" s="70"/>
      <c r="V29" s="3"/>
      <c r="W29" s="3"/>
      <c r="X29" s="3"/>
      <c r="Y29" s="39"/>
      <c r="Z29" s="405">
        <f t="shared" si="13"/>
        <v>0</v>
      </c>
      <c r="AA29" s="92">
        <f t="shared" ref="AA29:AA50" si="18">(F29+Y29)-I29</f>
        <v>0</v>
      </c>
      <c r="AB29" s="71"/>
      <c r="AC29" s="3"/>
      <c r="AD29" s="71"/>
      <c r="AE29" s="78"/>
      <c r="AF29" s="78"/>
      <c r="AG29" s="3"/>
      <c r="AH29" s="3"/>
      <c r="AI29" s="79"/>
      <c r="AJ29" s="3"/>
      <c r="AK29" s="71"/>
      <c r="AL29" s="3"/>
      <c r="AM29" s="71"/>
      <c r="AN29" s="71"/>
      <c r="AO29" s="3"/>
      <c r="AP29" s="76"/>
      <c r="AQ29" s="74"/>
      <c r="AR29" s="3"/>
      <c r="AS29" s="3"/>
      <c r="AT29" s="3"/>
      <c r="AU29" s="3"/>
      <c r="AV29" s="3"/>
      <c r="AW29" s="1"/>
      <c r="AX29" s="1"/>
      <c r="AY29" s="1">
        <f t="shared" ref="AY29:AY75" si="19">(AW29*35%)-AX29</f>
        <v>0</v>
      </c>
      <c r="AZ29" s="3"/>
      <c r="BA29" s="3"/>
      <c r="BB29" s="3"/>
      <c r="BC29" s="80" t="e">
        <f t="shared" ref="BC29:BC50" si="20">D29/I29</f>
        <v>#DIV/0!</v>
      </c>
      <c r="BD29" s="80" t="e">
        <f t="shared" ref="BD29:BD50" si="21">E29/O29</f>
        <v>#DIV/0!</v>
      </c>
      <c r="BE29" s="81">
        <f t="shared" ref="BE29:BE50" si="22">LEN(Q29)</f>
        <v>0</v>
      </c>
      <c r="BF29" s="81">
        <f t="shared" ref="BF29:BF50" si="23">LEN(R29)</f>
        <v>0</v>
      </c>
      <c r="BG29" s="81">
        <f t="shared" ref="BG29:BG50" si="24">LEN(T29)</f>
        <v>0</v>
      </c>
      <c r="BH29" s="81">
        <f t="shared" ref="BH29:BH50" si="25">LEN(AP29)</f>
        <v>0</v>
      </c>
      <c r="BI29" s="81">
        <f t="shared" ref="BI29:BI50" si="26">LEN(AQ29)</f>
        <v>0</v>
      </c>
    </row>
    <row r="30" spans="1:61" ht="17.25" thickTop="1" thickBot="1">
      <c r="A30" s="3"/>
      <c r="B30" s="3"/>
      <c r="C30" s="3"/>
      <c r="D30" s="45"/>
      <c r="E30" s="45"/>
      <c r="F30" s="45">
        <f t="shared" si="14"/>
        <v>0</v>
      </c>
      <c r="G30" s="3"/>
      <c r="H30" s="3"/>
      <c r="I30" s="39"/>
      <c r="J30" s="45">
        <f t="shared" si="15"/>
        <v>0</v>
      </c>
      <c r="K30" s="45">
        <f t="shared" si="16"/>
        <v>0</v>
      </c>
      <c r="L30" s="3"/>
      <c r="M30" s="72"/>
      <c r="N30" s="73"/>
      <c r="O30" s="45">
        <f t="shared" si="17"/>
        <v>0</v>
      </c>
      <c r="P30" s="71"/>
      <c r="Q30" s="74"/>
      <c r="R30" s="74"/>
      <c r="S30" s="75"/>
      <c r="T30" s="76"/>
      <c r="U30" s="70"/>
      <c r="V30" s="3"/>
      <c r="W30" s="3"/>
      <c r="X30" s="3"/>
      <c r="Y30" s="39"/>
      <c r="Z30" s="405">
        <f t="shared" si="13"/>
        <v>0</v>
      </c>
      <c r="AA30" s="92">
        <f t="shared" si="18"/>
        <v>0</v>
      </c>
      <c r="AB30" s="71"/>
      <c r="AC30" s="3"/>
      <c r="AD30" s="71"/>
      <c r="AE30" s="78"/>
      <c r="AF30" s="78"/>
      <c r="AG30" s="3"/>
      <c r="AH30" s="3"/>
      <c r="AI30" s="79"/>
      <c r="AJ30" s="3"/>
      <c r="AK30" s="71"/>
      <c r="AL30" s="3"/>
      <c r="AM30" s="71"/>
      <c r="AN30" s="71"/>
      <c r="AO30" s="3"/>
      <c r="AP30" s="76"/>
      <c r="AQ30" s="74"/>
      <c r="AR30" s="3"/>
      <c r="AS30" s="3"/>
      <c r="AT30" s="3"/>
      <c r="AU30" s="3"/>
      <c r="AV30" s="3"/>
      <c r="AW30" s="1"/>
      <c r="AX30" s="1"/>
      <c r="AY30" s="1">
        <f t="shared" si="19"/>
        <v>0</v>
      </c>
      <c r="AZ30" s="3"/>
      <c r="BA30" s="3"/>
      <c r="BB30" s="3"/>
      <c r="BC30" s="80" t="e">
        <f t="shared" si="20"/>
        <v>#DIV/0!</v>
      </c>
      <c r="BD30" s="80" t="e">
        <f t="shared" si="21"/>
        <v>#DIV/0!</v>
      </c>
      <c r="BE30" s="81">
        <f t="shared" si="22"/>
        <v>0</v>
      </c>
      <c r="BF30" s="81">
        <f t="shared" si="23"/>
        <v>0</v>
      </c>
      <c r="BG30" s="81">
        <f t="shared" si="24"/>
        <v>0</v>
      </c>
      <c r="BH30" s="81">
        <f t="shared" si="25"/>
        <v>0</v>
      </c>
      <c r="BI30" s="81">
        <f t="shared" si="26"/>
        <v>0</v>
      </c>
    </row>
    <row r="31" spans="1:61" ht="17.25" thickTop="1" thickBot="1">
      <c r="A31" s="3"/>
      <c r="B31" s="3"/>
      <c r="C31" s="3"/>
      <c r="D31" s="45"/>
      <c r="E31" s="45"/>
      <c r="F31" s="45">
        <f t="shared" si="14"/>
        <v>0</v>
      </c>
      <c r="G31" s="3"/>
      <c r="H31" s="3"/>
      <c r="I31" s="39"/>
      <c r="J31" s="45">
        <f t="shared" si="15"/>
        <v>0</v>
      </c>
      <c r="K31" s="45">
        <f t="shared" si="16"/>
        <v>0</v>
      </c>
      <c r="L31" s="3"/>
      <c r="M31" s="72"/>
      <c r="N31" s="73"/>
      <c r="O31" s="45">
        <f t="shared" si="17"/>
        <v>0</v>
      </c>
      <c r="P31" s="71"/>
      <c r="Q31" s="74"/>
      <c r="R31" s="74"/>
      <c r="S31" s="75"/>
      <c r="T31" s="76"/>
      <c r="U31" s="70"/>
      <c r="V31" s="3"/>
      <c r="W31" s="3"/>
      <c r="X31" s="3"/>
      <c r="Y31" s="39"/>
      <c r="Z31" s="405">
        <f t="shared" si="13"/>
        <v>0</v>
      </c>
      <c r="AA31" s="92">
        <f t="shared" si="18"/>
        <v>0</v>
      </c>
      <c r="AB31" s="71"/>
      <c r="AC31" s="3"/>
      <c r="AD31" s="71"/>
      <c r="AE31" s="78"/>
      <c r="AF31" s="78"/>
      <c r="AG31" s="3"/>
      <c r="AH31" s="3"/>
      <c r="AI31" s="79"/>
      <c r="AJ31" s="3"/>
      <c r="AK31" s="71"/>
      <c r="AL31" s="3"/>
      <c r="AM31" s="71"/>
      <c r="AN31" s="71"/>
      <c r="AO31" s="3"/>
      <c r="AP31" s="76"/>
      <c r="AQ31" s="74"/>
      <c r="AR31" s="3"/>
      <c r="AS31" s="3"/>
      <c r="AT31" s="3"/>
      <c r="AU31" s="3"/>
      <c r="AV31" s="3"/>
      <c r="AW31" s="1"/>
      <c r="AX31" s="1"/>
      <c r="AY31" s="1">
        <f t="shared" si="19"/>
        <v>0</v>
      </c>
      <c r="AZ31" s="3"/>
      <c r="BA31" s="3"/>
      <c r="BB31" s="3"/>
      <c r="BC31" s="80" t="e">
        <f t="shared" si="20"/>
        <v>#DIV/0!</v>
      </c>
      <c r="BD31" s="80" t="e">
        <f t="shared" si="21"/>
        <v>#DIV/0!</v>
      </c>
      <c r="BE31" s="81">
        <f t="shared" si="22"/>
        <v>0</v>
      </c>
      <c r="BF31" s="81">
        <f t="shared" si="23"/>
        <v>0</v>
      </c>
      <c r="BG31" s="81">
        <f t="shared" si="24"/>
        <v>0</v>
      </c>
      <c r="BH31" s="81">
        <f t="shared" si="25"/>
        <v>0</v>
      </c>
      <c r="BI31" s="81">
        <f t="shared" si="26"/>
        <v>0</v>
      </c>
    </row>
    <row r="32" spans="1:61" ht="17.25" thickTop="1" thickBot="1">
      <c r="A32" s="3"/>
      <c r="B32" s="3"/>
      <c r="C32" s="3"/>
      <c r="D32" s="45"/>
      <c r="E32" s="45"/>
      <c r="F32" s="45">
        <f t="shared" si="14"/>
        <v>0</v>
      </c>
      <c r="G32" s="3"/>
      <c r="H32" s="3"/>
      <c r="I32" s="39"/>
      <c r="J32" s="45">
        <f t="shared" si="15"/>
        <v>0</v>
      </c>
      <c r="K32" s="45">
        <f t="shared" si="16"/>
        <v>0</v>
      </c>
      <c r="L32" s="3"/>
      <c r="M32" s="72"/>
      <c r="N32" s="73"/>
      <c r="O32" s="45">
        <f t="shared" si="17"/>
        <v>0</v>
      </c>
      <c r="P32" s="71"/>
      <c r="Q32" s="74"/>
      <c r="R32" s="74"/>
      <c r="S32" s="75"/>
      <c r="T32" s="76"/>
      <c r="U32" s="70"/>
      <c r="V32" s="3"/>
      <c r="W32" s="3"/>
      <c r="X32" s="3"/>
      <c r="Y32" s="39"/>
      <c r="Z32" s="405">
        <f t="shared" si="13"/>
        <v>0</v>
      </c>
      <c r="AA32" s="92">
        <f t="shared" si="18"/>
        <v>0</v>
      </c>
      <c r="AB32" s="71"/>
      <c r="AC32" s="3"/>
      <c r="AD32" s="71"/>
      <c r="AE32" s="78"/>
      <c r="AF32" s="78"/>
      <c r="AG32" s="3"/>
      <c r="AH32" s="3"/>
      <c r="AI32" s="79"/>
      <c r="AJ32" s="3"/>
      <c r="AK32" s="71"/>
      <c r="AL32" s="3"/>
      <c r="AM32" s="71"/>
      <c r="AN32" s="71"/>
      <c r="AO32" s="3"/>
      <c r="AP32" s="76"/>
      <c r="AQ32" s="74"/>
      <c r="AR32" s="3"/>
      <c r="AS32" s="3"/>
      <c r="AT32" s="3"/>
      <c r="AU32" s="3"/>
      <c r="AV32" s="3"/>
      <c r="AW32" s="1"/>
      <c r="AX32" s="1"/>
      <c r="AY32" s="1">
        <f t="shared" si="19"/>
        <v>0</v>
      </c>
      <c r="AZ32" s="3"/>
      <c r="BA32" s="3"/>
      <c r="BB32" s="3"/>
      <c r="BC32" s="80" t="e">
        <f t="shared" si="20"/>
        <v>#DIV/0!</v>
      </c>
      <c r="BD32" s="80" t="e">
        <f t="shared" si="21"/>
        <v>#DIV/0!</v>
      </c>
      <c r="BE32" s="81">
        <f t="shared" si="22"/>
        <v>0</v>
      </c>
      <c r="BF32" s="81">
        <f t="shared" si="23"/>
        <v>0</v>
      </c>
      <c r="BG32" s="81">
        <f t="shared" si="24"/>
        <v>0</v>
      </c>
      <c r="BH32" s="81">
        <f t="shared" si="25"/>
        <v>0</v>
      </c>
      <c r="BI32" s="81">
        <f t="shared" si="26"/>
        <v>0</v>
      </c>
    </row>
    <row r="33" spans="1:61" ht="17.25" thickTop="1" thickBot="1">
      <c r="A33" s="3"/>
      <c r="B33" s="3"/>
      <c r="C33" s="3"/>
      <c r="D33" s="45"/>
      <c r="E33" s="45"/>
      <c r="F33" s="45">
        <f t="shared" si="14"/>
        <v>0</v>
      </c>
      <c r="G33" s="3"/>
      <c r="H33" s="3"/>
      <c r="I33" s="39"/>
      <c r="J33" s="45">
        <f t="shared" si="15"/>
        <v>0</v>
      </c>
      <c r="K33" s="45">
        <f t="shared" si="16"/>
        <v>0</v>
      </c>
      <c r="L33" s="3"/>
      <c r="M33" s="72"/>
      <c r="N33" s="73"/>
      <c r="O33" s="45">
        <f t="shared" si="17"/>
        <v>0</v>
      </c>
      <c r="P33" s="71"/>
      <c r="Q33" s="74"/>
      <c r="R33" s="74"/>
      <c r="S33" s="75"/>
      <c r="T33" s="76"/>
      <c r="U33" s="70"/>
      <c r="V33" s="3"/>
      <c r="W33" s="3"/>
      <c r="X33" s="3"/>
      <c r="Y33" s="39"/>
      <c r="Z33" s="405">
        <f t="shared" si="13"/>
        <v>0</v>
      </c>
      <c r="AA33" s="92">
        <f t="shared" si="18"/>
        <v>0</v>
      </c>
      <c r="AB33" s="71"/>
      <c r="AC33" s="3"/>
      <c r="AD33" s="71"/>
      <c r="AE33" s="78"/>
      <c r="AF33" s="78"/>
      <c r="AG33" s="3"/>
      <c r="AH33" s="3"/>
      <c r="AI33" s="79"/>
      <c r="AJ33" s="3"/>
      <c r="AK33" s="71"/>
      <c r="AL33" s="3"/>
      <c r="AM33" s="71"/>
      <c r="AN33" s="71"/>
      <c r="AO33" s="3"/>
      <c r="AP33" s="76"/>
      <c r="AQ33" s="74"/>
      <c r="AR33" s="3"/>
      <c r="AS33" s="3"/>
      <c r="AT33" s="3"/>
      <c r="AU33" s="3"/>
      <c r="AV33" s="3"/>
      <c r="AW33" s="1"/>
      <c r="AX33" s="1"/>
      <c r="AY33" s="1">
        <f t="shared" si="19"/>
        <v>0</v>
      </c>
      <c r="AZ33" s="3"/>
      <c r="BA33" s="3"/>
      <c r="BB33" s="3"/>
      <c r="BC33" s="80" t="e">
        <f t="shared" si="20"/>
        <v>#DIV/0!</v>
      </c>
      <c r="BD33" s="80" t="e">
        <f t="shared" si="21"/>
        <v>#DIV/0!</v>
      </c>
      <c r="BE33" s="81">
        <f t="shared" si="22"/>
        <v>0</v>
      </c>
      <c r="BF33" s="81">
        <f t="shared" si="23"/>
        <v>0</v>
      </c>
      <c r="BG33" s="81">
        <f t="shared" si="24"/>
        <v>0</v>
      </c>
      <c r="BH33" s="81">
        <f t="shared" si="25"/>
        <v>0</v>
      </c>
      <c r="BI33" s="81">
        <f t="shared" si="26"/>
        <v>0</v>
      </c>
    </row>
    <row r="34" spans="1:61" ht="17.25" thickTop="1" thickBot="1">
      <c r="A34" s="3"/>
      <c r="B34" s="3"/>
      <c r="C34" s="3"/>
      <c r="D34" s="45"/>
      <c r="E34" s="45"/>
      <c r="F34" s="45">
        <f t="shared" si="14"/>
        <v>0</v>
      </c>
      <c r="G34" s="3"/>
      <c r="H34" s="3"/>
      <c r="I34" s="39"/>
      <c r="J34" s="45">
        <f t="shared" si="15"/>
        <v>0</v>
      </c>
      <c r="K34" s="45">
        <f t="shared" si="16"/>
        <v>0</v>
      </c>
      <c r="L34" s="3"/>
      <c r="M34" s="72"/>
      <c r="N34" s="73"/>
      <c r="O34" s="45">
        <f t="shared" si="17"/>
        <v>0</v>
      </c>
      <c r="P34" s="71"/>
      <c r="Q34" s="74"/>
      <c r="R34" s="74"/>
      <c r="S34" s="75"/>
      <c r="T34" s="76"/>
      <c r="U34" s="70"/>
      <c r="V34" s="3"/>
      <c r="W34" s="3"/>
      <c r="X34" s="3"/>
      <c r="Y34" s="39"/>
      <c r="Z34" s="405">
        <f t="shared" si="13"/>
        <v>0</v>
      </c>
      <c r="AA34" s="92">
        <f t="shared" si="18"/>
        <v>0</v>
      </c>
      <c r="AB34" s="71"/>
      <c r="AC34" s="3"/>
      <c r="AD34" s="71"/>
      <c r="AE34" s="78"/>
      <c r="AF34" s="78"/>
      <c r="AG34" s="3"/>
      <c r="AH34" s="3"/>
      <c r="AI34" s="79"/>
      <c r="AJ34" s="3"/>
      <c r="AK34" s="71"/>
      <c r="AL34" s="3"/>
      <c r="AM34" s="71"/>
      <c r="AN34" s="71"/>
      <c r="AO34" s="3"/>
      <c r="AP34" s="76"/>
      <c r="AQ34" s="74"/>
      <c r="AR34" s="3"/>
      <c r="AS34" s="3"/>
      <c r="AT34" s="3"/>
      <c r="AU34" s="3"/>
      <c r="AV34" s="3"/>
      <c r="AW34" s="1"/>
      <c r="AX34" s="1"/>
      <c r="AY34" s="1">
        <f t="shared" si="19"/>
        <v>0</v>
      </c>
      <c r="AZ34" s="3"/>
      <c r="BA34" s="3"/>
      <c r="BB34" s="3"/>
      <c r="BC34" s="80" t="e">
        <f t="shared" si="20"/>
        <v>#DIV/0!</v>
      </c>
      <c r="BD34" s="80" t="e">
        <f t="shared" si="21"/>
        <v>#DIV/0!</v>
      </c>
      <c r="BE34" s="81">
        <f t="shared" si="22"/>
        <v>0</v>
      </c>
      <c r="BF34" s="81">
        <f t="shared" si="23"/>
        <v>0</v>
      </c>
      <c r="BG34" s="81">
        <f t="shared" si="24"/>
        <v>0</v>
      </c>
      <c r="BH34" s="81">
        <f t="shared" si="25"/>
        <v>0</v>
      </c>
      <c r="BI34" s="81">
        <f t="shared" si="26"/>
        <v>0</v>
      </c>
    </row>
    <row r="35" spans="1:61" ht="17.25" thickTop="1" thickBot="1">
      <c r="A35" s="3"/>
      <c r="B35" s="3"/>
      <c r="C35" s="3"/>
      <c r="D35" s="45"/>
      <c r="E35" s="45"/>
      <c r="F35" s="45">
        <f t="shared" si="14"/>
        <v>0</v>
      </c>
      <c r="G35" s="3"/>
      <c r="H35" s="3"/>
      <c r="I35" s="39"/>
      <c r="J35" s="45">
        <f t="shared" si="15"/>
        <v>0</v>
      </c>
      <c r="K35" s="45">
        <f t="shared" si="16"/>
        <v>0</v>
      </c>
      <c r="L35" s="3"/>
      <c r="M35" s="72"/>
      <c r="N35" s="73"/>
      <c r="O35" s="45">
        <f t="shared" si="17"/>
        <v>0</v>
      </c>
      <c r="P35" s="71"/>
      <c r="Q35" s="74"/>
      <c r="R35" s="74"/>
      <c r="S35" s="75"/>
      <c r="T35" s="76"/>
      <c r="U35" s="70"/>
      <c r="V35" s="3"/>
      <c r="W35" s="3"/>
      <c r="X35" s="3"/>
      <c r="Y35" s="39"/>
      <c r="Z35" s="405">
        <f t="shared" si="13"/>
        <v>0</v>
      </c>
      <c r="AA35" s="92">
        <f t="shared" si="18"/>
        <v>0</v>
      </c>
      <c r="AB35" s="71"/>
      <c r="AC35" s="3"/>
      <c r="AD35" s="71"/>
      <c r="AE35" s="78"/>
      <c r="AF35" s="78"/>
      <c r="AG35" s="3"/>
      <c r="AH35" s="3"/>
      <c r="AI35" s="79"/>
      <c r="AJ35" s="3"/>
      <c r="AK35" s="71"/>
      <c r="AL35" s="3"/>
      <c r="AM35" s="71"/>
      <c r="AN35" s="71"/>
      <c r="AO35" s="3"/>
      <c r="AP35" s="76"/>
      <c r="AQ35" s="74"/>
      <c r="AR35" s="3"/>
      <c r="AS35" s="3"/>
      <c r="AT35" s="3"/>
      <c r="AU35" s="3"/>
      <c r="AV35" s="3"/>
      <c r="AW35" s="1"/>
      <c r="AX35" s="1"/>
      <c r="AY35" s="1">
        <f t="shared" si="19"/>
        <v>0</v>
      </c>
      <c r="AZ35" s="3"/>
      <c r="BA35" s="3"/>
      <c r="BB35" s="3"/>
      <c r="BC35" s="80" t="e">
        <f t="shared" si="20"/>
        <v>#DIV/0!</v>
      </c>
      <c r="BD35" s="80" t="e">
        <f t="shared" si="21"/>
        <v>#DIV/0!</v>
      </c>
      <c r="BE35" s="81">
        <f t="shared" si="22"/>
        <v>0</v>
      </c>
      <c r="BF35" s="81">
        <f t="shared" si="23"/>
        <v>0</v>
      </c>
      <c r="BG35" s="81">
        <f t="shared" si="24"/>
        <v>0</v>
      </c>
      <c r="BH35" s="81">
        <f t="shared" si="25"/>
        <v>0</v>
      </c>
      <c r="BI35" s="81">
        <f t="shared" si="26"/>
        <v>0</v>
      </c>
    </row>
    <row r="36" spans="1:61" ht="17.25" thickTop="1" thickBot="1">
      <c r="A36" s="3"/>
      <c r="B36" s="3"/>
      <c r="C36" s="3"/>
      <c r="D36" s="45"/>
      <c r="E36" s="45"/>
      <c r="F36" s="45">
        <f t="shared" si="14"/>
        <v>0</v>
      </c>
      <c r="G36" s="3"/>
      <c r="H36" s="3"/>
      <c r="I36" s="39"/>
      <c r="J36" s="45">
        <f t="shared" si="15"/>
        <v>0</v>
      </c>
      <c r="K36" s="45">
        <f t="shared" si="16"/>
        <v>0</v>
      </c>
      <c r="L36" s="3"/>
      <c r="M36" s="72"/>
      <c r="N36" s="73"/>
      <c r="O36" s="45">
        <f t="shared" si="17"/>
        <v>0</v>
      </c>
      <c r="P36" s="71"/>
      <c r="Q36" s="74"/>
      <c r="R36" s="74"/>
      <c r="S36" s="75"/>
      <c r="T36" s="76"/>
      <c r="U36" s="70"/>
      <c r="V36" s="3"/>
      <c r="W36" s="3"/>
      <c r="X36" s="3"/>
      <c r="Y36" s="39"/>
      <c r="Z36" s="405">
        <f t="shared" si="13"/>
        <v>0</v>
      </c>
      <c r="AA36" s="92">
        <f t="shared" si="18"/>
        <v>0</v>
      </c>
      <c r="AB36" s="71"/>
      <c r="AC36" s="3"/>
      <c r="AD36" s="71"/>
      <c r="AE36" s="78"/>
      <c r="AF36" s="78"/>
      <c r="AG36" s="3"/>
      <c r="AH36" s="3"/>
      <c r="AI36" s="79"/>
      <c r="AJ36" s="3"/>
      <c r="AK36" s="71"/>
      <c r="AL36" s="3"/>
      <c r="AM36" s="71"/>
      <c r="AN36" s="71"/>
      <c r="AO36" s="3"/>
      <c r="AP36" s="76"/>
      <c r="AQ36" s="74"/>
      <c r="AR36" s="3"/>
      <c r="AS36" s="3"/>
      <c r="AT36" s="3"/>
      <c r="AU36" s="3"/>
      <c r="AV36" s="3"/>
      <c r="AW36" s="1"/>
      <c r="AX36" s="1"/>
      <c r="AY36" s="1">
        <f t="shared" si="19"/>
        <v>0</v>
      </c>
      <c r="AZ36" s="3"/>
      <c r="BA36" s="3"/>
      <c r="BB36" s="3"/>
      <c r="BC36" s="80" t="e">
        <f t="shared" si="20"/>
        <v>#DIV/0!</v>
      </c>
      <c r="BD36" s="80" t="e">
        <f t="shared" si="21"/>
        <v>#DIV/0!</v>
      </c>
      <c r="BE36" s="81">
        <f t="shared" si="22"/>
        <v>0</v>
      </c>
      <c r="BF36" s="81">
        <f t="shared" si="23"/>
        <v>0</v>
      </c>
      <c r="BG36" s="81">
        <f t="shared" si="24"/>
        <v>0</v>
      </c>
      <c r="BH36" s="81">
        <f t="shared" si="25"/>
        <v>0</v>
      </c>
      <c r="BI36" s="81">
        <f t="shared" si="26"/>
        <v>0</v>
      </c>
    </row>
    <row r="37" spans="1:61" ht="17.25" thickTop="1" thickBot="1">
      <c r="A37" s="3"/>
      <c r="B37" s="3"/>
      <c r="C37" s="3"/>
      <c r="D37" s="45"/>
      <c r="E37" s="45"/>
      <c r="F37" s="45">
        <f t="shared" si="14"/>
        <v>0</v>
      </c>
      <c r="G37" s="3"/>
      <c r="H37" s="3"/>
      <c r="I37" s="39"/>
      <c r="J37" s="45">
        <f t="shared" si="15"/>
        <v>0</v>
      </c>
      <c r="K37" s="45">
        <f t="shared" si="16"/>
        <v>0</v>
      </c>
      <c r="L37" s="3"/>
      <c r="M37" s="72"/>
      <c r="N37" s="73"/>
      <c r="O37" s="45">
        <f t="shared" si="17"/>
        <v>0</v>
      </c>
      <c r="P37" s="71"/>
      <c r="Q37" s="74"/>
      <c r="R37" s="74"/>
      <c r="S37" s="75"/>
      <c r="T37" s="76"/>
      <c r="U37" s="70"/>
      <c r="V37" s="3"/>
      <c r="W37" s="3"/>
      <c r="X37" s="3"/>
      <c r="Y37" s="39"/>
      <c r="Z37" s="405">
        <f t="shared" si="13"/>
        <v>0</v>
      </c>
      <c r="AA37" s="92">
        <f t="shared" si="18"/>
        <v>0</v>
      </c>
      <c r="AB37" s="71"/>
      <c r="AC37" s="3"/>
      <c r="AD37" s="71"/>
      <c r="AE37" s="78"/>
      <c r="AF37" s="78"/>
      <c r="AG37" s="3"/>
      <c r="AH37" s="3"/>
      <c r="AI37" s="79"/>
      <c r="AJ37" s="3"/>
      <c r="AK37" s="71"/>
      <c r="AL37" s="3"/>
      <c r="AM37" s="71"/>
      <c r="AN37" s="71"/>
      <c r="AO37" s="3"/>
      <c r="AP37" s="76"/>
      <c r="AQ37" s="74"/>
      <c r="AR37" s="3"/>
      <c r="AS37" s="3"/>
      <c r="AT37" s="3"/>
      <c r="AU37" s="3"/>
      <c r="AV37" s="3"/>
      <c r="AW37" s="1"/>
      <c r="AX37" s="1"/>
      <c r="AY37" s="1">
        <f t="shared" si="19"/>
        <v>0</v>
      </c>
      <c r="AZ37" s="3"/>
      <c r="BA37" s="3"/>
      <c r="BB37" s="3"/>
      <c r="BC37" s="80" t="e">
        <f t="shared" si="20"/>
        <v>#DIV/0!</v>
      </c>
      <c r="BD37" s="80" t="e">
        <f t="shared" si="21"/>
        <v>#DIV/0!</v>
      </c>
      <c r="BE37" s="81">
        <f t="shared" si="22"/>
        <v>0</v>
      </c>
      <c r="BF37" s="81">
        <f t="shared" si="23"/>
        <v>0</v>
      </c>
      <c r="BG37" s="81">
        <f t="shared" si="24"/>
        <v>0</v>
      </c>
      <c r="BH37" s="81">
        <f t="shared" si="25"/>
        <v>0</v>
      </c>
      <c r="BI37" s="81">
        <f t="shared" si="26"/>
        <v>0</v>
      </c>
    </row>
    <row r="38" spans="1:61" ht="17.25" thickTop="1" thickBot="1">
      <c r="A38" s="3"/>
      <c r="B38" s="3"/>
      <c r="C38" s="3"/>
      <c r="D38" s="45"/>
      <c r="E38" s="45"/>
      <c r="F38" s="45">
        <f t="shared" si="14"/>
        <v>0</v>
      </c>
      <c r="G38" s="3"/>
      <c r="H38" s="3"/>
      <c r="I38" s="39"/>
      <c r="J38" s="45">
        <f t="shared" si="15"/>
        <v>0</v>
      </c>
      <c r="K38" s="45">
        <f t="shared" si="16"/>
        <v>0</v>
      </c>
      <c r="L38" s="3"/>
      <c r="M38" s="72"/>
      <c r="N38" s="73"/>
      <c r="O38" s="45">
        <f t="shared" si="17"/>
        <v>0</v>
      </c>
      <c r="P38" s="71"/>
      <c r="Q38" s="74"/>
      <c r="R38" s="74"/>
      <c r="S38" s="75"/>
      <c r="T38" s="76"/>
      <c r="U38" s="70"/>
      <c r="V38" s="3"/>
      <c r="W38" s="3"/>
      <c r="X38" s="3"/>
      <c r="Y38" s="39"/>
      <c r="Z38" s="405">
        <f t="shared" si="13"/>
        <v>0</v>
      </c>
      <c r="AA38" s="92">
        <f t="shared" si="18"/>
        <v>0</v>
      </c>
      <c r="AB38" s="71"/>
      <c r="AC38" s="3"/>
      <c r="AD38" s="71"/>
      <c r="AE38" s="78"/>
      <c r="AF38" s="78"/>
      <c r="AG38" s="3"/>
      <c r="AH38" s="3"/>
      <c r="AI38" s="79"/>
      <c r="AJ38" s="3"/>
      <c r="AK38" s="71"/>
      <c r="AL38" s="3"/>
      <c r="AM38" s="71"/>
      <c r="AN38" s="71"/>
      <c r="AO38" s="3"/>
      <c r="AP38" s="76"/>
      <c r="AQ38" s="74"/>
      <c r="AR38" s="3"/>
      <c r="AS38" s="3"/>
      <c r="AT38" s="3"/>
      <c r="AU38" s="3"/>
      <c r="AV38" s="3"/>
      <c r="AW38" s="1"/>
      <c r="AX38" s="1"/>
      <c r="AY38" s="1">
        <f t="shared" si="19"/>
        <v>0</v>
      </c>
      <c r="AZ38" s="3"/>
      <c r="BA38" s="3"/>
      <c r="BB38" s="3"/>
      <c r="BC38" s="80" t="e">
        <f t="shared" si="20"/>
        <v>#DIV/0!</v>
      </c>
      <c r="BD38" s="80" t="e">
        <f t="shared" si="21"/>
        <v>#DIV/0!</v>
      </c>
      <c r="BE38" s="81">
        <f t="shared" si="22"/>
        <v>0</v>
      </c>
      <c r="BF38" s="81">
        <f t="shared" si="23"/>
        <v>0</v>
      </c>
      <c r="BG38" s="81">
        <f t="shared" si="24"/>
        <v>0</v>
      </c>
      <c r="BH38" s="81">
        <f t="shared" si="25"/>
        <v>0</v>
      </c>
      <c r="BI38" s="81">
        <f t="shared" si="26"/>
        <v>0</v>
      </c>
    </row>
    <row r="39" spans="1:61" ht="17.25" thickTop="1" thickBot="1">
      <c r="A39" s="3"/>
      <c r="B39" s="3"/>
      <c r="C39" s="3"/>
      <c r="D39" s="45"/>
      <c r="E39" s="45"/>
      <c r="F39" s="45">
        <f t="shared" si="14"/>
        <v>0</v>
      </c>
      <c r="G39" s="3"/>
      <c r="H39" s="3"/>
      <c r="I39" s="39"/>
      <c r="J39" s="45">
        <f t="shared" si="15"/>
        <v>0</v>
      </c>
      <c r="K39" s="45">
        <f t="shared" si="16"/>
        <v>0</v>
      </c>
      <c r="L39" s="3"/>
      <c r="M39" s="72"/>
      <c r="N39" s="73"/>
      <c r="O39" s="45">
        <f t="shared" si="17"/>
        <v>0</v>
      </c>
      <c r="P39" s="71"/>
      <c r="Q39" s="74"/>
      <c r="R39" s="74"/>
      <c r="S39" s="75"/>
      <c r="T39" s="76"/>
      <c r="U39" s="70"/>
      <c r="V39" s="3"/>
      <c r="W39" s="3"/>
      <c r="X39" s="3"/>
      <c r="Y39" s="39"/>
      <c r="Z39" s="405">
        <f t="shared" si="13"/>
        <v>0</v>
      </c>
      <c r="AA39" s="92">
        <f t="shared" si="18"/>
        <v>0</v>
      </c>
      <c r="AB39" s="71"/>
      <c r="AC39" s="3"/>
      <c r="AD39" s="71"/>
      <c r="AE39" s="78"/>
      <c r="AF39" s="78"/>
      <c r="AG39" s="3"/>
      <c r="AH39" s="3"/>
      <c r="AI39" s="79"/>
      <c r="AJ39" s="3"/>
      <c r="AK39" s="71"/>
      <c r="AL39" s="3"/>
      <c r="AM39" s="71"/>
      <c r="AN39" s="71"/>
      <c r="AO39" s="3"/>
      <c r="AP39" s="76"/>
      <c r="AQ39" s="74"/>
      <c r="AR39" s="3"/>
      <c r="AS39" s="3"/>
      <c r="AT39" s="3"/>
      <c r="AU39" s="3"/>
      <c r="AV39" s="3"/>
      <c r="AW39" s="1"/>
      <c r="AX39" s="1"/>
      <c r="AY39" s="1">
        <f t="shared" si="19"/>
        <v>0</v>
      </c>
      <c r="AZ39" s="3"/>
      <c r="BA39" s="3"/>
      <c r="BB39" s="3"/>
      <c r="BC39" s="80" t="e">
        <f t="shared" si="20"/>
        <v>#DIV/0!</v>
      </c>
      <c r="BD39" s="80" t="e">
        <f t="shared" si="21"/>
        <v>#DIV/0!</v>
      </c>
      <c r="BE39" s="81">
        <f t="shared" si="22"/>
        <v>0</v>
      </c>
      <c r="BF39" s="81">
        <f t="shared" si="23"/>
        <v>0</v>
      </c>
      <c r="BG39" s="81">
        <f t="shared" si="24"/>
        <v>0</v>
      </c>
      <c r="BH39" s="81">
        <f t="shared" si="25"/>
        <v>0</v>
      </c>
      <c r="BI39" s="81">
        <f t="shared" si="26"/>
        <v>0</v>
      </c>
    </row>
    <row r="40" spans="1:61" ht="17.25" thickTop="1" thickBot="1">
      <c r="A40" s="3"/>
      <c r="B40" s="3"/>
      <c r="C40" s="3"/>
      <c r="D40" s="45"/>
      <c r="E40" s="45"/>
      <c r="F40" s="45">
        <f t="shared" si="14"/>
        <v>0</v>
      </c>
      <c r="G40" s="3"/>
      <c r="H40" s="3"/>
      <c r="I40" s="39"/>
      <c r="J40" s="45">
        <f t="shared" si="15"/>
        <v>0</v>
      </c>
      <c r="K40" s="45">
        <f t="shared" si="16"/>
        <v>0</v>
      </c>
      <c r="L40" s="3"/>
      <c r="M40" s="72"/>
      <c r="N40" s="73"/>
      <c r="O40" s="45">
        <f t="shared" si="17"/>
        <v>0</v>
      </c>
      <c r="P40" s="71"/>
      <c r="Q40" s="74"/>
      <c r="R40" s="74"/>
      <c r="S40" s="75"/>
      <c r="T40" s="76"/>
      <c r="U40" s="70"/>
      <c r="V40" s="3"/>
      <c r="W40" s="3"/>
      <c r="X40" s="3"/>
      <c r="Y40" s="39"/>
      <c r="Z40" s="405">
        <f t="shared" si="13"/>
        <v>0</v>
      </c>
      <c r="AA40" s="92">
        <f t="shared" si="18"/>
        <v>0</v>
      </c>
      <c r="AB40" s="71"/>
      <c r="AC40" s="3"/>
      <c r="AD40" s="71"/>
      <c r="AE40" s="78"/>
      <c r="AF40" s="78"/>
      <c r="AG40" s="3"/>
      <c r="AH40" s="3"/>
      <c r="AI40" s="79"/>
      <c r="AJ40" s="3"/>
      <c r="AK40" s="71"/>
      <c r="AL40" s="3"/>
      <c r="AM40" s="71"/>
      <c r="AN40" s="71"/>
      <c r="AO40" s="3"/>
      <c r="AP40" s="76"/>
      <c r="AQ40" s="74"/>
      <c r="AR40" s="3"/>
      <c r="AS40" s="3"/>
      <c r="AT40" s="3"/>
      <c r="AU40" s="3"/>
      <c r="AV40" s="3"/>
      <c r="AW40" s="1"/>
      <c r="AX40" s="1"/>
      <c r="AY40" s="1">
        <f t="shared" si="19"/>
        <v>0</v>
      </c>
      <c r="AZ40" s="3"/>
      <c r="BA40" s="3"/>
      <c r="BB40" s="3"/>
      <c r="BC40" s="80" t="e">
        <f t="shared" si="20"/>
        <v>#DIV/0!</v>
      </c>
      <c r="BD40" s="80" t="e">
        <f t="shared" si="21"/>
        <v>#DIV/0!</v>
      </c>
      <c r="BE40" s="81">
        <f t="shared" si="22"/>
        <v>0</v>
      </c>
      <c r="BF40" s="81">
        <f t="shared" si="23"/>
        <v>0</v>
      </c>
      <c r="BG40" s="81">
        <f t="shared" si="24"/>
        <v>0</v>
      </c>
      <c r="BH40" s="81">
        <f t="shared" si="25"/>
        <v>0</v>
      </c>
      <c r="BI40" s="81">
        <f t="shared" si="26"/>
        <v>0</v>
      </c>
    </row>
    <row r="41" spans="1:61" ht="17.25" thickTop="1" thickBot="1">
      <c r="A41" s="3"/>
      <c r="B41" s="3"/>
      <c r="C41" s="3"/>
      <c r="D41" s="45"/>
      <c r="E41" s="45"/>
      <c r="F41" s="45">
        <f t="shared" si="14"/>
        <v>0</v>
      </c>
      <c r="G41" s="3"/>
      <c r="H41" s="3"/>
      <c r="I41" s="39"/>
      <c r="J41" s="45">
        <f t="shared" si="15"/>
        <v>0</v>
      </c>
      <c r="K41" s="45">
        <f t="shared" si="16"/>
        <v>0</v>
      </c>
      <c r="L41" s="3"/>
      <c r="M41" s="72"/>
      <c r="N41" s="73"/>
      <c r="O41" s="45">
        <f t="shared" si="17"/>
        <v>0</v>
      </c>
      <c r="P41" s="71"/>
      <c r="Q41" s="74"/>
      <c r="R41" s="74"/>
      <c r="S41" s="75"/>
      <c r="T41" s="76"/>
      <c r="U41" s="70"/>
      <c r="V41" s="3"/>
      <c r="W41" s="3"/>
      <c r="X41" s="3"/>
      <c r="Y41" s="39"/>
      <c r="Z41" s="405">
        <f t="shared" si="13"/>
        <v>0</v>
      </c>
      <c r="AA41" s="92">
        <f t="shared" si="18"/>
        <v>0</v>
      </c>
      <c r="AB41" s="71"/>
      <c r="AC41" s="3"/>
      <c r="AD41" s="71"/>
      <c r="AE41" s="78"/>
      <c r="AF41" s="78"/>
      <c r="AG41" s="3"/>
      <c r="AH41" s="3"/>
      <c r="AI41" s="79"/>
      <c r="AJ41" s="3"/>
      <c r="AK41" s="71"/>
      <c r="AL41" s="3"/>
      <c r="AM41" s="71"/>
      <c r="AN41" s="71"/>
      <c r="AO41" s="3"/>
      <c r="AP41" s="76"/>
      <c r="AQ41" s="74"/>
      <c r="AR41" s="3"/>
      <c r="AS41" s="3"/>
      <c r="AT41" s="3"/>
      <c r="AU41" s="3"/>
      <c r="AV41" s="3"/>
      <c r="AW41" s="1"/>
      <c r="AX41" s="1"/>
      <c r="AY41" s="1">
        <f t="shared" si="19"/>
        <v>0</v>
      </c>
      <c r="AZ41" s="3"/>
      <c r="BA41" s="3"/>
      <c r="BB41" s="3"/>
      <c r="BC41" s="80" t="e">
        <f t="shared" si="20"/>
        <v>#DIV/0!</v>
      </c>
      <c r="BD41" s="80" t="e">
        <f t="shared" si="21"/>
        <v>#DIV/0!</v>
      </c>
      <c r="BE41" s="81">
        <f t="shared" si="22"/>
        <v>0</v>
      </c>
      <c r="BF41" s="81">
        <f t="shared" si="23"/>
        <v>0</v>
      </c>
      <c r="BG41" s="81">
        <f t="shared" si="24"/>
        <v>0</v>
      </c>
      <c r="BH41" s="81">
        <f t="shared" si="25"/>
        <v>0</v>
      </c>
      <c r="BI41" s="81">
        <f t="shared" si="26"/>
        <v>0</v>
      </c>
    </row>
    <row r="42" spans="1:61" ht="17.25" thickTop="1" thickBot="1">
      <c r="A42" s="3"/>
      <c r="B42" s="3"/>
      <c r="C42" s="3"/>
      <c r="D42" s="45"/>
      <c r="E42" s="45"/>
      <c r="F42" s="45">
        <f t="shared" si="14"/>
        <v>0</v>
      </c>
      <c r="G42" s="3"/>
      <c r="H42" s="3"/>
      <c r="I42" s="39"/>
      <c r="J42" s="45">
        <f t="shared" si="15"/>
        <v>0</v>
      </c>
      <c r="K42" s="45">
        <f t="shared" si="16"/>
        <v>0</v>
      </c>
      <c r="L42" s="3"/>
      <c r="M42" s="72"/>
      <c r="N42" s="73"/>
      <c r="O42" s="45">
        <f t="shared" si="17"/>
        <v>0</v>
      </c>
      <c r="P42" s="71"/>
      <c r="Q42" s="74"/>
      <c r="R42" s="74"/>
      <c r="S42" s="75"/>
      <c r="T42" s="76"/>
      <c r="U42" s="70"/>
      <c r="V42" s="3"/>
      <c r="W42" s="3"/>
      <c r="X42" s="3"/>
      <c r="Y42" s="39"/>
      <c r="Z42" s="405">
        <f t="shared" si="13"/>
        <v>0</v>
      </c>
      <c r="AA42" s="92">
        <f t="shared" si="18"/>
        <v>0</v>
      </c>
      <c r="AB42" s="71"/>
      <c r="AC42" s="3"/>
      <c r="AD42" s="71"/>
      <c r="AE42" s="78"/>
      <c r="AF42" s="78"/>
      <c r="AG42" s="3"/>
      <c r="AH42" s="3"/>
      <c r="AI42" s="79"/>
      <c r="AJ42" s="3"/>
      <c r="AK42" s="71"/>
      <c r="AL42" s="3"/>
      <c r="AM42" s="71"/>
      <c r="AN42" s="71"/>
      <c r="AO42" s="3"/>
      <c r="AP42" s="76"/>
      <c r="AQ42" s="74"/>
      <c r="AR42" s="3"/>
      <c r="AS42" s="3"/>
      <c r="AT42" s="3"/>
      <c r="AU42" s="3"/>
      <c r="AV42" s="3"/>
      <c r="AW42" s="1"/>
      <c r="AX42" s="1"/>
      <c r="AY42" s="1">
        <f t="shared" si="19"/>
        <v>0</v>
      </c>
      <c r="AZ42" s="3"/>
      <c r="BA42" s="3"/>
      <c r="BB42" s="3"/>
      <c r="BC42" s="80" t="e">
        <f t="shared" si="20"/>
        <v>#DIV/0!</v>
      </c>
      <c r="BD42" s="80" t="e">
        <f t="shared" si="21"/>
        <v>#DIV/0!</v>
      </c>
      <c r="BE42" s="81">
        <f t="shared" si="22"/>
        <v>0</v>
      </c>
      <c r="BF42" s="81">
        <f t="shared" si="23"/>
        <v>0</v>
      </c>
      <c r="BG42" s="81">
        <f t="shared" si="24"/>
        <v>0</v>
      </c>
      <c r="BH42" s="81">
        <f t="shared" si="25"/>
        <v>0</v>
      </c>
      <c r="BI42" s="81">
        <f t="shared" si="26"/>
        <v>0</v>
      </c>
    </row>
    <row r="43" spans="1:61" ht="17.25" thickTop="1" thickBot="1">
      <c r="A43" s="3"/>
      <c r="B43" s="3"/>
      <c r="C43" s="3"/>
      <c r="D43" s="45"/>
      <c r="E43" s="45"/>
      <c r="F43" s="45">
        <f t="shared" si="14"/>
        <v>0</v>
      </c>
      <c r="G43" s="3"/>
      <c r="H43" s="3"/>
      <c r="I43" s="39"/>
      <c r="J43" s="45">
        <f t="shared" si="15"/>
        <v>0</v>
      </c>
      <c r="K43" s="45">
        <f t="shared" si="16"/>
        <v>0</v>
      </c>
      <c r="L43" s="3"/>
      <c r="M43" s="72"/>
      <c r="N43" s="73"/>
      <c r="O43" s="45">
        <f t="shared" si="17"/>
        <v>0</v>
      </c>
      <c r="P43" s="71"/>
      <c r="Q43" s="74"/>
      <c r="R43" s="74"/>
      <c r="S43" s="75"/>
      <c r="T43" s="76"/>
      <c r="U43" s="70"/>
      <c r="V43" s="3"/>
      <c r="W43" s="3"/>
      <c r="X43" s="3"/>
      <c r="Y43" s="39"/>
      <c r="Z43" s="405">
        <f t="shared" si="13"/>
        <v>0</v>
      </c>
      <c r="AA43" s="92">
        <f t="shared" si="18"/>
        <v>0</v>
      </c>
      <c r="AB43" s="71"/>
      <c r="AC43" s="3"/>
      <c r="AD43" s="71"/>
      <c r="AE43" s="78"/>
      <c r="AF43" s="78"/>
      <c r="AG43" s="3"/>
      <c r="AH43" s="3"/>
      <c r="AI43" s="79"/>
      <c r="AJ43" s="3"/>
      <c r="AK43" s="71"/>
      <c r="AL43" s="3"/>
      <c r="AM43" s="71"/>
      <c r="AN43" s="71"/>
      <c r="AO43" s="3"/>
      <c r="AP43" s="76"/>
      <c r="AQ43" s="74"/>
      <c r="AR43" s="3"/>
      <c r="AS43" s="3"/>
      <c r="AT43" s="3"/>
      <c r="AU43" s="3"/>
      <c r="AV43" s="3"/>
      <c r="AW43" s="1"/>
      <c r="AX43" s="1"/>
      <c r="AY43" s="1">
        <f t="shared" si="19"/>
        <v>0</v>
      </c>
      <c r="AZ43" s="3"/>
      <c r="BA43" s="3"/>
      <c r="BB43" s="3"/>
      <c r="BC43" s="80" t="e">
        <f t="shared" si="20"/>
        <v>#DIV/0!</v>
      </c>
      <c r="BD43" s="80" t="e">
        <f t="shared" si="21"/>
        <v>#DIV/0!</v>
      </c>
      <c r="BE43" s="81">
        <f t="shared" si="22"/>
        <v>0</v>
      </c>
      <c r="BF43" s="81">
        <f t="shared" si="23"/>
        <v>0</v>
      </c>
      <c r="BG43" s="81">
        <f t="shared" si="24"/>
        <v>0</v>
      </c>
      <c r="BH43" s="81">
        <f t="shared" si="25"/>
        <v>0</v>
      </c>
      <c r="BI43" s="81">
        <f t="shared" si="26"/>
        <v>0</v>
      </c>
    </row>
    <row r="44" spans="1:61" ht="17.25" thickTop="1" thickBot="1">
      <c r="A44" s="70"/>
      <c r="B44" s="71"/>
      <c r="C44" s="3"/>
      <c r="D44" s="45"/>
      <c r="E44" s="45"/>
      <c r="F44" s="45">
        <f t="shared" si="14"/>
        <v>0</v>
      </c>
      <c r="G44" s="3"/>
      <c r="H44" s="3"/>
      <c r="I44" s="39"/>
      <c r="J44" s="45">
        <f t="shared" si="15"/>
        <v>0</v>
      </c>
      <c r="K44" s="45">
        <f t="shared" si="16"/>
        <v>0</v>
      </c>
      <c r="L44" s="3"/>
      <c r="M44" s="72"/>
      <c r="N44" s="73"/>
      <c r="O44" s="45">
        <f t="shared" si="17"/>
        <v>0</v>
      </c>
      <c r="P44" s="71"/>
      <c r="Q44" s="74"/>
      <c r="R44" s="74"/>
      <c r="S44" s="75"/>
      <c r="T44" s="76"/>
      <c r="U44" s="70"/>
      <c r="V44" s="3"/>
      <c r="W44" s="3"/>
      <c r="X44" s="3"/>
      <c r="Y44" s="39"/>
      <c r="Z44" s="405">
        <f t="shared" si="13"/>
        <v>0</v>
      </c>
      <c r="AA44" s="92">
        <f t="shared" si="18"/>
        <v>0</v>
      </c>
      <c r="AB44" s="71"/>
      <c r="AC44" s="3"/>
      <c r="AD44" s="71"/>
      <c r="AE44" s="78"/>
      <c r="AF44" s="78"/>
      <c r="AG44" s="3"/>
      <c r="AH44" s="3"/>
      <c r="AI44" s="79"/>
      <c r="AJ44" s="3"/>
      <c r="AK44" s="71"/>
      <c r="AL44" s="3"/>
      <c r="AM44" s="71"/>
      <c r="AN44" s="71"/>
      <c r="AO44" s="3"/>
      <c r="AP44" s="76"/>
      <c r="AQ44" s="74"/>
      <c r="AR44" s="3"/>
      <c r="AS44" s="3"/>
      <c r="AT44" s="3"/>
      <c r="AU44" s="3"/>
      <c r="AV44" s="3"/>
      <c r="AW44" s="1"/>
      <c r="AX44" s="1"/>
      <c r="AY44" s="1">
        <f t="shared" si="19"/>
        <v>0</v>
      </c>
      <c r="AZ44" s="3"/>
      <c r="BA44" s="3"/>
      <c r="BB44" s="3"/>
      <c r="BC44" s="80" t="e">
        <f t="shared" si="20"/>
        <v>#DIV/0!</v>
      </c>
      <c r="BD44" s="80" t="e">
        <f t="shared" si="21"/>
        <v>#DIV/0!</v>
      </c>
      <c r="BE44" s="81">
        <f t="shared" si="22"/>
        <v>0</v>
      </c>
      <c r="BF44" s="81">
        <f t="shared" si="23"/>
        <v>0</v>
      </c>
      <c r="BG44" s="81">
        <f t="shared" si="24"/>
        <v>0</v>
      </c>
      <c r="BH44" s="81">
        <f t="shared" si="25"/>
        <v>0</v>
      </c>
      <c r="BI44" s="81">
        <f t="shared" si="26"/>
        <v>0</v>
      </c>
    </row>
    <row r="45" spans="1:61" ht="17.25" thickTop="1" thickBot="1">
      <c r="A45" s="70"/>
      <c r="B45" s="71"/>
      <c r="C45" s="3"/>
      <c r="D45" s="45"/>
      <c r="E45" s="45"/>
      <c r="F45" s="45">
        <f t="shared" si="14"/>
        <v>0</v>
      </c>
      <c r="G45" s="3"/>
      <c r="H45" s="3"/>
      <c r="I45" s="39"/>
      <c r="J45" s="45">
        <f t="shared" si="15"/>
        <v>0</v>
      </c>
      <c r="K45" s="45">
        <f t="shared" si="16"/>
        <v>0</v>
      </c>
      <c r="L45" s="3"/>
      <c r="M45" s="72"/>
      <c r="N45" s="73"/>
      <c r="O45" s="45">
        <f t="shared" si="17"/>
        <v>0</v>
      </c>
      <c r="P45" s="71"/>
      <c r="Q45" s="74"/>
      <c r="R45" s="74"/>
      <c r="S45" s="75"/>
      <c r="T45" s="76"/>
      <c r="U45" s="70"/>
      <c r="V45" s="3"/>
      <c r="W45" s="3"/>
      <c r="X45" s="3"/>
      <c r="Y45" s="39"/>
      <c r="Z45" s="405">
        <f t="shared" si="13"/>
        <v>0</v>
      </c>
      <c r="AA45" s="92">
        <f t="shared" si="18"/>
        <v>0</v>
      </c>
      <c r="AB45" s="71"/>
      <c r="AC45" s="3"/>
      <c r="AD45" s="71"/>
      <c r="AE45" s="78"/>
      <c r="AF45" s="78"/>
      <c r="AG45" s="3"/>
      <c r="AH45" s="3"/>
      <c r="AI45" s="79"/>
      <c r="AJ45" s="3"/>
      <c r="AK45" s="71"/>
      <c r="AL45" s="3"/>
      <c r="AM45" s="71"/>
      <c r="AN45" s="71"/>
      <c r="AO45" s="3"/>
      <c r="AP45" s="76"/>
      <c r="AQ45" s="74"/>
      <c r="AR45" s="3"/>
      <c r="AS45" s="3"/>
      <c r="AT45" s="3"/>
      <c r="AU45" s="3"/>
      <c r="AV45" s="3"/>
      <c r="AW45" s="1"/>
      <c r="AX45" s="1"/>
      <c r="AY45" s="1">
        <f t="shared" si="19"/>
        <v>0</v>
      </c>
      <c r="AZ45" s="3"/>
      <c r="BA45" s="3"/>
      <c r="BB45" s="3"/>
      <c r="BC45" s="80" t="e">
        <f t="shared" si="20"/>
        <v>#DIV/0!</v>
      </c>
      <c r="BD45" s="80" t="e">
        <f t="shared" si="21"/>
        <v>#DIV/0!</v>
      </c>
      <c r="BE45" s="81">
        <f t="shared" si="22"/>
        <v>0</v>
      </c>
      <c r="BF45" s="81">
        <f t="shared" si="23"/>
        <v>0</v>
      </c>
      <c r="BG45" s="81">
        <f t="shared" si="24"/>
        <v>0</v>
      </c>
      <c r="BH45" s="81">
        <f t="shared" si="25"/>
        <v>0</v>
      </c>
      <c r="BI45" s="81">
        <f t="shared" si="26"/>
        <v>0</v>
      </c>
    </row>
    <row r="46" spans="1:61" ht="17.25" thickTop="1" thickBot="1">
      <c r="A46" s="70"/>
      <c r="B46" s="71"/>
      <c r="C46" s="3"/>
      <c r="D46" s="45"/>
      <c r="E46" s="45"/>
      <c r="F46" s="45">
        <f t="shared" si="14"/>
        <v>0</v>
      </c>
      <c r="G46" s="3"/>
      <c r="H46" s="3"/>
      <c r="I46" s="39"/>
      <c r="J46" s="45">
        <f t="shared" si="15"/>
        <v>0</v>
      </c>
      <c r="K46" s="45">
        <f t="shared" si="16"/>
        <v>0</v>
      </c>
      <c r="L46" s="3"/>
      <c r="M46" s="72"/>
      <c r="N46" s="73"/>
      <c r="O46" s="45">
        <f t="shared" si="17"/>
        <v>0</v>
      </c>
      <c r="P46" s="71"/>
      <c r="Q46" s="74"/>
      <c r="R46" s="74"/>
      <c r="S46" s="75"/>
      <c r="T46" s="76"/>
      <c r="U46" s="70"/>
      <c r="V46" s="3"/>
      <c r="W46" s="3"/>
      <c r="X46" s="3"/>
      <c r="Y46" s="39"/>
      <c r="Z46" s="405">
        <f t="shared" si="13"/>
        <v>0</v>
      </c>
      <c r="AA46" s="92">
        <f t="shared" si="18"/>
        <v>0</v>
      </c>
      <c r="AB46" s="71"/>
      <c r="AC46" s="3"/>
      <c r="AD46" s="71"/>
      <c r="AE46" s="78"/>
      <c r="AF46" s="78"/>
      <c r="AG46" s="3"/>
      <c r="AH46" s="3"/>
      <c r="AI46" s="79"/>
      <c r="AJ46" s="3"/>
      <c r="AK46" s="71"/>
      <c r="AL46" s="3"/>
      <c r="AM46" s="71"/>
      <c r="AN46" s="71"/>
      <c r="AO46" s="3"/>
      <c r="AP46" s="76"/>
      <c r="AQ46" s="74"/>
      <c r="AR46" s="3"/>
      <c r="AS46" s="3"/>
      <c r="AT46" s="3"/>
      <c r="AU46" s="3"/>
      <c r="AV46" s="3"/>
      <c r="AW46" s="1"/>
      <c r="AX46" s="1"/>
      <c r="AY46" s="1">
        <f t="shared" si="19"/>
        <v>0</v>
      </c>
      <c r="AZ46" s="3"/>
      <c r="BA46" s="3"/>
      <c r="BB46" s="3"/>
      <c r="BC46" s="80" t="e">
        <f t="shared" si="20"/>
        <v>#DIV/0!</v>
      </c>
      <c r="BD46" s="80" t="e">
        <f t="shared" si="21"/>
        <v>#DIV/0!</v>
      </c>
      <c r="BE46" s="81">
        <f t="shared" si="22"/>
        <v>0</v>
      </c>
      <c r="BF46" s="81">
        <f t="shared" si="23"/>
        <v>0</v>
      </c>
      <c r="BG46" s="81">
        <f t="shared" si="24"/>
        <v>0</v>
      </c>
      <c r="BH46" s="81">
        <f t="shared" si="25"/>
        <v>0</v>
      </c>
      <c r="BI46" s="81">
        <f t="shared" si="26"/>
        <v>0</v>
      </c>
    </row>
    <row r="47" spans="1:61" ht="17.25" thickTop="1" thickBot="1">
      <c r="A47" s="70"/>
      <c r="B47" s="71"/>
      <c r="C47" s="3"/>
      <c r="D47" s="45"/>
      <c r="E47" s="45"/>
      <c r="F47" s="45">
        <f t="shared" si="14"/>
        <v>0</v>
      </c>
      <c r="G47" s="3"/>
      <c r="H47" s="3"/>
      <c r="I47" s="39"/>
      <c r="J47" s="45">
        <f t="shared" si="15"/>
        <v>0</v>
      </c>
      <c r="K47" s="45">
        <f t="shared" si="16"/>
        <v>0</v>
      </c>
      <c r="L47" s="3"/>
      <c r="M47" s="72"/>
      <c r="N47" s="73"/>
      <c r="O47" s="45">
        <f t="shared" si="17"/>
        <v>0</v>
      </c>
      <c r="P47" s="71"/>
      <c r="Q47" s="74"/>
      <c r="R47" s="74"/>
      <c r="S47" s="75"/>
      <c r="T47" s="76"/>
      <c r="U47" s="70"/>
      <c r="V47" s="3"/>
      <c r="W47" s="3"/>
      <c r="X47" s="3"/>
      <c r="Y47" s="39"/>
      <c r="Z47" s="405">
        <f t="shared" si="13"/>
        <v>0</v>
      </c>
      <c r="AA47" s="92">
        <f t="shared" si="18"/>
        <v>0</v>
      </c>
      <c r="AB47" s="71"/>
      <c r="AC47" s="3"/>
      <c r="AD47" s="71"/>
      <c r="AE47" s="78"/>
      <c r="AF47" s="78"/>
      <c r="AG47" s="3"/>
      <c r="AH47" s="3"/>
      <c r="AI47" s="79"/>
      <c r="AJ47" s="3"/>
      <c r="AK47" s="71"/>
      <c r="AL47" s="3"/>
      <c r="AM47" s="71"/>
      <c r="AN47" s="71"/>
      <c r="AO47" s="3"/>
      <c r="AP47" s="76"/>
      <c r="AQ47" s="74"/>
      <c r="AR47" s="3"/>
      <c r="AS47" s="3"/>
      <c r="AT47" s="3"/>
      <c r="AU47" s="3"/>
      <c r="AV47" s="3"/>
      <c r="AW47" s="1"/>
      <c r="AX47" s="1"/>
      <c r="AY47" s="1">
        <f t="shared" si="19"/>
        <v>0</v>
      </c>
      <c r="AZ47" s="3"/>
      <c r="BA47" s="3"/>
      <c r="BB47" s="3"/>
      <c r="BC47" s="80" t="e">
        <f t="shared" si="20"/>
        <v>#DIV/0!</v>
      </c>
      <c r="BD47" s="80" t="e">
        <f t="shared" si="21"/>
        <v>#DIV/0!</v>
      </c>
      <c r="BE47" s="81">
        <f t="shared" si="22"/>
        <v>0</v>
      </c>
      <c r="BF47" s="81">
        <f t="shared" si="23"/>
        <v>0</v>
      </c>
      <c r="BG47" s="81">
        <f t="shared" si="24"/>
        <v>0</v>
      </c>
      <c r="BH47" s="81">
        <f t="shared" si="25"/>
        <v>0</v>
      </c>
      <c r="BI47" s="81">
        <f t="shared" si="26"/>
        <v>0</v>
      </c>
    </row>
    <row r="48" spans="1:61" ht="17.25" thickTop="1" thickBot="1">
      <c r="A48" s="70"/>
      <c r="B48" s="71"/>
      <c r="C48" s="3"/>
      <c r="D48" s="45"/>
      <c r="E48" s="45"/>
      <c r="F48" s="45">
        <f t="shared" si="14"/>
        <v>0</v>
      </c>
      <c r="G48" s="3"/>
      <c r="H48" s="3"/>
      <c r="I48" s="39"/>
      <c r="J48" s="45">
        <f t="shared" si="15"/>
        <v>0</v>
      </c>
      <c r="K48" s="45">
        <f t="shared" si="16"/>
        <v>0</v>
      </c>
      <c r="L48" s="3"/>
      <c r="M48" s="72"/>
      <c r="N48" s="73"/>
      <c r="O48" s="45">
        <f t="shared" si="17"/>
        <v>0</v>
      </c>
      <c r="P48" s="71"/>
      <c r="Q48" s="74"/>
      <c r="R48" s="74"/>
      <c r="S48" s="75"/>
      <c r="T48" s="76"/>
      <c r="U48" s="70"/>
      <c r="V48" s="3"/>
      <c r="W48" s="3"/>
      <c r="X48" s="3"/>
      <c r="Y48" s="39"/>
      <c r="Z48" s="405">
        <f t="shared" si="13"/>
        <v>0</v>
      </c>
      <c r="AA48" s="92">
        <f t="shared" si="18"/>
        <v>0</v>
      </c>
      <c r="AB48" s="71"/>
      <c r="AC48" s="3"/>
      <c r="AD48" s="71"/>
      <c r="AE48" s="78"/>
      <c r="AF48" s="78"/>
      <c r="AG48" s="3"/>
      <c r="AH48" s="3"/>
      <c r="AI48" s="79"/>
      <c r="AJ48" s="3"/>
      <c r="AK48" s="71"/>
      <c r="AL48" s="3"/>
      <c r="AM48" s="71"/>
      <c r="AN48" s="71"/>
      <c r="AO48" s="3"/>
      <c r="AP48" s="76"/>
      <c r="AQ48" s="74"/>
      <c r="AR48" s="3"/>
      <c r="AS48" s="3"/>
      <c r="AT48" s="3"/>
      <c r="AU48" s="3"/>
      <c r="AV48" s="3"/>
      <c r="AW48" s="1"/>
      <c r="AX48" s="1"/>
      <c r="AY48" s="1">
        <f t="shared" si="19"/>
        <v>0</v>
      </c>
      <c r="AZ48" s="3"/>
      <c r="BA48" s="3"/>
      <c r="BB48" s="3"/>
      <c r="BC48" s="80" t="e">
        <f t="shared" si="20"/>
        <v>#DIV/0!</v>
      </c>
      <c r="BD48" s="80" t="e">
        <f t="shared" si="21"/>
        <v>#DIV/0!</v>
      </c>
      <c r="BE48" s="81">
        <f t="shared" si="22"/>
        <v>0</v>
      </c>
      <c r="BF48" s="81">
        <f t="shared" si="23"/>
        <v>0</v>
      </c>
      <c r="BG48" s="81">
        <f t="shared" si="24"/>
        <v>0</v>
      </c>
      <c r="BH48" s="81">
        <f t="shared" si="25"/>
        <v>0</v>
      </c>
      <c r="BI48" s="81">
        <f t="shared" si="26"/>
        <v>0</v>
      </c>
    </row>
    <row r="49" spans="1:61" ht="17.25" thickTop="1" thickBot="1">
      <c r="A49" s="70"/>
      <c r="B49" s="71"/>
      <c r="C49" s="3"/>
      <c r="D49" s="45"/>
      <c r="E49" s="45"/>
      <c r="F49" s="45">
        <f t="shared" si="14"/>
        <v>0</v>
      </c>
      <c r="G49" s="3"/>
      <c r="H49" s="3"/>
      <c r="I49" s="39"/>
      <c r="J49" s="45">
        <f t="shared" si="15"/>
        <v>0</v>
      </c>
      <c r="K49" s="45">
        <f t="shared" si="16"/>
        <v>0</v>
      </c>
      <c r="L49" s="3"/>
      <c r="M49" s="72"/>
      <c r="N49" s="73"/>
      <c r="O49" s="45">
        <f t="shared" si="17"/>
        <v>0</v>
      </c>
      <c r="P49" s="71"/>
      <c r="Q49" s="74"/>
      <c r="R49" s="74"/>
      <c r="S49" s="75"/>
      <c r="T49" s="76"/>
      <c r="U49" s="70"/>
      <c r="V49" s="3"/>
      <c r="W49" s="3"/>
      <c r="X49" s="3"/>
      <c r="Y49" s="39"/>
      <c r="Z49" s="405">
        <f t="shared" si="13"/>
        <v>0</v>
      </c>
      <c r="AA49" s="92">
        <f t="shared" si="18"/>
        <v>0</v>
      </c>
      <c r="AB49" s="71"/>
      <c r="AC49" s="3"/>
      <c r="AD49" s="71"/>
      <c r="AE49" s="78"/>
      <c r="AF49" s="78"/>
      <c r="AG49" s="3"/>
      <c r="AH49" s="3"/>
      <c r="AI49" s="79"/>
      <c r="AJ49" s="3"/>
      <c r="AK49" s="71"/>
      <c r="AL49" s="3"/>
      <c r="AM49" s="71"/>
      <c r="AN49" s="71"/>
      <c r="AO49" s="3"/>
      <c r="AP49" s="76"/>
      <c r="AQ49" s="74"/>
      <c r="AR49" s="3"/>
      <c r="AS49" s="3"/>
      <c r="AT49" s="3"/>
      <c r="AU49" s="3"/>
      <c r="AV49" s="3"/>
      <c r="AW49" s="1"/>
      <c r="AX49" s="1"/>
      <c r="AY49" s="1">
        <f t="shared" si="19"/>
        <v>0</v>
      </c>
      <c r="AZ49" s="3"/>
      <c r="BA49" s="3"/>
      <c r="BB49" s="3"/>
      <c r="BC49" s="80" t="e">
        <f t="shared" si="20"/>
        <v>#DIV/0!</v>
      </c>
      <c r="BD49" s="80" t="e">
        <f t="shared" si="21"/>
        <v>#DIV/0!</v>
      </c>
      <c r="BE49" s="81">
        <f t="shared" si="22"/>
        <v>0</v>
      </c>
      <c r="BF49" s="81">
        <f t="shared" si="23"/>
        <v>0</v>
      </c>
      <c r="BG49" s="81">
        <f t="shared" si="24"/>
        <v>0</v>
      </c>
      <c r="BH49" s="81">
        <f t="shared" si="25"/>
        <v>0</v>
      </c>
      <c r="BI49" s="81">
        <f t="shared" si="26"/>
        <v>0</v>
      </c>
    </row>
    <row r="50" spans="1:61" ht="17.25" thickTop="1" thickBot="1">
      <c r="A50" s="70"/>
      <c r="B50" s="71"/>
      <c r="C50" s="3"/>
      <c r="D50" s="45"/>
      <c r="E50" s="45"/>
      <c r="F50" s="45">
        <f t="shared" si="14"/>
        <v>0</v>
      </c>
      <c r="G50" s="3"/>
      <c r="H50" s="3"/>
      <c r="I50" s="39"/>
      <c r="J50" s="45">
        <f t="shared" si="15"/>
        <v>0</v>
      </c>
      <c r="K50" s="45">
        <f t="shared" si="16"/>
        <v>0</v>
      </c>
      <c r="L50" s="3"/>
      <c r="M50" s="72"/>
      <c r="N50" s="73"/>
      <c r="O50" s="45">
        <f t="shared" si="17"/>
        <v>0</v>
      </c>
      <c r="P50" s="71"/>
      <c r="Q50" s="74"/>
      <c r="R50" s="74"/>
      <c r="S50" s="75"/>
      <c r="T50" s="76"/>
      <c r="U50" s="70"/>
      <c r="V50" s="3"/>
      <c r="W50" s="3"/>
      <c r="X50" s="3"/>
      <c r="Y50" s="39"/>
      <c r="Z50" s="405">
        <f t="shared" si="13"/>
        <v>0</v>
      </c>
      <c r="AA50" s="92">
        <f t="shared" si="18"/>
        <v>0</v>
      </c>
      <c r="AB50" s="71"/>
      <c r="AC50" s="3"/>
      <c r="AD50" s="71"/>
      <c r="AE50" s="78"/>
      <c r="AF50" s="78"/>
      <c r="AG50" s="3"/>
      <c r="AH50" s="3"/>
      <c r="AI50" s="79"/>
      <c r="AJ50" s="3"/>
      <c r="AK50" s="71"/>
      <c r="AL50" s="3"/>
      <c r="AM50" s="71"/>
      <c r="AN50" s="71"/>
      <c r="AO50" s="3"/>
      <c r="AP50" s="76"/>
      <c r="AQ50" s="74"/>
      <c r="AR50" s="3"/>
      <c r="AS50" s="3"/>
      <c r="AT50" s="3"/>
      <c r="AU50" s="3"/>
      <c r="AV50" s="3"/>
      <c r="AW50" s="1"/>
      <c r="AX50" s="1"/>
      <c r="AY50" s="1">
        <f t="shared" si="19"/>
        <v>0</v>
      </c>
      <c r="AZ50" s="3"/>
      <c r="BA50" s="3"/>
      <c r="BB50" s="3"/>
      <c r="BC50" s="80" t="e">
        <f t="shared" si="20"/>
        <v>#DIV/0!</v>
      </c>
      <c r="BD50" s="80" t="e">
        <f t="shared" si="21"/>
        <v>#DIV/0!</v>
      </c>
      <c r="BE50" s="81">
        <f t="shared" si="22"/>
        <v>0</v>
      </c>
      <c r="BF50" s="81">
        <f t="shared" si="23"/>
        <v>0</v>
      </c>
      <c r="BG50" s="81">
        <f t="shared" si="24"/>
        <v>0</v>
      </c>
      <c r="BH50" s="81">
        <f t="shared" si="25"/>
        <v>0</v>
      </c>
      <c r="BI50" s="81">
        <f t="shared" si="26"/>
        <v>0</v>
      </c>
    </row>
    <row r="51" spans="1:61" ht="17.25" thickTop="1" thickBot="1">
      <c r="A51" s="70"/>
      <c r="B51" s="71"/>
      <c r="C51" s="3"/>
      <c r="D51" s="45"/>
      <c r="E51" s="45"/>
      <c r="F51" s="45">
        <f t="shared" si="14"/>
        <v>0</v>
      </c>
      <c r="G51" s="3"/>
      <c r="H51" s="3"/>
      <c r="I51" s="39"/>
      <c r="J51" s="45">
        <f t="shared" ref="J51:J114" si="27">I51/(1.14)</f>
        <v>0</v>
      </c>
      <c r="K51" s="45">
        <f t="shared" ref="K51:K114" si="28">J51*0.14</f>
        <v>0</v>
      </c>
      <c r="L51" s="3"/>
      <c r="M51" s="72"/>
      <c r="N51" s="73"/>
      <c r="O51" s="45">
        <f t="shared" si="17"/>
        <v>0</v>
      </c>
      <c r="P51" s="71"/>
      <c r="Q51" s="74"/>
      <c r="R51" s="74"/>
      <c r="S51" s="75"/>
      <c r="T51" s="76"/>
      <c r="U51" s="70"/>
      <c r="V51" s="3"/>
      <c r="W51" s="3"/>
      <c r="X51" s="3"/>
      <c r="Y51" s="39"/>
      <c r="Z51" s="405">
        <f t="shared" si="13"/>
        <v>0</v>
      </c>
      <c r="AA51" s="92">
        <f t="shared" ref="AA51:AA114" si="29">(F51+Y51)-I51</f>
        <v>0</v>
      </c>
      <c r="AB51" s="71"/>
      <c r="AC51" s="3"/>
      <c r="AD51" s="71"/>
      <c r="AE51" s="78"/>
      <c r="AF51" s="78"/>
      <c r="AG51" s="3"/>
      <c r="AH51" s="3"/>
      <c r="AI51" s="79"/>
      <c r="AJ51" s="3"/>
      <c r="AK51" s="71"/>
      <c r="AL51" s="3"/>
      <c r="AM51" s="71"/>
      <c r="AN51" s="71"/>
      <c r="AO51" s="3"/>
      <c r="AP51" s="76"/>
      <c r="AQ51" s="74"/>
      <c r="AR51" s="3"/>
      <c r="AS51" s="3"/>
      <c r="AT51" s="3"/>
      <c r="AU51" s="3"/>
      <c r="AV51" s="3"/>
      <c r="AW51" s="1"/>
      <c r="AX51" s="1"/>
      <c r="AY51" s="1">
        <f t="shared" si="19"/>
        <v>0</v>
      </c>
      <c r="AZ51" s="3"/>
      <c r="BA51" s="3"/>
      <c r="BB51" s="3"/>
      <c r="BC51" s="80" t="e">
        <f t="shared" ref="BC51:BC114" si="30">D51/I51</f>
        <v>#DIV/0!</v>
      </c>
      <c r="BD51" s="80" t="e">
        <f t="shared" ref="BD51:BD114" si="31">E51/O51</f>
        <v>#DIV/0!</v>
      </c>
      <c r="BE51" s="81">
        <f t="shared" ref="BE51:BE114" si="32">LEN(Q51)</f>
        <v>0</v>
      </c>
      <c r="BF51" s="81">
        <f t="shared" ref="BF51:BF114" si="33">LEN(R51)</f>
        <v>0</v>
      </c>
      <c r="BG51" s="81">
        <f t="shared" ref="BG51:BG114" si="34">LEN(T51)</f>
        <v>0</v>
      </c>
      <c r="BH51" s="81">
        <f t="shared" ref="BH51:BH114" si="35">LEN(AP51)</f>
        <v>0</v>
      </c>
      <c r="BI51" s="81">
        <f t="shared" ref="BI51:BI114" si="36">LEN(AQ51)</f>
        <v>0</v>
      </c>
    </row>
    <row r="52" spans="1:61" ht="17.25" thickTop="1" thickBot="1">
      <c r="A52" s="70"/>
      <c r="B52" s="71"/>
      <c r="C52" s="3"/>
      <c r="D52" s="45"/>
      <c r="E52" s="45"/>
      <c r="F52" s="45">
        <f t="shared" si="14"/>
        <v>0</v>
      </c>
      <c r="G52" s="3"/>
      <c r="H52" s="3"/>
      <c r="I52" s="39"/>
      <c r="J52" s="45">
        <f t="shared" si="27"/>
        <v>0</v>
      </c>
      <c r="K52" s="45">
        <f t="shared" si="28"/>
        <v>0</v>
      </c>
      <c r="L52" s="3"/>
      <c r="M52" s="72"/>
      <c r="N52" s="73"/>
      <c r="O52" s="45">
        <f t="shared" si="17"/>
        <v>0</v>
      </c>
      <c r="P52" s="71"/>
      <c r="Q52" s="74"/>
      <c r="R52" s="74"/>
      <c r="S52" s="75"/>
      <c r="T52" s="76"/>
      <c r="U52" s="70"/>
      <c r="V52" s="3"/>
      <c r="W52" s="3"/>
      <c r="X52" s="3"/>
      <c r="Y52" s="39"/>
      <c r="Z52" s="405">
        <f t="shared" si="13"/>
        <v>0</v>
      </c>
      <c r="AA52" s="92">
        <f t="shared" si="29"/>
        <v>0</v>
      </c>
      <c r="AB52" s="71"/>
      <c r="AC52" s="3"/>
      <c r="AD52" s="71"/>
      <c r="AE52" s="78"/>
      <c r="AF52" s="78"/>
      <c r="AG52" s="3"/>
      <c r="AH52" s="3"/>
      <c r="AI52" s="79"/>
      <c r="AJ52" s="3"/>
      <c r="AK52" s="71"/>
      <c r="AL52" s="3"/>
      <c r="AM52" s="71"/>
      <c r="AN52" s="71"/>
      <c r="AO52" s="3"/>
      <c r="AP52" s="76"/>
      <c r="AQ52" s="74"/>
      <c r="AR52" s="3"/>
      <c r="AS52" s="3"/>
      <c r="AT52" s="3"/>
      <c r="AU52" s="3"/>
      <c r="AV52" s="3"/>
      <c r="AW52" s="1"/>
      <c r="AX52" s="1"/>
      <c r="AY52" s="1">
        <f t="shared" si="19"/>
        <v>0</v>
      </c>
      <c r="AZ52" s="3"/>
      <c r="BA52" s="3"/>
      <c r="BB52" s="3"/>
      <c r="BC52" s="80" t="e">
        <f t="shared" si="30"/>
        <v>#DIV/0!</v>
      </c>
      <c r="BD52" s="80" t="e">
        <f t="shared" si="31"/>
        <v>#DIV/0!</v>
      </c>
      <c r="BE52" s="81">
        <f t="shared" si="32"/>
        <v>0</v>
      </c>
      <c r="BF52" s="81">
        <f t="shared" si="33"/>
        <v>0</v>
      </c>
      <c r="BG52" s="81">
        <f t="shared" si="34"/>
        <v>0</v>
      </c>
      <c r="BH52" s="81">
        <f t="shared" si="35"/>
        <v>0</v>
      </c>
      <c r="BI52" s="81">
        <f t="shared" si="36"/>
        <v>0</v>
      </c>
    </row>
    <row r="53" spans="1:61" ht="17.25" thickTop="1" thickBot="1">
      <c r="A53" s="70"/>
      <c r="B53" s="71"/>
      <c r="C53" s="3"/>
      <c r="D53" s="45"/>
      <c r="E53" s="45"/>
      <c r="F53" s="45">
        <f t="shared" si="14"/>
        <v>0</v>
      </c>
      <c r="G53" s="3"/>
      <c r="H53" s="3"/>
      <c r="I53" s="39"/>
      <c r="J53" s="45">
        <f t="shared" si="27"/>
        <v>0</v>
      </c>
      <c r="K53" s="45">
        <f t="shared" si="28"/>
        <v>0</v>
      </c>
      <c r="L53" s="3"/>
      <c r="M53" s="72"/>
      <c r="N53" s="73"/>
      <c r="O53" s="45">
        <f t="shared" si="17"/>
        <v>0</v>
      </c>
      <c r="P53" s="71"/>
      <c r="Q53" s="74"/>
      <c r="R53" s="74"/>
      <c r="S53" s="75"/>
      <c r="T53" s="76"/>
      <c r="U53" s="70"/>
      <c r="V53" s="3"/>
      <c r="W53" s="3"/>
      <c r="X53" s="3"/>
      <c r="Y53" s="39"/>
      <c r="Z53" s="405">
        <f t="shared" si="13"/>
        <v>0</v>
      </c>
      <c r="AA53" s="92">
        <f t="shared" si="29"/>
        <v>0</v>
      </c>
      <c r="AB53" s="71"/>
      <c r="AC53" s="3"/>
      <c r="AD53" s="71"/>
      <c r="AE53" s="78"/>
      <c r="AF53" s="78"/>
      <c r="AG53" s="3"/>
      <c r="AH53" s="3"/>
      <c r="AI53" s="79"/>
      <c r="AJ53" s="3"/>
      <c r="AK53" s="71"/>
      <c r="AL53" s="3"/>
      <c r="AM53" s="71"/>
      <c r="AN53" s="71"/>
      <c r="AO53" s="3"/>
      <c r="AP53" s="76"/>
      <c r="AQ53" s="74"/>
      <c r="AR53" s="3"/>
      <c r="AS53" s="3"/>
      <c r="AT53" s="3"/>
      <c r="AU53" s="3"/>
      <c r="AV53" s="3"/>
      <c r="AW53" s="1"/>
      <c r="AX53" s="1"/>
      <c r="AY53" s="1">
        <f t="shared" si="19"/>
        <v>0</v>
      </c>
      <c r="AZ53" s="3"/>
      <c r="BA53" s="3"/>
      <c r="BB53" s="3"/>
      <c r="BC53" s="80" t="e">
        <f t="shared" si="30"/>
        <v>#DIV/0!</v>
      </c>
      <c r="BD53" s="80" t="e">
        <f t="shared" si="31"/>
        <v>#DIV/0!</v>
      </c>
      <c r="BE53" s="81">
        <f t="shared" si="32"/>
        <v>0</v>
      </c>
      <c r="BF53" s="81">
        <f t="shared" si="33"/>
        <v>0</v>
      </c>
      <c r="BG53" s="81">
        <f t="shared" si="34"/>
        <v>0</v>
      </c>
      <c r="BH53" s="81">
        <f t="shared" si="35"/>
        <v>0</v>
      </c>
      <c r="BI53" s="81">
        <f t="shared" si="36"/>
        <v>0</v>
      </c>
    </row>
    <row r="54" spans="1:61" ht="17.25" thickTop="1" thickBot="1">
      <c r="A54" s="70"/>
      <c r="B54" s="71"/>
      <c r="C54" s="3"/>
      <c r="D54" s="45"/>
      <c r="E54" s="45"/>
      <c r="F54" s="45">
        <f t="shared" si="14"/>
        <v>0</v>
      </c>
      <c r="G54" s="3"/>
      <c r="H54" s="3"/>
      <c r="I54" s="39"/>
      <c r="J54" s="45">
        <f t="shared" si="27"/>
        <v>0</v>
      </c>
      <c r="K54" s="45">
        <f t="shared" si="28"/>
        <v>0</v>
      </c>
      <c r="L54" s="3"/>
      <c r="M54" s="72"/>
      <c r="N54" s="73"/>
      <c r="O54" s="45">
        <f t="shared" si="17"/>
        <v>0</v>
      </c>
      <c r="P54" s="71"/>
      <c r="Q54" s="74"/>
      <c r="R54" s="74"/>
      <c r="S54" s="75"/>
      <c r="T54" s="76"/>
      <c r="U54" s="70"/>
      <c r="V54" s="3"/>
      <c r="W54" s="3"/>
      <c r="X54" s="3"/>
      <c r="Y54" s="39"/>
      <c r="Z54" s="405">
        <f t="shared" si="13"/>
        <v>0</v>
      </c>
      <c r="AA54" s="92">
        <f t="shared" si="29"/>
        <v>0</v>
      </c>
      <c r="AB54" s="71"/>
      <c r="AC54" s="3"/>
      <c r="AD54" s="71"/>
      <c r="AE54" s="78"/>
      <c r="AF54" s="78"/>
      <c r="AG54" s="3"/>
      <c r="AH54" s="3"/>
      <c r="AI54" s="79"/>
      <c r="AJ54" s="3"/>
      <c r="AK54" s="71"/>
      <c r="AL54" s="3"/>
      <c r="AM54" s="71"/>
      <c r="AN54" s="71"/>
      <c r="AO54" s="3"/>
      <c r="AP54" s="76"/>
      <c r="AQ54" s="74"/>
      <c r="AR54" s="3"/>
      <c r="AS54" s="3"/>
      <c r="AT54" s="3"/>
      <c r="AU54" s="3"/>
      <c r="AV54" s="3"/>
      <c r="AW54" s="1"/>
      <c r="AX54" s="1"/>
      <c r="AY54" s="1">
        <f t="shared" si="19"/>
        <v>0</v>
      </c>
      <c r="AZ54" s="3"/>
      <c r="BA54" s="3"/>
      <c r="BB54" s="3"/>
      <c r="BC54" s="80" t="e">
        <f t="shared" si="30"/>
        <v>#DIV/0!</v>
      </c>
      <c r="BD54" s="80" t="e">
        <f t="shared" si="31"/>
        <v>#DIV/0!</v>
      </c>
      <c r="BE54" s="81">
        <f t="shared" si="32"/>
        <v>0</v>
      </c>
      <c r="BF54" s="81">
        <f t="shared" si="33"/>
        <v>0</v>
      </c>
      <c r="BG54" s="81">
        <f t="shared" si="34"/>
        <v>0</v>
      </c>
      <c r="BH54" s="81">
        <f t="shared" si="35"/>
        <v>0</v>
      </c>
      <c r="BI54" s="81">
        <f t="shared" si="36"/>
        <v>0</v>
      </c>
    </row>
    <row r="55" spans="1:61" ht="17.25" thickTop="1" thickBot="1">
      <c r="A55" s="70"/>
      <c r="B55" s="71"/>
      <c r="C55" s="3"/>
      <c r="D55" s="45"/>
      <c r="E55" s="45"/>
      <c r="F55" s="45">
        <f t="shared" si="14"/>
        <v>0</v>
      </c>
      <c r="G55" s="3"/>
      <c r="H55" s="3"/>
      <c r="I55" s="39"/>
      <c r="J55" s="45">
        <f t="shared" si="27"/>
        <v>0</v>
      </c>
      <c r="K55" s="45">
        <f t="shared" si="28"/>
        <v>0</v>
      </c>
      <c r="L55" s="3"/>
      <c r="M55" s="72"/>
      <c r="N55" s="73"/>
      <c r="O55" s="45">
        <f t="shared" si="17"/>
        <v>0</v>
      </c>
      <c r="P55" s="71"/>
      <c r="Q55" s="74"/>
      <c r="R55" s="74"/>
      <c r="S55" s="75"/>
      <c r="T55" s="76"/>
      <c r="U55" s="70"/>
      <c r="V55" s="3"/>
      <c r="W55" s="3"/>
      <c r="X55" s="3"/>
      <c r="Y55" s="39"/>
      <c r="Z55" s="405">
        <f t="shared" si="13"/>
        <v>0</v>
      </c>
      <c r="AA55" s="92">
        <f t="shared" si="29"/>
        <v>0</v>
      </c>
      <c r="AB55" s="71"/>
      <c r="AC55" s="3"/>
      <c r="AD55" s="71"/>
      <c r="AE55" s="78"/>
      <c r="AF55" s="78"/>
      <c r="AG55" s="3"/>
      <c r="AH55" s="3"/>
      <c r="AI55" s="79"/>
      <c r="AJ55" s="3"/>
      <c r="AK55" s="71"/>
      <c r="AL55" s="3"/>
      <c r="AM55" s="71"/>
      <c r="AN55" s="71"/>
      <c r="AO55" s="3"/>
      <c r="AP55" s="76"/>
      <c r="AQ55" s="74"/>
      <c r="AR55" s="3"/>
      <c r="AS55" s="3"/>
      <c r="AT55" s="3"/>
      <c r="AU55" s="3"/>
      <c r="AV55" s="3"/>
      <c r="AW55" s="1"/>
      <c r="AX55" s="1"/>
      <c r="AY55" s="1">
        <f t="shared" si="19"/>
        <v>0</v>
      </c>
      <c r="AZ55" s="3"/>
      <c r="BA55" s="3"/>
      <c r="BB55" s="3"/>
      <c r="BC55" s="80" t="e">
        <f t="shared" si="30"/>
        <v>#DIV/0!</v>
      </c>
      <c r="BD55" s="80" t="e">
        <f t="shared" si="31"/>
        <v>#DIV/0!</v>
      </c>
      <c r="BE55" s="81">
        <f t="shared" si="32"/>
        <v>0</v>
      </c>
      <c r="BF55" s="81">
        <f t="shared" si="33"/>
        <v>0</v>
      </c>
      <c r="BG55" s="81">
        <f t="shared" si="34"/>
        <v>0</v>
      </c>
      <c r="BH55" s="81">
        <f t="shared" si="35"/>
        <v>0</v>
      </c>
      <c r="BI55" s="81">
        <f t="shared" si="36"/>
        <v>0</v>
      </c>
    </row>
    <row r="56" spans="1:61" ht="17.25" thickTop="1" thickBot="1">
      <c r="A56" s="70"/>
      <c r="B56" s="71"/>
      <c r="C56" s="3"/>
      <c r="D56" s="45"/>
      <c r="E56" s="45"/>
      <c r="F56" s="45">
        <f t="shared" si="14"/>
        <v>0</v>
      </c>
      <c r="G56" s="3"/>
      <c r="H56" s="3"/>
      <c r="I56" s="39"/>
      <c r="J56" s="45">
        <f t="shared" si="27"/>
        <v>0</v>
      </c>
      <c r="K56" s="45">
        <f t="shared" si="28"/>
        <v>0</v>
      </c>
      <c r="L56" s="3"/>
      <c r="M56" s="72"/>
      <c r="N56" s="73"/>
      <c r="O56" s="45">
        <f t="shared" si="17"/>
        <v>0</v>
      </c>
      <c r="P56" s="71"/>
      <c r="Q56" s="74"/>
      <c r="R56" s="74"/>
      <c r="S56" s="75"/>
      <c r="T56" s="76"/>
      <c r="U56" s="70"/>
      <c r="V56" s="3"/>
      <c r="W56" s="3"/>
      <c r="X56" s="3"/>
      <c r="Y56" s="39"/>
      <c r="Z56" s="405">
        <f t="shared" si="13"/>
        <v>0</v>
      </c>
      <c r="AA56" s="92">
        <f t="shared" si="29"/>
        <v>0</v>
      </c>
      <c r="AB56" s="71"/>
      <c r="AC56" s="3"/>
      <c r="AD56" s="71"/>
      <c r="AE56" s="78"/>
      <c r="AF56" s="78"/>
      <c r="AG56" s="3"/>
      <c r="AH56" s="3"/>
      <c r="AI56" s="79"/>
      <c r="AJ56" s="3"/>
      <c r="AK56" s="71"/>
      <c r="AL56" s="3"/>
      <c r="AM56" s="71"/>
      <c r="AN56" s="71"/>
      <c r="AO56" s="3"/>
      <c r="AP56" s="76"/>
      <c r="AQ56" s="74"/>
      <c r="AR56" s="3"/>
      <c r="AS56" s="3"/>
      <c r="AT56" s="3"/>
      <c r="AU56" s="3"/>
      <c r="AV56" s="3"/>
      <c r="AW56" s="1"/>
      <c r="AX56" s="1"/>
      <c r="AY56" s="1">
        <f t="shared" si="19"/>
        <v>0</v>
      </c>
      <c r="AZ56" s="3"/>
      <c r="BA56" s="3"/>
      <c r="BB56" s="3"/>
      <c r="BC56" s="80" t="e">
        <f t="shared" si="30"/>
        <v>#DIV/0!</v>
      </c>
      <c r="BD56" s="80" t="e">
        <f t="shared" si="31"/>
        <v>#DIV/0!</v>
      </c>
      <c r="BE56" s="81">
        <f t="shared" si="32"/>
        <v>0</v>
      </c>
      <c r="BF56" s="81">
        <f t="shared" si="33"/>
        <v>0</v>
      </c>
      <c r="BG56" s="81">
        <f t="shared" si="34"/>
        <v>0</v>
      </c>
      <c r="BH56" s="81">
        <f t="shared" si="35"/>
        <v>0</v>
      </c>
      <c r="BI56" s="81">
        <f t="shared" si="36"/>
        <v>0</v>
      </c>
    </row>
    <row r="57" spans="1:61" ht="17.25" thickTop="1" thickBot="1">
      <c r="A57" s="70"/>
      <c r="B57" s="71"/>
      <c r="C57" s="3"/>
      <c r="D57" s="45"/>
      <c r="E57" s="45"/>
      <c r="F57" s="45">
        <f t="shared" si="14"/>
        <v>0</v>
      </c>
      <c r="G57" s="3"/>
      <c r="H57" s="3"/>
      <c r="I57" s="39"/>
      <c r="J57" s="45">
        <f t="shared" si="27"/>
        <v>0</v>
      </c>
      <c r="K57" s="45">
        <f t="shared" si="28"/>
        <v>0</v>
      </c>
      <c r="L57" s="3"/>
      <c r="M57" s="72"/>
      <c r="N57" s="73"/>
      <c r="O57" s="45">
        <f t="shared" si="17"/>
        <v>0</v>
      </c>
      <c r="P57" s="71"/>
      <c r="Q57" s="74"/>
      <c r="R57" s="74"/>
      <c r="S57" s="75"/>
      <c r="T57" s="76"/>
      <c r="U57" s="70"/>
      <c r="V57" s="3"/>
      <c r="W57" s="3"/>
      <c r="X57" s="3"/>
      <c r="Y57" s="39"/>
      <c r="Z57" s="405">
        <f t="shared" si="13"/>
        <v>0</v>
      </c>
      <c r="AA57" s="92">
        <f t="shared" si="29"/>
        <v>0</v>
      </c>
      <c r="AB57" s="71"/>
      <c r="AC57" s="3"/>
      <c r="AD57" s="71"/>
      <c r="AE57" s="78"/>
      <c r="AF57" s="78"/>
      <c r="AG57" s="3"/>
      <c r="AH57" s="3"/>
      <c r="AI57" s="79"/>
      <c r="AJ57" s="3"/>
      <c r="AK57" s="71"/>
      <c r="AL57" s="3"/>
      <c r="AM57" s="71"/>
      <c r="AN57" s="71"/>
      <c r="AO57" s="3"/>
      <c r="AP57" s="76"/>
      <c r="AQ57" s="74"/>
      <c r="AR57" s="3"/>
      <c r="AS57" s="3"/>
      <c r="AT57" s="3"/>
      <c r="AU57" s="3"/>
      <c r="AV57" s="3"/>
      <c r="AW57" s="1"/>
      <c r="AX57" s="1"/>
      <c r="AY57" s="1">
        <f t="shared" si="19"/>
        <v>0</v>
      </c>
      <c r="AZ57" s="3"/>
      <c r="BA57" s="3"/>
      <c r="BB57" s="3"/>
      <c r="BC57" s="80" t="e">
        <f t="shared" si="30"/>
        <v>#DIV/0!</v>
      </c>
      <c r="BD57" s="80" t="e">
        <f t="shared" si="31"/>
        <v>#DIV/0!</v>
      </c>
      <c r="BE57" s="81">
        <f t="shared" si="32"/>
        <v>0</v>
      </c>
      <c r="BF57" s="81">
        <f t="shared" si="33"/>
        <v>0</v>
      </c>
      <c r="BG57" s="81">
        <f t="shared" si="34"/>
        <v>0</v>
      </c>
      <c r="BH57" s="81">
        <f t="shared" si="35"/>
        <v>0</v>
      </c>
      <c r="BI57" s="81">
        <f t="shared" si="36"/>
        <v>0</v>
      </c>
    </row>
    <row r="58" spans="1:61" ht="17.25" thickTop="1" thickBot="1">
      <c r="A58" s="70"/>
      <c r="B58" s="71"/>
      <c r="C58" s="3"/>
      <c r="D58" s="45"/>
      <c r="E58" s="45"/>
      <c r="F58" s="45">
        <f t="shared" si="14"/>
        <v>0</v>
      </c>
      <c r="G58" s="3"/>
      <c r="H58" s="3"/>
      <c r="I58" s="39"/>
      <c r="J58" s="45">
        <f t="shared" si="27"/>
        <v>0</v>
      </c>
      <c r="K58" s="45">
        <f t="shared" si="28"/>
        <v>0</v>
      </c>
      <c r="L58" s="3"/>
      <c r="M58" s="72"/>
      <c r="N58" s="73"/>
      <c r="O58" s="45">
        <f t="shared" si="17"/>
        <v>0</v>
      </c>
      <c r="P58" s="71"/>
      <c r="Q58" s="74"/>
      <c r="R58" s="74"/>
      <c r="S58" s="75"/>
      <c r="T58" s="76"/>
      <c r="U58" s="70"/>
      <c r="V58" s="3"/>
      <c r="W58" s="3"/>
      <c r="X58" s="3"/>
      <c r="Y58" s="39"/>
      <c r="Z58" s="405">
        <f t="shared" si="13"/>
        <v>0</v>
      </c>
      <c r="AA58" s="92">
        <f t="shared" si="29"/>
        <v>0</v>
      </c>
      <c r="AB58" s="71"/>
      <c r="AC58" s="3"/>
      <c r="AD58" s="71"/>
      <c r="AE58" s="78"/>
      <c r="AF58" s="78"/>
      <c r="AG58" s="3"/>
      <c r="AH58" s="3"/>
      <c r="AI58" s="79"/>
      <c r="AJ58" s="3"/>
      <c r="AK58" s="71"/>
      <c r="AL58" s="3"/>
      <c r="AM58" s="71"/>
      <c r="AN58" s="71"/>
      <c r="AO58" s="3"/>
      <c r="AP58" s="76"/>
      <c r="AQ58" s="74"/>
      <c r="AR58" s="3"/>
      <c r="AS58" s="3"/>
      <c r="AT58" s="3"/>
      <c r="AU58" s="3"/>
      <c r="AV58" s="3"/>
      <c r="AW58" s="1"/>
      <c r="AX58" s="1"/>
      <c r="AY58" s="1">
        <f t="shared" si="19"/>
        <v>0</v>
      </c>
      <c r="AZ58" s="3"/>
      <c r="BA58" s="3"/>
      <c r="BB58" s="3"/>
      <c r="BC58" s="80" t="e">
        <f t="shared" si="30"/>
        <v>#DIV/0!</v>
      </c>
      <c r="BD58" s="80" t="e">
        <f t="shared" si="31"/>
        <v>#DIV/0!</v>
      </c>
      <c r="BE58" s="81">
        <f t="shared" si="32"/>
        <v>0</v>
      </c>
      <c r="BF58" s="81">
        <f t="shared" si="33"/>
        <v>0</v>
      </c>
      <c r="BG58" s="81">
        <f t="shared" si="34"/>
        <v>0</v>
      </c>
      <c r="BH58" s="81">
        <f t="shared" si="35"/>
        <v>0</v>
      </c>
      <c r="BI58" s="81">
        <f t="shared" si="36"/>
        <v>0</v>
      </c>
    </row>
    <row r="59" spans="1:61" ht="17.25" thickTop="1" thickBot="1">
      <c r="A59" s="70"/>
      <c r="B59" s="71"/>
      <c r="C59" s="3"/>
      <c r="D59" s="45"/>
      <c r="E59" s="45"/>
      <c r="F59" s="45">
        <f t="shared" si="14"/>
        <v>0</v>
      </c>
      <c r="G59" s="3"/>
      <c r="H59" s="3"/>
      <c r="I59" s="39"/>
      <c r="J59" s="45">
        <f t="shared" si="27"/>
        <v>0</v>
      </c>
      <c r="K59" s="45">
        <f t="shared" si="28"/>
        <v>0</v>
      </c>
      <c r="L59" s="3"/>
      <c r="M59" s="72"/>
      <c r="N59" s="73"/>
      <c r="O59" s="45">
        <f t="shared" si="17"/>
        <v>0</v>
      </c>
      <c r="P59" s="71"/>
      <c r="Q59" s="74"/>
      <c r="R59" s="74"/>
      <c r="S59" s="75"/>
      <c r="T59" s="76"/>
      <c r="U59" s="70"/>
      <c r="V59" s="3"/>
      <c r="W59" s="3"/>
      <c r="X59" s="3"/>
      <c r="Y59" s="39"/>
      <c r="Z59" s="405">
        <f t="shared" si="13"/>
        <v>0</v>
      </c>
      <c r="AA59" s="92">
        <f t="shared" si="29"/>
        <v>0</v>
      </c>
      <c r="AB59" s="71"/>
      <c r="AC59" s="3"/>
      <c r="AD59" s="71"/>
      <c r="AE59" s="78"/>
      <c r="AF59" s="78"/>
      <c r="AG59" s="3"/>
      <c r="AH59" s="3"/>
      <c r="AI59" s="79"/>
      <c r="AJ59" s="3"/>
      <c r="AK59" s="71"/>
      <c r="AL59" s="3"/>
      <c r="AM59" s="71"/>
      <c r="AN59" s="71"/>
      <c r="AO59" s="3"/>
      <c r="AP59" s="76"/>
      <c r="AQ59" s="74"/>
      <c r="AR59" s="3"/>
      <c r="AS59" s="3"/>
      <c r="AT59" s="3"/>
      <c r="AU59" s="3"/>
      <c r="AV59" s="3"/>
      <c r="AW59" s="1"/>
      <c r="AX59" s="1"/>
      <c r="AY59" s="1">
        <f t="shared" si="19"/>
        <v>0</v>
      </c>
      <c r="AZ59" s="3"/>
      <c r="BA59" s="3"/>
      <c r="BB59" s="3"/>
      <c r="BC59" s="80" t="e">
        <f t="shared" si="30"/>
        <v>#DIV/0!</v>
      </c>
      <c r="BD59" s="80" t="e">
        <f t="shared" si="31"/>
        <v>#DIV/0!</v>
      </c>
      <c r="BE59" s="81">
        <f t="shared" si="32"/>
        <v>0</v>
      </c>
      <c r="BF59" s="81">
        <f t="shared" si="33"/>
        <v>0</v>
      </c>
      <c r="BG59" s="81">
        <f t="shared" si="34"/>
        <v>0</v>
      </c>
      <c r="BH59" s="81">
        <f t="shared" si="35"/>
        <v>0</v>
      </c>
      <c r="BI59" s="81">
        <f t="shared" si="36"/>
        <v>0</v>
      </c>
    </row>
    <row r="60" spans="1:61" ht="17.25" thickTop="1" thickBot="1">
      <c r="A60" s="70"/>
      <c r="B60" s="71"/>
      <c r="C60" s="3"/>
      <c r="D60" s="45"/>
      <c r="E60" s="45"/>
      <c r="F60" s="45">
        <f t="shared" si="14"/>
        <v>0</v>
      </c>
      <c r="G60" s="3"/>
      <c r="H60" s="3"/>
      <c r="I60" s="39"/>
      <c r="J60" s="45">
        <f t="shared" si="27"/>
        <v>0</v>
      </c>
      <c r="K60" s="45">
        <f t="shared" si="28"/>
        <v>0</v>
      </c>
      <c r="L60" s="3"/>
      <c r="M60" s="72"/>
      <c r="N60" s="73"/>
      <c r="O60" s="45">
        <f t="shared" si="17"/>
        <v>0</v>
      </c>
      <c r="P60" s="71"/>
      <c r="Q60" s="74"/>
      <c r="R60" s="74"/>
      <c r="S60" s="75"/>
      <c r="T60" s="76"/>
      <c r="U60" s="70"/>
      <c r="V60" s="3"/>
      <c r="W60" s="3"/>
      <c r="X60" s="3"/>
      <c r="Y60" s="39"/>
      <c r="Z60" s="405">
        <f t="shared" si="13"/>
        <v>0</v>
      </c>
      <c r="AA60" s="92">
        <f t="shared" si="29"/>
        <v>0</v>
      </c>
      <c r="AB60" s="71"/>
      <c r="AC60" s="3"/>
      <c r="AD60" s="71"/>
      <c r="AE60" s="78"/>
      <c r="AF60" s="78"/>
      <c r="AG60" s="3"/>
      <c r="AH60" s="3"/>
      <c r="AI60" s="79"/>
      <c r="AJ60" s="3"/>
      <c r="AK60" s="71"/>
      <c r="AL60" s="3"/>
      <c r="AM60" s="71"/>
      <c r="AN60" s="71"/>
      <c r="AO60" s="3"/>
      <c r="AP60" s="76"/>
      <c r="AQ60" s="74"/>
      <c r="AR60" s="3"/>
      <c r="AS60" s="3"/>
      <c r="AT60" s="3"/>
      <c r="AU60" s="3"/>
      <c r="AV60" s="3"/>
      <c r="AW60" s="1"/>
      <c r="AX60" s="1"/>
      <c r="AY60" s="1">
        <f t="shared" si="19"/>
        <v>0</v>
      </c>
      <c r="AZ60" s="3"/>
      <c r="BA60" s="3"/>
      <c r="BB60" s="3"/>
      <c r="BC60" s="80" t="e">
        <f t="shared" si="30"/>
        <v>#DIV/0!</v>
      </c>
      <c r="BD60" s="80" t="e">
        <f t="shared" si="31"/>
        <v>#DIV/0!</v>
      </c>
      <c r="BE60" s="81">
        <f t="shared" si="32"/>
        <v>0</v>
      </c>
      <c r="BF60" s="81">
        <f t="shared" si="33"/>
        <v>0</v>
      </c>
      <c r="BG60" s="81">
        <f t="shared" si="34"/>
        <v>0</v>
      </c>
      <c r="BH60" s="81">
        <f t="shared" si="35"/>
        <v>0</v>
      </c>
      <c r="BI60" s="81">
        <f t="shared" si="36"/>
        <v>0</v>
      </c>
    </row>
    <row r="61" spans="1:61" ht="17.25" thickTop="1" thickBot="1">
      <c r="A61" s="70"/>
      <c r="B61" s="71"/>
      <c r="C61" s="3"/>
      <c r="D61" s="45"/>
      <c r="E61" s="45"/>
      <c r="F61" s="45">
        <f t="shared" si="14"/>
        <v>0</v>
      </c>
      <c r="G61" s="3"/>
      <c r="H61" s="3"/>
      <c r="I61" s="39"/>
      <c r="J61" s="45">
        <f t="shared" si="27"/>
        <v>0</v>
      </c>
      <c r="K61" s="45">
        <f t="shared" si="28"/>
        <v>0</v>
      </c>
      <c r="L61" s="3"/>
      <c r="M61" s="72"/>
      <c r="N61" s="73"/>
      <c r="O61" s="45">
        <f t="shared" si="17"/>
        <v>0</v>
      </c>
      <c r="P61" s="71"/>
      <c r="Q61" s="74"/>
      <c r="R61" s="74"/>
      <c r="S61" s="75"/>
      <c r="T61" s="76"/>
      <c r="U61" s="70"/>
      <c r="V61" s="3"/>
      <c r="W61" s="3"/>
      <c r="X61" s="3"/>
      <c r="Y61" s="39"/>
      <c r="Z61" s="405">
        <f t="shared" si="13"/>
        <v>0</v>
      </c>
      <c r="AA61" s="92">
        <f t="shared" si="29"/>
        <v>0</v>
      </c>
      <c r="AB61" s="71"/>
      <c r="AC61" s="3"/>
      <c r="AD61" s="71"/>
      <c r="AE61" s="78"/>
      <c r="AF61" s="78"/>
      <c r="AG61" s="3"/>
      <c r="AH61" s="3"/>
      <c r="AI61" s="79"/>
      <c r="AJ61" s="3"/>
      <c r="AK61" s="71"/>
      <c r="AL61" s="3"/>
      <c r="AM61" s="71"/>
      <c r="AN61" s="71"/>
      <c r="AO61" s="3"/>
      <c r="AP61" s="76"/>
      <c r="AQ61" s="74"/>
      <c r="AR61" s="3"/>
      <c r="AS61" s="3"/>
      <c r="AT61" s="3"/>
      <c r="AU61" s="3"/>
      <c r="AV61" s="3"/>
      <c r="AW61" s="1"/>
      <c r="AX61" s="1"/>
      <c r="AY61" s="1">
        <f t="shared" si="19"/>
        <v>0</v>
      </c>
      <c r="AZ61" s="3"/>
      <c r="BA61" s="3"/>
      <c r="BB61" s="3"/>
      <c r="BC61" s="80" t="e">
        <f t="shared" si="30"/>
        <v>#DIV/0!</v>
      </c>
      <c r="BD61" s="80" t="e">
        <f t="shared" si="31"/>
        <v>#DIV/0!</v>
      </c>
      <c r="BE61" s="81">
        <f t="shared" si="32"/>
        <v>0</v>
      </c>
      <c r="BF61" s="81">
        <f t="shared" si="33"/>
        <v>0</v>
      </c>
      <c r="BG61" s="81">
        <f t="shared" si="34"/>
        <v>0</v>
      </c>
      <c r="BH61" s="81">
        <f t="shared" si="35"/>
        <v>0</v>
      </c>
      <c r="BI61" s="81">
        <f t="shared" si="36"/>
        <v>0</v>
      </c>
    </row>
    <row r="62" spans="1:61" ht="17.25" thickTop="1" thickBot="1">
      <c r="A62" s="70"/>
      <c r="B62" s="71"/>
      <c r="C62" s="3"/>
      <c r="D62" s="45"/>
      <c r="E62" s="45"/>
      <c r="F62" s="45">
        <f t="shared" si="14"/>
        <v>0</v>
      </c>
      <c r="G62" s="3"/>
      <c r="H62" s="3"/>
      <c r="I62" s="39"/>
      <c r="J62" s="45">
        <f t="shared" si="27"/>
        <v>0</v>
      </c>
      <c r="K62" s="45">
        <f t="shared" si="28"/>
        <v>0</v>
      </c>
      <c r="L62" s="3"/>
      <c r="M62" s="72"/>
      <c r="N62" s="73"/>
      <c r="O62" s="45">
        <f t="shared" si="17"/>
        <v>0</v>
      </c>
      <c r="P62" s="71"/>
      <c r="Q62" s="74"/>
      <c r="R62" s="74"/>
      <c r="S62" s="75"/>
      <c r="T62" s="76"/>
      <c r="U62" s="70"/>
      <c r="V62" s="3"/>
      <c r="W62" s="3"/>
      <c r="X62" s="3"/>
      <c r="Y62" s="39"/>
      <c r="Z62" s="405">
        <f t="shared" si="13"/>
        <v>0</v>
      </c>
      <c r="AA62" s="92">
        <f t="shared" si="29"/>
        <v>0</v>
      </c>
      <c r="AB62" s="71"/>
      <c r="AC62" s="3"/>
      <c r="AD62" s="71"/>
      <c r="AE62" s="78"/>
      <c r="AF62" s="78"/>
      <c r="AG62" s="3"/>
      <c r="AH62" s="3"/>
      <c r="AI62" s="79"/>
      <c r="AJ62" s="3"/>
      <c r="AK62" s="71"/>
      <c r="AL62" s="3"/>
      <c r="AM62" s="71"/>
      <c r="AN62" s="71"/>
      <c r="AO62" s="3"/>
      <c r="AP62" s="76"/>
      <c r="AQ62" s="74"/>
      <c r="AR62" s="3"/>
      <c r="AS62" s="3"/>
      <c r="AT62" s="3"/>
      <c r="AU62" s="3"/>
      <c r="AV62" s="3"/>
      <c r="AW62" s="1"/>
      <c r="AX62" s="1"/>
      <c r="AY62" s="1">
        <f t="shared" si="19"/>
        <v>0</v>
      </c>
      <c r="AZ62" s="3"/>
      <c r="BA62" s="3"/>
      <c r="BB62" s="3"/>
      <c r="BC62" s="80" t="e">
        <f t="shared" si="30"/>
        <v>#DIV/0!</v>
      </c>
      <c r="BD62" s="80" t="e">
        <f t="shared" si="31"/>
        <v>#DIV/0!</v>
      </c>
      <c r="BE62" s="81">
        <f t="shared" si="32"/>
        <v>0</v>
      </c>
      <c r="BF62" s="81">
        <f t="shared" si="33"/>
        <v>0</v>
      </c>
      <c r="BG62" s="81">
        <f t="shared" si="34"/>
        <v>0</v>
      </c>
      <c r="BH62" s="81">
        <f t="shared" si="35"/>
        <v>0</v>
      </c>
      <c r="BI62" s="81">
        <f t="shared" si="36"/>
        <v>0</v>
      </c>
    </row>
    <row r="63" spans="1:61" ht="17.25" thickTop="1" thickBot="1">
      <c r="A63" s="70"/>
      <c r="B63" s="71"/>
      <c r="C63" s="3"/>
      <c r="D63" s="45"/>
      <c r="E63" s="45"/>
      <c r="F63" s="45">
        <f t="shared" si="14"/>
        <v>0</v>
      </c>
      <c r="G63" s="3"/>
      <c r="H63" s="3"/>
      <c r="I63" s="39"/>
      <c r="J63" s="45">
        <f t="shared" si="27"/>
        <v>0</v>
      </c>
      <c r="K63" s="45">
        <f t="shared" si="28"/>
        <v>0</v>
      </c>
      <c r="L63" s="3"/>
      <c r="M63" s="72"/>
      <c r="N63" s="73"/>
      <c r="O63" s="45">
        <f t="shared" si="17"/>
        <v>0</v>
      </c>
      <c r="P63" s="71"/>
      <c r="Q63" s="74"/>
      <c r="R63" s="74"/>
      <c r="S63" s="75"/>
      <c r="T63" s="76"/>
      <c r="U63" s="70"/>
      <c r="V63" s="3"/>
      <c r="W63" s="3"/>
      <c r="X63" s="3"/>
      <c r="Y63" s="39"/>
      <c r="Z63" s="405">
        <f t="shared" si="13"/>
        <v>0</v>
      </c>
      <c r="AA63" s="92">
        <f t="shared" si="29"/>
        <v>0</v>
      </c>
      <c r="AB63" s="71"/>
      <c r="AC63" s="3"/>
      <c r="AD63" s="71"/>
      <c r="AE63" s="78"/>
      <c r="AF63" s="78"/>
      <c r="AG63" s="3"/>
      <c r="AH63" s="3"/>
      <c r="AI63" s="79"/>
      <c r="AJ63" s="3"/>
      <c r="AK63" s="71"/>
      <c r="AL63" s="3"/>
      <c r="AM63" s="71"/>
      <c r="AN63" s="71"/>
      <c r="AO63" s="3"/>
      <c r="AP63" s="76"/>
      <c r="AQ63" s="74"/>
      <c r="AR63" s="3"/>
      <c r="AS63" s="3"/>
      <c r="AT63" s="3"/>
      <c r="AU63" s="3"/>
      <c r="AV63" s="3"/>
      <c r="AW63" s="1"/>
      <c r="AX63" s="1"/>
      <c r="AY63" s="1">
        <f t="shared" si="19"/>
        <v>0</v>
      </c>
      <c r="AZ63" s="3"/>
      <c r="BA63" s="3"/>
      <c r="BB63" s="3"/>
      <c r="BC63" s="80" t="e">
        <f t="shared" si="30"/>
        <v>#DIV/0!</v>
      </c>
      <c r="BD63" s="80" t="e">
        <f t="shared" si="31"/>
        <v>#DIV/0!</v>
      </c>
      <c r="BE63" s="81">
        <f t="shared" si="32"/>
        <v>0</v>
      </c>
      <c r="BF63" s="81">
        <f t="shared" si="33"/>
        <v>0</v>
      </c>
      <c r="BG63" s="81">
        <f t="shared" si="34"/>
        <v>0</v>
      </c>
      <c r="BH63" s="81">
        <f t="shared" si="35"/>
        <v>0</v>
      </c>
      <c r="BI63" s="81">
        <f t="shared" si="36"/>
        <v>0</v>
      </c>
    </row>
    <row r="64" spans="1:61" ht="17.25" thickTop="1" thickBot="1">
      <c r="A64" s="70"/>
      <c r="B64" s="71"/>
      <c r="C64" s="3"/>
      <c r="D64" s="45"/>
      <c r="E64" s="45"/>
      <c r="F64" s="45">
        <f t="shared" si="14"/>
        <v>0</v>
      </c>
      <c r="G64" s="3"/>
      <c r="H64" s="3"/>
      <c r="I64" s="39"/>
      <c r="J64" s="45">
        <f t="shared" si="27"/>
        <v>0</v>
      </c>
      <c r="K64" s="45">
        <f t="shared" si="28"/>
        <v>0</v>
      </c>
      <c r="L64" s="3"/>
      <c r="M64" s="72"/>
      <c r="N64" s="73"/>
      <c r="O64" s="45">
        <f t="shared" si="17"/>
        <v>0</v>
      </c>
      <c r="P64" s="71"/>
      <c r="Q64" s="74"/>
      <c r="R64" s="74"/>
      <c r="S64" s="75"/>
      <c r="T64" s="76"/>
      <c r="U64" s="70"/>
      <c r="V64" s="3"/>
      <c r="W64" s="3"/>
      <c r="X64" s="3"/>
      <c r="Y64" s="39"/>
      <c r="Z64" s="405">
        <f t="shared" si="13"/>
        <v>0</v>
      </c>
      <c r="AA64" s="92">
        <f t="shared" si="29"/>
        <v>0</v>
      </c>
      <c r="AB64" s="71"/>
      <c r="AC64" s="3"/>
      <c r="AD64" s="71"/>
      <c r="AE64" s="78"/>
      <c r="AF64" s="78"/>
      <c r="AG64" s="3"/>
      <c r="AH64" s="3"/>
      <c r="AI64" s="79"/>
      <c r="AJ64" s="3"/>
      <c r="AK64" s="71"/>
      <c r="AL64" s="3"/>
      <c r="AM64" s="71"/>
      <c r="AN64" s="71"/>
      <c r="AO64" s="3"/>
      <c r="AP64" s="76"/>
      <c r="AQ64" s="74"/>
      <c r="AR64" s="3"/>
      <c r="AS64" s="3"/>
      <c r="AT64" s="3"/>
      <c r="AU64" s="3"/>
      <c r="AV64" s="3"/>
      <c r="AW64" s="1"/>
      <c r="AX64" s="1"/>
      <c r="AY64" s="1">
        <f t="shared" si="19"/>
        <v>0</v>
      </c>
      <c r="AZ64" s="3"/>
      <c r="BA64" s="3"/>
      <c r="BB64" s="3"/>
      <c r="BC64" s="80" t="e">
        <f t="shared" si="30"/>
        <v>#DIV/0!</v>
      </c>
      <c r="BD64" s="80" t="e">
        <f t="shared" si="31"/>
        <v>#DIV/0!</v>
      </c>
      <c r="BE64" s="81">
        <f t="shared" si="32"/>
        <v>0</v>
      </c>
      <c r="BF64" s="81">
        <f t="shared" si="33"/>
        <v>0</v>
      </c>
      <c r="BG64" s="81">
        <f t="shared" si="34"/>
        <v>0</v>
      </c>
      <c r="BH64" s="81">
        <f t="shared" si="35"/>
        <v>0</v>
      </c>
      <c r="BI64" s="81">
        <f t="shared" si="36"/>
        <v>0</v>
      </c>
    </row>
    <row r="65" spans="1:61" ht="17.25" thickTop="1" thickBot="1">
      <c r="A65" s="70"/>
      <c r="B65" s="71"/>
      <c r="C65" s="3"/>
      <c r="D65" s="45"/>
      <c r="E65" s="45"/>
      <c r="F65" s="45">
        <f t="shared" si="14"/>
        <v>0</v>
      </c>
      <c r="G65" s="3"/>
      <c r="H65" s="3"/>
      <c r="I65" s="39"/>
      <c r="J65" s="45">
        <f t="shared" si="27"/>
        <v>0</v>
      </c>
      <c r="K65" s="45">
        <f t="shared" si="28"/>
        <v>0</v>
      </c>
      <c r="L65" s="3"/>
      <c r="M65" s="72"/>
      <c r="N65" s="73"/>
      <c r="O65" s="45">
        <f t="shared" si="17"/>
        <v>0</v>
      </c>
      <c r="P65" s="71"/>
      <c r="Q65" s="74"/>
      <c r="R65" s="74"/>
      <c r="S65" s="75"/>
      <c r="T65" s="76"/>
      <c r="U65" s="70"/>
      <c r="V65" s="3"/>
      <c r="W65" s="3"/>
      <c r="X65" s="3"/>
      <c r="Y65" s="39"/>
      <c r="Z65" s="405">
        <f t="shared" si="13"/>
        <v>0</v>
      </c>
      <c r="AA65" s="92">
        <f t="shared" si="29"/>
        <v>0</v>
      </c>
      <c r="AB65" s="71"/>
      <c r="AC65" s="3"/>
      <c r="AD65" s="71"/>
      <c r="AE65" s="78"/>
      <c r="AF65" s="78"/>
      <c r="AG65" s="3"/>
      <c r="AH65" s="3"/>
      <c r="AI65" s="79"/>
      <c r="AJ65" s="3"/>
      <c r="AK65" s="71"/>
      <c r="AL65" s="3"/>
      <c r="AM65" s="71"/>
      <c r="AN65" s="71"/>
      <c r="AO65" s="3"/>
      <c r="AP65" s="76"/>
      <c r="AQ65" s="74"/>
      <c r="AR65" s="3"/>
      <c r="AS65" s="3"/>
      <c r="AT65" s="3"/>
      <c r="AU65" s="3"/>
      <c r="AV65" s="3"/>
      <c r="AW65" s="1"/>
      <c r="AX65" s="1"/>
      <c r="AY65" s="1">
        <f t="shared" si="19"/>
        <v>0</v>
      </c>
      <c r="AZ65" s="3"/>
      <c r="BA65" s="3"/>
      <c r="BB65" s="3"/>
      <c r="BC65" s="80" t="e">
        <f t="shared" si="30"/>
        <v>#DIV/0!</v>
      </c>
      <c r="BD65" s="80" t="e">
        <f t="shared" si="31"/>
        <v>#DIV/0!</v>
      </c>
      <c r="BE65" s="81">
        <f t="shared" si="32"/>
        <v>0</v>
      </c>
      <c r="BF65" s="81">
        <f t="shared" si="33"/>
        <v>0</v>
      </c>
      <c r="BG65" s="81">
        <f t="shared" si="34"/>
        <v>0</v>
      </c>
      <c r="BH65" s="81">
        <f t="shared" si="35"/>
        <v>0</v>
      </c>
      <c r="BI65" s="81">
        <f t="shared" si="36"/>
        <v>0</v>
      </c>
    </row>
    <row r="66" spans="1:61" ht="17.25" thickTop="1" thickBot="1">
      <c r="A66" s="70"/>
      <c r="B66" s="71"/>
      <c r="C66" s="3"/>
      <c r="D66" s="45"/>
      <c r="E66" s="45"/>
      <c r="F66" s="45">
        <f t="shared" si="14"/>
        <v>0</v>
      </c>
      <c r="G66" s="3"/>
      <c r="H66" s="3"/>
      <c r="I66" s="39"/>
      <c r="J66" s="45">
        <f t="shared" si="27"/>
        <v>0</v>
      </c>
      <c r="K66" s="45">
        <f t="shared" si="28"/>
        <v>0</v>
      </c>
      <c r="L66" s="3"/>
      <c r="M66" s="72"/>
      <c r="N66" s="73"/>
      <c r="O66" s="45">
        <f t="shared" si="17"/>
        <v>0</v>
      </c>
      <c r="P66" s="71"/>
      <c r="Q66" s="74"/>
      <c r="R66" s="74"/>
      <c r="S66" s="75"/>
      <c r="T66" s="76"/>
      <c r="U66" s="70"/>
      <c r="V66" s="3"/>
      <c r="W66" s="3"/>
      <c r="X66" s="3"/>
      <c r="Y66" s="39"/>
      <c r="Z66" s="405">
        <f t="shared" si="13"/>
        <v>0</v>
      </c>
      <c r="AA66" s="92">
        <f t="shared" si="29"/>
        <v>0</v>
      </c>
      <c r="AB66" s="71"/>
      <c r="AC66" s="3"/>
      <c r="AD66" s="71"/>
      <c r="AE66" s="78"/>
      <c r="AF66" s="78"/>
      <c r="AG66" s="3"/>
      <c r="AH66" s="3"/>
      <c r="AI66" s="79"/>
      <c r="AJ66" s="3"/>
      <c r="AK66" s="71"/>
      <c r="AL66" s="3"/>
      <c r="AM66" s="71"/>
      <c r="AN66" s="71"/>
      <c r="AO66" s="3"/>
      <c r="AP66" s="76"/>
      <c r="AQ66" s="74"/>
      <c r="AR66" s="3"/>
      <c r="AS66" s="3"/>
      <c r="AT66" s="3"/>
      <c r="AU66" s="3"/>
      <c r="AV66" s="3"/>
      <c r="AW66" s="1"/>
      <c r="AX66" s="1"/>
      <c r="AY66" s="1">
        <f t="shared" si="19"/>
        <v>0</v>
      </c>
      <c r="AZ66" s="3"/>
      <c r="BA66" s="3"/>
      <c r="BB66" s="3"/>
      <c r="BC66" s="80" t="e">
        <f t="shared" si="30"/>
        <v>#DIV/0!</v>
      </c>
      <c r="BD66" s="80" t="e">
        <f t="shared" si="31"/>
        <v>#DIV/0!</v>
      </c>
      <c r="BE66" s="81">
        <f t="shared" si="32"/>
        <v>0</v>
      </c>
      <c r="BF66" s="81">
        <f t="shared" si="33"/>
        <v>0</v>
      </c>
      <c r="BG66" s="81">
        <f t="shared" si="34"/>
        <v>0</v>
      </c>
      <c r="BH66" s="81">
        <f t="shared" si="35"/>
        <v>0</v>
      </c>
      <c r="BI66" s="81">
        <f t="shared" si="36"/>
        <v>0</v>
      </c>
    </row>
    <row r="67" spans="1:61" ht="17.25" thickTop="1" thickBot="1">
      <c r="A67" s="70"/>
      <c r="B67" s="71"/>
      <c r="C67" s="3"/>
      <c r="D67" s="45"/>
      <c r="E67" s="45"/>
      <c r="F67" s="45">
        <f t="shared" si="14"/>
        <v>0</v>
      </c>
      <c r="G67" s="3"/>
      <c r="H67" s="3"/>
      <c r="I67" s="39"/>
      <c r="J67" s="45">
        <f t="shared" si="27"/>
        <v>0</v>
      </c>
      <c r="K67" s="45">
        <f t="shared" si="28"/>
        <v>0</v>
      </c>
      <c r="L67" s="3"/>
      <c r="M67" s="72"/>
      <c r="N67" s="73"/>
      <c r="O67" s="45">
        <f t="shared" si="17"/>
        <v>0</v>
      </c>
      <c r="P67" s="71"/>
      <c r="Q67" s="74"/>
      <c r="R67" s="74"/>
      <c r="S67" s="75"/>
      <c r="T67" s="76"/>
      <c r="U67" s="70"/>
      <c r="V67" s="3"/>
      <c r="W67" s="3"/>
      <c r="X67" s="3"/>
      <c r="Y67" s="39"/>
      <c r="Z67" s="405">
        <f t="shared" ref="Z67:Z130" si="37">IF(AG67="Corporate",((F67+Y67)/2),IF(G67="Club",I67,(F67+Y67)))</f>
        <v>0</v>
      </c>
      <c r="AA67" s="92">
        <f t="shared" si="29"/>
        <v>0</v>
      </c>
      <c r="AB67" s="71"/>
      <c r="AC67" s="3"/>
      <c r="AD67" s="71"/>
      <c r="AE67" s="78"/>
      <c r="AF67" s="78"/>
      <c r="AG67" s="3"/>
      <c r="AH67" s="3"/>
      <c r="AI67" s="79"/>
      <c r="AJ67" s="3"/>
      <c r="AK67" s="71"/>
      <c r="AL67" s="3"/>
      <c r="AM67" s="71"/>
      <c r="AN67" s="71"/>
      <c r="AO67" s="3"/>
      <c r="AP67" s="76"/>
      <c r="AQ67" s="74"/>
      <c r="AR67" s="3"/>
      <c r="AS67" s="3"/>
      <c r="AT67" s="3"/>
      <c r="AU67" s="3"/>
      <c r="AV67" s="3"/>
      <c r="AW67" s="1"/>
      <c r="AX67" s="1"/>
      <c r="AY67" s="1">
        <f t="shared" si="19"/>
        <v>0</v>
      </c>
      <c r="AZ67" s="3"/>
      <c r="BA67" s="3"/>
      <c r="BB67" s="3"/>
      <c r="BC67" s="80" t="e">
        <f t="shared" si="30"/>
        <v>#DIV/0!</v>
      </c>
      <c r="BD67" s="80" t="e">
        <f t="shared" si="31"/>
        <v>#DIV/0!</v>
      </c>
      <c r="BE67" s="81">
        <f t="shared" si="32"/>
        <v>0</v>
      </c>
      <c r="BF67" s="81">
        <f t="shared" si="33"/>
        <v>0</v>
      </c>
      <c r="BG67" s="81">
        <f t="shared" si="34"/>
        <v>0</v>
      </c>
      <c r="BH67" s="81">
        <f t="shared" si="35"/>
        <v>0</v>
      </c>
      <c r="BI67" s="81">
        <f t="shared" si="36"/>
        <v>0</v>
      </c>
    </row>
    <row r="68" spans="1:61" ht="17.25" thickTop="1" thickBot="1">
      <c r="A68" s="70"/>
      <c r="B68" s="71"/>
      <c r="C68" s="3"/>
      <c r="D68" s="45"/>
      <c r="E68" s="45"/>
      <c r="F68" s="45">
        <f t="shared" si="14"/>
        <v>0</v>
      </c>
      <c r="G68" s="3"/>
      <c r="H68" s="3"/>
      <c r="I68" s="39"/>
      <c r="J68" s="45">
        <f t="shared" si="27"/>
        <v>0</v>
      </c>
      <c r="K68" s="45">
        <f t="shared" si="28"/>
        <v>0</v>
      </c>
      <c r="L68" s="3"/>
      <c r="M68" s="72"/>
      <c r="N68" s="73"/>
      <c r="O68" s="45">
        <f t="shared" si="17"/>
        <v>0</v>
      </c>
      <c r="P68" s="71"/>
      <c r="Q68" s="74"/>
      <c r="R68" s="74"/>
      <c r="S68" s="75"/>
      <c r="T68" s="76"/>
      <c r="U68" s="70"/>
      <c r="V68" s="3"/>
      <c r="W68" s="3"/>
      <c r="X68" s="3"/>
      <c r="Y68" s="39"/>
      <c r="Z68" s="405">
        <f t="shared" si="37"/>
        <v>0</v>
      </c>
      <c r="AA68" s="92">
        <f t="shared" si="29"/>
        <v>0</v>
      </c>
      <c r="AB68" s="71"/>
      <c r="AC68" s="3"/>
      <c r="AD68" s="71"/>
      <c r="AE68" s="78"/>
      <c r="AF68" s="78"/>
      <c r="AG68" s="3"/>
      <c r="AH68" s="3"/>
      <c r="AI68" s="79"/>
      <c r="AJ68" s="3"/>
      <c r="AK68" s="71"/>
      <c r="AL68" s="3"/>
      <c r="AM68" s="71"/>
      <c r="AN68" s="71"/>
      <c r="AO68" s="3"/>
      <c r="AP68" s="76"/>
      <c r="AQ68" s="74"/>
      <c r="AR68" s="3"/>
      <c r="AS68" s="3"/>
      <c r="AT68" s="3"/>
      <c r="AU68" s="3"/>
      <c r="AV68" s="3"/>
      <c r="AW68" s="1"/>
      <c r="AX68" s="1"/>
      <c r="AY68" s="1">
        <f t="shared" si="19"/>
        <v>0</v>
      </c>
      <c r="AZ68" s="3"/>
      <c r="BA68" s="3"/>
      <c r="BB68" s="3"/>
      <c r="BC68" s="80" t="e">
        <f t="shared" si="30"/>
        <v>#DIV/0!</v>
      </c>
      <c r="BD68" s="80" t="e">
        <f t="shared" si="31"/>
        <v>#DIV/0!</v>
      </c>
      <c r="BE68" s="81">
        <f t="shared" si="32"/>
        <v>0</v>
      </c>
      <c r="BF68" s="81">
        <f t="shared" si="33"/>
        <v>0</v>
      </c>
      <c r="BG68" s="81">
        <f t="shared" si="34"/>
        <v>0</v>
      </c>
      <c r="BH68" s="81">
        <f t="shared" si="35"/>
        <v>0</v>
      </c>
      <c r="BI68" s="81">
        <f t="shared" si="36"/>
        <v>0</v>
      </c>
    </row>
    <row r="69" spans="1:61" ht="17.25" thickTop="1" thickBot="1">
      <c r="A69" s="70"/>
      <c r="B69" s="71"/>
      <c r="C69" s="3"/>
      <c r="D69" s="45"/>
      <c r="E69" s="45"/>
      <c r="F69" s="45">
        <f t="shared" si="14"/>
        <v>0</v>
      </c>
      <c r="G69" s="3"/>
      <c r="H69" s="3"/>
      <c r="I69" s="39"/>
      <c r="J69" s="45">
        <f t="shared" si="27"/>
        <v>0</v>
      </c>
      <c r="K69" s="45">
        <f t="shared" si="28"/>
        <v>0</v>
      </c>
      <c r="L69" s="3"/>
      <c r="M69" s="72"/>
      <c r="N69" s="73"/>
      <c r="O69" s="45">
        <f t="shared" si="17"/>
        <v>0</v>
      </c>
      <c r="P69" s="71"/>
      <c r="Q69" s="74"/>
      <c r="R69" s="74"/>
      <c r="S69" s="75"/>
      <c r="T69" s="76"/>
      <c r="U69" s="70"/>
      <c r="V69" s="3"/>
      <c r="W69" s="3"/>
      <c r="X69" s="3"/>
      <c r="Y69" s="39"/>
      <c r="Z69" s="405">
        <f t="shared" si="37"/>
        <v>0</v>
      </c>
      <c r="AA69" s="92">
        <f t="shared" si="29"/>
        <v>0</v>
      </c>
      <c r="AB69" s="71"/>
      <c r="AC69" s="3"/>
      <c r="AD69" s="71"/>
      <c r="AE69" s="78"/>
      <c r="AF69" s="78"/>
      <c r="AG69" s="3"/>
      <c r="AH69" s="3"/>
      <c r="AI69" s="79"/>
      <c r="AJ69" s="3"/>
      <c r="AK69" s="71"/>
      <c r="AL69" s="3"/>
      <c r="AM69" s="71"/>
      <c r="AN69" s="71"/>
      <c r="AO69" s="3"/>
      <c r="AP69" s="76"/>
      <c r="AQ69" s="74"/>
      <c r="AR69" s="3"/>
      <c r="AS69" s="3"/>
      <c r="AT69" s="3"/>
      <c r="AU69" s="3"/>
      <c r="AV69" s="3"/>
      <c r="AW69" s="1"/>
      <c r="AX69" s="1"/>
      <c r="AY69" s="1">
        <f t="shared" si="19"/>
        <v>0</v>
      </c>
      <c r="AZ69" s="3"/>
      <c r="BA69" s="3"/>
      <c r="BB69" s="3"/>
      <c r="BC69" s="80" t="e">
        <f t="shared" si="30"/>
        <v>#DIV/0!</v>
      </c>
      <c r="BD69" s="80" t="e">
        <f t="shared" si="31"/>
        <v>#DIV/0!</v>
      </c>
      <c r="BE69" s="81">
        <f t="shared" si="32"/>
        <v>0</v>
      </c>
      <c r="BF69" s="81">
        <f t="shared" si="33"/>
        <v>0</v>
      </c>
      <c r="BG69" s="81">
        <f t="shared" si="34"/>
        <v>0</v>
      </c>
      <c r="BH69" s="81">
        <f t="shared" si="35"/>
        <v>0</v>
      </c>
      <c r="BI69" s="81">
        <f t="shared" si="36"/>
        <v>0</v>
      </c>
    </row>
    <row r="70" spans="1:61" ht="17.25" thickTop="1" thickBot="1">
      <c r="A70" s="70"/>
      <c r="B70" s="71"/>
      <c r="C70" s="3"/>
      <c r="D70" s="45"/>
      <c r="E70" s="45"/>
      <c r="F70" s="45">
        <f t="shared" si="14"/>
        <v>0</v>
      </c>
      <c r="G70" s="3"/>
      <c r="H70" s="3"/>
      <c r="I70" s="39"/>
      <c r="J70" s="45">
        <f t="shared" si="27"/>
        <v>0</v>
      </c>
      <c r="K70" s="45">
        <f t="shared" si="28"/>
        <v>0</v>
      </c>
      <c r="L70" s="3"/>
      <c r="M70" s="72"/>
      <c r="N70" s="73"/>
      <c r="O70" s="45">
        <f t="shared" si="17"/>
        <v>0</v>
      </c>
      <c r="P70" s="71"/>
      <c r="Q70" s="74"/>
      <c r="R70" s="74"/>
      <c r="S70" s="75"/>
      <c r="T70" s="76"/>
      <c r="U70" s="70"/>
      <c r="V70" s="3"/>
      <c r="W70" s="3"/>
      <c r="X70" s="3"/>
      <c r="Y70" s="39"/>
      <c r="Z70" s="405">
        <f t="shared" si="37"/>
        <v>0</v>
      </c>
      <c r="AA70" s="92">
        <f t="shared" si="29"/>
        <v>0</v>
      </c>
      <c r="AB70" s="71"/>
      <c r="AC70" s="3"/>
      <c r="AD70" s="71"/>
      <c r="AE70" s="78"/>
      <c r="AF70" s="78"/>
      <c r="AG70" s="3"/>
      <c r="AH70" s="3"/>
      <c r="AI70" s="79"/>
      <c r="AJ70" s="3"/>
      <c r="AK70" s="71"/>
      <c r="AL70" s="3"/>
      <c r="AM70" s="71"/>
      <c r="AN70" s="71"/>
      <c r="AO70" s="3"/>
      <c r="AP70" s="76"/>
      <c r="AQ70" s="74"/>
      <c r="AR70" s="3"/>
      <c r="AS70" s="3"/>
      <c r="AT70" s="3"/>
      <c r="AU70" s="3"/>
      <c r="AV70" s="3"/>
      <c r="AW70" s="1"/>
      <c r="AX70" s="1"/>
      <c r="AY70" s="1">
        <f t="shared" si="19"/>
        <v>0</v>
      </c>
      <c r="AZ70" s="3"/>
      <c r="BA70" s="3"/>
      <c r="BB70" s="3"/>
      <c r="BC70" s="80" t="e">
        <f t="shared" si="30"/>
        <v>#DIV/0!</v>
      </c>
      <c r="BD70" s="80" t="e">
        <f t="shared" si="31"/>
        <v>#DIV/0!</v>
      </c>
      <c r="BE70" s="81">
        <f t="shared" si="32"/>
        <v>0</v>
      </c>
      <c r="BF70" s="81">
        <f t="shared" si="33"/>
        <v>0</v>
      </c>
      <c r="BG70" s="81">
        <f t="shared" si="34"/>
        <v>0</v>
      </c>
      <c r="BH70" s="81">
        <f t="shared" si="35"/>
        <v>0</v>
      </c>
      <c r="BI70" s="81">
        <f t="shared" si="36"/>
        <v>0</v>
      </c>
    </row>
    <row r="71" spans="1:61" ht="17.25" thickTop="1" thickBot="1">
      <c r="A71" s="70"/>
      <c r="B71" s="71"/>
      <c r="C71" s="3"/>
      <c r="D71" s="45"/>
      <c r="E71" s="45"/>
      <c r="F71" s="45">
        <f t="shared" si="14"/>
        <v>0</v>
      </c>
      <c r="G71" s="3"/>
      <c r="H71" s="3"/>
      <c r="I71" s="39"/>
      <c r="J71" s="45">
        <f t="shared" si="27"/>
        <v>0</v>
      </c>
      <c r="K71" s="45">
        <f t="shared" si="28"/>
        <v>0</v>
      </c>
      <c r="L71" s="3"/>
      <c r="M71" s="72"/>
      <c r="N71" s="73"/>
      <c r="O71" s="45">
        <f t="shared" si="17"/>
        <v>0</v>
      </c>
      <c r="P71" s="71"/>
      <c r="Q71" s="74"/>
      <c r="R71" s="74"/>
      <c r="S71" s="75"/>
      <c r="T71" s="76"/>
      <c r="U71" s="70"/>
      <c r="V71" s="3"/>
      <c r="W71" s="3"/>
      <c r="X71" s="3"/>
      <c r="Y71" s="39"/>
      <c r="Z71" s="405">
        <f t="shared" si="37"/>
        <v>0</v>
      </c>
      <c r="AA71" s="92">
        <f t="shared" si="29"/>
        <v>0</v>
      </c>
      <c r="AB71" s="71"/>
      <c r="AC71" s="3"/>
      <c r="AD71" s="71"/>
      <c r="AE71" s="78"/>
      <c r="AF71" s="78"/>
      <c r="AG71" s="3"/>
      <c r="AH71" s="3"/>
      <c r="AI71" s="79"/>
      <c r="AJ71" s="3"/>
      <c r="AK71" s="71"/>
      <c r="AL71" s="3"/>
      <c r="AM71" s="71"/>
      <c r="AN71" s="71"/>
      <c r="AO71" s="3"/>
      <c r="AP71" s="76"/>
      <c r="AQ71" s="74"/>
      <c r="AR71" s="3"/>
      <c r="AS71" s="3"/>
      <c r="AT71" s="3"/>
      <c r="AU71" s="3"/>
      <c r="AV71" s="3"/>
      <c r="AW71" s="1"/>
      <c r="AX71" s="1"/>
      <c r="AY71" s="1">
        <f t="shared" si="19"/>
        <v>0</v>
      </c>
      <c r="AZ71" s="3"/>
      <c r="BA71" s="3"/>
      <c r="BB71" s="3"/>
      <c r="BC71" s="80" t="e">
        <f t="shared" si="30"/>
        <v>#DIV/0!</v>
      </c>
      <c r="BD71" s="80" t="e">
        <f t="shared" si="31"/>
        <v>#DIV/0!</v>
      </c>
      <c r="BE71" s="81">
        <f t="shared" si="32"/>
        <v>0</v>
      </c>
      <c r="BF71" s="81">
        <f t="shared" si="33"/>
        <v>0</v>
      </c>
      <c r="BG71" s="81">
        <f t="shared" si="34"/>
        <v>0</v>
      </c>
      <c r="BH71" s="81">
        <f t="shared" si="35"/>
        <v>0</v>
      </c>
      <c r="BI71" s="81">
        <f t="shared" si="36"/>
        <v>0</v>
      </c>
    </row>
    <row r="72" spans="1:61" ht="17.25" thickTop="1" thickBot="1">
      <c r="A72" s="70"/>
      <c r="B72" s="71"/>
      <c r="C72" s="3"/>
      <c r="D72" s="45"/>
      <c r="E72" s="45"/>
      <c r="F72" s="45">
        <f t="shared" si="14"/>
        <v>0</v>
      </c>
      <c r="G72" s="3"/>
      <c r="H72" s="3"/>
      <c r="I72" s="39"/>
      <c r="J72" s="45">
        <f t="shared" si="27"/>
        <v>0</v>
      </c>
      <c r="K72" s="45">
        <f t="shared" si="28"/>
        <v>0</v>
      </c>
      <c r="L72" s="3"/>
      <c r="M72" s="72"/>
      <c r="N72" s="73"/>
      <c r="O72" s="45">
        <f t="shared" si="17"/>
        <v>0</v>
      </c>
      <c r="P72" s="71"/>
      <c r="Q72" s="74"/>
      <c r="R72" s="74"/>
      <c r="S72" s="75"/>
      <c r="T72" s="76"/>
      <c r="U72" s="70"/>
      <c r="V72" s="3"/>
      <c r="W72" s="3"/>
      <c r="X72" s="3"/>
      <c r="Y72" s="39"/>
      <c r="Z72" s="405">
        <f t="shared" si="37"/>
        <v>0</v>
      </c>
      <c r="AA72" s="92">
        <f t="shared" si="29"/>
        <v>0</v>
      </c>
      <c r="AB72" s="71"/>
      <c r="AC72" s="3"/>
      <c r="AD72" s="71"/>
      <c r="AE72" s="78"/>
      <c r="AF72" s="78"/>
      <c r="AG72" s="3"/>
      <c r="AH72" s="3"/>
      <c r="AI72" s="79"/>
      <c r="AJ72" s="3"/>
      <c r="AK72" s="71"/>
      <c r="AL72" s="3"/>
      <c r="AM72" s="71"/>
      <c r="AN72" s="71"/>
      <c r="AO72" s="3"/>
      <c r="AP72" s="76"/>
      <c r="AQ72" s="74"/>
      <c r="AR72" s="3"/>
      <c r="AS72" s="3"/>
      <c r="AT72" s="3"/>
      <c r="AU72" s="3"/>
      <c r="AV72" s="3"/>
      <c r="AW72" s="1"/>
      <c r="AX72" s="1"/>
      <c r="AY72" s="1">
        <f t="shared" si="19"/>
        <v>0</v>
      </c>
      <c r="AZ72" s="3"/>
      <c r="BA72" s="3"/>
      <c r="BB72" s="3"/>
      <c r="BC72" s="80" t="e">
        <f t="shared" si="30"/>
        <v>#DIV/0!</v>
      </c>
      <c r="BD72" s="80" t="e">
        <f t="shared" si="31"/>
        <v>#DIV/0!</v>
      </c>
      <c r="BE72" s="81">
        <f t="shared" si="32"/>
        <v>0</v>
      </c>
      <c r="BF72" s="81">
        <f t="shared" si="33"/>
        <v>0</v>
      </c>
      <c r="BG72" s="81">
        <f t="shared" si="34"/>
        <v>0</v>
      </c>
      <c r="BH72" s="81">
        <f t="shared" si="35"/>
        <v>0</v>
      </c>
      <c r="BI72" s="81">
        <f t="shared" si="36"/>
        <v>0</v>
      </c>
    </row>
    <row r="73" spans="1:61" ht="17.25" thickTop="1" thickBot="1">
      <c r="A73" s="70"/>
      <c r="B73" s="71"/>
      <c r="C73" s="3"/>
      <c r="D73" s="45"/>
      <c r="E73" s="45"/>
      <c r="F73" s="45">
        <f t="shared" si="14"/>
        <v>0</v>
      </c>
      <c r="G73" s="3"/>
      <c r="H73" s="3"/>
      <c r="I73" s="39"/>
      <c r="J73" s="45">
        <f t="shared" si="27"/>
        <v>0</v>
      </c>
      <c r="K73" s="45">
        <f t="shared" si="28"/>
        <v>0</v>
      </c>
      <c r="L73" s="3"/>
      <c r="M73" s="72"/>
      <c r="N73" s="73"/>
      <c r="O73" s="45">
        <f t="shared" si="17"/>
        <v>0</v>
      </c>
      <c r="P73" s="71"/>
      <c r="Q73" s="74"/>
      <c r="R73" s="74"/>
      <c r="S73" s="75"/>
      <c r="T73" s="76"/>
      <c r="U73" s="70"/>
      <c r="V73" s="3"/>
      <c r="W73" s="3"/>
      <c r="X73" s="3"/>
      <c r="Y73" s="39"/>
      <c r="Z73" s="405">
        <f t="shared" si="37"/>
        <v>0</v>
      </c>
      <c r="AA73" s="92">
        <f t="shared" si="29"/>
        <v>0</v>
      </c>
      <c r="AB73" s="71"/>
      <c r="AC73" s="3"/>
      <c r="AD73" s="71"/>
      <c r="AE73" s="78"/>
      <c r="AF73" s="78"/>
      <c r="AG73" s="3"/>
      <c r="AH73" s="3"/>
      <c r="AI73" s="79"/>
      <c r="AJ73" s="3"/>
      <c r="AK73" s="71"/>
      <c r="AL73" s="3"/>
      <c r="AM73" s="71"/>
      <c r="AN73" s="71"/>
      <c r="AO73" s="3"/>
      <c r="AP73" s="76"/>
      <c r="AQ73" s="74"/>
      <c r="AR73" s="3"/>
      <c r="AS73" s="3"/>
      <c r="AT73" s="3"/>
      <c r="AU73" s="3"/>
      <c r="AV73" s="3"/>
      <c r="AW73" s="1"/>
      <c r="AX73" s="1"/>
      <c r="AY73" s="1">
        <f t="shared" si="19"/>
        <v>0</v>
      </c>
      <c r="AZ73" s="3"/>
      <c r="BA73" s="3"/>
      <c r="BB73" s="3"/>
      <c r="BC73" s="80" t="e">
        <f t="shared" si="30"/>
        <v>#DIV/0!</v>
      </c>
      <c r="BD73" s="80" t="e">
        <f t="shared" si="31"/>
        <v>#DIV/0!</v>
      </c>
      <c r="BE73" s="81">
        <f t="shared" si="32"/>
        <v>0</v>
      </c>
      <c r="BF73" s="81">
        <f t="shared" si="33"/>
        <v>0</v>
      </c>
      <c r="BG73" s="81">
        <f t="shared" si="34"/>
        <v>0</v>
      </c>
      <c r="BH73" s="81">
        <f t="shared" si="35"/>
        <v>0</v>
      </c>
      <c r="BI73" s="81">
        <f t="shared" si="36"/>
        <v>0</v>
      </c>
    </row>
    <row r="74" spans="1:61" ht="17.25" thickTop="1" thickBot="1">
      <c r="A74" s="70"/>
      <c r="B74" s="71"/>
      <c r="C74" s="3"/>
      <c r="D74" s="45"/>
      <c r="E74" s="45"/>
      <c r="F74" s="45">
        <f t="shared" si="14"/>
        <v>0</v>
      </c>
      <c r="G74" s="3"/>
      <c r="H74" s="3"/>
      <c r="I74" s="39"/>
      <c r="J74" s="45">
        <f t="shared" si="27"/>
        <v>0</v>
      </c>
      <c r="K74" s="45">
        <f t="shared" si="28"/>
        <v>0</v>
      </c>
      <c r="L74" s="3"/>
      <c r="M74" s="72"/>
      <c r="N74" s="73"/>
      <c r="O74" s="45">
        <f t="shared" si="17"/>
        <v>0</v>
      </c>
      <c r="P74" s="71"/>
      <c r="Q74" s="74"/>
      <c r="R74" s="74"/>
      <c r="S74" s="75"/>
      <c r="T74" s="76"/>
      <c r="U74" s="70"/>
      <c r="V74" s="3"/>
      <c r="W74" s="3"/>
      <c r="X74" s="3"/>
      <c r="Y74" s="39"/>
      <c r="Z74" s="405">
        <f t="shared" si="37"/>
        <v>0</v>
      </c>
      <c r="AA74" s="92">
        <f t="shared" si="29"/>
        <v>0</v>
      </c>
      <c r="AB74" s="71"/>
      <c r="AC74" s="3"/>
      <c r="AD74" s="71"/>
      <c r="AE74" s="78"/>
      <c r="AF74" s="78"/>
      <c r="AG74" s="3"/>
      <c r="AH74" s="3"/>
      <c r="AI74" s="79"/>
      <c r="AJ74" s="3"/>
      <c r="AK74" s="71"/>
      <c r="AL74" s="3"/>
      <c r="AM74" s="71"/>
      <c r="AN74" s="71"/>
      <c r="AO74" s="3"/>
      <c r="AP74" s="76"/>
      <c r="AQ74" s="74"/>
      <c r="AR74" s="3"/>
      <c r="AS74" s="3"/>
      <c r="AT74" s="3"/>
      <c r="AU74" s="3"/>
      <c r="AV74" s="3"/>
      <c r="AW74" s="1"/>
      <c r="AX74" s="1"/>
      <c r="AY74" s="1">
        <f t="shared" si="19"/>
        <v>0</v>
      </c>
      <c r="AZ74" s="3"/>
      <c r="BA74" s="3"/>
      <c r="BB74" s="3"/>
      <c r="BC74" s="80" t="e">
        <f t="shared" si="30"/>
        <v>#DIV/0!</v>
      </c>
      <c r="BD74" s="80" t="e">
        <f t="shared" si="31"/>
        <v>#DIV/0!</v>
      </c>
      <c r="BE74" s="81">
        <f t="shared" si="32"/>
        <v>0</v>
      </c>
      <c r="BF74" s="81">
        <f t="shared" si="33"/>
        <v>0</v>
      </c>
      <c r="BG74" s="81">
        <f t="shared" si="34"/>
        <v>0</v>
      </c>
      <c r="BH74" s="81">
        <f t="shared" si="35"/>
        <v>0</v>
      </c>
      <c r="BI74" s="81">
        <f t="shared" si="36"/>
        <v>0</v>
      </c>
    </row>
    <row r="75" spans="1:61" ht="17.25" thickTop="1" thickBot="1">
      <c r="A75" s="70"/>
      <c r="B75" s="71"/>
      <c r="C75" s="3"/>
      <c r="D75" s="45"/>
      <c r="E75" s="45"/>
      <c r="F75" s="45">
        <f t="shared" si="14"/>
        <v>0</v>
      </c>
      <c r="G75" s="3"/>
      <c r="H75" s="3"/>
      <c r="I75" s="39"/>
      <c r="J75" s="45">
        <f t="shared" si="27"/>
        <v>0</v>
      </c>
      <c r="K75" s="45">
        <f t="shared" si="28"/>
        <v>0</v>
      </c>
      <c r="L75" s="3"/>
      <c r="M75" s="72"/>
      <c r="N75" s="73"/>
      <c r="O75" s="45">
        <f t="shared" si="17"/>
        <v>0</v>
      </c>
      <c r="P75" s="71"/>
      <c r="Q75" s="74"/>
      <c r="R75" s="74"/>
      <c r="S75" s="75"/>
      <c r="T75" s="76"/>
      <c r="U75" s="70"/>
      <c r="V75" s="3"/>
      <c r="W75" s="3"/>
      <c r="X75" s="3"/>
      <c r="Y75" s="39"/>
      <c r="Z75" s="405">
        <f t="shared" si="37"/>
        <v>0</v>
      </c>
      <c r="AA75" s="92">
        <f t="shared" si="29"/>
        <v>0</v>
      </c>
      <c r="AB75" s="71"/>
      <c r="AC75" s="3"/>
      <c r="AD75" s="71"/>
      <c r="AE75" s="78"/>
      <c r="AF75" s="78"/>
      <c r="AG75" s="3"/>
      <c r="AH75" s="3"/>
      <c r="AI75" s="79"/>
      <c r="AJ75" s="3"/>
      <c r="AK75" s="71"/>
      <c r="AL75" s="3"/>
      <c r="AM75" s="71"/>
      <c r="AN75" s="71"/>
      <c r="AO75" s="3"/>
      <c r="AP75" s="76"/>
      <c r="AQ75" s="74"/>
      <c r="AR75" s="3"/>
      <c r="AS75" s="3"/>
      <c r="AT75" s="3"/>
      <c r="AU75" s="3"/>
      <c r="AV75" s="3"/>
      <c r="AW75" s="1"/>
      <c r="AX75" s="1"/>
      <c r="AY75" s="1">
        <f t="shared" si="19"/>
        <v>0</v>
      </c>
      <c r="AZ75" s="3"/>
      <c r="BA75" s="3"/>
      <c r="BB75" s="3"/>
      <c r="BC75" s="80" t="e">
        <f t="shared" si="30"/>
        <v>#DIV/0!</v>
      </c>
      <c r="BD75" s="80" t="e">
        <f t="shared" si="31"/>
        <v>#DIV/0!</v>
      </c>
      <c r="BE75" s="81">
        <f t="shared" si="32"/>
        <v>0</v>
      </c>
      <c r="BF75" s="81">
        <f t="shared" si="33"/>
        <v>0</v>
      </c>
      <c r="BG75" s="81">
        <f t="shared" si="34"/>
        <v>0</v>
      </c>
      <c r="BH75" s="81">
        <f t="shared" si="35"/>
        <v>0</v>
      </c>
      <c r="BI75" s="81">
        <f t="shared" si="36"/>
        <v>0</v>
      </c>
    </row>
    <row r="76" spans="1:61" ht="17.25" thickTop="1" thickBot="1">
      <c r="A76" s="70"/>
      <c r="B76" s="71"/>
      <c r="C76" s="3"/>
      <c r="D76" s="45"/>
      <c r="E76" s="45"/>
      <c r="F76" s="45">
        <f t="shared" ref="F76:F139" si="38">D76+E76</f>
        <v>0</v>
      </c>
      <c r="G76" s="3"/>
      <c r="H76" s="3"/>
      <c r="I76" s="39"/>
      <c r="J76" s="45">
        <f t="shared" si="27"/>
        <v>0</v>
      </c>
      <c r="K76" s="45">
        <f t="shared" si="28"/>
        <v>0</v>
      </c>
      <c r="L76" s="3"/>
      <c r="M76" s="72"/>
      <c r="N76" s="73"/>
      <c r="O76" s="45">
        <f t="shared" ref="O76:O139" si="39">I76-D76</f>
        <v>0</v>
      </c>
      <c r="P76" s="71"/>
      <c r="Q76" s="74"/>
      <c r="R76" s="74"/>
      <c r="S76" s="75"/>
      <c r="T76" s="76"/>
      <c r="U76" s="70"/>
      <c r="V76" s="3"/>
      <c r="W76" s="3"/>
      <c r="X76" s="3"/>
      <c r="Y76" s="39"/>
      <c r="Z76" s="405">
        <f t="shared" si="37"/>
        <v>0</v>
      </c>
      <c r="AA76" s="92">
        <f t="shared" si="29"/>
        <v>0</v>
      </c>
      <c r="AB76" s="71"/>
      <c r="AC76" s="3"/>
      <c r="AD76" s="71"/>
      <c r="AE76" s="78"/>
      <c r="AF76" s="78"/>
      <c r="AG76" s="3"/>
      <c r="AH76" s="3"/>
      <c r="AI76" s="79"/>
      <c r="AJ76" s="3"/>
      <c r="AK76" s="71"/>
      <c r="AL76" s="3"/>
      <c r="AM76" s="71"/>
      <c r="AN76" s="71"/>
      <c r="AO76" s="3"/>
      <c r="AP76" s="76"/>
      <c r="AQ76" s="74"/>
      <c r="AR76" s="3"/>
      <c r="AS76" s="3"/>
      <c r="AT76" s="3"/>
      <c r="AU76" s="3"/>
      <c r="AV76" s="3"/>
      <c r="AW76" s="1"/>
      <c r="AX76" s="1"/>
      <c r="AY76" s="1">
        <f t="shared" ref="AY76:AY139" si="40">(AW76*35%)-AX76</f>
        <v>0</v>
      </c>
      <c r="AZ76" s="3"/>
      <c r="BA76" s="3"/>
      <c r="BB76" s="3"/>
      <c r="BC76" s="80" t="e">
        <f t="shared" si="30"/>
        <v>#DIV/0!</v>
      </c>
      <c r="BD76" s="80" t="e">
        <f t="shared" si="31"/>
        <v>#DIV/0!</v>
      </c>
      <c r="BE76" s="81">
        <f t="shared" si="32"/>
        <v>0</v>
      </c>
      <c r="BF76" s="81">
        <f t="shared" si="33"/>
        <v>0</v>
      </c>
      <c r="BG76" s="81">
        <f t="shared" si="34"/>
        <v>0</v>
      </c>
      <c r="BH76" s="81">
        <f t="shared" si="35"/>
        <v>0</v>
      </c>
      <c r="BI76" s="81">
        <f t="shared" si="36"/>
        <v>0</v>
      </c>
    </row>
    <row r="77" spans="1:61" ht="17.25" thickTop="1" thickBot="1">
      <c r="A77" s="70"/>
      <c r="B77" s="71"/>
      <c r="C77" s="3"/>
      <c r="D77" s="45"/>
      <c r="E77" s="45"/>
      <c r="F77" s="45">
        <f t="shared" si="38"/>
        <v>0</v>
      </c>
      <c r="G77" s="3"/>
      <c r="H77" s="3"/>
      <c r="I77" s="39"/>
      <c r="J77" s="45">
        <f t="shared" si="27"/>
        <v>0</v>
      </c>
      <c r="K77" s="45">
        <f t="shared" si="28"/>
        <v>0</v>
      </c>
      <c r="L77" s="3"/>
      <c r="M77" s="72"/>
      <c r="N77" s="73"/>
      <c r="O77" s="45">
        <f t="shared" si="39"/>
        <v>0</v>
      </c>
      <c r="P77" s="71"/>
      <c r="Q77" s="74"/>
      <c r="R77" s="74"/>
      <c r="S77" s="75"/>
      <c r="T77" s="76"/>
      <c r="U77" s="70"/>
      <c r="V77" s="3"/>
      <c r="W77" s="3"/>
      <c r="X77" s="3"/>
      <c r="Y77" s="39"/>
      <c r="Z77" s="405">
        <f t="shared" si="37"/>
        <v>0</v>
      </c>
      <c r="AA77" s="92">
        <f t="shared" si="29"/>
        <v>0</v>
      </c>
      <c r="AB77" s="71"/>
      <c r="AC77" s="3"/>
      <c r="AD77" s="71"/>
      <c r="AE77" s="78"/>
      <c r="AF77" s="78"/>
      <c r="AG77" s="3"/>
      <c r="AH77" s="3"/>
      <c r="AI77" s="79"/>
      <c r="AJ77" s="3"/>
      <c r="AK77" s="71"/>
      <c r="AL77" s="3"/>
      <c r="AM77" s="71"/>
      <c r="AN77" s="71"/>
      <c r="AO77" s="3"/>
      <c r="AP77" s="76"/>
      <c r="AQ77" s="74"/>
      <c r="AR77" s="3"/>
      <c r="AS77" s="3"/>
      <c r="AT77" s="3"/>
      <c r="AU77" s="3"/>
      <c r="AV77" s="3"/>
      <c r="AW77" s="1"/>
      <c r="AX77" s="1"/>
      <c r="AY77" s="1">
        <f t="shared" si="40"/>
        <v>0</v>
      </c>
      <c r="AZ77" s="3"/>
      <c r="BA77" s="3"/>
      <c r="BB77" s="3"/>
      <c r="BC77" s="80" t="e">
        <f t="shared" si="30"/>
        <v>#DIV/0!</v>
      </c>
      <c r="BD77" s="80" t="e">
        <f t="shared" si="31"/>
        <v>#DIV/0!</v>
      </c>
      <c r="BE77" s="81">
        <f t="shared" si="32"/>
        <v>0</v>
      </c>
      <c r="BF77" s="81">
        <f t="shared" si="33"/>
        <v>0</v>
      </c>
      <c r="BG77" s="81">
        <f t="shared" si="34"/>
        <v>0</v>
      </c>
      <c r="BH77" s="81">
        <f t="shared" si="35"/>
        <v>0</v>
      </c>
      <c r="BI77" s="81">
        <f t="shared" si="36"/>
        <v>0</v>
      </c>
    </row>
    <row r="78" spans="1:61" ht="17.25" thickTop="1" thickBot="1">
      <c r="A78" s="70"/>
      <c r="B78" s="71"/>
      <c r="C78" s="3"/>
      <c r="D78" s="45"/>
      <c r="E78" s="45"/>
      <c r="F78" s="45">
        <f t="shared" si="38"/>
        <v>0</v>
      </c>
      <c r="G78" s="3"/>
      <c r="H78" s="3"/>
      <c r="I78" s="39"/>
      <c r="J78" s="45">
        <f t="shared" si="27"/>
        <v>0</v>
      </c>
      <c r="K78" s="45">
        <f t="shared" si="28"/>
        <v>0</v>
      </c>
      <c r="L78" s="3"/>
      <c r="M78" s="72"/>
      <c r="N78" s="73"/>
      <c r="O78" s="45">
        <f t="shared" si="39"/>
        <v>0</v>
      </c>
      <c r="P78" s="71"/>
      <c r="Q78" s="74"/>
      <c r="R78" s="74"/>
      <c r="S78" s="75"/>
      <c r="T78" s="76"/>
      <c r="U78" s="70"/>
      <c r="V78" s="3"/>
      <c r="W78" s="3"/>
      <c r="X78" s="3"/>
      <c r="Y78" s="39"/>
      <c r="Z78" s="405">
        <f t="shared" si="37"/>
        <v>0</v>
      </c>
      <c r="AA78" s="92">
        <f t="shared" si="29"/>
        <v>0</v>
      </c>
      <c r="AB78" s="71"/>
      <c r="AC78" s="3"/>
      <c r="AD78" s="71"/>
      <c r="AE78" s="78"/>
      <c r="AF78" s="78"/>
      <c r="AG78" s="3"/>
      <c r="AH78" s="3"/>
      <c r="AI78" s="79"/>
      <c r="AJ78" s="3"/>
      <c r="AK78" s="71"/>
      <c r="AL78" s="3"/>
      <c r="AM78" s="71"/>
      <c r="AN78" s="71"/>
      <c r="AO78" s="3"/>
      <c r="AP78" s="76"/>
      <c r="AQ78" s="74"/>
      <c r="AR78" s="3"/>
      <c r="AS78" s="3"/>
      <c r="AT78" s="3"/>
      <c r="AU78" s="3"/>
      <c r="AV78" s="3"/>
      <c r="AW78" s="1"/>
      <c r="AX78" s="1"/>
      <c r="AY78" s="1">
        <f t="shared" si="40"/>
        <v>0</v>
      </c>
      <c r="AZ78" s="3"/>
      <c r="BA78" s="3"/>
      <c r="BB78" s="3"/>
      <c r="BC78" s="80" t="e">
        <f t="shared" si="30"/>
        <v>#DIV/0!</v>
      </c>
      <c r="BD78" s="80" t="e">
        <f t="shared" si="31"/>
        <v>#DIV/0!</v>
      </c>
      <c r="BE78" s="81">
        <f t="shared" si="32"/>
        <v>0</v>
      </c>
      <c r="BF78" s="81">
        <f t="shared" si="33"/>
        <v>0</v>
      </c>
      <c r="BG78" s="81">
        <f t="shared" si="34"/>
        <v>0</v>
      </c>
      <c r="BH78" s="81">
        <f t="shared" si="35"/>
        <v>0</v>
      </c>
      <c r="BI78" s="81">
        <f t="shared" si="36"/>
        <v>0</v>
      </c>
    </row>
    <row r="79" spans="1:61" ht="17.25" thickTop="1" thickBot="1">
      <c r="A79" s="70"/>
      <c r="B79" s="71"/>
      <c r="C79" s="3"/>
      <c r="D79" s="45"/>
      <c r="E79" s="45"/>
      <c r="F79" s="45">
        <f t="shared" si="38"/>
        <v>0</v>
      </c>
      <c r="G79" s="3"/>
      <c r="H79" s="3"/>
      <c r="I79" s="39"/>
      <c r="J79" s="45">
        <f t="shared" si="27"/>
        <v>0</v>
      </c>
      <c r="K79" s="45">
        <f t="shared" si="28"/>
        <v>0</v>
      </c>
      <c r="L79" s="3"/>
      <c r="M79" s="72"/>
      <c r="N79" s="73"/>
      <c r="O79" s="45">
        <f t="shared" si="39"/>
        <v>0</v>
      </c>
      <c r="P79" s="71"/>
      <c r="Q79" s="74"/>
      <c r="R79" s="74"/>
      <c r="S79" s="75"/>
      <c r="T79" s="76"/>
      <c r="U79" s="70"/>
      <c r="V79" s="3"/>
      <c r="W79" s="3"/>
      <c r="X79" s="3"/>
      <c r="Y79" s="39"/>
      <c r="Z79" s="405">
        <f t="shared" si="37"/>
        <v>0</v>
      </c>
      <c r="AA79" s="92">
        <f t="shared" si="29"/>
        <v>0</v>
      </c>
      <c r="AB79" s="71"/>
      <c r="AC79" s="3"/>
      <c r="AD79" s="71"/>
      <c r="AE79" s="78"/>
      <c r="AF79" s="78"/>
      <c r="AG79" s="3"/>
      <c r="AH79" s="3"/>
      <c r="AI79" s="79"/>
      <c r="AJ79" s="3"/>
      <c r="AK79" s="71"/>
      <c r="AL79" s="3"/>
      <c r="AM79" s="71"/>
      <c r="AN79" s="71"/>
      <c r="AO79" s="3"/>
      <c r="AP79" s="76"/>
      <c r="AQ79" s="74"/>
      <c r="AR79" s="3"/>
      <c r="AS79" s="3"/>
      <c r="AT79" s="3"/>
      <c r="AU79" s="3"/>
      <c r="AV79" s="3"/>
      <c r="AW79" s="1"/>
      <c r="AX79" s="1"/>
      <c r="AY79" s="1">
        <f t="shared" si="40"/>
        <v>0</v>
      </c>
      <c r="AZ79" s="3"/>
      <c r="BA79" s="3"/>
      <c r="BB79" s="3"/>
      <c r="BC79" s="80" t="e">
        <f t="shared" si="30"/>
        <v>#DIV/0!</v>
      </c>
      <c r="BD79" s="80" t="e">
        <f t="shared" si="31"/>
        <v>#DIV/0!</v>
      </c>
      <c r="BE79" s="81">
        <f t="shared" si="32"/>
        <v>0</v>
      </c>
      <c r="BF79" s="81">
        <f t="shared" si="33"/>
        <v>0</v>
      </c>
      <c r="BG79" s="81">
        <f t="shared" si="34"/>
        <v>0</v>
      </c>
      <c r="BH79" s="81">
        <f t="shared" si="35"/>
        <v>0</v>
      </c>
      <c r="BI79" s="81">
        <f t="shared" si="36"/>
        <v>0</v>
      </c>
    </row>
    <row r="80" spans="1:61" ht="17.25" thickTop="1" thickBot="1">
      <c r="A80" s="70"/>
      <c r="B80" s="71"/>
      <c r="C80" s="3"/>
      <c r="D80" s="45"/>
      <c r="E80" s="45"/>
      <c r="F80" s="45">
        <f t="shared" si="38"/>
        <v>0</v>
      </c>
      <c r="G80" s="3"/>
      <c r="H80" s="3"/>
      <c r="I80" s="39"/>
      <c r="J80" s="45">
        <f t="shared" si="27"/>
        <v>0</v>
      </c>
      <c r="K80" s="45">
        <f t="shared" si="28"/>
        <v>0</v>
      </c>
      <c r="L80" s="3"/>
      <c r="M80" s="72"/>
      <c r="N80" s="73"/>
      <c r="O80" s="45">
        <f t="shared" si="39"/>
        <v>0</v>
      </c>
      <c r="P80" s="71"/>
      <c r="Q80" s="74"/>
      <c r="R80" s="74"/>
      <c r="S80" s="75"/>
      <c r="T80" s="76"/>
      <c r="U80" s="70"/>
      <c r="V80" s="3"/>
      <c r="W80" s="3"/>
      <c r="X80" s="3"/>
      <c r="Y80" s="39"/>
      <c r="Z80" s="405">
        <f t="shared" si="37"/>
        <v>0</v>
      </c>
      <c r="AA80" s="92">
        <f t="shared" si="29"/>
        <v>0</v>
      </c>
      <c r="AB80" s="71"/>
      <c r="AC80" s="3"/>
      <c r="AD80" s="71"/>
      <c r="AE80" s="78"/>
      <c r="AF80" s="78"/>
      <c r="AG80" s="3"/>
      <c r="AH80" s="3"/>
      <c r="AI80" s="79"/>
      <c r="AJ80" s="3"/>
      <c r="AK80" s="71"/>
      <c r="AL80" s="3"/>
      <c r="AM80" s="71"/>
      <c r="AN80" s="71"/>
      <c r="AO80" s="3"/>
      <c r="AP80" s="76"/>
      <c r="AQ80" s="74"/>
      <c r="AR80" s="3"/>
      <c r="AS80" s="3"/>
      <c r="AT80" s="3"/>
      <c r="AU80" s="3"/>
      <c r="AV80" s="3"/>
      <c r="AW80" s="1"/>
      <c r="AX80" s="1"/>
      <c r="AY80" s="1">
        <f t="shared" si="40"/>
        <v>0</v>
      </c>
      <c r="AZ80" s="3"/>
      <c r="BA80" s="3"/>
      <c r="BB80" s="3"/>
      <c r="BC80" s="80" t="e">
        <f t="shared" si="30"/>
        <v>#DIV/0!</v>
      </c>
      <c r="BD80" s="80" t="e">
        <f t="shared" si="31"/>
        <v>#DIV/0!</v>
      </c>
      <c r="BE80" s="81">
        <f t="shared" si="32"/>
        <v>0</v>
      </c>
      <c r="BF80" s="81">
        <f t="shared" si="33"/>
        <v>0</v>
      </c>
      <c r="BG80" s="81">
        <f t="shared" si="34"/>
        <v>0</v>
      </c>
      <c r="BH80" s="81">
        <f t="shared" si="35"/>
        <v>0</v>
      </c>
      <c r="BI80" s="81">
        <f t="shared" si="36"/>
        <v>0</v>
      </c>
    </row>
    <row r="81" spans="1:61" ht="17.25" thickTop="1" thickBot="1">
      <c r="A81" s="70"/>
      <c r="B81" s="71"/>
      <c r="C81" s="3"/>
      <c r="D81" s="45"/>
      <c r="E81" s="45"/>
      <c r="F81" s="45">
        <f t="shared" si="38"/>
        <v>0</v>
      </c>
      <c r="G81" s="3"/>
      <c r="H81" s="3"/>
      <c r="I81" s="39"/>
      <c r="J81" s="45">
        <f t="shared" si="27"/>
        <v>0</v>
      </c>
      <c r="K81" s="45">
        <f t="shared" si="28"/>
        <v>0</v>
      </c>
      <c r="L81" s="3"/>
      <c r="M81" s="72"/>
      <c r="N81" s="73"/>
      <c r="O81" s="45">
        <f t="shared" si="39"/>
        <v>0</v>
      </c>
      <c r="P81" s="71"/>
      <c r="Q81" s="74"/>
      <c r="R81" s="74"/>
      <c r="S81" s="75"/>
      <c r="T81" s="76"/>
      <c r="U81" s="70"/>
      <c r="V81" s="3"/>
      <c r="W81" s="3"/>
      <c r="X81" s="3"/>
      <c r="Y81" s="39"/>
      <c r="Z81" s="405">
        <f t="shared" si="37"/>
        <v>0</v>
      </c>
      <c r="AA81" s="92">
        <f t="shared" si="29"/>
        <v>0</v>
      </c>
      <c r="AB81" s="71"/>
      <c r="AC81" s="3"/>
      <c r="AD81" s="71"/>
      <c r="AE81" s="78"/>
      <c r="AF81" s="78"/>
      <c r="AG81" s="3"/>
      <c r="AH81" s="3"/>
      <c r="AI81" s="79"/>
      <c r="AJ81" s="3"/>
      <c r="AK81" s="71"/>
      <c r="AL81" s="3"/>
      <c r="AM81" s="71"/>
      <c r="AN81" s="71"/>
      <c r="AO81" s="3"/>
      <c r="AP81" s="76"/>
      <c r="AQ81" s="74"/>
      <c r="AR81" s="3"/>
      <c r="AS81" s="3"/>
      <c r="AT81" s="3"/>
      <c r="AU81" s="3"/>
      <c r="AV81" s="3"/>
      <c r="AW81" s="1"/>
      <c r="AX81" s="1"/>
      <c r="AY81" s="1">
        <f t="shared" si="40"/>
        <v>0</v>
      </c>
      <c r="AZ81" s="3"/>
      <c r="BA81" s="3"/>
      <c r="BB81" s="3"/>
      <c r="BC81" s="80" t="e">
        <f t="shared" si="30"/>
        <v>#DIV/0!</v>
      </c>
      <c r="BD81" s="80" t="e">
        <f t="shared" si="31"/>
        <v>#DIV/0!</v>
      </c>
      <c r="BE81" s="81">
        <f t="shared" si="32"/>
        <v>0</v>
      </c>
      <c r="BF81" s="81">
        <f t="shared" si="33"/>
        <v>0</v>
      </c>
      <c r="BG81" s="81">
        <f t="shared" si="34"/>
        <v>0</v>
      </c>
      <c r="BH81" s="81">
        <f t="shared" si="35"/>
        <v>0</v>
      </c>
      <c r="BI81" s="81">
        <f t="shared" si="36"/>
        <v>0</v>
      </c>
    </row>
    <row r="82" spans="1:61" ht="17.25" thickTop="1" thickBot="1">
      <c r="A82" s="70"/>
      <c r="B82" s="71"/>
      <c r="C82" s="3"/>
      <c r="D82" s="45"/>
      <c r="E82" s="45"/>
      <c r="F82" s="45">
        <f t="shared" si="38"/>
        <v>0</v>
      </c>
      <c r="G82" s="3"/>
      <c r="H82" s="3"/>
      <c r="I82" s="39"/>
      <c r="J82" s="45">
        <f t="shared" si="27"/>
        <v>0</v>
      </c>
      <c r="K82" s="45">
        <f t="shared" si="28"/>
        <v>0</v>
      </c>
      <c r="L82" s="3"/>
      <c r="M82" s="72"/>
      <c r="N82" s="73"/>
      <c r="O82" s="45">
        <f t="shared" si="39"/>
        <v>0</v>
      </c>
      <c r="P82" s="71"/>
      <c r="Q82" s="74"/>
      <c r="R82" s="74"/>
      <c r="S82" s="75"/>
      <c r="T82" s="76"/>
      <c r="U82" s="70"/>
      <c r="V82" s="3"/>
      <c r="W82" s="3"/>
      <c r="X82" s="3"/>
      <c r="Y82" s="39"/>
      <c r="Z82" s="405">
        <f t="shared" si="37"/>
        <v>0</v>
      </c>
      <c r="AA82" s="92">
        <f t="shared" si="29"/>
        <v>0</v>
      </c>
      <c r="AB82" s="71"/>
      <c r="AC82" s="3"/>
      <c r="AD82" s="71"/>
      <c r="AE82" s="78"/>
      <c r="AF82" s="78"/>
      <c r="AG82" s="3"/>
      <c r="AH82" s="3"/>
      <c r="AI82" s="79"/>
      <c r="AJ82" s="3"/>
      <c r="AK82" s="71"/>
      <c r="AL82" s="3"/>
      <c r="AM82" s="71"/>
      <c r="AN82" s="71"/>
      <c r="AO82" s="3"/>
      <c r="AP82" s="76"/>
      <c r="AQ82" s="74"/>
      <c r="AR82" s="3"/>
      <c r="AS82" s="3"/>
      <c r="AT82" s="3"/>
      <c r="AU82" s="3"/>
      <c r="AV82" s="3"/>
      <c r="AW82" s="1"/>
      <c r="AX82" s="1"/>
      <c r="AY82" s="1">
        <f t="shared" si="40"/>
        <v>0</v>
      </c>
      <c r="AZ82" s="3"/>
      <c r="BA82" s="3"/>
      <c r="BB82" s="3"/>
      <c r="BC82" s="80" t="e">
        <f t="shared" si="30"/>
        <v>#DIV/0!</v>
      </c>
      <c r="BD82" s="80" t="e">
        <f t="shared" si="31"/>
        <v>#DIV/0!</v>
      </c>
      <c r="BE82" s="81">
        <f t="shared" si="32"/>
        <v>0</v>
      </c>
      <c r="BF82" s="81">
        <f t="shared" si="33"/>
        <v>0</v>
      </c>
      <c r="BG82" s="81">
        <f t="shared" si="34"/>
        <v>0</v>
      </c>
      <c r="BH82" s="81">
        <f t="shared" si="35"/>
        <v>0</v>
      </c>
      <c r="BI82" s="81">
        <f t="shared" si="36"/>
        <v>0</v>
      </c>
    </row>
    <row r="83" spans="1:61" ht="17.25" thickTop="1" thickBot="1">
      <c r="A83" s="70"/>
      <c r="B83" s="71"/>
      <c r="C83" s="3"/>
      <c r="D83" s="45"/>
      <c r="E83" s="45"/>
      <c r="F83" s="45">
        <f t="shared" si="38"/>
        <v>0</v>
      </c>
      <c r="G83" s="3"/>
      <c r="H83" s="3"/>
      <c r="I83" s="39"/>
      <c r="J83" s="45">
        <f t="shared" si="27"/>
        <v>0</v>
      </c>
      <c r="K83" s="45">
        <f t="shared" si="28"/>
        <v>0</v>
      </c>
      <c r="L83" s="3"/>
      <c r="M83" s="72"/>
      <c r="N83" s="73"/>
      <c r="O83" s="45">
        <f t="shared" si="39"/>
        <v>0</v>
      </c>
      <c r="P83" s="71"/>
      <c r="Q83" s="74"/>
      <c r="R83" s="74"/>
      <c r="S83" s="75"/>
      <c r="T83" s="76"/>
      <c r="U83" s="70"/>
      <c r="V83" s="3"/>
      <c r="W83" s="3"/>
      <c r="X83" s="3"/>
      <c r="Y83" s="39"/>
      <c r="Z83" s="405">
        <f t="shared" si="37"/>
        <v>0</v>
      </c>
      <c r="AA83" s="92">
        <f t="shared" si="29"/>
        <v>0</v>
      </c>
      <c r="AB83" s="71"/>
      <c r="AC83" s="3"/>
      <c r="AD83" s="71"/>
      <c r="AE83" s="78"/>
      <c r="AF83" s="78"/>
      <c r="AG83" s="3"/>
      <c r="AH83" s="3"/>
      <c r="AI83" s="79"/>
      <c r="AJ83" s="3"/>
      <c r="AK83" s="71"/>
      <c r="AL83" s="3"/>
      <c r="AM83" s="71"/>
      <c r="AN83" s="71"/>
      <c r="AO83" s="3"/>
      <c r="AP83" s="76"/>
      <c r="AQ83" s="74"/>
      <c r="AR83" s="3"/>
      <c r="AS83" s="3"/>
      <c r="AT83" s="3"/>
      <c r="AU83" s="3"/>
      <c r="AV83" s="3"/>
      <c r="AW83" s="1"/>
      <c r="AX83" s="1"/>
      <c r="AY83" s="1">
        <f t="shared" si="40"/>
        <v>0</v>
      </c>
      <c r="AZ83" s="3"/>
      <c r="BA83" s="3"/>
      <c r="BB83" s="3"/>
      <c r="BC83" s="80" t="e">
        <f t="shared" si="30"/>
        <v>#DIV/0!</v>
      </c>
      <c r="BD83" s="80" t="e">
        <f t="shared" si="31"/>
        <v>#DIV/0!</v>
      </c>
      <c r="BE83" s="81">
        <f t="shared" si="32"/>
        <v>0</v>
      </c>
      <c r="BF83" s="81">
        <f t="shared" si="33"/>
        <v>0</v>
      </c>
      <c r="BG83" s="81">
        <f t="shared" si="34"/>
        <v>0</v>
      </c>
      <c r="BH83" s="81">
        <f t="shared" si="35"/>
        <v>0</v>
      </c>
      <c r="BI83" s="81">
        <f t="shared" si="36"/>
        <v>0</v>
      </c>
    </row>
    <row r="84" spans="1:61" ht="17.25" thickTop="1" thickBot="1">
      <c r="A84" s="70"/>
      <c r="B84" s="71"/>
      <c r="C84" s="3"/>
      <c r="D84" s="45"/>
      <c r="E84" s="45"/>
      <c r="F84" s="45">
        <f t="shared" si="38"/>
        <v>0</v>
      </c>
      <c r="G84" s="3"/>
      <c r="H84" s="3"/>
      <c r="I84" s="39"/>
      <c r="J84" s="45">
        <f t="shared" si="27"/>
        <v>0</v>
      </c>
      <c r="K84" s="45">
        <f t="shared" si="28"/>
        <v>0</v>
      </c>
      <c r="L84" s="3"/>
      <c r="M84" s="72"/>
      <c r="N84" s="73"/>
      <c r="O84" s="45">
        <f t="shared" si="39"/>
        <v>0</v>
      </c>
      <c r="P84" s="71"/>
      <c r="Q84" s="74"/>
      <c r="R84" s="74"/>
      <c r="S84" s="75"/>
      <c r="T84" s="76"/>
      <c r="U84" s="70"/>
      <c r="V84" s="3"/>
      <c r="W84" s="3"/>
      <c r="X84" s="3"/>
      <c r="Y84" s="39"/>
      <c r="Z84" s="405">
        <f t="shared" si="37"/>
        <v>0</v>
      </c>
      <c r="AA84" s="92">
        <f t="shared" si="29"/>
        <v>0</v>
      </c>
      <c r="AB84" s="71"/>
      <c r="AC84" s="3"/>
      <c r="AD84" s="71"/>
      <c r="AE84" s="78"/>
      <c r="AF84" s="78"/>
      <c r="AG84" s="3"/>
      <c r="AH84" s="3"/>
      <c r="AI84" s="79"/>
      <c r="AJ84" s="3"/>
      <c r="AK84" s="71"/>
      <c r="AL84" s="3"/>
      <c r="AM84" s="71"/>
      <c r="AN84" s="71"/>
      <c r="AO84" s="3"/>
      <c r="AP84" s="76"/>
      <c r="AQ84" s="74"/>
      <c r="AR84" s="3"/>
      <c r="AS84" s="3"/>
      <c r="AT84" s="3"/>
      <c r="AU84" s="3"/>
      <c r="AV84" s="3"/>
      <c r="AW84" s="1"/>
      <c r="AX84" s="1"/>
      <c r="AY84" s="1">
        <f t="shared" si="40"/>
        <v>0</v>
      </c>
      <c r="AZ84" s="3"/>
      <c r="BA84" s="3"/>
      <c r="BB84" s="3"/>
      <c r="BC84" s="80" t="e">
        <f t="shared" si="30"/>
        <v>#DIV/0!</v>
      </c>
      <c r="BD84" s="80" t="e">
        <f t="shared" si="31"/>
        <v>#DIV/0!</v>
      </c>
      <c r="BE84" s="81">
        <f t="shared" si="32"/>
        <v>0</v>
      </c>
      <c r="BF84" s="81">
        <f t="shared" si="33"/>
        <v>0</v>
      </c>
      <c r="BG84" s="81">
        <f t="shared" si="34"/>
        <v>0</v>
      </c>
      <c r="BH84" s="81">
        <f t="shared" si="35"/>
        <v>0</v>
      </c>
      <c r="BI84" s="81">
        <f t="shared" si="36"/>
        <v>0</v>
      </c>
    </row>
    <row r="85" spans="1:61" ht="17.25" thickTop="1" thickBot="1">
      <c r="A85" s="70"/>
      <c r="B85" s="71"/>
      <c r="C85" s="3"/>
      <c r="D85" s="45"/>
      <c r="E85" s="45"/>
      <c r="F85" s="45">
        <f t="shared" si="38"/>
        <v>0</v>
      </c>
      <c r="G85" s="3"/>
      <c r="H85" s="3"/>
      <c r="I85" s="39"/>
      <c r="J85" s="45">
        <f t="shared" si="27"/>
        <v>0</v>
      </c>
      <c r="K85" s="45">
        <f t="shared" si="28"/>
        <v>0</v>
      </c>
      <c r="L85" s="3"/>
      <c r="M85" s="72"/>
      <c r="N85" s="73"/>
      <c r="O85" s="45">
        <f t="shared" si="39"/>
        <v>0</v>
      </c>
      <c r="P85" s="71"/>
      <c r="Q85" s="74"/>
      <c r="R85" s="74"/>
      <c r="S85" s="75"/>
      <c r="T85" s="76"/>
      <c r="U85" s="70"/>
      <c r="V85" s="3"/>
      <c r="W85" s="3"/>
      <c r="X85" s="3"/>
      <c r="Y85" s="39"/>
      <c r="Z85" s="405">
        <f t="shared" si="37"/>
        <v>0</v>
      </c>
      <c r="AA85" s="92">
        <f t="shared" si="29"/>
        <v>0</v>
      </c>
      <c r="AB85" s="71"/>
      <c r="AC85" s="3"/>
      <c r="AD85" s="71"/>
      <c r="AE85" s="78"/>
      <c r="AF85" s="78"/>
      <c r="AG85" s="3"/>
      <c r="AH85" s="3"/>
      <c r="AI85" s="79"/>
      <c r="AJ85" s="3"/>
      <c r="AK85" s="71"/>
      <c r="AL85" s="3"/>
      <c r="AM85" s="71"/>
      <c r="AN85" s="71"/>
      <c r="AO85" s="3"/>
      <c r="AP85" s="76"/>
      <c r="AQ85" s="74"/>
      <c r="AR85" s="3"/>
      <c r="AS85" s="3"/>
      <c r="AT85" s="3"/>
      <c r="AU85" s="3"/>
      <c r="AV85" s="3"/>
      <c r="AW85" s="1"/>
      <c r="AX85" s="1"/>
      <c r="AY85" s="1">
        <f t="shared" si="40"/>
        <v>0</v>
      </c>
      <c r="AZ85" s="3"/>
      <c r="BA85" s="3"/>
      <c r="BB85" s="3"/>
      <c r="BC85" s="80" t="e">
        <f t="shared" si="30"/>
        <v>#DIV/0!</v>
      </c>
      <c r="BD85" s="80" t="e">
        <f t="shared" si="31"/>
        <v>#DIV/0!</v>
      </c>
      <c r="BE85" s="81">
        <f t="shared" si="32"/>
        <v>0</v>
      </c>
      <c r="BF85" s="81">
        <f t="shared" si="33"/>
        <v>0</v>
      </c>
      <c r="BG85" s="81">
        <f t="shared" si="34"/>
        <v>0</v>
      </c>
      <c r="BH85" s="81">
        <f t="shared" si="35"/>
        <v>0</v>
      </c>
      <c r="BI85" s="81">
        <f t="shared" si="36"/>
        <v>0</v>
      </c>
    </row>
    <row r="86" spans="1:61" ht="17.25" thickTop="1" thickBot="1">
      <c r="A86" s="70"/>
      <c r="B86" s="71"/>
      <c r="C86" s="3"/>
      <c r="D86" s="45"/>
      <c r="E86" s="45"/>
      <c r="F86" s="45">
        <f t="shared" si="38"/>
        <v>0</v>
      </c>
      <c r="G86" s="3"/>
      <c r="H86" s="3"/>
      <c r="I86" s="39"/>
      <c r="J86" s="45">
        <f t="shared" si="27"/>
        <v>0</v>
      </c>
      <c r="K86" s="45">
        <f t="shared" si="28"/>
        <v>0</v>
      </c>
      <c r="L86" s="3"/>
      <c r="M86" s="72"/>
      <c r="N86" s="73"/>
      <c r="O86" s="45">
        <f t="shared" si="39"/>
        <v>0</v>
      </c>
      <c r="P86" s="71"/>
      <c r="Q86" s="74"/>
      <c r="R86" s="74"/>
      <c r="S86" s="75"/>
      <c r="T86" s="76"/>
      <c r="U86" s="70"/>
      <c r="V86" s="3"/>
      <c r="W86" s="3"/>
      <c r="X86" s="3"/>
      <c r="Y86" s="39"/>
      <c r="Z86" s="405">
        <f t="shared" si="37"/>
        <v>0</v>
      </c>
      <c r="AA86" s="92">
        <f t="shared" si="29"/>
        <v>0</v>
      </c>
      <c r="AB86" s="71"/>
      <c r="AC86" s="3"/>
      <c r="AD86" s="71"/>
      <c r="AE86" s="78"/>
      <c r="AF86" s="78"/>
      <c r="AG86" s="3"/>
      <c r="AH86" s="3"/>
      <c r="AI86" s="79"/>
      <c r="AJ86" s="3"/>
      <c r="AK86" s="71"/>
      <c r="AL86" s="3"/>
      <c r="AM86" s="71"/>
      <c r="AN86" s="71"/>
      <c r="AO86" s="3"/>
      <c r="AP86" s="76"/>
      <c r="AQ86" s="74"/>
      <c r="AR86" s="3"/>
      <c r="AS86" s="3"/>
      <c r="AT86" s="3"/>
      <c r="AU86" s="3"/>
      <c r="AV86" s="3"/>
      <c r="AW86" s="1"/>
      <c r="AX86" s="1"/>
      <c r="AY86" s="1">
        <f t="shared" si="40"/>
        <v>0</v>
      </c>
      <c r="AZ86" s="3"/>
      <c r="BA86" s="3"/>
      <c r="BB86" s="3"/>
      <c r="BC86" s="80" t="e">
        <f t="shared" si="30"/>
        <v>#DIV/0!</v>
      </c>
      <c r="BD86" s="80" t="e">
        <f t="shared" si="31"/>
        <v>#DIV/0!</v>
      </c>
      <c r="BE86" s="81">
        <f t="shared" si="32"/>
        <v>0</v>
      </c>
      <c r="BF86" s="81">
        <f t="shared" si="33"/>
        <v>0</v>
      </c>
      <c r="BG86" s="81">
        <f t="shared" si="34"/>
        <v>0</v>
      </c>
      <c r="BH86" s="81">
        <f t="shared" si="35"/>
        <v>0</v>
      </c>
      <c r="BI86" s="81">
        <f t="shared" si="36"/>
        <v>0</v>
      </c>
    </row>
    <row r="87" spans="1:61" ht="17.25" thickTop="1" thickBot="1">
      <c r="A87" s="70"/>
      <c r="B87" s="71"/>
      <c r="C87" s="3"/>
      <c r="D87" s="45"/>
      <c r="E87" s="45"/>
      <c r="F87" s="45">
        <f t="shared" si="38"/>
        <v>0</v>
      </c>
      <c r="G87" s="3"/>
      <c r="H87" s="3"/>
      <c r="I87" s="39"/>
      <c r="J87" s="45">
        <f t="shared" si="27"/>
        <v>0</v>
      </c>
      <c r="K87" s="45">
        <f t="shared" si="28"/>
        <v>0</v>
      </c>
      <c r="L87" s="3"/>
      <c r="M87" s="72"/>
      <c r="N87" s="73"/>
      <c r="O87" s="45">
        <f t="shared" si="39"/>
        <v>0</v>
      </c>
      <c r="P87" s="71"/>
      <c r="Q87" s="74"/>
      <c r="R87" s="74"/>
      <c r="S87" s="75"/>
      <c r="T87" s="76"/>
      <c r="U87" s="70"/>
      <c r="V87" s="3"/>
      <c r="W87" s="3"/>
      <c r="X87" s="3"/>
      <c r="Y87" s="39"/>
      <c r="Z87" s="405">
        <f t="shared" si="37"/>
        <v>0</v>
      </c>
      <c r="AA87" s="92">
        <f t="shared" si="29"/>
        <v>0</v>
      </c>
      <c r="AB87" s="71"/>
      <c r="AC87" s="3"/>
      <c r="AD87" s="71"/>
      <c r="AE87" s="78"/>
      <c r="AF87" s="78"/>
      <c r="AG87" s="3"/>
      <c r="AH87" s="3"/>
      <c r="AI87" s="79"/>
      <c r="AJ87" s="3"/>
      <c r="AK87" s="71"/>
      <c r="AL87" s="3"/>
      <c r="AM87" s="71"/>
      <c r="AN87" s="71"/>
      <c r="AO87" s="3"/>
      <c r="AP87" s="76"/>
      <c r="AQ87" s="74"/>
      <c r="AR87" s="3"/>
      <c r="AS87" s="3"/>
      <c r="AT87" s="3"/>
      <c r="AU87" s="3"/>
      <c r="AV87" s="3"/>
      <c r="AW87" s="1"/>
      <c r="AX87" s="1"/>
      <c r="AY87" s="1">
        <f t="shared" si="40"/>
        <v>0</v>
      </c>
      <c r="AZ87" s="3"/>
      <c r="BA87" s="3"/>
      <c r="BB87" s="3"/>
      <c r="BC87" s="80" t="e">
        <f t="shared" si="30"/>
        <v>#DIV/0!</v>
      </c>
      <c r="BD87" s="80" t="e">
        <f t="shared" si="31"/>
        <v>#DIV/0!</v>
      </c>
      <c r="BE87" s="81">
        <f t="shared" si="32"/>
        <v>0</v>
      </c>
      <c r="BF87" s="81">
        <f t="shared" si="33"/>
        <v>0</v>
      </c>
      <c r="BG87" s="81">
        <f t="shared" si="34"/>
        <v>0</v>
      </c>
      <c r="BH87" s="81">
        <f t="shared" si="35"/>
        <v>0</v>
      </c>
      <c r="BI87" s="81">
        <f t="shared" si="36"/>
        <v>0</v>
      </c>
    </row>
    <row r="88" spans="1:61" ht="17.25" thickTop="1" thickBot="1">
      <c r="A88" s="70"/>
      <c r="B88" s="71"/>
      <c r="C88" s="3"/>
      <c r="D88" s="45"/>
      <c r="E88" s="45"/>
      <c r="F88" s="45">
        <f t="shared" si="38"/>
        <v>0</v>
      </c>
      <c r="G88" s="3"/>
      <c r="H88" s="3"/>
      <c r="I88" s="39"/>
      <c r="J88" s="45">
        <f t="shared" si="27"/>
        <v>0</v>
      </c>
      <c r="K88" s="45">
        <f t="shared" si="28"/>
        <v>0</v>
      </c>
      <c r="L88" s="3"/>
      <c r="M88" s="72"/>
      <c r="N88" s="73"/>
      <c r="O88" s="45">
        <f t="shared" si="39"/>
        <v>0</v>
      </c>
      <c r="P88" s="71"/>
      <c r="Q88" s="74"/>
      <c r="R88" s="74"/>
      <c r="S88" s="75"/>
      <c r="T88" s="76"/>
      <c r="U88" s="70"/>
      <c r="V88" s="3"/>
      <c r="W88" s="3"/>
      <c r="X88" s="3"/>
      <c r="Y88" s="39"/>
      <c r="Z88" s="405">
        <f t="shared" si="37"/>
        <v>0</v>
      </c>
      <c r="AA88" s="92">
        <f t="shared" si="29"/>
        <v>0</v>
      </c>
      <c r="AB88" s="71"/>
      <c r="AC88" s="3"/>
      <c r="AD88" s="71"/>
      <c r="AE88" s="78"/>
      <c r="AF88" s="78"/>
      <c r="AG88" s="3"/>
      <c r="AH88" s="3"/>
      <c r="AI88" s="79"/>
      <c r="AJ88" s="3"/>
      <c r="AK88" s="71"/>
      <c r="AL88" s="3"/>
      <c r="AM88" s="71"/>
      <c r="AN88" s="71"/>
      <c r="AO88" s="3"/>
      <c r="AP88" s="76"/>
      <c r="AQ88" s="74"/>
      <c r="AR88" s="3"/>
      <c r="AS88" s="3"/>
      <c r="AT88" s="3"/>
      <c r="AU88" s="3"/>
      <c r="AV88" s="3"/>
      <c r="AW88" s="1"/>
      <c r="AX88" s="1"/>
      <c r="AY88" s="1">
        <f t="shared" si="40"/>
        <v>0</v>
      </c>
      <c r="AZ88" s="3"/>
      <c r="BA88" s="3"/>
      <c r="BB88" s="3"/>
      <c r="BC88" s="80" t="e">
        <f t="shared" si="30"/>
        <v>#DIV/0!</v>
      </c>
      <c r="BD88" s="80" t="e">
        <f t="shared" si="31"/>
        <v>#DIV/0!</v>
      </c>
      <c r="BE88" s="81">
        <f t="shared" si="32"/>
        <v>0</v>
      </c>
      <c r="BF88" s="81">
        <f t="shared" si="33"/>
        <v>0</v>
      </c>
      <c r="BG88" s="81">
        <f t="shared" si="34"/>
        <v>0</v>
      </c>
      <c r="BH88" s="81">
        <f t="shared" si="35"/>
        <v>0</v>
      </c>
      <c r="BI88" s="81">
        <f t="shared" si="36"/>
        <v>0</v>
      </c>
    </row>
    <row r="89" spans="1:61" ht="17.25" thickTop="1" thickBot="1">
      <c r="A89" s="70"/>
      <c r="B89" s="71"/>
      <c r="C89" s="3"/>
      <c r="D89" s="45"/>
      <c r="E89" s="45"/>
      <c r="F89" s="45">
        <f t="shared" si="38"/>
        <v>0</v>
      </c>
      <c r="G89" s="3"/>
      <c r="H89" s="3"/>
      <c r="I89" s="39"/>
      <c r="J89" s="45">
        <f t="shared" si="27"/>
        <v>0</v>
      </c>
      <c r="K89" s="45">
        <f t="shared" si="28"/>
        <v>0</v>
      </c>
      <c r="L89" s="3"/>
      <c r="M89" s="72"/>
      <c r="N89" s="73"/>
      <c r="O89" s="45">
        <f t="shared" si="39"/>
        <v>0</v>
      </c>
      <c r="P89" s="71"/>
      <c r="Q89" s="74"/>
      <c r="R89" s="74"/>
      <c r="S89" s="75"/>
      <c r="T89" s="76"/>
      <c r="U89" s="70"/>
      <c r="V89" s="3"/>
      <c r="W89" s="3"/>
      <c r="X89" s="3"/>
      <c r="Y89" s="39"/>
      <c r="Z89" s="405">
        <f t="shared" si="37"/>
        <v>0</v>
      </c>
      <c r="AA89" s="92">
        <f t="shared" si="29"/>
        <v>0</v>
      </c>
      <c r="AB89" s="71"/>
      <c r="AC89" s="3"/>
      <c r="AD89" s="71"/>
      <c r="AE89" s="78"/>
      <c r="AF89" s="78"/>
      <c r="AG89" s="3"/>
      <c r="AH89" s="3"/>
      <c r="AI89" s="79"/>
      <c r="AJ89" s="3"/>
      <c r="AK89" s="71"/>
      <c r="AL89" s="3"/>
      <c r="AM89" s="71"/>
      <c r="AN89" s="71"/>
      <c r="AO89" s="3"/>
      <c r="AP89" s="76"/>
      <c r="AQ89" s="74"/>
      <c r="AR89" s="3"/>
      <c r="AS89" s="3"/>
      <c r="AT89" s="3"/>
      <c r="AU89" s="3"/>
      <c r="AV89" s="3"/>
      <c r="AW89" s="1"/>
      <c r="AX89" s="1"/>
      <c r="AY89" s="1">
        <f t="shared" si="40"/>
        <v>0</v>
      </c>
      <c r="AZ89" s="3"/>
      <c r="BA89" s="3"/>
      <c r="BB89" s="3"/>
      <c r="BC89" s="80" t="e">
        <f t="shared" si="30"/>
        <v>#DIV/0!</v>
      </c>
      <c r="BD89" s="80" t="e">
        <f t="shared" si="31"/>
        <v>#DIV/0!</v>
      </c>
      <c r="BE89" s="81">
        <f t="shared" si="32"/>
        <v>0</v>
      </c>
      <c r="BF89" s="81">
        <f t="shared" si="33"/>
        <v>0</v>
      </c>
      <c r="BG89" s="81">
        <f t="shared" si="34"/>
        <v>0</v>
      </c>
      <c r="BH89" s="81">
        <f t="shared" si="35"/>
        <v>0</v>
      </c>
      <c r="BI89" s="81">
        <f t="shared" si="36"/>
        <v>0</v>
      </c>
    </row>
    <row r="90" spans="1:61" ht="17.25" thickTop="1" thickBot="1">
      <c r="A90" s="70"/>
      <c r="B90" s="71"/>
      <c r="C90" s="3"/>
      <c r="D90" s="45"/>
      <c r="E90" s="45"/>
      <c r="F90" s="45">
        <f t="shared" si="38"/>
        <v>0</v>
      </c>
      <c r="G90" s="3"/>
      <c r="H90" s="3"/>
      <c r="I90" s="39"/>
      <c r="J90" s="45">
        <f t="shared" si="27"/>
        <v>0</v>
      </c>
      <c r="K90" s="45">
        <f t="shared" si="28"/>
        <v>0</v>
      </c>
      <c r="L90" s="3"/>
      <c r="M90" s="72"/>
      <c r="N90" s="73"/>
      <c r="O90" s="45">
        <f t="shared" si="39"/>
        <v>0</v>
      </c>
      <c r="P90" s="71"/>
      <c r="Q90" s="74"/>
      <c r="R90" s="74"/>
      <c r="S90" s="75"/>
      <c r="T90" s="76"/>
      <c r="U90" s="70"/>
      <c r="V90" s="3"/>
      <c r="W90" s="3"/>
      <c r="X90" s="3"/>
      <c r="Y90" s="39"/>
      <c r="Z90" s="405">
        <f t="shared" si="37"/>
        <v>0</v>
      </c>
      <c r="AA90" s="92">
        <f t="shared" si="29"/>
        <v>0</v>
      </c>
      <c r="AB90" s="71"/>
      <c r="AC90" s="3"/>
      <c r="AD90" s="71"/>
      <c r="AE90" s="78"/>
      <c r="AF90" s="78"/>
      <c r="AG90" s="3"/>
      <c r="AH90" s="3"/>
      <c r="AI90" s="79"/>
      <c r="AJ90" s="3"/>
      <c r="AK90" s="71"/>
      <c r="AL90" s="3"/>
      <c r="AM90" s="71"/>
      <c r="AN90" s="71"/>
      <c r="AO90" s="3"/>
      <c r="AP90" s="76"/>
      <c r="AQ90" s="74"/>
      <c r="AR90" s="3"/>
      <c r="AS90" s="3"/>
      <c r="AT90" s="3"/>
      <c r="AU90" s="3"/>
      <c r="AV90" s="3"/>
      <c r="AW90" s="1"/>
      <c r="AX90" s="1"/>
      <c r="AY90" s="1">
        <f t="shared" si="40"/>
        <v>0</v>
      </c>
      <c r="AZ90" s="3"/>
      <c r="BA90" s="3"/>
      <c r="BB90" s="3"/>
      <c r="BC90" s="80" t="e">
        <f t="shared" si="30"/>
        <v>#DIV/0!</v>
      </c>
      <c r="BD90" s="80" t="e">
        <f t="shared" si="31"/>
        <v>#DIV/0!</v>
      </c>
      <c r="BE90" s="81">
        <f t="shared" si="32"/>
        <v>0</v>
      </c>
      <c r="BF90" s="81">
        <f t="shared" si="33"/>
        <v>0</v>
      </c>
      <c r="BG90" s="81">
        <f t="shared" si="34"/>
        <v>0</v>
      </c>
      <c r="BH90" s="81">
        <f t="shared" si="35"/>
        <v>0</v>
      </c>
      <c r="BI90" s="81">
        <f t="shared" si="36"/>
        <v>0</v>
      </c>
    </row>
    <row r="91" spans="1:61" ht="17.25" thickTop="1" thickBot="1">
      <c r="A91" s="70"/>
      <c r="B91" s="71"/>
      <c r="C91" s="3"/>
      <c r="D91" s="45"/>
      <c r="E91" s="45"/>
      <c r="F91" s="45">
        <f t="shared" si="38"/>
        <v>0</v>
      </c>
      <c r="G91" s="3"/>
      <c r="H91" s="3"/>
      <c r="I91" s="39"/>
      <c r="J91" s="45">
        <f t="shared" si="27"/>
        <v>0</v>
      </c>
      <c r="K91" s="45">
        <f t="shared" si="28"/>
        <v>0</v>
      </c>
      <c r="L91" s="3"/>
      <c r="M91" s="72"/>
      <c r="N91" s="73"/>
      <c r="O91" s="45">
        <f t="shared" si="39"/>
        <v>0</v>
      </c>
      <c r="P91" s="71"/>
      <c r="Q91" s="74"/>
      <c r="R91" s="74"/>
      <c r="S91" s="75"/>
      <c r="T91" s="76"/>
      <c r="U91" s="70"/>
      <c r="V91" s="3"/>
      <c r="W91" s="3"/>
      <c r="X91" s="3"/>
      <c r="Y91" s="39"/>
      <c r="Z91" s="405">
        <f t="shared" si="37"/>
        <v>0</v>
      </c>
      <c r="AA91" s="92">
        <f t="shared" si="29"/>
        <v>0</v>
      </c>
      <c r="AB91" s="71"/>
      <c r="AC91" s="3"/>
      <c r="AD91" s="71"/>
      <c r="AE91" s="78"/>
      <c r="AF91" s="78"/>
      <c r="AG91" s="3"/>
      <c r="AH91" s="3"/>
      <c r="AI91" s="79"/>
      <c r="AJ91" s="3"/>
      <c r="AK91" s="71"/>
      <c r="AL91" s="3"/>
      <c r="AM91" s="71"/>
      <c r="AN91" s="71"/>
      <c r="AO91" s="3"/>
      <c r="AP91" s="76"/>
      <c r="AQ91" s="74"/>
      <c r="AR91" s="3"/>
      <c r="AS91" s="3"/>
      <c r="AT91" s="3"/>
      <c r="AU91" s="3"/>
      <c r="AV91" s="3"/>
      <c r="AW91" s="1"/>
      <c r="AX91" s="1"/>
      <c r="AY91" s="1">
        <f t="shared" si="40"/>
        <v>0</v>
      </c>
      <c r="AZ91" s="3"/>
      <c r="BA91" s="3"/>
      <c r="BB91" s="3"/>
      <c r="BC91" s="80" t="e">
        <f t="shared" si="30"/>
        <v>#DIV/0!</v>
      </c>
      <c r="BD91" s="80" t="e">
        <f t="shared" si="31"/>
        <v>#DIV/0!</v>
      </c>
      <c r="BE91" s="81">
        <f t="shared" si="32"/>
        <v>0</v>
      </c>
      <c r="BF91" s="81">
        <f t="shared" si="33"/>
        <v>0</v>
      </c>
      <c r="BG91" s="81">
        <f t="shared" si="34"/>
        <v>0</v>
      </c>
      <c r="BH91" s="81">
        <f t="shared" si="35"/>
        <v>0</v>
      </c>
      <c r="BI91" s="81">
        <f t="shared" si="36"/>
        <v>0</v>
      </c>
    </row>
    <row r="92" spans="1:61" ht="17.25" thickTop="1" thickBot="1">
      <c r="A92" s="70"/>
      <c r="B92" s="71"/>
      <c r="C92" s="3"/>
      <c r="D92" s="45"/>
      <c r="E92" s="45"/>
      <c r="F92" s="45">
        <f t="shared" si="38"/>
        <v>0</v>
      </c>
      <c r="G92" s="3"/>
      <c r="H92" s="3"/>
      <c r="I92" s="39"/>
      <c r="J92" s="45">
        <f t="shared" si="27"/>
        <v>0</v>
      </c>
      <c r="K92" s="45">
        <f t="shared" si="28"/>
        <v>0</v>
      </c>
      <c r="L92" s="3"/>
      <c r="M92" s="72"/>
      <c r="N92" s="73"/>
      <c r="O92" s="45">
        <f t="shared" si="39"/>
        <v>0</v>
      </c>
      <c r="P92" s="71"/>
      <c r="Q92" s="74"/>
      <c r="R92" s="74"/>
      <c r="S92" s="75"/>
      <c r="T92" s="76"/>
      <c r="U92" s="70"/>
      <c r="V92" s="3"/>
      <c r="W92" s="3"/>
      <c r="X92" s="3"/>
      <c r="Y92" s="39"/>
      <c r="Z92" s="405">
        <f t="shared" si="37"/>
        <v>0</v>
      </c>
      <c r="AA92" s="92">
        <f t="shared" si="29"/>
        <v>0</v>
      </c>
      <c r="AB92" s="71"/>
      <c r="AC92" s="3"/>
      <c r="AD92" s="71"/>
      <c r="AE92" s="78"/>
      <c r="AF92" s="78"/>
      <c r="AG92" s="3"/>
      <c r="AH92" s="3"/>
      <c r="AI92" s="79"/>
      <c r="AJ92" s="3"/>
      <c r="AK92" s="71"/>
      <c r="AL92" s="3"/>
      <c r="AM92" s="71"/>
      <c r="AN92" s="71"/>
      <c r="AO92" s="3"/>
      <c r="AP92" s="76"/>
      <c r="AQ92" s="74"/>
      <c r="AR92" s="3"/>
      <c r="AS92" s="3"/>
      <c r="AT92" s="3"/>
      <c r="AU92" s="3"/>
      <c r="AV92" s="3"/>
      <c r="AW92" s="1"/>
      <c r="AX92" s="1"/>
      <c r="AY92" s="1">
        <f t="shared" si="40"/>
        <v>0</v>
      </c>
      <c r="AZ92" s="3"/>
      <c r="BA92" s="3"/>
      <c r="BB92" s="3"/>
      <c r="BC92" s="80" t="e">
        <f t="shared" si="30"/>
        <v>#DIV/0!</v>
      </c>
      <c r="BD92" s="80" t="e">
        <f t="shared" si="31"/>
        <v>#DIV/0!</v>
      </c>
      <c r="BE92" s="81">
        <f t="shared" si="32"/>
        <v>0</v>
      </c>
      <c r="BF92" s="81">
        <f t="shared" si="33"/>
        <v>0</v>
      </c>
      <c r="BG92" s="81">
        <f t="shared" si="34"/>
        <v>0</v>
      </c>
      <c r="BH92" s="81">
        <f t="shared" si="35"/>
        <v>0</v>
      </c>
      <c r="BI92" s="81">
        <f t="shared" si="36"/>
        <v>0</v>
      </c>
    </row>
    <row r="93" spans="1:61" ht="17.25" thickTop="1" thickBot="1">
      <c r="A93" s="70"/>
      <c r="B93" s="71"/>
      <c r="C93" s="3"/>
      <c r="D93" s="45"/>
      <c r="E93" s="45"/>
      <c r="F93" s="45">
        <f t="shared" si="38"/>
        <v>0</v>
      </c>
      <c r="G93" s="3"/>
      <c r="H93" s="3"/>
      <c r="I93" s="39"/>
      <c r="J93" s="45">
        <f t="shared" si="27"/>
        <v>0</v>
      </c>
      <c r="K93" s="45">
        <f t="shared" si="28"/>
        <v>0</v>
      </c>
      <c r="L93" s="3"/>
      <c r="M93" s="72"/>
      <c r="N93" s="73"/>
      <c r="O93" s="45">
        <f t="shared" si="39"/>
        <v>0</v>
      </c>
      <c r="P93" s="71"/>
      <c r="Q93" s="74"/>
      <c r="R93" s="74"/>
      <c r="S93" s="75"/>
      <c r="T93" s="76"/>
      <c r="U93" s="70"/>
      <c r="V93" s="3"/>
      <c r="W93" s="3"/>
      <c r="X93" s="3"/>
      <c r="Y93" s="39"/>
      <c r="Z93" s="405">
        <f t="shared" si="37"/>
        <v>0</v>
      </c>
      <c r="AA93" s="92">
        <f t="shared" si="29"/>
        <v>0</v>
      </c>
      <c r="AB93" s="71"/>
      <c r="AC93" s="3"/>
      <c r="AD93" s="71"/>
      <c r="AE93" s="78"/>
      <c r="AF93" s="78"/>
      <c r="AG93" s="3"/>
      <c r="AH93" s="3"/>
      <c r="AI93" s="79"/>
      <c r="AJ93" s="3"/>
      <c r="AK93" s="71"/>
      <c r="AL93" s="3"/>
      <c r="AM93" s="71"/>
      <c r="AN93" s="71"/>
      <c r="AO93" s="3"/>
      <c r="AP93" s="76"/>
      <c r="AQ93" s="74"/>
      <c r="AR93" s="3"/>
      <c r="AS93" s="3"/>
      <c r="AT93" s="3"/>
      <c r="AU93" s="3"/>
      <c r="AV93" s="3"/>
      <c r="AW93" s="1"/>
      <c r="AX93" s="1"/>
      <c r="AY93" s="1">
        <f t="shared" si="40"/>
        <v>0</v>
      </c>
      <c r="AZ93" s="3"/>
      <c r="BA93" s="3"/>
      <c r="BB93" s="3"/>
      <c r="BC93" s="80" t="e">
        <f t="shared" si="30"/>
        <v>#DIV/0!</v>
      </c>
      <c r="BD93" s="80" t="e">
        <f t="shared" si="31"/>
        <v>#DIV/0!</v>
      </c>
      <c r="BE93" s="81">
        <f t="shared" si="32"/>
        <v>0</v>
      </c>
      <c r="BF93" s="81">
        <f t="shared" si="33"/>
        <v>0</v>
      </c>
      <c r="BG93" s="81">
        <f t="shared" si="34"/>
        <v>0</v>
      </c>
      <c r="BH93" s="81">
        <f t="shared" si="35"/>
        <v>0</v>
      </c>
      <c r="BI93" s="81">
        <f t="shared" si="36"/>
        <v>0</v>
      </c>
    </row>
    <row r="94" spans="1:61" ht="17.25" thickTop="1" thickBot="1">
      <c r="A94" s="70"/>
      <c r="B94" s="71"/>
      <c r="C94" s="3"/>
      <c r="D94" s="45"/>
      <c r="E94" s="45"/>
      <c r="F94" s="45">
        <f t="shared" si="38"/>
        <v>0</v>
      </c>
      <c r="G94" s="3"/>
      <c r="H94" s="3"/>
      <c r="I94" s="39"/>
      <c r="J94" s="45">
        <f t="shared" si="27"/>
        <v>0</v>
      </c>
      <c r="K94" s="45">
        <f t="shared" si="28"/>
        <v>0</v>
      </c>
      <c r="L94" s="3"/>
      <c r="M94" s="72"/>
      <c r="N94" s="73"/>
      <c r="O94" s="45">
        <f t="shared" si="39"/>
        <v>0</v>
      </c>
      <c r="P94" s="71"/>
      <c r="Q94" s="74"/>
      <c r="R94" s="74"/>
      <c r="S94" s="75"/>
      <c r="T94" s="76"/>
      <c r="U94" s="70"/>
      <c r="V94" s="3"/>
      <c r="W94" s="3"/>
      <c r="X94" s="3"/>
      <c r="Y94" s="39"/>
      <c r="Z94" s="405">
        <f t="shared" si="37"/>
        <v>0</v>
      </c>
      <c r="AA94" s="92">
        <f t="shared" si="29"/>
        <v>0</v>
      </c>
      <c r="AB94" s="71"/>
      <c r="AC94" s="3"/>
      <c r="AD94" s="71"/>
      <c r="AE94" s="78"/>
      <c r="AF94" s="78"/>
      <c r="AG94" s="3"/>
      <c r="AH94" s="3"/>
      <c r="AI94" s="79"/>
      <c r="AJ94" s="3"/>
      <c r="AK94" s="71"/>
      <c r="AL94" s="3"/>
      <c r="AM94" s="71"/>
      <c r="AN94" s="71"/>
      <c r="AO94" s="3"/>
      <c r="AP94" s="76"/>
      <c r="AQ94" s="74"/>
      <c r="AR94" s="3"/>
      <c r="AS94" s="3"/>
      <c r="AT94" s="3"/>
      <c r="AU94" s="3"/>
      <c r="AV94" s="3"/>
      <c r="AW94" s="1"/>
      <c r="AX94" s="1"/>
      <c r="AY94" s="1">
        <f t="shared" si="40"/>
        <v>0</v>
      </c>
      <c r="AZ94" s="3"/>
      <c r="BA94" s="3"/>
      <c r="BB94" s="3"/>
      <c r="BC94" s="80" t="e">
        <f t="shared" si="30"/>
        <v>#DIV/0!</v>
      </c>
      <c r="BD94" s="80" t="e">
        <f t="shared" si="31"/>
        <v>#DIV/0!</v>
      </c>
      <c r="BE94" s="81">
        <f t="shared" si="32"/>
        <v>0</v>
      </c>
      <c r="BF94" s="81">
        <f t="shared" si="33"/>
        <v>0</v>
      </c>
      <c r="BG94" s="81">
        <f t="shared" si="34"/>
        <v>0</v>
      </c>
      <c r="BH94" s="81">
        <f t="shared" si="35"/>
        <v>0</v>
      </c>
      <c r="BI94" s="81">
        <f t="shared" si="36"/>
        <v>0</v>
      </c>
    </row>
    <row r="95" spans="1:61" ht="17.25" thickTop="1" thickBot="1">
      <c r="A95" s="70"/>
      <c r="B95" s="71"/>
      <c r="C95" s="3"/>
      <c r="D95" s="45"/>
      <c r="E95" s="45"/>
      <c r="F95" s="45">
        <f t="shared" si="38"/>
        <v>0</v>
      </c>
      <c r="G95" s="3"/>
      <c r="H95" s="3"/>
      <c r="I95" s="39"/>
      <c r="J95" s="45">
        <f t="shared" si="27"/>
        <v>0</v>
      </c>
      <c r="K95" s="45">
        <f t="shared" si="28"/>
        <v>0</v>
      </c>
      <c r="L95" s="3"/>
      <c r="M95" s="72"/>
      <c r="N95" s="73"/>
      <c r="O95" s="45">
        <f t="shared" si="39"/>
        <v>0</v>
      </c>
      <c r="P95" s="71"/>
      <c r="Q95" s="74"/>
      <c r="R95" s="74"/>
      <c r="S95" s="75"/>
      <c r="T95" s="76"/>
      <c r="U95" s="70"/>
      <c r="V95" s="3"/>
      <c r="W95" s="3"/>
      <c r="X95" s="3"/>
      <c r="Y95" s="39"/>
      <c r="Z95" s="405">
        <f t="shared" si="37"/>
        <v>0</v>
      </c>
      <c r="AA95" s="92">
        <f t="shared" si="29"/>
        <v>0</v>
      </c>
      <c r="AB95" s="71"/>
      <c r="AC95" s="3"/>
      <c r="AD95" s="71"/>
      <c r="AE95" s="78"/>
      <c r="AF95" s="78"/>
      <c r="AG95" s="3"/>
      <c r="AH95" s="3"/>
      <c r="AI95" s="79"/>
      <c r="AJ95" s="3"/>
      <c r="AK95" s="71"/>
      <c r="AL95" s="3"/>
      <c r="AM95" s="71"/>
      <c r="AN95" s="71"/>
      <c r="AO95" s="3"/>
      <c r="AP95" s="76"/>
      <c r="AQ95" s="74"/>
      <c r="AR95" s="3"/>
      <c r="AS95" s="3"/>
      <c r="AT95" s="3"/>
      <c r="AU95" s="3"/>
      <c r="AV95" s="3"/>
      <c r="AW95" s="1"/>
      <c r="AX95" s="1"/>
      <c r="AY95" s="1">
        <f t="shared" si="40"/>
        <v>0</v>
      </c>
      <c r="AZ95" s="3"/>
      <c r="BA95" s="3"/>
      <c r="BB95" s="3"/>
      <c r="BC95" s="80" t="e">
        <f t="shared" si="30"/>
        <v>#DIV/0!</v>
      </c>
      <c r="BD95" s="80" t="e">
        <f t="shared" si="31"/>
        <v>#DIV/0!</v>
      </c>
      <c r="BE95" s="81">
        <f t="shared" si="32"/>
        <v>0</v>
      </c>
      <c r="BF95" s="81">
        <f t="shared" si="33"/>
        <v>0</v>
      </c>
      <c r="BG95" s="81">
        <f t="shared" si="34"/>
        <v>0</v>
      </c>
      <c r="BH95" s="81">
        <f t="shared" si="35"/>
        <v>0</v>
      </c>
      <c r="BI95" s="81">
        <f t="shared" si="36"/>
        <v>0</v>
      </c>
    </row>
    <row r="96" spans="1:61" ht="17.25" thickTop="1" thickBot="1">
      <c r="A96" s="70"/>
      <c r="B96" s="71"/>
      <c r="C96" s="3"/>
      <c r="D96" s="45"/>
      <c r="E96" s="45"/>
      <c r="F96" s="45">
        <f t="shared" si="38"/>
        <v>0</v>
      </c>
      <c r="G96" s="3"/>
      <c r="H96" s="3"/>
      <c r="I96" s="39"/>
      <c r="J96" s="45">
        <f t="shared" si="27"/>
        <v>0</v>
      </c>
      <c r="K96" s="45">
        <f t="shared" si="28"/>
        <v>0</v>
      </c>
      <c r="L96" s="3"/>
      <c r="M96" s="72"/>
      <c r="N96" s="73"/>
      <c r="O96" s="45">
        <f t="shared" si="39"/>
        <v>0</v>
      </c>
      <c r="P96" s="71"/>
      <c r="Q96" s="74"/>
      <c r="R96" s="74"/>
      <c r="S96" s="75"/>
      <c r="T96" s="76"/>
      <c r="U96" s="70"/>
      <c r="V96" s="3"/>
      <c r="W96" s="3"/>
      <c r="X96" s="3"/>
      <c r="Y96" s="39"/>
      <c r="Z96" s="405">
        <f t="shared" si="37"/>
        <v>0</v>
      </c>
      <c r="AA96" s="92">
        <f t="shared" si="29"/>
        <v>0</v>
      </c>
      <c r="AB96" s="71"/>
      <c r="AC96" s="3"/>
      <c r="AD96" s="71"/>
      <c r="AE96" s="78"/>
      <c r="AF96" s="78"/>
      <c r="AG96" s="3"/>
      <c r="AH96" s="3"/>
      <c r="AI96" s="79"/>
      <c r="AJ96" s="3"/>
      <c r="AK96" s="71"/>
      <c r="AL96" s="3"/>
      <c r="AM96" s="71"/>
      <c r="AN96" s="71"/>
      <c r="AO96" s="3"/>
      <c r="AP96" s="76"/>
      <c r="AQ96" s="74"/>
      <c r="AR96" s="3"/>
      <c r="AS96" s="3"/>
      <c r="AT96" s="3"/>
      <c r="AU96" s="3"/>
      <c r="AV96" s="3"/>
      <c r="AW96" s="1"/>
      <c r="AX96" s="1"/>
      <c r="AY96" s="1">
        <f t="shared" si="40"/>
        <v>0</v>
      </c>
      <c r="AZ96" s="3"/>
      <c r="BA96" s="3"/>
      <c r="BB96" s="3"/>
      <c r="BC96" s="80" t="e">
        <f t="shared" si="30"/>
        <v>#DIV/0!</v>
      </c>
      <c r="BD96" s="80" t="e">
        <f t="shared" si="31"/>
        <v>#DIV/0!</v>
      </c>
      <c r="BE96" s="81">
        <f t="shared" si="32"/>
        <v>0</v>
      </c>
      <c r="BF96" s="81">
        <f t="shared" si="33"/>
        <v>0</v>
      </c>
      <c r="BG96" s="81">
        <f t="shared" si="34"/>
        <v>0</v>
      </c>
      <c r="BH96" s="81">
        <f t="shared" si="35"/>
        <v>0</v>
      </c>
      <c r="BI96" s="81">
        <f t="shared" si="36"/>
        <v>0</v>
      </c>
    </row>
    <row r="97" spans="1:61" ht="17.25" thickTop="1" thickBot="1">
      <c r="A97" s="70"/>
      <c r="B97" s="71"/>
      <c r="C97" s="3"/>
      <c r="D97" s="45"/>
      <c r="E97" s="45"/>
      <c r="F97" s="45">
        <f t="shared" si="38"/>
        <v>0</v>
      </c>
      <c r="G97" s="3"/>
      <c r="H97" s="3"/>
      <c r="I97" s="39"/>
      <c r="J97" s="45">
        <f t="shared" si="27"/>
        <v>0</v>
      </c>
      <c r="K97" s="45">
        <f t="shared" si="28"/>
        <v>0</v>
      </c>
      <c r="L97" s="3"/>
      <c r="M97" s="72"/>
      <c r="N97" s="73"/>
      <c r="O97" s="45">
        <f t="shared" si="39"/>
        <v>0</v>
      </c>
      <c r="P97" s="71"/>
      <c r="Q97" s="74"/>
      <c r="R97" s="74"/>
      <c r="S97" s="75"/>
      <c r="T97" s="76"/>
      <c r="U97" s="70"/>
      <c r="V97" s="3"/>
      <c r="W97" s="3"/>
      <c r="X97" s="3"/>
      <c r="Y97" s="39"/>
      <c r="Z97" s="405">
        <f t="shared" si="37"/>
        <v>0</v>
      </c>
      <c r="AA97" s="92">
        <f t="shared" si="29"/>
        <v>0</v>
      </c>
      <c r="AB97" s="71"/>
      <c r="AC97" s="3"/>
      <c r="AD97" s="71"/>
      <c r="AE97" s="78"/>
      <c r="AF97" s="78"/>
      <c r="AG97" s="3"/>
      <c r="AH97" s="3"/>
      <c r="AI97" s="79"/>
      <c r="AJ97" s="3"/>
      <c r="AK97" s="71"/>
      <c r="AL97" s="3"/>
      <c r="AM97" s="71"/>
      <c r="AN97" s="71"/>
      <c r="AO97" s="3"/>
      <c r="AP97" s="76"/>
      <c r="AQ97" s="74"/>
      <c r="AR97" s="3"/>
      <c r="AS97" s="3"/>
      <c r="AT97" s="3"/>
      <c r="AU97" s="3"/>
      <c r="AV97" s="3"/>
      <c r="AW97" s="1"/>
      <c r="AX97" s="1"/>
      <c r="AY97" s="1">
        <f t="shared" si="40"/>
        <v>0</v>
      </c>
      <c r="AZ97" s="3"/>
      <c r="BA97" s="3"/>
      <c r="BB97" s="3"/>
      <c r="BC97" s="80" t="e">
        <f t="shared" si="30"/>
        <v>#DIV/0!</v>
      </c>
      <c r="BD97" s="80" t="e">
        <f t="shared" si="31"/>
        <v>#DIV/0!</v>
      </c>
      <c r="BE97" s="81">
        <f t="shared" si="32"/>
        <v>0</v>
      </c>
      <c r="BF97" s="81">
        <f t="shared" si="33"/>
        <v>0</v>
      </c>
      <c r="BG97" s="81">
        <f t="shared" si="34"/>
        <v>0</v>
      </c>
      <c r="BH97" s="81">
        <f t="shared" si="35"/>
        <v>0</v>
      </c>
      <c r="BI97" s="81">
        <f t="shared" si="36"/>
        <v>0</v>
      </c>
    </row>
    <row r="98" spans="1:61" ht="17.25" thickTop="1" thickBot="1">
      <c r="A98" s="70"/>
      <c r="B98" s="71"/>
      <c r="C98" s="3"/>
      <c r="D98" s="45"/>
      <c r="E98" s="45"/>
      <c r="F98" s="45">
        <f t="shared" si="38"/>
        <v>0</v>
      </c>
      <c r="G98" s="3"/>
      <c r="H98" s="3"/>
      <c r="I98" s="39"/>
      <c r="J98" s="45">
        <f t="shared" si="27"/>
        <v>0</v>
      </c>
      <c r="K98" s="45">
        <f t="shared" si="28"/>
        <v>0</v>
      </c>
      <c r="L98" s="3"/>
      <c r="M98" s="72"/>
      <c r="N98" s="73"/>
      <c r="O98" s="45">
        <f t="shared" si="39"/>
        <v>0</v>
      </c>
      <c r="P98" s="71"/>
      <c r="Q98" s="74"/>
      <c r="R98" s="74"/>
      <c r="S98" s="75"/>
      <c r="T98" s="76"/>
      <c r="U98" s="70"/>
      <c r="V98" s="3"/>
      <c r="W98" s="3"/>
      <c r="X98" s="3"/>
      <c r="Y98" s="39"/>
      <c r="Z98" s="405">
        <f t="shared" si="37"/>
        <v>0</v>
      </c>
      <c r="AA98" s="92">
        <f t="shared" si="29"/>
        <v>0</v>
      </c>
      <c r="AB98" s="71"/>
      <c r="AC98" s="3"/>
      <c r="AD98" s="71"/>
      <c r="AE98" s="78"/>
      <c r="AF98" s="78"/>
      <c r="AG98" s="3"/>
      <c r="AH98" s="3"/>
      <c r="AI98" s="79"/>
      <c r="AJ98" s="3"/>
      <c r="AK98" s="71"/>
      <c r="AL98" s="3"/>
      <c r="AM98" s="71"/>
      <c r="AN98" s="71"/>
      <c r="AO98" s="3"/>
      <c r="AP98" s="76"/>
      <c r="AQ98" s="74"/>
      <c r="AR98" s="3"/>
      <c r="AS98" s="3"/>
      <c r="AT98" s="3"/>
      <c r="AU98" s="3"/>
      <c r="AV98" s="3"/>
      <c r="AW98" s="1"/>
      <c r="AX98" s="1"/>
      <c r="AY98" s="1">
        <f t="shared" si="40"/>
        <v>0</v>
      </c>
      <c r="AZ98" s="3"/>
      <c r="BA98" s="3"/>
      <c r="BB98" s="3"/>
      <c r="BC98" s="80" t="e">
        <f t="shared" si="30"/>
        <v>#DIV/0!</v>
      </c>
      <c r="BD98" s="80" t="e">
        <f t="shared" si="31"/>
        <v>#DIV/0!</v>
      </c>
      <c r="BE98" s="81">
        <f t="shared" si="32"/>
        <v>0</v>
      </c>
      <c r="BF98" s="81">
        <f t="shared" si="33"/>
        <v>0</v>
      </c>
      <c r="BG98" s="81">
        <f t="shared" si="34"/>
        <v>0</v>
      </c>
      <c r="BH98" s="81">
        <f t="shared" si="35"/>
        <v>0</v>
      </c>
      <c r="BI98" s="81">
        <f t="shared" si="36"/>
        <v>0</v>
      </c>
    </row>
    <row r="99" spans="1:61" ht="17.25" thickTop="1" thickBot="1">
      <c r="A99" s="70"/>
      <c r="B99" s="71"/>
      <c r="C99" s="3"/>
      <c r="D99" s="45"/>
      <c r="E99" s="45"/>
      <c r="F99" s="45">
        <f t="shared" si="38"/>
        <v>0</v>
      </c>
      <c r="G99" s="3"/>
      <c r="H99" s="3"/>
      <c r="I99" s="39"/>
      <c r="J99" s="45">
        <f t="shared" si="27"/>
        <v>0</v>
      </c>
      <c r="K99" s="45">
        <f t="shared" si="28"/>
        <v>0</v>
      </c>
      <c r="L99" s="3"/>
      <c r="M99" s="72"/>
      <c r="N99" s="73"/>
      <c r="O99" s="45">
        <f t="shared" si="39"/>
        <v>0</v>
      </c>
      <c r="P99" s="71"/>
      <c r="Q99" s="74"/>
      <c r="R99" s="74"/>
      <c r="S99" s="75"/>
      <c r="T99" s="76"/>
      <c r="U99" s="70"/>
      <c r="V99" s="3"/>
      <c r="W99" s="3"/>
      <c r="X99" s="3"/>
      <c r="Y99" s="39"/>
      <c r="Z99" s="405">
        <f t="shared" si="37"/>
        <v>0</v>
      </c>
      <c r="AA99" s="92">
        <f t="shared" si="29"/>
        <v>0</v>
      </c>
      <c r="AB99" s="71"/>
      <c r="AC99" s="3"/>
      <c r="AD99" s="71"/>
      <c r="AE99" s="78"/>
      <c r="AF99" s="78"/>
      <c r="AG99" s="3"/>
      <c r="AH99" s="3"/>
      <c r="AI99" s="79"/>
      <c r="AJ99" s="3"/>
      <c r="AK99" s="71"/>
      <c r="AL99" s="3"/>
      <c r="AM99" s="71"/>
      <c r="AN99" s="71"/>
      <c r="AO99" s="3"/>
      <c r="AP99" s="76"/>
      <c r="AQ99" s="74"/>
      <c r="AR99" s="3"/>
      <c r="AS99" s="3"/>
      <c r="AT99" s="3"/>
      <c r="AU99" s="3"/>
      <c r="AV99" s="3"/>
      <c r="AW99" s="1"/>
      <c r="AX99" s="1"/>
      <c r="AY99" s="1">
        <f t="shared" si="40"/>
        <v>0</v>
      </c>
      <c r="AZ99" s="3"/>
      <c r="BA99" s="3"/>
      <c r="BB99" s="3"/>
      <c r="BC99" s="80" t="e">
        <f t="shared" si="30"/>
        <v>#DIV/0!</v>
      </c>
      <c r="BD99" s="80" t="e">
        <f t="shared" si="31"/>
        <v>#DIV/0!</v>
      </c>
      <c r="BE99" s="81">
        <f t="shared" si="32"/>
        <v>0</v>
      </c>
      <c r="BF99" s="81">
        <f t="shared" si="33"/>
        <v>0</v>
      </c>
      <c r="BG99" s="81">
        <f t="shared" si="34"/>
        <v>0</v>
      </c>
      <c r="BH99" s="81">
        <f t="shared" si="35"/>
        <v>0</v>
      </c>
      <c r="BI99" s="81">
        <f t="shared" si="36"/>
        <v>0</v>
      </c>
    </row>
    <row r="100" spans="1:61" ht="17.25" thickTop="1" thickBot="1">
      <c r="A100" s="70"/>
      <c r="B100" s="71"/>
      <c r="C100" s="3"/>
      <c r="D100" s="45"/>
      <c r="E100" s="45"/>
      <c r="F100" s="45">
        <f t="shared" si="38"/>
        <v>0</v>
      </c>
      <c r="G100" s="3"/>
      <c r="H100" s="3"/>
      <c r="I100" s="39"/>
      <c r="J100" s="45">
        <f t="shared" si="27"/>
        <v>0</v>
      </c>
      <c r="K100" s="45">
        <f t="shared" si="28"/>
        <v>0</v>
      </c>
      <c r="L100" s="3"/>
      <c r="M100" s="72"/>
      <c r="N100" s="73"/>
      <c r="O100" s="45">
        <f t="shared" si="39"/>
        <v>0</v>
      </c>
      <c r="P100" s="71"/>
      <c r="Q100" s="74"/>
      <c r="R100" s="74"/>
      <c r="S100" s="75"/>
      <c r="T100" s="76"/>
      <c r="U100" s="70"/>
      <c r="V100" s="3"/>
      <c r="W100" s="3"/>
      <c r="X100" s="3"/>
      <c r="Y100" s="39"/>
      <c r="Z100" s="405">
        <f t="shared" si="37"/>
        <v>0</v>
      </c>
      <c r="AA100" s="92">
        <f t="shared" si="29"/>
        <v>0</v>
      </c>
      <c r="AB100" s="71"/>
      <c r="AC100" s="3"/>
      <c r="AD100" s="71"/>
      <c r="AE100" s="78"/>
      <c r="AF100" s="78"/>
      <c r="AG100" s="3"/>
      <c r="AH100" s="3"/>
      <c r="AI100" s="79"/>
      <c r="AJ100" s="3"/>
      <c r="AK100" s="71"/>
      <c r="AL100" s="3"/>
      <c r="AM100" s="71"/>
      <c r="AN100" s="71"/>
      <c r="AO100" s="3"/>
      <c r="AP100" s="76"/>
      <c r="AQ100" s="74"/>
      <c r="AR100" s="3"/>
      <c r="AS100" s="3"/>
      <c r="AT100" s="3"/>
      <c r="AU100" s="3"/>
      <c r="AV100" s="3"/>
      <c r="AW100" s="1"/>
      <c r="AX100" s="1"/>
      <c r="AY100" s="1">
        <f t="shared" si="40"/>
        <v>0</v>
      </c>
      <c r="AZ100" s="3"/>
      <c r="BA100" s="3"/>
      <c r="BB100" s="3"/>
      <c r="BC100" s="80" t="e">
        <f t="shared" si="30"/>
        <v>#DIV/0!</v>
      </c>
      <c r="BD100" s="80" t="e">
        <f t="shared" si="31"/>
        <v>#DIV/0!</v>
      </c>
      <c r="BE100" s="81">
        <f t="shared" si="32"/>
        <v>0</v>
      </c>
      <c r="BF100" s="81">
        <f t="shared" si="33"/>
        <v>0</v>
      </c>
      <c r="BG100" s="81">
        <f t="shared" si="34"/>
        <v>0</v>
      </c>
      <c r="BH100" s="81">
        <f t="shared" si="35"/>
        <v>0</v>
      </c>
      <c r="BI100" s="81">
        <f t="shared" si="36"/>
        <v>0</v>
      </c>
    </row>
    <row r="101" spans="1:61" ht="17.25" thickTop="1" thickBot="1">
      <c r="A101" s="70"/>
      <c r="B101" s="71"/>
      <c r="C101" s="3"/>
      <c r="D101" s="45"/>
      <c r="E101" s="45"/>
      <c r="F101" s="45">
        <f t="shared" si="38"/>
        <v>0</v>
      </c>
      <c r="G101" s="3"/>
      <c r="H101" s="3"/>
      <c r="I101" s="39"/>
      <c r="J101" s="45">
        <f t="shared" si="27"/>
        <v>0</v>
      </c>
      <c r="K101" s="45">
        <f t="shared" si="28"/>
        <v>0</v>
      </c>
      <c r="L101" s="3"/>
      <c r="M101" s="72"/>
      <c r="N101" s="73"/>
      <c r="O101" s="45">
        <f t="shared" si="39"/>
        <v>0</v>
      </c>
      <c r="P101" s="71"/>
      <c r="Q101" s="74"/>
      <c r="R101" s="74"/>
      <c r="S101" s="75"/>
      <c r="T101" s="76"/>
      <c r="U101" s="70"/>
      <c r="V101" s="3"/>
      <c r="W101" s="3"/>
      <c r="X101" s="3"/>
      <c r="Y101" s="39"/>
      <c r="Z101" s="405">
        <f t="shared" si="37"/>
        <v>0</v>
      </c>
      <c r="AA101" s="92">
        <f t="shared" si="29"/>
        <v>0</v>
      </c>
      <c r="AB101" s="71"/>
      <c r="AC101" s="3"/>
      <c r="AD101" s="71"/>
      <c r="AE101" s="78"/>
      <c r="AF101" s="78"/>
      <c r="AG101" s="3"/>
      <c r="AH101" s="3"/>
      <c r="AI101" s="79"/>
      <c r="AJ101" s="3"/>
      <c r="AK101" s="71"/>
      <c r="AL101" s="3"/>
      <c r="AM101" s="71"/>
      <c r="AN101" s="71"/>
      <c r="AO101" s="3"/>
      <c r="AP101" s="76"/>
      <c r="AQ101" s="74"/>
      <c r="AR101" s="3"/>
      <c r="AS101" s="3"/>
      <c r="AT101" s="3"/>
      <c r="AU101" s="3"/>
      <c r="AV101" s="3"/>
      <c r="AW101" s="1"/>
      <c r="AX101" s="1"/>
      <c r="AY101" s="1">
        <f t="shared" si="40"/>
        <v>0</v>
      </c>
      <c r="AZ101" s="3"/>
      <c r="BA101" s="3"/>
      <c r="BB101" s="3"/>
      <c r="BC101" s="80" t="e">
        <f t="shared" si="30"/>
        <v>#DIV/0!</v>
      </c>
      <c r="BD101" s="80" t="e">
        <f t="shared" si="31"/>
        <v>#DIV/0!</v>
      </c>
      <c r="BE101" s="81">
        <f t="shared" si="32"/>
        <v>0</v>
      </c>
      <c r="BF101" s="81">
        <f t="shared" si="33"/>
        <v>0</v>
      </c>
      <c r="BG101" s="81">
        <f t="shared" si="34"/>
        <v>0</v>
      </c>
      <c r="BH101" s="81">
        <f t="shared" si="35"/>
        <v>0</v>
      </c>
      <c r="BI101" s="81">
        <f t="shared" si="36"/>
        <v>0</v>
      </c>
    </row>
    <row r="102" spans="1:61" ht="17.25" thickTop="1" thickBot="1">
      <c r="A102" s="70"/>
      <c r="B102" s="71"/>
      <c r="C102" s="3"/>
      <c r="D102" s="45"/>
      <c r="E102" s="45"/>
      <c r="F102" s="45">
        <f t="shared" si="38"/>
        <v>0</v>
      </c>
      <c r="G102" s="3"/>
      <c r="H102" s="3"/>
      <c r="I102" s="39"/>
      <c r="J102" s="45">
        <f t="shared" si="27"/>
        <v>0</v>
      </c>
      <c r="K102" s="45">
        <f t="shared" si="28"/>
        <v>0</v>
      </c>
      <c r="L102" s="3"/>
      <c r="M102" s="72"/>
      <c r="N102" s="73"/>
      <c r="O102" s="45">
        <f t="shared" si="39"/>
        <v>0</v>
      </c>
      <c r="P102" s="71"/>
      <c r="Q102" s="74"/>
      <c r="R102" s="74"/>
      <c r="S102" s="75"/>
      <c r="T102" s="76"/>
      <c r="U102" s="70"/>
      <c r="V102" s="3"/>
      <c r="W102" s="3"/>
      <c r="X102" s="3"/>
      <c r="Y102" s="39"/>
      <c r="Z102" s="405">
        <f t="shared" si="37"/>
        <v>0</v>
      </c>
      <c r="AA102" s="92">
        <f t="shared" si="29"/>
        <v>0</v>
      </c>
      <c r="AB102" s="71"/>
      <c r="AC102" s="3"/>
      <c r="AD102" s="71"/>
      <c r="AE102" s="78"/>
      <c r="AF102" s="78"/>
      <c r="AG102" s="3"/>
      <c r="AH102" s="3"/>
      <c r="AI102" s="79"/>
      <c r="AJ102" s="3"/>
      <c r="AK102" s="71"/>
      <c r="AL102" s="3"/>
      <c r="AM102" s="71"/>
      <c r="AN102" s="71"/>
      <c r="AO102" s="3"/>
      <c r="AP102" s="76"/>
      <c r="AQ102" s="74"/>
      <c r="AR102" s="3"/>
      <c r="AS102" s="3"/>
      <c r="AT102" s="3"/>
      <c r="AU102" s="3"/>
      <c r="AV102" s="3"/>
      <c r="AW102" s="1"/>
      <c r="AX102" s="1"/>
      <c r="AY102" s="1">
        <f t="shared" si="40"/>
        <v>0</v>
      </c>
      <c r="AZ102" s="3"/>
      <c r="BA102" s="3"/>
      <c r="BB102" s="3"/>
      <c r="BC102" s="80" t="e">
        <f t="shared" si="30"/>
        <v>#DIV/0!</v>
      </c>
      <c r="BD102" s="80" t="e">
        <f t="shared" si="31"/>
        <v>#DIV/0!</v>
      </c>
      <c r="BE102" s="81">
        <f t="shared" si="32"/>
        <v>0</v>
      </c>
      <c r="BF102" s="81">
        <f t="shared" si="33"/>
        <v>0</v>
      </c>
      <c r="BG102" s="81">
        <f t="shared" si="34"/>
        <v>0</v>
      </c>
      <c r="BH102" s="81">
        <f t="shared" si="35"/>
        <v>0</v>
      </c>
      <c r="BI102" s="81">
        <f t="shared" si="36"/>
        <v>0</v>
      </c>
    </row>
    <row r="103" spans="1:61" ht="17.25" thickTop="1" thickBot="1">
      <c r="A103" s="70"/>
      <c r="B103" s="71"/>
      <c r="C103" s="3"/>
      <c r="D103" s="45"/>
      <c r="E103" s="45"/>
      <c r="F103" s="45">
        <f t="shared" si="38"/>
        <v>0</v>
      </c>
      <c r="G103" s="3"/>
      <c r="H103" s="3"/>
      <c r="I103" s="39"/>
      <c r="J103" s="45">
        <f t="shared" si="27"/>
        <v>0</v>
      </c>
      <c r="K103" s="45">
        <f t="shared" si="28"/>
        <v>0</v>
      </c>
      <c r="L103" s="3"/>
      <c r="M103" s="72"/>
      <c r="N103" s="73"/>
      <c r="O103" s="45">
        <f t="shared" si="39"/>
        <v>0</v>
      </c>
      <c r="P103" s="71"/>
      <c r="Q103" s="74"/>
      <c r="R103" s="74"/>
      <c r="S103" s="75"/>
      <c r="T103" s="76"/>
      <c r="U103" s="70"/>
      <c r="V103" s="3"/>
      <c r="W103" s="3"/>
      <c r="X103" s="3"/>
      <c r="Y103" s="39"/>
      <c r="Z103" s="405">
        <f t="shared" si="37"/>
        <v>0</v>
      </c>
      <c r="AA103" s="92">
        <f t="shared" si="29"/>
        <v>0</v>
      </c>
      <c r="AB103" s="71"/>
      <c r="AC103" s="3"/>
      <c r="AD103" s="71"/>
      <c r="AE103" s="78"/>
      <c r="AF103" s="78"/>
      <c r="AG103" s="3"/>
      <c r="AH103" s="3"/>
      <c r="AI103" s="79"/>
      <c r="AJ103" s="3"/>
      <c r="AK103" s="71"/>
      <c r="AL103" s="3"/>
      <c r="AM103" s="71"/>
      <c r="AN103" s="71"/>
      <c r="AO103" s="3"/>
      <c r="AP103" s="76"/>
      <c r="AQ103" s="74"/>
      <c r="AR103" s="3"/>
      <c r="AS103" s="3"/>
      <c r="AT103" s="3"/>
      <c r="AU103" s="3"/>
      <c r="AV103" s="3"/>
      <c r="AW103" s="1"/>
      <c r="AX103" s="1"/>
      <c r="AY103" s="1">
        <f t="shared" si="40"/>
        <v>0</v>
      </c>
      <c r="AZ103" s="3"/>
      <c r="BA103" s="3"/>
      <c r="BB103" s="3"/>
      <c r="BC103" s="80" t="e">
        <f t="shared" si="30"/>
        <v>#DIV/0!</v>
      </c>
      <c r="BD103" s="80" t="e">
        <f t="shared" si="31"/>
        <v>#DIV/0!</v>
      </c>
      <c r="BE103" s="81">
        <f t="shared" si="32"/>
        <v>0</v>
      </c>
      <c r="BF103" s="81">
        <f t="shared" si="33"/>
        <v>0</v>
      </c>
      <c r="BG103" s="81">
        <f t="shared" si="34"/>
        <v>0</v>
      </c>
      <c r="BH103" s="81">
        <f t="shared" si="35"/>
        <v>0</v>
      </c>
      <c r="BI103" s="81">
        <f t="shared" si="36"/>
        <v>0</v>
      </c>
    </row>
    <row r="104" spans="1:61" ht="17.25" thickTop="1" thickBot="1">
      <c r="A104" s="70"/>
      <c r="B104" s="71"/>
      <c r="C104" s="3"/>
      <c r="D104" s="45"/>
      <c r="E104" s="45"/>
      <c r="F104" s="45">
        <f t="shared" si="38"/>
        <v>0</v>
      </c>
      <c r="G104" s="3"/>
      <c r="H104" s="3"/>
      <c r="I104" s="39"/>
      <c r="J104" s="45">
        <f t="shared" si="27"/>
        <v>0</v>
      </c>
      <c r="K104" s="45">
        <f t="shared" si="28"/>
        <v>0</v>
      </c>
      <c r="L104" s="3"/>
      <c r="M104" s="72"/>
      <c r="N104" s="73"/>
      <c r="O104" s="45">
        <f t="shared" si="39"/>
        <v>0</v>
      </c>
      <c r="P104" s="71"/>
      <c r="Q104" s="74"/>
      <c r="R104" s="74"/>
      <c r="S104" s="75"/>
      <c r="T104" s="76"/>
      <c r="U104" s="70"/>
      <c r="V104" s="3"/>
      <c r="W104" s="3"/>
      <c r="X104" s="3"/>
      <c r="Y104" s="39"/>
      <c r="Z104" s="405">
        <f t="shared" si="37"/>
        <v>0</v>
      </c>
      <c r="AA104" s="92">
        <f t="shared" si="29"/>
        <v>0</v>
      </c>
      <c r="AB104" s="71"/>
      <c r="AC104" s="3"/>
      <c r="AD104" s="71"/>
      <c r="AE104" s="78"/>
      <c r="AF104" s="78"/>
      <c r="AG104" s="3"/>
      <c r="AH104" s="3"/>
      <c r="AI104" s="79"/>
      <c r="AJ104" s="3"/>
      <c r="AK104" s="71"/>
      <c r="AL104" s="3"/>
      <c r="AM104" s="71"/>
      <c r="AN104" s="71"/>
      <c r="AO104" s="3"/>
      <c r="AP104" s="76"/>
      <c r="AQ104" s="74"/>
      <c r="AR104" s="3"/>
      <c r="AS104" s="3"/>
      <c r="AT104" s="3"/>
      <c r="AU104" s="3"/>
      <c r="AV104" s="3"/>
      <c r="AW104" s="1"/>
      <c r="AX104" s="1"/>
      <c r="AY104" s="1">
        <f t="shared" si="40"/>
        <v>0</v>
      </c>
      <c r="AZ104" s="3"/>
      <c r="BA104" s="3"/>
      <c r="BB104" s="3"/>
      <c r="BC104" s="80" t="e">
        <f t="shared" si="30"/>
        <v>#DIV/0!</v>
      </c>
      <c r="BD104" s="80" t="e">
        <f t="shared" si="31"/>
        <v>#DIV/0!</v>
      </c>
      <c r="BE104" s="81">
        <f t="shared" si="32"/>
        <v>0</v>
      </c>
      <c r="BF104" s="81">
        <f t="shared" si="33"/>
        <v>0</v>
      </c>
      <c r="BG104" s="81">
        <f t="shared" si="34"/>
        <v>0</v>
      </c>
      <c r="BH104" s="81">
        <f t="shared" si="35"/>
        <v>0</v>
      </c>
      <c r="BI104" s="81">
        <f t="shared" si="36"/>
        <v>0</v>
      </c>
    </row>
    <row r="105" spans="1:61" ht="17.25" thickTop="1" thickBot="1">
      <c r="A105" s="70"/>
      <c r="B105" s="71"/>
      <c r="C105" s="3"/>
      <c r="D105" s="45"/>
      <c r="E105" s="45"/>
      <c r="F105" s="45">
        <f t="shared" si="38"/>
        <v>0</v>
      </c>
      <c r="G105" s="3"/>
      <c r="H105" s="3"/>
      <c r="I105" s="39"/>
      <c r="J105" s="45">
        <f t="shared" si="27"/>
        <v>0</v>
      </c>
      <c r="K105" s="45">
        <f t="shared" si="28"/>
        <v>0</v>
      </c>
      <c r="L105" s="3"/>
      <c r="M105" s="72"/>
      <c r="N105" s="73"/>
      <c r="O105" s="45">
        <f t="shared" si="39"/>
        <v>0</v>
      </c>
      <c r="P105" s="71"/>
      <c r="Q105" s="74"/>
      <c r="R105" s="74"/>
      <c r="S105" s="75"/>
      <c r="T105" s="76"/>
      <c r="U105" s="70"/>
      <c r="V105" s="3"/>
      <c r="W105" s="3"/>
      <c r="X105" s="3"/>
      <c r="Y105" s="39"/>
      <c r="Z105" s="405">
        <f t="shared" si="37"/>
        <v>0</v>
      </c>
      <c r="AA105" s="92">
        <f t="shared" si="29"/>
        <v>0</v>
      </c>
      <c r="AB105" s="71"/>
      <c r="AC105" s="3"/>
      <c r="AD105" s="71"/>
      <c r="AE105" s="78"/>
      <c r="AF105" s="78"/>
      <c r="AG105" s="3"/>
      <c r="AH105" s="3"/>
      <c r="AI105" s="79"/>
      <c r="AJ105" s="3"/>
      <c r="AK105" s="71"/>
      <c r="AL105" s="3"/>
      <c r="AM105" s="71"/>
      <c r="AN105" s="71"/>
      <c r="AO105" s="3"/>
      <c r="AP105" s="76"/>
      <c r="AQ105" s="74"/>
      <c r="AR105" s="3"/>
      <c r="AS105" s="3"/>
      <c r="AT105" s="3"/>
      <c r="AU105" s="3"/>
      <c r="AV105" s="3"/>
      <c r="AW105" s="1"/>
      <c r="AX105" s="1"/>
      <c r="AY105" s="1">
        <f t="shared" si="40"/>
        <v>0</v>
      </c>
      <c r="AZ105" s="3"/>
      <c r="BA105" s="3"/>
      <c r="BB105" s="3"/>
      <c r="BC105" s="80" t="e">
        <f t="shared" si="30"/>
        <v>#DIV/0!</v>
      </c>
      <c r="BD105" s="80" t="e">
        <f t="shared" si="31"/>
        <v>#DIV/0!</v>
      </c>
      <c r="BE105" s="81">
        <f t="shared" si="32"/>
        <v>0</v>
      </c>
      <c r="BF105" s="81">
        <f t="shared" si="33"/>
        <v>0</v>
      </c>
      <c r="BG105" s="81">
        <f t="shared" si="34"/>
        <v>0</v>
      </c>
      <c r="BH105" s="81">
        <f t="shared" si="35"/>
        <v>0</v>
      </c>
      <c r="BI105" s="81">
        <f t="shared" si="36"/>
        <v>0</v>
      </c>
    </row>
    <row r="106" spans="1:61" ht="17.25" thickTop="1" thickBot="1">
      <c r="A106" s="70"/>
      <c r="B106" s="71"/>
      <c r="C106" s="3"/>
      <c r="D106" s="45"/>
      <c r="E106" s="45"/>
      <c r="F106" s="45">
        <f t="shared" si="38"/>
        <v>0</v>
      </c>
      <c r="G106" s="3"/>
      <c r="H106" s="3"/>
      <c r="I106" s="39"/>
      <c r="J106" s="45">
        <f t="shared" si="27"/>
        <v>0</v>
      </c>
      <c r="K106" s="45">
        <f t="shared" si="28"/>
        <v>0</v>
      </c>
      <c r="L106" s="3"/>
      <c r="M106" s="72"/>
      <c r="N106" s="73"/>
      <c r="O106" s="45">
        <f t="shared" si="39"/>
        <v>0</v>
      </c>
      <c r="P106" s="71"/>
      <c r="Q106" s="74"/>
      <c r="R106" s="74"/>
      <c r="S106" s="75"/>
      <c r="T106" s="76"/>
      <c r="U106" s="70"/>
      <c r="V106" s="3"/>
      <c r="W106" s="3"/>
      <c r="X106" s="3"/>
      <c r="Y106" s="39"/>
      <c r="Z106" s="405">
        <f t="shared" si="37"/>
        <v>0</v>
      </c>
      <c r="AA106" s="92">
        <f t="shared" si="29"/>
        <v>0</v>
      </c>
      <c r="AB106" s="71"/>
      <c r="AC106" s="3"/>
      <c r="AD106" s="71"/>
      <c r="AE106" s="78"/>
      <c r="AF106" s="78"/>
      <c r="AG106" s="3"/>
      <c r="AH106" s="3"/>
      <c r="AI106" s="79"/>
      <c r="AJ106" s="3"/>
      <c r="AK106" s="71"/>
      <c r="AL106" s="3"/>
      <c r="AM106" s="71"/>
      <c r="AN106" s="71"/>
      <c r="AO106" s="3"/>
      <c r="AP106" s="76"/>
      <c r="AQ106" s="74"/>
      <c r="AR106" s="3"/>
      <c r="AS106" s="3"/>
      <c r="AT106" s="3"/>
      <c r="AU106" s="3"/>
      <c r="AV106" s="3"/>
      <c r="AW106" s="1"/>
      <c r="AX106" s="1"/>
      <c r="AY106" s="1">
        <f t="shared" si="40"/>
        <v>0</v>
      </c>
      <c r="AZ106" s="3"/>
      <c r="BA106" s="3"/>
      <c r="BB106" s="3"/>
      <c r="BC106" s="80" t="e">
        <f t="shared" si="30"/>
        <v>#DIV/0!</v>
      </c>
      <c r="BD106" s="80" t="e">
        <f t="shared" si="31"/>
        <v>#DIV/0!</v>
      </c>
      <c r="BE106" s="81">
        <f t="shared" si="32"/>
        <v>0</v>
      </c>
      <c r="BF106" s="81">
        <f t="shared" si="33"/>
        <v>0</v>
      </c>
      <c r="BG106" s="81">
        <f t="shared" si="34"/>
        <v>0</v>
      </c>
      <c r="BH106" s="81">
        <f t="shared" si="35"/>
        <v>0</v>
      </c>
      <c r="BI106" s="81">
        <f t="shared" si="36"/>
        <v>0</v>
      </c>
    </row>
    <row r="107" spans="1:61" ht="17.25" thickTop="1" thickBot="1">
      <c r="A107" s="70"/>
      <c r="B107" s="71"/>
      <c r="C107" s="3"/>
      <c r="D107" s="45"/>
      <c r="E107" s="45"/>
      <c r="F107" s="45">
        <f t="shared" si="38"/>
        <v>0</v>
      </c>
      <c r="G107" s="3"/>
      <c r="H107" s="3"/>
      <c r="I107" s="39"/>
      <c r="J107" s="45">
        <f t="shared" si="27"/>
        <v>0</v>
      </c>
      <c r="K107" s="45">
        <f t="shared" si="28"/>
        <v>0</v>
      </c>
      <c r="L107" s="3"/>
      <c r="M107" s="72"/>
      <c r="N107" s="73"/>
      <c r="O107" s="45">
        <f t="shared" si="39"/>
        <v>0</v>
      </c>
      <c r="P107" s="71"/>
      <c r="Q107" s="74"/>
      <c r="R107" s="74"/>
      <c r="S107" s="75"/>
      <c r="T107" s="76"/>
      <c r="U107" s="70"/>
      <c r="V107" s="3"/>
      <c r="W107" s="3"/>
      <c r="X107" s="3"/>
      <c r="Y107" s="39"/>
      <c r="Z107" s="405">
        <f t="shared" si="37"/>
        <v>0</v>
      </c>
      <c r="AA107" s="92">
        <f t="shared" si="29"/>
        <v>0</v>
      </c>
      <c r="AB107" s="71"/>
      <c r="AC107" s="3"/>
      <c r="AD107" s="71"/>
      <c r="AE107" s="78"/>
      <c r="AF107" s="78"/>
      <c r="AG107" s="3"/>
      <c r="AH107" s="3"/>
      <c r="AI107" s="79"/>
      <c r="AJ107" s="3"/>
      <c r="AK107" s="71"/>
      <c r="AL107" s="3"/>
      <c r="AM107" s="71"/>
      <c r="AN107" s="71"/>
      <c r="AO107" s="3"/>
      <c r="AP107" s="76"/>
      <c r="AQ107" s="74"/>
      <c r="AR107" s="3"/>
      <c r="AS107" s="3"/>
      <c r="AT107" s="3"/>
      <c r="AU107" s="3"/>
      <c r="AV107" s="3"/>
      <c r="AW107" s="1"/>
      <c r="AX107" s="1"/>
      <c r="AY107" s="1">
        <f t="shared" si="40"/>
        <v>0</v>
      </c>
      <c r="AZ107" s="3"/>
      <c r="BA107" s="3"/>
      <c r="BB107" s="3"/>
      <c r="BC107" s="80" t="e">
        <f t="shared" si="30"/>
        <v>#DIV/0!</v>
      </c>
      <c r="BD107" s="80" t="e">
        <f t="shared" si="31"/>
        <v>#DIV/0!</v>
      </c>
      <c r="BE107" s="81">
        <f t="shared" si="32"/>
        <v>0</v>
      </c>
      <c r="BF107" s="81">
        <f t="shared" si="33"/>
        <v>0</v>
      </c>
      <c r="BG107" s="81">
        <f t="shared" si="34"/>
        <v>0</v>
      </c>
      <c r="BH107" s="81">
        <f t="shared" si="35"/>
        <v>0</v>
      </c>
      <c r="BI107" s="81">
        <f t="shared" si="36"/>
        <v>0</v>
      </c>
    </row>
    <row r="108" spans="1:61" ht="17.25" thickTop="1" thickBot="1">
      <c r="A108" s="70"/>
      <c r="B108" s="71"/>
      <c r="C108" s="3"/>
      <c r="D108" s="45"/>
      <c r="E108" s="45"/>
      <c r="F108" s="45">
        <f t="shared" si="38"/>
        <v>0</v>
      </c>
      <c r="G108" s="3"/>
      <c r="H108" s="3"/>
      <c r="I108" s="39"/>
      <c r="J108" s="45">
        <f t="shared" si="27"/>
        <v>0</v>
      </c>
      <c r="K108" s="45">
        <f t="shared" si="28"/>
        <v>0</v>
      </c>
      <c r="L108" s="3"/>
      <c r="M108" s="72"/>
      <c r="N108" s="73"/>
      <c r="O108" s="45">
        <f t="shared" si="39"/>
        <v>0</v>
      </c>
      <c r="P108" s="71"/>
      <c r="Q108" s="74"/>
      <c r="R108" s="74"/>
      <c r="S108" s="75"/>
      <c r="T108" s="76"/>
      <c r="U108" s="70"/>
      <c r="V108" s="3"/>
      <c r="W108" s="3"/>
      <c r="X108" s="3"/>
      <c r="Y108" s="39"/>
      <c r="Z108" s="405">
        <f t="shared" si="37"/>
        <v>0</v>
      </c>
      <c r="AA108" s="92">
        <f t="shared" si="29"/>
        <v>0</v>
      </c>
      <c r="AB108" s="71"/>
      <c r="AC108" s="3"/>
      <c r="AD108" s="71"/>
      <c r="AE108" s="78"/>
      <c r="AF108" s="78"/>
      <c r="AG108" s="3"/>
      <c r="AH108" s="3"/>
      <c r="AI108" s="79"/>
      <c r="AJ108" s="3"/>
      <c r="AK108" s="71"/>
      <c r="AL108" s="3"/>
      <c r="AM108" s="71"/>
      <c r="AN108" s="71"/>
      <c r="AO108" s="3"/>
      <c r="AP108" s="76"/>
      <c r="AQ108" s="74"/>
      <c r="AR108" s="3"/>
      <c r="AS108" s="3"/>
      <c r="AT108" s="3"/>
      <c r="AU108" s="3"/>
      <c r="AV108" s="3"/>
      <c r="AW108" s="1"/>
      <c r="AX108" s="1"/>
      <c r="AY108" s="1">
        <f t="shared" si="40"/>
        <v>0</v>
      </c>
      <c r="AZ108" s="3"/>
      <c r="BA108" s="3"/>
      <c r="BB108" s="3"/>
      <c r="BC108" s="80" t="e">
        <f t="shared" si="30"/>
        <v>#DIV/0!</v>
      </c>
      <c r="BD108" s="80" t="e">
        <f t="shared" si="31"/>
        <v>#DIV/0!</v>
      </c>
      <c r="BE108" s="81">
        <f t="shared" si="32"/>
        <v>0</v>
      </c>
      <c r="BF108" s="81">
        <f t="shared" si="33"/>
        <v>0</v>
      </c>
      <c r="BG108" s="81">
        <f t="shared" si="34"/>
        <v>0</v>
      </c>
      <c r="BH108" s="81">
        <f t="shared" si="35"/>
        <v>0</v>
      </c>
      <c r="BI108" s="81">
        <f t="shared" si="36"/>
        <v>0</v>
      </c>
    </row>
    <row r="109" spans="1:61" ht="17.25" thickTop="1" thickBot="1">
      <c r="A109" s="70"/>
      <c r="B109" s="71"/>
      <c r="C109" s="3"/>
      <c r="D109" s="45"/>
      <c r="E109" s="45"/>
      <c r="F109" s="45">
        <f t="shared" si="38"/>
        <v>0</v>
      </c>
      <c r="G109" s="3"/>
      <c r="H109" s="3"/>
      <c r="I109" s="39"/>
      <c r="J109" s="45">
        <f t="shared" si="27"/>
        <v>0</v>
      </c>
      <c r="K109" s="45">
        <f t="shared" si="28"/>
        <v>0</v>
      </c>
      <c r="L109" s="3"/>
      <c r="M109" s="72"/>
      <c r="N109" s="73"/>
      <c r="O109" s="45">
        <f t="shared" si="39"/>
        <v>0</v>
      </c>
      <c r="P109" s="71"/>
      <c r="Q109" s="74"/>
      <c r="R109" s="74"/>
      <c r="S109" s="75"/>
      <c r="T109" s="76"/>
      <c r="U109" s="70"/>
      <c r="V109" s="3"/>
      <c r="W109" s="3"/>
      <c r="X109" s="3"/>
      <c r="Y109" s="39"/>
      <c r="Z109" s="405">
        <f t="shared" si="37"/>
        <v>0</v>
      </c>
      <c r="AA109" s="92">
        <f t="shared" si="29"/>
        <v>0</v>
      </c>
      <c r="AB109" s="71"/>
      <c r="AC109" s="3"/>
      <c r="AD109" s="71"/>
      <c r="AE109" s="78"/>
      <c r="AF109" s="78"/>
      <c r="AG109" s="3"/>
      <c r="AH109" s="3"/>
      <c r="AI109" s="79"/>
      <c r="AJ109" s="3"/>
      <c r="AK109" s="71"/>
      <c r="AL109" s="3"/>
      <c r="AM109" s="71"/>
      <c r="AN109" s="71"/>
      <c r="AO109" s="3"/>
      <c r="AP109" s="76"/>
      <c r="AQ109" s="74"/>
      <c r="AR109" s="3"/>
      <c r="AS109" s="3"/>
      <c r="AT109" s="3"/>
      <c r="AU109" s="3"/>
      <c r="AV109" s="3"/>
      <c r="AW109" s="1"/>
      <c r="AX109" s="1"/>
      <c r="AY109" s="1">
        <f t="shared" si="40"/>
        <v>0</v>
      </c>
      <c r="AZ109" s="3"/>
      <c r="BA109" s="3"/>
      <c r="BB109" s="3"/>
      <c r="BC109" s="80" t="e">
        <f t="shared" si="30"/>
        <v>#DIV/0!</v>
      </c>
      <c r="BD109" s="80" t="e">
        <f t="shared" si="31"/>
        <v>#DIV/0!</v>
      </c>
      <c r="BE109" s="81">
        <f t="shared" si="32"/>
        <v>0</v>
      </c>
      <c r="BF109" s="81">
        <f t="shared" si="33"/>
        <v>0</v>
      </c>
      <c r="BG109" s="81">
        <f t="shared" si="34"/>
        <v>0</v>
      </c>
      <c r="BH109" s="81">
        <f t="shared" si="35"/>
        <v>0</v>
      </c>
      <c r="BI109" s="81">
        <f t="shared" si="36"/>
        <v>0</v>
      </c>
    </row>
    <row r="110" spans="1:61" ht="17.25" thickTop="1" thickBot="1">
      <c r="A110" s="70"/>
      <c r="B110" s="71"/>
      <c r="C110" s="3"/>
      <c r="D110" s="45"/>
      <c r="E110" s="45"/>
      <c r="F110" s="45">
        <f t="shared" si="38"/>
        <v>0</v>
      </c>
      <c r="G110" s="3"/>
      <c r="H110" s="3"/>
      <c r="I110" s="39"/>
      <c r="J110" s="45">
        <f t="shared" si="27"/>
        <v>0</v>
      </c>
      <c r="K110" s="45">
        <f t="shared" si="28"/>
        <v>0</v>
      </c>
      <c r="L110" s="3"/>
      <c r="M110" s="72"/>
      <c r="N110" s="73"/>
      <c r="O110" s="45">
        <f t="shared" si="39"/>
        <v>0</v>
      </c>
      <c r="P110" s="71"/>
      <c r="Q110" s="74"/>
      <c r="R110" s="74"/>
      <c r="S110" s="75"/>
      <c r="T110" s="76"/>
      <c r="U110" s="70"/>
      <c r="V110" s="3"/>
      <c r="W110" s="3"/>
      <c r="X110" s="3"/>
      <c r="Y110" s="39"/>
      <c r="Z110" s="405">
        <f t="shared" si="37"/>
        <v>0</v>
      </c>
      <c r="AA110" s="92">
        <f t="shared" si="29"/>
        <v>0</v>
      </c>
      <c r="AB110" s="71"/>
      <c r="AC110" s="3"/>
      <c r="AD110" s="71"/>
      <c r="AE110" s="78"/>
      <c r="AF110" s="78"/>
      <c r="AG110" s="3"/>
      <c r="AH110" s="3"/>
      <c r="AI110" s="79"/>
      <c r="AJ110" s="3"/>
      <c r="AK110" s="71"/>
      <c r="AL110" s="3"/>
      <c r="AM110" s="71"/>
      <c r="AN110" s="71"/>
      <c r="AO110" s="3"/>
      <c r="AP110" s="76"/>
      <c r="AQ110" s="74"/>
      <c r="AR110" s="3"/>
      <c r="AS110" s="3"/>
      <c r="AT110" s="3"/>
      <c r="AU110" s="3"/>
      <c r="AV110" s="3"/>
      <c r="AW110" s="1"/>
      <c r="AX110" s="1"/>
      <c r="AY110" s="1">
        <f t="shared" si="40"/>
        <v>0</v>
      </c>
      <c r="AZ110" s="3"/>
      <c r="BA110" s="3"/>
      <c r="BB110" s="3"/>
      <c r="BC110" s="80" t="e">
        <f t="shared" si="30"/>
        <v>#DIV/0!</v>
      </c>
      <c r="BD110" s="80" t="e">
        <f t="shared" si="31"/>
        <v>#DIV/0!</v>
      </c>
      <c r="BE110" s="81">
        <f t="shared" si="32"/>
        <v>0</v>
      </c>
      <c r="BF110" s="81">
        <f t="shared" si="33"/>
        <v>0</v>
      </c>
      <c r="BG110" s="81">
        <f t="shared" si="34"/>
        <v>0</v>
      </c>
      <c r="BH110" s="81">
        <f t="shared" si="35"/>
        <v>0</v>
      </c>
      <c r="BI110" s="81">
        <f t="shared" si="36"/>
        <v>0</v>
      </c>
    </row>
    <row r="111" spans="1:61" ht="17.25" thickTop="1" thickBot="1">
      <c r="A111" s="70"/>
      <c r="B111" s="71"/>
      <c r="C111" s="3"/>
      <c r="D111" s="45"/>
      <c r="E111" s="45"/>
      <c r="F111" s="45">
        <f t="shared" si="38"/>
        <v>0</v>
      </c>
      <c r="G111" s="3"/>
      <c r="H111" s="3"/>
      <c r="I111" s="39"/>
      <c r="J111" s="45">
        <f t="shared" si="27"/>
        <v>0</v>
      </c>
      <c r="K111" s="45">
        <f t="shared" si="28"/>
        <v>0</v>
      </c>
      <c r="L111" s="3"/>
      <c r="M111" s="72"/>
      <c r="N111" s="73"/>
      <c r="O111" s="45">
        <f t="shared" si="39"/>
        <v>0</v>
      </c>
      <c r="P111" s="71"/>
      <c r="Q111" s="74"/>
      <c r="R111" s="74"/>
      <c r="S111" s="75"/>
      <c r="T111" s="76"/>
      <c r="U111" s="70"/>
      <c r="V111" s="3"/>
      <c r="W111" s="3"/>
      <c r="X111" s="3"/>
      <c r="Y111" s="39"/>
      <c r="Z111" s="405">
        <f t="shared" si="37"/>
        <v>0</v>
      </c>
      <c r="AA111" s="92">
        <f t="shared" si="29"/>
        <v>0</v>
      </c>
      <c r="AB111" s="71"/>
      <c r="AC111" s="3"/>
      <c r="AD111" s="71"/>
      <c r="AE111" s="78"/>
      <c r="AF111" s="78"/>
      <c r="AG111" s="3"/>
      <c r="AH111" s="3"/>
      <c r="AI111" s="79"/>
      <c r="AJ111" s="3"/>
      <c r="AK111" s="71"/>
      <c r="AL111" s="3"/>
      <c r="AM111" s="71"/>
      <c r="AN111" s="71"/>
      <c r="AO111" s="3"/>
      <c r="AP111" s="76"/>
      <c r="AQ111" s="74"/>
      <c r="AR111" s="3"/>
      <c r="AS111" s="3"/>
      <c r="AT111" s="3"/>
      <c r="AU111" s="3"/>
      <c r="AV111" s="3"/>
      <c r="AW111" s="1"/>
      <c r="AX111" s="1"/>
      <c r="AY111" s="1">
        <f t="shared" si="40"/>
        <v>0</v>
      </c>
      <c r="AZ111" s="3"/>
      <c r="BA111" s="3"/>
      <c r="BB111" s="3"/>
      <c r="BC111" s="80" t="e">
        <f t="shared" si="30"/>
        <v>#DIV/0!</v>
      </c>
      <c r="BD111" s="80" t="e">
        <f t="shared" si="31"/>
        <v>#DIV/0!</v>
      </c>
      <c r="BE111" s="81">
        <f t="shared" si="32"/>
        <v>0</v>
      </c>
      <c r="BF111" s="81">
        <f t="shared" si="33"/>
        <v>0</v>
      </c>
      <c r="BG111" s="81">
        <f t="shared" si="34"/>
        <v>0</v>
      </c>
      <c r="BH111" s="81">
        <f t="shared" si="35"/>
        <v>0</v>
      </c>
      <c r="BI111" s="81">
        <f t="shared" si="36"/>
        <v>0</v>
      </c>
    </row>
    <row r="112" spans="1:61" ht="17.25" thickTop="1" thickBot="1">
      <c r="A112" s="70"/>
      <c r="B112" s="71"/>
      <c r="C112" s="3"/>
      <c r="D112" s="45"/>
      <c r="E112" s="45"/>
      <c r="F112" s="45">
        <f t="shared" si="38"/>
        <v>0</v>
      </c>
      <c r="G112" s="3"/>
      <c r="H112" s="3"/>
      <c r="I112" s="39"/>
      <c r="J112" s="45">
        <f t="shared" si="27"/>
        <v>0</v>
      </c>
      <c r="K112" s="45">
        <f t="shared" si="28"/>
        <v>0</v>
      </c>
      <c r="L112" s="3"/>
      <c r="M112" s="72"/>
      <c r="N112" s="73"/>
      <c r="O112" s="45">
        <f t="shared" si="39"/>
        <v>0</v>
      </c>
      <c r="P112" s="71"/>
      <c r="Q112" s="74"/>
      <c r="R112" s="74"/>
      <c r="S112" s="75"/>
      <c r="T112" s="76"/>
      <c r="U112" s="70"/>
      <c r="V112" s="3"/>
      <c r="W112" s="3"/>
      <c r="X112" s="3"/>
      <c r="Y112" s="39"/>
      <c r="Z112" s="405">
        <f t="shared" si="37"/>
        <v>0</v>
      </c>
      <c r="AA112" s="92">
        <f t="shared" si="29"/>
        <v>0</v>
      </c>
      <c r="AB112" s="71"/>
      <c r="AC112" s="3"/>
      <c r="AD112" s="71"/>
      <c r="AE112" s="78"/>
      <c r="AF112" s="78"/>
      <c r="AG112" s="3"/>
      <c r="AH112" s="3"/>
      <c r="AI112" s="79"/>
      <c r="AJ112" s="3"/>
      <c r="AK112" s="71"/>
      <c r="AL112" s="3"/>
      <c r="AM112" s="71"/>
      <c r="AN112" s="71"/>
      <c r="AO112" s="3"/>
      <c r="AP112" s="76"/>
      <c r="AQ112" s="74"/>
      <c r="AR112" s="3"/>
      <c r="AS112" s="3"/>
      <c r="AT112" s="3"/>
      <c r="AU112" s="3"/>
      <c r="AV112" s="3"/>
      <c r="AW112" s="1"/>
      <c r="AX112" s="1"/>
      <c r="AY112" s="1">
        <f t="shared" si="40"/>
        <v>0</v>
      </c>
      <c r="AZ112" s="3"/>
      <c r="BA112" s="3"/>
      <c r="BB112" s="3"/>
      <c r="BC112" s="80" t="e">
        <f t="shared" si="30"/>
        <v>#DIV/0!</v>
      </c>
      <c r="BD112" s="80" t="e">
        <f t="shared" si="31"/>
        <v>#DIV/0!</v>
      </c>
      <c r="BE112" s="81">
        <f t="shared" si="32"/>
        <v>0</v>
      </c>
      <c r="BF112" s="81">
        <f t="shared" si="33"/>
        <v>0</v>
      </c>
      <c r="BG112" s="81">
        <f t="shared" si="34"/>
        <v>0</v>
      </c>
      <c r="BH112" s="81">
        <f t="shared" si="35"/>
        <v>0</v>
      </c>
      <c r="BI112" s="81">
        <f t="shared" si="36"/>
        <v>0</v>
      </c>
    </row>
    <row r="113" spans="1:61" ht="17.25" thickTop="1" thickBot="1">
      <c r="A113" s="70"/>
      <c r="B113" s="71"/>
      <c r="C113" s="3"/>
      <c r="D113" s="45"/>
      <c r="E113" s="45"/>
      <c r="F113" s="45">
        <f t="shared" si="38"/>
        <v>0</v>
      </c>
      <c r="G113" s="3"/>
      <c r="H113" s="3"/>
      <c r="I113" s="39"/>
      <c r="J113" s="45">
        <f t="shared" si="27"/>
        <v>0</v>
      </c>
      <c r="K113" s="45">
        <f t="shared" si="28"/>
        <v>0</v>
      </c>
      <c r="L113" s="3"/>
      <c r="M113" s="72"/>
      <c r="N113" s="73"/>
      <c r="O113" s="45">
        <f t="shared" si="39"/>
        <v>0</v>
      </c>
      <c r="P113" s="71"/>
      <c r="Q113" s="74"/>
      <c r="R113" s="74"/>
      <c r="S113" s="75"/>
      <c r="T113" s="76"/>
      <c r="U113" s="70"/>
      <c r="V113" s="3"/>
      <c r="W113" s="3"/>
      <c r="X113" s="3"/>
      <c r="Y113" s="39"/>
      <c r="Z113" s="405">
        <f t="shared" si="37"/>
        <v>0</v>
      </c>
      <c r="AA113" s="92">
        <f t="shared" si="29"/>
        <v>0</v>
      </c>
      <c r="AB113" s="71"/>
      <c r="AC113" s="3"/>
      <c r="AD113" s="71"/>
      <c r="AE113" s="78"/>
      <c r="AF113" s="78"/>
      <c r="AG113" s="3"/>
      <c r="AH113" s="3"/>
      <c r="AI113" s="79"/>
      <c r="AJ113" s="3"/>
      <c r="AK113" s="71"/>
      <c r="AL113" s="3"/>
      <c r="AM113" s="71"/>
      <c r="AN113" s="71"/>
      <c r="AO113" s="3"/>
      <c r="AP113" s="76"/>
      <c r="AQ113" s="74"/>
      <c r="AR113" s="3"/>
      <c r="AS113" s="3"/>
      <c r="AT113" s="3"/>
      <c r="AU113" s="3"/>
      <c r="AV113" s="3"/>
      <c r="AW113" s="1"/>
      <c r="AX113" s="1"/>
      <c r="AY113" s="1">
        <f t="shared" si="40"/>
        <v>0</v>
      </c>
      <c r="AZ113" s="3"/>
      <c r="BA113" s="3"/>
      <c r="BB113" s="3"/>
      <c r="BC113" s="80" t="e">
        <f t="shared" si="30"/>
        <v>#DIV/0!</v>
      </c>
      <c r="BD113" s="80" t="e">
        <f t="shared" si="31"/>
        <v>#DIV/0!</v>
      </c>
      <c r="BE113" s="81">
        <f t="shared" si="32"/>
        <v>0</v>
      </c>
      <c r="BF113" s="81">
        <f t="shared" si="33"/>
        <v>0</v>
      </c>
      <c r="BG113" s="81">
        <f t="shared" si="34"/>
        <v>0</v>
      </c>
      <c r="BH113" s="81">
        <f t="shared" si="35"/>
        <v>0</v>
      </c>
      <c r="BI113" s="81">
        <f t="shared" si="36"/>
        <v>0</v>
      </c>
    </row>
    <row r="114" spans="1:61" ht="17.25" thickTop="1" thickBot="1">
      <c r="A114" s="70"/>
      <c r="B114" s="71"/>
      <c r="C114" s="3"/>
      <c r="D114" s="45"/>
      <c r="E114" s="45"/>
      <c r="F114" s="45">
        <f t="shared" si="38"/>
        <v>0</v>
      </c>
      <c r="G114" s="3"/>
      <c r="H114" s="3"/>
      <c r="I114" s="39"/>
      <c r="J114" s="45">
        <f t="shared" si="27"/>
        <v>0</v>
      </c>
      <c r="K114" s="45">
        <f t="shared" si="28"/>
        <v>0</v>
      </c>
      <c r="L114" s="3"/>
      <c r="M114" s="72"/>
      <c r="N114" s="73"/>
      <c r="O114" s="45">
        <f t="shared" si="39"/>
        <v>0</v>
      </c>
      <c r="P114" s="71"/>
      <c r="Q114" s="74"/>
      <c r="R114" s="74"/>
      <c r="S114" s="75"/>
      <c r="T114" s="76"/>
      <c r="U114" s="70"/>
      <c r="V114" s="3"/>
      <c r="W114" s="3"/>
      <c r="X114" s="3"/>
      <c r="Y114" s="39"/>
      <c r="Z114" s="405">
        <f t="shared" si="37"/>
        <v>0</v>
      </c>
      <c r="AA114" s="92">
        <f t="shared" si="29"/>
        <v>0</v>
      </c>
      <c r="AB114" s="71"/>
      <c r="AC114" s="3"/>
      <c r="AD114" s="71"/>
      <c r="AE114" s="78"/>
      <c r="AF114" s="78"/>
      <c r="AG114" s="3"/>
      <c r="AH114" s="3"/>
      <c r="AI114" s="79"/>
      <c r="AJ114" s="3"/>
      <c r="AK114" s="71"/>
      <c r="AL114" s="3"/>
      <c r="AM114" s="71"/>
      <c r="AN114" s="71"/>
      <c r="AO114" s="3"/>
      <c r="AP114" s="76"/>
      <c r="AQ114" s="74"/>
      <c r="AR114" s="3"/>
      <c r="AS114" s="3"/>
      <c r="AT114" s="3"/>
      <c r="AU114" s="3"/>
      <c r="AV114" s="3"/>
      <c r="AW114" s="1"/>
      <c r="AX114" s="1"/>
      <c r="AY114" s="1">
        <f t="shared" si="40"/>
        <v>0</v>
      </c>
      <c r="AZ114" s="3"/>
      <c r="BA114" s="3"/>
      <c r="BB114" s="3"/>
      <c r="BC114" s="80" t="e">
        <f t="shared" si="30"/>
        <v>#DIV/0!</v>
      </c>
      <c r="BD114" s="80" t="e">
        <f t="shared" si="31"/>
        <v>#DIV/0!</v>
      </c>
      <c r="BE114" s="81">
        <f t="shared" si="32"/>
        <v>0</v>
      </c>
      <c r="BF114" s="81">
        <f t="shared" si="33"/>
        <v>0</v>
      </c>
      <c r="BG114" s="81">
        <f t="shared" si="34"/>
        <v>0</v>
      </c>
      <c r="BH114" s="81">
        <f t="shared" si="35"/>
        <v>0</v>
      </c>
      <c r="BI114" s="81">
        <f t="shared" si="36"/>
        <v>0</v>
      </c>
    </row>
    <row r="115" spans="1:61" ht="17.25" thickTop="1" thickBot="1">
      <c r="A115" s="70"/>
      <c r="B115" s="71"/>
      <c r="C115" s="3"/>
      <c r="D115" s="45"/>
      <c r="E115" s="45"/>
      <c r="F115" s="45">
        <f t="shared" si="38"/>
        <v>0</v>
      </c>
      <c r="G115" s="3"/>
      <c r="H115" s="3"/>
      <c r="I115" s="39"/>
      <c r="J115" s="45">
        <f t="shared" ref="J115:J178" si="41">I115/(1.14)</f>
        <v>0</v>
      </c>
      <c r="K115" s="45">
        <f t="shared" ref="K115:K178" si="42">J115*0.14</f>
        <v>0</v>
      </c>
      <c r="L115" s="3"/>
      <c r="M115" s="72"/>
      <c r="N115" s="73"/>
      <c r="O115" s="45">
        <f t="shared" si="39"/>
        <v>0</v>
      </c>
      <c r="P115" s="71"/>
      <c r="Q115" s="74"/>
      <c r="R115" s="74"/>
      <c r="S115" s="75"/>
      <c r="T115" s="76"/>
      <c r="U115" s="70"/>
      <c r="V115" s="3"/>
      <c r="W115" s="3"/>
      <c r="X115" s="3"/>
      <c r="Y115" s="39"/>
      <c r="Z115" s="405">
        <f t="shared" si="37"/>
        <v>0</v>
      </c>
      <c r="AA115" s="92">
        <f t="shared" ref="AA115:AA178" si="43">(F115+Y115)-I115</f>
        <v>0</v>
      </c>
      <c r="AB115" s="71"/>
      <c r="AC115" s="3"/>
      <c r="AD115" s="71"/>
      <c r="AE115" s="78"/>
      <c r="AF115" s="78"/>
      <c r="AG115" s="3"/>
      <c r="AH115" s="3"/>
      <c r="AI115" s="79"/>
      <c r="AJ115" s="3"/>
      <c r="AK115" s="71"/>
      <c r="AL115" s="3"/>
      <c r="AM115" s="71"/>
      <c r="AN115" s="71"/>
      <c r="AO115" s="3"/>
      <c r="AP115" s="76"/>
      <c r="AQ115" s="74"/>
      <c r="AR115" s="3"/>
      <c r="AS115" s="3"/>
      <c r="AT115" s="3"/>
      <c r="AU115" s="3"/>
      <c r="AV115" s="3"/>
      <c r="AW115" s="1"/>
      <c r="AX115" s="1"/>
      <c r="AY115" s="1">
        <f t="shared" si="40"/>
        <v>0</v>
      </c>
      <c r="AZ115" s="3"/>
      <c r="BA115" s="3"/>
      <c r="BB115" s="3"/>
      <c r="BC115" s="80" t="e">
        <f t="shared" ref="BC115:BC178" si="44">D115/I115</f>
        <v>#DIV/0!</v>
      </c>
      <c r="BD115" s="80" t="e">
        <f t="shared" ref="BD115:BD178" si="45">E115/O115</f>
        <v>#DIV/0!</v>
      </c>
      <c r="BE115" s="81">
        <f t="shared" ref="BE115:BE178" si="46">LEN(Q115)</f>
        <v>0</v>
      </c>
      <c r="BF115" s="81">
        <f t="shared" ref="BF115:BF178" si="47">LEN(R115)</f>
        <v>0</v>
      </c>
      <c r="BG115" s="81">
        <f t="shared" ref="BG115:BG178" si="48">LEN(T115)</f>
        <v>0</v>
      </c>
      <c r="BH115" s="81">
        <f t="shared" ref="BH115:BH178" si="49">LEN(AP115)</f>
        <v>0</v>
      </c>
      <c r="BI115" s="81">
        <f t="shared" ref="BI115:BI178" si="50">LEN(AQ115)</f>
        <v>0</v>
      </c>
    </row>
    <row r="116" spans="1:61" ht="17.25" thickTop="1" thickBot="1">
      <c r="A116" s="70"/>
      <c r="B116" s="71"/>
      <c r="C116" s="3"/>
      <c r="D116" s="45"/>
      <c r="E116" s="45"/>
      <c r="F116" s="45">
        <f t="shared" si="38"/>
        <v>0</v>
      </c>
      <c r="G116" s="3"/>
      <c r="H116" s="3"/>
      <c r="I116" s="39"/>
      <c r="J116" s="45">
        <f t="shared" si="41"/>
        <v>0</v>
      </c>
      <c r="K116" s="45">
        <f t="shared" si="42"/>
        <v>0</v>
      </c>
      <c r="L116" s="3"/>
      <c r="M116" s="72"/>
      <c r="N116" s="73"/>
      <c r="O116" s="45">
        <f t="shared" si="39"/>
        <v>0</v>
      </c>
      <c r="P116" s="71"/>
      <c r="Q116" s="74"/>
      <c r="R116" s="74"/>
      <c r="S116" s="75"/>
      <c r="T116" s="76"/>
      <c r="U116" s="70"/>
      <c r="V116" s="3"/>
      <c r="W116" s="3"/>
      <c r="X116" s="3"/>
      <c r="Y116" s="39"/>
      <c r="Z116" s="405">
        <f t="shared" si="37"/>
        <v>0</v>
      </c>
      <c r="AA116" s="92">
        <f t="shared" si="43"/>
        <v>0</v>
      </c>
      <c r="AB116" s="71"/>
      <c r="AC116" s="3"/>
      <c r="AD116" s="71"/>
      <c r="AE116" s="78"/>
      <c r="AF116" s="78"/>
      <c r="AG116" s="3"/>
      <c r="AH116" s="3"/>
      <c r="AI116" s="79"/>
      <c r="AJ116" s="3"/>
      <c r="AK116" s="71"/>
      <c r="AL116" s="3"/>
      <c r="AM116" s="71"/>
      <c r="AN116" s="71"/>
      <c r="AO116" s="3"/>
      <c r="AP116" s="76"/>
      <c r="AQ116" s="74"/>
      <c r="AR116" s="3"/>
      <c r="AS116" s="3"/>
      <c r="AT116" s="3"/>
      <c r="AU116" s="3"/>
      <c r="AV116" s="3"/>
      <c r="AW116" s="1"/>
      <c r="AX116" s="1"/>
      <c r="AY116" s="1">
        <f t="shared" si="40"/>
        <v>0</v>
      </c>
      <c r="AZ116" s="3"/>
      <c r="BA116" s="3"/>
      <c r="BB116" s="3"/>
      <c r="BC116" s="80" t="e">
        <f t="shared" si="44"/>
        <v>#DIV/0!</v>
      </c>
      <c r="BD116" s="80" t="e">
        <f t="shared" si="45"/>
        <v>#DIV/0!</v>
      </c>
      <c r="BE116" s="81">
        <f t="shared" si="46"/>
        <v>0</v>
      </c>
      <c r="BF116" s="81">
        <f t="shared" si="47"/>
        <v>0</v>
      </c>
      <c r="BG116" s="81">
        <f t="shared" si="48"/>
        <v>0</v>
      </c>
      <c r="BH116" s="81">
        <f t="shared" si="49"/>
        <v>0</v>
      </c>
      <c r="BI116" s="81">
        <f t="shared" si="50"/>
        <v>0</v>
      </c>
    </row>
    <row r="117" spans="1:61" ht="17.25" thickTop="1" thickBot="1">
      <c r="A117" s="70"/>
      <c r="B117" s="71"/>
      <c r="C117" s="3"/>
      <c r="D117" s="45"/>
      <c r="E117" s="45"/>
      <c r="F117" s="45">
        <f t="shared" si="38"/>
        <v>0</v>
      </c>
      <c r="G117" s="3"/>
      <c r="H117" s="3"/>
      <c r="I117" s="39"/>
      <c r="J117" s="45">
        <f t="shared" si="41"/>
        <v>0</v>
      </c>
      <c r="K117" s="45">
        <f t="shared" si="42"/>
        <v>0</v>
      </c>
      <c r="L117" s="3"/>
      <c r="M117" s="72"/>
      <c r="N117" s="73"/>
      <c r="O117" s="45">
        <f t="shared" si="39"/>
        <v>0</v>
      </c>
      <c r="P117" s="71"/>
      <c r="Q117" s="74"/>
      <c r="R117" s="74"/>
      <c r="S117" s="75"/>
      <c r="T117" s="76"/>
      <c r="U117" s="70"/>
      <c r="V117" s="3"/>
      <c r="W117" s="3"/>
      <c r="X117" s="3"/>
      <c r="Y117" s="39"/>
      <c r="Z117" s="405">
        <f t="shared" si="37"/>
        <v>0</v>
      </c>
      <c r="AA117" s="92">
        <f t="shared" si="43"/>
        <v>0</v>
      </c>
      <c r="AB117" s="71"/>
      <c r="AC117" s="3"/>
      <c r="AD117" s="71"/>
      <c r="AE117" s="78"/>
      <c r="AF117" s="78"/>
      <c r="AG117" s="3"/>
      <c r="AH117" s="3"/>
      <c r="AI117" s="79"/>
      <c r="AJ117" s="3"/>
      <c r="AK117" s="71"/>
      <c r="AL117" s="3"/>
      <c r="AM117" s="71"/>
      <c r="AN117" s="71"/>
      <c r="AO117" s="3"/>
      <c r="AP117" s="76"/>
      <c r="AQ117" s="74"/>
      <c r="AR117" s="3"/>
      <c r="AS117" s="3"/>
      <c r="AT117" s="3"/>
      <c r="AU117" s="3"/>
      <c r="AV117" s="3"/>
      <c r="AW117" s="1"/>
      <c r="AX117" s="1"/>
      <c r="AY117" s="1">
        <f t="shared" si="40"/>
        <v>0</v>
      </c>
      <c r="AZ117" s="3"/>
      <c r="BA117" s="3"/>
      <c r="BB117" s="3"/>
      <c r="BC117" s="80" t="e">
        <f t="shared" si="44"/>
        <v>#DIV/0!</v>
      </c>
      <c r="BD117" s="80" t="e">
        <f t="shared" si="45"/>
        <v>#DIV/0!</v>
      </c>
      <c r="BE117" s="81">
        <f t="shared" si="46"/>
        <v>0</v>
      </c>
      <c r="BF117" s="81">
        <f t="shared" si="47"/>
        <v>0</v>
      </c>
      <c r="BG117" s="81">
        <f t="shared" si="48"/>
        <v>0</v>
      </c>
      <c r="BH117" s="81">
        <f t="shared" si="49"/>
        <v>0</v>
      </c>
      <c r="BI117" s="81">
        <f t="shared" si="50"/>
        <v>0</v>
      </c>
    </row>
    <row r="118" spans="1:61" ht="17.25" thickTop="1" thickBot="1">
      <c r="A118" s="70"/>
      <c r="B118" s="71"/>
      <c r="C118" s="3"/>
      <c r="D118" s="45"/>
      <c r="E118" s="45"/>
      <c r="F118" s="45">
        <f t="shared" si="38"/>
        <v>0</v>
      </c>
      <c r="G118" s="3"/>
      <c r="H118" s="3"/>
      <c r="I118" s="39"/>
      <c r="J118" s="45">
        <f t="shared" si="41"/>
        <v>0</v>
      </c>
      <c r="K118" s="45">
        <f t="shared" si="42"/>
        <v>0</v>
      </c>
      <c r="L118" s="3"/>
      <c r="M118" s="72"/>
      <c r="N118" s="73"/>
      <c r="O118" s="45">
        <f t="shared" si="39"/>
        <v>0</v>
      </c>
      <c r="P118" s="71"/>
      <c r="Q118" s="74"/>
      <c r="R118" s="74"/>
      <c r="S118" s="75"/>
      <c r="T118" s="76"/>
      <c r="U118" s="70"/>
      <c r="V118" s="3"/>
      <c r="W118" s="3"/>
      <c r="X118" s="3"/>
      <c r="Y118" s="39"/>
      <c r="Z118" s="405">
        <f t="shared" si="37"/>
        <v>0</v>
      </c>
      <c r="AA118" s="92">
        <f t="shared" si="43"/>
        <v>0</v>
      </c>
      <c r="AB118" s="71"/>
      <c r="AC118" s="3"/>
      <c r="AD118" s="71"/>
      <c r="AE118" s="78"/>
      <c r="AF118" s="78"/>
      <c r="AG118" s="3"/>
      <c r="AH118" s="3"/>
      <c r="AI118" s="79"/>
      <c r="AJ118" s="3"/>
      <c r="AK118" s="71"/>
      <c r="AL118" s="3"/>
      <c r="AM118" s="71"/>
      <c r="AN118" s="71"/>
      <c r="AO118" s="3"/>
      <c r="AP118" s="76"/>
      <c r="AQ118" s="74"/>
      <c r="AR118" s="3"/>
      <c r="AS118" s="3"/>
      <c r="AT118" s="3"/>
      <c r="AU118" s="3"/>
      <c r="AV118" s="3"/>
      <c r="AW118" s="1"/>
      <c r="AX118" s="1"/>
      <c r="AY118" s="1">
        <f t="shared" si="40"/>
        <v>0</v>
      </c>
      <c r="AZ118" s="3"/>
      <c r="BA118" s="3"/>
      <c r="BB118" s="3"/>
      <c r="BC118" s="80" t="e">
        <f t="shared" si="44"/>
        <v>#DIV/0!</v>
      </c>
      <c r="BD118" s="80" t="e">
        <f t="shared" si="45"/>
        <v>#DIV/0!</v>
      </c>
      <c r="BE118" s="81">
        <f t="shared" si="46"/>
        <v>0</v>
      </c>
      <c r="BF118" s="81">
        <f t="shared" si="47"/>
        <v>0</v>
      </c>
      <c r="BG118" s="81">
        <f t="shared" si="48"/>
        <v>0</v>
      </c>
      <c r="BH118" s="81">
        <f t="shared" si="49"/>
        <v>0</v>
      </c>
      <c r="BI118" s="81">
        <f t="shared" si="50"/>
        <v>0</v>
      </c>
    </row>
    <row r="119" spans="1:61" ht="17.25" thickTop="1" thickBot="1">
      <c r="A119" s="70"/>
      <c r="B119" s="71"/>
      <c r="C119" s="3"/>
      <c r="D119" s="45"/>
      <c r="E119" s="45"/>
      <c r="F119" s="45">
        <f t="shared" si="38"/>
        <v>0</v>
      </c>
      <c r="G119" s="3"/>
      <c r="H119" s="3"/>
      <c r="I119" s="39"/>
      <c r="J119" s="45">
        <f t="shared" si="41"/>
        <v>0</v>
      </c>
      <c r="K119" s="45">
        <f t="shared" si="42"/>
        <v>0</v>
      </c>
      <c r="L119" s="3"/>
      <c r="M119" s="72"/>
      <c r="N119" s="73"/>
      <c r="O119" s="45">
        <f t="shared" si="39"/>
        <v>0</v>
      </c>
      <c r="P119" s="71"/>
      <c r="Q119" s="74"/>
      <c r="R119" s="74"/>
      <c r="S119" s="75"/>
      <c r="T119" s="76"/>
      <c r="U119" s="70"/>
      <c r="V119" s="3"/>
      <c r="W119" s="3"/>
      <c r="X119" s="3"/>
      <c r="Y119" s="39"/>
      <c r="Z119" s="405">
        <f t="shared" si="37"/>
        <v>0</v>
      </c>
      <c r="AA119" s="92">
        <f t="shared" si="43"/>
        <v>0</v>
      </c>
      <c r="AB119" s="71"/>
      <c r="AC119" s="3"/>
      <c r="AD119" s="71"/>
      <c r="AE119" s="78"/>
      <c r="AF119" s="78"/>
      <c r="AG119" s="3"/>
      <c r="AH119" s="3"/>
      <c r="AI119" s="79"/>
      <c r="AJ119" s="3"/>
      <c r="AK119" s="71"/>
      <c r="AL119" s="3"/>
      <c r="AM119" s="71"/>
      <c r="AN119" s="71"/>
      <c r="AO119" s="3"/>
      <c r="AP119" s="76"/>
      <c r="AQ119" s="74"/>
      <c r="AR119" s="3"/>
      <c r="AS119" s="3"/>
      <c r="AT119" s="3"/>
      <c r="AU119" s="3"/>
      <c r="AV119" s="3"/>
      <c r="AW119" s="1"/>
      <c r="AX119" s="1"/>
      <c r="AY119" s="1">
        <f t="shared" si="40"/>
        <v>0</v>
      </c>
      <c r="AZ119" s="3"/>
      <c r="BA119" s="3"/>
      <c r="BB119" s="3"/>
      <c r="BC119" s="80" t="e">
        <f t="shared" si="44"/>
        <v>#DIV/0!</v>
      </c>
      <c r="BD119" s="80" t="e">
        <f t="shared" si="45"/>
        <v>#DIV/0!</v>
      </c>
      <c r="BE119" s="81">
        <f t="shared" si="46"/>
        <v>0</v>
      </c>
      <c r="BF119" s="81">
        <f t="shared" si="47"/>
        <v>0</v>
      </c>
      <c r="BG119" s="81">
        <f t="shared" si="48"/>
        <v>0</v>
      </c>
      <c r="BH119" s="81">
        <f t="shared" si="49"/>
        <v>0</v>
      </c>
      <c r="BI119" s="81">
        <f t="shared" si="50"/>
        <v>0</v>
      </c>
    </row>
    <row r="120" spans="1:61" ht="17.25" thickTop="1" thickBot="1">
      <c r="A120" s="70"/>
      <c r="B120" s="71"/>
      <c r="C120" s="3"/>
      <c r="D120" s="45"/>
      <c r="E120" s="45"/>
      <c r="F120" s="45">
        <f t="shared" si="38"/>
        <v>0</v>
      </c>
      <c r="G120" s="3"/>
      <c r="H120" s="3"/>
      <c r="I120" s="39"/>
      <c r="J120" s="45">
        <f t="shared" si="41"/>
        <v>0</v>
      </c>
      <c r="K120" s="45">
        <f t="shared" si="42"/>
        <v>0</v>
      </c>
      <c r="L120" s="3"/>
      <c r="M120" s="72"/>
      <c r="N120" s="73"/>
      <c r="O120" s="45">
        <f t="shared" si="39"/>
        <v>0</v>
      </c>
      <c r="P120" s="71"/>
      <c r="Q120" s="74"/>
      <c r="R120" s="74"/>
      <c r="S120" s="75"/>
      <c r="T120" s="76"/>
      <c r="U120" s="70"/>
      <c r="V120" s="3"/>
      <c r="W120" s="3"/>
      <c r="X120" s="3"/>
      <c r="Y120" s="39"/>
      <c r="Z120" s="405">
        <f t="shared" si="37"/>
        <v>0</v>
      </c>
      <c r="AA120" s="92">
        <f t="shared" si="43"/>
        <v>0</v>
      </c>
      <c r="AB120" s="71"/>
      <c r="AC120" s="3"/>
      <c r="AD120" s="71"/>
      <c r="AE120" s="78"/>
      <c r="AF120" s="78"/>
      <c r="AG120" s="3"/>
      <c r="AH120" s="3"/>
      <c r="AI120" s="79"/>
      <c r="AJ120" s="3"/>
      <c r="AK120" s="71"/>
      <c r="AL120" s="3"/>
      <c r="AM120" s="71"/>
      <c r="AN120" s="71"/>
      <c r="AO120" s="3"/>
      <c r="AP120" s="76"/>
      <c r="AQ120" s="74"/>
      <c r="AR120" s="3"/>
      <c r="AS120" s="3"/>
      <c r="AT120" s="3"/>
      <c r="AU120" s="3"/>
      <c r="AV120" s="3"/>
      <c r="AW120" s="1"/>
      <c r="AX120" s="1"/>
      <c r="AY120" s="1">
        <f t="shared" si="40"/>
        <v>0</v>
      </c>
      <c r="AZ120" s="3"/>
      <c r="BA120" s="3"/>
      <c r="BB120" s="3"/>
      <c r="BC120" s="80" t="e">
        <f t="shared" si="44"/>
        <v>#DIV/0!</v>
      </c>
      <c r="BD120" s="80" t="e">
        <f t="shared" si="45"/>
        <v>#DIV/0!</v>
      </c>
      <c r="BE120" s="81">
        <f t="shared" si="46"/>
        <v>0</v>
      </c>
      <c r="BF120" s="81">
        <f t="shared" si="47"/>
        <v>0</v>
      </c>
      <c r="BG120" s="81">
        <f t="shared" si="48"/>
        <v>0</v>
      </c>
      <c r="BH120" s="81">
        <f t="shared" si="49"/>
        <v>0</v>
      </c>
      <c r="BI120" s="81">
        <f t="shared" si="50"/>
        <v>0</v>
      </c>
    </row>
    <row r="121" spans="1:61" ht="17.25" thickTop="1" thickBot="1">
      <c r="A121" s="70"/>
      <c r="B121" s="71"/>
      <c r="C121" s="3"/>
      <c r="D121" s="45"/>
      <c r="E121" s="45"/>
      <c r="F121" s="45">
        <f t="shared" si="38"/>
        <v>0</v>
      </c>
      <c r="G121" s="3"/>
      <c r="H121" s="3"/>
      <c r="I121" s="39"/>
      <c r="J121" s="45">
        <f t="shared" si="41"/>
        <v>0</v>
      </c>
      <c r="K121" s="45">
        <f t="shared" si="42"/>
        <v>0</v>
      </c>
      <c r="L121" s="3"/>
      <c r="M121" s="72"/>
      <c r="N121" s="73"/>
      <c r="O121" s="45">
        <f t="shared" si="39"/>
        <v>0</v>
      </c>
      <c r="P121" s="71"/>
      <c r="Q121" s="74"/>
      <c r="R121" s="74"/>
      <c r="S121" s="75"/>
      <c r="T121" s="76"/>
      <c r="U121" s="70"/>
      <c r="V121" s="3"/>
      <c r="W121" s="3"/>
      <c r="X121" s="3"/>
      <c r="Y121" s="39"/>
      <c r="Z121" s="405">
        <f t="shared" si="37"/>
        <v>0</v>
      </c>
      <c r="AA121" s="92">
        <f t="shared" si="43"/>
        <v>0</v>
      </c>
      <c r="AB121" s="71"/>
      <c r="AC121" s="3"/>
      <c r="AD121" s="71"/>
      <c r="AE121" s="78"/>
      <c r="AF121" s="78"/>
      <c r="AG121" s="3"/>
      <c r="AH121" s="3"/>
      <c r="AI121" s="79"/>
      <c r="AJ121" s="3"/>
      <c r="AK121" s="71"/>
      <c r="AL121" s="3"/>
      <c r="AM121" s="71"/>
      <c r="AN121" s="71"/>
      <c r="AO121" s="3"/>
      <c r="AP121" s="76"/>
      <c r="AQ121" s="74"/>
      <c r="AR121" s="3"/>
      <c r="AS121" s="3"/>
      <c r="AT121" s="3"/>
      <c r="AU121" s="3"/>
      <c r="AV121" s="3"/>
      <c r="AW121" s="1"/>
      <c r="AX121" s="1"/>
      <c r="AY121" s="1">
        <f t="shared" si="40"/>
        <v>0</v>
      </c>
      <c r="AZ121" s="3"/>
      <c r="BA121" s="3"/>
      <c r="BB121" s="3"/>
      <c r="BC121" s="80" t="e">
        <f t="shared" si="44"/>
        <v>#DIV/0!</v>
      </c>
      <c r="BD121" s="80" t="e">
        <f t="shared" si="45"/>
        <v>#DIV/0!</v>
      </c>
      <c r="BE121" s="81">
        <f t="shared" si="46"/>
        <v>0</v>
      </c>
      <c r="BF121" s="81">
        <f t="shared" si="47"/>
        <v>0</v>
      </c>
      <c r="BG121" s="81">
        <f t="shared" si="48"/>
        <v>0</v>
      </c>
      <c r="BH121" s="81">
        <f t="shared" si="49"/>
        <v>0</v>
      </c>
      <c r="BI121" s="81">
        <f t="shared" si="50"/>
        <v>0</v>
      </c>
    </row>
    <row r="122" spans="1:61" ht="17.25" thickTop="1" thickBot="1">
      <c r="A122" s="70"/>
      <c r="B122" s="71"/>
      <c r="C122" s="3"/>
      <c r="D122" s="45"/>
      <c r="E122" s="45"/>
      <c r="F122" s="45">
        <f t="shared" si="38"/>
        <v>0</v>
      </c>
      <c r="G122" s="3"/>
      <c r="H122" s="3"/>
      <c r="I122" s="39"/>
      <c r="J122" s="45">
        <f t="shared" si="41"/>
        <v>0</v>
      </c>
      <c r="K122" s="45">
        <f t="shared" si="42"/>
        <v>0</v>
      </c>
      <c r="L122" s="3"/>
      <c r="M122" s="72"/>
      <c r="N122" s="73"/>
      <c r="O122" s="45">
        <f t="shared" si="39"/>
        <v>0</v>
      </c>
      <c r="P122" s="71"/>
      <c r="Q122" s="74"/>
      <c r="R122" s="74"/>
      <c r="S122" s="75"/>
      <c r="T122" s="76"/>
      <c r="U122" s="70"/>
      <c r="V122" s="3"/>
      <c r="W122" s="3"/>
      <c r="X122" s="3"/>
      <c r="Y122" s="39"/>
      <c r="Z122" s="405">
        <f t="shared" si="37"/>
        <v>0</v>
      </c>
      <c r="AA122" s="92">
        <f t="shared" si="43"/>
        <v>0</v>
      </c>
      <c r="AB122" s="71"/>
      <c r="AC122" s="3"/>
      <c r="AD122" s="71"/>
      <c r="AE122" s="78"/>
      <c r="AF122" s="78"/>
      <c r="AG122" s="3"/>
      <c r="AH122" s="3"/>
      <c r="AI122" s="79"/>
      <c r="AJ122" s="3"/>
      <c r="AK122" s="71"/>
      <c r="AL122" s="3"/>
      <c r="AM122" s="71"/>
      <c r="AN122" s="71"/>
      <c r="AO122" s="3"/>
      <c r="AP122" s="76"/>
      <c r="AQ122" s="74"/>
      <c r="AR122" s="3"/>
      <c r="AS122" s="3"/>
      <c r="AT122" s="3"/>
      <c r="AU122" s="3"/>
      <c r="AV122" s="3"/>
      <c r="AW122" s="1"/>
      <c r="AX122" s="1"/>
      <c r="AY122" s="1">
        <f t="shared" si="40"/>
        <v>0</v>
      </c>
      <c r="AZ122" s="3"/>
      <c r="BA122" s="3"/>
      <c r="BB122" s="3"/>
      <c r="BC122" s="80" t="e">
        <f t="shared" si="44"/>
        <v>#DIV/0!</v>
      </c>
      <c r="BD122" s="80" t="e">
        <f t="shared" si="45"/>
        <v>#DIV/0!</v>
      </c>
      <c r="BE122" s="81">
        <f t="shared" si="46"/>
        <v>0</v>
      </c>
      <c r="BF122" s="81">
        <f t="shared" si="47"/>
        <v>0</v>
      </c>
      <c r="BG122" s="81">
        <f t="shared" si="48"/>
        <v>0</v>
      </c>
      <c r="BH122" s="81">
        <f t="shared" si="49"/>
        <v>0</v>
      </c>
      <c r="BI122" s="81">
        <f t="shared" si="50"/>
        <v>0</v>
      </c>
    </row>
    <row r="123" spans="1:61" ht="17.25" thickTop="1" thickBot="1">
      <c r="A123" s="70"/>
      <c r="B123" s="71"/>
      <c r="C123" s="3"/>
      <c r="D123" s="45"/>
      <c r="E123" s="45"/>
      <c r="F123" s="45">
        <f t="shared" si="38"/>
        <v>0</v>
      </c>
      <c r="G123" s="3"/>
      <c r="H123" s="3"/>
      <c r="I123" s="39"/>
      <c r="J123" s="45">
        <f t="shared" si="41"/>
        <v>0</v>
      </c>
      <c r="K123" s="45">
        <f t="shared" si="42"/>
        <v>0</v>
      </c>
      <c r="L123" s="3"/>
      <c r="M123" s="72"/>
      <c r="N123" s="73"/>
      <c r="O123" s="45">
        <f t="shared" si="39"/>
        <v>0</v>
      </c>
      <c r="P123" s="71"/>
      <c r="Q123" s="74"/>
      <c r="R123" s="74"/>
      <c r="S123" s="75"/>
      <c r="T123" s="76"/>
      <c r="U123" s="70"/>
      <c r="V123" s="3"/>
      <c r="W123" s="3"/>
      <c r="X123" s="3"/>
      <c r="Y123" s="39"/>
      <c r="Z123" s="405">
        <f t="shared" si="37"/>
        <v>0</v>
      </c>
      <c r="AA123" s="92">
        <f t="shared" si="43"/>
        <v>0</v>
      </c>
      <c r="AB123" s="71"/>
      <c r="AC123" s="3"/>
      <c r="AD123" s="71"/>
      <c r="AE123" s="78"/>
      <c r="AF123" s="78"/>
      <c r="AG123" s="3"/>
      <c r="AH123" s="3"/>
      <c r="AI123" s="79"/>
      <c r="AJ123" s="3"/>
      <c r="AK123" s="71"/>
      <c r="AL123" s="3"/>
      <c r="AM123" s="71"/>
      <c r="AN123" s="71"/>
      <c r="AO123" s="3"/>
      <c r="AP123" s="76"/>
      <c r="AQ123" s="74"/>
      <c r="AR123" s="3"/>
      <c r="AS123" s="3"/>
      <c r="AT123" s="3"/>
      <c r="AU123" s="3"/>
      <c r="AV123" s="3"/>
      <c r="AW123" s="1"/>
      <c r="AX123" s="1"/>
      <c r="AY123" s="1">
        <f t="shared" si="40"/>
        <v>0</v>
      </c>
      <c r="AZ123" s="3"/>
      <c r="BA123" s="3"/>
      <c r="BB123" s="3"/>
      <c r="BC123" s="80" t="e">
        <f t="shared" si="44"/>
        <v>#DIV/0!</v>
      </c>
      <c r="BD123" s="80" t="e">
        <f t="shared" si="45"/>
        <v>#DIV/0!</v>
      </c>
      <c r="BE123" s="81">
        <f t="shared" si="46"/>
        <v>0</v>
      </c>
      <c r="BF123" s="81">
        <f t="shared" si="47"/>
        <v>0</v>
      </c>
      <c r="BG123" s="81">
        <f t="shared" si="48"/>
        <v>0</v>
      </c>
      <c r="BH123" s="81">
        <f t="shared" si="49"/>
        <v>0</v>
      </c>
      <c r="BI123" s="81">
        <f t="shared" si="50"/>
        <v>0</v>
      </c>
    </row>
    <row r="124" spans="1:61" ht="17.25" thickTop="1" thickBot="1">
      <c r="A124" s="70"/>
      <c r="B124" s="71"/>
      <c r="C124" s="3"/>
      <c r="D124" s="45"/>
      <c r="E124" s="45"/>
      <c r="F124" s="45">
        <f t="shared" si="38"/>
        <v>0</v>
      </c>
      <c r="G124" s="3"/>
      <c r="H124" s="3"/>
      <c r="I124" s="39"/>
      <c r="J124" s="45">
        <f t="shared" si="41"/>
        <v>0</v>
      </c>
      <c r="K124" s="45">
        <f t="shared" si="42"/>
        <v>0</v>
      </c>
      <c r="L124" s="3"/>
      <c r="M124" s="72"/>
      <c r="N124" s="73"/>
      <c r="O124" s="45">
        <f t="shared" si="39"/>
        <v>0</v>
      </c>
      <c r="P124" s="71"/>
      <c r="Q124" s="74"/>
      <c r="R124" s="74"/>
      <c r="S124" s="75"/>
      <c r="T124" s="76"/>
      <c r="U124" s="70"/>
      <c r="V124" s="3"/>
      <c r="W124" s="3"/>
      <c r="X124" s="3"/>
      <c r="Y124" s="39"/>
      <c r="Z124" s="405">
        <f t="shared" si="37"/>
        <v>0</v>
      </c>
      <c r="AA124" s="92">
        <f t="shared" si="43"/>
        <v>0</v>
      </c>
      <c r="AB124" s="71"/>
      <c r="AC124" s="3"/>
      <c r="AD124" s="71"/>
      <c r="AE124" s="78"/>
      <c r="AF124" s="78"/>
      <c r="AG124" s="3"/>
      <c r="AH124" s="3"/>
      <c r="AI124" s="79"/>
      <c r="AJ124" s="3"/>
      <c r="AK124" s="71"/>
      <c r="AL124" s="3"/>
      <c r="AM124" s="71"/>
      <c r="AN124" s="71"/>
      <c r="AO124" s="3"/>
      <c r="AP124" s="76"/>
      <c r="AQ124" s="74"/>
      <c r="AR124" s="3"/>
      <c r="AS124" s="3"/>
      <c r="AT124" s="3"/>
      <c r="AU124" s="3"/>
      <c r="AV124" s="3"/>
      <c r="AW124" s="1"/>
      <c r="AX124" s="1"/>
      <c r="AY124" s="1">
        <f t="shared" si="40"/>
        <v>0</v>
      </c>
      <c r="AZ124" s="3"/>
      <c r="BA124" s="3"/>
      <c r="BB124" s="3"/>
      <c r="BC124" s="80" t="e">
        <f t="shared" si="44"/>
        <v>#DIV/0!</v>
      </c>
      <c r="BD124" s="80" t="e">
        <f t="shared" si="45"/>
        <v>#DIV/0!</v>
      </c>
      <c r="BE124" s="81">
        <f t="shared" si="46"/>
        <v>0</v>
      </c>
      <c r="BF124" s="81">
        <f t="shared" si="47"/>
        <v>0</v>
      </c>
      <c r="BG124" s="81">
        <f t="shared" si="48"/>
        <v>0</v>
      </c>
      <c r="BH124" s="81">
        <f t="shared" si="49"/>
        <v>0</v>
      </c>
      <c r="BI124" s="81">
        <f t="shared" si="50"/>
        <v>0</v>
      </c>
    </row>
    <row r="125" spans="1:61" ht="17.25" thickTop="1" thickBot="1">
      <c r="A125" s="70"/>
      <c r="B125" s="71"/>
      <c r="C125" s="3"/>
      <c r="D125" s="45"/>
      <c r="E125" s="45"/>
      <c r="F125" s="45">
        <f t="shared" si="38"/>
        <v>0</v>
      </c>
      <c r="G125" s="3"/>
      <c r="H125" s="3"/>
      <c r="I125" s="39"/>
      <c r="J125" s="45">
        <f t="shared" si="41"/>
        <v>0</v>
      </c>
      <c r="K125" s="45">
        <f t="shared" si="42"/>
        <v>0</v>
      </c>
      <c r="L125" s="3"/>
      <c r="M125" s="72"/>
      <c r="N125" s="73"/>
      <c r="O125" s="45">
        <f t="shared" si="39"/>
        <v>0</v>
      </c>
      <c r="P125" s="71"/>
      <c r="Q125" s="74"/>
      <c r="R125" s="74"/>
      <c r="S125" s="75"/>
      <c r="T125" s="76"/>
      <c r="U125" s="70"/>
      <c r="V125" s="3"/>
      <c r="W125" s="3"/>
      <c r="X125" s="3"/>
      <c r="Y125" s="39"/>
      <c r="Z125" s="405">
        <f t="shared" si="37"/>
        <v>0</v>
      </c>
      <c r="AA125" s="92">
        <f t="shared" si="43"/>
        <v>0</v>
      </c>
      <c r="AB125" s="71"/>
      <c r="AC125" s="3"/>
      <c r="AD125" s="71"/>
      <c r="AE125" s="78"/>
      <c r="AF125" s="78"/>
      <c r="AG125" s="3"/>
      <c r="AH125" s="3"/>
      <c r="AI125" s="79"/>
      <c r="AJ125" s="3"/>
      <c r="AK125" s="71"/>
      <c r="AL125" s="3"/>
      <c r="AM125" s="71"/>
      <c r="AN125" s="71"/>
      <c r="AO125" s="3"/>
      <c r="AP125" s="76"/>
      <c r="AQ125" s="74"/>
      <c r="AR125" s="3"/>
      <c r="AS125" s="3"/>
      <c r="AT125" s="3"/>
      <c r="AU125" s="3"/>
      <c r="AV125" s="3"/>
      <c r="AW125" s="1"/>
      <c r="AX125" s="1"/>
      <c r="AY125" s="1">
        <f t="shared" si="40"/>
        <v>0</v>
      </c>
      <c r="AZ125" s="3"/>
      <c r="BA125" s="3"/>
      <c r="BB125" s="3"/>
      <c r="BC125" s="80" t="e">
        <f t="shared" si="44"/>
        <v>#DIV/0!</v>
      </c>
      <c r="BD125" s="80" t="e">
        <f t="shared" si="45"/>
        <v>#DIV/0!</v>
      </c>
      <c r="BE125" s="81">
        <f t="shared" si="46"/>
        <v>0</v>
      </c>
      <c r="BF125" s="81">
        <f t="shared" si="47"/>
        <v>0</v>
      </c>
      <c r="BG125" s="81">
        <f t="shared" si="48"/>
        <v>0</v>
      </c>
      <c r="BH125" s="81">
        <f t="shared" si="49"/>
        <v>0</v>
      </c>
      <c r="BI125" s="81">
        <f t="shared" si="50"/>
        <v>0</v>
      </c>
    </row>
    <row r="126" spans="1:61" ht="17.25" thickTop="1" thickBot="1">
      <c r="A126" s="70"/>
      <c r="B126" s="71"/>
      <c r="C126" s="3"/>
      <c r="D126" s="45"/>
      <c r="E126" s="45"/>
      <c r="F126" s="45">
        <f t="shared" si="38"/>
        <v>0</v>
      </c>
      <c r="G126" s="3"/>
      <c r="H126" s="3"/>
      <c r="I126" s="39"/>
      <c r="J126" s="45">
        <f t="shared" si="41"/>
        <v>0</v>
      </c>
      <c r="K126" s="45">
        <f t="shared" si="42"/>
        <v>0</v>
      </c>
      <c r="L126" s="3"/>
      <c r="M126" s="72"/>
      <c r="N126" s="73"/>
      <c r="O126" s="45">
        <f t="shared" si="39"/>
        <v>0</v>
      </c>
      <c r="P126" s="71"/>
      <c r="Q126" s="74"/>
      <c r="R126" s="74"/>
      <c r="S126" s="75"/>
      <c r="T126" s="76"/>
      <c r="U126" s="70"/>
      <c r="V126" s="3"/>
      <c r="W126" s="3"/>
      <c r="X126" s="3"/>
      <c r="Y126" s="39"/>
      <c r="Z126" s="405">
        <f t="shared" si="37"/>
        <v>0</v>
      </c>
      <c r="AA126" s="92">
        <f t="shared" si="43"/>
        <v>0</v>
      </c>
      <c r="AB126" s="71"/>
      <c r="AC126" s="3"/>
      <c r="AD126" s="71"/>
      <c r="AE126" s="78"/>
      <c r="AF126" s="78"/>
      <c r="AG126" s="3"/>
      <c r="AH126" s="3"/>
      <c r="AI126" s="79"/>
      <c r="AJ126" s="3"/>
      <c r="AK126" s="71"/>
      <c r="AL126" s="3"/>
      <c r="AM126" s="71"/>
      <c r="AN126" s="71"/>
      <c r="AO126" s="3"/>
      <c r="AP126" s="76"/>
      <c r="AQ126" s="74"/>
      <c r="AR126" s="3"/>
      <c r="AS126" s="3"/>
      <c r="AT126" s="3"/>
      <c r="AU126" s="3"/>
      <c r="AV126" s="3"/>
      <c r="AW126" s="1"/>
      <c r="AX126" s="1"/>
      <c r="AY126" s="1">
        <f t="shared" si="40"/>
        <v>0</v>
      </c>
      <c r="AZ126" s="3"/>
      <c r="BA126" s="3"/>
      <c r="BB126" s="3"/>
      <c r="BC126" s="80" t="e">
        <f t="shared" si="44"/>
        <v>#DIV/0!</v>
      </c>
      <c r="BD126" s="80" t="e">
        <f t="shared" si="45"/>
        <v>#DIV/0!</v>
      </c>
      <c r="BE126" s="81">
        <f t="shared" si="46"/>
        <v>0</v>
      </c>
      <c r="BF126" s="81">
        <f t="shared" si="47"/>
        <v>0</v>
      </c>
      <c r="BG126" s="81">
        <f t="shared" si="48"/>
        <v>0</v>
      </c>
      <c r="BH126" s="81">
        <f t="shared" si="49"/>
        <v>0</v>
      </c>
      <c r="BI126" s="81">
        <f t="shared" si="50"/>
        <v>0</v>
      </c>
    </row>
    <row r="127" spans="1:61" ht="17.25" thickTop="1" thickBot="1">
      <c r="A127" s="70"/>
      <c r="B127" s="71"/>
      <c r="C127" s="3"/>
      <c r="D127" s="45"/>
      <c r="E127" s="45"/>
      <c r="F127" s="45">
        <f t="shared" si="38"/>
        <v>0</v>
      </c>
      <c r="G127" s="3"/>
      <c r="H127" s="3"/>
      <c r="I127" s="39"/>
      <c r="J127" s="45">
        <f t="shared" si="41"/>
        <v>0</v>
      </c>
      <c r="K127" s="45">
        <f t="shared" si="42"/>
        <v>0</v>
      </c>
      <c r="L127" s="3"/>
      <c r="M127" s="72"/>
      <c r="N127" s="73"/>
      <c r="O127" s="45">
        <f t="shared" si="39"/>
        <v>0</v>
      </c>
      <c r="P127" s="71"/>
      <c r="Q127" s="74"/>
      <c r="R127" s="74"/>
      <c r="S127" s="75"/>
      <c r="T127" s="76"/>
      <c r="U127" s="70"/>
      <c r="V127" s="3"/>
      <c r="W127" s="3"/>
      <c r="X127" s="3"/>
      <c r="Y127" s="39"/>
      <c r="Z127" s="405">
        <f t="shared" si="37"/>
        <v>0</v>
      </c>
      <c r="AA127" s="92">
        <f t="shared" si="43"/>
        <v>0</v>
      </c>
      <c r="AB127" s="71"/>
      <c r="AC127" s="3"/>
      <c r="AD127" s="71"/>
      <c r="AE127" s="78"/>
      <c r="AF127" s="78"/>
      <c r="AG127" s="3"/>
      <c r="AH127" s="3"/>
      <c r="AI127" s="79"/>
      <c r="AJ127" s="3"/>
      <c r="AK127" s="71"/>
      <c r="AL127" s="3"/>
      <c r="AM127" s="71"/>
      <c r="AN127" s="71"/>
      <c r="AO127" s="3"/>
      <c r="AP127" s="76"/>
      <c r="AQ127" s="74"/>
      <c r="AR127" s="3"/>
      <c r="AS127" s="3"/>
      <c r="AT127" s="3"/>
      <c r="AU127" s="3"/>
      <c r="AV127" s="3"/>
      <c r="AW127" s="1"/>
      <c r="AX127" s="1"/>
      <c r="AY127" s="1">
        <f t="shared" si="40"/>
        <v>0</v>
      </c>
      <c r="AZ127" s="3"/>
      <c r="BA127" s="3"/>
      <c r="BB127" s="3"/>
      <c r="BC127" s="80" t="e">
        <f t="shared" si="44"/>
        <v>#DIV/0!</v>
      </c>
      <c r="BD127" s="80" t="e">
        <f t="shared" si="45"/>
        <v>#DIV/0!</v>
      </c>
      <c r="BE127" s="81">
        <f t="shared" si="46"/>
        <v>0</v>
      </c>
      <c r="BF127" s="81">
        <f t="shared" si="47"/>
        <v>0</v>
      </c>
      <c r="BG127" s="81">
        <f t="shared" si="48"/>
        <v>0</v>
      </c>
      <c r="BH127" s="81">
        <f t="shared" si="49"/>
        <v>0</v>
      </c>
      <c r="BI127" s="81">
        <f t="shared" si="50"/>
        <v>0</v>
      </c>
    </row>
    <row r="128" spans="1:61" ht="17.25" thickTop="1" thickBot="1">
      <c r="A128" s="70"/>
      <c r="B128" s="71"/>
      <c r="C128" s="3"/>
      <c r="D128" s="45"/>
      <c r="E128" s="45"/>
      <c r="F128" s="45">
        <f t="shared" si="38"/>
        <v>0</v>
      </c>
      <c r="G128" s="3"/>
      <c r="H128" s="3"/>
      <c r="I128" s="39"/>
      <c r="J128" s="45">
        <f t="shared" si="41"/>
        <v>0</v>
      </c>
      <c r="K128" s="45">
        <f t="shared" si="42"/>
        <v>0</v>
      </c>
      <c r="L128" s="3"/>
      <c r="M128" s="72"/>
      <c r="N128" s="73"/>
      <c r="O128" s="45">
        <f t="shared" si="39"/>
        <v>0</v>
      </c>
      <c r="P128" s="71"/>
      <c r="Q128" s="74"/>
      <c r="R128" s="74"/>
      <c r="S128" s="75"/>
      <c r="T128" s="76"/>
      <c r="U128" s="70"/>
      <c r="V128" s="3"/>
      <c r="W128" s="3"/>
      <c r="X128" s="3"/>
      <c r="Y128" s="39"/>
      <c r="Z128" s="405">
        <f t="shared" si="37"/>
        <v>0</v>
      </c>
      <c r="AA128" s="92">
        <f t="shared" si="43"/>
        <v>0</v>
      </c>
      <c r="AB128" s="71"/>
      <c r="AC128" s="3"/>
      <c r="AD128" s="71"/>
      <c r="AE128" s="78"/>
      <c r="AF128" s="78"/>
      <c r="AG128" s="3"/>
      <c r="AH128" s="3"/>
      <c r="AI128" s="79"/>
      <c r="AJ128" s="3"/>
      <c r="AK128" s="71"/>
      <c r="AL128" s="3"/>
      <c r="AM128" s="71"/>
      <c r="AN128" s="71"/>
      <c r="AO128" s="3"/>
      <c r="AP128" s="76"/>
      <c r="AQ128" s="74"/>
      <c r="AR128" s="3"/>
      <c r="AS128" s="3"/>
      <c r="AT128" s="3"/>
      <c r="AU128" s="3"/>
      <c r="AV128" s="3"/>
      <c r="AW128" s="1"/>
      <c r="AX128" s="1"/>
      <c r="AY128" s="1">
        <f t="shared" si="40"/>
        <v>0</v>
      </c>
      <c r="AZ128" s="3"/>
      <c r="BA128" s="3"/>
      <c r="BB128" s="3"/>
      <c r="BC128" s="80" t="e">
        <f t="shared" si="44"/>
        <v>#DIV/0!</v>
      </c>
      <c r="BD128" s="80" t="e">
        <f t="shared" si="45"/>
        <v>#DIV/0!</v>
      </c>
      <c r="BE128" s="81">
        <f t="shared" si="46"/>
        <v>0</v>
      </c>
      <c r="BF128" s="81">
        <f t="shared" si="47"/>
        <v>0</v>
      </c>
      <c r="BG128" s="81">
        <f t="shared" si="48"/>
        <v>0</v>
      </c>
      <c r="BH128" s="81">
        <f t="shared" si="49"/>
        <v>0</v>
      </c>
      <c r="BI128" s="81">
        <f t="shared" si="50"/>
        <v>0</v>
      </c>
    </row>
    <row r="129" spans="1:61" ht="17.25" thickTop="1" thickBot="1">
      <c r="A129" s="70"/>
      <c r="B129" s="71"/>
      <c r="C129" s="3"/>
      <c r="D129" s="45"/>
      <c r="E129" s="45"/>
      <c r="F129" s="45">
        <f t="shared" si="38"/>
        <v>0</v>
      </c>
      <c r="G129" s="3"/>
      <c r="H129" s="3"/>
      <c r="I129" s="39"/>
      <c r="J129" s="45">
        <f t="shared" si="41"/>
        <v>0</v>
      </c>
      <c r="K129" s="45">
        <f t="shared" si="42"/>
        <v>0</v>
      </c>
      <c r="L129" s="3"/>
      <c r="M129" s="72"/>
      <c r="N129" s="73"/>
      <c r="O129" s="45">
        <f t="shared" si="39"/>
        <v>0</v>
      </c>
      <c r="P129" s="71"/>
      <c r="Q129" s="74"/>
      <c r="R129" s="74"/>
      <c r="S129" s="75"/>
      <c r="T129" s="76"/>
      <c r="U129" s="70"/>
      <c r="V129" s="3"/>
      <c r="W129" s="3"/>
      <c r="X129" s="3"/>
      <c r="Y129" s="39"/>
      <c r="Z129" s="405">
        <f t="shared" si="37"/>
        <v>0</v>
      </c>
      <c r="AA129" s="92">
        <f t="shared" si="43"/>
        <v>0</v>
      </c>
      <c r="AB129" s="71"/>
      <c r="AC129" s="3"/>
      <c r="AD129" s="71"/>
      <c r="AE129" s="78"/>
      <c r="AF129" s="78"/>
      <c r="AG129" s="3"/>
      <c r="AH129" s="3"/>
      <c r="AI129" s="79"/>
      <c r="AJ129" s="3"/>
      <c r="AK129" s="71"/>
      <c r="AL129" s="3"/>
      <c r="AM129" s="71"/>
      <c r="AN129" s="71"/>
      <c r="AO129" s="3"/>
      <c r="AP129" s="76"/>
      <c r="AQ129" s="74"/>
      <c r="AR129" s="3"/>
      <c r="AS129" s="3"/>
      <c r="AT129" s="3"/>
      <c r="AU129" s="3"/>
      <c r="AV129" s="3"/>
      <c r="AW129" s="1"/>
      <c r="AX129" s="1"/>
      <c r="AY129" s="1">
        <f t="shared" si="40"/>
        <v>0</v>
      </c>
      <c r="AZ129" s="3"/>
      <c r="BA129" s="3"/>
      <c r="BB129" s="3"/>
      <c r="BC129" s="80" t="e">
        <f t="shared" si="44"/>
        <v>#DIV/0!</v>
      </c>
      <c r="BD129" s="80" t="e">
        <f t="shared" si="45"/>
        <v>#DIV/0!</v>
      </c>
      <c r="BE129" s="81">
        <f t="shared" si="46"/>
        <v>0</v>
      </c>
      <c r="BF129" s="81">
        <f t="shared" si="47"/>
        <v>0</v>
      </c>
      <c r="BG129" s="81">
        <f t="shared" si="48"/>
        <v>0</v>
      </c>
      <c r="BH129" s="81">
        <f t="shared" si="49"/>
        <v>0</v>
      </c>
      <c r="BI129" s="81">
        <f t="shared" si="50"/>
        <v>0</v>
      </c>
    </row>
    <row r="130" spans="1:61" ht="17.25" thickTop="1" thickBot="1">
      <c r="A130" s="70"/>
      <c r="B130" s="71"/>
      <c r="C130" s="3"/>
      <c r="D130" s="45"/>
      <c r="E130" s="45"/>
      <c r="F130" s="45">
        <f t="shared" si="38"/>
        <v>0</v>
      </c>
      <c r="G130" s="3"/>
      <c r="H130" s="3"/>
      <c r="I130" s="39"/>
      <c r="J130" s="45">
        <f t="shared" si="41"/>
        <v>0</v>
      </c>
      <c r="K130" s="45">
        <f t="shared" si="42"/>
        <v>0</v>
      </c>
      <c r="L130" s="3"/>
      <c r="M130" s="72"/>
      <c r="N130" s="73"/>
      <c r="O130" s="45">
        <f t="shared" si="39"/>
        <v>0</v>
      </c>
      <c r="P130" s="71"/>
      <c r="Q130" s="74"/>
      <c r="R130" s="74"/>
      <c r="S130" s="75"/>
      <c r="T130" s="76"/>
      <c r="U130" s="70"/>
      <c r="V130" s="3"/>
      <c r="W130" s="3"/>
      <c r="X130" s="3"/>
      <c r="Y130" s="39"/>
      <c r="Z130" s="405">
        <f t="shared" si="37"/>
        <v>0</v>
      </c>
      <c r="AA130" s="92">
        <f t="shared" si="43"/>
        <v>0</v>
      </c>
      <c r="AB130" s="71"/>
      <c r="AC130" s="3"/>
      <c r="AD130" s="71"/>
      <c r="AE130" s="78"/>
      <c r="AF130" s="78"/>
      <c r="AG130" s="3"/>
      <c r="AH130" s="3"/>
      <c r="AI130" s="79"/>
      <c r="AJ130" s="3"/>
      <c r="AK130" s="71"/>
      <c r="AL130" s="3"/>
      <c r="AM130" s="71"/>
      <c r="AN130" s="71"/>
      <c r="AO130" s="3"/>
      <c r="AP130" s="76"/>
      <c r="AQ130" s="74"/>
      <c r="AR130" s="3"/>
      <c r="AS130" s="3"/>
      <c r="AT130" s="3"/>
      <c r="AU130" s="3"/>
      <c r="AV130" s="3"/>
      <c r="AW130" s="1"/>
      <c r="AX130" s="1"/>
      <c r="AY130" s="1">
        <f t="shared" si="40"/>
        <v>0</v>
      </c>
      <c r="AZ130" s="3"/>
      <c r="BA130" s="3"/>
      <c r="BB130" s="3"/>
      <c r="BC130" s="80" t="e">
        <f t="shared" si="44"/>
        <v>#DIV/0!</v>
      </c>
      <c r="BD130" s="80" t="e">
        <f t="shared" si="45"/>
        <v>#DIV/0!</v>
      </c>
      <c r="BE130" s="81">
        <f t="shared" si="46"/>
        <v>0</v>
      </c>
      <c r="BF130" s="81">
        <f t="shared" si="47"/>
        <v>0</v>
      </c>
      <c r="BG130" s="81">
        <f t="shared" si="48"/>
        <v>0</v>
      </c>
      <c r="BH130" s="81">
        <f t="shared" si="49"/>
        <v>0</v>
      </c>
      <c r="BI130" s="81">
        <f t="shared" si="50"/>
        <v>0</v>
      </c>
    </row>
    <row r="131" spans="1:61" ht="17.25" thickTop="1" thickBot="1">
      <c r="A131" s="70"/>
      <c r="B131" s="71"/>
      <c r="C131" s="3"/>
      <c r="D131" s="45"/>
      <c r="E131" s="45"/>
      <c r="F131" s="45">
        <f t="shared" si="38"/>
        <v>0</v>
      </c>
      <c r="G131" s="3"/>
      <c r="H131" s="3"/>
      <c r="I131" s="39"/>
      <c r="J131" s="45">
        <f t="shared" si="41"/>
        <v>0</v>
      </c>
      <c r="K131" s="45">
        <f t="shared" si="42"/>
        <v>0</v>
      </c>
      <c r="L131" s="3"/>
      <c r="M131" s="72"/>
      <c r="N131" s="73"/>
      <c r="O131" s="45">
        <f t="shared" si="39"/>
        <v>0</v>
      </c>
      <c r="P131" s="71"/>
      <c r="Q131" s="74"/>
      <c r="R131" s="74"/>
      <c r="S131" s="75"/>
      <c r="T131" s="76"/>
      <c r="U131" s="70"/>
      <c r="V131" s="3"/>
      <c r="W131" s="3"/>
      <c r="X131" s="3"/>
      <c r="Y131" s="39"/>
      <c r="Z131" s="405">
        <f t="shared" ref="Z131:Z194" si="51">IF(AG131="Corporate",((F131+Y131)/2),IF(G131="Club",I131,(F131+Y131)))</f>
        <v>0</v>
      </c>
      <c r="AA131" s="92">
        <f t="shared" si="43"/>
        <v>0</v>
      </c>
      <c r="AB131" s="71"/>
      <c r="AC131" s="3"/>
      <c r="AD131" s="71"/>
      <c r="AE131" s="78"/>
      <c r="AF131" s="78"/>
      <c r="AG131" s="3"/>
      <c r="AH131" s="3"/>
      <c r="AI131" s="79"/>
      <c r="AJ131" s="3"/>
      <c r="AK131" s="71"/>
      <c r="AL131" s="3"/>
      <c r="AM131" s="71"/>
      <c r="AN131" s="71"/>
      <c r="AO131" s="3"/>
      <c r="AP131" s="76"/>
      <c r="AQ131" s="74"/>
      <c r="AR131" s="3"/>
      <c r="AS131" s="3"/>
      <c r="AT131" s="3"/>
      <c r="AU131" s="3"/>
      <c r="AV131" s="3"/>
      <c r="AW131" s="1"/>
      <c r="AX131" s="1"/>
      <c r="AY131" s="1">
        <f t="shared" si="40"/>
        <v>0</v>
      </c>
      <c r="AZ131" s="3"/>
      <c r="BA131" s="3"/>
      <c r="BB131" s="3"/>
      <c r="BC131" s="80" t="e">
        <f t="shared" si="44"/>
        <v>#DIV/0!</v>
      </c>
      <c r="BD131" s="80" t="e">
        <f t="shared" si="45"/>
        <v>#DIV/0!</v>
      </c>
      <c r="BE131" s="81">
        <f t="shared" si="46"/>
        <v>0</v>
      </c>
      <c r="BF131" s="81">
        <f t="shared" si="47"/>
        <v>0</v>
      </c>
      <c r="BG131" s="81">
        <f t="shared" si="48"/>
        <v>0</v>
      </c>
      <c r="BH131" s="81">
        <f t="shared" si="49"/>
        <v>0</v>
      </c>
      <c r="BI131" s="81">
        <f t="shared" si="50"/>
        <v>0</v>
      </c>
    </row>
    <row r="132" spans="1:61" ht="17.25" thickTop="1" thickBot="1">
      <c r="A132" s="70"/>
      <c r="B132" s="71"/>
      <c r="C132" s="3"/>
      <c r="D132" s="45"/>
      <c r="E132" s="45"/>
      <c r="F132" s="45">
        <f t="shared" si="38"/>
        <v>0</v>
      </c>
      <c r="G132" s="3"/>
      <c r="H132" s="3"/>
      <c r="I132" s="39"/>
      <c r="J132" s="45">
        <f t="shared" si="41"/>
        <v>0</v>
      </c>
      <c r="K132" s="45">
        <f t="shared" si="42"/>
        <v>0</v>
      </c>
      <c r="L132" s="3"/>
      <c r="M132" s="72"/>
      <c r="N132" s="73"/>
      <c r="O132" s="45">
        <f t="shared" si="39"/>
        <v>0</v>
      </c>
      <c r="P132" s="71"/>
      <c r="Q132" s="74"/>
      <c r="R132" s="74"/>
      <c r="S132" s="75"/>
      <c r="T132" s="76"/>
      <c r="U132" s="70"/>
      <c r="V132" s="3"/>
      <c r="W132" s="3"/>
      <c r="X132" s="3"/>
      <c r="Y132" s="39"/>
      <c r="Z132" s="405">
        <f t="shared" si="51"/>
        <v>0</v>
      </c>
      <c r="AA132" s="92">
        <f t="shared" si="43"/>
        <v>0</v>
      </c>
      <c r="AB132" s="71"/>
      <c r="AC132" s="3"/>
      <c r="AD132" s="71"/>
      <c r="AE132" s="78"/>
      <c r="AF132" s="78"/>
      <c r="AG132" s="3"/>
      <c r="AH132" s="3"/>
      <c r="AI132" s="79"/>
      <c r="AJ132" s="3"/>
      <c r="AK132" s="71"/>
      <c r="AL132" s="3"/>
      <c r="AM132" s="71"/>
      <c r="AN132" s="71"/>
      <c r="AO132" s="3"/>
      <c r="AP132" s="76"/>
      <c r="AQ132" s="74"/>
      <c r="AR132" s="3"/>
      <c r="AS132" s="3"/>
      <c r="AT132" s="3"/>
      <c r="AU132" s="3"/>
      <c r="AV132" s="3"/>
      <c r="AW132" s="1"/>
      <c r="AX132" s="1"/>
      <c r="AY132" s="1">
        <f t="shared" si="40"/>
        <v>0</v>
      </c>
      <c r="AZ132" s="3"/>
      <c r="BA132" s="3"/>
      <c r="BB132" s="3"/>
      <c r="BC132" s="80" t="e">
        <f t="shared" si="44"/>
        <v>#DIV/0!</v>
      </c>
      <c r="BD132" s="80" t="e">
        <f t="shared" si="45"/>
        <v>#DIV/0!</v>
      </c>
      <c r="BE132" s="81">
        <f t="shared" si="46"/>
        <v>0</v>
      </c>
      <c r="BF132" s="81">
        <f t="shared" si="47"/>
        <v>0</v>
      </c>
      <c r="BG132" s="81">
        <f t="shared" si="48"/>
        <v>0</v>
      </c>
      <c r="BH132" s="81">
        <f t="shared" si="49"/>
        <v>0</v>
      </c>
      <c r="BI132" s="81">
        <f t="shared" si="50"/>
        <v>0</v>
      </c>
    </row>
    <row r="133" spans="1:61" ht="17.25" thickTop="1" thickBot="1">
      <c r="A133" s="70"/>
      <c r="B133" s="71"/>
      <c r="C133" s="3"/>
      <c r="D133" s="45"/>
      <c r="E133" s="45"/>
      <c r="F133" s="45">
        <f t="shared" si="38"/>
        <v>0</v>
      </c>
      <c r="G133" s="3"/>
      <c r="H133" s="3"/>
      <c r="I133" s="39"/>
      <c r="J133" s="45">
        <f t="shared" si="41"/>
        <v>0</v>
      </c>
      <c r="K133" s="45">
        <f t="shared" si="42"/>
        <v>0</v>
      </c>
      <c r="L133" s="3"/>
      <c r="M133" s="72"/>
      <c r="N133" s="73"/>
      <c r="O133" s="45">
        <f t="shared" si="39"/>
        <v>0</v>
      </c>
      <c r="P133" s="71"/>
      <c r="Q133" s="74"/>
      <c r="R133" s="74"/>
      <c r="S133" s="75"/>
      <c r="T133" s="76"/>
      <c r="U133" s="70"/>
      <c r="V133" s="3"/>
      <c r="W133" s="3"/>
      <c r="X133" s="3"/>
      <c r="Y133" s="39"/>
      <c r="Z133" s="405">
        <f t="shared" si="51"/>
        <v>0</v>
      </c>
      <c r="AA133" s="92">
        <f t="shared" si="43"/>
        <v>0</v>
      </c>
      <c r="AB133" s="71"/>
      <c r="AC133" s="3"/>
      <c r="AD133" s="71"/>
      <c r="AE133" s="78"/>
      <c r="AF133" s="78"/>
      <c r="AG133" s="3"/>
      <c r="AH133" s="3"/>
      <c r="AI133" s="79"/>
      <c r="AJ133" s="3"/>
      <c r="AK133" s="71"/>
      <c r="AL133" s="3"/>
      <c r="AM133" s="71"/>
      <c r="AN133" s="71"/>
      <c r="AO133" s="3"/>
      <c r="AP133" s="76"/>
      <c r="AQ133" s="74"/>
      <c r="AR133" s="3"/>
      <c r="AS133" s="3"/>
      <c r="AT133" s="3"/>
      <c r="AU133" s="3"/>
      <c r="AV133" s="3"/>
      <c r="AW133" s="1"/>
      <c r="AX133" s="1"/>
      <c r="AY133" s="1">
        <f t="shared" si="40"/>
        <v>0</v>
      </c>
      <c r="AZ133" s="3"/>
      <c r="BA133" s="3"/>
      <c r="BB133" s="3"/>
      <c r="BC133" s="80" t="e">
        <f t="shared" si="44"/>
        <v>#DIV/0!</v>
      </c>
      <c r="BD133" s="80" t="e">
        <f t="shared" si="45"/>
        <v>#DIV/0!</v>
      </c>
      <c r="BE133" s="81">
        <f t="shared" si="46"/>
        <v>0</v>
      </c>
      <c r="BF133" s="81">
        <f t="shared" si="47"/>
        <v>0</v>
      </c>
      <c r="BG133" s="81">
        <f t="shared" si="48"/>
        <v>0</v>
      </c>
      <c r="BH133" s="81">
        <f t="shared" si="49"/>
        <v>0</v>
      </c>
      <c r="BI133" s="81">
        <f t="shared" si="50"/>
        <v>0</v>
      </c>
    </row>
    <row r="134" spans="1:61" ht="17.25" thickTop="1" thickBot="1">
      <c r="A134" s="70"/>
      <c r="B134" s="71"/>
      <c r="C134" s="3"/>
      <c r="D134" s="45"/>
      <c r="E134" s="45"/>
      <c r="F134" s="45">
        <f t="shared" si="38"/>
        <v>0</v>
      </c>
      <c r="G134" s="3"/>
      <c r="H134" s="3"/>
      <c r="I134" s="39"/>
      <c r="J134" s="45">
        <f t="shared" si="41"/>
        <v>0</v>
      </c>
      <c r="K134" s="45">
        <f t="shared" si="42"/>
        <v>0</v>
      </c>
      <c r="L134" s="3"/>
      <c r="M134" s="72"/>
      <c r="N134" s="73"/>
      <c r="O134" s="45">
        <f t="shared" si="39"/>
        <v>0</v>
      </c>
      <c r="P134" s="71"/>
      <c r="Q134" s="74"/>
      <c r="R134" s="74"/>
      <c r="S134" s="75"/>
      <c r="T134" s="76"/>
      <c r="U134" s="70"/>
      <c r="V134" s="3"/>
      <c r="W134" s="3"/>
      <c r="X134" s="3"/>
      <c r="Y134" s="39"/>
      <c r="Z134" s="405">
        <f t="shared" si="51"/>
        <v>0</v>
      </c>
      <c r="AA134" s="92">
        <f t="shared" si="43"/>
        <v>0</v>
      </c>
      <c r="AB134" s="71"/>
      <c r="AC134" s="3"/>
      <c r="AD134" s="71"/>
      <c r="AE134" s="78"/>
      <c r="AF134" s="78"/>
      <c r="AG134" s="3"/>
      <c r="AH134" s="3"/>
      <c r="AI134" s="79"/>
      <c r="AJ134" s="3"/>
      <c r="AK134" s="71"/>
      <c r="AL134" s="3"/>
      <c r="AM134" s="71"/>
      <c r="AN134" s="71"/>
      <c r="AO134" s="3"/>
      <c r="AP134" s="76"/>
      <c r="AQ134" s="74"/>
      <c r="AR134" s="3"/>
      <c r="AS134" s="3"/>
      <c r="AT134" s="3"/>
      <c r="AU134" s="3"/>
      <c r="AV134" s="3"/>
      <c r="AW134" s="1"/>
      <c r="AX134" s="1"/>
      <c r="AY134" s="1">
        <f t="shared" si="40"/>
        <v>0</v>
      </c>
      <c r="AZ134" s="3"/>
      <c r="BA134" s="3"/>
      <c r="BB134" s="3"/>
      <c r="BC134" s="80" t="e">
        <f t="shared" si="44"/>
        <v>#DIV/0!</v>
      </c>
      <c r="BD134" s="80" t="e">
        <f t="shared" si="45"/>
        <v>#DIV/0!</v>
      </c>
      <c r="BE134" s="81">
        <f t="shared" si="46"/>
        <v>0</v>
      </c>
      <c r="BF134" s="81">
        <f t="shared" si="47"/>
        <v>0</v>
      </c>
      <c r="BG134" s="81">
        <f t="shared" si="48"/>
        <v>0</v>
      </c>
      <c r="BH134" s="81">
        <f t="shared" si="49"/>
        <v>0</v>
      </c>
      <c r="BI134" s="81">
        <f t="shared" si="50"/>
        <v>0</v>
      </c>
    </row>
    <row r="135" spans="1:61" ht="17.25" thickTop="1" thickBot="1">
      <c r="A135" s="70"/>
      <c r="B135" s="71"/>
      <c r="C135" s="3"/>
      <c r="D135" s="45"/>
      <c r="E135" s="45"/>
      <c r="F135" s="45">
        <f t="shared" si="38"/>
        <v>0</v>
      </c>
      <c r="G135" s="3"/>
      <c r="H135" s="3"/>
      <c r="I135" s="39"/>
      <c r="J135" s="45">
        <f t="shared" si="41"/>
        <v>0</v>
      </c>
      <c r="K135" s="45">
        <f t="shared" si="42"/>
        <v>0</v>
      </c>
      <c r="L135" s="3"/>
      <c r="M135" s="72"/>
      <c r="N135" s="73"/>
      <c r="O135" s="45">
        <f t="shared" si="39"/>
        <v>0</v>
      </c>
      <c r="P135" s="71"/>
      <c r="Q135" s="74"/>
      <c r="R135" s="74"/>
      <c r="S135" s="75"/>
      <c r="T135" s="76"/>
      <c r="U135" s="70"/>
      <c r="V135" s="3"/>
      <c r="W135" s="3"/>
      <c r="X135" s="3"/>
      <c r="Y135" s="39"/>
      <c r="Z135" s="405">
        <f t="shared" si="51"/>
        <v>0</v>
      </c>
      <c r="AA135" s="92">
        <f t="shared" si="43"/>
        <v>0</v>
      </c>
      <c r="AB135" s="71"/>
      <c r="AC135" s="3"/>
      <c r="AD135" s="71"/>
      <c r="AE135" s="78"/>
      <c r="AF135" s="78"/>
      <c r="AG135" s="3"/>
      <c r="AH135" s="3"/>
      <c r="AI135" s="79"/>
      <c r="AJ135" s="3"/>
      <c r="AK135" s="71"/>
      <c r="AL135" s="3"/>
      <c r="AM135" s="71"/>
      <c r="AN135" s="71"/>
      <c r="AO135" s="3"/>
      <c r="AP135" s="76"/>
      <c r="AQ135" s="74"/>
      <c r="AR135" s="3"/>
      <c r="AS135" s="3"/>
      <c r="AT135" s="3"/>
      <c r="AU135" s="3"/>
      <c r="AV135" s="3"/>
      <c r="AW135" s="1"/>
      <c r="AX135" s="1"/>
      <c r="AY135" s="1">
        <f t="shared" si="40"/>
        <v>0</v>
      </c>
      <c r="AZ135" s="3"/>
      <c r="BA135" s="3"/>
      <c r="BB135" s="3"/>
      <c r="BC135" s="80" t="e">
        <f t="shared" si="44"/>
        <v>#DIV/0!</v>
      </c>
      <c r="BD135" s="80" t="e">
        <f t="shared" si="45"/>
        <v>#DIV/0!</v>
      </c>
      <c r="BE135" s="81">
        <f t="shared" si="46"/>
        <v>0</v>
      </c>
      <c r="BF135" s="81">
        <f t="shared" si="47"/>
        <v>0</v>
      </c>
      <c r="BG135" s="81">
        <f t="shared" si="48"/>
        <v>0</v>
      </c>
      <c r="BH135" s="81">
        <f t="shared" si="49"/>
        <v>0</v>
      </c>
      <c r="BI135" s="81">
        <f t="shared" si="50"/>
        <v>0</v>
      </c>
    </row>
    <row r="136" spans="1:61" ht="17.25" thickTop="1" thickBot="1">
      <c r="A136" s="70"/>
      <c r="B136" s="71"/>
      <c r="C136" s="3"/>
      <c r="D136" s="45"/>
      <c r="E136" s="45"/>
      <c r="F136" s="45">
        <f t="shared" si="38"/>
        <v>0</v>
      </c>
      <c r="G136" s="3"/>
      <c r="H136" s="3"/>
      <c r="I136" s="39"/>
      <c r="J136" s="45">
        <f t="shared" si="41"/>
        <v>0</v>
      </c>
      <c r="K136" s="45">
        <f t="shared" si="42"/>
        <v>0</v>
      </c>
      <c r="L136" s="3"/>
      <c r="M136" s="72"/>
      <c r="N136" s="73"/>
      <c r="O136" s="45">
        <f t="shared" si="39"/>
        <v>0</v>
      </c>
      <c r="P136" s="71"/>
      <c r="Q136" s="74"/>
      <c r="R136" s="74"/>
      <c r="S136" s="75"/>
      <c r="T136" s="76"/>
      <c r="U136" s="70"/>
      <c r="V136" s="3"/>
      <c r="W136" s="3"/>
      <c r="X136" s="3"/>
      <c r="Y136" s="39"/>
      <c r="Z136" s="405">
        <f t="shared" si="51"/>
        <v>0</v>
      </c>
      <c r="AA136" s="92">
        <f t="shared" si="43"/>
        <v>0</v>
      </c>
      <c r="AB136" s="71"/>
      <c r="AC136" s="3"/>
      <c r="AD136" s="71"/>
      <c r="AE136" s="78"/>
      <c r="AF136" s="78"/>
      <c r="AG136" s="3"/>
      <c r="AH136" s="3"/>
      <c r="AI136" s="79"/>
      <c r="AJ136" s="3"/>
      <c r="AK136" s="71"/>
      <c r="AL136" s="3"/>
      <c r="AM136" s="71"/>
      <c r="AN136" s="71"/>
      <c r="AO136" s="3"/>
      <c r="AP136" s="76"/>
      <c r="AQ136" s="74"/>
      <c r="AR136" s="3"/>
      <c r="AS136" s="3"/>
      <c r="AT136" s="3"/>
      <c r="AU136" s="3"/>
      <c r="AV136" s="3"/>
      <c r="AW136" s="1"/>
      <c r="AX136" s="1"/>
      <c r="AY136" s="1">
        <f t="shared" si="40"/>
        <v>0</v>
      </c>
      <c r="AZ136" s="3"/>
      <c r="BA136" s="3"/>
      <c r="BB136" s="3"/>
      <c r="BC136" s="80" t="e">
        <f t="shared" si="44"/>
        <v>#DIV/0!</v>
      </c>
      <c r="BD136" s="80" t="e">
        <f t="shared" si="45"/>
        <v>#DIV/0!</v>
      </c>
      <c r="BE136" s="81">
        <f t="shared" si="46"/>
        <v>0</v>
      </c>
      <c r="BF136" s="81">
        <f t="shared" si="47"/>
        <v>0</v>
      </c>
      <c r="BG136" s="81">
        <f t="shared" si="48"/>
        <v>0</v>
      </c>
      <c r="BH136" s="81">
        <f t="shared" si="49"/>
        <v>0</v>
      </c>
      <c r="BI136" s="81">
        <f t="shared" si="50"/>
        <v>0</v>
      </c>
    </row>
    <row r="137" spans="1:61" ht="17.25" thickTop="1" thickBot="1">
      <c r="A137" s="70"/>
      <c r="B137" s="71"/>
      <c r="C137" s="3"/>
      <c r="D137" s="45"/>
      <c r="E137" s="45"/>
      <c r="F137" s="45">
        <f t="shared" si="38"/>
        <v>0</v>
      </c>
      <c r="G137" s="3"/>
      <c r="H137" s="3"/>
      <c r="I137" s="39"/>
      <c r="J137" s="45">
        <f t="shared" si="41"/>
        <v>0</v>
      </c>
      <c r="K137" s="45">
        <f t="shared" si="42"/>
        <v>0</v>
      </c>
      <c r="L137" s="3"/>
      <c r="M137" s="72"/>
      <c r="N137" s="73"/>
      <c r="O137" s="45">
        <f t="shared" si="39"/>
        <v>0</v>
      </c>
      <c r="P137" s="71"/>
      <c r="Q137" s="74"/>
      <c r="R137" s="74"/>
      <c r="S137" s="75"/>
      <c r="T137" s="76"/>
      <c r="U137" s="70"/>
      <c r="V137" s="3"/>
      <c r="W137" s="3"/>
      <c r="X137" s="3"/>
      <c r="Y137" s="39"/>
      <c r="Z137" s="405">
        <f t="shared" si="51"/>
        <v>0</v>
      </c>
      <c r="AA137" s="92">
        <f t="shared" si="43"/>
        <v>0</v>
      </c>
      <c r="AB137" s="71"/>
      <c r="AC137" s="3"/>
      <c r="AD137" s="71"/>
      <c r="AE137" s="78"/>
      <c r="AF137" s="78"/>
      <c r="AG137" s="3"/>
      <c r="AH137" s="3"/>
      <c r="AI137" s="79"/>
      <c r="AJ137" s="3"/>
      <c r="AK137" s="71"/>
      <c r="AL137" s="3"/>
      <c r="AM137" s="71"/>
      <c r="AN137" s="71"/>
      <c r="AO137" s="3"/>
      <c r="AP137" s="76"/>
      <c r="AQ137" s="74"/>
      <c r="AR137" s="3"/>
      <c r="AS137" s="3"/>
      <c r="AT137" s="3"/>
      <c r="AU137" s="3"/>
      <c r="AV137" s="3"/>
      <c r="AW137" s="1"/>
      <c r="AX137" s="1"/>
      <c r="AY137" s="1">
        <f t="shared" si="40"/>
        <v>0</v>
      </c>
      <c r="AZ137" s="3"/>
      <c r="BA137" s="3"/>
      <c r="BB137" s="3"/>
      <c r="BC137" s="80" t="e">
        <f t="shared" si="44"/>
        <v>#DIV/0!</v>
      </c>
      <c r="BD137" s="80" t="e">
        <f t="shared" si="45"/>
        <v>#DIV/0!</v>
      </c>
      <c r="BE137" s="81">
        <f t="shared" si="46"/>
        <v>0</v>
      </c>
      <c r="BF137" s="81">
        <f t="shared" si="47"/>
        <v>0</v>
      </c>
      <c r="BG137" s="81">
        <f t="shared" si="48"/>
        <v>0</v>
      </c>
      <c r="BH137" s="81">
        <f t="shared" si="49"/>
        <v>0</v>
      </c>
      <c r="BI137" s="81">
        <f t="shared" si="50"/>
        <v>0</v>
      </c>
    </row>
    <row r="138" spans="1:61" ht="17.25" thickTop="1" thickBot="1">
      <c r="A138" s="70"/>
      <c r="B138" s="71"/>
      <c r="C138" s="3"/>
      <c r="D138" s="45"/>
      <c r="E138" s="45"/>
      <c r="F138" s="45">
        <f t="shared" si="38"/>
        <v>0</v>
      </c>
      <c r="G138" s="3"/>
      <c r="H138" s="3"/>
      <c r="I138" s="39"/>
      <c r="J138" s="45">
        <f t="shared" si="41"/>
        <v>0</v>
      </c>
      <c r="K138" s="45">
        <f t="shared" si="42"/>
        <v>0</v>
      </c>
      <c r="L138" s="3"/>
      <c r="M138" s="72"/>
      <c r="N138" s="73"/>
      <c r="O138" s="45">
        <f t="shared" si="39"/>
        <v>0</v>
      </c>
      <c r="P138" s="71"/>
      <c r="Q138" s="74"/>
      <c r="R138" s="74"/>
      <c r="S138" s="75"/>
      <c r="T138" s="76"/>
      <c r="U138" s="70"/>
      <c r="V138" s="3"/>
      <c r="W138" s="3"/>
      <c r="X138" s="3"/>
      <c r="Y138" s="39"/>
      <c r="Z138" s="405">
        <f t="shared" si="51"/>
        <v>0</v>
      </c>
      <c r="AA138" s="92">
        <f t="shared" si="43"/>
        <v>0</v>
      </c>
      <c r="AB138" s="71"/>
      <c r="AC138" s="3"/>
      <c r="AD138" s="71"/>
      <c r="AE138" s="78"/>
      <c r="AF138" s="78"/>
      <c r="AG138" s="3"/>
      <c r="AH138" s="3"/>
      <c r="AI138" s="79"/>
      <c r="AJ138" s="3"/>
      <c r="AK138" s="71"/>
      <c r="AL138" s="3"/>
      <c r="AM138" s="71"/>
      <c r="AN138" s="71"/>
      <c r="AO138" s="3"/>
      <c r="AP138" s="76"/>
      <c r="AQ138" s="74"/>
      <c r="AR138" s="3"/>
      <c r="AS138" s="3"/>
      <c r="AT138" s="3"/>
      <c r="AU138" s="3"/>
      <c r="AV138" s="3"/>
      <c r="AW138" s="1"/>
      <c r="AX138" s="1"/>
      <c r="AY138" s="1">
        <f t="shared" si="40"/>
        <v>0</v>
      </c>
      <c r="AZ138" s="3"/>
      <c r="BA138" s="3"/>
      <c r="BB138" s="3"/>
      <c r="BC138" s="80" t="e">
        <f t="shared" si="44"/>
        <v>#DIV/0!</v>
      </c>
      <c r="BD138" s="80" t="e">
        <f t="shared" si="45"/>
        <v>#DIV/0!</v>
      </c>
      <c r="BE138" s="81">
        <f t="shared" si="46"/>
        <v>0</v>
      </c>
      <c r="BF138" s="81">
        <f t="shared" si="47"/>
        <v>0</v>
      </c>
      <c r="BG138" s="81">
        <f t="shared" si="48"/>
        <v>0</v>
      </c>
      <c r="BH138" s="81">
        <f t="shared" si="49"/>
        <v>0</v>
      </c>
      <c r="BI138" s="81">
        <f t="shared" si="50"/>
        <v>0</v>
      </c>
    </row>
    <row r="139" spans="1:61" ht="17.25" thickTop="1" thickBot="1">
      <c r="A139" s="70"/>
      <c r="B139" s="71"/>
      <c r="C139" s="3"/>
      <c r="D139" s="45"/>
      <c r="E139" s="45"/>
      <c r="F139" s="45">
        <f t="shared" si="38"/>
        <v>0</v>
      </c>
      <c r="G139" s="3"/>
      <c r="H139" s="3"/>
      <c r="I139" s="39"/>
      <c r="J139" s="45">
        <f t="shared" si="41"/>
        <v>0</v>
      </c>
      <c r="K139" s="45">
        <f t="shared" si="42"/>
        <v>0</v>
      </c>
      <c r="L139" s="3"/>
      <c r="M139" s="72"/>
      <c r="N139" s="73"/>
      <c r="O139" s="45">
        <f t="shared" si="39"/>
        <v>0</v>
      </c>
      <c r="P139" s="71"/>
      <c r="Q139" s="74"/>
      <c r="R139" s="74"/>
      <c r="S139" s="75"/>
      <c r="T139" s="76"/>
      <c r="U139" s="70"/>
      <c r="V139" s="3"/>
      <c r="W139" s="3"/>
      <c r="X139" s="3"/>
      <c r="Y139" s="39"/>
      <c r="Z139" s="405">
        <f t="shared" si="51"/>
        <v>0</v>
      </c>
      <c r="AA139" s="92">
        <f t="shared" si="43"/>
        <v>0</v>
      </c>
      <c r="AB139" s="71"/>
      <c r="AC139" s="3"/>
      <c r="AD139" s="71"/>
      <c r="AE139" s="78"/>
      <c r="AF139" s="78"/>
      <c r="AG139" s="3"/>
      <c r="AH139" s="3"/>
      <c r="AI139" s="79"/>
      <c r="AJ139" s="3"/>
      <c r="AK139" s="71"/>
      <c r="AL139" s="3"/>
      <c r="AM139" s="71"/>
      <c r="AN139" s="71"/>
      <c r="AO139" s="3"/>
      <c r="AP139" s="76"/>
      <c r="AQ139" s="74"/>
      <c r="AR139" s="3"/>
      <c r="AS139" s="3"/>
      <c r="AT139" s="3"/>
      <c r="AU139" s="3"/>
      <c r="AV139" s="3"/>
      <c r="AW139" s="1"/>
      <c r="AX139" s="1"/>
      <c r="AY139" s="1">
        <f t="shared" si="40"/>
        <v>0</v>
      </c>
      <c r="AZ139" s="3"/>
      <c r="BA139" s="3"/>
      <c r="BB139" s="3"/>
      <c r="BC139" s="80" t="e">
        <f t="shared" si="44"/>
        <v>#DIV/0!</v>
      </c>
      <c r="BD139" s="80" t="e">
        <f t="shared" si="45"/>
        <v>#DIV/0!</v>
      </c>
      <c r="BE139" s="81">
        <f t="shared" si="46"/>
        <v>0</v>
      </c>
      <c r="BF139" s="81">
        <f t="shared" si="47"/>
        <v>0</v>
      </c>
      <c r="BG139" s="81">
        <f t="shared" si="48"/>
        <v>0</v>
      </c>
      <c r="BH139" s="81">
        <f t="shared" si="49"/>
        <v>0</v>
      </c>
      <c r="BI139" s="81">
        <f t="shared" si="50"/>
        <v>0</v>
      </c>
    </row>
    <row r="140" spans="1:61" ht="17.25" thickTop="1" thickBot="1">
      <c r="A140" s="70"/>
      <c r="B140" s="71"/>
      <c r="C140" s="3"/>
      <c r="D140" s="45"/>
      <c r="E140" s="45"/>
      <c r="F140" s="45">
        <f t="shared" ref="F140:F203" si="52">D140+E140</f>
        <v>0</v>
      </c>
      <c r="G140" s="3"/>
      <c r="H140" s="3"/>
      <c r="I140" s="39"/>
      <c r="J140" s="45">
        <f t="shared" si="41"/>
        <v>0</v>
      </c>
      <c r="K140" s="45">
        <f t="shared" si="42"/>
        <v>0</v>
      </c>
      <c r="L140" s="3"/>
      <c r="M140" s="72"/>
      <c r="N140" s="73"/>
      <c r="O140" s="45">
        <f t="shared" ref="O140:O203" si="53">I140-D140</f>
        <v>0</v>
      </c>
      <c r="P140" s="71"/>
      <c r="Q140" s="74"/>
      <c r="R140" s="74"/>
      <c r="S140" s="75"/>
      <c r="T140" s="76"/>
      <c r="U140" s="70"/>
      <c r="V140" s="3"/>
      <c r="W140" s="3"/>
      <c r="X140" s="3"/>
      <c r="Y140" s="39"/>
      <c r="Z140" s="405">
        <f t="shared" si="51"/>
        <v>0</v>
      </c>
      <c r="AA140" s="92">
        <f t="shared" si="43"/>
        <v>0</v>
      </c>
      <c r="AB140" s="71"/>
      <c r="AC140" s="3"/>
      <c r="AD140" s="71"/>
      <c r="AE140" s="78"/>
      <c r="AF140" s="78"/>
      <c r="AG140" s="3"/>
      <c r="AH140" s="3"/>
      <c r="AI140" s="79"/>
      <c r="AJ140" s="3"/>
      <c r="AK140" s="71"/>
      <c r="AL140" s="3"/>
      <c r="AM140" s="71"/>
      <c r="AN140" s="71"/>
      <c r="AO140" s="3"/>
      <c r="AP140" s="76"/>
      <c r="AQ140" s="74"/>
      <c r="AR140" s="3"/>
      <c r="AS140" s="3"/>
      <c r="AT140" s="3"/>
      <c r="AU140" s="3"/>
      <c r="AV140" s="3"/>
      <c r="AW140" s="1"/>
      <c r="AX140" s="1"/>
      <c r="AY140" s="1">
        <f t="shared" ref="AY140:AY203" si="54">(AW140*35%)-AX140</f>
        <v>0</v>
      </c>
      <c r="AZ140" s="3"/>
      <c r="BA140" s="3"/>
      <c r="BB140" s="3"/>
      <c r="BC140" s="80" t="e">
        <f t="shared" si="44"/>
        <v>#DIV/0!</v>
      </c>
      <c r="BD140" s="80" t="e">
        <f t="shared" si="45"/>
        <v>#DIV/0!</v>
      </c>
      <c r="BE140" s="81">
        <f t="shared" si="46"/>
        <v>0</v>
      </c>
      <c r="BF140" s="81">
        <f t="shared" si="47"/>
        <v>0</v>
      </c>
      <c r="BG140" s="81">
        <f t="shared" si="48"/>
        <v>0</v>
      </c>
      <c r="BH140" s="81">
        <f t="shared" si="49"/>
        <v>0</v>
      </c>
      <c r="BI140" s="81">
        <f t="shared" si="50"/>
        <v>0</v>
      </c>
    </row>
    <row r="141" spans="1:61" ht="17.25" thickTop="1" thickBot="1">
      <c r="A141" s="70"/>
      <c r="B141" s="71"/>
      <c r="C141" s="3"/>
      <c r="D141" s="45"/>
      <c r="E141" s="45"/>
      <c r="F141" s="45">
        <f t="shared" si="52"/>
        <v>0</v>
      </c>
      <c r="G141" s="3"/>
      <c r="H141" s="3"/>
      <c r="I141" s="39"/>
      <c r="J141" s="45">
        <f t="shared" si="41"/>
        <v>0</v>
      </c>
      <c r="K141" s="45">
        <f t="shared" si="42"/>
        <v>0</v>
      </c>
      <c r="L141" s="3"/>
      <c r="M141" s="72"/>
      <c r="N141" s="73"/>
      <c r="O141" s="45">
        <f t="shared" si="53"/>
        <v>0</v>
      </c>
      <c r="P141" s="71"/>
      <c r="Q141" s="74"/>
      <c r="R141" s="74"/>
      <c r="S141" s="75"/>
      <c r="T141" s="76"/>
      <c r="U141" s="70"/>
      <c r="V141" s="3"/>
      <c r="W141" s="3"/>
      <c r="X141" s="3"/>
      <c r="Y141" s="39"/>
      <c r="Z141" s="405">
        <f t="shared" si="51"/>
        <v>0</v>
      </c>
      <c r="AA141" s="92">
        <f t="shared" si="43"/>
        <v>0</v>
      </c>
      <c r="AB141" s="71"/>
      <c r="AC141" s="3"/>
      <c r="AD141" s="71"/>
      <c r="AE141" s="78"/>
      <c r="AF141" s="78"/>
      <c r="AG141" s="3"/>
      <c r="AH141" s="3"/>
      <c r="AI141" s="79"/>
      <c r="AJ141" s="3"/>
      <c r="AK141" s="71"/>
      <c r="AL141" s="3"/>
      <c r="AM141" s="71"/>
      <c r="AN141" s="71"/>
      <c r="AO141" s="3"/>
      <c r="AP141" s="76"/>
      <c r="AQ141" s="74"/>
      <c r="AR141" s="3"/>
      <c r="AS141" s="3"/>
      <c r="AT141" s="3"/>
      <c r="AU141" s="3"/>
      <c r="AV141" s="3"/>
      <c r="AW141" s="1"/>
      <c r="AX141" s="1"/>
      <c r="AY141" s="1">
        <f t="shared" si="54"/>
        <v>0</v>
      </c>
      <c r="AZ141" s="3"/>
      <c r="BA141" s="3"/>
      <c r="BB141" s="3"/>
      <c r="BC141" s="80" t="e">
        <f t="shared" si="44"/>
        <v>#DIV/0!</v>
      </c>
      <c r="BD141" s="80" t="e">
        <f t="shared" si="45"/>
        <v>#DIV/0!</v>
      </c>
      <c r="BE141" s="81">
        <f t="shared" si="46"/>
        <v>0</v>
      </c>
      <c r="BF141" s="81">
        <f t="shared" si="47"/>
        <v>0</v>
      </c>
      <c r="BG141" s="81">
        <f t="shared" si="48"/>
        <v>0</v>
      </c>
      <c r="BH141" s="81">
        <f t="shared" si="49"/>
        <v>0</v>
      </c>
      <c r="BI141" s="81">
        <f t="shared" si="50"/>
        <v>0</v>
      </c>
    </row>
    <row r="142" spans="1:61" ht="17.25" thickTop="1" thickBot="1">
      <c r="A142" s="70"/>
      <c r="B142" s="71"/>
      <c r="C142" s="3"/>
      <c r="D142" s="45"/>
      <c r="E142" s="45"/>
      <c r="F142" s="45">
        <f t="shared" si="52"/>
        <v>0</v>
      </c>
      <c r="G142" s="3"/>
      <c r="H142" s="3"/>
      <c r="I142" s="39"/>
      <c r="J142" s="45">
        <f t="shared" si="41"/>
        <v>0</v>
      </c>
      <c r="K142" s="45">
        <f t="shared" si="42"/>
        <v>0</v>
      </c>
      <c r="L142" s="3"/>
      <c r="M142" s="72"/>
      <c r="N142" s="73"/>
      <c r="O142" s="45">
        <f t="shared" si="53"/>
        <v>0</v>
      </c>
      <c r="P142" s="71"/>
      <c r="Q142" s="74"/>
      <c r="R142" s="74"/>
      <c r="S142" s="75"/>
      <c r="T142" s="76"/>
      <c r="U142" s="70"/>
      <c r="V142" s="3"/>
      <c r="W142" s="3"/>
      <c r="X142" s="3"/>
      <c r="Y142" s="39"/>
      <c r="Z142" s="405">
        <f t="shared" si="51"/>
        <v>0</v>
      </c>
      <c r="AA142" s="92">
        <f t="shared" si="43"/>
        <v>0</v>
      </c>
      <c r="AB142" s="71"/>
      <c r="AC142" s="3"/>
      <c r="AD142" s="71"/>
      <c r="AE142" s="78"/>
      <c r="AF142" s="78"/>
      <c r="AG142" s="3"/>
      <c r="AH142" s="3"/>
      <c r="AI142" s="79"/>
      <c r="AJ142" s="3"/>
      <c r="AK142" s="71"/>
      <c r="AL142" s="3"/>
      <c r="AM142" s="71"/>
      <c r="AN142" s="71"/>
      <c r="AO142" s="3"/>
      <c r="AP142" s="76"/>
      <c r="AQ142" s="74"/>
      <c r="AR142" s="3"/>
      <c r="AS142" s="3"/>
      <c r="AT142" s="3"/>
      <c r="AU142" s="3"/>
      <c r="AV142" s="3"/>
      <c r="AW142" s="1"/>
      <c r="AX142" s="1"/>
      <c r="AY142" s="1">
        <f t="shared" si="54"/>
        <v>0</v>
      </c>
      <c r="AZ142" s="3"/>
      <c r="BA142" s="3"/>
      <c r="BB142" s="3"/>
      <c r="BC142" s="80" t="e">
        <f t="shared" si="44"/>
        <v>#DIV/0!</v>
      </c>
      <c r="BD142" s="80" t="e">
        <f t="shared" si="45"/>
        <v>#DIV/0!</v>
      </c>
      <c r="BE142" s="81">
        <f t="shared" si="46"/>
        <v>0</v>
      </c>
      <c r="BF142" s="81">
        <f t="shared" si="47"/>
        <v>0</v>
      </c>
      <c r="BG142" s="81">
        <f t="shared" si="48"/>
        <v>0</v>
      </c>
      <c r="BH142" s="81">
        <f t="shared" si="49"/>
        <v>0</v>
      </c>
      <c r="BI142" s="81">
        <f t="shared" si="50"/>
        <v>0</v>
      </c>
    </row>
    <row r="143" spans="1:61" ht="17.25" thickTop="1" thickBot="1">
      <c r="A143" s="70"/>
      <c r="B143" s="71"/>
      <c r="C143" s="3"/>
      <c r="D143" s="45"/>
      <c r="E143" s="45"/>
      <c r="F143" s="45">
        <f t="shared" si="52"/>
        <v>0</v>
      </c>
      <c r="G143" s="3"/>
      <c r="H143" s="3"/>
      <c r="I143" s="39"/>
      <c r="J143" s="45">
        <f t="shared" si="41"/>
        <v>0</v>
      </c>
      <c r="K143" s="45">
        <f t="shared" si="42"/>
        <v>0</v>
      </c>
      <c r="L143" s="3"/>
      <c r="M143" s="72"/>
      <c r="N143" s="73"/>
      <c r="O143" s="45">
        <f t="shared" si="53"/>
        <v>0</v>
      </c>
      <c r="P143" s="71"/>
      <c r="Q143" s="74"/>
      <c r="R143" s="74"/>
      <c r="S143" s="75"/>
      <c r="T143" s="76"/>
      <c r="U143" s="70"/>
      <c r="V143" s="3"/>
      <c r="W143" s="3"/>
      <c r="X143" s="3"/>
      <c r="Y143" s="39"/>
      <c r="Z143" s="405">
        <f t="shared" si="51"/>
        <v>0</v>
      </c>
      <c r="AA143" s="92">
        <f t="shared" si="43"/>
        <v>0</v>
      </c>
      <c r="AB143" s="71"/>
      <c r="AC143" s="3"/>
      <c r="AD143" s="71"/>
      <c r="AE143" s="78"/>
      <c r="AF143" s="78"/>
      <c r="AG143" s="3"/>
      <c r="AH143" s="3"/>
      <c r="AI143" s="79"/>
      <c r="AJ143" s="3"/>
      <c r="AK143" s="71"/>
      <c r="AL143" s="3"/>
      <c r="AM143" s="71"/>
      <c r="AN143" s="71"/>
      <c r="AO143" s="3"/>
      <c r="AP143" s="76"/>
      <c r="AQ143" s="74"/>
      <c r="AR143" s="3"/>
      <c r="AS143" s="3"/>
      <c r="AT143" s="3"/>
      <c r="AU143" s="3"/>
      <c r="AV143" s="3"/>
      <c r="AW143" s="1"/>
      <c r="AX143" s="1"/>
      <c r="AY143" s="1">
        <f t="shared" si="54"/>
        <v>0</v>
      </c>
      <c r="AZ143" s="3"/>
      <c r="BA143" s="3"/>
      <c r="BB143" s="3"/>
      <c r="BC143" s="80" t="e">
        <f t="shared" si="44"/>
        <v>#DIV/0!</v>
      </c>
      <c r="BD143" s="80" t="e">
        <f t="shared" si="45"/>
        <v>#DIV/0!</v>
      </c>
      <c r="BE143" s="81">
        <f t="shared" si="46"/>
        <v>0</v>
      </c>
      <c r="BF143" s="81">
        <f t="shared" si="47"/>
        <v>0</v>
      </c>
      <c r="BG143" s="81">
        <f t="shared" si="48"/>
        <v>0</v>
      </c>
      <c r="BH143" s="81">
        <f t="shared" si="49"/>
        <v>0</v>
      </c>
      <c r="BI143" s="81">
        <f t="shared" si="50"/>
        <v>0</v>
      </c>
    </row>
    <row r="144" spans="1:61" ht="17.25" thickTop="1" thickBot="1">
      <c r="A144" s="70"/>
      <c r="B144" s="71"/>
      <c r="C144" s="3"/>
      <c r="D144" s="45"/>
      <c r="E144" s="45"/>
      <c r="F144" s="45">
        <f t="shared" si="52"/>
        <v>0</v>
      </c>
      <c r="G144" s="3"/>
      <c r="H144" s="3"/>
      <c r="I144" s="39"/>
      <c r="J144" s="45">
        <f t="shared" si="41"/>
        <v>0</v>
      </c>
      <c r="K144" s="45">
        <f t="shared" si="42"/>
        <v>0</v>
      </c>
      <c r="L144" s="3"/>
      <c r="M144" s="72"/>
      <c r="N144" s="73"/>
      <c r="O144" s="45">
        <f t="shared" si="53"/>
        <v>0</v>
      </c>
      <c r="P144" s="71"/>
      <c r="Q144" s="74"/>
      <c r="R144" s="74"/>
      <c r="S144" s="75"/>
      <c r="T144" s="76"/>
      <c r="U144" s="70"/>
      <c r="V144" s="3"/>
      <c r="W144" s="3"/>
      <c r="X144" s="3"/>
      <c r="Y144" s="39"/>
      <c r="Z144" s="405">
        <f t="shared" si="51"/>
        <v>0</v>
      </c>
      <c r="AA144" s="92">
        <f t="shared" si="43"/>
        <v>0</v>
      </c>
      <c r="AB144" s="71"/>
      <c r="AC144" s="3"/>
      <c r="AD144" s="71"/>
      <c r="AE144" s="78"/>
      <c r="AF144" s="78"/>
      <c r="AG144" s="3"/>
      <c r="AH144" s="3"/>
      <c r="AI144" s="79"/>
      <c r="AJ144" s="3"/>
      <c r="AK144" s="71"/>
      <c r="AL144" s="3"/>
      <c r="AM144" s="71"/>
      <c r="AN144" s="71"/>
      <c r="AO144" s="3"/>
      <c r="AP144" s="76"/>
      <c r="AQ144" s="74"/>
      <c r="AR144" s="3"/>
      <c r="AS144" s="3"/>
      <c r="AT144" s="3"/>
      <c r="AU144" s="3"/>
      <c r="AV144" s="3"/>
      <c r="AW144" s="1"/>
      <c r="AX144" s="1"/>
      <c r="AY144" s="1">
        <f t="shared" si="54"/>
        <v>0</v>
      </c>
      <c r="AZ144" s="3"/>
      <c r="BA144" s="3"/>
      <c r="BB144" s="3"/>
      <c r="BC144" s="80" t="e">
        <f t="shared" si="44"/>
        <v>#DIV/0!</v>
      </c>
      <c r="BD144" s="80" t="e">
        <f t="shared" si="45"/>
        <v>#DIV/0!</v>
      </c>
      <c r="BE144" s="81">
        <f t="shared" si="46"/>
        <v>0</v>
      </c>
      <c r="BF144" s="81">
        <f t="shared" si="47"/>
        <v>0</v>
      </c>
      <c r="BG144" s="81">
        <f t="shared" si="48"/>
        <v>0</v>
      </c>
      <c r="BH144" s="81">
        <f t="shared" si="49"/>
        <v>0</v>
      </c>
      <c r="BI144" s="81">
        <f t="shared" si="50"/>
        <v>0</v>
      </c>
    </row>
    <row r="145" spans="1:61" ht="17.25" thickTop="1" thickBot="1">
      <c r="A145" s="70"/>
      <c r="B145" s="71"/>
      <c r="C145" s="3"/>
      <c r="D145" s="45"/>
      <c r="E145" s="45"/>
      <c r="F145" s="45">
        <f t="shared" si="52"/>
        <v>0</v>
      </c>
      <c r="G145" s="3"/>
      <c r="H145" s="3"/>
      <c r="I145" s="39"/>
      <c r="J145" s="45">
        <f t="shared" si="41"/>
        <v>0</v>
      </c>
      <c r="K145" s="45">
        <f t="shared" si="42"/>
        <v>0</v>
      </c>
      <c r="L145" s="3"/>
      <c r="M145" s="72"/>
      <c r="N145" s="73"/>
      <c r="O145" s="45">
        <f t="shared" si="53"/>
        <v>0</v>
      </c>
      <c r="P145" s="71"/>
      <c r="Q145" s="74"/>
      <c r="R145" s="74"/>
      <c r="S145" s="75"/>
      <c r="T145" s="76"/>
      <c r="U145" s="70"/>
      <c r="V145" s="3"/>
      <c r="W145" s="3"/>
      <c r="X145" s="3"/>
      <c r="Y145" s="39"/>
      <c r="Z145" s="405">
        <f t="shared" si="51"/>
        <v>0</v>
      </c>
      <c r="AA145" s="92">
        <f t="shared" si="43"/>
        <v>0</v>
      </c>
      <c r="AB145" s="71"/>
      <c r="AC145" s="3"/>
      <c r="AD145" s="71"/>
      <c r="AE145" s="78"/>
      <c r="AF145" s="78"/>
      <c r="AG145" s="3"/>
      <c r="AH145" s="3"/>
      <c r="AI145" s="79"/>
      <c r="AJ145" s="3"/>
      <c r="AK145" s="71"/>
      <c r="AL145" s="3"/>
      <c r="AM145" s="71"/>
      <c r="AN145" s="71"/>
      <c r="AO145" s="3"/>
      <c r="AP145" s="76"/>
      <c r="AQ145" s="74"/>
      <c r="AR145" s="3"/>
      <c r="AS145" s="3"/>
      <c r="AT145" s="3"/>
      <c r="AU145" s="3"/>
      <c r="AV145" s="3"/>
      <c r="AW145" s="1"/>
      <c r="AX145" s="1"/>
      <c r="AY145" s="1">
        <f t="shared" si="54"/>
        <v>0</v>
      </c>
      <c r="AZ145" s="3"/>
      <c r="BA145" s="3"/>
      <c r="BB145" s="3"/>
      <c r="BC145" s="80" t="e">
        <f t="shared" si="44"/>
        <v>#DIV/0!</v>
      </c>
      <c r="BD145" s="80" t="e">
        <f t="shared" si="45"/>
        <v>#DIV/0!</v>
      </c>
      <c r="BE145" s="81">
        <f t="shared" si="46"/>
        <v>0</v>
      </c>
      <c r="BF145" s="81">
        <f t="shared" si="47"/>
        <v>0</v>
      </c>
      <c r="BG145" s="81">
        <f t="shared" si="48"/>
        <v>0</v>
      </c>
      <c r="BH145" s="81">
        <f t="shared" si="49"/>
        <v>0</v>
      </c>
      <c r="BI145" s="81">
        <f t="shared" si="50"/>
        <v>0</v>
      </c>
    </row>
    <row r="146" spans="1:61" ht="17.25" thickTop="1" thickBot="1">
      <c r="A146" s="70"/>
      <c r="B146" s="71"/>
      <c r="C146" s="3"/>
      <c r="D146" s="45"/>
      <c r="E146" s="45"/>
      <c r="F146" s="45">
        <f t="shared" si="52"/>
        <v>0</v>
      </c>
      <c r="G146" s="3"/>
      <c r="H146" s="3"/>
      <c r="I146" s="39"/>
      <c r="J146" s="45">
        <f t="shared" si="41"/>
        <v>0</v>
      </c>
      <c r="K146" s="45">
        <f t="shared" si="42"/>
        <v>0</v>
      </c>
      <c r="L146" s="3"/>
      <c r="M146" s="72"/>
      <c r="N146" s="73"/>
      <c r="O146" s="45">
        <f t="shared" si="53"/>
        <v>0</v>
      </c>
      <c r="P146" s="71"/>
      <c r="Q146" s="74"/>
      <c r="R146" s="74"/>
      <c r="S146" s="75"/>
      <c r="T146" s="76"/>
      <c r="U146" s="70"/>
      <c r="V146" s="3"/>
      <c r="W146" s="3"/>
      <c r="X146" s="3"/>
      <c r="Y146" s="39"/>
      <c r="Z146" s="405">
        <f t="shared" si="51"/>
        <v>0</v>
      </c>
      <c r="AA146" s="92">
        <f t="shared" si="43"/>
        <v>0</v>
      </c>
      <c r="AB146" s="71"/>
      <c r="AC146" s="3"/>
      <c r="AD146" s="71"/>
      <c r="AE146" s="78"/>
      <c r="AF146" s="78"/>
      <c r="AG146" s="3"/>
      <c r="AH146" s="3"/>
      <c r="AI146" s="79"/>
      <c r="AJ146" s="3"/>
      <c r="AK146" s="71"/>
      <c r="AL146" s="3"/>
      <c r="AM146" s="71"/>
      <c r="AN146" s="71"/>
      <c r="AO146" s="3"/>
      <c r="AP146" s="76"/>
      <c r="AQ146" s="74"/>
      <c r="AR146" s="3"/>
      <c r="AS146" s="3"/>
      <c r="AT146" s="3"/>
      <c r="AU146" s="3"/>
      <c r="AV146" s="3"/>
      <c r="AW146" s="1"/>
      <c r="AX146" s="1"/>
      <c r="AY146" s="1">
        <f t="shared" si="54"/>
        <v>0</v>
      </c>
      <c r="AZ146" s="3"/>
      <c r="BA146" s="3"/>
      <c r="BB146" s="3"/>
      <c r="BC146" s="80" t="e">
        <f t="shared" si="44"/>
        <v>#DIV/0!</v>
      </c>
      <c r="BD146" s="80" t="e">
        <f t="shared" si="45"/>
        <v>#DIV/0!</v>
      </c>
      <c r="BE146" s="81">
        <f t="shared" si="46"/>
        <v>0</v>
      </c>
      <c r="BF146" s="81">
        <f t="shared" si="47"/>
        <v>0</v>
      </c>
      <c r="BG146" s="81">
        <f t="shared" si="48"/>
        <v>0</v>
      </c>
      <c r="BH146" s="81">
        <f t="shared" si="49"/>
        <v>0</v>
      </c>
      <c r="BI146" s="81">
        <f t="shared" si="50"/>
        <v>0</v>
      </c>
    </row>
    <row r="147" spans="1:61" ht="17.25" thickTop="1" thickBot="1">
      <c r="A147" s="70"/>
      <c r="B147" s="71"/>
      <c r="C147" s="3"/>
      <c r="D147" s="45"/>
      <c r="E147" s="45"/>
      <c r="F147" s="45">
        <f t="shared" si="52"/>
        <v>0</v>
      </c>
      <c r="G147" s="3"/>
      <c r="H147" s="3"/>
      <c r="I147" s="39"/>
      <c r="J147" s="45">
        <f t="shared" si="41"/>
        <v>0</v>
      </c>
      <c r="K147" s="45">
        <f t="shared" si="42"/>
        <v>0</v>
      </c>
      <c r="L147" s="3"/>
      <c r="M147" s="72"/>
      <c r="N147" s="73"/>
      <c r="O147" s="45">
        <f t="shared" si="53"/>
        <v>0</v>
      </c>
      <c r="P147" s="71"/>
      <c r="Q147" s="74"/>
      <c r="R147" s="74"/>
      <c r="S147" s="75"/>
      <c r="T147" s="76"/>
      <c r="U147" s="70"/>
      <c r="V147" s="3"/>
      <c r="W147" s="3"/>
      <c r="X147" s="3"/>
      <c r="Y147" s="39"/>
      <c r="Z147" s="405">
        <f t="shared" si="51"/>
        <v>0</v>
      </c>
      <c r="AA147" s="92">
        <f t="shared" si="43"/>
        <v>0</v>
      </c>
      <c r="AB147" s="71"/>
      <c r="AC147" s="3"/>
      <c r="AD147" s="71"/>
      <c r="AE147" s="78"/>
      <c r="AF147" s="78"/>
      <c r="AG147" s="3"/>
      <c r="AH147" s="3"/>
      <c r="AI147" s="79"/>
      <c r="AJ147" s="3"/>
      <c r="AK147" s="71"/>
      <c r="AL147" s="3"/>
      <c r="AM147" s="71"/>
      <c r="AN147" s="71"/>
      <c r="AO147" s="3"/>
      <c r="AP147" s="76"/>
      <c r="AQ147" s="74"/>
      <c r="AR147" s="3"/>
      <c r="AS147" s="3"/>
      <c r="AT147" s="3"/>
      <c r="AU147" s="3"/>
      <c r="AV147" s="3"/>
      <c r="AW147" s="1"/>
      <c r="AX147" s="1"/>
      <c r="AY147" s="1">
        <f t="shared" si="54"/>
        <v>0</v>
      </c>
      <c r="AZ147" s="3"/>
      <c r="BA147" s="3"/>
      <c r="BB147" s="3"/>
      <c r="BC147" s="80" t="e">
        <f t="shared" si="44"/>
        <v>#DIV/0!</v>
      </c>
      <c r="BD147" s="80" t="e">
        <f t="shared" si="45"/>
        <v>#DIV/0!</v>
      </c>
      <c r="BE147" s="81">
        <f t="shared" si="46"/>
        <v>0</v>
      </c>
      <c r="BF147" s="81">
        <f t="shared" si="47"/>
        <v>0</v>
      </c>
      <c r="BG147" s="81">
        <f t="shared" si="48"/>
        <v>0</v>
      </c>
      <c r="BH147" s="81">
        <f t="shared" si="49"/>
        <v>0</v>
      </c>
      <c r="BI147" s="81">
        <f t="shared" si="50"/>
        <v>0</v>
      </c>
    </row>
    <row r="148" spans="1:61" ht="17.25" thickTop="1" thickBot="1">
      <c r="A148" s="70"/>
      <c r="B148" s="71"/>
      <c r="C148" s="3"/>
      <c r="D148" s="45"/>
      <c r="E148" s="45"/>
      <c r="F148" s="45">
        <f t="shared" si="52"/>
        <v>0</v>
      </c>
      <c r="G148" s="3"/>
      <c r="H148" s="3"/>
      <c r="I148" s="39"/>
      <c r="J148" s="45">
        <f t="shared" si="41"/>
        <v>0</v>
      </c>
      <c r="K148" s="45">
        <f t="shared" si="42"/>
        <v>0</v>
      </c>
      <c r="L148" s="3"/>
      <c r="M148" s="72"/>
      <c r="N148" s="73"/>
      <c r="O148" s="45">
        <f t="shared" si="53"/>
        <v>0</v>
      </c>
      <c r="P148" s="71"/>
      <c r="Q148" s="74"/>
      <c r="R148" s="74"/>
      <c r="S148" s="75"/>
      <c r="T148" s="76"/>
      <c r="U148" s="70"/>
      <c r="V148" s="3"/>
      <c r="W148" s="3"/>
      <c r="X148" s="3"/>
      <c r="Y148" s="39"/>
      <c r="Z148" s="405">
        <f t="shared" si="51"/>
        <v>0</v>
      </c>
      <c r="AA148" s="92">
        <f t="shared" si="43"/>
        <v>0</v>
      </c>
      <c r="AB148" s="71"/>
      <c r="AC148" s="3"/>
      <c r="AD148" s="71"/>
      <c r="AE148" s="78"/>
      <c r="AF148" s="78"/>
      <c r="AG148" s="3"/>
      <c r="AH148" s="3"/>
      <c r="AI148" s="79"/>
      <c r="AJ148" s="3"/>
      <c r="AK148" s="71"/>
      <c r="AL148" s="3"/>
      <c r="AM148" s="71"/>
      <c r="AN148" s="71"/>
      <c r="AO148" s="3"/>
      <c r="AP148" s="76"/>
      <c r="AQ148" s="74"/>
      <c r="AR148" s="3"/>
      <c r="AS148" s="3"/>
      <c r="AT148" s="3"/>
      <c r="AU148" s="3"/>
      <c r="AV148" s="3"/>
      <c r="AW148" s="1"/>
      <c r="AX148" s="1"/>
      <c r="AY148" s="1">
        <f t="shared" si="54"/>
        <v>0</v>
      </c>
      <c r="AZ148" s="3"/>
      <c r="BA148" s="3"/>
      <c r="BB148" s="3"/>
      <c r="BC148" s="80" t="e">
        <f t="shared" si="44"/>
        <v>#DIV/0!</v>
      </c>
      <c r="BD148" s="80" t="e">
        <f t="shared" si="45"/>
        <v>#DIV/0!</v>
      </c>
      <c r="BE148" s="81">
        <f t="shared" si="46"/>
        <v>0</v>
      </c>
      <c r="BF148" s="81">
        <f t="shared" si="47"/>
        <v>0</v>
      </c>
      <c r="BG148" s="81">
        <f t="shared" si="48"/>
        <v>0</v>
      </c>
      <c r="BH148" s="81">
        <f t="shared" si="49"/>
        <v>0</v>
      </c>
      <c r="BI148" s="81">
        <f t="shared" si="50"/>
        <v>0</v>
      </c>
    </row>
    <row r="149" spans="1:61" ht="17.25" thickTop="1" thickBot="1">
      <c r="A149" s="70"/>
      <c r="B149" s="71"/>
      <c r="C149" s="3"/>
      <c r="D149" s="45"/>
      <c r="E149" s="45"/>
      <c r="F149" s="45">
        <f t="shared" si="52"/>
        <v>0</v>
      </c>
      <c r="G149" s="3"/>
      <c r="H149" s="3"/>
      <c r="I149" s="39"/>
      <c r="J149" s="45">
        <f t="shared" si="41"/>
        <v>0</v>
      </c>
      <c r="K149" s="45">
        <f t="shared" si="42"/>
        <v>0</v>
      </c>
      <c r="L149" s="3"/>
      <c r="M149" s="72"/>
      <c r="N149" s="73"/>
      <c r="O149" s="45">
        <f t="shared" si="53"/>
        <v>0</v>
      </c>
      <c r="P149" s="71"/>
      <c r="Q149" s="74"/>
      <c r="R149" s="74"/>
      <c r="S149" s="75"/>
      <c r="T149" s="76"/>
      <c r="U149" s="70"/>
      <c r="V149" s="3"/>
      <c r="W149" s="3"/>
      <c r="X149" s="3"/>
      <c r="Y149" s="39"/>
      <c r="Z149" s="405">
        <f t="shared" si="51"/>
        <v>0</v>
      </c>
      <c r="AA149" s="92">
        <f t="shared" si="43"/>
        <v>0</v>
      </c>
      <c r="AB149" s="71"/>
      <c r="AC149" s="3"/>
      <c r="AD149" s="71"/>
      <c r="AE149" s="78"/>
      <c r="AF149" s="78"/>
      <c r="AG149" s="3"/>
      <c r="AH149" s="3"/>
      <c r="AI149" s="79"/>
      <c r="AJ149" s="3"/>
      <c r="AK149" s="71"/>
      <c r="AL149" s="3"/>
      <c r="AM149" s="71"/>
      <c r="AN149" s="71"/>
      <c r="AO149" s="3"/>
      <c r="AP149" s="76"/>
      <c r="AQ149" s="74"/>
      <c r="AR149" s="3"/>
      <c r="AS149" s="3"/>
      <c r="AT149" s="3"/>
      <c r="AU149" s="3"/>
      <c r="AV149" s="3"/>
      <c r="AW149" s="1"/>
      <c r="AX149" s="1"/>
      <c r="AY149" s="1">
        <f t="shared" si="54"/>
        <v>0</v>
      </c>
      <c r="AZ149" s="3"/>
      <c r="BA149" s="3"/>
      <c r="BB149" s="3"/>
      <c r="BC149" s="80" t="e">
        <f t="shared" si="44"/>
        <v>#DIV/0!</v>
      </c>
      <c r="BD149" s="80" t="e">
        <f t="shared" si="45"/>
        <v>#DIV/0!</v>
      </c>
      <c r="BE149" s="81">
        <f t="shared" si="46"/>
        <v>0</v>
      </c>
      <c r="BF149" s="81">
        <f t="shared" si="47"/>
        <v>0</v>
      </c>
      <c r="BG149" s="81">
        <f t="shared" si="48"/>
        <v>0</v>
      </c>
      <c r="BH149" s="81">
        <f t="shared" si="49"/>
        <v>0</v>
      </c>
      <c r="BI149" s="81">
        <f t="shared" si="50"/>
        <v>0</v>
      </c>
    </row>
    <row r="150" spans="1:61" ht="17.25" thickTop="1" thickBot="1">
      <c r="A150" s="70"/>
      <c r="B150" s="71"/>
      <c r="C150" s="3"/>
      <c r="D150" s="45"/>
      <c r="E150" s="45"/>
      <c r="F150" s="45">
        <f t="shared" si="52"/>
        <v>0</v>
      </c>
      <c r="G150" s="3"/>
      <c r="H150" s="3"/>
      <c r="I150" s="39"/>
      <c r="J150" s="45">
        <f t="shared" si="41"/>
        <v>0</v>
      </c>
      <c r="K150" s="45">
        <f t="shared" si="42"/>
        <v>0</v>
      </c>
      <c r="L150" s="3"/>
      <c r="M150" s="72"/>
      <c r="N150" s="73"/>
      <c r="O150" s="45">
        <f t="shared" si="53"/>
        <v>0</v>
      </c>
      <c r="P150" s="71"/>
      <c r="Q150" s="74"/>
      <c r="R150" s="74"/>
      <c r="S150" s="75"/>
      <c r="T150" s="76"/>
      <c r="U150" s="70"/>
      <c r="V150" s="3"/>
      <c r="W150" s="3"/>
      <c r="X150" s="3"/>
      <c r="Y150" s="39"/>
      <c r="Z150" s="405">
        <f t="shared" si="51"/>
        <v>0</v>
      </c>
      <c r="AA150" s="92">
        <f t="shared" si="43"/>
        <v>0</v>
      </c>
      <c r="AB150" s="71"/>
      <c r="AC150" s="3"/>
      <c r="AD150" s="71"/>
      <c r="AE150" s="78"/>
      <c r="AF150" s="78"/>
      <c r="AG150" s="3"/>
      <c r="AH150" s="3"/>
      <c r="AI150" s="79"/>
      <c r="AJ150" s="3"/>
      <c r="AK150" s="71"/>
      <c r="AL150" s="3"/>
      <c r="AM150" s="71"/>
      <c r="AN150" s="71"/>
      <c r="AO150" s="3"/>
      <c r="AP150" s="76"/>
      <c r="AQ150" s="74"/>
      <c r="AR150" s="3"/>
      <c r="AS150" s="3"/>
      <c r="AT150" s="3"/>
      <c r="AU150" s="3"/>
      <c r="AV150" s="3"/>
      <c r="AW150" s="1"/>
      <c r="AX150" s="1"/>
      <c r="AY150" s="1">
        <f t="shared" si="54"/>
        <v>0</v>
      </c>
      <c r="AZ150" s="3"/>
      <c r="BA150" s="3"/>
      <c r="BB150" s="3"/>
      <c r="BC150" s="80" t="e">
        <f t="shared" si="44"/>
        <v>#DIV/0!</v>
      </c>
      <c r="BD150" s="80" t="e">
        <f t="shared" si="45"/>
        <v>#DIV/0!</v>
      </c>
      <c r="BE150" s="81">
        <f t="shared" si="46"/>
        <v>0</v>
      </c>
      <c r="BF150" s="81">
        <f t="shared" si="47"/>
        <v>0</v>
      </c>
      <c r="BG150" s="81">
        <f t="shared" si="48"/>
        <v>0</v>
      </c>
      <c r="BH150" s="81">
        <f t="shared" si="49"/>
        <v>0</v>
      </c>
      <c r="BI150" s="81">
        <f t="shared" si="50"/>
        <v>0</v>
      </c>
    </row>
    <row r="151" spans="1:61" ht="17.25" thickTop="1" thickBot="1">
      <c r="A151" s="70"/>
      <c r="B151" s="71"/>
      <c r="C151" s="3"/>
      <c r="D151" s="45"/>
      <c r="E151" s="45"/>
      <c r="F151" s="45">
        <f t="shared" si="52"/>
        <v>0</v>
      </c>
      <c r="G151" s="3"/>
      <c r="H151" s="3"/>
      <c r="I151" s="39"/>
      <c r="J151" s="45">
        <f t="shared" si="41"/>
        <v>0</v>
      </c>
      <c r="K151" s="45">
        <f t="shared" si="42"/>
        <v>0</v>
      </c>
      <c r="L151" s="3"/>
      <c r="M151" s="72"/>
      <c r="N151" s="73"/>
      <c r="O151" s="45">
        <f t="shared" si="53"/>
        <v>0</v>
      </c>
      <c r="P151" s="71"/>
      <c r="Q151" s="74"/>
      <c r="R151" s="74"/>
      <c r="S151" s="75"/>
      <c r="T151" s="76"/>
      <c r="U151" s="70"/>
      <c r="V151" s="3"/>
      <c r="W151" s="3"/>
      <c r="X151" s="3"/>
      <c r="Y151" s="39"/>
      <c r="Z151" s="405">
        <f t="shared" si="51"/>
        <v>0</v>
      </c>
      <c r="AA151" s="92">
        <f t="shared" si="43"/>
        <v>0</v>
      </c>
      <c r="AB151" s="71"/>
      <c r="AC151" s="3"/>
      <c r="AD151" s="71"/>
      <c r="AE151" s="78"/>
      <c r="AF151" s="78"/>
      <c r="AG151" s="3"/>
      <c r="AH151" s="3"/>
      <c r="AI151" s="79"/>
      <c r="AJ151" s="3"/>
      <c r="AK151" s="71"/>
      <c r="AL151" s="3"/>
      <c r="AM151" s="71"/>
      <c r="AN151" s="71"/>
      <c r="AO151" s="3"/>
      <c r="AP151" s="76"/>
      <c r="AQ151" s="74"/>
      <c r="AR151" s="3"/>
      <c r="AS151" s="3"/>
      <c r="AT151" s="3"/>
      <c r="AU151" s="3"/>
      <c r="AV151" s="3"/>
      <c r="AW151" s="1"/>
      <c r="AX151" s="1"/>
      <c r="AY151" s="1">
        <f t="shared" si="54"/>
        <v>0</v>
      </c>
      <c r="AZ151" s="3"/>
      <c r="BA151" s="3"/>
      <c r="BB151" s="3"/>
      <c r="BC151" s="80" t="e">
        <f t="shared" si="44"/>
        <v>#DIV/0!</v>
      </c>
      <c r="BD151" s="80" t="e">
        <f t="shared" si="45"/>
        <v>#DIV/0!</v>
      </c>
      <c r="BE151" s="81">
        <f t="shared" si="46"/>
        <v>0</v>
      </c>
      <c r="BF151" s="81">
        <f t="shared" si="47"/>
        <v>0</v>
      </c>
      <c r="BG151" s="81">
        <f t="shared" si="48"/>
        <v>0</v>
      </c>
      <c r="BH151" s="81">
        <f t="shared" si="49"/>
        <v>0</v>
      </c>
      <c r="BI151" s="81">
        <f t="shared" si="50"/>
        <v>0</v>
      </c>
    </row>
    <row r="152" spans="1:61" ht="17.25" thickTop="1" thickBot="1">
      <c r="A152" s="70"/>
      <c r="B152" s="71"/>
      <c r="C152" s="3"/>
      <c r="D152" s="45"/>
      <c r="E152" s="45"/>
      <c r="F152" s="45">
        <f t="shared" si="52"/>
        <v>0</v>
      </c>
      <c r="G152" s="3"/>
      <c r="H152" s="3"/>
      <c r="I152" s="39"/>
      <c r="J152" s="45">
        <f t="shared" si="41"/>
        <v>0</v>
      </c>
      <c r="K152" s="45">
        <f t="shared" si="42"/>
        <v>0</v>
      </c>
      <c r="L152" s="3"/>
      <c r="M152" s="72"/>
      <c r="N152" s="73"/>
      <c r="O152" s="45">
        <f t="shared" si="53"/>
        <v>0</v>
      </c>
      <c r="P152" s="71"/>
      <c r="Q152" s="74"/>
      <c r="R152" s="74"/>
      <c r="S152" s="75"/>
      <c r="T152" s="76"/>
      <c r="U152" s="70"/>
      <c r="V152" s="3"/>
      <c r="W152" s="3"/>
      <c r="X152" s="3"/>
      <c r="Y152" s="39"/>
      <c r="Z152" s="405">
        <f t="shared" si="51"/>
        <v>0</v>
      </c>
      <c r="AA152" s="92">
        <f t="shared" si="43"/>
        <v>0</v>
      </c>
      <c r="AB152" s="71"/>
      <c r="AC152" s="3"/>
      <c r="AD152" s="71"/>
      <c r="AE152" s="78"/>
      <c r="AF152" s="78"/>
      <c r="AG152" s="3"/>
      <c r="AH152" s="3"/>
      <c r="AI152" s="79"/>
      <c r="AJ152" s="3"/>
      <c r="AK152" s="71"/>
      <c r="AL152" s="3"/>
      <c r="AM152" s="71"/>
      <c r="AN152" s="71"/>
      <c r="AO152" s="3"/>
      <c r="AP152" s="76"/>
      <c r="AQ152" s="74"/>
      <c r="AR152" s="3"/>
      <c r="AS152" s="3"/>
      <c r="AT152" s="3"/>
      <c r="AU152" s="3"/>
      <c r="AV152" s="3"/>
      <c r="AW152" s="1"/>
      <c r="AX152" s="1"/>
      <c r="AY152" s="1">
        <f t="shared" si="54"/>
        <v>0</v>
      </c>
      <c r="AZ152" s="3"/>
      <c r="BA152" s="3"/>
      <c r="BB152" s="3"/>
      <c r="BC152" s="80" t="e">
        <f t="shared" si="44"/>
        <v>#DIV/0!</v>
      </c>
      <c r="BD152" s="80" t="e">
        <f t="shared" si="45"/>
        <v>#DIV/0!</v>
      </c>
      <c r="BE152" s="81">
        <f t="shared" si="46"/>
        <v>0</v>
      </c>
      <c r="BF152" s="81">
        <f t="shared" si="47"/>
        <v>0</v>
      </c>
      <c r="BG152" s="81">
        <f t="shared" si="48"/>
        <v>0</v>
      </c>
      <c r="BH152" s="81">
        <f t="shared" si="49"/>
        <v>0</v>
      </c>
      <c r="BI152" s="81">
        <f t="shared" si="50"/>
        <v>0</v>
      </c>
    </row>
    <row r="153" spans="1:61" ht="17.25" thickTop="1" thickBot="1">
      <c r="A153" s="70"/>
      <c r="B153" s="71"/>
      <c r="C153" s="3"/>
      <c r="D153" s="45"/>
      <c r="E153" s="45"/>
      <c r="F153" s="45">
        <f t="shared" si="52"/>
        <v>0</v>
      </c>
      <c r="G153" s="3"/>
      <c r="H153" s="3"/>
      <c r="I153" s="39"/>
      <c r="J153" s="45">
        <f t="shared" si="41"/>
        <v>0</v>
      </c>
      <c r="K153" s="45">
        <f t="shared" si="42"/>
        <v>0</v>
      </c>
      <c r="L153" s="3"/>
      <c r="M153" s="72"/>
      <c r="N153" s="73"/>
      <c r="O153" s="45">
        <f t="shared" si="53"/>
        <v>0</v>
      </c>
      <c r="P153" s="71"/>
      <c r="Q153" s="74"/>
      <c r="R153" s="74"/>
      <c r="S153" s="75"/>
      <c r="T153" s="76"/>
      <c r="U153" s="70"/>
      <c r="V153" s="3"/>
      <c r="W153" s="3"/>
      <c r="X153" s="3"/>
      <c r="Y153" s="39"/>
      <c r="Z153" s="405">
        <f t="shared" si="51"/>
        <v>0</v>
      </c>
      <c r="AA153" s="92">
        <f t="shared" si="43"/>
        <v>0</v>
      </c>
      <c r="AB153" s="71"/>
      <c r="AC153" s="3"/>
      <c r="AD153" s="71"/>
      <c r="AE153" s="78"/>
      <c r="AF153" s="78"/>
      <c r="AG153" s="3"/>
      <c r="AH153" s="3"/>
      <c r="AI153" s="79"/>
      <c r="AJ153" s="3"/>
      <c r="AK153" s="71"/>
      <c r="AL153" s="3"/>
      <c r="AM153" s="71"/>
      <c r="AN153" s="71"/>
      <c r="AO153" s="3"/>
      <c r="AP153" s="76"/>
      <c r="AQ153" s="74"/>
      <c r="AR153" s="3"/>
      <c r="AS153" s="3"/>
      <c r="AT153" s="3"/>
      <c r="AU153" s="3"/>
      <c r="AV153" s="3"/>
      <c r="AW153" s="1"/>
      <c r="AX153" s="1"/>
      <c r="AY153" s="1">
        <f t="shared" si="54"/>
        <v>0</v>
      </c>
      <c r="AZ153" s="3"/>
      <c r="BA153" s="3"/>
      <c r="BB153" s="3"/>
      <c r="BC153" s="80" t="e">
        <f t="shared" si="44"/>
        <v>#DIV/0!</v>
      </c>
      <c r="BD153" s="80" t="e">
        <f t="shared" si="45"/>
        <v>#DIV/0!</v>
      </c>
      <c r="BE153" s="81">
        <f t="shared" si="46"/>
        <v>0</v>
      </c>
      <c r="BF153" s="81">
        <f t="shared" si="47"/>
        <v>0</v>
      </c>
      <c r="BG153" s="81">
        <f t="shared" si="48"/>
        <v>0</v>
      </c>
      <c r="BH153" s="81">
        <f t="shared" si="49"/>
        <v>0</v>
      </c>
      <c r="BI153" s="81">
        <f t="shared" si="50"/>
        <v>0</v>
      </c>
    </row>
    <row r="154" spans="1:61" ht="17.25" thickTop="1" thickBot="1">
      <c r="A154" s="70"/>
      <c r="B154" s="71"/>
      <c r="C154" s="3"/>
      <c r="D154" s="45"/>
      <c r="E154" s="45"/>
      <c r="F154" s="45">
        <f t="shared" si="52"/>
        <v>0</v>
      </c>
      <c r="G154" s="3"/>
      <c r="H154" s="3"/>
      <c r="I154" s="39"/>
      <c r="J154" s="45">
        <f t="shared" si="41"/>
        <v>0</v>
      </c>
      <c r="K154" s="45">
        <f t="shared" si="42"/>
        <v>0</v>
      </c>
      <c r="L154" s="3"/>
      <c r="M154" s="72"/>
      <c r="N154" s="73"/>
      <c r="O154" s="45">
        <f t="shared" si="53"/>
        <v>0</v>
      </c>
      <c r="P154" s="71"/>
      <c r="Q154" s="74"/>
      <c r="R154" s="74"/>
      <c r="S154" s="75"/>
      <c r="T154" s="76"/>
      <c r="U154" s="70"/>
      <c r="V154" s="3"/>
      <c r="W154" s="3"/>
      <c r="X154" s="3"/>
      <c r="Y154" s="39"/>
      <c r="Z154" s="405">
        <f t="shared" si="51"/>
        <v>0</v>
      </c>
      <c r="AA154" s="92">
        <f t="shared" si="43"/>
        <v>0</v>
      </c>
      <c r="AB154" s="71"/>
      <c r="AC154" s="3"/>
      <c r="AD154" s="71"/>
      <c r="AE154" s="78"/>
      <c r="AF154" s="78"/>
      <c r="AG154" s="3"/>
      <c r="AH154" s="3"/>
      <c r="AI154" s="79"/>
      <c r="AJ154" s="3"/>
      <c r="AK154" s="71"/>
      <c r="AL154" s="3"/>
      <c r="AM154" s="71"/>
      <c r="AN154" s="71"/>
      <c r="AO154" s="3"/>
      <c r="AP154" s="76"/>
      <c r="AQ154" s="74"/>
      <c r="AR154" s="3"/>
      <c r="AS154" s="3"/>
      <c r="AT154" s="3"/>
      <c r="AU154" s="3"/>
      <c r="AV154" s="3"/>
      <c r="AW154" s="1"/>
      <c r="AX154" s="1"/>
      <c r="AY154" s="1">
        <f t="shared" si="54"/>
        <v>0</v>
      </c>
      <c r="AZ154" s="3"/>
      <c r="BA154" s="3"/>
      <c r="BB154" s="3"/>
      <c r="BC154" s="80" t="e">
        <f t="shared" si="44"/>
        <v>#DIV/0!</v>
      </c>
      <c r="BD154" s="80" t="e">
        <f t="shared" si="45"/>
        <v>#DIV/0!</v>
      </c>
      <c r="BE154" s="81">
        <f t="shared" si="46"/>
        <v>0</v>
      </c>
      <c r="BF154" s="81">
        <f t="shared" si="47"/>
        <v>0</v>
      </c>
      <c r="BG154" s="81">
        <f t="shared" si="48"/>
        <v>0</v>
      </c>
      <c r="BH154" s="81">
        <f t="shared" si="49"/>
        <v>0</v>
      </c>
      <c r="BI154" s="81">
        <f t="shared" si="50"/>
        <v>0</v>
      </c>
    </row>
    <row r="155" spans="1:61" ht="17.25" thickTop="1" thickBot="1">
      <c r="A155" s="70"/>
      <c r="B155" s="71"/>
      <c r="C155" s="3"/>
      <c r="D155" s="45"/>
      <c r="E155" s="45"/>
      <c r="F155" s="45">
        <f t="shared" si="52"/>
        <v>0</v>
      </c>
      <c r="G155" s="3"/>
      <c r="H155" s="3"/>
      <c r="I155" s="39"/>
      <c r="J155" s="45">
        <f t="shared" si="41"/>
        <v>0</v>
      </c>
      <c r="K155" s="45">
        <f t="shared" si="42"/>
        <v>0</v>
      </c>
      <c r="L155" s="3"/>
      <c r="M155" s="72"/>
      <c r="N155" s="73"/>
      <c r="O155" s="45">
        <f t="shared" si="53"/>
        <v>0</v>
      </c>
      <c r="P155" s="71"/>
      <c r="Q155" s="74"/>
      <c r="R155" s="74"/>
      <c r="S155" s="75"/>
      <c r="T155" s="76"/>
      <c r="U155" s="70"/>
      <c r="V155" s="3"/>
      <c r="W155" s="3"/>
      <c r="X155" s="3"/>
      <c r="Y155" s="39"/>
      <c r="Z155" s="405">
        <f t="shared" si="51"/>
        <v>0</v>
      </c>
      <c r="AA155" s="92">
        <f t="shared" si="43"/>
        <v>0</v>
      </c>
      <c r="AB155" s="71"/>
      <c r="AC155" s="3"/>
      <c r="AD155" s="71"/>
      <c r="AE155" s="78"/>
      <c r="AF155" s="78"/>
      <c r="AG155" s="3"/>
      <c r="AH155" s="3"/>
      <c r="AI155" s="79"/>
      <c r="AJ155" s="3"/>
      <c r="AK155" s="71"/>
      <c r="AL155" s="3"/>
      <c r="AM155" s="71"/>
      <c r="AN155" s="71"/>
      <c r="AO155" s="3"/>
      <c r="AP155" s="76"/>
      <c r="AQ155" s="74"/>
      <c r="AR155" s="3"/>
      <c r="AS155" s="3"/>
      <c r="AT155" s="3"/>
      <c r="AU155" s="3"/>
      <c r="AV155" s="3"/>
      <c r="AW155" s="1"/>
      <c r="AX155" s="1"/>
      <c r="AY155" s="1">
        <f t="shared" si="54"/>
        <v>0</v>
      </c>
      <c r="AZ155" s="3"/>
      <c r="BA155" s="3"/>
      <c r="BB155" s="3"/>
      <c r="BC155" s="80" t="e">
        <f t="shared" si="44"/>
        <v>#DIV/0!</v>
      </c>
      <c r="BD155" s="80" t="e">
        <f t="shared" si="45"/>
        <v>#DIV/0!</v>
      </c>
      <c r="BE155" s="81">
        <f t="shared" si="46"/>
        <v>0</v>
      </c>
      <c r="BF155" s="81">
        <f t="shared" si="47"/>
        <v>0</v>
      </c>
      <c r="BG155" s="81">
        <f t="shared" si="48"/>
        <v>0</v>
      </c>
      <c r="BH155" s="81">
        <f t="shared" si="49"/>
        <v>0</v>
      </c>
      <c r="BI155" s="81">
        <f t="shared" si="50"/>
        <v>0</v>
      </c>
    </row>
    <row r="156" spans="1:61" ht="17.25" thickTop="1" thickBot="1">
      <c r="A156" s="70"/>
      <c r="B156" s="71"/>
      <c r="C156" s="3"/>
      <c r="D156" s="45"/>
      <c r="E156" s="45"/>
      <c r="F156" s="45">
        <f t="shared" si="52"/>
        <v>0</v>
      </c>
      <c r="G156" s="3"/>
      <c r="H156" s="3"/>
      <c r="I156" s="39"/>
      <c r="J156" s="45">
        <f t="shared" si="41"/>
        <v>0</v>
      </c>
      <c r="K156" s="45">
        <f t="shared" si="42"/>
        <v>0</v>
      </c>
      <c r="L156" s="3"/>
      <c r="M156" s="72"/>
      <c r="N156" s="73"/>
      <c r="O156" s="45">
        <f t="shared" si="53"/>
        <v>0</v>
      </c>
      <c r="P156" s="71"/>
      <c r="Q156" s="74"/>
      <c r="R156" s="74"/>
      <c r="S156" s="75"/>
      <c r="T156" s="76"/>
      <c r="U156" s="70"/>
      <c r="V156" s="3"/>
      <c r="W156" s="3"/>
      <c r="X156" s="3"/>
      <c r="Y156" s="39"/>
      <c r="Z156" s="405">
        <f t="shared" si="51"/>
        <v>0</v>
      </c>
      <c r="AA156" s="92">
        <f t="shared" si="43"/>
        <v>0</v>
      </c>
      <c r="AB156" s="71"/>
      <c r="AC156" s="3"/>
      <c r="AD156" s="71"/>
      <c r="AE156" s="78"/>
      <c r="AF156" s="78"/>
      <c r="AG156" s="3"/>
      <c r="AH156" s="3"/>
      <c r="AI156" s="79"/>
      <c r="AJ156" s="3"/>
      <c r="AK156" s="71"/>
      <c r="AL156" s="3"/>
      <c r="AM156" s="71"/>
      <c r="AN156" s="71"/>
      <c r="AO156" s="3"/>
      <c r="AP156" s="76"/>
      <c r="AQ156" s="74"/>
      <c r="AR156" s="3"/>
      <c r="AS156" s="3"/>
      <c r="AT156" s="3"/>
      <c r="AU156" s="3"/>
      <c r="AV156" s="3"/>
      <c r="AW156" s="1"/>
      <c r="AX156" s="1"/>
      <c r="AY156" s="1">
        <f t="shared" si="54"/>
        <v>0</v>
      </c>
      <c r="AZ156" s="3"/>
      <c r="BA156" s="3"/>
      <c r="BB156" s="3"/>
      <c r="BC156" s="80" t="e">
        <f t="shared" si="44"/>
        <v>#DIV/0!</v>
      </c>
      <c r="BD156" s="80" t="e">
        <f t="shared" si="45"/>
        <v>#DIV/0!</v>
      </c>
      <c r="BE156" s="81">
        <f t="shared" si="46"/>
        <v>0</v>
      </c>
      <c r="BF156" s="81">
        <f t="shared" si="47"/>
        <v>0</v>
      </c>
      <c r="BG156" s="81">
        <f t="shared" si="48"/>
        <v>0</v>
      </c>
      <c r="BH156" s="81">
        <f t="shared" si="49"/>
        <v>0</v>
      </c>
      <c r="BI156" s="81">
        <f t="shared" si="50"/>
        <v>0</v>
      </c>
    </row>
    <row r="157" spans="1:61" ht="17.25" thickTop="1" thickBot="1">
      <c r="A157" s="70"/>
      <c r="B157" s="71"/>
      <c r="C157" s="3"/>
      <c r="D157" s="45"/>
      <c r="E157" s="45"/>
      <c r="F157" s="45">
        <f t="shared" si="52"/>
        <v>0</v>
      </c>
      <c r="G157" s="3"/>
      <c r="H157" s="3"/>
      <c r="I157" s="39"/>
      <c r="J157" s="45">
        <f t="shared" si="41"/>
        <v>0</v>
      </c>
      <c r="K157" s="45">
        <f t="shared" si="42"/>
        <v>0</v>
      </c>
      <c r="L157" s="3"/>
      <c r="M157" s="72"/>
      <c r="N157" s="73"/>
      <c r="O157" s="45">
        <f t="shared" si="53"/>
        <v>0</v>
      </c>
      <c r="P157" s="71"/>
      <c r="Q157" s="74"/>
      <c r="R157" s="74"/>
      <c r="S157" s="75"/>
      <c r="T157" s="76"/>
      <c r="U157" s="70"/>
      <c r="V157" s="3"/>
      <c r="W157" s="3"/>
      <c r="X157" s="3"/>
      <c r="Y157" s="39"/>
      <c r="Z157" s="405">
        <f t="shared" si="51"/>
        <v>0</v>
      </c>
      <c r="AA157" s="92">
        <f t="shared" si="43"/>
        <v>0</v>
      </c>
      <c r="AB157" s="71"/>
      <c r="AC157" s="3"/>
      <c r="AD157" s="71"/>
      <c r="AE157" s="78"/>
      <c r="AF157" s="78"/>
      <c r="AG157" s="3"/>
      <c r="AH157" s="3"/>
      <c r="AI157" s="79"/>
      <c r="AJ157" s="3"/>
      <c r="AK157" s="71"/>
      <c r="AL157" s="3"/>
      <c r="AM157" s="71"/>
      <c r="AN157" s="71"/>
      <c r="AO157" s="3"/>
      <c r="AP157" s="76"/>
      <c r="AQ157" s="74"/>
      <c r="AR157" s="3"/>
      <c r="AS157" s="3"/>
      <c r="AT157" s="3"/>
      <c r="AU157" s="3"/>
      <c r="AV157" s="3"/>
      <c r="AW157" s="1"/>
      <c r="AX157" s="1"/>
      <c r="AY157" s="1">
        <f t="shared" si="54"/>
        <v>0</v>
      </c>
      <c r="AZ157" s="3"/>
      <c r="BA157" s="3"/>
      <c r="BB157" s="3"/>
      <c r="BC157" s="80" t="e">
        <f t="shared" si="44"/>
        <v>#DIV/0!</v>
      </c>
      <c r="BD157" s="80" t="e">
        <f t="shared" si="45"/>
        <v>#DIV/0!</v>
      </c>
      <c r="BE157" s="81">
        <f t="shared" si="46"/>
        <v>0</v>
      </c>
      <c r="BF157" s="81">
        <f t="shared" si="47"/>
        <v>0</v>
      </c>
      <c r="BG157" s="81">
        <f t="shared" si="48"/>
        <v>0</v>
      </c>
      <c r="BH157" s="81">
        <f t="shared" si="49"/>
        <v>0</v>
      </c>
      <c r="BI157" s="81">
        <f t="shared" si="50"/>
        <v>0</v>
      </c>
    </row>
    <row r="158" spans="1:61" ht="17.25" thickTop="1" thickBot="1">
      <c r="A158" s="70"/>
      <c r="B158" s="71"/>
      <c r="C158" s="3"/>
      <c r="D158" s="45"/>
      <c r="E158" s="45"/>
      <c r="F158" s="45">
        <f t="shared" si="52"/>
        <v>0</v>
      </c>
      <c r="G158" s="3"/>
      <c r="H158" s="3"/>
      <c r="I158" s="39"/>
      <c r="J158" s="45">
        <f t="shared" si="41"/>
        <v>0</v>
      </c>
      <c r="K158" s="45">
        <f t="shared" si="42"/>
        <v>0</v>
      </c>
      <c r="L158" s="3"/>
      <c r="M158" s="72"/>
      <c r="N158" s="73"/>
      <c r="O158" s="45">
        <f t="shared" si="53"/>
        <v>0</v>
      </c>
      <c r="P158" s="71"/>
      <c r="Q158" s="74"/>
      <c r="R158" s="74"/>
      <c r="S158" s="75"/>
      <c r="T158" s="76"/>
      <c r="U158" s="70"/>
      <c r="V158" s="3"/>
      <c r="W158" s="3"/>
      <c r="X158" s="3"/>
      <c r="Y158" s="39"/>
      <c r="Z158" s="405">
        <f t="shared" si="51"/>
        <v>0</v>
      </c>
      <c r="AA158" s="92">
        <f t="shared" si="43"/>
        <v>0</v>
      </c>
      <c r="AB158" s="71"/>
      <c r="AC158" s="3"/>
      <c r="AD158" s="71"/>
      <c r="AE158" s="78"/>
      <c r="AF158" s="78"/>
      <c r="AG158" s="3"/>
      <c r="AH158" s="3"/>
      <c r="AI158" s="79"/>
      <c r="AJ158" s="3"/>
      <c r="AK158" s="71"/>
      <c r="AL158" s="3"/>
      <c r="AM158" s="71"/>
      <c r="AN158" s="71"/>
      <c r="AO158" s="3"/>
      <c r="AP158" s="76"/>
      <c r="AQ158" s="74"/>
      <c r="AR158" s="3"/>
      <c r="AS158" s="3"/>
      <c r="AT158" s="3"/>
      <c r="AU158" s="3"/>
      <c r="AV158" s="3"/>
      <c r="AW158" s="1"/>
      <c r="AX158" s="1"/>
      <c r="AY158" s="1">
        <f t="shared" si="54"/>
        <v>0</v>
      </c>
      <c r="AZ158" s="3"/>
      <c r="BA158" s="3"/>
      <c r="BB158" s="3"/>
      <c r="BC158" s="80" t="e">
        <f t="shared" si="44"/>
        <v>#DIV/0!</v>
      </c>
      <c r="BD158" s="80" t="e">
        <f t="shared" si="45"/>
        <v>#DIV/0!</v>
      </c>
      <c r="BE158" s="81">
        <f t="shared" si="46"/>
        <v>0</v>
      </c>
      <c r="BF158" s="81">
        <f t="shared" si="47"/>
        <v>0</v>
      </c>
      <c r="BG158" s="81">
        <f t="shared" si="48"/>
        <v>0</v>
      </c>
      <c r="BH158" s="81">
        <f t="shared" si="49"/>
        <v>0</v>
      </c>
      <c r="BI158" s="81">
        <f t="shared" si="50"/>
        <v>0</v>
      </c>
    </row>
    <row r="159" spans="1:61" ht="17.25" thickTop="1" thickBot="1">
      <c r="A159" s="70"/>
      <c r="B159" s="71"/>
      <c r="C159" s="3"/>
      <c r="D159" s="45"/>
      <c r="E159" s="45"/>
      <c r="F159" s="45">
        <f t="shared" si="52"/>
        <v>0</v>
      </c>
      <c r="G159" s="3"/>
      <c r="H159" s="3"/>
      <c r="I159" s="39"/>
      <c r="J159" s="45">
        <f t="shared" si="41"/>
        <v>0</v>
      </c>
      <c r="K159" s="45">
        <f t="shared" si="42"/>
        <v>0</v>
      </c>
      <c r="L159" s="3"/>
      <c r="M159" s="72"/>
      <c r="N159" s="73"/>
      <c r="O159" s="45">
        <f t="shared" si="53"/>
        <v>0</v>
      </c>
      <c r="P159" s="71"/>
      <c r="Q159" s="74"/>
      <c r="R159" s="74"/>
      <c r="S159" s="75"/>
      <c r="T159" s="76"/>
      <c r="U159" s="70"/>
      <c r="V159" s="3"/>
      <c r="W159" s="3"/>
      <c r="X159" s="3"/>
      <c r="Y159" s="39"/>
      <c r="Z159" s="405">
        <f t="shared" si="51"/>
        <v>0</v>
      </c>
      <c r="AA159" s="92">
        <f t="shared" si="43"/>
        <v>0</v>
      </c>
      <c r="AB159" s="71"/>
      <c r="AC159" s="3"/>
      <c r="AD159" s="71"/>
      <c r="AE159" s="78"/>
      <c r="AF159" s="78"/>
      <c r="AG159" s="3"/>
      <c r="AH159" s="3"/>
      <c r="AI159" s="79"/>
      <c r="AJ159" s="3"/>
      <c r="AK159" s="71"/>
      <c r="AL159" s="3"/>
      <c r="AM159" s="71"/>
      <c r="AN159" s="71"/>
      <c r="AO159" s="3"/>
      <c r="AP159" s="76"/>
      <c r="AQ159" s="74"/>
      <c r="AR159" s="3"/>
      <c r="AS159" s="3"/>
      <c r="AT159" s="3"/>
      <c r="AU159" s="3"/>
      <c r="AV159" s="3"/>
      <c r="AW159" s="1"/>
      <c r="AX159" s="1"/>
      <c r="AY159" s="1">
        <f t="shared" si="54"/>
        <v>0</v>
      </c>
      <c r="AZ159" s="3"/>
      <c r="BA159" s="3"/>
      <c r="BB159" s="3"/>
      <c r="BC159" s="80" t="e">
        <f t="shared" si="44"/>
        <v>#DIV/0!</v>
      </c>
      <c r="BD159" s="80" t="e">
        <f t="shared" si="45"/>
        <v>#DIV/0!</v>
      </c>
      <c r="BE159" s="81">
        <f t="shared" si="46"/>
        <v>0</v>
      </c>
      <c r="BF159" s="81">
        <f t="shared" si="47"/>
        <v>0</v>
      </c>
      <c r="BG159" s="81">
        <f t="shared" si="48"/>
        <v>0</v>
      </c>
      <c r="BH159" s="81">
        <f t="shared" si="49"/>
        <v>0</v>
      </c>
      <c r="BI159" s="81">
        <f t="shared" si="50"/>
        <v>0</v>
      </c>
    </row>
    <row r="160" spans="1:61" ht="17.25" thickTop="1" thickBot="1">
      <c r="A160" s="70"/>
      <c r="B160" s="71"/>
      <c r="C160" s="3"/>
      <c r="D160" s="45"/>
      <c r="E160" s="45"/>
      <c r="F160" s="45">
        <f t="shared" si="52"/>
        <v>0</v>
      </c>
      <c r="G160" s="3"/>
      <c r="H160" s="3"/>
      <c r="I160" s="39"/>
      <c r="J160" s="45">
        <f t="shared" si="41"/>
        <v>0</v>
      </c>
      <c r="K160" s="45">
        <f t="shared" si="42"/>
        <v>0</v>
      </c>
      <c r="L160" s="3"/>
      <c r="M160" s="72"/>
      <c r="N160" s="73"/>
      <c r="O160" s="45">
        <f t="shared" si="53"/>
        <v>0</v>
      </c>
      <c r="P160" s="71"/>
      <c r="Q160" s="74"/>
      <c r="R160" s="74"/>
      <c r="S160" s="75"/>
      <c r="T160" s="76"/>
      <c r="U160" s="70"/>
      <c r="V160" s="3"/>
      <c r="W160" s="3"/>
      <c r="X160" s="3"/>
      <c r="Y160" s="39"/>
      <c r="Z160" s="405">
        <f t="shared" si="51"/>
        <v>0</v>
      </c>
      <c r="AA160" s="92">
        <f t="shared" si="43"/>
        <v>0</v>
      </c>
      <c r="AB160" s="71"/>
      <c r="AC160" s="3"/>
      <c r="AD160" s="71"/>
      <c r="AE160" s="78"/>
      <c r="AF160" s="78"/>
      <c r="AG160" s="3"/>
      <c r="AH160" s="3"/>
      <c r="AI160" s="79"/>
      <c r="AJ160" s="3"/>
      <c r="AK160" s="71"/>
      <c r="AL160" s="3"/>
      <c r="AM160" s="71"/>
      <c r="AN160" s="71"/>
      <c r="AO160" s="3"/>
      <c r="AP160" s="76"/>
      <c r="AQ160" s="74"/>
      <c r="AR160" s="3"/>
      <c r="AS160" s="3"/>
      <c r="AT160" s="3"/>
      <c r="AU160" s="3"/>
      <c r="AV160" s="3"/>
      <c r="AW160" s="1"/>
      <c r="AX160" s="1"/>
      <c r="AY160" s="1">
        <f t="shared" si="54"/>
        <v>0</v>
      </c>
      <c r="AZ160" s="3"/>
      <c r="BA160" s="3"/>
      <c r="BB160" s="3"/>
      <c r="BC160" s="80" t="e">
        <f t="shared" si="44"/>
        <v>#DIV/0!</v>
      </c>
      <c r="BD160" s="80" t="e">
        <f t="shared" si="45"/>
        <v>#DIV/0!</v>
      </c>
      <c r="BE160" s="81">
        <f t="shared" si="46"/>
        <v>0</v>
      </c>
      <c r="BF160" s="81">
        <f t="shared" si="47"/>
        <v>0</v>
      </c>
      <c r="BG160" s="81">
        <f t="shared" si="48"/>
        <v>0</v>
      </c>
      <c r="BH160" s="81">
        <f t="shared" si="49"/>
        <v>0</v>
      </c>
      <c r="BI160" s="81">
        <f t="shared" si="50"/>
        <v>0</v>
      </c>
    </row>
    <row r="161" spans="1:61" ht="17.25" thickTop="1" thickBot="1">
      <c r="A161" s="70"/>
      <c r="B161" s="71"/>
      <c r="C161" s="3"/>
      <c r="D161" s="45"/>
      <c r="E161" s="45"/>
      <c r="F161" s="45">
        <f t="shared" si="52"/>
        <v>0</v>
      </c>
      <c r="G161" s="3"/>
      <c r="H161" s="3"/>
      <c r="I161" s="39"/>
      <c r="J161" s="45">
        <f t="shared" si="41"/>
        <v>0</v>
      </c>
      <c r="K161" s="45">
        <f t="shared" si="42"/>
        <v>0</v>
      </c>
      <c r="L161" s="3"/>
      <c r="M161" s="72"/>
      <c r="N161" s="73"/>
      <c r="O161" s="45">
        <f t="shared" si="53"/>
        <v>0</v>
      </c>
      <c r="P161" s="71"/>
      <c r="Q161" s="74"/>
      <c r="R161" s="74"/>
      <c r="S161" s="75"/>
      <c r="T161" s="76"/>
      <c r="U161" s="70"/>
      <c r="V161" s="3"/>
      <c r="W161" s="3"/>
      <c r="X161" s="3"/>
      <c r="Y161" s="39"/>
      <c r="Z161" s="405">
        <f t="shared" si="51"/>
        <v>0</v>
      </c>
      <c r="AA161" s="92">
        <f t="shared" si="43"/>
        <v>0</v>
      </c>
      <c r="AB161" s="71"/>
      <c r="AC161" s="3"/>
      <c r="AD161" s="71"/>
      <c r="AE161" s="78"/>
      <c r="AF161" s="78"/>
      <c r="AG161" s="3"/>
      <c r="AH161" s="3"/>
      <c r="AI161" s="79"/>
      <c r="AJ161" s="3"/>
      <c r="AK161" s="71"/>
      <c r="AL161" s="3"/>
      <c r="AM161" s="71"/>
      <c r="AN161" s="71"/>
      <c r="AO161" s="3"/>
      <c r="AP161" s="76"/>
      <c r="AQ161" s="74"/>
      <c r="AR161" s="3"/>
      <c r="AS161" s="3"/>
      <c r="AT161" s="3"/>
      <c r="AU161" s="3"/>
      <c r="AV161" s="3"/>
      <c r="AW161" s="1"/>
      <c r="AX161" s="1"/>
      <c r="AY161" s="1">
        <f t="shared" si="54"/>
        <v>0</v>
      </c>
      <c r="AZ161" s="3"/>
      <c r="BA161" s="3"/>
      <c r="BB161" s="3"/>
      <c r="BC161" s="80" t="e">
        <f t="shared" si="44"/>
        <v>#DIV/0!</v>
      </c>
      <c r="BD161" s="80" t="e">
        <f t="shared" si="45"/>
        <v>#DIV/0!</v>
      </c>
      <c r="BE161" s="81">
        <f t="shared" si="46"/>
        <v>0</v>
      </c>
      <c r="BF161" s="81">
        <f t="shared" si="47"/>
        <v>0</v>
      </c>
      <c r="BG161" s="81">
        <f t="shared" si="48"/>
        <v>0</v>
      </c>
      <c r="BH161" s="81">
        <f t="shared" si="49"/>
        <v>0</v>
      </c>
      <c r="BI161" s="81">
        <f t="shared" si="50"/>
        <v>0</v>
      </c>
    </row>
    <row r="162" spans="1:61" ht="17.25" thickTop="1" thickBot="1">
      <c r="A162" s="70"/>
      <c r="B162" s="71"/>
      <c r="C162" s="3"/>
      <c r="D162" s="45"/>
      <c r="E162" s="45"/>
      <c r="F162" s="45">
        <f t="shared" si="52"/>
        <v>0</v>
      </c>
      <c r="G162" s="3"/>
      <c r="H162" s="3"/>
      <c r="I162" s="39"/>
      <c r="J162" s="45">
        <f t="shared" si="41"/>
        <v>0</v>
      </c>
      <c r="K162" s="45">
        <f t="shared" si="42"/>
        <v>0</v>
      </c>
      <c r="L162" s="3"/>
      <c r="M162" s="72"/>
      <c r="N162" s="73"/>
      <c r="O162" s="45">
        <f t="shared" si="53"/>
        <v>0</v>
      </c>
      <c r="P162" s="71"/>
      <c r="Q162" s="74"/>
      <c r="R162" s="74"/>
      <c r="S162" s="75"/>
      <c r="T162" s="76"/>
      <c r="U162" s="70"/>
      <c r="V162" s="3"/>
      <c r="W162" s="3"/>
      <c r="X162" s="3"/>
      <c r="Y162" s="39"/>
      <c r="Z162" s="405">
        <f t="shared" si="51"/>
        <v>0</v>
      </c>
      <c r="AA162" s="92">
        <f t="shared" si="43"/>
        <v>0</v>
      </c>
      <c r="AB162" s="71"/>
      <c r="AC162" s="3"/>
      <c r="AD162" s="71"/>
      <c r="AE162" s="78"/>
      <c r="AF162" s="78"/>
      <c r="AG162" s="3"/>
      <c r="AH162" s="3"/>
      <c r="AI162" s="79"/>
      <c r="AJ162" s="3"/>
      <c r="AK162" s="71"/>
      <c r="AL162" s="3"/>
      <c r="AM162" s="71"/>
      <c r="AN162" s="71"/>
      <c r="AO162" s="3"/>
      <c r="AP162" s="76"/>
      <c r="AQ162" s="74"/>
      <c r="AR162" s="3"/>
      <c r="AS162" s="3"/>
      <c r="AT162" s="3"/>
      <c r="AU162" s="3"/>
      <c r="AV162" s="3"/>
      <c r="AW162" s="1"/>
      <c r="AX162" s="1"/>
      <c r="AY162" s="1">
        <f t="shared" si="54"/>
        <v>0</v>
      </c>
      <c r="AZ162" s="3"/>
      <c r="BA162" s="3"/>
      <c r="BB162" s="3"/>
      <c r="BC162" s="80" t="e">
        <f t="shared" si="44"/>
        <v>#DIV/0!</v>
      </c>
      <c r="BD162" s="80" t="e">
        <f t="shared" si="45"/>
        <v>#DIV/0!</v>
      </c>
      <c r="BE162" s="81">
        <f t="shared" si="46"/>
        <v>0</v>
      </c>
      <c r="BF162" s="81">
        <f t="shared" si="47"/>
        <v>0</v>
      </c>
      <c r="BG162" s="81">
        <f t="shared" si="48"/>
        <v>0</v>
      </c>
      <c r="BH162" s="81">
        <f t="shared" si="49"/>
        <v>0</v>
      </c>
      <c r="BI162" s="81">
        <f t="shared" si="50"/>
        <v>0</v>
      </c>
    </row>
    <row r="163" spans="1:61" ht="17.25" thickTop="1" thickBot="1">
      <c r="A163" s="70"/>
      <c r="B163" s="71"/>
      <c r="C163" s="3"/>
      <c r="D163" s="45"/>
      <c r="E163" s="45"/>
      <c r="F163" s="45">
        <f t="shared" si="52"/>
        <v>0</v>
      </c>
      <c r="G163" s="3"/>
      <c r="H163" s="3"/>
      <c r="I163" s="39"/>
      <c r="J163" s="45">
        <f t="shared" si="41"/>
        <v>0</v>
      </c>
      <c r="K163" s="45">
        <f t="shared" si="42"/>
        <v>0</v>
      </c>
      <c r="L163" s="3"/>
      <c r="M163" s="72"/>
      <c r="N163" s="73"/>
      <c r="O163" s="45">
        <f t="shared" si="53"/>
        <v>0</v>
      </c>
      <c r="P163" s="71"/>
      <c r="Q163" s="74"/>
      <c r="R163" s="74"/>
      <c r="S163" s="75"/>
      <c r="T163" s="76"/>
      <c r="U163" s="70"/>
      <c r="V163" s="3"/>
      <c r="W163" s="3"/>
      <c r="X163" s="3"/>
      <c r="Y163" s="39"/>
      <c r="Z163" s="405">
        <f t="shared" si="51"/>
        <v>0</v>
      </c>
      <c r="AA163" s="92">
        <f t="shared" si="43"/>
        <v>0</v>
      </c>
      <c r="AB163" s="71"/>
      <c r="AC163" s="3"/>
      <c r="AD163" s="71"/>
      <c r="AE163" s="78"/>
      <c r="AF163" s="78"/>
      <c r="AG163" s="3"/>
      <c r="AH163" s="3"/>
      <c r="AI163" s="79"/>
      <c r="AJ163" s="3"/>
      <c r="AK163" s="71"/>
      <c r="AL163" s="3"/>
      <c r="AM163" s="71"/>
      <c r="AN163" s="71"/>
      <c r="AO163" s="3"/>
      <c r="AP163" s="76"/>
      <c r="AQ163" s="74"/>
      <c r="AR163" s="3"/>
      <c r="AS163" s="3"/>
      <c r="AT163" s="3"/>
      <c r="AU163" s="3"/>
      <c r="AV163" s="3"/>
      <c r="AW163" s="1"/>
      <c r="AX163" s="1"/>
      <c r="AY163" s="1">
        <f t="shared" si="54"/>
        <v>0</v>
      </c>
      <c r="AZ163" s="3"/>
      <c r="BA163" s="3"/>
      <c r="BB163" s="3"/>
      <c r="BC163" s="80" t="e">
        <f t="shared" si="44"/>
        <v>#DIV/0!</v>
      </c>
      <c r="BD163" s="80" t="e">
        <f t="shared" si="45"/>
        <v>#DIV/0!</v>
      </c>
      <c r="BE163" s="81">
        <f t="shared" si="46"/>
        <v>0</v>
      </c>
      <c r="BF163" s="81">
        <f t="shared" si="47"/>
        <v>0</v>
      </c>
      <c r="BG163" s="81">
        <f t="shared" si="48"/>
        <v>0</v>
      </c>
      <c r="BH163" s="81">
        <f t="shared" si="49"/>
        <v>0</v>
      </c>
      <c r="BI163" s="81">
        <f t="shared" si="50"/>
        <v>0</v>
      </c>
    </row>
    <row r="164" spans="1:61" ht="17.25" thickTop="1" thickBot="1">
      <c r="A164" s="70"/>
      <c r="B164" s="71"/>
      <c r="C164" s="3"/>
      <c r="D164" s="45"/>
      <c r="E164" s="45"/>
      <c r="F164" s="45">
        <f t="shared" si="52"/>
        <v>0</v>
      </c>
      <c r="G164" s="3"/>
      <c r="H164" s="3"/>
      <c r="I164" s="39"/>
      <c r="J164" s="45">
        <f t="shared" si="41"/>
        <v>0</v>
      </c>
      <c r="K164" s="45">
        <f t="shared" si="42"/>
        <v>0</v>
      </c>
      <c r="L164" s="3"/>
      <c r="M164" s="72"/>
      <c r="N164" s="73"/>
      <c r="O164" s="45">
        <f t="shared" si="53"/>
        <v>0</v>
      </c>
      <c r="P164" s="71"/>
      <c r="Q164" s="74"/>
      <c r="R164" s="74"/>
      <c r="S164" s="75"/>
      <c r="T164" s="76"/>
      <c r="U164" s="70"/>
      <c r="V164" s="3"/>
      <c r="W164" s="3"/>
      <c r="X164" s="3"/>
      <c r="Y164" s="39"/>
      <c r="Z164" s="405">
        <f t="shared" si="51"/>
        <v>0</v>
      </c>
      <c r="AA164" s="92">
        <f t="shared" si="43"/>
        <v>0</v>
      </c>
      <c r="AB164" s="71"/>
      <c r="AC164" s="3"/>
      <c r="AD164" s="71"/>
      <c r="AE164" s="78"/>
      <c r="AF164" s="78"/>
      <c r="AG164" s="3"/>
      <c r="AH164" s="3"/>
      <c r="AI164" s="79"/>
      <c r="AJ164" s="3"/>
      <c r="AK164" s="71"/>
      <c r="AL164" s="3"/>
      <c r="AM164" s="71"/>
      <c r="AN164" s="71"/>
      <c r="AO164" s="3"/>
      <c r="AP164" s="76"/>
      <c r="AQ164" s="74"/>
      <c r="AR164" s="3"/>
      <c r="AS164" s="3"/>
      <c r="AT164" s="3"/>
      <c r="AU164" s="3"/>
      <c r="AV164" s="3"/>
      <c r="AW164" s="1"/>
      <c r="AX164" s="1"/>
      <c r="AY164" s="1">
        <f t="shared" si="54"/>
        <v>0</v>
      </c>
      <c r="AZ164" s="3"/>
      <c r="BA164" s="3"/>
      <c r="BB164" s="3"/>
      <c r="BC164" s="80" t="e">
        <f t="shared" si="44"/>
        <v>#DIV/0!</v>
      </c>
      <c r="BD164" s="80" t="e">
        <f t="shared" si="45"/>
        <v>#DIV/0!</v>
      </c>
      <c r="BE164" s="81">
        <f t="shared" si="46"/>
        <v>0</v>
      </c>
      <c r="BF164" s="81">
        <f t="shared" si="47"/>
        <v>0</v>
      </c>
      <c r="BG164" s="81">
        <f t="shared" si="48"/>
        <v>0</v>
      </c>
      <c r="BH164" s="81">
        <f t="shared" si="49"/>
        <v>0</v>
      </c>
      <c r="BI164" s="81">
        <f t="shared" si="50"/>
        <v>0</v>
      </c>
    </row>
    <row r="165" spans="1:61" ht="17.25" thickTop="1" thickBot="1">
      <c r="A165" s="70"/>
      <c r="B165" s="71"/>
      <c r="C165" s="3"/>
      <c r="D165" s="45"/>
      <c r="E165" s="45"/>
      <c r="F165" s="45">
        <f t="shared" si="52"/>
        <v>0</v>
      </c>
      <c r="G165" s="3"/>
      <c r="H165" s="3"/>
      <c r="I165" s="39"/>
      <c r="J165" s="45">
        <f t="shared" si="41"/>
        <v>0</v>
      </c>
      <c r="K165" s="45">
        <f t="shared" si="42"/>
        <v>0</v>
      </c>
      <c r="L165" s="3"/>
      <c r="M165" s="72"/>
      <c r="N165" s="73"/>
      <c r="O165" s="45">
        <f t="shared" si="53"/>
        <v>0</v>
      </c>
      <c r="P165" s="71"/>
      <c r="Q165" s="74"/>
      <c r="R165" s="74"/>
      <c r="S165" s="75"/>
      <c r="T165" s="76"/>
      <c r="U165" s="70"/>
      <c r="V165" s="3"/>
      <c r="W165" s="3"/>
      <c r="X165" s="3"/>
      <c r="Y165" s="39"/>
      <c r="Z165" s="405">
        <f t="shared" si="51"/>
        <v>0</v>
      </c>
      <c r="AA165" s="92">
        <f t="shared" si="43"/>
        <v>0</v>
      </c>
      <c r="AB165" s="71"/>
      <c r="AC165" s="3"/>
      <c r="AD165" s="71"/>
      <c r="AE165" s="78"/>
      <c r="AF165" s="78"/>
      <c r="AG165" s="3"/>
      <c r="AH165" s="3"/>
      <c r="AI165" s="79"/>
      <c r="AJ165" s="3"/>
      <c r="AK165" s="71"/>
      <c r="AL165" s="3"/>
      <c r="AM165" s="71"/>
      <c r="AN165" s="71"/>
      <c r="AO165" s="3"/>
      <c r="AP165" s="76"/>
      <c r="AQ165" s="74"/>
      <c r="AR165" s="3"/>
      <c r="AS165" s="3"/>
      <c r="AT165" s="3"/>
      <c r="AU165" s="3"/>
      <c r="AV165" s="3"/>
      <c r="AW165" s="1"/>
      <c r="AX165" s="1"/>
      <c r="AY165" s="1">
        <f t="shared" si="54"/>
        <v>0</v>
      </c>
      <c r="AZ165" s="3"/>
      <c r="BA165" s="3"/>
      <c r="BB165" s="3"/>
      <c r="BC165" s="80" t="e">
        <f t="shared" si="44"/>
        <v>#DIV/0!</v>
      </c>
      <c r="BD165" s="80" t="e">
        <f t="shared" si="45"/>
        <v>#DIV/0!</v>
      </c>
      <c r="BE165" s="81">
        <f t="shared" si="46"/>
        <v>0</v>
      </c>
      <c r="BF165" s="81">
        <f t="shared" si="47"/>
        <v>0</v>
      </c>
      <c r="BG165" s="81">
        <f t="shared" si="48"/>
        <v>0</v>
      </c>
      <c r="BH165" s="81">
        <f t="shared" si="49"/>
        <v>0</v>
      </c>
      <c r="BI165" s="81">
        <f t="shared" si="50"/>
        <v>0</v>
      </c>
    </row>
    <row r="166" spans="1:61" ht="17.25" thickTop="1" thickBot="1">
      <c r="A166" s="70"/>
      <c r="B166" s="71"/>
      <c r="C166" s="3"/>
      <c r="D166" s="45"/>
      <c r="E166" s="45"/>
      <c r="F166" s="45">
        <f t="shared" si="52"/>
        <v>0</v>
      </c>
      <c r="G166" s="3"/>
      <c r="H166" s="3"/>
      <c r="I166" s="39"/>
      <c r="J166" s="45">
        <f t="shared" si="41"/>
        <v>0</v>
      </c>
      <c r="K166" s="45">
        <f t="shared" si="42"/>
        <v>0</v>
      </c>
      <c r="L166" s="3"/>
      <c r="M166" s="72"/>
      <c r="N166" s="73"/>
      <c r="O166" s="45">
        <f t="shared" si="53"/>
        <v>0</v>
      </c>
      <c r="P166" s="71"/>
      <c r="Q166" s="74"/>
      <c r="R166" s="74"/>
      <c r="S166" s="75"/>
      <c r="T166" s="76"/>
      <c r="U166" s="70"/>
      <c r="V166" s="3"/>
      <c r="W166" s="3"/>
      <c r="X166" s="3"/>
      <c r="Y166" s="39"/>
      <c r="Z166" s="405">
        <f t="shared" si="51"/>
        <v>0</v>
      </c>
      <c r="AA166" s="92">
        <f t="shared" si="43"/>
        <v>0</v>
      </c>
      <c r="AB166" s="71"/>
      <c r="AC166" s="3"/>
      <c r="AD166" s="71"/>
      <c r="AE166" s="78"/>
      <c r="AF166" s="78"/>
      <c r="AG166" s="3"/>
      <c r="AH166" s="3"/>
      <c r="AI166" s="79"/>
      <c r="AJ166" s="3"/>
      <c r="AK166" s="71"/>
      <c r="AL166" s="3"/>
      <c r="AM166" s="71"/>
      <c r="AN166" s="71"/>
      <c r="AO166" s="3"/>
      <c r="AP166" s="76"/>
      <c r="AQ166" s="74"/>
      <c r="AR166" s="3"/>
      <c r="AS166" s="3"/>
      <c r="AT166" s="3"/>
      <c r="AU166" s="3"/>
      <c r="AV166" s="3"/>
      <c r="AW166" s="1"/>
      <c r="AX166" s="1"/>
      <c r="AY166" s="1">
        <f t="shared" si="54"/>
        <v>0</v>
      </c>
      <c r="AZ166" s="3"/>
      <c r="BA166" s="3"/>
      <c r="BB166" s="3"/>
      <c r="BC166" s="80" t="e">
        <f t="shared" si="44"/>
        <v>#DIV/0!</v>
      </c>
      <c r="BD166" s="80" t="e">
        <f t="shared" si="45"/>
        <v>#DIV/0!</v>
      </c>
      <c r="BE166" s="81">
        <f t="shared" si="46"/>
        <v>0</v>
      </c>
      <c r="BF166" s="81">
        <f t="shared" si="47"/>
        <v>0</v>
      </c>
      <c r="BG166" s="81">
        <f t="shared" si="48"/>
        <v>0</v>
      </c>
      <c r="BH166" s="81">
        <f t="shared" si="49"/>
        <v>0</v>
      </c>
      <c r="BI166" s="81">
        <f t="shared" si="50"/>
        <v>0</v>
      </c>
    </row>
    <row r="167" spans="1:61" ht="17.25" thickTop="1" thickBot="1">
      <c r="A167" s="70"/>
      <c r="B167" s="71"/>
      <c r="C167" s="3"/>
      <c r="D167" s="45"/>
      <c r="E167" s="45"/>
      <c r="F167" s="45">
        <f t="shared" si="52"/>
        <v>0</v>
      </c>
      <c r="G167" s="3"/>
      <c r="H167" s="3"/>
      <c r="I167" s="39"/>
      <c r="J167" s="45">
        <f t="shared" si="41"/>
        <v>0</v>
      </c>
      <c r="K167" s="45">
        <f t="shared" si="42"/>
        <v>0</v>
      </c>
      <c r="L167" s="3"/>
      <c r="M167" s="72"/>
      <c r="N167" s="73"/>
      <c r="O167" s="45">
        <f t="shared" si="53"/>
        <v>0</v>
      </c>
      <c r="P167" s="71"/>
      <c r="Q167" s="74"/>
      <c r="R167" s="74"/>
      <c r="S167" s="75"/>
      <c r="T167" s="76"/>
      <c r="U167" s="70"/>
      <c r="V167" s="3"/>
      <c r="W167" s="3"/>
      <c r="X167" s="3"/>
      <c r="Y167" s="39"/>
      <c r="Z167" s="405">
        <f t="shared" si="51"/>
        <v>0</v>
      </c>
      <c r="AA167" s="92">
        <f t="shared" si="43"/>
        <v>0</v>
      </c>
      <c r="AB167" s="71"/>
      <c r="AC167" s="3"/>
      <c r="AD167" s="71"/>
      <c r="AE167" s="78"/>
      <c r="AF167" s="78"/>
      <c r="AG167" s="3"/>
      <c r="AH167" s="3"/>
      <c r="AI167" s="79"/>
      <c r="AJ167" s="3"/>
      <c r="AK167" s="71"/>
      <c r="AL167" s="3"/>
      <c r="AM167" s="71"/>
      <c r="AN167" s="71"/>
      <c r="AO167" s="3"/>
      <c r="AP167" s="76"/>
      <c r="AQ167" s="74"/>
      <c r="AR167" s="3"/>
      <c r="AS167" s="3"/>
      <c r="AT167" s="3"/>
      <c r="AU167" s="3"/>
      <c r="AV167" s="3"/>
      <c r="AW167" s="1"/>
      <c r="AX167" s="1"/>
      <c r="AY167" s="1">
        <f t="shared" si="54"/>
        <v>0</v>
      </c>
      <c r="AZ167" s="3"/>
      <c r="BA167" s="3"/>
      <c r="BB167" s="3"/>
      <c r="BC167" s="80" t="e">
        <f t="shared" si="44"/>
        <v>#DIV/0!</v>
      </c>
      <c r="BD167" s="80" t="e">
        <f t="shared" si="45"/>
        <v>#DIV/0!</v>
      </c>
      <c r="BE167" s="81">
        <f t="shared" si="46"/>
        <v>0</v>
      </c>
      <c r="BF167" s="81">
        <f t="shared" si="47"/>
        <v>0</v>
      </c>
      <c r="BG167" s="81">
        <f t="shared" si="48"/>
        <v>0</v>
      </c>
      <c r="BH167" s="81">
        <f t="shared" si="49"/>
        <v>0</v>
      </c>
      <c r="BI167" s="81">
        <f t="shared" si="50"/>
        <v>0</v>
      </c>
    </row>
    <row r="168" spans="1:61" ht="17.25" thickTop="1" thickBot="1">
      <c r="A168" s="70"/>
      <c r="B168" s="71"/>
      <c r="C168" s="3"/>
      <c r="D168" s="45"/>
      <c r="E168" s="45"/>
      <c r="F168" s="45">
        <f t="shared" si="52"/>
        <v>0</v>
      </c>
      <c r="G168" s="3"/>
      <c r="H168" s="3"/>
      <c r="I168" s="39"/>
      <c r="J168" s="45">
        <f t="shared" si="41"/>
        <v>0</v>
      </c>
      <c r="K168" s="45">
        <f t="shared" si="42"/>
        <v>0</v>
      </c>
      <c r="L168" s="3"/>
      <c r="M168" s="72"/>
      <c r="N168" s="73"/>
      <c r="O168" s="45">
        <f t="shared" si="53"/>
        <v>0</v>
      </c>
      <c r="P168" s="71"/>
      <c r="Q168" s="74"/>
      <c r="R168" s="74"/>
      <c r="S168" s="75"/>
      <c r="T168" s="76"/>
      <c r="U168" s="70"/>
      <c r="V168" s="3"/>
      <c r="W168" s="3"/>
      <c r="X168" s="3"/>
      <c r="Y168" s="39"/>
      <c r="Z168" s="405">
        <f t="shared" si="51"/>
        <v>0</v>
      </c>
      <c r="AA168" s="92">
        <f t="shared" si="43"/>
        <v>0</v>
      </c>
      <c r="AB168" s="71"/>
      <c r="AC168" s="3"/>
      <c r="AD168" s="71"/>
      <c r="AE168" s="78"/>
      <c r="AF168" s="78"/>
      <c r="AG168" s="3"/>
      <c r="AH168" s="3"/>
      <c r="AI168" s="79"/>
      <c r="AJ168" s="3"/>
      <c r="AK168" s="71"/>
      <c r="AL168" s="3"/>
      <c r="AM168" s="71"/>
      <c r="AN168" s="71"/>
      <c r="AO168" s="3"/>
      <c r="AP168" s="76"/>
      <c r="AQ168" s="74"/>
      <c r="AR168" s="3"/>
      <c r="AS168" s="3"/>
      <c r="AT168" s="3"/>
      <c r="AU168" s="3"/>
      <c r="AV168" s="3"/>
      <c r="AW168" s="1"/>
      <c r="AX168" s="1"/>
      <c r="AY168" s="1">
        <f t="shared" si="54"/>
        <v>0</v>
      </c>
      <c r="AZ168" s="3"/>
      <c r="BA168" s="3"/>
      <c r="BB168" s="3"/>
      <c r="BC168" s="80" t="e">
        <f t="shared" si="44"/>
        <v>#DIV/0!</v>
      </c>
      <c r="BD168" s="80" t="e">
        <f t="shared" si="45"/>
        <v>#DIV/0!</v>
      </c>
      <c r="BE168" s="81">
        <f t="shared" si="46"/>
        <v>0</v>
      </c>
      <c r="BF168" s="81">
        <f t="shared" si="47"/>
        <v>0</v>
      </c>
      <c r="BG168" s="81">
        <f t="shared" si="48"/>
        <v>0</v>
      </c>
      <c r="BH168" s="81">
        <f t="shared" si="49"/>
        <v>0</v>
      </c>
      <c r="BI168" s="81">
        <f t="shared" si="50"/>
        <v>0</v>
      </c>
    </row>
    <row r="169" spans="1:61" ht="17.25" thickTop="1" thickBot="1">
      <c r="A169" s="70"/>
      <c r="B169" s="71"/>
      <c r="C169" s="3"/>
      <c r="D169" s="45"/>
      <c r="E169" s="45"/>
      <c r="F169" s="45">
        <f t="shared" si="52"/>
        <v>0</v>
      </c>
      <c r="G169" s="3"/>
      <c r="H169" s="3"/>
      <c r="I169" s="39"/>
      <c r="J169" s="45">
        <f t="shared" si="41"/>
        <v>0</v>
      </c>
      <c r="K169" s="45">
        <f t="shared" si="42"/>
        <v>0</v>
      </c>
      <c r="L169" s="3"/>
      <c r="M169" s="72"/>
      <c r="N169" s="73"/>
      <c r="O169" s="45">
        <f t="shared" si="53"/>
        <v>0</v>
      </c>
      <c r="P169" s="71"/>
      <c r="Q169" s="74"/>
      <c r="R169" s="74"/>
      <c r="S169" s="75"/>
      <c r="T169" s="76"/>
      <c r="U169" s="70"/>
      <c r="V169" s="3"/>
      <c r="W169" s="3"/>
      <c r="X169" s="3"/>
      <c r="Y169" s="39"/>
      <c r="Z169" s="405">
        <f t="shared" si="51"/>
        <v>0</v>
      </c>
      <c r="AA169" s="92">
        <f t="shared" si="43"/>
        <v>0</v>
      </c>
      <c r="AB169" s="71"/>
      <c r="AC169" s="3"/>
      <c r="AD169" s="71"/>
      <c r="AE169" s="78"/>
      <c r="AF169" s="78"/>
      <c r="AG169" s="3"/>
      <c r="AH169" s="3"/>
      <c r="AI169" s="79"/>
      <c r="AJ169" s="3"/>
      <c r="AK169" s="71"/>
      <c r="AL169" s="3"/>
      <c r="AM169" s="71"/>
      <c r="AN169" s="71"/>
      <c r="AO169" s="3"/>
      <c r="AP169" s="76"/>
      <c r="AQ169" s="74"/>
      <c r="AR169" s="3"/>
      <c r="AS169" s="3"/>
      <c r="AT169" s="3"/>
      <c r="AU169" s="3"/>
      <c r="AV169" s="3"/>
      <c r="AW169" s="1"/>
      <c r="AX169" s="1"/>
      <c r="AY169" s="1">
        <f t="shared" si="54"/>
        <v>0</v>
      </c>
      <c r="AZ169" s="3"/>
      <c r="BA169" s="3"/>
      <c r="BB169" s="3"/>
      <c r="BC169" s="80" t="e">
        <f t="shared" si="44"/>
        <v>#DIV/0!</v>
      </c>
      <c r="BD169" s="80" t="e">
        <f t="shared" si="45"/>
        <v>#DIV/0!</v>
      </c>
      <c r="BE169" s="81">
        <f t="shared" si="46"/>
        <v>0</v>
      </c>
      <c r="BF169" s="81">
        <f t="shared" si="47"/>
        <v>0</v>
      </c>
      <c r="BG169" s="81">
        <f t="shared" si="48"/>
        <v>0</v>
      </c>
      <c r="BH169" s="81">
        <f t="shared" si="49"/>
        <v>0</v>
      </c>
      <c r="BI169" s="81">
        <f t="shared" si="50"/>
        <v>0</v>
      </c>
    </row>
    <row r="170" spans="1:61" ht="17.25" thickTop="1" thickBot="1">
      <c r="A170" s="70"/>
      <c r="B170" s="71"/>
      <c r="C170" s="3"/>
      <c r="D170" s="45"/>
      <c r="E170" s="45"/>
      <c r="F170" s="45">
        <f t="shared" si="52"/>
        <v>0</v>
      </c>
      <c r="G170" s="3"/>
      <c r="H170" s="3"/>
      <c r="I170" s="39"/>
      <c r="J170" s="45">
        <f t="shared" si="41"/>
        <v>0</v>
      </c>
      <c r="K170" s="45">
        <f t="shared" si="42"/>
        <v>0</v>
      </c>
      <c r="L170" s="3"/>
      <c r="M170" s="72"/>
      <c r="N170" s="73"/>
      <c r="O170" s="45">
        <f t="shared" si="53"/>
        <v>0</v>
      </c>
      <c r="P170" s="71"/>
      <c r="Q170" s="74"/>
      <c r="R170" s="74"/>
      <c r="S170" s="75"/>
      <c r="T170" s="76"/>
      <c r="U170" s="70"/>
      <c r="V170" s="3"/>
      <c r="W170" s="3"/>
      <c r="X170" s="3"/>
      <c r="Y170" s="39"/>
      <c r="Z170" s="405">
        <f t="shared" si="51"/>
        <v>0</v>
      </c>
      <c r="AA170" s="92">
        <f t="shared" si="43"/>
        <v>0</v>
      </c>
      <c r="AB170" s="71"/>
      <c r="AC170" s="3"/>
      <c r="AD170" s="71"/>
      <c r="AE170" s="78"/>
      <c r="AF170" s="78"/>
      <c r="AG170" s="3"/>
      <c r="AH170" s="3"/>
      <c r="AI170" s="79"/>
      <c r="AJ170" s="3"/>
      <c r="AK170" s="71"/>
      <c r="AL170" s="3"/>
      <c r="AM170" s="71"/>
      <c r="AN170" s="71"/>
      <c r="AO170" s="3"/>
      <c r="AP170" s="76"/>
      <c r="AQ170" s="74"/>
      <c r="AR170" s="3"/>
      <c r="AS170" s="3"/>
      <c r="AT170" s="3"/>
      <c r="AU170" s="3"/>
      <c r="AV170" s="3"/>
      <c r="AW170" s="1"/>
      <c r="AX170" s="1"/>
      <c r="AY170" s="1">
        <f t="shared" si="54"/>
        <v>0</v>
      </c>
      <c r="AZ170" s="3"/>
      <c r="BA170" s="3"/>
      <c r="BB170" s="3"/>
      <c r="BC170" s="80" t="e">
        <f t="shared" si="44"/>
        <v>#DIV/0!</v>
      </c>
      <c r="BD170" s="80" t="e">
        <f t="shared" si="45"/>
        <v>#DIV/0!</v>
      </c>
      <c r="BE170" s="81">
        <f t="shared" si="46"/>
        <v>0</v>
      </c>
      <c r="BF170" s="81">
        <f t="shared" si="47"/>
        <v>0</v>
      </c>
      <c r="BG170" s="81">
        <f t="shared" si="48"/>
        <v>0</v>
      </c>
      <c r="BH170" s="81">
        <f t="shared" si="49"/>
        <v>0</v>
      </c>
      <c r="BI170" s="81">
        <f t="shared" si="50"/>
        <v>0</v>
      </c>
    </row>
    <row r="171" spans="1:61" ht="17.25" thickTop="1" thickBot="1">
      <c r="A171" s="70"/>
      <c r="B171" s="71"/>
      <c r="C171" s="3"/>
      <c r="D171" s="45"/>
      <c r="E171" s="45"/>
      <c r="F171" s="45">
        <f t="shared" si="52"/>
        <v>0</v>
      </c>
      <c r="G171" s="3"/>
      <c r="H171" s="3"/>
      <c r="I171" s="39"/>
      <c r="J171" s="45">
        <f t="shared" si="41"/>
        <v>0</v>
      </c>
      <c r="K171" s="45">
        <f t="shared" si="42"/>
        <v>0</v>
      </c>
      <c r="L171" s="3"/>
      <c r="M171" s="72"/>
      <c r="N171" s="73"/>
      <c r="O171" s="45">
        <f t="shared" si="53"/>
        <v>0</v>
      </c>
      <c r="P171" s="71"/>
      <c r="Q171" s="74"/>
      <c r="R171" s="74"/>
      <c r="S171" s="75"/>
      <c r="T171" s="76"/>
      <c r="U171" s="70"/>
      <c r="V171" s="3"/>
      <c r="W171" s="3"/>
      <c r="X171" s="3"/>
      <c r="Y171" s="39"/>
      <c r="Z171" s="405">
        <f t="shared" si="51"/>
        <v>0</v>
      </c>
      <c r="AA171" s="92">
        <f t="shared" si="43"/>
        <v>0</v>
      </c>
      <c r="AB171" s="71"/>
      <c r="AC171" s="3"/>
      <c r="AD171" s="71"/>
      <c r="AE171" s="78"/>
      <c r="AF171" s="78"/>
      <c r="AG171" s="3"/>
      <c r="AH171" s="3"/>
      <c r="AI171" s="79"/>
      <c r="AJ171" s="3"/>
      <c r="AK171" s="71"/>
      <c r="AL171" s="3"/>
      <c r="AM171" s="71"/>
      <c r="AN171" s="71"/>
      <c r="AO171" s="3"/>
      <c r="AP171" s="76"/>
      <c r="AQ171" s="74"/>
      <c r="AR171" s="3"/>
      <c r="AS171" s="3"/>
      <c r="AT171" s="3"/>
      <c r="AU171" s="3"/>
      <c r="AV171" s="3"/>
      <c r="AW171" s="1"/>
      <c r="AX171" s="1"/>
      <c r="AY171" s="1">
        <f t="shared" si="54"/>
        <v>0</v>
      </c>
      <c r="AZ171" s="3"/>
      <c r="BA171" s="3"/>
      <c r="BB171" s="3"/>
      <c r="BC171" s="80" t="e">
        <f t="shared" si="44"/>
        <v>#DIV/0!</v>
      </c>
      <c r="BD171" s="80" t="e">
        <f t="shared" si="45"/>
        <v>#DIV/0!</v>
      </c>
      <c r="BE171" s="81">
        <f t="shared" si="46"/>
        <v>0</v>
      </c>
      <c r="BF171" s="81">
        <f t="shared" si="47"/>
        <v>0</v>
      </c>
      <c r="BG171" s="81">
        <f t="shared" si="48"/>
        <v>0</v>
      </c>
      <c r="BH171" s="81">
        <f t="shared" si="49"/>
        <v>0</v>
      </c>
      <c r="BI171" s="81">
        <f t="shared" si="50"/>
        <v>0</v>
      </c>
    </row>
    <row r="172" spans="1:61" ht="17.25" thickTop="1" thickBot="1">
      <c r="A172" s="70"/>
      <c r="B172" s="71"/>
      <c r="C172" s="3"/>
      <c r="D172" s="45"/>
      <c r="E172" s="45"/>
      <c r="F172" s="45">
        <f t="shared" si="52"/>
        <v>0</v>
      </c>
      <c r="G172" s="3"/>
      <c r="H172" s="3"/>
      <c r="I172" s="39"/>
      <c r="J172" s="45">
        <f t="shared" si="41"/>
        <v>0</v>
      </c>
      <c r="K172" s="45">
        <f t="shared" si="42"/>
        <v>0</v>
      </c>
      <c r="L172" s="3"/>
      <c r="M172" s="72"/>
      <c r="N172" s="73"/>
      <c r="O172" s="45">
        <f t="shared" si="53"/>
        <v>0</v>
      </c>
      <c r="P172" s="71"/>
      <c r="Q172" s="74"/>
      <c r="R172" s="74"/>
      <c r="S172" s="75"/>
      <c r="T172" s="76"/>
      <c r="U172" s="70"/>
      <c r="V172" s="3"/>
      <c r="W172" s="3"/>
      <c r="X172" s="3"/>
      <c r="Y172" s="39"/>
      <c r="Z172" s="405">
        <f t="shared" si="51"/>
        <v>0</v>
      </c>
      <c r="AA172" s="92">
        <f t="shared" si="43"/>
        <v>0</v>
      </c>
      <c r="AB172" s="71"/>
      <c r="AC172" s="3"/>
      <c r="AD172" s="71"/>
      <c r="AE172" s="78"/>
      <c r="AF172" s="78"/>
      <c r="AG172" s="3"/>
      <c r="AH172" s="3"/>
      <c r="AI172" s="79"/>
      <c r="AJ172" s="3"/>
      <c r="AK172" s="71"/>
      <c r="AL172" s="3"/>
      <c r="AM172" s="71"/>
      <c r="AN172" s="71"/>
      <c r="AO172" s="3"/>
      <c r="AP172" s="76"/>
      <c r="AQ172" s="74"/>
      <c r="AR172" s="3"/>
      <c r="AS172" s="3"/>
      <c r="AT172" s="3"/>
      <c r="AU172" s="3"/>
      <c r="AV172" s="3"/>
      <c r="AW172" s="1"/>
      <c r="AX172" s="1"/>
      <c r="AY172" s="1">
        <f t="shared" si="54"/>
        <v>0</v>
      </c>
      <c r="AZ172" s="3"/>
      <c r="BA172" s="3"/>
      <c r="BB172" s="3"/>
      <c r="BC172" s="80" t="e">
        <f t="shared" si="44"/>
        <v>#DIV/0!</v>
      </c>
      <c r="BD172" s="80" t="e">
        <f t="shared" si="45"/>
        <v>#DIV/0!</v>
      </c>
      <c r="BE172" s="81">
        <f t="shared" si="46"/>
        <v>0</v>
      </c>
      <c r="BF172" s="81">
        <f t="shared" si="47"/>
        <v>0</v>
      </c>
      <c r="BG172" s="81">
        <f t="shared" si="48"/>
        <v>0</v>
      </c>
      <c r="BH172" s="81">
        <f t="shared" si="49"/>
        <v>0</v>
      </c>
      <c r="BI172" s="81">
        <f t="shared" si="50"/>
        <v>0</v>
      </c>
    </row>
    <row r="173" spans="1:61" ht="17.25" thickTop="1" thickBot="1">
      <c r="A173" s="70"/>
      <c r="B173" s="71"/>
      <c r="C173" s="3"/>
      <c r="D173" s="45"/>
      <c r="E173" s="45"/>
      <c r="F173" s="45">
        <f t="shared" si="52"/>
        <v>0</v>
      </c>
      <c r="G173" s="3"/>
      <c r="H173" s="3"/>
      <c r="I173" s="39"/>
      <c r="J173" s="45">
        <f t="shared" si="41"/>
        <v>0</v>
      </c>
      <c r="K173" s="45">
        <f t="shared" si="42"/>
        <v>0</v>
      </c>
      <c r="L173" s="3"/>
      <c r="M173" s="72"/>
      <c r="N173" s="73"/>
      <c r="O173" s="45">
        <f t="shared" si="53"/>
        <v>0</v>
      </c>
      <c r="P173" s="71"/>
      <c r="Q173" s="74"/>
      <c r="R173" s="74"/>
      <c r="S173" s="75"/>
      <c r="T173" s="76"/>
      <c r="U173" s="70"/>
      <c r="V173" s="3"/>
      <c r="W173" s="3"/>
      <c r="X173" s="3"/>
      <c r="Y173" s="39"/>
      <c r="Z173" s="405">
        <f t="shared" si="51"/>
        <v>0</v>
      </c>
      <c r="AA173" s="92">
        <f t="shared" si="43"/>
        <v>0</v>
      </c>
      <c r="AB173" s="71"/>
      <c r="AC173" s="3"/>
      <c r="AD173" s="71"/>
      <c r="AE173" s="78"/>
      <c r="AF173" s="78"/>
      <c r="AG173" s="3"/>
      <c r="AH173" s="3"/>
      <c r="AI173" s="79"/>
      <c r="AJ173" s="3"/>
      <c r="AK173" s="71"/>
      <c r="AL173" s="3"/>
      <c r="AM173" s="71"/>
      <c r="AN173" s="71"/>
      <c r="AO173" s="3"/>
      <c r="AP173" s="76"/>
      <c r="AQ173" s="74"/>
      <c r="AR173" s="3"/>
      <c r="AS173" s="3"/>
      <c r="AT173" s="3"/>
      <c r="AU173" s="3"/>
      <c r="AV173" s="3"/>
      <c r="AW173" s="1"/>
      <c r="AX173" s="1"/>
      <c r="AY173" s="1">
        <f t="shared" si="54"/>
        <v>0</v>
      </c>
      <c r="AZ173" s="3"/>
      <c r="BA173" s="3"/>
      <c r="BB173" s="3"/>
      <c r="BC173" s="80" t="e">
        <f t="shared" si="44"/>
        <v>#DIV/0!</v>
      </c>
      <c r="BD173" s="80" t="e">
        <f t="shared" si="45"/>
        <v>#DIV/0!</v>
      </c>
      <c r="BE173" s="81">
        <f t="shared" si="46"/>
        <v>0</v>
      </c>
      <c r="BF173" s="81">
        <f t="shared" si="47"/>
        <v>0</v>
      </c>
      <c r="BG173" s="81">
        <f t="shared" si="48"/>
        <v>0</v>
      </c>
      <c r="BH173" s="81">
        <f t="shared" si="49"/>
        <v>0</v>
      </c>
      <c r="BI173" s="81">
        <f t="shared" si="50"/>
        <v>0</v>
      </c>
    </row>
    <row r="174" spans="1:61" ht="17.25" thickTop="1" thickBot="1">
      <c r="A174" s="70"/>
      <c r="B174" s="71"/>
      <c r="C174" s="3"/>
      <c r="D174" s="45"/>
      <c r="E174" s="45"/>
      <c r="F174" s="45">
        <f t="shared" si="52"/>
        <v>0</v>
      </c>
      <c r="G174" s="3"/>
      <c r="H174" s="3"/>
      <c r="I174" s="39"/>
      <c r="J174" s="45">
        <f t="shared" si="41"/>
        <v>0</v>
      </c>
      <c r="K174" s="45">
        <f t="shared" si="42"/>
        <v>0</v>
      </c>
      <c r="L174" s="3"/>
      <c r="M174" s="72"/>
      <c r="N174" s="73"/>
      <c r="O174" s="45">
        <f t="shared" si="53"/>
        <v>0</v>
      </c>
      <c r="P174" s="71"/>
      <c r="Q174" s="74"/>
      <c r="R174" s="74"/>
      <c r="S174" s="75"/>
      <c r="T174" s="76"/>
      <c r="U174" s="70"/>
      <c r="V174" s="3"/>
      <c r="W174" s="3"/>
      <c r="X174" s="3"/>
      <c r="Y174" s="39"/>
      <c r="Z174" s="405">
        <f t="shared" si="51"/>
        <v>0</v>
      </c>
      <c r="AA174" s="92">
        <f t="shared" si="43"/>
        <v>0</v>
      </c>
      <c r="AB174" s="71"/>
      <c r="AC174" s="3"/>
      <c r="AD174" s="71"/>
      <c r="AE174" s="78"/>
      <c r="AF174" s="78"/>
      <c r="AG174" s="3"/>
      <c r="AH174" s="3"/>
      <c r="AI174" s="79"/>
      <c r="AJ174" s="3"/>
      <c r="AK174" s="71"/>
      <c r="AL174" s="3"/>
      <c r="AM174" s="71"/>
      <c r="AN174" s="71"/>
      <c r="AO174" s="3"/>
      <c r="AP174" s="76"/>
      <c r="AQ174" s="74"/>
      <c r="AR174" s="3"/>
      <c r="AS174" s="3"/>
      <c r="AT174" s="3"/>
      <c r="AU174" s="3"/>
      <c r="AV174" s="3"/>
      <c r="AW174" s="1"/>
      <c r="AX174" s="1"/>
      <c r="AY174" s="1">
        <f t="shared" si="54"/>
        <v>0</v>
      </c>
      <c r="AZ174" s="3"/>
      <c r="BA174" s="3"/>
      <c r="BB174" s="3"/>
      <c r="BC174" s="80" t="e">
        <f t="shared" si="44"/>
        <v>#DIV/0!</v>
      </c>
      <c r="BD174" s="80" t="e">
        <f t="shared" si="45"/>
        <v>#DIV/0!</v>
      </c>
      <c r="BE174" s="81">
        <f t="shared" si="46"/>
        <v>0</v>
      </c>
      <c r="BF174" s="81">
        <f t="shared" si="47"/>
        <v>0</v>
      </c>
      <c r="BG174" s="81">
        <f t="shared" si="48"/>
        <v>0</v>
      </c>
      <c r="BH174" s="81">
        <f t="shared" si="49"/>
        <v>0</v>
      </c>
      <c r="BI174" s="81">
        <f t="shared" si="50"/>
        <v>0</v>
      </c>
    </row>
    <row r="175" spans="1:61" ht="17.25" thickTop="1" thickBot="1">
      <c r="A175" s="70"/>
      <c r="B175" s="71"/>
      <c r="C175" s="3"/>
      <c r="D175" s="45"/>
      <c r="E175" s="45"/>
      <c r="F175" s="45">
        <f t="shared" si="52"/>
        <v>0</v>
      </c>
      <c r="G175" s="3"/>
      <c r="H175" s="3"/>
      <c r="I175" s="39"/>
      <c r="J175" s="45">
        <f t="shared" si="41"/>
        <v>0</v>
      </c>
      <c r="K175" s="45">
        <f t="shared" si="42"/>
        <v>0</v>
      </c>
      <c r="L175" s="3"/>
      <c r="M175" s="72"/>
      <c r="N175" s="73"/>
      <c r="O175" s="45">
        <f t="shared" si="53"/>
        <v>0</v>
      </c>
      <c r="P175" s="71"/>
      <c r="Q175" s="74"/>
      <c r="R175" s="74"/>
      <c r="S175" s="75"/>
      <c r="T175" s="76"/>
      <c r="U175" s="70"/>
      <c r="V175" s="3"/>
      <c r="W175" s="3"/>
      <c r="X175" s="3"/>
      <c r="Y175" s="39"/>
      <c r="Z175" s="405">
        <f t="shared" si="51"/>
        <v>0</v>
      </c>
      <c r="AA175" s="92">
        <f t="shared" si="43"/>
        <v>0</v>
      </c>
      <c r="AB175" s="71"/>
      <c r="AC175" s="3"/>
      <c r="AD175" s="71"/>
      <c r="AE175" s="78"/>
      <c r="AF175" s="78"/>
      <c r="AG175" s="3"/>
      <c r="AH175" s="3"/>
      <c r="AI175" s="79"/>
      <c r="AJ175" s="3"/>
      <c r="AK175" s="71"/>
      <c r="AL175" s="3"/>
      <c r="AM175" s="71"/>
      <c r="AN175" s="71"/>
      <c r="AO175" s="3"/>
      <c r="AP175" s="76"/>
      <c r="AQ175" s="74"/>
      <c r="AR175" s="3"/>
      <c r="AS175" s="3"/>
      <c r="AT175" s="3"/>
      <c r="AU175" s="3"/>
      <c r="AV175" s="3"/>
      <c r="AW175" s="1"/>
      <c r="AX175" s="1"/>
      <c r="AY175" s="1">
        <f t="shared" si="54"/>
        <v>0</v>
      </c>
      <c r="AZ175" s="3"/>
      <c r="BA175" s="3"/>
      <c r="BB175" s="3"/>
      <c r="BC175" s="80" t="e">
        <f t="shared" si="44"/>
        <v>#DIV/0!</v>
      </c>
      <c r="BD175" s="80" t="e">
        <f t="shared" si="45"/>
        <v>#DIV/0!</v>
      </c>
      <c r="BE175" s="81">
        <f t="shared" si="46"/>
        <v>0</v>
      </c>
      <c r="BF175" s="81">
        <f t="shared" si="47"/>
        <v>0</v>
      </c>
      <c r="BG175" s="81">
        <f t="shared" si="48"/>
        <v>0</v>
      </c>
      <c r="BH175" s="81">
        <f t="shared" si="49"/>
        <v>0</v>
      </c>
      <c r="BI175" s="81">
        <f t="shared" si="50"/>
        <v>0</v>
      </c>
    </row>
    <row r="176" spans="1:61" ht="17.25" thickTop="1" thickBot="1">
      <c r="A176" s="70"/>
      <c r="B176" s="71"/>
      <c r="C176" s="3"/>
      <c r="D176" s="45"/>
      <c r="E176" s="45"/>
      <c r="F176" s="45">
        <f t="shared" si="52"/>
        <v>0</v>
      </c>
      <c r="G176" s="3"/>
      <c r="H176" s="3"/>
      <c r="I176" s="39"/>
      <c r="J176" s="45">
        <f t="shared" si="41"/>
        <v>0</v>
      </c>
      <c r="K176" s="45">
        <f t="shared" si="42"/>
        <v>0</v>
      </c>
      <c r="L176" s="3"/>
      <c r="M176" s="72"/>
      <c r="N176" s="73"/>
      <c r="O176" s="45">
        <f t="shared" si="53"/>
        <v>0</v>
      </c>
      <c r="P176" s="71"/>
      <c r="Q176" s="74"/>
      <c r="R176" s="74"/>
      <c r="S176" s="75"/>
      <c r="T176" s="76"/>
      <c r="U176" s="70"/>
      <c r="V176" s="3"/>
      <c r="W176" s="3"/>
      <c r="X176" s="3"/>
      <c r="Y176" s="39"/>
      <c r="Z176" s="405">
        <f t="shared" si="51"/>
        <v>0</v>
      </c>
      <c r="AA176" s="92">
        <f t="shared" si="43"/>
        <v>0</v>
      </c>
      <c r="AB176" s="71"/>
      <c r="AC176" s="3"/>
      <c r="AD176" s="71"/>
      <c r="AE176" s="78"/>
      <c r="AF176" s="78"/>
      <c r="AG176" s="3"/>
      <c r="AH176" s="3"/>
      <c r="AI176" s="79"/>
      <c r="AJ176" s="3"/>
      <c r="AK176" s="71"/>
      <c r="AL176" s="3"/>
      <c r="AM176" s="71"/>
      <c r="AN176" s="71"/>
      <c r="AO176" s="3"/>
      <c r="AP176" s="76"/>
      <c r="AQ176" s="74"/>
      <c r="AR176" s="3"/>
      <c r="AS176" s="3"/>
      <c r="AT176" s="3"/>
      <c r="AU176" s="3"/>
      <c r="AV176" s="3"/>
      <c r="AW176" s="1"/>
      <c r="AX176" s="1"/>
      <c r="AY176" s="1">
        <f t="shared" si="54"/>
        <v>0</v>
      </c>
      <c r="AZ176" s="3"/>
      <c r="BA176" s="3"/>
      <c r="BB176" s="3"/>
      <c r="BC176" s="80" t="e">
        <f t="shared" si="44"/>
        <v>#DIV/0!</v>
      </c>
      <c r="BD176" s="80" t="e">
        <f t="shared" si="45"/>
        <v>#DIV/0!</v>
      </c>
      <c r="BE176" s="81">
        <f t="shared" si="46"/>
        <v>0</v>
      </c>
      <c r="BF176" s="81">
        <f t="shared" si="47"/>
        <v>0</v>
      </c>
      <c r="BG176" s="81">
        <f t="shared" si="48"/>
        <v>0</v>
      </c>
      <c r="BH176" s="81">
        <f t="shared" si="49"/>
        <v>0</v>
      </c>
      <c r="BI176" s="81">
        <f t="shared" si="50"/>
        <v>0</v>
      </c>
    </row>
    <row r="177" spans="1:61" ht="17.25" thickTop="1" thickBot="1">
      <c r="A177" s="70"/>
      <c r="B177" s="71"/>
      <c r="C177" s="3"/>
      <c r="D177" s="45"/>
      <c r="E177" s="45"/>
      <c r="F177" s="45">
        <f t="shared" si="52"/>
        <v>0</v>
      </c>
      <c r="G177" s="3"/>
      <c r="H177" s="3"/>
      <c r="I177" s="39"/>
      <c r="J177" s="45">
        <f t="shared" si="41"/>
        <v>0</v>
      </c>
      <c r="K177" s="45">
        <f t="shared" si="42"/>
        <v>0</v>
      </c>
      <c r="L177" s="3"/>
      <c r="M177" s="72"/>
      <c r="N177" s="73"/>
      <c r="O177" s="45">
        <f t="shared" si="53"/>
        <v>0</v>
      </c>
      <c r="P177" s="71"/>
      <c r="Q177" s="74"/>
      <c r="R177" s="74"/>
      <c r="S177" s="75"/>
      <c r="T177" s="76"/>
      <c r="U177" s="70"/>
      <c r="V177" s="3"/>
      <c r="W177" s="3"/>
      <c r="X177" s="3"/>
      <c r="Y177" s="39"/>
      <c r="Z177" s="405">
        <f t="shared" si="51"/>
        <v>0</v>
      </c>
      <c r="AA177" s="92">
        <f t="shared" si="43"/>
        <v>0</v>
      </c>
      <c r="AB177" s="71"/>
      <c r="AC177" s="3"/>
      <c r="AD177" s="71"/>
      <c r="AE177" s="78"/>
      <c r="AF177" s="78"/>
      <c r="AG177" s="3"/>
      <c r="AH177" s="3"/>
      <c r="AI177" s="79"/>
      <c r="AJ177" s="3"/>
      <c r="AK177" s="71"/>
      <c r="AL177" s="3"/>
      <c r="AM177" s="71"/>
      <c r="AN177" s="71"/>
      <c r="AO177" s="3"/>
      <c r="AP177" s="76"/>
      <c r="AQ177" s="74"/>
      <c r="AR177" s="3"/>
      <c r="AS177" s="3"/>
      <c r="AT177" s="3"/>
      <c r="AU177" s="3"/>
      <c r="AV177" s="3"/>
      <c r="AW177" s="1"/>
      <c r="AX177" s="1"/>
      <c r="AY177" s="1">
        <f t="shared" si="54"/>
        <v>0</v>
      </c>
      <c r="AZ177" s="3"/>
      <c r="BA177" s="3"/>
      <c r="BB177" s="3"/>
      <c r="BC177" s="80" t="e">
        <f t="shared" si="44"/>
        <v>#DIV/0!</v>
      </c>
      <c r="BD177" s="80" t="e">
        <f t="shared" si="45"/>
        <v>#DIV/0!</v>
      </c>
      <c r="BE177" s="81">
        <f t="shared" si="46"/>
        <v>0</v>
      </c>
      <c r="BF177" s="81">
        <f t="shared" si="47"/>
        <v>0</v>
      </c>
      <c r="BG177" s="81">
        <f t="shared" si="48"/>
        <v>0</v>
      </c>
      <c r="BH177" s="81">
        <f t="shared" si="49"/>
        <v>0</v>
      </c>
      <c r="BI177" s="81">
        <f t="shared" si="50"/>
        <v>0</v>
      </c>
    </row>
    <row r="178" spans="1:61" ht="17.25" thickTop="1" thickBot="1">
      <c r="A178" s="70"/>
      <c r="B178" s="71"/>
      <c r="C178" s="3"/>
      <c r="D178" s="45"/>
      <c r="E178" s="45"/>
      <c r="F178" s="45">
        <f t="shared" si="52"/>
        <v>0</v>
      </c>
      <c r="G178" s="3"/>
      <c r="H178" s="3"/>
      <c r="I178" s="39"/>
      <c r="J178" s="45">
        <f t="shared" si="41"/>
        <v>0</v>
      </c>
      <c r="K178" s="45">
        <f t="shared" si="42"/>
        <v>0</v>
      </c>
      <c r="L178" s="3"/>
      <c r="M178" s="72"/>
      <c r="N178" s="73"/>
      <c r="O178" s="45">
        <f t="shared" si="53"/>
        <v>0</v>
      </c>
      <c r="P178" s="71"/>
      <c r="Q178" s="74"/>
      <c r="R178" s="74"/>
      <c r="S178" s="75"/>
      <c r="T178" s="76"/>
      <c r="U178" s="70"/>
      <c r="V178" s="3"/>
      <c r="W178" s="3"/>
      <c r="X178" s="3"/>
      <c r="Y178" s="39"/>
      <c r="Z178" s="405">
        <f t="shared" si="51"/>
        <v>0</v>
      </c>
      <c r="AA178" s="92">
        <f t="shared" si="43"/>
        <v>0</v>
      </c>
      <c r="AB178" s="71"/>
      <c r="AC178" s="3"/>
      <c r="AD178" s="71"/>
      <c r="AE178" s="78"/>
      <c r="AF178" s="78"/>
      <c r="AG178" s="3"/>
      <c r="AH178" s="3"/>
      <c r="AI178" s="79"/>
      <c r="AJ178" s="3"/>
      <c r="AK178" s="71"/>
      <c r="AL178" s="3"/>
      <c r="AM178" s="71"/>
      <c r="AN178" s="71"/>
      <c r="AO178" s="3"/>
      <c r="AP178" s="76"/>
      <c r="AQ178" s="74"/>
      <c r="AR178" s="3"/>
      <c r="AS178" s="3"/>
      <c r="AT178" s="3"/>
      <c r="AU178" s="3"/>
      <c r="AV178" s="3"/>
      <c r="AW178" s="1"/>
      <c r="AX178" s="1"/>
      <c r="AY178" s="1">
        <f t="shared" si="54"/>
        <v>0</v>
      </c>
      <c r="AZ178" s="3"/>
      <c r="BA178" s="3"/>
      <c r="BB178" s="3"/>
      <c r="BC178" s="80" t="e">
        <f t="shared" si="44"/>
        <v>#DIV/0!</v>
      </c>
      <c r="BD178" s="80" t="e">
        <f t="shared" si="45"/>
        <v>#DIV/0!</v>
      </c>
      <c r="BE178" s="81">
        <f t="shared" si="46"/>
        <v>0</v>
      </c>
      <c r="BF178" s="81">
        <f t="shared" si="47"/>
        <v>0</v>
      </c>
      <c r="BG178" s="81">
        <f t="shared" si="48"/>
        <v>0</v>
      </c>
      <c r="BH178" s="81">
        <f t="shared" si="49"/>
        <v>0</v>
      </c>
      <c r="BI178" s="81">
        <f t="shared" si="50"/>
        <v>0</v>
      </c>
    </row>
    <row r="179" spans="1:61" ht="17.25" thickTop="1" thickBot="1">
      <c r="A179" s="70"/>
      <c r="B179" s="71"/>
      <c r="C179" s="3"/>
      <c r="D179" s="45"/>
      <c r="E179" s="45"/>
      <c r="F179" s="45">
        <f t="shared" si="52"/>
        <v>0</v>
      </c>
      <c r="G179" s="3"/>
      <c r="H179" s="3"/>
      <c r="I179" s="39"/>
      <c r="J179" s="45">
        <f t="shared" ref="J179:J224" si="55">I179/(1.14)</f>
        <v>0</v>
      </c>
      <c r="K179" s="45">
        <f t="shared" ref="K179:K224" si="56">J179*0.14</f>
        <v>0</v>
      </c>
      <c r="L179" s="3"/>
      <c r="M179" s="72"/>
      <c r="N179" s="73"/>
      <c r="O179" s="45">
        <f t="shared" si="53"/>
        <v>0</v>
      </c>
      <c r="P179" s="71"/>
      <c r="Q179" s="74"/>
      <c r="R179" s="74"/>
      <c r="S179" s="75"/>
      <c r="T179" s="76"/>
      <c r="U179" s="70"/>
      <c r="V179" s="3"/>
      <c r="W179" s="3"/>
      <c r="X179" s="3"/>
      <c r="Y179" s="39"/>
      <c r="Z179" s="405">
        <f t="shared" si="51"/>
        <v>0</v>
      </c>
      <c r="AA179" s="92">
        <f t="shared" ref="AA179:AA224" si="57">(F179+Y179)-I179</f>
        <v>0</v>
      </c>
      <c r="AB179" s="71"/>
      <c r="AC179" s="3"/>
      <c r="AD179" s="71"/>
      <c r="AE179" s="78"/>
      <c r="AF179" s="78"/>
      <c r="AG179" s="3"/>
      <c r="AH179" s="3"/>
      <c r="AI179" s="79"/>
      <c r="AJ179" s="3"/>
      <c r="AK179" s="71"/>
      <c r="AL179" s="3"/>
      <c r="AM179" s="71"/>
      <c r="AN179" s="71"/>
      <c r="AO179" s="3"/>
      <c r="AP179" s="76"/>
      <c r="AQ179" s="74"/>
      <c r="AR179" s="3"/>
      <c r="AS179" s="3"/>
      <c r="AT179" s="3"/>
      <c r="AU179" s="3"/>
      <c r="AV179" s="3"/>
      <c r="AW179" s="1"/>
      <c r="AX179" s="1"/>
      <c r="AY179" s="1">
        <f t="shared" si="54"/>
        <v>0</v>
      </c>
      <c r="AZ179" s="3"/>
      <c r="BA179" s="3"/>
      <c r="BB179" s="3"/>
      <c r="BC179" s="80" t="e">
        <f t="shared" ref="BC179:BC224" si="58">D179/I179</f>
        <v>#DIV/0!</v>
      </c>
      <c r="BD179" s="80" t="e">
        <f t="shared" ref="BD179:BD224" si="59">E179/O179</f>
        <v>#DIV/0!</v>
      </c>
      <c r="BE179" s="81">
        <f t="shared" ref="BE179:BE224" si="60">LEN(Q179)</f>
        <v>0</v>
      </c>
      <c r="BF179" s="81">
        <f t="shared" ref="BF179:BF224" si="61">LEN(R179)</f>
        <v>0</v>
      </c>
      <c r="BG179" s="81">
        <f t="shared" ref="BG179:BG224" si="62">LEN(T179)</f>
        <v>0</v>
      </c>
      <c r="BH179" s="81">
        <f t="shared" ref="BH179:BH224" si="63">LEN(AP179)</f>
        <v>0</v>
      </c>
      <c r="BI179" s="81">
        <f t="shared" ref="BI179:BI224" si="64">LEN(AQ179)</f>
        <v>0</v>
      </c>
    </row>
    <row r="180" spans="1:61" ht="17.25" thickTop="1" thickBot="1">
      <c r="A180" s="70"/>
      <c r="B180" s="71"/>
      <c r="C180" s="3"/>
      <c r="D180" s="45"/>
      <c r="E180" s="45"/>
      <c r="F180" s="45">
        <f t="shared" si="52"/>
        <v>0</v>
      </c>
      <c r="G180" s="3"/>
      <c r="H180" s="3"/>
      <c r="I180" s="39"/>
      <c r="J180" s="45">
        <f t="shared" si="55"/>
        <v>0</v>
      </c>
      <c r="K180" s="45">
        <f t="shared" si="56"/>
        <v>0</v>
      </c>
      <c r="L180" s="3"/>
      <c r="M180" s="72"/>
      <c r="N180" s="73"/>
      <c r="O180" s="45">
        <f t="shared" si="53"/>
        <v>0</v>
      </c>
      <c r="P180" s="71"/>
      <c r="Q180" s="74"/>
      <c r="R180" s="74"/>
      <c r="S180" s="75"/>
      <c r="T180" s="76"/>
      <c r="U180" s="70"/>
      <c r="V180" s="3"/>
      <c r="W180" s="3"/>
      <c r="X180" s="3"/>
      <c r="Y180" s="39"/>
      <c r="Z180" s="405">
        <f t="shared" si="51"/>
        <v>0</v>
      </c>
      <c r="AA180" s="92">
        <f t="shared" si="57"/>
        <v>0</v>
      </c>
      <c r="AB180" s="71"/>
      <c r="AC180" s="3"/>
      <c r="AD180" s="71"/>
      <c r="AE180" s="78"/>
      <c r="AF180" s="78"/>
      <c r="AG180" s="3"/>
      <c r="AH180" s="3"/>
      <c r="AI180" s="79"/>
      <c r="AJ180" s="3"/>
      <c r="AK180" s="71"/>
      <c r="AL180" s="3"/>
      <c r="AM180" s="71"/>
      <c r="AN180" s="71"/>
      <c r="AO180" s="3"/>
      <c r="AP180" s="76"/>
      <c r="AQ180" s="74"/>
      <c r="AR180" s="3"/>
      <c r="AS180" s="3"/>
      <c r="AT180" s="3"/>
      <c r="AU180" s="3"/>
      <c r="AV180" s="3"/>
      <c r="AW180" s="1"/>
      <c r="AX180" s="1"/>
      <c r="AY180" s="1">
        <f t="shared" si="54"/>
        <v>0</v>
      </c>
      <c r="AZ180" s="3"/>
      <c r="BA180" s="3"/>
      <c r="BB180" s="3"/>
      <c r="BC180" s="80" t="e">
        <f t="shared" si="58"/>
        <v>#DIV/0!</v>
      </c>
      <c r="BD180" s="80" t="e">
        <f t="shared" si="59"/>
        <v>#DIV/0!</v>
      </c>
      <c r="BE180" s="81">
        <f t="shared" si="60"/>
        <v>0</v>
      </c>
      <c r="BF180" s="81">
        <f t="shared" si="61"/>
        <v>0</v>
      </c>
      <c r="BG180" s="81">
        <f t="shared" si="62"/>
        <v>0</v>
      </c>
      <c r="BH180" s="81">
        <f t="shared" si="63"/>
        <v>0</v>
      </c>
      <c r="BI180" s="81">
        <f t="shared" si="64"/>
        <v>0</v>
      </c>
    </row>
    <row r="181" spans="1:61" ht="17.25" thickTop="1" thickBot="1">
      <c r="A181" s="70"/>
      <c r="B181" s="71"/>
      <c r="C181" s="3"/>
      <c r="D181" s="45"/>
      <c r="E181" s="45"/>
      <c r="F181" s="45">
        <f t="shared" si="52"/>
        <v>0</v>
      </c>
      <c r="G181" s="3"/>
      <c r="H181" s="3"/>
      <c r="I181" s="39"/>
      <c r="J181" s="45">
        <f t="shared" si="55"/>
        <v>0</v>
      </c>
      <c r="K181" s="45">
        <f t="shared" si="56"/>
        <v>0</v>
      </c>
      <c r="L181" s="3"/>
      <c r="M181" s="72"/>
      <c r="N181" s="73"/>
      <c r="O181" s="45">
        <f t="shared" si="53"/>
        <v>0</v>
      </c>
      <c r="P181" s="71"/>
      <c r="Q181" s="74"/>
      <c r="R181" s="74"/>
      <c r="S181" s="75"/>
      <c r="T181" s="76"/>
      <c r="U181" s="70"/>
      <c r="V181" s="3"/>
      <c r="W181" s="3"/>
      <c r="X181" s="3"/>
      <c r="Y181" s="39"/>
      <c r="Z181" s="405">
        <f t="shared" si="51"/>
        <v>0</v>
      </c>
      <c r="AA181" s="92">
        <f t="shared" si="57"/>
        <v>0</v>
      </c>
      <c r="AB181" s="71"/>
      <c r="AC181" s="3"/>
      <c r="AD181" s="71"/>
      <c r="AE181" s="78"/>
      <c r="AF181" s="78"/>
      <c r="AG181" s="3"/>
      <c r="AH181" s="3"/>
      <c r="AI181" s="79"/>
      <c r="AJ181" s="3"/>
      <c r="AK181" s="71"/>
      <c r="AL181" s="3"/>
      <c r="AM181" s="71"/>
      <c r="AN181" s="71"/>
      <c r="AO181" s="3"/>
      <c r="AP181" s="76"/>
      <c r="AQ181" s="74"/>
      <c r="AR181" s="3"/>
      <c r="AS181" s="3"/>
      <c r="AT181" s="3"/>
      <c r="AU181" s="3"/>
      <c r="AV181" s="3"/>
      <c r="AW181" s="1"/>
      <c r="AX181" s="1"/>
      <c r="AY181" s="1">
        <f t="shared" si="54"/>
        <v>0</v>
      </c>
      <c r="AZ181" s="3"/>
      <c r="BA181" s="3"/>
      <c r="BB181" s="3"/>
      <c r="BC181" s="80" t="e">
        <f t="shared" si="58"/>
        <v>#DIV/0!</v>
      </c>
      <c r="BD181" s="80" t="e">
        <f t="shared" si="59"/>
        <v>#DIV/0!</v>
      </c>
      <c r="BE181" s="81">
        <f t="shared" si="60"/>
        <v>0</v>
      </c>
      <c r="BF181" s="81">
        <f t="shared" si="61"/>
        <v>0</v>
      </c>
      <c r="BG181" s="81">
        <f t="shared" si="62"/>
        <v>0</v>
      </c>
      <c r="BH181" s="81">
        <f t="shared" si="63"/>
        <v>0</v>
      </c>
      <c r="BI181" s="81">
        <f t="shared" si="64"/>
        <v>0</v>
      </c>
    </row>
    <row r="182" spans="1:61" ht="17.25" thickTop="1" thickBot="1">
      <c r="A182" s="70"/>
      <c r="B182" s="71"/>
      <c r="C182" s="3"/>
      <c r="D182" s="45"/>
      <c r="E182" s="45"/>
      <c r="F182" s="45">
        <f t="shared" si="52"/>
        <v>0</v>
      </c>
      <c r="G182" s="3"/>
      <c r="H182" s="3"/>
      <c r="I182" s="39"/>
      <c r="J182" s="45">
        <f t="shared" si="55"/>
        <v>0</v>
      </c>
      <c r="K182" s="45">
        <f t="shared" si="56"/>
        <v>0</v>
      </c>
      <c r="L182" s="3"/>
      <c r="M182" s="72"/>
      <c r="N182" s="73"/>
      <c r="O182" s="45">
        <f t="shared" si="53"/>
        <v>0</v>
      </c>
      <c r="P182" s="71"/>
      <c r="Q182" s="74"/>
      <c r="R182" s="74"/>
      <c r="S182" s="75"/>
      <c r="T182" s="76"/>
      <c r="U182" s="70"/>
      <c r="V182" s="3"/>
      <c r="W182" s="3"/>
      <c r="X182" s="3"/>
      <c r="Y182" s="39"/>
      <c r="Z182" s="405">
        <f t="shared" si="51"/>
        <v>0</v>
      </c>
      <c r="AA182" s="92">
        <f t="shared" si="57"/>
        <v>0</v>
      </c>
      <c r="AB182" s="71"/>
      <c r="AC182" s="3"/>
      <c r="AD182" s="71"/>
      <c r="AE182" s="78"/>
      <c r="AF182" s="78"/>
      <c r="AG182" s="3"/>
      <c r="AH182" s="3"/>
      <c r="AI182" s="79"/>
      <c r="AJ182" s="3"/>
      <c r="AK182" s="71"/>
      <c r="AL182" s="3"/>
      <c r="AM182" s="71"/>
      <c r="AN182" s="71"/>
      <c r="AO182" s="3"/>
      <c r="AP182" s="76"/>
      <c r="AQ182" s="74"/>
      <c r="AR182" s="3"/>
      <c r="AS182" s="3"/>
      <c r="AT182" s="3"/>
      <c r="AU182" s="3"/>
      <c r="AV182" s="3"/>
      <c r="AW182" s="1"/>
      <c r="AX182" s="1"/>
      <c r="AY182" s="1">
        <f t="shared" si="54"/>
        <v>0</v>
      </c>
      <c r="AZ182" s="3"/>
      <c r="BA182" s="3"/>
      <c r="BB182" s="3"/>
      <c r="BC182" s="80" t="e">
        <f t="shared" si="58"/>
        <v>#DIV/0!</v>
      </c>
      <c r="BD182" s="80" t="e">
        <f t="shared" si="59"/>
        <v>#DIV/0!</v>
      </c>
      <c r="BE182" s="81">
        <f t="shared" si="60"/>
        <v>0</v>
      </c>
      <c r="BF182" s="81">
        <f t="shared" si="61"/>
        <v>0</v>
      </c>
      <c r="BG182" s="81">
        <f t="shared" si="62"/>
        <v>0</v>
      </c>
      <c r="BH182" s="81">
        <f t="shared" si="63"/>
        <v>0</v>
      </c>
      <c r="BI182" s="81">
        <f t="shared" si="64"/>
        <v>0</v>
      </c>
    </row>
    <row r="183" spans="1:61" ht="17.25" thickTop="1" thickBot="1">
      <c r="A183" s="70"/>
      <c r="B183" s="71"/>
      <c r="C183" s="3"/>
      <c r="D183" s="45"/>
      <c r="E183" s="45"/>
      <c r="F183" s="45">
        <f t="shared" si="52"/>
        <v>0</v>
      </c>
      <c r="G183" s="3"/>
      <c r="H183" s="3"/>
      <c r="I183" s="39"/>
      <c r="J183" s="45">
        <f t="shared" si="55"/>
        <v>0</v>
      </c>
      <c r="K183" s="45">
        <f t="shared" si="56"/>
        <v>0</v>
      </c>
      <c r="L183" s="3"/>
      <c r="M183" s="72"/>
      <c r="N183" s="73"/>
      <c r="O183" s="45">
        <f t="shared" si="53"/>
        <v>0</v>
      </c>
      <c r="P183" s="71"/>
      <c r="Q183" s="74"/>
      <c r="R183" s="74"/>
      <c r="S183" s="75"/>
      <c r="T183" s="76"/>
      <c r="U183" s="70"/>
      <c r="V183" s="3"/>
      <c r="W183" s="3"/>
      <c r="X183" s="3"/>
      <c r="Y183" s="39"/>
      <c r="Z183" s="405">
        <f t="shared" si="51"/>
        <v>0</v>
      </c>
      <c r="AA183" s="92">
        <f t="shared" si="57"/>
        <v>0</v>
      </c>
      <c r="AB183" s="71"/>
      <c r="AC183" s="3"/>
      <c r="AD183" s="71"/>
      <c r="AE183" s="78"/>
      <c r="AF183" s="78"/>
      <c r="AG183" s="3"/>
      <c r="AH183" s="3"/>
      <c r="AI183" s="79"/>
      <c r="AJ183" s="3"/>
      <c r="AK183" s="71"/>
      <c r="AL183" s="3"/>
      <c r="AM183" s="71"/>
      <c r="AN183" s="71"/>
      <c r="AO183" s="3"/>
      <c r="AP183" s="76"/>
      <c r="AQ183" s="74"/>
      <c r="AR183" s="3"/>
      <c r="AS183" s="3"/>
      <c r="AT183" s="3"/>
      <c r="AU183" s="3"/>
      <c r="AV183" s="3"/>
      <c r="AW183" s="1"/>
      <c r="AX183" s="1"/>
      <c r="AY183" s="1">
        <f t="shared" si="54"/>
        <v>0</v>
      </c>
      <c r="AZ183" s="3"/>
      <c r="BA183" s="3"/>
      <c r="BB183" s="3"/>
      <c r="BC183" s="80" t="e">
        <f t="shared" si="58"/>
        <v>#DIV/0!</v>
      </c>
      <c r="BD183" s="80" t="e">
        <f t="shared" si="59"/>
        <v>#DIV/0!</v>
      </c>
      <c r="BE183" s="81">
        <f t="shared" si="60"/>
        <v>0</v>
      </c>
      <c r="BF183" s="81">
        <f t="shared" si="61"/>
        <v>0</v>
      </c>
      <c r="BG183" s="81">
        <f t="shared" si="62"/>
        <v>0</v>
      </c>
      <c r="BH183" s="81">
        <f t="shared" si="63"/>
        <v>0</v>
      </c>
      <c r="BI183" s="81">
        <f t="shared" si="64"/>
        <v>0</v>
      </c>
    </row>
    <row r="184" spans="1:61" ht="17.25" thickTop="1" thickBot="1">
      <c r="A184" s="70"/>
      <c r="B184" s="71"/>
      <c r="C184" s="3"/>
      <c r="D184" s="45"/>
      <c r="E184" s="45"/>
      <c r="F184" s="45">
        <f t="shared" si="52"/>
        <v>0</v>
      </c>
      <c r="G184" s="3"/>
      <c r="H184" s="3"/>
      <c r="I184" s="39"/>
      <c r="J184" s="45">
        <f t="shared" si="55"/>
        <v>0</v>
      </c>
      <c r="K184" s="45">
        <f t="shared" si="56"/>
        <v>0</v>
      </c>
      <c r="L184" s="3"/>
      <c r="M184" s="72"/>
      <c r="N184" s="73"/>
      <c r="O184" s="45">
        <f t="shared" si="53"/>
        <v>0</v>
      </c>
      <c r="P184" s="71"/>
      <c r="Q184" s="74"/>
      <c r="R184" s="74"/>
      <c r="S184" s="75"/>
      <c r="T184" s="76"/>
      <c r="U184" s="70"/>
      <c r="V184" s="3"/>
      <c r="W184" s="3"/>
      <c r="X184" s="3"/>
      <c r="Y184" s="39"/>
      <c r="Z184" s="405">
        <f t="shared" si="51"/>
        <v>0</v>
      </c>
      <c r="AA184" s="92">
        <f t="shared" si="57"/>
        <v>0</v>
      </c>
      <c r="AB184" s="71"/>
      <c r="AC184" s="3"/>
      <c r="AD184" s="71"/>
      <c r="AE184" s="78"/>
      <c r="AF184" s="78"/>
      <c r="AG184" s="3"/>
      <c r="AH184" s="3"/>
      <c r="AI184" s="79"/>
      <c r="AJ184" s="3"/>
      <c r="AK184" s="71"/>
      <c r="AL184" s="3"/>
      <c r="AM184" s="71"/>
      <c r="AN184" s="71"/>
      <c r="AO184" s="3"/>
      <c r="AP184" s="76"/>
      <c r="AQ184" s="74"/>
      <c r="AR184" s="3"/>
      <c r="AS184" s="3"/>
      <c r="AT184" s="3"/>
      <c r="AU184" s="3"/>
      <c r="AV184" s="3"/>
      <c r="AW184" s="1"/>
      <c r="AX184" s="1"/>
      <c r="AY184" s="1">
        <f t="shared" si="54"/>
        <v>0</v>
      </c>
      <c r="AZ184" s="3"/>
      <c r="BA184" s="3"/>
      <c r="BB184" s="3"/>
      <c r="BC184" s="80" t="e">
        <f t="shared" si="58"/>
        <v>#DIV/0!</v>
      </c>
      <c r="BD184" s="80" t="e">
        <f t="shared" si="59"/>
        <v>#DIV/0!</v>
      </c>
      <c r="BE184" s="81">
        <f t="shared" si="60"/>
        <v>0</v>
      </c>
      <c r="BF184" s="81">
        <f t="shared" si="61"/>
        <v>0</v>
      </c>
      <c r="BG184" s="81">
        <f t="shared" si="62"/>
        <v>0</v>
      </c>
      <c r="BH184" s="81">
        <f t="shared" si="63"/>
        <v>0</v>
      </c>
      <c r="BI184" s="81">
        <f t="shared" si="64"/>
        <v>0</v>
      </c>
    </row>
    <row r="185" spans="1:61" ht="17.25" thickTop="1" thickBot="1">
      <c r="A185" s="70"/>
      <c r="B185" s="71"/>
      <c r="C185" s="3"/>
      <c r="D185" s="45"/>
      <c r="E185" s="45"/>
      <c r="F185" s="45">
        <f t="shared" si="52"/>
        <v>0</v>
      </c>
      <c r="G185" s="3"/>
      <c r="H185" s="3"/>
      <c r="I185" s="39"/>
      <c r="J185" s="45">
        <f t="shared" si="55"/>
        <v>0</v>
      </c>
      <c r="K185" s="45">
        <f t="shared" si="56"/>
        <v>0</v>
      </c>
      <c r="L185" s="3"/>
      <c r="M185" s="72"/>
      <c r="N185" s="73"/>
      <c r="O185" s="45">
        <f t="shared" si="53"/>
        <v>0</v>
      </c>
      <c r="P185" s="71"/>
      <c r="Q185" s="74"/>
      <c r="R185" s="74"/>
      <c r="S185" s="75"/>
      <c r="T185" s="76"/>
      <c r="U185" s="70"/>
      <c r="V185" s="3"/>
      <c r="W185" s="3"/>
      <c r="X185" s="3"/>
      <c r="Y185" s="39"/>
      <c r="Z185" s="405">
        <f t="shared" si="51"/>
        <v>0</v>
      </c>
      <c r="AA185" s="92">
        <f t="shared" si="57"/>
        <v>0</v>
      </c>
      <c r="AB185" s="71"/>
      <c r="AC185" s="3"/>
      <c r="AD185" s="71"/>
      <c r="AE185" s="78"/>
      <c r="AF185" s="78"/>
      <c r="AG185" s="3"/>
      <c r="AH185" s="3"/>
      <c r="AI185" s="79"/>
      <c r="AJ185" s="3"/>
      <c r="AK185" s="71"/>
      <c r="AL185" s="3"/>
      <c r="AM185" s="71"/>
      <c r="AN185" s="71"/>
      <c r="AO185" s="3"/>
      <c r="AP185" s="76"/>
      <c r="AQ185" s="74"/>
      <c r="AR185" s="3"/>
      <c r="AS185" s="3"/>
      <c r="AT185" s="3"/>
      <c r="AU185" s="3"/>
      <c r="AV185" s="3"/>
      <c r="AW185" s="1"/>
      <c r="AX185" s="1"/>
      <c r="AY185" s="1">
        <f t="shared" si="54"/>
        <v>0</v>
      </c>
      <c r="AZ185" s="3"/>
      <c r="BA185" s="3"/>
      <c r="BB185" s="3"/>
      <c r="BC185" s="80" t="e">
        <f t="shared" si="58"/>
        <v>#DIV/0!</v>
      </c>
      <c r="BD185" s="80" t="e">
        <f t="shared" si="59"/>
        <v>#DIV/0!</v>
      </c>
      <c r="BE185" s="81">
        <f t="shared" si="60"/>
        <v>0</v>
      </c>
      <c r="BF185" s="81">
        <f t="shared" si="61"/>
        <v>0</v>
      </c>
      <c r="BG185" s="81">
        <f t="shared" si="62"/>
        <v>0</v>
      </c>
      <c r="BH185" s="81">
        <f t="shared" si="63"/>
        <v>0</v>
      </c>
      <c r="BI185" s="81">
        <f t="shared" si="64"/>
        <v>0</v>
      </c>
    </row>
    <row r="186" spans="1:61" ht="17.25" thickTop="1" thickBot="1">
      <c r="A186" s="70"/>
      <c r="B186" s="71"/>
      <c r="C186" s="3"/>
      <c r="D186" s="45"/>
      <c r="E186" s="45"/>
      <c r="F186" s="45">
        <f t="shared" si="52"/>
        <v>0</v>
      </c>
      <c r="G186" s="3"/>
      <c r="H186" s="3"/>
      <c r="I186" s="39"/>
      <c r="J186" s="45">
        <f t="shared" si="55"/>
        <v>0</v>
      </c>
      <c r="K186" s="45">
        <f t="shared" si="56"/>
        <v>0</v>
      </c>
      <c r="L186" s="3"/>
      <c r="M186" s="72"/>
      <c r="N186" s="73"/>
      <c r="O186" s="45">
        <f t="shared" si="53"/>
        <v>0</v>
      </c>
      <c r="P186" s="71"/>
      <c r="Q186" s="74"/>
      <c r="R186" s="74"/>
      <c r="S186" s="75"/>
      <c r="T186" s="76"/>
      <c r="U186" s="70"/>
      <c r="V186" s="3"/>
      <c r="W186" s="3"/>
      <c r="X186" s="3"/>
      <c r="Y186" s="39"/>
      <c r="Z186" s="405">
        <f t="shared" si="51"/>
        <v>0</v>
      </c>
      <c r="AA186" s="92">
        <f t="shared" si="57"/>
        <v>0</v>
      </c>
      <c r="AB186" s="71"/>
      <c r="AC186" s="3"/>
      <c r="AD186" s="71"/>
      <c r="AE186" s="78"/>
      <c r="AF186" s="78"/>
      <c r="AG186" s="3"/>
      <c r="AH186" s="3"/>
      <c r="AI186" s="79"/>
      <c r="AJ186" s="3"/>
      <c r="AK186" s="71"/>
      <c r="AL186" s="3"/>
      <c r="AM186" s="71"/>
      <c r="AN186" s="71"/>
      <c r="AO186" s="3"/>
      <c r="AP186" s="76"/>
      <c r="AQ186" s="74"/>
      <c r="AR186" s="3"/>
      <c r="AS186" s="3"/>
      <c r="AT186" s="3"/>
      <c r="AU186" s="3"/>
      <c r="AV186" s="3"/>
      <c r="AW186" s="1"/>
      <c r="AX186" s="1"/>
      <c r="AY186" s="1">
        <f t="shared" si="54"/>
        <v>0</v>
      </c>
      <c r="AZ186" s="3"/>
      <c r="BA186" s="3"/>
      <c r="BB186" s="3"/>
      <c r="BC186" s="80" t="e">
        <f t="shared" si="58"/>
        <v>#DIV/0!</v>
      </c>
      <c r="BD186" s="80" t="e">
        <f t="shared" si="59"/>
        <v>#DIV/0!</v>
      </c>
      <c r="BE186" s="81">
        <f t="shared" si="60"/>
        <v>0</v>
      </c>
      <c r="BF186" s="81">
        <f t="shared" si="61"/>
        <v>0</v>
      </c>
      <c r="BG186" s="81">
        <f t="shared" si="62"/>
        <v>0</v>
      </c>
      <c r="BH186" s="81">
        <f t="shared" si="63"/>
        <v>0</v>
      </c>
      <c r="BI186" s="81">
        <f t="shared" si="64"/>
        <v>0</v>
      </c>
    </row>
    <row r="187" spans="1:61" ht="17.25" thickTop="1" thickBot="1">
      <c r="A187" s="70"/>
      <c r="B187" s="71"/>
      <c r="C187" s="3"/>
      <c r="D187" s="45"/>
      <c r="E187" s="45"/>
      <c r="F187" s="45">
        <f t="shared" si="52"/>
        <v>0</v>
      </c>
      <c r="G187" s="3"/>
      <c r="H187" s="3"/>
      <c r="I187" s="39"/>
      <c r="J187" s="45">
        <f t="shared" si="55"/>
        <v>0</v>
      </c>
      <c r="K187" s="45">
        <f t="shared" si="56"/>
        <v>0</v>
      </c>
      <c r="L187" s="3"/>
      <c r="M187" s="72"/>
      <c r="N187" s="73"/>
      <c r="O187" s="45">
        <f t="shared" si="53"/>
        <v>0</v>
      </c>
      <c r="P187" s="71"/>
      <c r="Q187" s="74"/>
      <c r="R187" s="74"/>
      <c r="S187" s="75"/>
      <c r="T187" s="76"/>
      <c r="U187" s="70"/>
      <c r="V187" s="3"/>
      <c r="W187" s="3"/>
      <c r="X187" s="3"/>
      <c r="Y187" s="39"/>
      <c r="Z187" s="405">
        <f t="shared" si="51"/>
        <v>0</v>
      </c>
      <c r="AA187" s="92">
        <f t="shared" si="57"/>
        <v>0</v>
      </c>
      <c r="AB187" s="71"/>
      <c r="AC187" s="3"/>
      <c r="AD187" s="71"/>
      <c r="AE187" s="78"/>
      <c r="AF187" s="78"/>
      <c r="AG187" s="3"/>
      <c r="AH187" s="3"/>
      <c r="AI187" s="79"/>
      <c r="AJ187" s="3"/>
      <c r="AK187" s="71"/>
      <c r="AL187" s="3"/>
      <c r="AM187" s="71"/>
      <c r="AN187" s="71"/>
      <c r="AO187" s="3"/>
      <c r="AP187" s="76"/>
      <c r="AQ187" s="74"/>
      <c r="AR187" s="3"/>
      <c r="AS187" s="3"/>
      <c r="AT187" s="3"/>
      <c r="AU187" s="3"/>
      <c r="AV187" s="3"/>
      <c r="AW187" s="1"/>
      <c r="AX187" s="1"/>
      <c r="AY187" s="1">
        <f t="shared" si="54"/>
        <v>0</v>
      </c>
      <c r="AZ187" s="3"/>
      <c r="BA187" s="3"/>
      <c r="BB187" s="3"/>
      <c r="BC187" s="80" t="e">
        <f t="shared" si="58"/>
        <v>#DIV/0!</v>
      </c>
      <c r="BD187" s="80" t="e">
        <f t="shared" si="59"/>
        <v>#DIV/0!</v>
      </c>
      <c r="BE187" s="81">
        <f t="shared" si="60"/>
        <v>0</v>
      </c>
      <c r="BF187" s="81">
        <f t="shared" si="61"/>
        <v>0</v>
      </c>
      <c r="BG187" s="81">
        <f t="shared" si="62"/>
        <v>0</v>
      </c>
      <c r="BH187" s="81">
        <f t="shared" si="63"/>
        <v>0</v>
      </c>
      <c r="BI187" s="81">
        <f t="shared" si="64"/>
        <v>0</v>
      </c>
    </row>
    <row r="188" spans="1:61" ht="17.25" thickTop="1" thickBot="1">
      <c r="A188" s="70"/>
      <c r="B188" s="71"/>
      <c r="C188" s="3"/>
      <c r="D188" s="45"/>
      <c r="E188" s="45"/>
      <c r="F188" s="45">
        <f t="shared" si="52"/>
        <v>0</v>
      </c>
      <c r="G188" s="3"/>
      <c r="H188" s="3"/>
      <c r="I188" s="39"/>
      <c r="J188" s="45">
        <f t="shared" si="55"/>
        <v>0</v>
      </c>
      <c r="K188" s="45">
        <f t="shared" si="56"/>
        <v>0</v>
      </c>
      <c r="L188" s="3"/>
      <c r="M188" s="72"/>
      <c r="N188" s="73"/>
      <c r="O188" s="45">
        <f t="shared" si="53"/>
        <v>0</v>
      </c>
      <c r="P188" s="71"/>
      <c r="Q188" s="74"/>
      <c r="R188" s="74"/>
      <c r="S188" s="75"/>
      <c r="T188" s="76"/>
      <c r="U188" s="70"/>
      <c r="V188" s="3"/>
      <c r="W188" s="3"/>
      <c r="X188" s="3"/>
      <c r="Y188" s="39"/>
      <c r="Z188" s="405">
        <f t="shared" si="51"/>
        <v>0</v>
      </c>
      <c r="AA188" s="92">
        <f t="shared" si="57"/>
        <v>0</v>
      </c>
      <c r="AB188" s="71"/>
      <c r="AC188" s="3"/>
      <c r="AD188" s="71"/>
      <c r="AE188" s="78"/>
      <c r="AF188" s="78"/>
      <c r="AG188" s="3"/>
      <c r="AH188" s="3"/>
      <c r="AI188" s="79"/>
      <c r="AJ188" s="3"/>
      <c r="AK188" s="71"/>
      <c r="AL188" s="3"/>
      <c r="AM188" s="71"/>
      <c r="AN188" s="71"/>
      <c r="AO188" s="3"/>
      <c r="AP188" s="76"/>
      <c r="AQ188" s="74"/>
      <c r="AR188" s="3"/>
      <c r="AS188" s="3"/>
      <c r="AT188" s="3"/>
      <c r="AU188" s="3"/>
      <c r="AV188" s="3"/>
      <c r="AW188" s="1"/>
      <c r="AX188" s="1"/>
      <c r="AY188" s="1">
        <f t="shared" si="54"/>
        <v>0</v>
      </c>
      <c r="AZ188" s="3"/>
      <c r="BA188" s="3"/>
      <c r="BB188" s="3"/>
      <c r="BC188" s="80" t="e">
        <f t="shared" si="58"/>
        <v>#DIV/0!</v>
      </c>
      <c r="BD188" s="80" t="e">
        <f t="shared" si="59"/>
        <v>#DIV/0!</v>
      </c>
      <c r="BE188" s="81">
        <f t="shared" si="60"/>
        <v>0</v>
      </c>
      <c r="BF188" s="81">
        <f t="shared" si="61"/>
        <v>0</v>
      </c>
      <c r="BG188" s="81">
        <f t="shared" si="62"/>
        <v>0</v>
      </c>
      <c r="BH188" s="81">
        <f t="shared" si="63"/>
        <v>0</v>
      </c>
      <c r="BI188" s="81">
        <f t="shared" si="64"/>
        <v>0</v>
      </c>
    </row>
    <row r="189" spans="1:61" ht="17.25" thickTop="1" thickBot="1">
      <c r="A189" s="70"/>
      <c r="B189" s="71"/>
      <c r="C189" s="3"/>
      <c r="D189" s="45"/>
      <c r="E189" s="45"/>
      <c r="F189" s="45">
        <f t="shared" si="52"/>
        <v>0</v>
      </c>
      <c r="G189" s="3"/>
      <c r="H189" s="3"/>
      <c r="I189" s="39"/>
      <c r="J189" s="45">
        <f t="shared" si="55"/>
        <v>0</v>
      </c>
      <c r="K189" s="45">
        <f t="shared" si="56"/>
        <v>0</v>
      </c>
      <c r="L189" s="3"/>
      <c r="M189" s="72"/>
      <c r="N189" s="73"/>
      <c r="O189" s="45">
        <f t="shared" si="53"/>
        <v>0</v>
      </c>
      <c r="P189" s="71"/>
      <c r="Q189" s="74"/>
      <c r="R189" s="74"/>
      <c r="S189" s="75"/>
      <c r="T189" s="76"/>
      <c r="U189" s="70"/>
      <c r="V189" s="3"/>
      <c r="W189" s="3"/>
      <c r="X189" s="3"/>
      <c r="Y189" s="39"/>
      <c r="Z189" s="405">
        <f t="shared" si="51"/>
        <v>0</v>
      </c>
      <c r="AA189" s="92">
        <f t="shared" si="57"/>
        <v>0</v>
      </c>
      <c r="AB189" s="71"/>
      <c r="AC189" s="3"/>
      <c r="AD189" s="71"/>
      <c r="AE189" s="78"/>
      <c r="AF189" s="78"/>
      <c r="AG189" s="3"/>
      <c r="AH189" s="3"/>
      <c r="AI189" s="79"/>
      <c r="AJ189" s="3"/>
      <c r="AK189" s="71"/>
      <c r="AL189" s="3"/>
      <c r="AM189" s="71"/>
      <c r="AN189" s="71"/>
      <c r="AO189" s="3"/>
      <c r="AP189" s="76"/>
      <c r="AQ189" s="74"/>
      <c r="AR189" s="3"/>
      <c r="AS189" s="3"/>
      <c r="AT189" s="3"/>
      <c r="AU189" s="3"/>
      <c r="AV189" s="3"/>
      <c r="AW189" s="1"/>
      <c r="AX189" s="1"/>
      <c r="AY189" s="1">
        <f t="shared" si="54"/>
        <v>0</v>
      </c>
      <c r="AZ189" s="3"/>
      <c r="BA189" s="3"/>
      <c r="BB189" s="3"/>
      <c r="BC189" s="80" t="e">
        <f t="shared" si="58"/>
        <v>#DIV/0!</v>
      </c>
      <c r="BD189" s="80" t="e">
        <f t="shared" si="59"/>
        <v>#DIV/0!</v>
      </c>
      <c r="BE189" s="81">
        <f t="shared" si="60"/>
        <v>0</v>
      </c>
      <c r="BF189" s="81">
        <f t="shared" si="61"/>
        <v>0</v>
      </c>
      <c r="BG189" s="81">
        <f t="shared" si="62"/>
        <v>0</v>
      </c>
      <c r="BH189" s="81">
        <f t="shared" si="63"/>
        <v>0</v>
      </c>
      <c r="BI189" s="81">
        <f t="shared" si="64"/>
        <v>0</v>
      </c>
    </row>
    <row r="190" spans="1:61" ht="17.25" thickTop="1" thickBot="1">
      <c r="A190" s="70"/>
      <c r="B190" s="71"/>
      <c r="C190" s="3"/>
      <c r="D190" s="45"/>
      <c r="E190" s="45"/>
      <c r="F190" s="45">
        <f t="shared" si="52"/>
        <v>0</v>
      </c>
      <c r="G190" s="3"/>
      <c r="H190" s="3"/>
      <c r="I190" s="39"/>
      <c r="J190" s="45">
        <f t="shared" si="55"/>
        <v>0</v>
      </c>
      <c r="K190" s="45">
        <f t="shared" si="56"/>
        <v>0</v>
      </c>
      <c r="L190" s="3"/>
      <c r="M190" s="72"/>
      <c r="N190" s="73"/>
      <c r="O190" s="45">
        <f t="shared" si="53"/>
        <v>0</v>
      </c>
      <c r="P190" s="71"/>
      <c r="Q190" s="74"/>
      <c r="R190" s="74"/>
      <c r="S190" s="75"/>
      <c r="T190" s="76"/>
      <c r="U190" s="70"/>
      <c r="V190" s="3"/>
      <c r="W190" s="3"/>
      <c r="X190" s="3"/>
      <c r="Y190" s="39"/>
      <c r="Z190" s="405">
        <f t="shared" si="51"/>
        <v>0</v>
      </c>
      <c r="AA190" s="92">
        <f t="shared" si="57"/>
        <v>0</v>
      </c>
      <c r="AB190" s="71"/>
      <c r="AC190" s="3"/>
      <c r="AD190" s="71"/>
      <c r="AE190" s="78"/>
      <c r="AF190" s="78"/>
      <c r="AG190" s="3"/>
      <c r="AH190" s="3"/>
      <c r="AI190" s="79"/>
      <c r="AJ190" s="3"/>
      <c r="AK190" s="71"/>
      <c r="AL190" s="3"/>
      <c r="AM190" s="71"/>
      <c r="AN190" s="71"/>
      <c r="AO190" s="3"/>
      <c r="AP190" s="76"/>
      <c r="AQ190" s="74"/>
      <c r="AR190" s="3"/>
      <c r="AS190" s="3"/>
      <c r="AT190" s="3"/>
      <c r="AU190" s="3"/>
      <c r="AV190" s="3"/>
      <c r="AW190" s="1"/>
      <c r="AX190" s="1"/>
      <c r="AY190" s="1">
        <f t="shared" si="54"/>
        <v>0</v>
      </c>
      <c r="AZ190" s="3"/>
      <c r="BA190" s="3"/>
      <c r="BB190" s="3"/>
      <c r="BC190" s="80" t="e">
        <f t="shared" si="58"/>
        <v>#DIV/0!</v>
      </c>
      <c r="BD190" s="80" t="e">
        <f t="shared" si="59"/>
        <v>#DIV/0!</v>
      </c>
      <c r="BE190" s="81">
        <f t="shared" si="60"/>
        <v>0</v>
      </c>
      <c r="BF190" s="81">
        <f t="shared" si="61"/>
        <v>0</v>
      </c>
      <c r="BG190" s="81">
        <f t="shared" si="62"/>
        <v>0</v>
      </c>
      <c r="BH190" s="81">
        <f t="shared" si="63"/>
        <v>0</v>
      </c>
      <c r="BI190" s="81">
        <f t="shared" si="64"/>
        <v>0</v>
      </c>
    </row>
    <row r="191" spans="1:61" ht="17.25" thickTop="1" thickBot="1">
      <c r="A191" s="70"/>
      <c r="B191" s="71"/>
      <c r="C191" s="3"/>
      <c r="D191" s="45"/>
      <c r="E191" s="45"/>
      <c r="F191" s="45">
        <f t="shared" si="52"/>
        <v>0</v>
      </c>
      <c r="G191" s="3"/>
      <c r="H191" s="3"/>
      <c r="I191" s="39"/>
      <c r="J191" s="45">
        <f t="shared" si="55"/>
        <v>0</v>
      </c>
      <c r="K191" s="45">
        <f t="shared" si="56"/>
        <v>0</v>
      </c>
      <c r="L191" s="3"/>
      <c r="M191" s="72"/>
      <c r="N191" s="73"/>
      <c r="O191" s="45">
        <f t="shared" si="53"/>
        <v>0</v>
      </c>
      <c r="P191" s="71"/>
      <c r="Q191" s="74"/>
      <c r="R191" s="74"/>
      <c r="S191" s="75"/>
      <c r="T191" s="76"/>
      <c r="U191" s="70"/>
      <c r="V191" s="3"/>
      <c r="W191" s="3"/>
      <c r="X191" s="3"/>
      <c r="Y191" s="39"/>
      <c r="Z191" s="405">
        <f t="shared" si="51"/>
        <v>0</v>
      </c>
      <c r="AA191" s="92">
        <f t="shared" si="57"/>
        <v>0</v>
      </c>
      <c r="AB191" s="71"/>
      <c r="AC191" s="3"/>
      <c r="AD191" s="71"/>
      <c r="AE191" s="78"/>
      <c r="AF191" s="78"/>
      <c r="AG191" s="3"/>
      <c r="AH191" s="3"/>
      <c r="AI191" s="79"/>
      <c r="AJ191" s="3"/>
      <c r="AK191" s="71"/>
      <c r="AL191" s="3"/>
      <c r="AM191" s="71"/>
      <c r="AN191" s="71"/>
      <c r="AO191" s="3"/>
      <c r="AP191" s="76"/>
      <c r="AQ191" s="74"/>
      <c r="AR191" s="3"/>
      <c r="AS191" s="3"/>
      <c r="AT191" s="3"/>
      <c r="AU191" s="3"/>
      <c r="AV191" s="3"/>
      <c r="AW191" s="1"/>
      <c r="AX191" s="1"/>
      <c r="AY191" s="1">
        <f t="shared" si="54"/>
        <v>0</v>
      </c>
      <c r="AZ191" s="3"/>
      <c r="BA191" s="3"/>
      <c r="BB191" s="3"/>
      <c r="BC191" s="80" t="e">
        <f t="shared" si="58"/>
        <v>#DIV/0!</v>
      </c>
      <c r="BD191" s="80" t="e">
        <f t="shared" si="59"/>
        <v>#DIV/0!</v>
      </c>
      <c r="BE191" s="81">
        <f t="shared" si="60"/>
        <v>0</v>
      </c>
      <c r="BF191" s="81">
        <f t="shared" si="61"/>
        <v>0</v>
      </c>
      <c r="BG191" s="81">
        <f t="shared" si="62"/>
        <v>0</v>
      </c>
      <c r="BH191" s="81">
        <f t="shared" si="63"/>
        <v>0</v>
      </c>
      <c r="BI191" s="81">
        <f t="shared" si="64"/>
        <v>0</v>
      </c>
    </row>
    <row r="192" spans="1:61" ht="17.25" thickTop="1" thickBot="1">
      <c r="A192" s="70"/>
      <c r="B192" s="71"/>
      <c r="C192" s="3"/>
      <c r="D192" s="45"/>
      <c r="E192" s="45"/>
      <c r="F192" s="45">
        <f t="shared" si="52"/>
        <v>0</v>
      </c>
      <c r="G192" s="3"/>
      <c r="H192" s="3"/>
      <c r="I192" s="39"/>
      <c r="J192" s="45">
        <f t="shared" si="55"/>
        <v>0</v>
      </c>
      <c r="K192" s="45">
        <f t="shared" si="56"/>
        <v>0</v>
      </c>
      <c r="L192" s="3"/>
      <c r="M192" s="72"/>
      <c r="N192" s="73"/>
      <c r="O192" s="45">
        <f t="shared" si="53"/>
        <v>0</v>
      </c>
      <c r="P192" s="71"/>
      <c r="Q192" s="74"/>
      <c r="R192" s="74"/>
      <c r="S192" s="75"/>
      <c r="T192" s="76"/>
      <c r="U192" s="70"/>
      <c r="V192" s="3"/>
      <c r="W192" s="3"/>
      <c r="X192" s="3"/>
      <c r="Y192" s="39"/>
      <c r="Z192" s="405">
        <f t="shared" si="51"/>
        <v>0</v>
      </c>
      <c r="AA192" s="92">
        <f t="shared" si="57"/>
        <v>0</v>
      </c>
      <c r="AB192" s="71"/>
      <c r="AC192" s="3"/>
      <c r="AD192" s="71"/>
      <c r="AE192" s="78"/>
      <c r="AF192" s="78"/>
      <c r="AG192" s="3"/>
      <c r="AH192" s="3"/>
      <c r="AI192" s="79"/>
      <c r="AJ192" s="3"/>
      <c r="AK192" s="71"/>
      <c r="AL192" s="3"/>
      <c r="AM192" s="71"/>
      <c r="AN192" s="71"/>
      <c r="AO192" s="3"/>
      <c r="AP192" s="76"/>
      <c r="AQ192" s="74"/>
      <c r="AR192" s="3"/>
      <c r="AS192" s="3"/>
      <c r="AT192" s="3"/>
      <c r="AU192" s="3"/>
      <c r="AV192" s="3"/>
      <c r="AW192" s="1"/>
      <c r="AX192" s="1"/>
      <c r="AY192" s="1">
        <f t="shared" si="54"/>
        <v>0</v>
      </c>
      <c r="AZ192" s="3"/>
      <c r="BA192" s="3"/>
      <c r="BB192" s="3"/>
      <c r="BC192" s="80" t="e">
        <f t="shared" si="58"/>
        <v>#DIV/0!</v>
      </c>
      <c r="BD192" s="80" t="e">
        <f t="shared" si="59"/>
        <v>#DIV/0!</v>
      </c>
      <c r="BE192" s="81">
        <f t="shared" si="60"/>
        <v>0</v>
      </c>
      <c r="BF192" s="81">
        <f t="shared" si="61"/>
        <v>0</v>
      </c>
      <c r="BG192" s="81">
        <f t="shared" si="62"/>
        <v>0</v>
      </c>
      <c r="BH192" s="81">
        <f t="shared" si="63"/>
        <v>0</v>
      </c>
      <c r="BI192" s="81">
        <f t="shared" si="64"/>
        <v>0</v>
      </c>
    </row>
    <row r="193" spans="1:61" ht="17.25" thickTop="1" thickBot="1">
      <c r="A193" s="70"/>
      <c r="B193" s="71"/>
      <c r="C193" s="3"/>
      <c r="D193" s="45"/>
      <c r="E193" s="45"/>
      <c r="F193" s="45">
        <f t="shared" si="52"/>
        <v>0</v>
      </c>
      <c r="G193" s="3"/>
      <c r="H193" s="3"/>
      <c r="I193" s="39"/>
      <c r="J193" s="45">
        <f t="shared" si="55"/>
        <v>0</v>
      </c>
      <c r="K193" s="45">
        <f t="shared" si="56"/>
        <v>0</v>
      </c>
      <c r="L193" s="3"/>
      <c r="M193" s="72"/>
      <c r="N193" s="73"/>
      <c r="O193" s="45">
        <f t="shared" si="53"/>
        <v>0</v>
      </c>
      <c r="P193" s="71"/>
      <c r="Q193" s="74"/>
      <c r="R193" s="74"/>
      <c r="S193" s="75"/>
      <c r="T193" s="76"/>
      <c r="U193" s="70"/>
      <c r="V193" s="3"/>
      <c r="W193" s="3"/>
      <c r="X193" s="3"/>
      <c r="Y193" s="39"/>
      <c r="Z193" s="405">
        <f t="shared" si="51"/>
        <v>0</v>
      </c>
      <c r="AA193" s="92">
        <f t="shared" si="57"/>
        <v>0</v>
      </c>
      <c r="AB193" s="71"/>
      <c r="AC193" s="3"/>
      <c r="AD193" s="71"/>
      <c r="AE193" s="78"/>
      <c r="AF193" s="78"/>
      <c r="AG193" s="3"/>
      <c r="AH193" s="3"/>
      <c r="AI193" s="79"/>
      <c r="AJ193" s="3"/>
      <c r="AK193" s="71"/>
      <c r="AL193" s="3"/>
      <c r="AM193" s="71"/>
      <c r="AN193" s="71"/>
      <c r="AO193" s="3"/>
      <c r="AP193" s="76"/>
      <c r="AQ193" s="74"/>
      <c r="AR193" s="3"/>
      <c r="AS193" s="3"/>
      <c r="AT193" s="3"/>
      <c r="AU193" s="3"/>
      <c r="AV193" s="3"/>
      <c r="AW193" s="1"/>
      <c r="AX193" s="1"/>
      <c r="AY193" s="1">
        <f t="shared" si="54"/>
        <v>0</v>
      </c>
      <c r="AZ193" s="3"/>
      <c r="BA193" s="3"/>
      <c r="BB193" s="3"/>
      <c r="BC193" s="80" t="e">
        <f t="shared" si="58"/>
        <v>#DIV/0!</v>
      </c>
      <c r="BD193" s="80" t="e">
        <f t="shared" si="59"/>
        <v>#DIV/0!</v>
      </c>
      <c r="BE193" s="81">
        <f t="shared" si="60"/>
        <v>0</v>
      </c>
      <c r="BF193" s="81">
        <f t="shared" si="61"/>
        <v>0</v>
      </c>
      <c r="BG193" s="81">
        <f t="shared" si="62"/>
        <v>0</v>
      </c>
      <c r="BH193" s="81">
        <f t="shared" si="63"/>
        <v>0</v>
      </c>
      <c r="BI193" s="81">
        <f t="shared" si="64"/>
        <v>0</v>
      </c>
    </row>
    <row r="194" spans="1:61" ht="17.25" thickTop="1" thickBot="1">
      <c r="A194" s="70"/>
      <c r="B194" s="71"/>
      <c r="C194" s="3"/>
      <c r="D194" s="45"/>
      <c r="E194" s="45"/>
      <c r="F194" s="45">
        <f t="shared" si="52"/>
        <v>0</v>
      </c>
      <c r="G194" s="3"/>
      <c r="H194" s="3"/>
      <c r="I194" s="39"/>
      <c r="J194" s="45">
        <f t="shared" si="55"/>
        <v>0</v>
      </c>
      <c r="K194" s="45">
        <f t="shared" si="56"/>
        <v>0</v>
      </c>
      <c r="L194" s="3"/>
      <c r="M194" s="72"/>
      <c r="N194" s="73"/>
      <c r="O194" s="45">
        <f t="shared" si="53"/>
        <v>0</v>
      </c>
      <c r="P194" s="71"/>
      <c r="Q194" s="74"/>
      <c r="R194" s="74"/>
      <c r="S194" s="75"/>
      <c r="T194" s="76"/>
      <c r="U194" s="70"/>
      <c r="V194" s="3"/>
      <c r="W194" s="3"/>
      <c r="X194" s="3"/>
      <c r="Y194" s="39"/>
      <c r="Z194" s="405">
        <f t="shared" si="51"/>
        <v>0</v>
      </c>
      <c r="AA194" s="92">
        <f t="shared" si="57"/>
        <v>0</v>
      </c>
      <c r="AB194" s="71"/>
      <c r="AC194" s="3"/>
      <c r="AD194" s="71"/>
      <c r="AE194" s="78"/>
      <c r="AF194" s="78"/>
      <c r="AG194" s="3"/>
      <c r="AH194" s="3"/>
      <c r="AI194" s="79"/>
      <c r="AJ194" s="3"/>
      <c r="AK194" s="71"/>
      <c r="AL194" s="3"/>
      <c r="AM194" s="71"/>
      <c r="AN194" s="71"/>
      <c r="AO194" s="3"/>
      <c r="AP194" s="76"/>
      <c r="AQ194" s="74"/>
      <c r="AR194" s="3"/>
      <c r="AS194" s="3"/>
      <c r="AT194" s="3"/>
      <c r="AU194" s="3"/>
      <c r="AV194" s="3"/>
      <c r="AW194" s="1"/>
      <c r="AX194" s="1"/>
      <c r="AY194" s="1">
        <f t="shared" si="54"/>
        <v>0</v>
      </c>
      <c r="AZ194" s="3"/>
      <c r="BA194" s="3"/>
      <c r="BB194" s="3"/>
      <c r="BC194" s="80" t="e">
        <f t="shared" si="58"/>
        <v>#DIV/0!</v>
      </c>
      <c r="BD194" s="80" t="e">
        <f t="shared" si="59"/>
        <v>#DIV/0!</v>
      </c>
      <c r="BE194" s="81">
        <f t="shared" si="60"/>
        <v>0</v>
      </c>
      <c r="BF194" s="81">
        <f t="shared" si="61"/>
        <v>0</v>
      </c>
      <c r="BG194" s="81">
        <f t="shared" si="62"/>
        <v>0</v>
      </c>
      <c r="BH194" s="81">
        <f t="shared" si="63"/>
        <v>0</v>
      </c>
      <c r="BI194" s="81">
        <f t="shared" si="64"/>
        <v>0</v>
      </c>
    </row>
    <row r="195" spans="1:61" ht="17.25" thickTop="1" thickBot="1">
      <c r="A195" s="70"/>
      <c r="B195" s="71"/>
      <c r="C195" s="3"/>
      <c r="D195" s="45"/>
      <c r="E195" s="45"/>
      <c r="F195" s="45">
        <f t="shared" si="52"/>
        <v>0</v>
      </c>
      <c r="G195" s="3"/>
      <c r="H195" s="3"/>
      <c r="I195" s="39"/>
      <c r="J195" s="45">
        <f t="shared" si="55"/>
        <v>0</v>
      </c>
      <c r="K195" s="45">
        <f t="shared" si="56"/>
        <v>0</v>
      </c>
      <c r="L195" s="3"/>
      <c r="M195" s="72"/>
      <c r="N195" s="73"/>
      <c r="O195" s="45">
        <f t="shared" si="53"/>
        <v>0</v>
      </c>
      <c r="P195" s="71"/>
      <c r="Q195" s="74"/>
      <c r="R195" s="74"/>
      <c r="S195" s="75"/>
      <c r="T195" s="76"/>
      <c r="U195" s="70"/>
      <c r="V195" s="3"/>
      <c r="W195" s="3"/>
      <c r="X195" s="3"/>
      <c r="Y195" s="39"/>
      <c r="Z195" s="405">
        <f t="shared" ref="Z195:Z224" si="65">IF(AG195="Corporate",((F195+Y195)/2),IF(G195="Club",I195,(F195+Y195)))</f>
        <v>0</v>
      </c>
      <c r="AA195" s="92">
        <f t="shared" si="57"/>
        <v>0</v>
      </c>
      <c r="AB195" s="71"/>
      <c r="AC195" s="3"/>
      <c r="AD195" s="71"/>
      <c r="AE195" s="78"/>
      <c r="AF195" s="78"/>
      <c r="AG195" s="3"/>
      <c r="AH195" s="3"/>
      <c r="AI195" s="79"/>
      <c r="AJ195" s="3"/>
      <c r="AK195" s="71"/>
      <c r="AL195" s="3"/>
      <c r="AM195" s="71"/>
      <c r="AN195" s="71"/>
      <c r="AO195" s="3"/>
      <c r="AP195" s="76"/>
      <c r="AQ195" s="74"/>
      <c r="AR195" s="3"/>
      <c r="AS195" s="3"/>
      <c r="AT195" s="3"/>
      <c r="AU195" s="3"/>
      <c r="AV195" s="3"/>
      <c r="AW195" s="1"/>
      <c r="AX195" s="1"/>
      <c r="AY195" s="1">
        <f t="shared" si="54"/>
        <v>0</v>
      </c>
      <c r="AZ195" s="3"/>
      <c r="BA195" s="3"/>
      <c r="BB195" s="3"/>
      <c r="BC195" s="80" t="e">
        <f t="shared" si="58"/>
        <v>#DIV/0!</v>
      </c>
      <c r="BD195" s="80" t="e">
        <f t="shared" si="59"/>
        <v>#DIV/0!</v>
      </c>
      <c r="BE195" s="81">
        <f t="shared" si="60"/>
        <v>0</v>
      </c>
      <c r="BF195" s="81">
        <f t="shared" si="61"/>
        <v>0</v>
      </c>
      <c r="BG195" s="81">
        <f t="shared" si="62"/>
        <v>0</v>
      </c>
      <c r="BH195" s="81">
        <f t="shared" si="63"/>
        <v>0</v>
      </c>
      <c r="BI195" s="81">
        <f t="shared" si="64"/>
        <v>0</v>
      </c>
    </row>
    <row r="196" spans="1:61" ht="17.25" thickTop="1" thickBot="1">
      <c r="A196" s="70"/>
      <c r="B196" s="71"/>
      <c r="C196" s="3"/>
      <c r="D196" s="45"/>
      <c r="E196" s="45"/>
      <c r="F196" s="45">
        <f t="shared" si="52"/>
        <v>0</v>
      </c>
      <c r="G196" s="3"/>
      <c r="H196" s="3"/>
      <c r="I196" s="39"/>
      <c r="J196" s="45">
        <f t="shared" si="55"/>
        <v>0</v>
      </c>
      <c r="K196" s="45">
        <f t="shared" si="56"/>
        <v>0</v>
      </c>
      <c r="L196" s="3"/>
      <c r="M196" s="72"/>
      <c r="N196" s="73"/>
      <c r="O196" s="45">
        <f t="shared" si="53"/>
        <v>0</v>
      </c>
      <c r="P196" s="71"/>
      <c r="Q196" s="74"/>
      <c r="R196" s="74"/>
      <c r="S196" s="75"/>
      <c r="T196" s="76"/>
      <c r="U196" s="70"/>
      <c r="V196" s="3"/>
      <c r="W196" s="3"/>
      <c r="X196" s="3"/>
      <c r="Y196" s="39"/>
      <c r="Z196" s="405">
        <f t="shared" si="65"/>
        <v>0</v>
      </c>
      <c r="AA196" s="92">
        <f t="shared" si="57"/>
        <v>0</v>
      </c>
      <c r="AB196" s="71"/>
      <c r="AC196" s="3"/>
      <c r="AD196" s="71"/>
      <c r="AE196" s="78"/>
      <c r="AF196" s="78"/>
      <c r="AG196" s="3"/>
      <c r="AH196" s="3"/>
      <c r="AI196" s="79"/>
      <c r="AJ196" s="3"/>
      <c r="AK196" s="71"/>
      <c r="AL196" s="3"/>
      <c r="AM196" s="71"/>
      <c r="AN196" s="71"/>
      <c r="AO196" s="3"/>
      <c r="AP196" s="76"/>
      <c r="AQ196" s="74"/>
      <c r="AR196" s="3"/>
      <c r="AS196" s="3"/>
      <c r="AT196" s="3"/>
      <c r="AU196" s="3"/>
      <c r="AV196" s="3"/>
      <c r="AW196" s="1"/>
      <c r="AX196" s="1"/>
      <c r="AY196" s="1">
        <f t="shared" si="54"/>
        <v>0</v>
      </c>
      <c r="AZ196" s="3"/>
      <c r="BA196" s="3"/>
      <c r="BB196" s="3"/>
      <c r="BC196" s="80" t="e">
        <f t="shared" si="58"/>
        <v>#DIV/0!</v>
      </c>
      <c r="BD196" s="80" t="e">
        <f t="shared" si="59"/>
        <v>#DIV/0!</v>
      </c>
      <c r="BE196" s="81">
        <f t="shared" si="60"/>
        <v>0</v>
      </c>
      <c r="BF196" s="81">
        <f t="shared" si="61"/>
        <v>0</v>
      </c>
      <c r="BG196" s="81">
        <f t="shared" si="62"/>
        <v>0</v>
      </c>
      <c r="BH196" s="81">
        <f t="shared" si="63"/>
        <v>0</v>
      </c>
      <c r="BI196" s="81">
        <f t="shared" si="64"/>
        <v>0</v>
      </c>
    </row>
    <row r="197" spans="1:61" ht="17.25" thickTop="1" thickBot="1">
      <c r="A197" s="70"/>
      <c r="B197" s="71"/>
      <c r="C197" s="3"/>
      <c r="D197" s="45"/>
      <c r="E197" s="45"/>
      <c r="F197" s="45">
        <f t="shared" si="52"/>
        <v>0</v>
      </c>
      <c r="G197" s="3"/>
      <c r="H197" s="3"/>
      <c r="I197" s="39"/>
      <c r="J197" s="45">
        <f t="shared" si="55"/>
        <v>0</v>
      </c>
      <c r="K197" s="45">
        <f t="shared" si="56"/>
        <v>0</v>
      </c>
      <c r="L197" s="3"/>
      <c r="M197" s="72"/>
      <c r="N197" s="73"/>
      <c r="O197" s="45">
        <f t="shared" si="53"/>
        <v>0</v>
      </c>
      <c r="P197" s="71"/>
      <c r="Q197" s="74"/>
      <c r="R197" s="74"/>
      <c r="S197" s="75"/>
      <c r="T197" s="76"/>
      <c r="U197" s="70"/>
      <c r="V197" s="3"/>
      <c r="W197" s="3"/>
      <c r="X197" s="3"/>
      <c r="Y197" s="39"/>
      <c r="Z197" s="405">
        <f t="shared" si="65"/>
        <v>0</v>
      </c>
      <c r="AA197" s="92">
        <f t="shared" si="57"/>
        <v>0</v>
      </c>
      <c r="AB197" s="71"/>
      <c r="AC197" s="3"/>
      <c r="AD197" s="71"/>
      <c r="AE197" s="78"/>
      <c r="AF197" s="78"/>
      <c r="AG197" s="3"/>
      <c r="AH197" s="3"/>
      <c r="AI197" s="79"/>
      <c r="AJ197" s="3"/>
      <c r="AK197" s="71"/>
      <c r="AL197" s="3"/>
      <c r="AM197" s="71"/>
      <c r="AN197" s="71"/>
      <c r="AO197" s="3"/>
      <c r="AP197" s="76"/>
      <c r="AQ197" s="74"/>
      <c r="AR197" s="3"/>
      <c r="AS197" s="3"/>
      <c r="AT197" s="3"/>
      <c r="AU197" s="3"/>
      <c r="AV197" s="3"/>
      <c r="AW197" s="1"/>
      <c r="AX197" s="1"/>
      <c r="AY197" s="1">
        <f t="shared" si="54"/>
        <v>0</v>
      </c>
      <c r="AZ197" s="3"/>
      <c r="BA197" s="3"/>
      <c r="BB197" s="3"/>
      <c r="BC197" s="80" t="e">
        <f t="shared" si="58"/>
        <v>#DIV/0!</v>
      </c>
      <c r="BD197" s="80" t="e">
        <f t="shared" si="59"/>
        <v>#DIV/0!</v>
      </c>
      <c r="BE197" s="81">
        <f t="shared" si="60"/>
        <v>0</v>
      </c>
      <c r="BF197" s="81">
        <f t="shared" si="61"/>
        <v>0</v>
      </c>
      <c r="BG197" s="81">
        <f t="shared" si="62"/>
        <v>0</v>
      </c>
      <c r="BH197" s="81">
        <f t="shared" si="63"/>
        <v>0</v>
      </c>
      <c r="BI197" s="81">
        <f t="shared" si="64"/>
        <v>0</v>
      </c>
    </row>
    <row r="198" spans="1:61" ht="17.25" thickTop="1" thickBot="1">
      <c r="A198" s="70"/>
      <c r="B198" s="71"/>
      <c r="C198" s="3"/>
      <c r="D198" s="45"/>
      <c r="E198" s="45"/>
      <c r="F198" s="45">
        <f t="shared" si="52"/>
        <v>0</v>
      </c>
      <c r="G198" s="3"/>
      <c r="H198" s="3"/>
      <c r="I198" s="39"/>
      <c r="J198" s="45">
        <f t="shared" si="55"/>
        <v>0</v>
      </c>
      <c r="K198" s="45">
        <f t="shared" si="56"/>
        <v>0</v>
      </c>
      <c r="L198" s="3"/>
      <c r="M198" s="72"/>
      <c r="N198" s="73"/>
      <c r="O198" s="45">
        <f t="shared" si="53"/>
        <v>0</v>
      </c>
      <c r="P198" s="71"/>
      <c r="Q198" s="74"/>
      <c r="R198" s="74"/>
      <c r="S198" s="75"/>
      <c r="T198" s="76"/>
      <c r="U198" s="70"/>
      <c r="V198" s="3"/>
      <c r="W198" s="3"/>
      <c r="X198" s="3"/>
      <c r="Y198" s="39"/>
      <c r="Z198" s="405">
        <f t="shared" si="65"/>
        <v>0</v>
      </c>
      <c r="AA198" s="92">
        <f t="shared" si="57"/>
        <v>0</v>
      </c>
      <c r="AB198" s="71"/>
      <c r="AC198" s="3"/>
      <c r="AD198" s="71"/>
      <c r="AE198" s="78"/>
      <c r="AF198" s="78"/>
      <c r="AG198" s="3"/>
      <c r="AH198" s="3"/>
      <c r="AI198" s="79"/>
      <c r="AJ198" s="3"/>
      <c r="AK198" s="71"/>
      <c r="AL198" s="3"/>
      <c r="AM198" s="71"/>
      <c r="AN198" s="71"/>
      <c r="AO198" s="3"/>
      <c r="AP198" s="76"/>
      <c r="AQ198" s="74"/>
      <c r="AR198" s="3"/>
      <c r="AS198" s="3"/>
      <c r="AT198" s="3"/>
      <c r="AU198" s="3"/>
      <c r="AV198" s="3"/>
      <c r="AW198" s="1"/>
      <c r="AX198" s="1"/>
      <c r="AY198" s="1">
        <f t="shared" si="54"/>
        <v>0</v>
      </c>
      <c r="AZ198" s="3"/>
      <c r="BA198" s="3"/>
      <c r="BB198" s="3"/>
      <c r="BC198" s="80" t="e">
        <f t="shared" si="58"/>
        <v>#DIV/0!</v>
      </c>
      <c r="BD198" s="80" t="e">
        <f t="shared" si="59"/>
        <v>#DIV/0!</v>
      </c>
      <c r="BE198" s="81">
        <f t="shared" si="60"/>
        <v>0</v>
      </c>
      <c r="BF198" s="81">
        <f t="shared" si="61"/>
        <v>0</v>
      </c>
      <c r="BG198" s="81">
        <f t="shared" si="62"/>
        <v>0</v>
      </c>
      <c r="BH198" s="81">
        <f t="shared" si="63"/>
        <v>0</v>
      </c>
      <c r="BI198" s="81">
        <f t="shared" si="64"/>
        <v>0</v>
      </c>
    </row>
    <row r="199" spans="1:61" ht="17.25" thickTop="1" thickBot="1">
      <c r="A199" s="70"/>
      <c r="B199" s="71"/>
      <c r="C199" s="3"/>
      <c r="D199" s="45"/>
      <c r="E199" s="45"/>
      <c r="F199" s="45">
        <f t="shared" si="52"/>
        <v>0</v>
      </c>
      <c r="G199" s="3"/>
      <c r="H199" s="3"/>
      <c r="I199" s="39"/>
      <c r="J199" s="45">
        <f t="shared" si="55"/>
        <v>0</v>
      </c>
      <c r="K199" s="45">
        <f t="shared" si="56"/>
        <v>0</v>
      </c>
      <c r="L199" s="3"/>
      <c r="M199" s="72"/>
      <c r="N199" s="73"/>
      <c r="O199" s="45">
        <f t="shared" si="53"/>
        <v>0</v>
      </c>
      <c r="P199" s="71"/>
      <c r="Q199" s="74"/>
      <c r="R199" s="74"/>
      <c r="S199" s="75"/>
      <c r="T199" s="76"/>
      <c r="U199" s="70"/>
      <c r="V199" s="3"/>
      <c r="W199" s="3"/>
      <c r="X199" s="3"/>
      <c r="Y199" s="39"/>
      <c r="Z199" s="405">
        <f t="shared" si="65"/>
        <v>0</v>
      </c>
      <c r="AA199" s="92">
        <f t="shared" si="57"/>
        <v>0</v>
      </c>
      <c r="AB199" s="71"/>
      <c r="AC199" s="3"/>
      <c r="AD199" s="71"/>
      <c r="AE199" s="78"/>
      <c r="AF199" s="78"/>
      <c r="AG199" s="3"/>
      <c r="AH199" s="3"/>
      <c r="AI199" s="79"/>
      <c r="AJ199" s="3"/>
      <c r="AK199" s="71"/>
      <c r="AL199" s="3"/>
      <c r="AM199" s="71"/>
      <c r="AN199" s="71"/>
      <c r="AO199" s="3"/>
      <c r="AP199" s="76"/>
      <c r="AQ199" s="74"/>
      <c r="AR199" s="3"/>
      <c r="AS199" s="3"/>
      <c r="AT199" s="3"/>
      <c r="AU199" s="3"/>
      <c r="AV199" s="3"/>
      <c r="AW199" s="1"/>
      <c r="AX199" s="1"/>
      <c r="AY199" s="1">
        <f t="shared" si="54"/>
        <v>0</v>
      </c>
      <c r="AZ199" s="3"/>
      <c r="BA199" s="3"/>
      <c r="BB199" s="3"/>
      <c r="BC199" s="80" t="e">
        <f t="shared" si="58"/>
        <v>#DIV/0!</v>
      </c>
      <c r="BD199" s="80" t="e">
        <f t="shared" si="59"/>
        <v>#DIV/0!</v>
      </c>
      <c r="BE199" s="81">
        <f t="shared" si="60"/>
        <v>0</v>
      </c>
      <c r="BF199" s="81">
        <f t="shared" si="61"/>
        <v>0</v>
      </c>
      <c r="BG199" s="81">
        <f t="shared" si="62"/>
        <v>0</v>
      </c>
      <c r="BH199" s="81">
        <f t="shared" si="63"/>
        <v>0</v>
      </c>
      <c r="BI199" s="81">
        <f t="shared" si="64"/>
        <v>0</v>
      </c>
    </row>
    <row r="200" spans="1:61" ht="17.25" thickTop="1" thickBot="1">
      <c r="A200" s="70"/>
      <c r="B200" s="71"/>
      <c r="C200" s="3"/>
      <c r="D200" s="45"/>
      <c r="E200" s="45"/>
      <c r="F200" s="45">
        <f t="shared" si="52"/>
        <v>0</v>
      </c>
      <c r="G200" s="3"/>
      <c r="H200" s="3"/>
      <c r="I200" s="39"/>
      <c r="J200" s="45">
        <f t="shared" si="55"/>
        <v>0</v>
      </c>
      <c r="K200" s="45">
        <f t="shared" si="56"/>
        <v>0</v>
      </c>
      <c r="L200" s="3"/>
      <c r="M200" s="72"/>
      <c r="N200" s="73"/>
      <c r="O200" s="45">
        <f t="shared" si="53"/>
        <v>0</v>
      </c>
      <c r="P200" s="71"/>
      <c r="Q200" s="74"/>
      <c r="R200" s="74"/>
      <c r="S200" s="75"/>
      <c r="T200" s="76"/>
      <c r="U200" s="70"/>
      <c r="V200" s="3"/>
      <c r="W200" s="3"/>
      <c r="X200" s="3"/>
      <c r="Y200" s="39"/>
      <c r="Z200" s="405">
        <f t="shared" si="65"/>
        <v>0</v>
      </c>
      <c r="AA200" s="92">
        <f t="shared" si="57"/>
        <v>0</v>
      </c>
      <c r="AB200" s="71"/>
      <c r="AC200" s="3"/>
      <c r="AD200" s="71"/>
      <c r="AE200" s="78"/>
      <c r="AF200" s="78"/>
      <c r="AG200" s="3"/>
      <c r="AH200" s="3"/>
      <c r="AI200" s="79"/>
      <c r="AJ200" s="3"/>
      <c r="AK200" s="71"/>
      <c r="AL200" s="3"/>
      <c r="AM200" s="71"/>
      <c r="AN200" s="71"/>
      <c r="AO200" s="3"/>
      <c r="AP200" s="76"/>
      <c r="AQ200" s="74"/>
      <c r="AR200" s="3"/>
      <c r="AS200" s="3"/>
      <c r="AT200" s="3"/>
      <c r="AU200" s="3"/>
      <c r="AV200" s="3"/>
      <c r="AW200" s="1"/>
      <c r="AX200" s="1"/>
      <c r="AY200" s="1">
        <f t="shared" si="54"/>
        <v>0</v>
      </c>
      <c r="AZ200" s="3"/>
      <c r="BA200" s="3"/>
      <c r="BB200" s="3"/>
      <c r="BC200" s="80" t="e">
        <f t="shared" si="58"/>
        <v>#DIV/0!</v>
      </c>
      <c r="BD200" s="80" t="e">
        <f t="shared" si="59"/>
        <v>#DIV/0!</v>
      </c>
      <c r="BE200" s="81">
        <f t="shared" si="60"/>
        <v>0</v>
      </c>
      <c r="BF200" s="81">
        <f t="shared" si="61"/>
        <v>0</v>
      </c>
      <c r="BG200" s="81">
        <f t="shared" si="62"/>
        <v>0</v>
      </c>
      <c r="BH200" s="81">
        <f t="shared" si="63"/>
        <v>0</v>
      </c>
      <c r="BI200" s="81">
        <f t="shared" si="64"/>
        <v>0</v>
      </c>
    </row>
    <row r="201" spans="1:61" ht="17.25" thickTop="1" thickBot="1">
      <c r="A201" s="70"/>
      <c r="B201" s="71"/>
      <c r="C201" s="3"/>
      <c r="D201" s="45"/>
      <c r="E201" s="45"/>
      <c r="F201" s="45">
        <f t="shared" si="52"/>
        <v>0</v>
      </c>
      <c r="G201" s="3"/>
      <c r="H201" s="3"/>
      <c r="I201" s="39"/>
      <c r="J201" s="45">
        <f t="shared" si="55"/>
        <v>0</v>
      </c>
      <c r="K201" s="45">
        <f t="shared" si="56"/>
        <v>0</v>
      </c>
      <c r="L201" s="3"/>
      <c r="M201" s="72"/>
      <c r="N201" s="73"/>
      <c r="O201" s="45">
        <f t="shared" si="53"/>
        <v>0</v>
      </c>
      <c r="P201" s="71"/>
      <c r="Q201" s="74"/>
      <c r="R201" s="74"/>
      <c r="S201" s="75"/>
      <c r="T201" s="76"/>
      <c r="U201" s="70"/>
      <c r="V201" s="3"/>
      <c r="W201" s="3"/>
      <c r="X201" s="3"/>
      <c r="Y201" s="39"/>
      <c r="Z201" s="405">
        <f t="shared" si="65"/>
        <v>0</v>
      </c>
      <c r="AA201" s="92">
        <f t="shared" si="57"/>
        <v>0</v>
      </c>
      <c r="AB201" s="71"/>
      <c r="AC201" s="3"/>
      <c r="AD201" s="71"/>
      <c r="AE201" s="78"/>
      <c r="AF201" s="78"/>
      <c r="AG201" s="3"/>
      <c r="AH201" s="3"/>
      <c r="AI201" s="79"/>
      <c r="AJ201" s="3"/>
      <c r="AK201" s="71"/>
      <c r="AL201" s="3"/>
      <c r="AM201" s="71"/>
      <c r="AN201" s="71"/>
      <c r="AO201" s="3"/>
      <c r="AP201" s="76"/>
      <c r="AQ201" s="74"/>
      <c r="AR201" s="3"/>
      <c r="AS201" s="3"/>
      <c r="AT201" s="3"/>
      <c r="AU201" s="3"/>
      <c r="AV201" s="3"/>
      <c r="AW201" s="1"/>
      <c r="AX201" s="1"/>
      <c r="AY201" s="1">
        <f t="shared" si="54"/>
        <v>0</v>
      </c>
      <c r="AZ201" s="3"/>
      <c r="BA201" s="3"/>
      <c r="BB201" s="3"/>
      <c r="BC201" s="80" t="e">
        <f t="shared" si="58"/>
        <v>#DIV/0!</v>
      </c>
      <c r="BD201" s="80" t="e">
        <f t="shared" si="59"/>
        <v>#DIV/0!</v>
      </c>
      <c r="BE201" s="81">
        <f t="shared" si="60"/>
        <v>0</v>
      </c>
      <c r="BF201" s="81">
        <f t="shared" si="61"/>
        <v>0</v>
      </c>
      <c r="BG201" s="81">
        <f t="shared" si="62"/>
        <v>0</v>
      </c>
      <c r="BH201" s="81">
        <f t="shared" si="63"/>
        <v>0</v>
      </c>
      <c r="BI201" s="81">
        <f t="shared" si="64"/>
        <v>0</v>
      </c>
    </row>
    <row r="202" spans="1:61" ht="17.25" thickTop="1" thickBot="1">
      <c r="A202" s="70"/>
      <c r="B202" s="71"/>
      <c r="C202" s="3"/>
      <c r="D202" s="45"/>
      <c r="E202" s="45"/>
      <c r="F202" s="45">
        <f t="shared" si="52"/>
        <v>0</v>
      </c>
      <c r="G202" s="3"/>
      <c r="H202" s="3"/>
      <c r="I202" s="39"/>
      <c r="J202" s="45">
        <f t="shared" si="55"/>
        <v>0</v>
      </c>
      <c r="K202" s="45">
        <f t="shared" si="56"/>
        <v>0</v>
      </c>
      <c r="L202" s="3"/>
      <c r="M202" s="72"/>
      <c r="N202" s="73"/>
      <c r="O202" s="45">
        <f t="shared" si="53"/>
        <v>0</v>
      </c>
      <c r="P202" s="71"/>
      <c r="Q202" s="74"/>
      <c r="R202" s="74"/>
      <c r="S202" s="75"/>
      <c r="T202" s="76"/>
      <c r="U202" s="70"/>
      <c r="V202" s="3"/>
      <c r="W202" s="3"/>
      <c r="X202" s="3"/>
      <c r="Y202" s="39"/>
      <c r="Z202" s="405">
        <f t="shared" si="65"/>
        <v>0</v>
      </c>
      <c r="AA202" s="92">
        <f t="shared" si="57"/>
        <v>0</v>
      </c>
      <c r="AB202" s="71"/>
      <c r="AC202" s="3"/>
      <c r="AD202" s="71"/>
      <c r="AE202" s="78"/>
      <c r="AF202" s="78"/>
      <c r="AG202" s="3"/>
      <c r="AH202" s="3"/>
      <c r="AI202" s="79"/>
      <c r="AJ202" s="3"/>
      <c r="AK202" s="71"/>
      <c r="AL202" s="3"/>
      <c r="AM202" s="71"/>
      <c r="AN202" s="71"/>
      <c r="AO202" s="3"/>
      <c r="AP202" s="76"/>
      <c r="AQ202" s="74"/>
      <c r="AR202" s="3"/>
      <c r="AS202" s="3"/>
      <c r="AT202" s="3"/>
      <c r="AU202" s="3"/>
      <c r="AV202" s="3"/>
      <c r="AW202" s="1"/>
      <c r="AX202" s="1"/>
      <c r="AY202" s="1">
        <f t="shared" si="54"/>
        <v>0</v>
      </c>
      <c r="AZ202" s="3"/>
      <c r="BA202" s="3"/>
      <c r="BB202" s="3"/>
      <c r="BC202" s="80" t="e">
        <f t="shared" si="58"/>
        <v>#DIV/0!</v>
      </c>
      <c r="BD202" s="80" t="e">
        <f t="shared" si="59"/>
        <v>#DIV/0!</v>
      </c>
      <c r="BE202" s="81">
        <f t="shared" si="60"/>
        <v>0</v>
      </c>
      <c r="BF202" s="81">
        <f t="shared" si="61"/>
        <v>0</v>
      </c>
      <c r="BG202" s="81">
        <f t="shared" si="62"/>
        <v>0</v>
      </c>
      <c r="BH202" s="81">
        <f t="shared" si="63"/>
        <v>0</v>
      </c>
      <c r="BI202" s="81">
        <f t="shared" si="64"/>
        <v>0</v>
      </c>
    </row>
    <row r="203" spans="1:61" ht="17.25" thickTop="1" thickBot="1">
      <c r="A203" s="70"/>
      <c r="B203" s="71"/>
      <c r="C203" s="3"/>
      <c r="D203" s="45"/>
      <c r="E203" s="45"/>
      <c r="F203" s="45">
        <f t="shared" si="52"/>
        <v>0</v>
      </c>
      <c r="G203" s="3"/>
      <c r="H203" s="3"/>
      <c r="I203" s="39"/>
      <c r="J203" s="45">
        <f t="shared" si="55"/>
        <v>0</v>
      </c>
      <c r="K203" s="45">
        <f t="shared" si="56"/>
        <v>0</v>
      </c>
      <c r="L203" s="3"/>
      <c r="M203" s="72"/>
      <c r="N203" s="73"/>
      <c r="O203" s="45">
        <f t="shared" si="53"/>
        <v>0</v>
      </c>
      <c r="P203" s="71"/>
      <c r="Q203" s="74"/>
      <c r="R203" s="74"/>
      <c r="S203" s="75"/>
      <c r="T203" s="76"/>
      <c r="U203" s="70"/>
      <c r="V203" s="3"/>
      <c r="W203" s="3"/>
      <c r="X203" s="3"/>
      <c r="Y203" s="39"/>
      <c r="Z203" s="405">
        <f t="shared" si="65"/>
        <v>0</v>
      </c>
      <c r="AA203" s="92">
        <f t="shared" si="57"/>
        <v>0</v>
      </c>
      <c r="AB203" s="71"/>
      <c r="AC203" s="3"/>
      <c r="AD203" s="71"/>
      <c r="AE203" s="78"/>
      <c r="AF203" s="78"/>
      <c r="AG203" s="3"/>
      <c r="AH203" s="3"/>
      <c r="AI203" s="79"/>
      <c r="AJ203" s="3"/>
      <c r="AK203" s="71"/>
      <c r="AL203" s="3"/>
      <c r="AM203" s="71"/>
      <c r="AN203" s="71"/>
      <c r="AO203" s="3"/>
      <c r="AP203" s="76"/>
      <c r="AQ203" s="74"/>
      <c r="AR203" s="3"/>
      <c r="AS203" s="3"/>
      <c r="AT203" s="3"/>
      <c r="AU203" s="3"/>
      <c r="AV203" s="3"/>
      <c r="AW203" s="1"/>
      <c r="AX203" s="1"/>
      <c r="AY203" s="1">
        <f t="shared" si="54"/>
        <v>0</v>
      </c>
      <c r="AZ203" s="3"/>
      <c r="BA203" s="3"/>
      <c r="BB203" s="3"/>
      <c r="BC203" s="80" t="e">
        <f t="shared" si="58"/>
        <v>#DIV/0!</v>
      </c>
      <c r="BD203" s="80" t="e">
        <f t="shared" si="59"/>
        <v>#DIV/0!</v>
      </c>
      <c r="BE203" s="81">
        <f t="shared" si="60"/>
        <v>0</v>
      </c>
      <c r="BF203" s="81">
        <f t="shared" si="61"/>
        <v>0</v>
      </c>
      <c r="BG203" s="81">
        <f t="shared" si="62"/>
        <v>0</v>
      </c>
      <c r="BH203" s="81">
        <f t="shared" si="63"/>
        <v>0</v>
      </c>
      <c r="BI203" s="81">
        <f t="shared" si="64"/>
        <v>0</v>
      </c>
    </row>
    <row r="204" spans="1:61" ht="17.25" thickTop="1" thickBot="1">
      <c r="A204" s="70"/>
      <c r="B204" s="71"/>
      <c r="C204" s="3"/>
      <c r="D204" s="45"/>
      <c r="E204" s="45"/>
      <c r="F204" s="45">
        <f t="shared" ref="F204:F224" si="66">D204+E204</f>
        <v>0</v>
      </c>
      <c r="G204" s="3"/>
      <c r="H204" s="3"/>
      <c r="I204" s="39"/>
      <c r="J204" s="45">
        <f t="shared" si="55"/>
        <v>0</v>
      </c>
      <c r="K204" s="45">
        <f t="shared" si="56"/>
        <v>0</v>
      </c>
      <c r="L204" s="3"/>
      <c r="M204" s="72"/>
      <c r="N204" s="73"/>
      <c r="O204" s="45">
        <f t="shared" ref="O204:O224" si="67">I204-D204</f>
        <v>0</v>
      </c>
      <c r="P204" s="71"/>
      <c r="Q204" s="74"/>
      <c r="R204" s="74"/>
      <c r="S204" s="75"/>
      <c r="T204" s="76"/>
      <c r="U204" s="70"/>
      <c r="V204" s="3"/>
      <c r="W204" s="3"/>
      <c r="X204" s="3"/>
      <c r="Y204" s="39"/>
      <c r="Z204" s="405">
        <f t="shared" si="65"/>
        <v>0</v>
      </c>
      <c r="AA204" s="92">
        <f t="shared" si="57"/>
        <v>0</v>
      </c>
      <c r="AB204" s="71"/>
      <c r="AC204" s="3"/>
      <c r="AD204" s="71"/>
      <c r="AE204" s="78"/>
      <c r="AF204" s="78"/>
      <c r="AG204" s="3"/>
      <c r="AH204" s="3"/>
      <c r="AI204" s="79"/>
      <c r="AJ204" s="3"/>
      <c r="AK204" s="71"/>
      <c r="AL204" s="3"/>
      <c r="AM204" s="71"/>
      <c r="AN204" s="71"/>
      <c r="AO204" s="3"/>
      <c r="AP204" s="76"/>
      <c r="AQ204" s="74"/>
      <c r="AR204" s="3"/>
      <c r="AS204" s="3"/>
      <c r="AT204" s="3"/>
      <c r="AU204" s="3"/>
      <c r="AV204" s="3"/>
      <c r="AW204" s="1"/>
      <c r="AX204" s="1"/>
      <c r="AY204" s="1">
        <f t="shared" ref="AY204:AY224" si="68">(AW204*35%)-AX204</f>
        <v>0</v>
      </c>
      <c r="AZ204" s="3"/>
      <c r="BA204" s="3"/>
      <c r="BB204" s="3"/>
      <c r="BC204" s="80" t="e">
        <f t="shared" si="58"/>
        <v>#DIV/0!</v>
      </c>
      <c r="BD204" s="80" t="e">
        <f t="shared" si="59"/>
        <v>#DIV/0!</v>
      </c>
      <c r="BE204" s="81">
        <f t="shared" si="60"/>
        <v>0</v>
      </c>
      <c r="BF204" s="81">
        <f t="shared" si="61"/>
        <v>0</v>
      </c>
      <c r="BG204" s="81">
        <f t="shared" si="62"/>
        <v>0</v>
      </c>
      <c r="BH204" s="81">
        <f t="shared" si="63"/>
        <v>0</v>
      </c>
      <c r="BI204" s="81">
        <f t="shared" si="64"/>
        <v>0</v>
      </c>
    </row>
    <row r="205" spans="1:61" ht="17.25" thickTop="1" thickBot="1">
      <c r="A205" s="70"/>
      <c r="B205" s="71"/>
      <c r="C205" s="3"/>
      <c r="D205" s="45"/>
      <c r="E205" s="45"/>
      <c r="F205" s="45">
        <f t="shared" si="66"/>
        <v>0</v>
      </c>
      <c r="G205" s="3"/>
      <c r="H205" s="3"/>
      <c r="I205" s="39"/>
      <c r="J205" s="45">
        <f t="shared" si="55"/>
        <v>0</v>
      </c>
      <c r="K205" s="45">
        <f t="shared" si="56"/>
        <v>0</v>
      </c>
      <c r="L205" s="3"/>
      <c r="M205" s="72"/>
      <c r="N205" s="73"/>
      <c r="O205" s="45">
        <f t="shared" si="67"/>
        <v>0</v>
      </c>
      <c r="P205" s="71"/>
      <c r="Q205" s="74"/>
      <c r="R205" s="74"/>
      <c r="S205" s="75"/>
      <c r="T205" s="76"/>
      <c r="U205" s="70"/>
      <c r="V205" s="3"/>
      <c r="W205" s="3"/>
      <c r="X205" s="3"/>
      <c r="Y205" s="39"/>
      <c r="Z205" s="405">
        <f t="shared" si="65"/>
        <v>0</v>
      </c>
      <c r="AA205" s="92">
        <f t="shared" si="57"/>
        <v>0</v>
      </c>
      <c r="AB205" s="71"/>
      <c r="AC205" s="3"/>
      <c r="AD205" s="71"/>
      <c r="AE205" s="78"/>
      <c r="AF205" s="78"/>
      <c r="AG205" s="3"/>
      <c r="AH205" s="3"/>
      <c r="AI205" s="79"/>
      <c r="AJ205" s="3"/>
      <c r="AK205" s="71"/>
      <c r="AL205" s="3"/>
      <c r="AM205" s="71"/>
      <c r="AN205" s="71"/>
      <c r="AO205" s="3"/>
      <c r="AP205" s="76"/>
      <c r="AQ205" s="74"/>
      <c r="AR205" s="3"/>
      <c r="AS205" s="3"/>
      <c r="AT205" s="3"/>
      <c r="AU205" s="3"/>
      <c r="AV205" s="3"/>
      <c r="AW205" s="1"/>
      <c r="AX205" s="1"/>
      <c r="AY205" s="1">
        <f t="shared" si="68"/>
        <v>0</v>
      </c>
      <c r="AZ205" s="3"/>
      <c r="BA205" s="3"/>
      <c r="BB205" s="3"/>
      <c r="BC205" s="80" t="e">
        <f t="shared" si="58"/>
        <v>#DIV/0!</v>
      </c>
      <c r="BD205" s="80" t="e">
        <f t="shared" si="59"/>
        <v>#DIV/0!</v>
      </c>
      <c r="BE205" s="81">
        <f t="shared" si="60"/>
        <v>0</v>
      </c>
      <c r="BF205" s="81">
        <f t="shared" si="61"/>
        <v>0</v>
      </c>
      <c r="BG205" s="81">
        <f t="shared" si="62"/>
        <v>0</v>
      </c>
      <c r="BH205" s="81">
        <f t="shared" si="63"/>
        <v>0</v>
      </c>
      <c r="BI205" s="81">
        <f t="shared" si="64"/>
        <v>0</v>
      </c>
    </row>
    <row r="206" spans="1:61" ht="17.25" thickTop="1" thickBot="1">
      <c r="A206" s="70"/>
      <c r="B206" s="71"/>
      <c r="C206" s="3"/>
      <c r="D206" s="45"/>
      <c r="E206" s="45"/>
      <c r="F206" s="45">
        <f t="shared" si="66"/>
        <v>0</v>
      </c>
      <c r="G206" s="3"/>
      <c r="H206" s="3"/>
      <c r="I206" s="39"/>
      <c r="J206" s="45">
        <f t="shared" si="55"/>
        <v>0</v>
      </c>
      <c r="K206" s="45">
        <f t="shared" si="56"/>
        <v>0</v>
      </c>
      <c r="L206" s="3"/>
      <c r="M206" s="72"/>
      <c r="N206" s="73"/>
      <c r="O206" s="45">
        <f t="shared" si="67"/>
        <v>0</v>
      </c>
      <c r="P206" s="71"/>
      <c r="Q206" s="74"/>
      <c r="R206" s="74"/>
      <c r="S206" s="75"/>
      <c r="T206" s="76"/>
      <c r="U206" s="70"/>
      <c r="V206" s="3"/>
      <c r="W206" s="3"/>
      <c r="X206" s="3"/>
      <c r="Y206" s="39"/>
      <c r="Z206" s="405">
        <f t="shared" si="65"/>
        <v>0</v>
      </c>
      <c r="AA206" s="92">
        <f t="shared" si="57"/>
        <v>0</v>
      </c>
      <c r="AB206" s="71"/>
      <c r="AC206" s="3"/>
      <c r="AD206" s="71"/>
      <c r="AE206" s="78"/>
      <c r="AF206" s="78"/>
      <c r="AG206" s="3"/>
      <c r="AH206" s="3"/>
      <c r="AI206" s="79"/>
      <c r="AJ206" s="3"/>
      <c r="AK206" s="71"/>
      <c r="AL206" s="3"/>
      <c r="AM206" s="71"/>
      <c r="AN206" s="71"/>
      <c r="AO206" s="3"/>
      <c r="AP206" s="76"/>
      <c r="AQ206" s="74"/>
      <c r="AR206" s="3"/>
      <c r="AS206" s="3"/>
      <c r="AT206" s="3"/>
      <c r="AU206" s="3"/>
      <c r="AV206" s="3"/>
      <c r="AW206" s="1"/>
      <c r="AX206" s="1"/>
      <c r="AY206" s="1">
        <f t="shared" si="68"/>
        <v>0</v>
      </c>
      <c r="AZ206" s="3"/>
      <c r="BA206" s="3"/>
      <c r="BB206" s="3"/>
      <c r="BC206" s="80" t="e">
        <f t="shared" si="58"/>
        <v>#DIV/0!</v>
      </c>
      <c r="BD206" s="80" t="e">
        <f t="shared" si="59"/>
        <v>#DIV/0!</v>
      </c>
      <c r="BE206" s="81">
        <f t="shared" si="60"/>
        <v>0</v>
      </c>
      <c r="BF206" s="81">
        <f t="shared" si="61"/>
        <v>0</v>
      </c>
      <c r="BG206" s="81">
        <f t="shared" si="62"/>
        <v>0</v>
      </c>
      <c r="BH206" s="81">
        <f t="shared" si="63"/>
        <v>0</v>
      </c>
      <c r="BI206" s="81">
        <f t="shared" si="64"/>
        <v>0</v>
      </c>
    </row>
    <row r="207" spans="1:61" ht="17.25" thickTop="1" thickBot="1">
      <c r="A207" s="70"/>
      <c r="B207" s="71"/>
      <c r="C207" s="3"/>
      <c r="D207" s="45"/>
      <c r="E207" s="45"/>
      <c r="F207" s="45">
        <f t="shared" si="66"/>
        <v>0</v>
      </c>
      <c r="G207" s="3"/>
      <c r="H207" s="3"/>
      <c r="I207" s="39"/>
      <c r="J207" s="45">
        <f t="shared" si="55"/>
        <v>0</v>
      </c>
      <c r="K207" s="45">
        <f t="shared" si="56"/>
        <v>0</v>
      </c>
      <c r="L207" s="3"/>
      <c r="M207" s="72"/>
      <c r="N207" s="73"/>
      <c r="O207" s="45">
        <f t="shared" si="67"/>
        <v>0</v>
      </c>
      <c r="P207" s="71"/>
      <c r="Q207" s="74"/>
      <c r="R207" s="74"/>
      <c r="S207" s="75"/>
      <c r="T207" s="76"/>
      <c r="U207" s="70"/>
      <c r="V207" s="3"/>
      <c r="W207" s="3"/>
      <c r="X207" s="3"/>
      <c r="Y207" s="39"/>
      <c r="Z207" s="405">
        <f t="shared" si="65"/>
        <v>0</v>
      </c>
      <c r="AA207" s="92">
        <f t="shared" si="57"/>
        <v>0</v>
      </c>
      <c r="AB207" s="71"/>
      <c r="AC207" s="3"/>
      <c r="AD207" s="71"/>
      <c r="AE207" s="78"/>
      <c r="AF207" s="78"/>
      <c r="AG207" s="3"/>
      <c r="AH207" s="3"/>
      <c r="AI207" s="79"/>
      <c r="AJ207" s="3"/>
      <c r="AK207" s="71"/>
      <c r="AL207" s="3"/>
      <c r="AM207" s="71"/>
      <c r="AN207" s="71"/>
      <c r="AO207" s="3"/>
      <c r="AP207" s="76"/>
      <c r="AQ207" s="74"/>
      <c r="AR207" s="3"/>
      <c r="AS207" s="3"/>
      <c r="AT207" s="3"/>
      <c r="AU207" s="3"/>
      <c r="AV207" s="3"/>
      <c r="AW207" s="1"/>
      <c r="AX207" s="1"/>
      <c r="AY207" s="1">
        <f t="shared" si="68"/>
        <v>0</v>
      </c>
      <c r="AZ207" s="3"/>
      <c r="BA207" s="3"/>
      <c r="BB207" s="3"/>
      <c r="BC207" s="80" t="e">
        <f t="shared" si="58"/>
        <v>#DIV/0!</v>
      </c>
      <c r="BD207" s="80" t="e">
        <f t="shared" si="59"/>
        <v>#DIV/0!</v>
      </c>
      <c r="BE207" s="81">
        <f t="shared" si="60"/>
        <v>0</v>
      </c>
      <c r="BF207" s="81">
        <f t="shared" si="61"/>
        <v>0</v>
      </c>
      <c r="BG207" s="81">
        <f t="shared" si="62"/>
        <v>0</v>
      </c>
      <c r="BH207" s="81">
        <f t="shared" si="63"/>
        <v>0</v>
      </c>
      <c r="BI207" s="81">
        <f t="shared" si="64"/>
        <v>0</v>
      </c>
    </row>
    <row r="208" spans="1:61" ht="17.25" thickTop="1" thickBot="1">
      <c r="A208" s="70"/>
      <c r="B208" s="71"/>
      <c r="C208" s="3"/>
      <c r="D208" s="45"/>
      <c r="E208" s="45"/>
      <c r="F208" s="45">
        <f t="shared" si="66"/>
        <v>0</v>
      </c>
      <c r="G208" s="3"/>
      <c r="H208" s="3"/>
      <c r="I208" s="39"/>
      <c r="J208" s="45">
        <f t="shared" si="55"/>
        <v>0</v>
      </c>
      <c r="K208" s="45">
        <f t="shared" si="56"/>
        <v>0</v>
      </c>
      <c r="L208" s="3"/>
      <c r="M208" s="72"/>
      <c r="N208" s="73"/>
      <c r="O208" s="45">
        <f t="shared" si="67"/>
        <v>0</v>
      </c>
      <c r="P208" s="71"/>
      <c r="Q208" s="74"/>
      <c r="R208" s="74"/>
      <c r="S208" s="75"/>
      <c r="T208" s="76"/>
      <c r="U208" s="70"/>
      <c r="V208" s="3"/>
      <c r="W208" s="3"/>
      <c r="X208" s="3"/>
      <c r="Y208" s="39"/>
      <c r="Z208" s="405">
        <f t="shared" si="65"/>
        <v>0</v>
      </c>
      <c r="AA208" s="92">
        <f t="shared" si="57"/>
        <v>0</v>
      </c>
      <c r="AB208" s="71"/>
      <c r="AC208" s="3"/>
      <c r="AD208" s="71"/>
      <c r="AE208" s="78"/>
      <c r="AF208" s="78"/>
      <c r="AG208" s="3"/>
      <c r="AH208" s="3"/>
      <c r="AI208" s="79"/>
      <c r="AJ208" s="3"/>
      <c r="AK208" s="71"/>
      <c r="AL208" s="3"/>
      <c r="AM208" s="71"/>
      <c r="AN208" s="71"/>
      <c r="AO208" s="3"/>
      <c r="AP208" s="76"/>
      <c r="AQ208" s="74"/>
      <c r="AR208" s="3"/>
      <c r="AS208" s="3"/>
      <c r="AT208" s="3"/>
      <c r="AU208" s="3"/>
      <c r="AV208" s="3"/>
      <c r="AW208" s="1"/>
      <c r="AX208" s="1"/>
      <c r="AY208" s="1">
        <f t="shared" si="68"/>
        <v>0</v>
      </c>
      <c r="AZ208" s="3"/>
      <c r="BA208" s="3"/>
      <c r="BB208" s="3"/>
      <c r="BC208" s="80" t="e">
        <f t="shared" si="58"/>
        <v>#DIV/0!</v>
      </c>
      <c r="BD208" s="80" t="e">
        <f t="shared" si="59"/>
        <v>#DIV/0!</v>
      </c>
      <c r="BE208" s="81">
        <f t="shared" si="60"/>
        <v>0</v>
      </c>
      <c r="BF208" s="81">
        <f t="shared" si="61"/>
        <v>0</v>
      </c>
      <c r="BG208" s="81">
        <f t="shared" si="62"/>
        <v>0</v>
      </c>
      <c r="BH208" s="81">
        <f t="shared" si="63"/>
        <v>0</v>
      </c>
      <c r="BI208" s="81">
        <f t="shared" si="64"/>
        <v>0</v>
      </c>
    </row>
    <row r="209" spans="1:61" ht="17.25" thickTop="1" thickBot="1">
      <c r="A209" s="70"/>
      <c r="B209" s="71"/>
      <c r="C209" s="3"/>
      <c r="D209" s="45"/>
      <c r="E209" s="45"/>
      <c r="F209" s="45">
        <f t="shared" si="66"/>
        <v>0</v>
      </c>
      <c r="G209" s="3"/>
      <c r="H209" s="3"/>
      <c r="I209" s="39"/>
      <c r="J209" s="45">
        <f t="shared" si="55"/>
        <v>0</v>
      </c>
      <c r="K209" s="45">
        <f t="shared" si="56"/>
        <v>0</v>
      </c>
      <c r="L209" s="3"/>
      <c r="M209" s="72"/>
      <c r="N209" s="73"/>
      <c r="O209" s="45">
        <f t="shared" si="67"/>
        <v>0</v>
      </c>
      <c r="P209" s="71"/>
      <c r="Q209" s="74"/>
      <c r="R209" s="74"/>
      <c r="S209" s="75"/>
      <c r="T209" s="76"/>
      <c r="U209" s="70"/>
      <c r="V209" s="3"/>
      <c r="W209" s="3"/>
      <c r="X209" s="3"/>
      <c r="Y209" s="39"/>
      <c r="Z209" s="405">
        <f t="shared" si="65"/>
        <v>0</v>
      </c>
      <c r="AA209" s="92">
        <f t="shared" si="57"/>
        <v>0</v>
      </c>
      <c r="AB209" s="71"/>
      <c r="AC209" s="3"/>
      <c r="AD209" s="71"/>
      <c r="AE209" s="78"/>
      <c r="AF209" s="78"/>
      <c r="AG209" s="3"/>
      <c r="AH209" s="3"/>
      <c r="AI209" s="79"/>
      <c r="AJ209" s="3"/>
      <c r="AK209" s="71"/>
      <c r="AL209" s="3"/>
      <c r="AM209" s="71"/>
      <c r="AN209" s="71"/>
      <c r="AO209" s="3"/>
      <c r="AP209" s="76"/>
      <c r="AQ209" s="74"/>
      <c r="AR209" s="3"/>
      <c r="AS209" s="3"/>
      <c r="AT209" s="3"/>
      <c r="AU209" s="3"/>
      <c r="AV209" s="3"/>
      <c r="AW209" s="1"/>
      <c r="AX209" s="1"/>
      <c r="AY209" s="1">
        <f t="shared" si="68"/>
        <v>0</v>
      </c>
      <c r="AZ209" s="3"/>
      <c r="BA209" s="3"/>
      <c r="BB209" s="3"/>
      <c r="BC209" s="80" t="e">
        <f t="shared" si="58"/>
        <v>#DIV/0!</v>
      </c>
      <c r="BD209" s="80" t="e">
        <f t="shared" si="59"/>
        <v>#DIV/0!</v>
      </c>
      <c r="BE209" s="81">
        <f t="shared" si="60"/>
        <v>0</v>
      </c>
      <c r="BF209" s="81">
        <f t="shared" si="61"/>
        <v>0</v>
      </c>
      <c r="BG209" s="81">
        <f t="shared" si="62"/>
        <v>0</v>
      </c>
      <c r="BH209" s="81">
        <f t="shared" si="63"/>
        <v>0</v>
      </c>
      <c r="BI209" s="81">
        <f t="shared" si="64"/>
        <v>0</v>
      </c>
    </row>
    <row r="210" spans="1:61" ht="17.25" thickTop="1" thickBot="1">
      <c r="A210" s="70"/>
      <c r="B210" s="71"/>
      <c r="C210" s="3"/>
      <c r="D210" s="45"/>
      <c r="E210" s="45"/>
      <c r="F210" s="45">
        <f t="shared" si="66"/>
        <v>0</v>
      </c>
      <c r="G210" s="3"/>
      <c r="H210" s="3"/>
      <c r="I210" s="39"/>
      <c r="J210" s="45">
        <f t="shared" si="55"/>
        <v>0</v>
      </c>
      <c r="K210" s="45">
        <f t="shared" si="56"/>
        <v>0</v>
      </c>
      <c r="L210" s="3"/>
      <c r="M210" s="72"/>
      <c r="N210" s="73"/>
      <c r="O210" s="45">
        <f t="shared" si="67"/>
        <v>0</v>
      </c>
      <c r="P210" s="71"/>
      <c r="Q210" s="74"/>
      <c r="R210" s="74"/>
      <c r="S210" s="75"/>
      <c r="T210" s="76"/>
      <c r="U210" s="70"/>
      <c r="V210" s="3"/>
      <c r="W210" s="3"/>
      <c r="X210" s="3"/>
      <c r="Y210" s="39"/>
      <c r="Z210" s="405">
        <f t="shared" si="65"/>
        <v>0</v>
      </c>
      <c r="AA210" s="92">
        <f t="shared" si="57"/>
        <v>0</v>
      </c>
      <c r="AB210" s="71"/>
      <c r="AC210" s="3"/>
      <c r="AD210" s="71"/>
      <c r="AE210" s="78"/>
      <c r="AF210" s="78"/>
      <c r="AG210" s="3"/>
      <c r="AH210" s="3"/>
      <c r="AI210" s="79"/>
      <c r="AJ210" s="3"/>
      <c r="AK210" s="71"/>
      <c r="AL210" s="3"/>
      <c r="AM210" s="71"/>
      <c r="AN210" s="71"/>
      <c r="AO210" s="3"/>
      <c r="AP210" s="76"/>
      <c r="AQ210" s="74"/>
      <c r="AR210" s="3"/>
      <c r="AS210" s="3"/>
      <c r="AT210" s="3"/>
      <c r="AU210" s="3"/>
      <c r="AV210" s="3"/>
      <c r="AW210" s="1"/>
      <c r="AX210" s="1"/>
      <c r="AY210" s="1">
        <f t="shared" si="68"/>
        <v>0</v>
      </c>
      <c r="AZ210" s="3"/>
      <c r="BA210" s="3"/>
      <c r="BB210" s="3"/>
      <c r="BC210" s="80" t="e">
        <f t="shared" si="58"/>
        <v>#DIV/0!</v>
      </c>
      <c r="BD210" s="80" t="e">
        <f t="shared" si="59"/>
        <v>#DIV/0!</v>
      </c>
      <c r="BE210" s="81">
        <f t="shared" si="60"/>
        <v>0</v>
      </c>
      <c r="BF210" s="81">
        <f t="shared" si="61"/>
        <v>0</v>
      </c>
      <c r="BG210" s="81">
        <f t="shared" si="62"/>
        <v>0</v>
      </c>
      <c r="BH210" s="81">
        <f t="shared" si="63"/>
        <v>0</v>
      </c>
      <c r="BI210" s="81">
        <f t="shared" si="64"/>
        <v>0</v>
      </c>
    </row>
    <row r="211" spans="1:61" ht="17.25" thickTop="1" thickBot="1">
      <c r="A211" s="70"/>
      <c r="B211" s="71"/>
      <c r="C211" s="3"/>
      <c r="D211" s="45"/>
      <c r="E211" s="45"/>
      <c r="F211" s="45">
        <f t="shared" si="66"/>
        <v>0</v>
      </c>
      <c r="G211" s="3"/>
      <c r="H211" s="3"/>
      <c r="I211" s="39"/>
      <c r="J211" s="45">
        <f t="shared" si="55"/>
        <v>0</v>
      </c>
      <c r="K211" s="45">
        <f t="shared" si="56"/>
        <v>0</v>
      </c>
      <c r="L211" s="3"/>
      <c r="M211" s="72"/>
      <c r="N211" s="73"/>
      <c r="O211" s="45">
        <f t="shared" si="67"/>
        <v>0</v>
      </c>
      <c r="P211" s="71"/>
      <c r="Q211" s="74"/>
      <c r="R211" s="74"/>
      <c r="S211" s="75"/>
      <c r="T211" s="76"/>
      <c r="U211" s="70"/>
      <c r="V211" s="3"/>
      <c r="W211" s="3"/>
      <c r="X211" s="3"/>
      <c r="Y211" s="39"/>
      <c r="Z211" s="405">
        <f t="shared" si="65"/>
        <v>0</v>
      </c>
      <c r="AA211" s="92">
        <f t="shared" si="57"/>
        <v>0</v>
      </c>
      <c r="AB211" s="71"/>
      <c r="AC211" s="3"/>
      <c r="AD211" s="71"/>
      <c r="AE211" s="78"/>
      <c r="AF211" s="78"/>
      <c r="AG211" s="3"/>
      <c r="AH211" s="3"/>
      <c r="AI211" s="79"/>
      <c r="AJ211" s="3"/>
      <c r="AK211" s="71"/>
      <c r="AL211" s="3"/>
      <c r="AM211" s="71"/>
      <c r="AN211" s="71"/>
      <c r="AO211" s="3"/>
      <c r="AP211" s="76"/>
      <c r="AQ211" s="74"/>
      <c r="AR211" s="3"/>
      <c r="AS211" s="3"/>
      <c r="AT211" s="3"/>
      <c r="AU211" s="3"/>
      <c r="AV211" s="3"/>
      <c r="AW211" s="1"/>
      <c r="AX211" s="1"/>
      <c r="AY211" s="1">
        <f t="shared" si="68"/>
        <v>0</v>
      </c>
      <c r="AZ211" s="3"/>
      <c r="BA211" s="3"/>
      <c r="BB211" s="3"/>
      <c r="BC211" s="80" t="e">
        <f t="shared" si="58"/>
        <v>#DIV/0!</v>
      </c>
      <c r="BD211" s="80" t="e">
        <f t="shared" si="59"/>
        <v>#DIV/0!</v>
      </c>
      <c r="BE211" s="81">
        <f t="shared" si="60"/>
        <v>0</v>
      </c>
      <c r="BF211" s="81">
        <f t="shared" si="61"/>
        <v>0</v>
      </c>
      <c r="BG211" s="81">
        <f t="shared" si="62"/>
        <v>0</v>
      </c>
      <c r="BH211" s="81">
        <f t="shared" si="63"/>
        <v>0</v>
      </c>
      <c r="BI211" s="81">
        <f t="shared" si="64"/>
        <v>0</v>
      </c>
    </row>
    <row r="212" spans="1:61" ht="17.25" thickTop="1" thickBot="1">
      <c r="A212" s="70"/>
      <c r="B212" s="71"/>
      <c r="C212" s="3"/>
      <c r="D212" s="45"/>
      <c r="E212" s="45"/>
      <c r="F212" s="45">
        <f t="shared" si="66"/>
        <v>0</v>
      </c>
      <c r="G212" s="3"/>
      <c r="H212" s="3"/>
      <c r="I212" s="39"/>
      <c r="J212" s="45">
        <f t="shared" si="55"/>
        <v>0</v>
      </c>
      <c r="K212" s="45">
        <f t="shared" si="56"/>
        <v>0</v>
      </c>
      <c r="L212" s="3"/>
      <c r="M212" s="72"/>
      <c r="N212" s="73"/>
      <c r="O212" s="45">
        <f t="shared" si="67"/>
        <v>0</v>
      </c>
      <c r="P212" s="71"/>
      <c r="Q212" s="74"/>
      <c r="R212" s="74"/>
      <c r="S212" s="75"/>
      <c r="T212" s="76"/>
      <c r="U212" s="70"/>
      <c r="V212" s="3"/>
      <c r="W212" s="3"/>
      <c r="X212" s="3"/>
      <c r="Y212" s="39"/>
      <c r="Z212" s="405">
        <f t="shared" si="65"/>
        <v>0</v>
      </c>
      <c r="AA212" s="92">
        <f t="shared" si="57"/>
        <v>0</v>
      </c>
      <c r="AB212" s="71"/>
      <c r="AC212" s="3"/>
      <c r="AD212" s="71"/>
      <c r="AE212" s="78"/>
      <c r="AF212" s="78"/>
      <c r="AG212" s="3"/>
      <c r="AH212" s="3"/>
      <c r="AI212" s="79"/>
      <c r="AJ212" s="3"/>
      <c r="AK212" s="71"/>
      <c r="AL212" s="3"/>
      <c r="AM212" s="71"/>
      <c r="AN212" s="71"/>
      <c r="AO212" s="3"/>
      <c r="AP212" s="76"/>
      <c r="AQ212" s="74"/>
      <c r="AR212" s="3"/>
      <c r="AS212" s="3"/>
      <c r="AT212" s="3"/>
      <c r="AU212" s="3"/>
      <c r="AV212" s="3"/>
      <c r="AW212" s="1"/>
      <c r="AX212" s="1"/>
      <c r="AY212" s="1">
        <f t="shared" si="68"/>
        <v>0</v>
      </c>
      <c r="AZ212" s="3"/>
      <c r="BA212" s="3"/>
      <c r="BB212" s="3"/>
      <c r="BC212" s="80" t="e">
        <f t="shared" si="58"/>
        <v>#DIV/0!</v>
      </c>
      <c r="BD212" s="80" t="e">
        <f t="shared" si="59"/>
        <v>#DIV/0!</v>
      </c>
      <c r="BE212" s="81">
        <f t="shared" si="60"/>
        <v>0</v>
      </c>
      <c r="BF212" s="81">
        <f t="shared" si="61"/>
        <v>0</v>
      </c>
      <c r="BG212" s="81">
        <f t="shared" si="62"/>
        <v>0</v>
      </c>
      <c r="BH212" s="81">
        <f t="shared" si="63"/>
        <v>0</v>
      </c>
      <c r="BI212" s="81">
        <f t="shared" si="64"/>
        <v>0</v>
      </c>
    </row>
    <row r="213" spans="1:61" ht="17.25" thickTop="1" thickBot="1">
      <c r="A213" s="70"/>
      <c r="B213" s="71"/>
      <c r="C213" s="3"/>
      <c r="D213" s="45"/>
      <c r="E213" s="45"/>
      <c r="F213" s="45">
        <f t="shared" si="66"/>
        <v>0</v>
      </c>
      <c r="G213" s="3"/>
      <c r="H213" s="3"/>
      <c r="I213" s="39"/>
      <c r="J213" s="45">
        <f t="shared" si="55"/>
        <v>0</v>
      </c>
      <c r="K213" s="45">
        <f t="shared" si="56"/>
        <v>0</v>
      </c>
      <c r="L213" s="3"/>
      <c r="M213" s="72"/>
      <c r="N213" s="73"/>
      <c r="O213" s="45">
        <f t="shared" si="67"/>
        <v>0</v>
      </c>
      <c r="P213" s="71"/>
      <c r="Q213" s="74"/>
      <c r="R213" s="74"/>
      <c r="S213" s="75"/>
      <c r="T213" s="76"/>
      <c r="U213" s="70"/>
      <c r="V213" s="3"/>
      <c r="W213" s="3"/>
      <c r="X213" s="3"/>
      <c r="Y213" s="39"/>
      <c r="Z213" s="405">
        <f t="shared" si="65"/>
        <v>0</v>
      </c>
      <c r="AA213" s="92">
        <f t="shared" si="57"/>
        <v>0</v>
      </c>
      <c r="AB213" s="71"/>
      <c r="AC213" s="3"/>
      <c r="AD213" s="71"/>
      <c r="AE213" s="78"/>
      <c r="AF213" s="78"/>
      <c r="AG213" s="3"/>
      <c r="AH213" s="3"/>
      <c r="AI213" s="79"/>
      <c r="AJ213" s="3"/>
      <c r="AK213" s="71"/>
      <c r="AL213" s="3"/>
      <c r="AM213" s="71"/>
      <c r="AN213" s="71"/>
      <c r="AO213" s="3"/>
      <c r="AP213" s="76"/>
      <c r="AQ213" s="74"/>
      <c r="AR213" s="3"/>
      <c r="AS213" s="3"/>
      <c r="AT213" s="3"/>
      <c r="AU213" s="3"/>
      <c r="AV213" s="3"/>
      <c r="AW213" s="1"/>
      <c r="AX213" s="1"/>
      <c r="AY213" s="1">
        <f t="shared" si="68"/>
        <v>0</v>
      </c>
      <c r="AZ213" s="3"/>
      <c r="BA213" s="3"/>
      <c r="BB213" s="3"/>
      <c r="BC213" s="80" t="e">
        <f t="shared" si="58"/>
        <v>#DIV/0!</v>
      </c>
      <c r="BD213" s="80" t="e">
        <f t="shared" si="59"/>
        <v>#DIV/0!</v>
      </c>
      <c r="BE213" s="81">
        <f t="shared" si="60"/>
        <v>0</v>
      </c>
      <c r="BF213" s="81">
        <f t="shared" si="61"/>
        <v>0</v>
      </c>
      <c r="BG213" s="81">
        <f t="shared" si="62"/>
        <v>0</v>
      </c>
      <c r="BH213" s="81">
        <f t="shared" si="63"/>
        <v>0</v>
      </c>
      <c r="BI213" s="81">
        <f t="shared" si="64"/>
        <v>0</v>
      </c>
    </row>
    <row r="214" spans="1:61" ht="17.25" thickTop="1" thickBot="1">
      <c r="A214" s="70"/>
      <c r="B214" s="71"/>
      <c r="C214" s="3"/>
      <c r="D214" s="45"/>
      <c r="E214" s="45"/>
      <c r="F214" s="45">
        <f t="shared" si="66"/>
        <v>0</v>
      </c>
      <c r="G214" s="3"/>
      <c r="H214" s="3"/>
      <c r="I214" s="39"/>
      <c r="J214" s="45">
        <f t="shared" si="55"/>
        <v>0</v>
      </c>
      <c r="K214" s="45">
        <f t="shared" si="56"/>
        <v>0</v>
      </c>
      <c r="L214" s="3"/>
      <c r="M214" s="72"/>
      <c r="N214" s="73"/>
      <c r="O214" s="45">
        <f t="shared" si="67"/>
        <v>0</v>
      </c>
      <c r="P214" s="71"/>
      <c r="Q214" s="74"/>
      <c r="R214" s="74"/>
      <c r="S214" s="75"/>
      <c r="T214" s="76"/>
      <c r="U214" s="70"/>
      <c r="V214" s="3"/>
      <c r="W214" s="3"/>
      <c r="X214" s="3"/>
      <c r="Y214" s="39"/>
      <c r="Z214" s="405">
        <f t="shared" si="65"/>
        <v>0</v>
      </c>
      <c r="AA214" s="92">
        <f t="shared" si="57"/>
        <v>0</v>
      </c>
      <c r="AB214" s="71"/>
      <c r="AC214" s="3"/>
      <c r="AD214" s="71"/>
      <c r="AE214" s="78"/>
      <c r="AF214" s="78"/>
      <c r="AG214" s="3"/>
      <c r="AH214" s="3"/>
      <c r="AI214" s="79"/>
      <c r="AJ214" s="3"/>
      <c r="AK214" s="71"/>
      <c r="AL214" s="3"/>
      <c r="AM214" s="71"/>
      <c r="AN214" s="71"/>
      <c r="AO214" s="3"/>
      <c r="AP214" s="76"/>
      <c r="AQ214" s="74"/>
      <c r="AR214" s="3"/>
      <c r="AS214" s="3"/>
      <c r="AT214" s="3"/>
      <c r="AU214" s="3"/>
      <c r="AV214" s="3"/>
      <c r="AW214" s="1"/>
      <c r="AX214" s="1"/>
      <c r="AY214" s="1">
        <f t="shared" si="68"/>
        <v>0</v>
      </c>
      <c r="AZ214" s="3"/>
      <c r="BA214" s="3"/>
      <c r="BB214" s="3"/>
      <c r="BC214" s="80" t="e">
        <f t="shared" si="58"/>
        <v>#DIV/0!</v>
      </c>
      <c r="BD214" s="80" t="e">
        <f t="shared" si="59"/>
        <v>#DIV/0!</v>
      </c>
      <c r="BE214" s="81">
        <f t="shared" si="60"/>
        <v>0</v>
      </c>
      <c r="BF214" s="81">
        <f t="shared" si="61"/>
        <v>0</v>
      </c>
      <c r="BG214" s="81">
        <f t="shared" si="62"/>
        <v>0</v>
      </c>
      <c r="BH214" s="81">
        <f t="shared" si="63"/>
        <v>0</v>
      </c>
      <c r="BI214" s="81">
        <f t="shared" si="64"/>
        <v>0</v>
      </c>
    </row>
    <row r="215" spans="1:61" ht="17.25" thickTop="1" thickBot="1">
      <c r="A215" s="70"/>
      <c r="B215" s="71"/>
      <c r="C215" s="3"/>
      <c r="D215" s="45"/>
      <c r="E215" s="45"/>
      <c r="F215" s="45">
        <f t="shared" si="66"/>
        <v>0</v>
      </c>
      <c r="G215" s="3"/>
      <c r="H215" s="3"/>
      <c r="I215" s="39"/>
      <c r="J215" s="45">
        <f t="shared" si="55"/>
        <v>0</v>
      </c>
      <c r="K215" s="45">
        <f t="shared" si="56"/>
        <v>0</v>
      </c>
      <c r="L215" s="3"/>
      <c r="M215" s="72"/>
      <c r="N215" s="73"/>
      <c r="O215" s="45">
        <f t="shared" si="67"/>
        <v>0</v>
      </c>
      <c r="P215" s="71"/>
      <c r="Q215" s="74"/>
      <c r="R215" s="74"/>
      <c r="S215" s="75"/>
      <c r="T215" s="76"/>
      <c r="U215" s="70"/>
      <c r="V215" s="3"/>
      <c r="W215" s="3"/>
      <c r="X215" s="3"/>
      <c r="Y215" s="39"/>
      <c r="Z215" s="405">
        <f t="shared" si="65"/>
        <v>0</v>
      </c>
      <c r="AA215" s="92">
        <f t="shared" si="57"/>
        <v>0</v>
      </c>
      <c r="AB215" s="71"/>
      <c r="AC215" s="3"/>
      <c r="AD215" s="71"/>
      <c r="AE215" s="78"/>
      <c r="AF215" s="78"/>
      <c r="AG215" s="3"/>
      <c r="AH215" s="3"/>
      <c r="AI215" s="79"/>
      <c r="AJ215" s="3"/>
      <c r="AK215" s="71"/>
      <c r="AL215" s="3"/>
      <c r="AM215" s="71"/>
      <c r="AN215" s="71"/>
      <c r="AO215" s="3"/>
      <c r="AP215" s="76"/>
      <c r="AQ215" s="74"/>
      <c r="AR215" s="3"/>
      <c r="AS215" s="3"/>
      <c r="AT215" s="3"/>
      <c r="AU215" s="3"/>
      <c r="AV215" s="3"/>
      <c r="AW215" s="1"/>
      <c r="AX215" s="1"/>
      <c r="AY215" s="1">
        <f t="shared" si="68"/>
        <v>0</v>
      </c>
      <c r="AZ215" s="3"/>
      <c r="BA215" s="3"/>
      <c r="BB215" s="3"/>
      <c r="BC215" s="80" t="e">
        <f t="shared" si="58"/>
        <v>#DIV/0!</v>
      </c>
      <c r="BD215" s="80" t="e">
        <f t="shared" si="59"/>
        <v>#DIV/0!</v>
      </c>
      <c r="BE215" s="81">
        <f t="shared" si="60"/>
        <v>0</v>
      </c>
      <c r="BF215" s="81">
        <f t="shared" si="61"/>
        <v>0</v>
      </c>
      <c r="BG215" s="81">
        <f t="shared" si="62"/>
        <v>0</v>
      </c>
      <c r="BH215" s="81">
        <f t="shared" si="63"/>
        <v>0</v>
      </c>
      <c r="BI215" s="81">
        <f t="shared" si="64"/>
        <v>0</v>
      </c>
    </row>
    <row r="216" spans="1:61" ht="17.25" thickTop="1" thickBot="1">
      <c r="A216" s="70"/>
      <c r="B216" s="71"/>
      <c r="C216" s="3"/>
      <c r="D216" s="45"/>
      <c r="E216" s="45"/>
      <c r="F216" s="45">
        <f t="shared" si="66"/>
        <v>0</v>
      </c>
      <c r="G216" s="3"/>
      <c r="H216" s="3"/>
      <c r="I216" s="39"/>
      <c r="J216" s="45">
        <f t="shared" si="55"/>
        <v>0</v>
      </c>
      <c r="K216" s="45">
        <f t="shared" si="56"/>
        <v>0</v>
      </c>
      <c r="L216" s="3"/>
      <c r="M216" s="72"/>
      <c r="N216" s="73"/>
      <c r="O216" s="45">
        <f t="shared" si="67"/>
        <v>0</v>
      </c>
      <c r="P216" s="71"/>
      <c r="Q216" s="74"/>
      <c r="R216" s="74"/>
      <c r="S216" s="75"/>
      <c r="T216" s="76"/>
      <c r="U216" s="70"/>
      <c r="V216" s="3"/>
      <c r="W216" s="3"/>
      <c r="X216" s="3"/>
      <c r="Y216" s="39"/>
      <c r="Z216" s="405">
        <f t="shared" si="65"/>
        <v>0</v>
      </c>
      <c r="AA216" s="92">
        <f t="shared" si="57"/>
        <v>0</v>
      </c>
      <c r="AB216" s="71"/>
      <c r="AC216" s="3"/>
      <c r="AD216" s="71"/>
      <c r="AE216" s="78"/>
      <c r="AF216" s="78"/>
      <c r="AG216" s="3"/>
      <c r="AH216" s="3"/>
      <c r="AI216" s="79"/>
      <c r="AJ216" s="3"/>
      <c r="AK216" s="71"/>
      <c r="AL216" s="3"/>
      <c r="AM216" s="71"/>
      <c r="AN216" s="71"/>
      <c r="AO216" s="3"/>
      <c r="AP216" s="76"/>
      <c r="AQ216" s="74"/>
      <c r="AR216" s="3"/>
      <c r="AS216" s="3"/>
      <c r="AT216" s="3"/>
      <c r="AU216" s="3"/>
      <c r="AV216" s="3"/>
      <c r="AW216" s="1"/>
      <c r="AX216" s="1"/>
      <c r="AY216" s="1">
        <f t="shared" si="68"/>
        <v>0</v>
      </c>
      <c r="AZ216" s="3"/>
      <c r="BA216" s="3"/>
      <c r="BB216" s="3"/>
      <c r="BC216" s="80" t="e">
        <f t="shared" si="58"/>
        <v>#DIV/0!</v>
      </c>
      <c r="BD216" s="80" t="e">
        <f t="shared" si="59"/>
        <v>#DIV/0!</v>
      </c>
      <c r="BE216" s="81">
        <f t="shared" si="60"/>
        <v>0</v>
      </c>
      <c r="BF216" s="81">
        <f t="shared" si="61"/>
        <v>0</v>
      </c>
      <c r="BG216" s="81">
        <f t="shared" si="62"/>
        <v>0</v>
      </c>
      <c r="BH216" s="81">
        <f t="shared" si="63"/>
        <v>0</v>
      </c>
      <c r="BI216" s="81">
        <f t="shared" si="64"/>
        <v>0</v>
      </c>
    </row>
    <row r="217" spans="1:61" ht="17.25" thickTop="1" thickBot="1">
      <c r="A217" s="70"/>
      <c r="B217" s="71"/>
      <c r="C217" s="3"/>
      <c r="D217" s="45"/>
      <c r="E217" s="45"/>
      <c r="F217" s="45">
        <f t="shared" si="66"/>
        <v>0</v>
      </c>
      <c r="G217" s="3"/>
      <c r="H217" s="3"/>
      <c r="I217" s="39"/>
      <c r="J217" s="45">
        <f t="shared" si="55"/>
        <v>0</v>
      </c>
      <c r="K217" s="45">
        <f t="shared" si="56"/>
        <v>0</v>
      </c>
      <c r="L217" s="3"/>
      <c r="M217" s="72"/>
      <c r="N217" s="73"/>
      <c r="O217" s="45">
        <f t="shared" si="67"/>
        <v>0</v>
      </c>
      <c r="P217" s="71"/>
      <c r="Q217" s="74"/>
      <c r="R217" s="74"/>
      <c r="S217" s="75"/>
      <c r="T217" s="76"/>
      <c r="U217" s="70"/>
      <c r="V217" s="3"/>
      <c r="W217" s="3"/>
      <c r="X217" s="3"/>
      <c r="Y217" s="39"/>
      <c r="Z217" s="405">
        <f t="shared" si="65"/>
        <v>0</v>
      </c>
      <c r="AA217" s="92">
        <f t="shared" si="57"/>
        <v>0</v>
      </c>
      <c r="AB217" s="71"/>
      <c r="AC217" s="3"/>
      <c r="AD217" s="71"/>
      <c r="AE217" s="78"/>
      <c r="AF217" s="78"/>
      <c r="AG217" s="3"/>
      <c r="AH217" s="3"/>
      <c r="AI217" s="79"/>
      <c r="AJ217" s="3"/>
      <c r="AK217" s="71"/>
      <c r="AL217" s="3"/>
      <c r="AM217" s="71"/>
      <c r="AN217" s="71"/>
      <c r="AO217" s="3"/>
      <c r="AP217" s="76"/>
      <c r="AQ217" s="74"/>
      <c r="AR217" s="3"/>
      <c r="AS217" s="3"/>
      <c r="AT217" s="3"/>
      <c r="AU217" s="3"/>
      <c r="AV217" s="3"/>
      <c r="AW217" s="1"/>
      <c r="AX217" s="1"/>
      <c r="AY217" s="1">
        <f t="shared" si="68"/>
        <v>0</v>
      </c>
      <c r="AZ217" s="3"/>
      <c r="BA217" s="3"/>
      <c r="BB217" s="3"/>
      <c r="BC217" s="80" t="e">
        <f t="shared" si="58"/>
        <v>#DIV/0!</v>
      </c>
      <c r="BD217" s="80" t="e">
        <f t="shared" si="59"/>
        <v>#DIV/0!</v>
      </c>
      <c r="BE217" s="81">
        <f t="shared" si="60"/>
        <v>0</v>
      </c>
      <c r="BF217" s="81">
        <f t="shared" si="61"/>
        <v>0</v>
      </c>
      <c r="BG217" s="81">
        <f t="shared" si="62"/>
        <v>0</v>
      </c>
      <c r="BH217" s="81">
        <f t="shared" si="63"/>
        <v>0</v>
      </c>
      <c r="BI217" s="81">
        <f t="shared" si="64"/>
        <v>0</v>
      </c>
    </row>
    <row r="218" spans="1:61" ht="17.25" thickTop="1" thickBot="1">
      <c r="A218" s="70"/>
      <c r="B218" s="71"/>
      <c r="C218" s="3"/>
      <c r="D218" s="45"/>
      <c r="E218" s="45"/>
      <c r="F218" s="45">
        <f t="shared" si="66"/>
        <v>0</v>
      </c>
      <c r="G218" s="3"/>
      <c r="H218" s="3"/>
      <c r="I218" s="39"/>
      <c r="J218" s="45">
        <f t="shared" si="55"/>
        <v>0</v>
      </c>
      <c r="K218" s="45">
        <f t="shared" si="56"/>
        <v>0</v>
      </c>
      <c r="L218" s="3"/>
      <c r="M218" s="72"/>
      <c r="N218" s="73"/>
      <c r="O218" s="45">
        <f t="shared" si="67"/>
        <v>0</v>
      </c>
      <c r="P218" s="71"/>
      <c r="Q218" s="74"/>
      <c r="R218" s="74"/>
      <c r="S218" s="75"/>
      <c r="T218" s="76"/>
      <c r="U218" s="70"/>
      <c r="V218" s="3"/>
      <c r="W218" s="3"/>
      <c r="X218" s="3"/>
      <c r="Y218" s="39"/>
      <c r="Z218" s="405">
        <f t="shared" si="65"/>
        <v>0</v>
      </c>
      <c r="AA218" s="92">
        <f t="shared" si="57"/>
        <v>0</v>
      </c>
      <c r="AB218" s="71"/>
      <c r="AC218" s="3"/>
      <c r="AD218" s="71"/>
      <c r="AE218" s="78"/>
      <c r="AF218" s="78"/>
      <c r="AG218" s="3"/>
      <c r="AH218" s="3"/>
      <c r="AI218" s="79"/>
      <c r="AJ218" s="3"/>
      <c r="AK218" s="71"/>
      <c r="AL218" s="3"/>
      <c r="AM218" s="71"/>
      <c r="AN218" s="71"/>
      <c r="AO218" s="3"/>
      <c r="AP218" s="76"/>
      <c r="AQ218" s="74"/>
      <c r="AR218" s="3"/>
      <c r="AS218" s="3"/>
      <c r="AT218" s="3"/>
      <c r="AU218" s="3"/>
      <c r="AV218" s="3"/>
      <c r="AW218" s="1"/>
      <c r="AX218" s="1"/>
      <c r="AY218" s="1">
        <f t="shared" si="68"/>
        <v>0</v>
      </c>
      <c r="AZ218" s="3"/>
      <c r="BA218" s="3"/>
      <c r="BB218" s="3"/>
      <c r="BC218" s="80" t="e">
        <f t="shared" si="58"/>
        <v>#DIV/0!</v>
      </c>
      <c r="BD218" s="80" t="e">
        <f t="shared" si="59"/>
        <v>#DIV/0!</v>
      </c>
      <c r="BE218" s="81">
        <f t="shared" si="60"/>
        <v>0</v>
      </c>
      <c r="BF218" s="81">
        <f t="shared" si="61"/>
        <v>0</v>
      </c>
      <c r="BG218" s="81">
        <f t="shared" si="62"/>
        <v>0</v>
      </c>
      <c r="BH218" s="81">
        <f t="shared" si="63"/>
        <v>0</v>
      </c>
      <c r="BI218" s="81">
        <f t="shared" si="64"/>
        <v>0</v>
      </c>
    </row>
    <row r="219" spans="1:61" ht="17.25" thickTop="1" thickBot="1">
      <c r="A219" s="70"/>
      <c r="B219" s="71"/>
      <c r="C219" s="3"/>
      <c r="D219" s="45"/>
      <c r="E219" s="45"/>
      <c r="F219" s="45">
        <f t="shared" si="66"/>
        <v>0</v>
      </c>
      <c r="G219" s="3"/>
      <c r="H219" s="3"/>
      <c r="I219" s="39"/>
      <c r="J219" s="45">
        <f t="shared" si="55"/>
        <v>0</v>
      </c>
      <c r="K219" s="45">
        <f t="shared" si="56"/>
        <v>0</v>
      </c>
      <c r="L219" s="3"/>
      <c r="M219" s="72"/>
      <c r="N219" s="73"/>
      <c r="O219" s="45">
        <f t="shared" si="67"/>
        <v>0</v>
      </c>
      <c r="P219" s="71"/>
      <c r="Q219" s="74"/>
      <c r="R219" s="74"/>
      <c r="S219" s="75"/>
      <c r="T219" s="76"/>
      <c r="U219" s="70"/>
      <c r="V219" s="3"/>
      <c r="W219" s="3"/>
      <c r="X219" s="3"/>
      <c r="Y219" s="39"/>
      <c r="Z219" s="405">
        <f t="shared" si="65"/>
        <v>0</v>
      </c>
      <c r="AA219" s="92">
        <f t="shared" si="57"/>
        <v>0</v>
      </c>
      <c r="AB219" s="71"/>
      <c r="AC219" s="3"/>
      <c r="AD219" s="71"/>
      <c r="AE219" s="78"/>
      <c r="AF219" s="78"/>
      <c r="AG219" s="3"/>
      <c r="AH219" s="3"/>
      <c r="AI219" s="79"/>
      <c r="AJ219" s="3"/>
      <c r="AK219" s="71"/>
      <c r="AL219" s="3"/>
      <c r="AM219" s="71"/>
      <c r="AN219" s="71"/>
      <c r="AO219" s="3"/>
      <c r="AP219" s="76"/>
      <c r="AQ219" s="74"/>
      <c r="AR219" s="3"/>
      <c r="AS219" s="3"/>
      <c r="AT219" s="3"/>
      <c r="AU219" s="3"/>
      <c r="AV219" s="3"/>
      <c r="AW219" s="1"/>
      <c r="AX219" s="1"/>
      <c r="AY219" s="1">
        <f t="shared" si="68"/>
        <v>0</v>
      </c>
      <c r="AZ219" s="3"/>
      <c r="BA219" s="3"/>
      <c r="BB219" s="3"/>
      <c r="BC219" s="80" t="e">
        <f t="shared" si="58"/>
        <v>#DIV/0!</v>
      </c>
      <c r="BD219" s="80" t="e">
        <f t="shared" si="59"/>
        <v>#DIV/0!</v>
      </c>
      <c r="BE219" s="81">
        <f t="shared" si="60"/>
        <v>0</v>
      </c>
      <c r="BF219" s="81">
        <f t="shared" si="61"/>
        <v>0</v>
      </c>
      <c r="BG219" s="81">
        <f t="shared" si="62"/>
        <v>0</v>
      </c>
      <c r="BH219" s="81">
        <f t="shared" si="63"/>
        <v>0</v>
      </c>
      <c r="BI219" s="81">
        <f t="shared" si="64"/>
        <v>0</v>
      </c>
    </row>
    <row r="220" spans="1:61" ht="17.25" thickTop="1" thickBot="1">
      <c r="A220" s="70"/>
      <c r="B220" s="71"/>
      <c r="C220" s="3"/>
      <c r="D220" s="45"/>
      <c r="E220" s="45"/>
      <c r="F220" s="45">
        <f t="shared" si="66"/>
        <v>0</v>
      </c>
      <c r="G220" s="3"/>
      <c r="H220" s="3"/>
      <c r="I220" s="39"/>
      <c r="J220" s="45">
        <f t="shared" si="55"/>
        <v>0</v>
      </c>
      <c r="K220" s="45">
        <f t="shared" si="56"/>
        <v>0</v>
      </c>
      <c r="L220" s="3"/>
      <c r="M220" s="72"/>
      <c r="N220" s="73"/>
      <c r="O220" s="45">
        <f t="shared" si="67"/>
        <v>0</v>
      </c>
      <c r="P220" s="71"/>
      <c r="Q220" s="74"/>
      <c r="R220" s="74"/>
      <c r="S220" s="75"/>
      <c r="T220" s="76"/>
      <c r="U220" s="70"/>
      <c r="V220" s="3"/>
      <c r="W220" s="3"/>
      <c r="X220" s="3"/>
      <c r="Y220" s="39"/>
      <c r="Z220" s="405">
        <f t="shared" si="65"/>
        <v>0</v>
      </c>
      <c r="AA220" s="92">
        <f t="shared" si="57"/>
        <v>0</v>
      </c>
      <c r="AB220" s="71"/>
      <c r="AC220" s="3"/>
      <c r="AD220" s="71"/>
      <c r="AE220" s="78"/>
      <c r="AF220" s="78"/>
      <c r="AG220" s="3"/>
      <c r="AH220" s="3"/>
      <c r="AI220" s="79"/>
      <c r="AJ220" s="3"/>
      <c r="AK220" s="71"/>
      <c r="AL220" s="3"/>
      <c r="AM220" s="71"/>
      <c r="AN220" s="71"/>
      <c r="AO220" s="3"/>
      <c r="AP220" s="76"/>
      <c r="AQ220" s="74"/>
      <c r="AR220" s="3"/>
      <c r="AS220" s="3"/>
      <c r="AT220" s="3"/>
      <c r="AU220" s="3"/>
      <c r="AV220" s="3"/>
      <c r="AW220" s="1"/>
      <c r="AX220" s="1"/>
      <c r="AY220" s="1">
        <f t="shared" si="68"/>
        <v>0</v>
      </c>
      <c r="AZ220" s="3"/>
      <c r="BA220" s="3"/>
      <c r="BB220" s="3"/>
      <c r="BC220" s="80" t="e">
        <f t="shared" si="58"/>
        <v>#DIV/0!</v>
      </c>
      <c r="BD220" s="80" t="e">
        <f t="shared" si="59"/>
        <v>#DIV/0!</v>
      </c>
      <c r="BE220" s="81">
        <f t="shared" si="60"/>
        <v>0</v>
      </c>
      <c r="BF220" s="81">
        <f t="shared" si="61"/>
        <v>0</v>
      </c>
      <c r="BG220" s="81">
        <f t="shared" si="62"/>
        <v>0</v>
      </c>
      <c r="BH220" s="81">
        <f t="shared" si="63"/>
        <v>0</v>
      </c>
      <c r="BI220" s="81">
        <f t="shared" si="64"/>
        <v>0</v>
      </c>
    </row>
    <row r="221" spans="1:61" ht="17.25" thickTop="1" thickBot="1">
      <c r="A221" s="70"/>
      <c r="B221" s="71"/>
      <c r="C221" s="3"/>
      <c r="D221" s="45"/>
      <c r="E221" s="45"/>
      <c r="F221" s="45">
        <f t="shared" si="66"/>
        <v>0</v>
      </c>
      <c r="G221" s="3"/>
      <c r="H221" s="3"/>
      <c r="I221" s="39"/>
      <c r="J221" s="45">
        <f t="shared" si="55"/>
        <v>0</v>
      </c>
      <c r="K221" s="45">
        <f t="shared" si="56"/>
        <v>0</v>
      </c>
      <c r="L221" s="3"/>
      <c r="M221" s="72"/>
      <c r="N221" s="73"/>
      <c r="O221" s="45">
        <f t="shared" si="67"/>
        <v>0</v>
      </c>
      <c r="P221" s="71"/>
      <c r="Q221" s="74"/>
      <c r="R221" s="74"/>
      <c r="S221" s="75"/>
      <c r="T221" s="76"/>
      <c r="U221" s="70"/>
      <c r="V221" s="3"/>
      <c r="W221" s="3"/>
      <c r="X221" s="3"/>
      <c r="Y221" s="39"/>
      <c r="Z221" s="405">
        <f t="shared" si="65"/>
        <v>0</v>
      </c>
      <c r="AA221" s="92">
        <f t="shared" si="57"/>
        <v>0</v>
      </c>
      <c r="AB221" s="71"/>
      <c r="AC221" s="3"/>
      <c r="AD221" s="71"/>
      <c r="AE221" s="78"/>
      <c r="AF221" s="78"/>
      <c r="AG221" s="3"/>
      <c r="AH221" s="3"/>
      <c r="AI221" s="79"/>
      <c r="AJ221" s="3"/>
      <c r="AK221" s="71"/>
      <c r="AL221" s="3"/>
      <c r="AM221" s="71"/>
      <c r="AN221" s="71"/>
      <c r="AO221" s="3"/>
      <c r="AP221" s="76"/>
      <c r="AQ221" s="74"/>
      <c r="AR221" s="3"/>
      <c r="AS221" s="3"/>
      <c r="AT221" s="3"/>
      <c r="AU221" s="3"/>
      <c r="AV221" s="3"/>
      <c r="AW221" s="1"/>
      <c r="AX221" s="1"/>
      <c r="AY221" s="1">
        <f t="shared" si="68"/>
        <v>0</v>
      </c>
      <c r="AZ221" s="3"/>
      <c r="BA221" s="3"/>
      <c r="BB221" s="3"/>
      <c r="BC221" s="80" t="e">
        <f t="shared" si="58"/>
        <v>#DIV/0!</v>
      </c>
      <c r="BD221" s="80" t="e">
        <f t="shared" si="59"/>
        <v>#DIV/0!</v>
      </c>
      <c r="BE221" s="81">
        <f t="shared" si="60"/>
        <v>0</v>
      </c>
      <c r="BF221" s="81">
        <f t="shared" si="61"/>
        <v>0</v>
      </c>
      <c r="BG221" s="81">
        <f t="shared" si="62"/>
        <v>0</v>
      </c>
      <c r="BH221" s="81">
        <f t="shared" si="63"/>
        <v>0</v>
      </c>
      <c r="BI221" s="81">
        <f t="shared" si="64"/>
        <v>0</v>
      </c>
    </row>
    <row r="222" spans="1:61" ht="17.25" thickTop="1" thickBot="1">
      <c r="A222" s="70"/>
      <c r="B222" s="71"/>
      <c r="C222" s="3"/>
      <c r="D222" s="45"/>
      <c r="E222" s="45"/>
      <c r="F222" s="45">
        <f t="shared" si="66"/>
        <v>0</v>
      </c>
      <c r="G222" s="3"/>
      <c r="H222" s="3"/>
      <c r="I222" s="39"/>
      <c r="J222" s="45">
        <f t="shared" si="55"/>
        <v>0</v>
      </c>
      <c r="K222" s="45">
        <f t="shared" si="56"/>
        <v>0</v>
      </c>
      <c r="L222" s="3"/>
      <c r="M222" s="72"/>
      <c r="N222" s="73"/>
      <c r="O222" s="45">
        <f t="shared" si="67"/>
        <v>0</v>
      </c>
      <c r="P222" s="71"/>
      <c r="Q222" s="74"/>
      <c r="R222" s="74"/>
      <c r="S222" s="75"/>
      <c r="T222" s="76"/>
      <c r="U222" s="70"/>
      <c r="V222" s="3"/>
      <c r="W222" s="3"/>
      <c r="X222" s="3"/>
      <c r="Y222" s="39"/>
      <c r="Z222" s="405">
        <f t="shared" si="65"/>
        <v>0</v>
      </c>
      <c r="AA222" s="92">
        <f t="shared" si="57"/>
        <v>0</v>
      </c>
      <c r="AB222" s="71"/>
      <c r="AC222" s="3"/>
      <c r="AD222" s="71"/>
      <c r="AE222" s="78"/>
      <c r="AF222" s="78"/>
      <c r="AG222" s="3"/>
      <c r="AH222" s="3"/>
      <c r="AI222" s="79"/>
      <c r="AJ222" s="3"/>
      <c r="AK222" s="71"/>
      <c r="AL222" s="3"/>
      <c r="AM222" s="71"/>
      <c r="AN222" s="71"/>
      <c r="AO222" s="3"/>
      <c r="AP222" s="76"/>
      <c r="AQ222" s="74"/>
      <c r="AR222" s="3"/>
      <c r="AS222" s="3"/>
      <c r="AT222" s="3"/>
      <c r="AU222" s="3"/>
      <c r="AV222" s="3"/>
      <c r="AW222" s="1"/>
      <c r="AX222" s="1"/>
      <c r="AY222" s="1">
        <f t="shared" si="68"/>
        <v>0</v>
      </c>
      <c r="AZ222" s="3"/>
      <c r="BA222" s="3"/>
      <c r="BB222" s="3"/>
      <c r="BC222" s="80" t="e">
        <f t="shared" si="58"/>
        <v>#DIV/0!</v>
      </c>
      <c r="BD222" s="80" t="e">
        <f t="shared" si="59"/>
        <v>#DIV/0!</v>
      </c>
      <c r="BE222" s="81">
        <f t="shared" si="60"/>
        <v>0</v>
      </c>
      <c r="BF222" s="81">
        <f t="shared" si="61"/>
        <v>0</v>
      </c>
      <c r="BG222" s="81">
        <f t="shared" si="62"/>
        <v>0</v>
      </c>
      <c r="BH222" s="81">
        <f t="shared" si="63"/>
        <v>0</v>
      </c>
      <c r="BI222" s="81">
        <f t="shared" si="64"/>
        <v>0</v>
      </c>
    </row>
    <row r="223" spans="1:61" ht="17.25" thickTop="1" thickBot="1">
      <c r="A223" s="70"/>
      <c r="B223" s="71"/>
      <c r="C223" s="3"/>
      <c r="D223" s="45"/>
      <c r="E223" s="45"/>
      <c r="F223" s="45">
        <f t="shared" si="66"/>
        <v>0</v>
      </c>
      <c r="G223" s="3"/>
      <c r="H223" s="3"/>
      <c r="I223" s="39"/>
      <c r="J223" s="45">
        <f t="shared" si="55"/>
        <v>0</v>
      </c>
      <c r="K223" s="45">
        <f t="shared" si="56"/>
        <v>0</v>
      </c>
      <c r="L223" s="3"/>
      <c r="M223" s="72"/>
      <c r="N223" s="73"/>
      <c r="O223" s="45">
        <f t="shared" si="67"/>
        <v>0</v>
      </c>
      <c r="P223" s="71"/>
      <c r="Q223" s="74"/>
      <c r="R223" s="74"/>
      <c r="S223" s="75"/>
      <c r="T223" s="76"/>
      <c r="U223" s="70"/>
      <c r="V223" s="3"/>
      <c r="W223" s="3"/>
      <c r="X223" s="3"/>
      <c r="Y223" s="39"/>
      <c r="Z223" s="405">
        <f t="shared" si="65"/>
        <v>0</v>
      </c>
      <c r="AA223" s="92">
        <f t="shared" si="57"/>
        <v>0</v>
      </c>
      <c r="AB223" s="71"/>
      <c r="AC223" s="3"/>
      <c r="AD223" s="71"/>
      <c r="AE223" s="78"/>
      <c r="AF223" s="78"/>
      <c r="AG223" s="3"/>
      <c r="AH223" s="3"/>
      <c r="AI223" s="79"/>
      <c r="AJ223" s="3"/>
      <c r="AK223" s="71"/>
      <c r="AL223" s="3"/>
      <c r="AM223" s="71"/>
      <c r="AN223" s="71"/>
      <c r="AO223" s="3"/>
      <c r="AP223" s="76"/>
      <c r="AQ223" s="74"/>
      <c r="AR223" s="3"/>
      <c r="AS223" s="3"/>
      <c r="AT223" s="3"/>
      <c r="AU223" s="3"/>
      <c r="AV223" s="3"/>
      <c r="AW223" s="1"/>
      <c r="AX223" s="1"/>
      <c r="AY223" s="1">
        <f t="shared" si="68"/>
        <v>0</v>
      </c>
      <c r="AZ223" s="3"/>
      <c r="BA223" s="3"/>
      <c r="BB223" s="3"/>
      <c r="BC223" s="80" t="e">
        <f t="shared" si="58"/>
        <v>#DIV/0!</v>
      </c>
      <c r="BD223" s="80" t="e">
        <f t="shared" si="59"/>
        <v>#DIV/0!</v>
      </c>
      <c r="BE223" s="81">
        <f t="shared" si="60"/>
        <v>0</v>
      </c>
      <c r="BF223" s="81">
        <f t="shared" si="61"/>
        <v>0</v>
      </c>
      <c r="BG223" s="81">
        <f t="shared" si="62"/>
        <v>0</v>
      </c>
      <c r="BH223" s="81">
        <f t="shared" si="63"/>
        <v>0</v>
      </c>
      <c r="BI223" s="81">
        <f t="shared" si="64"/>
        <v>0</v>
      </c>
    </row>
    <row r="224" spans="1:61" ht="17.25" thickTop="1" thickBot="1">
      <c r="A224" s="70"/>
      <c r="B224" s="71"/>
      <c r="C224" s="3"/>
      <c r="D224" s="45"/>
      <c r="E224" s="45"/>
      <c r="F224" s="45">
        <f t="shared" si="66"/>
        <v>0</v>
      </c>
      <c r="G224" s="3"/>
      <c r="H224" s="3"/>
      <c r="I224" s="39"/>
      <c r="J224" s="45">
        <f t="shared" si="55"/>
        <v>0</v>
      </c>
      <c r="K224" s="45">
        <f t="shared" si="56"/>
        <v>0</v>
      </c>
      <c r="L224" s="3"/>
      <c r="M224" s="72"/>
      <c r="N224" s="73"/>
      <c r="O224" s="45">
        <f t="shared" si="67"/>
        <v>0</v>
      </c>
      <c r="P224" s="71"/>
      <c r="Q224" s="74"/>
      <c r="R224" s="74"/>
      <c r="S224" s="75"/>
      <c r="T224" s="76"/>
      <c r="U224" s="70"/>
      <c r="V224" s="3"/>
      <c r="W224" s="3"/>
      <c r="X224" s="3"/>
      <c r="Y224" s="39"/>
      <c r="Z224" s="405">
        <f t="shared" si="65"/>
        <v>0</v>
      </c>
      <c r="AA224" s="92">
        <f t="shared" si="57"/>
        <v>0</v>
      </c>
      <c r="AB224" s="71"/>
      <c r="AC224" s="3"/>
      <c r="AD224" s="71"/>
      <c r="AE224" s="78"/>
      <c r="AF224" s="78"/>
      <c r="AG224" s="3"/>
      <c r="AH224" s="3"/>
      <c r="AI224" s="79"/>
      <c r="AJ224" s="3"/>
      <c r="AK224" s="71"/>
      <c r="AL224" s="3"/>
      <c r="AM224" s="71"/>
      <c r="AN224" s="71"/>
      <c r="AO224" s="3"/>
      <c r="AP224" s="76"/>
      <c r="AQ224" s="74"/>
      <c r="AR224" s="3"/>
      <c r="AS224" s="3"/>
      <c r="AT224" s="3"/>
      <c r="AU224" s="3"/>
      <c r="AV224" s="3"/>
      <c r="AW224" s="1"/>
      <c r="AX224" s="1"/>
      <c r="AY224" s="1">
        <f t="shared" si="68"/>
        <v>0</v>
      </c>
      <c r="AZ224" s="3"/>
      <c r="BA224" s="3"/>
      <c r="BB224" s="3"/>
      <c r="BC224" s="80" t="e">
        <f t="shared" si="58"/>
        <v>#DIV/0!</v>
      </c>
      <c r="BD224" s="80" t="e">
        <f t="shared" si="59"/>
        <v>#DIV/0!</v>
      </c>
      <c r="BE224" s="81">
        <f t="shared" si="60"/>
        <v>0</v>
      </c>
      <c r="BF224" s="81">
        <f t="shared" si="61"/>
        <v>0</v>
      </c>
      <c r="BG224" s="81">
        <f t="shared" si="62"/>
        <v>0</v>
      </c>
      <c r="BH224" s="81">
        <f t="shared" si="63"/>
        <v>0</v>
      </c>
      <c r="BI224" s="81">
        <f t="shared" si="64"/>
        <v>0</v>
      </c>
    </row>
    <row r="225" ht="16.5" thickTop="1"/>
  </sheetData>
  <sheetProtection selectLockedCells="1"/>
  <autoFilter ref="A1:BI1"/>
  <conditionalFormatting sqref="L6">
    <cfRule type="duplicateValues" dxfId="265" priority="18"/>
  </conditionalFormatting>
  <conditionalFormatting sqref="L7">
    <cfRule type="duplicateValues" dxfId="264" priority="14"/>
  </conditionalFormatting>
  <conditionalFormatting sqref="L7">
    <cfRule type="duplicateValues" dxfId="263" priority="15"/>
  </conditionalFormatting>
  <conditionalFormatting sqref="L8:L15">
    <cfRule type="duplicateValues" dxfId="262" priority="16"/>
  </conditionalFormatting>
  <conditionalFormatting sqref="L8:L15">
    <cfRule type="duplicateValues" dxfId="261" priority="17"/>
  </conditionalFormatting>
  <conditionalFormatting sqref="L10">
    <cfRule type="duplicateValues" dxfId="260" priority="13"/>
  </conditionalFormatting>
  <conditionalFormatting sqref="L11">
    <cfRule type="duplicateValues" dxfId="259" priority="12"/>
  </conditionalFormatting>
  <conditionalFormatting sqref="L12">
    <cfRule type="duplicateValues" dxfId="258" priority="11"/>
  </conditionalFormatting>
  <conditionalFormatting sqref="L13">
    <cfRule type="duplicateValues" dxfId="257" priority="10"/>
  </conditionalFormatting>
  <conditionalFormatting sqref="L14">
    <cfRule type="duplicateValues" dxfId="256" priority="9"/>
  </conditionalFormatting>
  <conditionalFormatting sqref="L15">
    <cfRule type="duplicateValues" dxfId="255" priority="8"/>
  </conditionalFormatting>
  <conditionalFormatting sqref="L9">
    <cfRule type="duplicateValues" dxfId="254" priority="6"/>
  </conditionalFormatting>
  <conditionalFormatting sqref="Q3">
    <cfRule type="duplicateValues" dxfId="253" priority="2"/>
    <cfRule type="duplicateValues" dxfId="252" priority="3"/>
  </conditionalFormatting>
  <conditionalFormatting sqref="T3">
    <cfRule type="duplicateValues" dxfId="251" priority="4"/>
  </conditionalFormatting>
  <conditionalFormatting sqref="AN3">
    <cfRule type="duplicateValues" dxfId="250" priority="1"/>
  </conditionalFormatting>
  <conditionalFormatting sqref="L3">
    <cfRule type="duplicateValues" dxfId="249" priority="5"/>
  </conditionalFormatting>
  <dataValidations count="4">
    <dataValidation type="textLength" allowBlank="1" showInputMessage="1" showErrorMessage="1" sqref="AQ4:AQ224 AQ2 Q2:R2 Q4:R224">
      <formula1>11</formula1>
      <formula2>11</formula2>
    </dataValidation>
    <dataValidation type="textLength" allowBlank="1" showInputMessage="1" showErrorMessage="1" sqref="AP4:AP224 AP2 T2 T4:T224">
      <formula1>14</formula1>
      <formula2>14</formula2>
    </dataValidation>
    <dataValidation type="textLength" allowBlank="1" showInputMessage="1" showErrorMessage="1" sqref="T3 AP3">
      <formula1>14</formula1>
      <formula2>14</formula2>
    </dataValidation>
    <dataValidation type="textLength" allowBlank="1" showInputMessage="1" showErrorMessage="1" sqref="Q3:R3 AQ3">
      <formula1>11</formula1>
      <formula2>11</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InputMessage="1" showErrorMessage="1">
          <x14:formula1>
            <xm:f>Reports!$A$87:$A$93</xm:f>
          </x14:formula1>
          <xm:sqref>G1:G2 G4:G1048576</xm:sqref>
        </x14:dataValidation>
        <x14:dataValidation type="list" allowBlank="1" showInputMessage="1" showErrorMessage="1">
          <x14:formula1>
            <xm:f>Reports!$A$97:$A$109</xm:f>
          </x14:formula1>
          <xm:sqref>AG1:AG2 AG4:AG1048576</xm:sqref>
        </x14:dataValidation>
        <x14:dataValidation type="list" allowBlank="1" showInputMessage="1" showErrorMessage="1">
          <x14:formula1>
            <xm:f>Reports!$A$113:$A$121</xm:f>
          </x14:formula1>
          <xm:sqref>AH1:AH2 AH4:AH1048576</xm:sqref>
        </x14:dataValidation>
        <x14:dataValidation type="list" allowBlank="1" showInputMessage="1" showErrorMessage="1">
          <x14:formula1>
            <xm:f>Reports!$A$125:$A$131</xm:f>
          </x14:formula1>
          <xm:sqref>AI1:AI2 AI4:AI1048576</xm:sqref>
        </x14:dataValidation>
        <x14:dataValidation type="list" allowBlank="1" showInputMessage="1" showErrorMessage="1">
          <x14:formula1>
            <xm:f>Reports!$A$40:$A$74</xm:f>
          </x14:formula1>
          <xm:sqref>AE2 AE4:AE224</xm:sqref>
        </x14:dataValidation>
        <x14:dataValidation type="list" allowBlank="1" showInputMessage="1" showErrorMessage="1">
          <x14:formula1>
            <xm:f>Reports!$A$30:$A$35</xm:f>
          </x14:formula1>
          <xm:sqref>AF2 AF4:AF224</xm:sqref>
        </x14:dataValidation>
        <x14:dataValidation type="list" allowBlank="1" showInputMessage="1" showErrorMessage="1">
          <x14:formula1>
            <xm:f>Reports!$A$135:$A$139</xm:f>
          </x14:formula1>
          <xm:sqref>W1:W2 W4:W1048576</xm:sqref>
        </x14:dataValidation>
        <x14:dataValidation type="list" allowBlank="1" showInputMessage="1" showErrorMessage="1">
          <x14:formula1>
            <xm:f>[1]Reports!#REF!</xm:f>
          </x14:formula1>
          <xm:sqref>G3</xm:sqref>
        </x14:dataValidation>
        <x14:dataValidation type="list" allowBlank="1" showInputMessage="1" showErrorMessage="1">
          <x14:formula1>
            <xm:f>[2]Reports!#REF!</xm:f>
          </x14:formula1>
          <xm:sqref>AE3:AF3 W3</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sheetPr>
  <dimension ref="A1:BJ1376"/>
  <sheetViews>
    <sheetView tabSelected="1" topLeftCell="F1077" zoomScale="80" zoomScaleNormal="80" workbookViewId="0">
      <selection activeCell="F1093" sqref="F1093"/>
    </sheetView>
  </sheetViews>
  <sheetFormatPr defaultRowHeight="15.75"/>
  <cols>
    <col min="1" max="1" width="32.85546875" style="82" bestFit="1" customWidth="1"/>
    <col min="2" max="2" width="44.5703125" style="81" bestFit="1" customWidth="1"/>
    <col min="3" max="3" width="22" style="81" bestFit="1" customWidth="1"/>
    <col min="4" max="4" width="12.42578125" style="47" bestFit="1" customWidth="1"/>
    <col min="5" max="5" width="15.42578125" style="47" bestFit="1" customWidth="1"/>
    <col min="6" max="6" width="18.140625" style="47" bestFit="1" customWidth="1"/>
    <col min="7" max="7" width="16.28515625" style="81" bestFit="1" customWidth="1"/>
    <col min="8" max="8" width="16.28515625" style="81" customWidth="1"/>
    <col min="9" max="9" width="17.85546875" style="17" bestFit="1" customWidth="1"/>
    <col min="10" max="10" width="18.7109375" style="47" bestFit="1" customWidth="1"/>
    <col min="11" max="11" width="12.42578125" style="47" bestFit="1" customWidth="1"/>
    <col min="12" max="12" width="40" style="81" bestFit="1" customWidth="1"/>
    <col min="13" max="13" width="12.42578125" style="83" bestFit="1" customWidth="1"/>
    <col min="14" max="14" width="11.5703125" style="84" bestFit="1" customWidth="1"/>
    <col min="15" max="15" width="17.140625" style="47" bestFit="1" customWidth="1"/>
    <col min="16" max="16" width="16" style="81" bestFit="1" customWidth="1"/>
    <col min="17" max="18" width="14.85546875" style="82" bestFit="1" customWidth="1"/>
    <col min="19" max="19" width="13.5703125" style="85" bestFit="1" customWidth="1"/>
    <col min="20" max="20" width="18.7109375" style="87" bestFit="1" customWidth="1"/>
    <col min="21" max="21" width="18.28515625" style="82" customWidth="1"/>
    <col min="22" max="22" width="94.28515625" style="81" bestFit="1" customWidth="1"/>
    <col min="23" max="23" width="19.5703125" style="81" bestFit="1" customWidth="1"/>
    <col min="24" max="24" width="66.42578125" style="81" bestFit="1" customWidth="1"/>
    <col min="25" max="25" width="17.28515625" style="17" bestFit="1" customWidth="1"/>
    <col min="26" max="26" width="19.7109375" style="93" bestFit="1" customWidth="1"/>
    <col min="27" max="27" width="17.140625" style="94" bestFit="1" customWidth="1"/>
    <col min="28" max="28" width="18.140625" style="81" bestFit="1" customWidth="1"/>
    <col min="29" max="29" width="17.140625" style="81" bestFit="1" customWidth="1"/>
    <col min="30" max="30" width="21.7109375" style="81" bestFit="1" customWidth="1"/>
    <col min="31" max="31" width="15" style="87" bestFit="1" customWidth="1"/>
    <col min="32" max="32" width="14.5703125" style="87" bestFit="1" customWidth="1"/>
    <col min="33" max="33" width="19.140625" style="81" bestFit="1" customWidth="1"/>
    <col min="34" max="34" width="17.85546875" style="81" bestFit="1" customWidth="1"/>
    <col min="35" max="35" width="18.85546875" style="88" bestFit="1" customWidth="1"/>
    <col min="36" max="36" width="28.5703125" style="81" bestFit="1" customWidth="1"/>
    <col min="37" max="37" width="23.42578125" style="81" bestFit="1" customWidth="1"/>
    <col min="38" max="38" width="27.140625" style="81" bestFit="1" customWidth="1"/>
    <col min="39" max="39" width="22" style="81" bestFit="1" customWidth="1"/>
    <col min="40" max="40" width="37.85546875" style="81" bestFit="1" customWidth="1"/>
    <col min="41" max="41" width="47.42578125" style="81" bestFit="1" customWidth="1"/>
    <col min="42" max="42" width="30" style="87" bestFit="1" customWidth="1"/>
    <col min="43" max="43" width="29.7109375" style="82" bestFit="1" customWidth="1"/>
    <col min="44" max="44" width="25" style="81" bestFit="1" customWidth="1"/>
    <col min="45" max="45" width="17.140625" style="81" bestFit="1" customWidth="1"/>
    <col min="46" max="46" width="42.5703125" style="81" bestFit="1" customWidth="1"/>
    <col min="47" max="47" width="38.5703125" style="81" bestFit="1" customWidth="1"/>
    <col min="48" max="48" width="34.28515625" style="81" bestFit="1" customWidth="1"/>
    <col min="49" max="49" width="16" style="16" bestFit="1" customWidth="1"/>
    <col min="50" max="50" width="17.28515625" style="16" bestFit="1" customWidth="1"/>
    <col min="51" max="51" width="18.85546875" style="16" bestFit="1" customWidth="1"/>
    <col min="52" max="52" width="28.7109375" style="81" bestFit="1" customWidth="1"/>
    <col min="53" max="53" width="16.42578125" style="81" bestFit="1" customWidth="1"/>
    <col min="54" max="54" width="66.42578125" style="81" bestFit="1" customWidth="1"/>
    <col min="55" max="55" width="12.5703125" style="81" bestFit="1" customWidth="1"/>
    <col min="56" max="56" width="10.140625" style="81" bestFit="1" customWidth="1"/>
    <col min="57" max="58" width="3.85546875" style="81" bestFit="1" customWidth="1"/>
    <col min="59" max="59" width="7.42578125" style="81" bestFit="1" customWidth="1"/>
    <col min="60" max="61" width="3.85546875" style="81" bestFit="1" customWidth="1"/>
    <col min="62" max="16384" width="9.140625" style="81"/>
  </cols>
  <sheetData>
    <row r="1" spans="1:62" s="69" customFormat="1" ht="17.25" thickTop="1" thickBot="1">
      <c r="A1" s="59" t="s">
        <v>0</v>
      </c>
      <c r="B1" s="60" t="s">
        <v>1</v>
      </c>
      <c r="C1" s="60" t="s">
        <v>2</v>
      </c>
      <c r="D1" s="61" t="s">
        <v>79</v>
      </c>
      <c r="E1" s="61" t="s">
        <v>80</v>
      </c>
      <c r="F1" s="61" t="s">
        <v>81</v>
      </c>
      <c r="G1" s="60" t="s">
        <v>3</v>
      </c>
      <c r="H1" s="60" t="s">
        <v>212</v>
      </c>
      <c r="I1" s="37" t="s">
        <v>4</v>
      </c>
      <c r="J1" s="62" t="s">
        <v>82</v>
      </c>
      <c r="K1" s="62">
        <v>0.14000000000000001</v>
      </c>
      <c r="L1" s="60" t="s">
        <v>5</v>
      </c>
      <c r="M1" s="63" t="s">
        <v>6</v>
      </c>
      <c r="N1" s="64" t="s">
        <v>29</v>
      </c>
      <c r="O1" s="61" t="s">
        <v>71</v>
      </c>
      <c r="P1" s="60" t="s">
        <v>7</v>
      </c>
      <c r="Q1" s="59" t="s">
        <v>8</v>
      </c>
      <c r="R1" s="59" t="s">
        <v>9</v>
      </c>
      <c r="S1" s="65" t="s">
        <v>10</v>
      </c>
      <c r="T1" s="67" t="s">
        <v>34</v>
      </c>
      <c r="U1" s="59" t="s">
        <v>11</v>
      </c>
      <c r="V1" s="60" t="s">
        <v>12</v>
      </c>
      <c r="W1" s="60" t="s">
        <v>69</v>
      </c>
      <c r="X1" s="60" t="s">
        <v>13</v>
      </c>
      <c r="Y1" s="37" t="s">
        <v>67</v>
      </c>
      <c r="Z1" s="89" t="s">
        <v>70</v>
      </c>
      <c r="AA1" s="90" t="s">
        <v>68</v>
      </c>
      <c r="AB1" s="60" t="s">
        <v>14</v>
      </c>
      <c r="AC1" s="60" t="s">
        <v>15</v>
      </c>
      <c r="AD1" s="60" t="s">
        <v>16</v>
      </c>
      <c r="AE1" s="67" t="s">
        <v>17</v>
      </c>
      <c r="AF1" s="67" t="s">
        <v>18</v>
      </c>
      <c r="AG1" s="60" t="s">
        <v>19</v>
      </c>
      <c r="AH1" s="60" t="s">
        <v>20</v>
      </c>
      <c r="AI1" s="68" t="s">
        <v>30</v>
      </c>
      <c r="AJ1" s="60" t="s">
        <v>21</v>
      </c>
      <c r="AK1" s="60" t="s">
        <v>32</v>
      </c>
      <c r="AL1" s="60" t="s">
        <v>22</v>
      </c>
      <c r="AM1" s="60" t="s">
        <v>33</v>
      </c>
      <c r="AN1" s="60" t="s">
        <v>97</v>
      </c>
      <c r="AO1" s="60" t="s">
        <v>23</v>
      </c>
      <c r="AP1" s="67" t="s">
        <v>35</v>
      </c>
      <c r="AQ1" s="59" t="s">
        <v>24</v>
      </c>
      <c r="AR1" s="60" t="s">
        <v>25</v>
      </c>
      <c r="AS1" s="60" t="s">
        <v>26</v>
      </c>
      <c r="AT1" s="60" t="s">
        <v>98</v>
      </c>
      <c r="AU1" s="60" t="s">
        <v>88</v>
      </c>
      <c r="AV1" s="60" t="s">
        <v>89</v>
      </c>
      <c r="AW1" s="36" t="s">
        <v>83</v>
      </c>
      <c r="AX1" s="36" t="s">
        <v>84</v>
      </c>
      <c r="AY1" s="36" t="s">
        <v>85</v>
      </c>
      <c r="AZ1" s="60" t="s">
        <v>27</v>
      </c>
      <c r="BA1" s="60" t="s">
        <v>28</v>
      </c>
      <c r="BB1" s="60" t="s">
        <v>31</v>
      </c>
    </row>
    <row r="2" spans="1:62" s="159" customFormat="1" ht="17.25" thickTop="1" thickBot="1">
      <c r="A2" s="144"/>
      <c r="B2" s="145"/>
      <c r="C2" s="146"/>
      <c r="D2" s="147">
        <v>6500</v>
      </c>
      <c r="E2" s="146" t="s">
        <v>408</v>
      </c>
      <c r="F2" s="146"/>
      <c r="G2" s="148">
        <v>57000</v>
      </c>
      <c r="H2" s="149"/>
      <c r="I2" s="149"/>
      <c r="J2" s="150"/>
      <c r="K2" s="151">
        <f t="shared" ref="K2:K65" si="0">J2/(1.13)</f>
        <v>0</v>
      </c>
      <c r="L2" s="151">
        <f t="shared" ref="L2:L65" si="1">K2*0.13</f>
        <v>0</v>
      </c>
      <c r="M2" s="146" t="s">
        <v>409</v>
      </c>
      <c r="N2" s="152" t="s">
        <v>410</v>
      </c>
      <c r="O2" s="147">
        <v>5</v>
      </c>
      <c r="P2" s="145" t="s">
        <v>411</v>
      </c>
      <c r="Q2" s="153" t="s">
        <v>412</v>
      </c>
      <c r="R2" s="154">
        <v>1069818880</v>
      </c>
      <c r="S2" s="155"/>
      <c r="T2" s="156"/>
      <c r="U2" s="146" t="s">
        <v>413</v>
      </c>
      <c r="V2" s="146"/>
      <c r="W2" s="146"/>
      <c r="X2" s="146"/>
      <c r="Y2" s="145"/>
      <c r="Z2" s="146"/>
      <c r="AA2" s="145"/>
      <c r="AB2" s="145"/>
      <c r="AC2" s="157" t="s">
        <v>404</v>
      </c>
      <c r="AD2" s="157" t="s">
        <v>414</v>
      </c>
      <c r="AE2" s="146"/>
      <c r="AF2" s="157"/>
      <c r="AG2" s="145"/>
      <c r="AH2" s="146"/>
      <c r="AI2" s="158"/>
      <c r="BD2" s="160" t="e">
        <f t="shared" ref="BD2:BD65" si="2">D2/J2</f>
        <v>#DIV/0!</v>
      </c>
      <c r="BE2" s="160" t="e">
        <f t="shared" ref="BE2:BE65" si="3">E2/P2</f>
        <v>#VALUE!</v>
      </c>
      <c r="BF2" s="159">
        <f t="shared" ref="BF2:BF65" si="4">LEN(R2)</f>
        <v>10</v>
      </c>
      <c r="BG2" s="159">
        <f t="shared" ref="BG2:BG65" si="5">LEN(S2)</f>
        <v>0</v>
      </c>
      <c r="BH2" s="159">
        <f t="shared" ref="BH2:BH65" si="6">LEN(U2)</f>
        <v>21</v>
      </c>
      <c r="BI2" s="159">
        <f t="shared" ref="BI2:BI65" si="7">LEN(AQ2)</f>
        <v>0</v>
      </c>
      <c r="BJ2" s="159">
        <f t="shared" ref="BJ2:BJ65" si="8">LEN(AR2)</f>
        <v>0</v>
      </c>
    </row>
    <row r="3" spans="1:62" s="159" customFormat="1" ht="17.25" thickTop="1" thickBot="1">
      <c r="A3" s="144"/>
      <c r="B3" s="145"/>
      <c r="C3" s="146"/>
      <c r="D3" s="147">
        <v>5900</v>
      </c>
      <c r="E3" s="146" t="s">
        <v>408</v>
      </c>
      <c r="F3" s="146"/>
      <c r="G3" s="148">
        <v>50000</v>
      </c>
      <c r="H3" s="149"/>
      <c r="I3" s="149"/>
      <c r="J3" s="150"/>
      <c r="K3" s="151">
        <f t="shared" si="0"/>
        <v>0</v>
      </c>
      <c r="L3" s="151">
        <f t="shared" si="1"/>
        <v>0</v>
      </c>
      <c r="M3" s="146" t="s">
        <v>415</v>
      </c>
      <c r="N3" s="152" t="s">
        <v>416</v>
      </c>
      <c r="O3" s="147">
        <v>3</v>
      </c>
      <c r="P3" s="145" t="s">
        <v>411</v>
      </c>
      <c r="Q3" s="153" t="s">
        <v>417</v>
      </c>
      <c r="R3" s="154">
        <v>26925169</v>
      </c>
      <c r="S3" s="155"/>
      <c r="T3" s="156"/>
      <c r="U3" s="146" t="s">
        <v>418</v>
      </c>
      <c r="V3" s="146"/>
      <c r="W3" s="146"/>
      <c r="X3" s="146"/>
      <c r="Y3" s="145"/>
      <c r="Z3" s="146"/>
      <c r="AA3" s="145"/>
      <c r="AB3" s="145"/>
      <c r="AC3" s="157" t="s">
        <v>419</v>
      </c>
      <c r="AD3" s="157" t="s">
        <v>420</v>
      </c>
      <c r="AE3" s="146"/>
      <c r="AF3" s="157"/>
      <c r="AG3" s="145"/>
      <c r="AH3" s="146" t="s">
        <v>421</v>
      </c>
      <c r="AI3" s="158" t="s">
        <v>421</v>
      </c>
      <c r="BD3" s="160" t="e">
        <f t="shared" si="2"/>
        <v>#DIV/0!</v>
      </c>
      <c r="BE3" s="160" t="e">
        <f t="shared" si="3"/>
        <v>#VALUE!</v>
      </c>
      <c r="BF3" s="159">
        <f t="shared" si="4"/>
        <v>8</v>
      </c>
      <c r="BG3" s="159">
        <f t="shared" si="5"/>
        <v>0</v>
      </c>
      <c r="BH3" s="159">
        <f t="shared" si="6"/>
        <v>15</v>
      </c>
      <c r="BI3" s="159">
        <f t="shared" si="7"/>
        <v>0</v>
      </c>
      <c r="BJ3" s="159">
        <f t="shared" si="8"/>
        <v>0</v>
      </c>
    </row>
    <row r="4" spans="1:62" s="159" customFormat="1" ht="17.25" thickTop="1" thickBot="1">
      <c r="A4" s="144"/>
      <c r="B4" s="145"/>
      <c r="C4" s="146"/>
      <c r="D4" s="147">
        <v>6300</v>
      </c>
      <c r="E4" s="146" t="s">
        <v>422</v>
      </c>
      <c r="F4" s="146"/>
      <c r="G4" s="148">
        <v>53000</v>
      </c>
      <c r="H4" s="149"/>
      <c r="I4" s="149"/>
      <c r="J4" s="150"/>
      <c r="K4" s="151">
        <f t="shared" si="0"/>
        <v>0</v>
      </c>
      <c r="L4" s="151">
        <f t="shared" si="1"/>
        <v>0</v>
      </c>
      <c r="M4" s="146" t="s">
        <v>423</v>
      </c>
      <c r="N4" s="152" t="s">
        <v>424</v>
      </c>
      <c r="O4" s="147">
        <v>1</v>
      </c>
      <c r="P4" s="145" t="s">
        <v>411</v>
      </c>
      <c r="Q4" s="153" t="s">
        <v>425</v>
      </c>
      <c r="R4" s="154">
        <v>44447991</v>
      </c>
      <c r="S4" s="155"/>
      <c r="T4" s="156"/>
      <c r="U4" s="146" t="s">
        <v>426</v>
      </c>
      <c r="V4" s="146"/>
      <c r="W4" s="146"/>
      <c r="X4" s="146"/>
      <c r="Y4" s="145"/>
      <c r="Z4" s="146"/>
      <c r="AA4" s="145"/>
      <c r="AB4" s="145"/>
      <c r="AC4" s="157" t="s">
        <v>189</v>
      </c>
      <c r="AD4" s="157" t="s">
        <v>421</v>
      </c>
      <c r="AE4" s="146"/>
      <c r="AF4" s="157"/>
      <c r="AG4" s="145"/>
      <c r="AH4" s="146" t="s">
        <v>427</v>
      </c>
      <c r="AI4" s="158" t="s">
        <v>427</v>
      </c>
      <c r="BD4" s="160" t="e">
        <f t="shared" si="2"/>
        <v>#DIV/0!</v>
      </c>
      <c r="BE4" s="160" t="e">
        <f t="shared" si="3"/>
        <v>#VALUE!</v>
      </c>
      <c r="BF4" s="159">
        <f t="shared" si="4"/>
        <v>8</v>
      </c>
      <c r="BG4" s="159">
        <f t="shared" si="5"/>
        <v>0</v>
      </c>
      <c r="BH4" s="159">
        <f t="shared" si="6"/>
        <v>5</v>
      </c>
      <c r="BI4" s="159">
        <f t="shared" si="7"/>
        <v>0</v>
      </c>
      <c r="BJ4" s="159">
        <f t="shared" si="8"/>
        <v>0</v>
      </c>
    </row>
    <row r="5" spans="1:62" s="159" customFormat="1" ht="17.25" thickTop="1" thickBot="1">
      <c r="A5" s="144"/>
      <c r="B5" s="145"/>
      <c r="C5" s="146"/>
      <c r="D5" s="147">
        <v>6500</v>
      </c>
      <c r="E5" s="146" t="s">
        <v>428</v>
      </c>
      <c r="F5" s="146"/>
      <c r="G5" s="148">
        <v>53000</v>
      </c>
      <c r="H5" s="149"/>
      <c r="I5" s="149"/>
      <c r="J5" s="150"/>
      <c r="K5" s="151">
        <f t="shared" si="0"/>
        <v>0</v>
      </c>
      <c r="L5" s="151">
        <f t="shared" si="1"/>
        <v>0</v>
      </c>
      <c r="M5" s="146" t="s">
        <v>429</v>
      </c>
      <c r="N5" s="152" t="s">
        <v>430</v>
      </c>
      <c r="O5" s="147">
        <v>1</v>
      </c>
      <c r="P5" s="145" t="s">
        <v>411</v>
      </c>
      <c r="Q5" s="153" t="s">
        <v>431</v>
      </c>
      <c r="R5" s="154">
        <v>27564958</v>
      </c>
      <c r="S5" s="155"/>
      <c r="T5" s="156"/>
      <c r="U5" s="146" t="s">
        <v>432</v>
      </c>
      <c r="V5" s="146"/>
      <c r="W5" s="146"/>
      <c r="X5" s="146"/>
      <c r="Y5" s="145"/>
      <c r="Z5" s="146"/>
      <c r="AA5" s="145"/>
      <c r="AB5" s="145"/>
      <c r="AC5" s="157" t="s">
        <v>433</v>
      </c>
      <c r="AD5" s="157" t="s">
        <v>434</v>
      </c>
      <c r="AE5" s="146"/>
      <c r="AF5" s="157"/>
      <c r="AG5" s="145"/>
      <c r="AH5" s="146" t="s">
        <v>421</v>
      </c>
      <c r="AI5" s="158" t="s">
        <v>421</v>
      </c>
      <c r="BD5" s="160" t="e">
        <f t="shared" si="2"/>
        <v>#DIV/0!</v>
      </c>
      <c r="BE5" s="160" t="e">
        <f t="shared" si="3"/>
        <v>#VALUE!</v>
      </c>
      <c r="BF5" s="159">
        <f t="shared" si="4"/>
        <v>8</v>
      </c>
      <c r="BG5" s="159">
        <f t="shared" si="5"/>
        <v>0</v>
      </c>
      <c r="BH5" s="159">
        <f t="shared" si="6"/>
        <v>36</v>
      </c>
      <c r="BI5" s="159">
        <f t="shared" si="7"/>
        <v>0</v>
      </c>
      <c r="BJ5" s="159">
        <f t="shared" si="8"/>
        <v>0</v>
      </c>
    </row>
    <row r="6" spans="1:62" s="159" customFormat="1" ht="17.25" thickTop="1" thickBot="1">
      <c r="A6" s="144"/>
      <c r="B6" s="145"/>
      <c r="C6" s="146"/>
      <c r="D6" s="147">
        <v>7200</v>
      </c>
      <c r="E6" s="146" t="s">
        <v>435</v>
      </c>
      <c r="F6" s="146"/>
      <c r="G6" s="148">
        <v>61125</v>
      </c>
      <c r="H6" s="149"/>
      <c r="I6" s="149"/>
      <c r="J6" s="150"/>
      <c r="K6" s="151">
        <f t="shared" si="0"/>
        <v>0</v>
      </c>
      <c r="L6" s="151">
        <f t="shared" si="1"/>
        <v>0</v>
      </c>
      <c r="M6" s="146" t="s">
        <v>436</v>
      </c>
      <c r="N6" s="152" t="s">
        <v>437</v>
      </c>
      <c r="O6" s="147">
        <v>2</v>
      </c>
      <c r="P6" s="145" t="s">
        <v>411</v>
      </c>
      <c r="Q6" s="153" t="s">
        <v>438</v>
      </c>
      <c r="R6" s="154">
        <v>22752369</v>
      </c>
      <c r="S6" s="155"/>
      <c r="T6" s="156"/>
      <c r="U6" s="146" t="s">
        <v>439</v>
      </c>
      <c r="V6" s="146"/>
      <c r="W6" s="146"/>
      <c r="X6" s="146"/>
      <c r="Y6" s="145"/>
      <c r="Z6" s="146"/>
      <c r="AA6" s="145"/>
      <c r="AB6" s="145"/>
      <c r="AC6" s="157" t="s">
        <v>191</v>
      </c>
      <c r="AD6" s="157" t="s">
        <v>195</v>
      </c>
      <c r="AE6" s="146"/>
      <c r="AF6" s="157"/>
      <c r="AG6" s="145"/>
      <c r="AH6" s="146" t="s">
        <v>440</v>
      </c>
      <c r="AI6" s="158" t="s">
        <v>440</v>
      </c>
      <c r="BD6" s="160" t="e">
        <f t="shared" si="2"/>
        <v>#DIV/0!</v>
      </c>
      <c r="BE6" s="160" t="e">
        <f t="shared" si="3"/>
        <v>#VALUE!</v>
      </c>
      <c r="BF6" s="159">
        <f t="shared" si="4"/>
        <v>8</v>
      </c>
      <c r="BG6" s="159">
        <f t="shared" si="5"/>
        <v>0</v>
      </c>
      <c r="BH6" s="159">
        <f t="shared" si="6"/>
        <v>22</v>
      </c>
      <c r="BI6" s="159">
        <f t="shared" si="7"/>
        <v>0</v>
      </c>
      <c r="BJ6" s="159">
        <f t="shared" si="8"/>
        <v>0</v>
      </c>
    </row>
    <row r="7" spans="1:62" s="159" customFormat="1" ht="17.25" thickTop="1" thickBot="1">
      <c r="A7" s="144"/>
      <c r="B7" s="145"/>
      <c r="C7" s="146"/>
      <c r="D7" s="147">
        <v>10125</v>
      </c>
      <c r="E7" s="146" t="s">
        <v>428</v>
      </c>
      <c r="F7" s="146"/>
      <c r="G7" s="148">
        <v>56500</v>
      </c>
      <c r="H7" s="149"/>
      <c r="I7" s="149"/>
      <c r="J7" s="150"/>
      <c r="K7" s="151">
        <f t="shared" si="0"/>
        <v>0</v>
      </c>
      <c r="L7" s="151">
        <f t="shared" si="1"/>
        <v>0</v>
      </c>
      <c r="M7" s="146" t="s">
        <v>441</v>
      </c>
      <c r="N7" s="152" t="s">
        <v>442</v>
      </c>
      <c r="O7" s="147">
        <v>12</v>
      </c>
      <c r="P7" s="145" t="s">
        <v>411</v>
      </c>
      <c r="Q7" s="153" t="s">
        <v>443</v>
      </c>
      <c r="R7" s="154">
        <v>26556406</v>
      </c>
      <c r="S7" s="155"/>
      <c r="T7" s="156"/>
      <c r="U7" s="146" t="s">
        <v>444</v>
      </c>
      <c r="V7" s="146"/>
      <c r="W7" s="146"/>
      <c r="X7" s="146"/>
      <c r="Y7" s="145"/>
      <c r="Z7" s="146"/>
      <c r="AA7" s="145"/>
      <c r="AB7" s="145"/>
      <c r="AC7" s="157" t="s">
        <v>445</v>
      </c>
      <c r="AD7" s="157" t="s">
        <v>446</v>
      </c>
      <c r="AE7" s="146"/>
      <c r="AF7" s="157"/>
      <c r="AG7" s="145"/>
      <c r="AH7" s="146" t="s">
        <v>447</v>
      </c>
      <c r="AI7" s="158" t="s">
        <v>447</v>
      </c>
      <c r="BD7" s="160" t="e">
        <f t="shared" si="2"/>
        <v>#DIV/0!</v>
      </c>
      <c r="BE7" s="160" t="e">
        <f t="shared" si="3"/>
        <v>#VALUE!</v>
      </c>
      <c r="BF7" s="159">
        <f t="shared" si="4"/>
        <v>8</v>
      </c>
      <c r="BG7" s="159">
        <f t="shared" si="5"/>
        <v>0</v>
      </c>
      <c r="BH7" s="159">
        <f t="shared" si="6"/>
        <v>17</v>
      </c>
      <c r="BI7" s="159">
        <f t="shared" si="7"/>
        <v>0</v>
      </c>
      <c r="BJ7" s="159">
        <f t="shared" si="8"/>
        <v>0</v>
      </c>
    </row>
    <row r="8" spans="1:62" s="159" customFormat="1" ht="17.25" thickTop="1" thickBot="1">
      <c r="A8" s="144"/>
      <c r="B8" s="145"/>
      <c r="C8" s="146"/>
      <c r="D8" s="147">
        <v>7200</v>
      </c>
      <c r="E8" s="146" t="s">
        <v>448</v>
      </c>
      <c r="F8" s="146"/>
      <c r="G8" s="148">
        <v>57725</v>
      </c>
      <c r="H8" s="149"/>
      <c r="I8" s="149"/>
      <c r="J8" s="150"/>
      <c r="K8" s="151">
        <f t="shared" si="0"/>
        <v>0</v>
      </c>
      <c r="L8" s="151">
        <f t="shared" si="1"/>
        <v>0</v>
      </c>
      <c r="M8" s="146" t="s">
        <v>449</v>
      </c>
      <c r="N8" s="152" t="s">
        <v>450</v>
      </c>
      <c r="O8" s="147">
        <v>92</v>
      </c>
      <c r="P8" s="145" t="s">
        <v>411</v>
      </c>
      <c r="Q8" s="153" t="s">
        <v>451</v>
      </c>
      <c r="R8" s="154">
        <v>24159498</v>
      </c>
      <c r="S8" s="155"/>
      <c r="T8" s="156"/>
      <c r="U8" s="146" t="s">
        <v>452</v>
      </c>
      <c r="V8" s="146"/>
      <c r="W8" s="146"/>
      <c r="X8" s="146"/>
      <c r="Y8" s="145"/>
      <c r="Z8" s="146"/>
      <c r="AA8" s="145"/>
      <c r="AB8" s="145"/>
      <c r="AC8" s="157" t="s">
        <v>404</v>
      </c>
      <c r="AD8" s="157" t="s">
        <v>414</v>
      </c>
      <c r="AE8" s="146"/>
      <c r="AF8" s="157"/>
      <c r="AG8" s="145"/>
      <c r="AH8" s="146"/>
      <c r="AI8" s="158"/>
      <c r="BD8" s="160" t="e">
        <f t="shared" si="2"/>
        <v>#DIV/0!</v>
      </c>
      <c r="BE8" s="160" t="e">
        <f t="shared" si="3"/>
        <v>#VALUE!</v>
      </c>
      <c r="BF8" s="159">
        <f t="shared" si="4"/>
        <v>8</v>
      </c>
      <c r="BG8" s="159">
        <f t="shared" si="5"/>
        <v>0</v>
      </c>
      <c r="BH8" s="159">
        <f t="shared" si="6"/>
        <v>8</v>
      </c>
      <c r="BI8" s="159">
        <f t="shared" si="7"/>
        <v>0</v>
      </c>
      <c r="BJ8" s="159">
        <f t="shared" si="8"/>
        <v>0</v>
      </c>
    </row>
    <row r="9" spans="1:62" s="159" customFormat="1" ht="17.25" thickTop="1" thickBot="1">
      <c r="A9" s="144"/>
      <c r="B9" s="145"/>
      <c r="C9" s="146"/>
      <c r="D9" s="147">
        <v>6300</v>
      </c>
      <c r="E9" s="146" t="s">
        <v>408</v>
      </c>
      <c r="F9" s="146"/>
      <c r="G9" s="148">
        <v>53000</v>
      </c>
      <c r="H9" s="149"/>
      <c r="I9" s="149"/>
      <c r="J9" s="150"/>
      <c r="K9" s="151">
        <f t="shared" si="0"/>
        <v>0</v>
      </c>
      <c r="L9" s="151">
        <f t="shared" si="1"/>
        <v>0</v>
      </c>
      <c r="M9" s="146" t="s">
        <v>453</v>
      </c>
      <c r="N9" s="152" t="s">
        <v>454</v>
      </c>
      <c r="O9" s="147">
        <v>17</v>
      </c>
      <c r="P9" s="145" t="s">
        <v>411</v>
      </c>
      <c r="Q9" s="153" t="s">
        <v>455</v>
      </c>
      <c r="R9" s="154">
        <v>24714645</v>
      </c>
      <c r="S9" s="155"/>
      <c r="T9" s="156"/>
      <c r="U9" s="146" t="s">
        <v>456</v>
      </c>
      <c r="V9" s="146"/>
      <c r="W9" s="146"/>
      <c r="X9" s="146"/>
      <c r="Y9" s="145"/>
      <c r="Z9" s="146"/>
      <c r="AA9" s="145"/>
      <c r="AB9" s="145"/>
      <c r="AC9" s="157" t="s">
        <v>433</v>
      </c>
      <c r="AD9" s="157" t="s">
        <v>420</v>
      </c>
      <c r="AE9" s="146"/>
      <c r="AF9" s="157"/>
      <c r="AG9" s="145"/>
      <c r="AH9" s="146" t="s">
        <v>457</v>
      </c>
      <c r="AI9" s="158" t="s">
        <v>457</v>
      </c>
      <c r="BD9" s="160" t="e">
        <f t="shared" si="2"/>
        <v>#DIV/0!</v>
      </c>
      <c r="BE9" s="160" t="e">
        <f t="shared" si="3"/>
        <v>#VALUE!</v>
      </c>
      <c r="BF9" s="159">
        <f t="shared" si="4"/>
        <v>8</v>
      </c>
      <c r="BG9" s="159">
        <f t="shared" si="5"/>
        <v>0</v>
      </c>
      <c r="BH9" s="159">
        <f t="shared" si="6"/>
        <v>13</v>
      </c>
      <c r="BI9" s="159">
        <f t="shared" si="7"/>
        <v>0</v>
      </c>
      <c r="BJ9" s="159">
        <f t="shared" si="8"/>
        <v>0</v>
      </c>
    </row>
    <row r="10" spans="1:62" s="159" customFormat="1" ht="17.25" thickTop="1" thickBot="1">
      <c r="A10" s="144"/>
      <c r="B10" s="145"/>
      <c r="C10" s="146"/>
      <c r="D10" s="147">
        <v>5900</v>
      </c>
      <c r="E10" s="146" t="s">
        <v>408</v>
      </c>
      <c r="F10" s="146"/>
      <c r="G10" s="148">
        <v>50000</v>
      </c>
      <c r="H10" s="149"/>
      <c r="I10" s="149"/>
      <c r="J10" s="150"/>
      <c r="K10" s="151">
        <f t="shared" si="0"/>
        <v>0</v>
      </c>
      <c r="L10" s="151">
        <f t="shared" si="1"/>
        <v>0</v>
      </c>
      <c r="M10" s="146" t="s">
        <v>458</v>
      </c>
      <c r="N10" s="152" t="s">
        <v>459</v>
      </c>
      <c r="O10" s="147">
        <v>4</v>
      </c>
      <c r="P10" s="145" t="s">
        <v>411</v>
      </c>
      <c r="Q10" s="153" t="s">
        <v>460</v>
      </c>
      <c r="R10" s="154">
        <v>22445514</v>
      </c>
      <c r="S10" s="155"/>
      <c r="T10" s="156"/>
      <c r="U10" s="146"/>
      <c r="V10" s="146"/>
      <c r="W10" s="146"/>
      <c r="X10" s="146"/>
      <c r="Y10" s="145"/>
      <c r="Z10" s="146"/>
      <c r="AA10" s="145"/>
      <c r="AB10" s="145"/>
      <c r="AC10" s="157" t="s">
        <v>433</v>
      </c>
      <c r="AD10" s="157" t="s">
        <v>434</v>
      </c>
      <c r="AE10" s="146"/>
      <c r="AF10" s="157"/>
      <c r="AG10" s="145"/>
      <c r="AH10" s="146" t="s">
        <v>421</v>
      </c>
      <c r="AI10" s="158" t="s">
        <v>421</v>
      </c>
      <c r="BD10" s="160" t="e">
        <f t="shared" si="2"/>
        <v>#DIV/0!</v>
      </c>
      <c r="BE10" s="160" t="e">
        <f t="shared" si="3"/>
        <v>#VALUE!</v>
      </c>
      <c r="BF10" s="159">
        <f t="shared" si="4"/>
        <v>8</v>
      </c>
      <c r="BG10" s="159">
        <f t="shared" si="5"/>
        <v>0</v>
      </c>
      <c r="BH10" s="159">
        <f t="shared" si="6"/>
        <v>0</v>
      </c>
      <c r="BI10" s="159">
        <f t="shared" si="7"/>
        <v>0</v>
      </c>
      <c r="BJ10" s="159">
        <f t="shared" si="8"/>
        <v>0</v>
      </c>
    </row>
    <row r="11" spans="1:62" s="159" customFormat="1" ht="17.25" thickTop="1" thickBot="1">
      <c r="A11" s="144"/>
      <c r="B11" s="145"/>
      <c r="C11" s="146"/>
      <c r="D11" s="147">
        <v>7200</v>
      </c>
      <c r="E11" s="146" t="s">
        <v>408</v>
      </c>
      <c r="F11" s="146"/>
      <c r="G11" s="148">
        <v>55000</v>
      </c>
      <c r="H11" s="149"/>
      <c r="I11" s="149"/>
      <c r="J11" s="150"/>
      <c r="K11" s="151">
        <f t="shared" si="0"/>
        <v>0</v>
      </c>
      <c r="L11" s="151">
        <f t="shared" si="1"/>
        <v>0</v>
      </c>
      <c r="M11" s="146" t="s">
        <v>461</v>
      </c>
      <c r="N11" s="152" t="s">
        <v>462</v>
      </c>
      <c r="O11" s="147">
        <v>2</v>
      </c>
      <c r="P11" s="145" t="s">
        <v>411</v>
      </c>
      <c r="Q11" s="153" t="s">
        <v>463</v>
      </c>
      <c r="R11" s="154">
        <v>29292078</v>
      </c>
      <c r="S11" s="155"/>
      <c r="T11" s="156"/>
      <c r="U11" s="146" t="s">
        <v>464</v>
      </c>
      <c r="V11" s="146"/>
      <c r="W11" s="146"/>
      <c r="X11" s="146"/>
      <c r="Y11" s="145"/>
      <c r="Z11" s="146"/>
      <c r="AA11" s="145"/>
      <c r="AB11" s="145"/>
      <c r="AC11" s="157" t="s">
        <v>465</v>
      </c>
      <c r="AD11" s="157" t="s">
        <v>466</v>
      </c>
      <c r="AE11" s="146"/>
      <c r="AF11" s="157"/>
      <c r="AG11" s="145"/>
      <c r="AH11" s="146" t="s">
        <v>421</v>
      </c>
      <c r="AI11" s="158" t="s">
        <v>421</v>
      </c>
      <c r="BD11" s="160" t="e">
        <f t="shared" si="2"/>
        <v>#DIV/0!</v>
      </c>
      <c r="BE11" s="160" t="e">
        <f t="shared" si="3"/>
        <v>#VALUE!</v>
      </c>
      <c r="BF11" s="159">
        <f t="shared" si="4"/>
        <v>8</v>
      </c>
      <c r="BG11" s="159">
        <f t="shared" si="5"/>
        <v>0</v>
      </c>
      <c r="BH11" s="159">
        <f t="shared" si="6"/>
        <v>16</v>
      </c>
      <c r="BI11" s="159">
        <f t="shared" si="7"/>
        <v>0</v>
      </c>
      <c r="BJ11" s="159">
        <f t="shared" si="8"/>
        <v>0</v>
      </c>
    </row>
    <row r="12" spans="1:62" s="159" customFormat="1" ht="17.25" thickTop="1" thickBot="1">
      <c r="A12" s="144"/>
      <c r="B12" s="145"/>
      <c r="C12" s="146"/>
      <c r="D12" s="147">
        <v>7700</v>
      </c>
      <c r="E12" s="146" t="s">
        <v>428</v>
      </c>
      <c r="F12" s="146"/>
      <c r="G12" s="148">
        <v>63000</v>
      </c>
      <c r="H12" s="149"/>
      <c r="I12" s="149"/>
      <c r="J12" s="150"/>
      <c r="K12" s="151">
        <f t="shared" si="0"/>
        <v>0</v>
      </c>
      <c r="L12" s="151">
        <f t="shared" si="1"/>
        <v>0</v>
      </c>
      <c r="M12" s="146" t="s">
        <v>467</v>
      </c>
      <c r="N12" s="152" t="s">
        <v>468</v>
      </c>
      <c r="O12" s="147">
        <v>1</v>
      </c>
      <c r="P12" s="145" t="s">
        <v>411</v>
      </c>
      <c r="Q12" s="153" t="s">
        <v>469</v>
      </c>
      <c r="R12" s="154">
        <v>24706113</v>
      </c>
      <c r="S12" s="155"/>
      <c r="T12" s="156"/>
      <c r="U12" s="146" t="s">
        <v>470</v>
      </c>
      <c r="V12" s="146"/>
      <c r="W12" s="146"/>
      <c r="X12" s="146"/>
      <c r="Y12" s="145"/>
      <c r="Z12" s="146"/>
      <c r="AA12" s="145"/>
      <c r="AB12" s="145"/>
      <c r="AC12" s="157" t="s">
        <v>471</v>
      </c>
      <c r="AD12" s="157" t="s">
        <v>472</v>
      </c>
      <c r="AE12" s="146"/>
      <c r="AF12" s="157"/>
      <c r="AG12" s="145"/>
      <c r="AH12" s="146" t="s">
        <v>421</v>
      </c>
      <c r="AI12" s="158" t="s">
        <v>421</v>
      </c>
      <c r="BD12" s="160" t="e">
        <f t="shared" si="2"/>
        <v>#DIV/0!</v>
      </c>
      <c r="BE12" s="160" t="e">
        <f t="shared" si="3"/>
        <v>#VALUE!</v>
      </c>
      <c r="BF12" s="159">
        <f t="shared" si="4"/>
        <v>8</v>
      </c>
      <c r="BG12" s="159">
        <f t="shared" si="5"/>
        <v>0</v>
      </c>
      <c r="BH12" s="159">
        <f t="shared" si="6"/>
        <v>30</v>
      </c>
      <c r="BI12" s="159">
        <f t="shared" si="7"/>
        <v>0</v>
      </c>
      <c r="BJ12" s="159">
        <f t="shared" si="8"/>
        <v>0</v>
      </c>
    </row>
    <row r="13" spans="1:62" s="159" customFormat="1" ht="17.25" thickTop="1" thickBot="1">
      <c r="A13" s="144"/>
      <c r="B13" s="145"/>
      <c r="C13" s="146"/>
      <c r="D13" s="147">
        <v>5900</v>
      </c>
      <c r="E13" s="146" t="s">
        <v>428</v>
      </c>
      <c r="F13" s="146"/>
      <c r="G13" s="148">
        <v>50000</v>
      </c>
      <c r="H13" s="149"/>
      <c r="I13" s="149"/>
      <c r="J13" s="150"/>
      <c r="K13" s="151">
        <f t="shared" si="0"/>
        <v>0</v>
      </c>
      <c r="L13" s="151">
        <f t="shared" si="1"/>
        <v>0</v>
      </c>
      <c r="M13" s="146" t="s">
        <v>473</v>
      </c>
      <c r="N13" s="152" t="s">
        <v>474</v>
      </c>
      <c r="O13" s="147">
        <v>4</v>
      </c>
      <c r="P13" s="145" t="s">
        <v>411</v>
      </c>
      <c r="Q13" s="153" t="s">
        <v>475</v>
      </c>
      <c r="R13" s="154">
        <v>22461212</v>
      </c>
      <c r="S13" s="155"/>
      <c r="T13" s="156"/>
      <c r="U13" s="146" t="s">
        <v>476</v>
      </c>
      <c r="V13" s="146"/>
      <c r="W13" s="146"/>
      <c r="X13" s="146"/>
      <c r="Y13" s="145"/>
      <c r="Z13" s="146"/>
      <c r="AA13" s="145"/>
      <c r="AB13" s="145"/>
      <c r="AC13" s="157" t="s">
        <v>445</v>
      </c>
      <c r="AD13" s="157" t="s">
        <v>446</v>
      </c>
      <c r="AE13" s="146"/>
      <c r="AF13" s="157"/>
      <c r="AG13" s="145"/>
      <c r="AH13" s="146" t="s">
        <v>421</v>
      </c>
      <c r="AI13" s="158" t="s">
        <v>421</v>
      </c>
      <c r="BD13" s="160" t="e">
        <f t="shared" si="2"/>
        <v>#DIV/0!</v>
      </c>
      <c r="BE13" s="160" t="e">
        <f t="shared" si="3"/>
        <v>#VALUE!</v>
      </c>
      <c r="BF13" s="159">
        <f t="shared" si="4"/>
        <v>8</v>
      </c>
      <c r="BG13" s="159">
        <f t="shared" si="5"/>
        <v>0</v>
      </c>
      <c r="BH13" s="159">
        <f t="shared" si="6"/>
        <v>20</v>
      </c>
      <c r="BI13" s="159">
        <f t="shared" si="7"/>
        <v>0</v>
      </c>
      <c r="BJ13" s="159">
        <f t="shared" si="8"/>
        <v>0</v>
      </c>
    </row>
    <row r="14" spans="1:62" s="159" customFormat="1" ht="17.25" thickTop="1" thickBot="1">
      <c r="A14" s="144"/>
      <c r="B14" s="145"/>
      <c r="C14" s="146"/>
      <c r="D14" s="147">
        <v>7000</v>
      </c>
      <c r="E14" s="146" t="s">
        <v>428</v>
      </c>
      <c r="F14" s="146"/>
      <c r="G14" s="148">
        <v>50600</v>
      </c>
      <c r="H14" s="149"/>
      <c r="I14" s="149"/>
      <c r="J14" s="150"/>
      <c r="K14" s="151">
        <f t="shared" si="0"/>
        <v>0</v>
      </c>
      <c r="L14" s="151">
        <f t="shared" si="1"/>
        <v>0</v>
      </c>
      <c r="M14" s="146" t="s">
        <v>477</v>
      </c>
      <c r="N14" s="152" t="s">
        <v>478</v>
      </c>
      <c r="O14" s="147">
        <v>2</v>
      </c>
      <c r="P14" s="145" t="s">
        <v>411</v>
      </c>
      <c r="Q14" s="153" t="s">
        <v>479</v>
      </c>
      <c r="R14" s="154">
        <v>22411412</v>
      </c>
      <c r="S14" s="155"/>
      <c r="T14" s="156"/>
      <c r="U14" s="146" t="s">
        <v>480</v>
      </c>
      <c r="V14" s="146"/>
      <c r="W14" s="146"/>
      <c r="X14" s="146"/>
      <c r="Y14" s="145"/>
      <c r="Z14" s="146"/>
      <c r="AA14" s="145"/>
      <c r="AB14" s="145"/>
      <c r="AC14" s="157" t="s">
        <v>481</v>
      </c>
      <c r="AD14" s="157" t="s">
        <v>195</v>
      </c>
      <c r="AE14" s="146"/>
      <c r="AF14" s="157"/>
      <c r="AG14" s="145"/>
      <c r="AH14" s="146" t="s">
        <v>421</v>
      </c>
      <c r="AI14" s="158" t="s">
        <v>421</v>
      </c>
      <c r="BD14" s="160" t="e">
        <f t="shared" si="2"/>
        <v>#DIV/0!</v>
      </c>
      <c r="BE14" s="160" t="e">
        <f t="shared" si="3"/>
        <v>#VALUE!</v>
      </c>
      <c r="BF14" s="159">
        <f t="shared" si="4"/>
        <v>8</v>
      </c>
      <c r="BG14" s="159">
        <f t="shared" si="5"/>
        <v>0</v>
      </c>
      <c r="BH14" s="159">
        <f t="shared" si="6"/>
        <v>16</v>
      </c>
      <c r="BI14" s="159">
        <f t="shared" si="7"/>
        <v>0</v>
      </c>
      <c r="BJ14" s="159">
        <f t="shared" si="8"/>
        <v>0</v>
      </c>
    </row>
    <row r="15" spans="1:62" s="159" customFormat="1" ht="17.25" thickTop="1" thickBot="1">
      <c r="A15" s="144"/>
      <c r="B15" s="145"/>
      <c r="C15" s="146"/>
      <c r="D15" s="147">
        <v>7000</v>
      </c>
      <c r="E15" s="146" t="s">
        <v>428</v>
      </c>
      <c r="F15" s="146"/>
      <c r="G15" s="148">
        <v>52500</v>
      </c>
      <c r="H15" s="149"/>
      <c r="I15" s="149"/>
      <c r="J15" s="150"/>
      <c r="K15" s="151">
        <f t="shared" si="0"/>
        <v>0</v>
      </c>
      <c r="L15" s="151">
        <f t="shared" si="1"/>
        <v>0</v>
      </c>
      <c r="M15" s="146" t="s">
        <v>482</v>
      </c>
      <c r="N15" s="152" t="s">
        <v>462</v>
      </c>
      <c r="O15" s="147">
        <v>10</v>
      </c>
      <c r="P15" s="145" t="s">
        <v>483</v>
      </c>
      <c r="Q15" s="153" t="s">
        <v>484</v>
      </c>
      <c r="R15" s="154">
        <v>22758149</v>
      </c>
      <c r="S15" s="155"/>
      <c r="T15" s="156"/>
      <c r="U15" s="146" t="s">
        <v>485</v>
      </c>
      <c r="V15" s="146"/>
      <c r="W15" s="146"/>
      <c r="X15" s="146"/>
      <c r="Y15" s="145"/>
      <c r="Z15" s="146"/>
      <c r="AA15" s="145"/>
      <c r="AB15" s="145"/>
      <c r="AC15" s="157" t="s">
        <v>404</v>
      </c>
      <c r="AD15" s="157" t="s">
        <v>414</v>
      </c>
      <c r="AE15" s="146"/>
      <c r="AF15" s="157"/>
      <c r="AG15" s="145"/>
      <c r="AH15" s="146" t="s">
        <v>486</v>
      </c>
      <c r="AI15" s="158" t="s">
        <v>486</v>
      </c>
      <c r="BD15" s="160" t="e">
        <f t="shared" si="2"/>
        <v>#DIV/0!</v>
      </c>
      <c r="BE15" s="160" t="e">
        <f t="shared" si="3"/>
        <v>#VALUE!</v>
      </c>
      <c r="BF15" s="159">
        <f t="shared" si="4"/>
        <v>8</v>
      </c>
      <c r="BG15" s="159">
        <f t="shared" si="5"/>
        <v>0</v>
      </c>
      <c r="BH15" s="159">
        <f t="shared" si="6"/>
        <v>7</v>
      </c>
      <c r="BI15" s="159">
        <f t="shared" si="7"/>
        <v>0</v>
      </c>
      <c r="BJ15" s="159">
        <f t="shared" si="8"/>
        <v>0</v>
      </c>
    </row>
    <row r="16" spans="1:62" s="159" customFormat="1" ht="17.25" thickTop="1" thickBot="1">
      <c r="A16" s="144"/>
      <c r="B16" s="145"/>
      <c r="C16" s="146"/>
      <c r="D16" s="147">
        <v>7200</v>
      </c>
      <c r="E16" s="146" t="s">
        <v>428</v>
      </c>
      <c r="F16" s="146"/>
      <c r="G16" s="148">
        <v>52700</v>
      </c>
      <c r="H16" s="149"/>
      <c r="I16" s="149"/>
      <c r="J16" s="150"/>
      <c r="K16" s="151">
        <f t="shared" si="0"/>
        <v>0</v>
      </c>
      <c r="L16" s="151">
        <f t="shared" si="1"/>
        <v>0</v>
      </c>
      <c r="M16" s="146" t="s">
        <v>487</v>
      </c>
      <c r="N16" s="152" t="s">
        <v>462</v>
      </c>
      <c r="O16" s="147">
        <v>2</v>
      </c>
      <c r="P16" s="145" t="s">
        <v>411</v>
      </c>
      <c r="Q16" s="153" t="s">
        <v>488</v>
      </c>
      <c r="R16" s="154" t="s">
        <v>489</v>
      </c>
      <c r="S16" s="155"/>
      <c r="T16" s="156"/>
      <c r="U16" s="146" t="s">
        <v>490</v>
      </c>
      <c r="V16" s="146"/>
      <c r="W16" s="146"/>
      <c r="X16" s="146"/>
      <c r="Y16" s="145"/>
      <c r="Z16" s="146"/>
      <c r="AA16" s="145"/>
      <c r="AB16" s="145"/>
      <c r="AC16" s="157" t="s">
        <v>491</v>
      </c>
      <c r="AD16" s="157" t="s">
        <v>195</v>
      </c>
      <c r="AE16" s="146"/>
      <c r="AF16" s="157"/>
      <c r="AG16" s="145"/>
      <c r="AH16" s="146" t="s">
        <v>421</v>
      </c>
      <c r="AI16" s="158" t="s">
        <v>421</v>
      </c>
      <c r="BD16" s="160" t="e">
        <f t="shared" si="2"/>
        <v>#DIV/0!</v>
      </c>
      <c r="BE16" s="160" t="e">
        <f t="shared" si="3"/>
        <v>#VALUE!</v>
      </c>
      <c r="BF16" s="159">
        <f t="shared" si="4"/>
        <v>11</v>
      </c>
      <c r="BG16" s="159">
        <f t="shared" si="5"/>
        <v>0</v>
      </c>
      <c r="BH16" s="159">
        <f t="shared" si="6"/>
        <v>30</v>
      </c>
      <c r="BI16" s="159">
        <f t="shared" si="7"/>
        <v>0</v>
      </c>
      <c r="BJ16" s="159">
        <f t="shared" si="8"/>
        <v>0</v>
      </c>
    </row>
    <row r="17" spans="1:62" s="159" customFormat="1" ht="17.25" thickTop="1" thickBot="1">
      <c r="A17" s="144"/>
      <c r="B17" s="145"/>
      <c r="C17" s="146"/>
      <c r="D17" s="147">
        <v>6300</v>
      </c>
      <c r="E17" s="146" t="s">
        <v>408</v>
      </c>
      <c r="F17" s="146"/>
      <c r="G17" s="148">
        <v>53000</v>
      </c>
      <c r="H17" s="149"/>
      <c r="I17" s="149"/>
      <c r="J17" s="150"/>
      <c r="K17" s="151">
        <f t="shared" si="0"/>
        <v>0</v>
      </c>
      <c r="L17" s="151">
        <f t="shared" si="1"/>
        <v>0</v>
      </c>
      <c r="M17" s="146" t="s">
        <v>453</v>
      </c>
      <c r="N17" s="152" t="s">
        <v>454</v>
      </c>
      <c r="O17" s="147">
        <v>6</v>
      </c>
      <c r="P17" s="145" t="s">
        <v>411</v>
      </c>
      <c r="Q17" s="153" t="s">
        <v>455</v>
      </c>
      <c r="R17" s="154">
        <v>24714645</v>
      </c>
      <c r="S17" s="155"/>
      <c r="T17" s="156"/>
      <c r="U17" s="146" t="s">
        <v>456</v>
      </c>
      <c r="V17" s="146"/>
      <c r="W17" s="146"/>
      <c r="X17" s="146"/>
      <c r="Y17" s="145"/>
      <c r="Z17" s="146"/>
      <c r="AA17" s="145"/>
      <c r="AB17" s="145"/>
      <c r="AC17" s="157" t="s">
        <v>433</v>
      </c>
      <c r="AD17" s="157" t="s">
        <v>434</v>
      </c>
      <c r="AE17" s="146"/>
      <c r="AF17" s="157"/>
      <c r="AG17" s="145"/>
      <c r="AH17" s="146" t="s">
        <v>421</v>
      </c>
      <c r="AI17" s="158" t="s">
        <v>421</v>
      </c>
      <c r="BD17" s="160" t="e">
        <f t="shared" si="2"/>
        <v>#DIV/0!</v>
      </c>
      <c r="BE17" s="160" t="e">
        <f t="shared" si="3"/>
        <v>#VALUE!</v>
      </c>
      <c r="BF17" s="159">
        <f t="shared" si="4"/>
        <v>8</v>
      </c>
      <c r="BG17" s="159">
        <f t="shared" si="5"/>
        <v>0</v>
      </c>
      <c r="BH17" s="159">
        <f t="shared" si="6"/>
        <v>13</v>
      </c>
      <c r="BI17" s="159">
        <f t="shared" si="7"/>
        <v>0</v>
      </c>
      <c r="BJ17" s="159">
        <f t="shared" si="8"/>
        <v>0</v>
      </c>
    </row>
    <row r="18" spans="1:62" s="159" customFormat="1" ht="17.25" thickTop="1" thickBot="1">
      <c r="A18" s="144"/>
      <c r="B18" s="145"/>
      <c r="C18" s="146"/>
      <c r="D18" s="147">
        <v>7200</v>
      </c>
      <c r="E18" s="146" t="s">
        <v>428</v>
      </c>
      <c r="F18" s="146"/>
      <c r="G18" s="148">
        <v>52900</v>
      </c>
      <c r="H18" s="149"/>
      <c r="I18" s="149"/>
      <c r="J18" s="150"/>
      <c r="K18" s="151">
        <f t="shared" si="0"/>
        <v>0</v>
      </c>
      <c r="L18" s="151">
        <f t="shared" si="1"/>
        <v>0</v>
      </c>
      <c r="M18" s="146" t="s">
        <v>492</v>
      </c>
      <c r="N18" s="152" t="s">
        <v>493</v>
      </c>
      <c r="O18" s="147">
        <v>2</v>
      </c>
      <c r="P18" s="145" t="s">
        <v>494</v>
      </c>
      <c r="Q18" s="153" t="s">
        <v>495</v>
      </c>
      <c r="R18" s="154">
        <v>22872416</v>
      </c>
      <c r="S18" s="155"/>
      <c r="T18" s="156"/>
      <c r="U18" s="146" t="s">
        <v>496</v>
      </c>
      <c r="V18" s="146"/>
      <c r="W18" s="146"/>
      <c r="X18" s="146"/>
      <c r="Y18" s="145"/>
      <c r="Z18" s="146"/>
      <c r="AA18" s="145"/>
      <c r="AB18" s="145"/>
      <c r="AC18" s="157" t="s">
        <v>497</v>
      </c>
      <c r="AD18" s="157" t="s">
        <v>498</v>
      </c>
      <c r="AE18" s="146"/>
      <c r="AF18" s="157"/>
      <c r="AG18" s="145"/>
      <c r="AH18" s="146" t="s">
        <v>421</v>
      </c>
      <c r="AI18" s="158" t="s">
        <v>421</v>
      </c>
      <c r="BD18" s="160" t="e">
        <f t="shared" si="2"/>
        <v>#DIV/0!</v>
      </c>
      <c r="BE18" s="160" t="e">
        <f t="shared" si="3"/>
        <v>#VALUE!</v>
      </c>
      <c r="BF18" s="159">
        <f t="shared" si="4"/>
        <v>8</v>
      </c>
      <c r="BG18" s="159">
        <f t="shared" si="5"/>
        <v>0</v>
      </c>
      <c r="BH18" s="159">
        <f t="shared" si="6"/>
        <v>5</v>
      </c>
      <c r="BI18" s="159">
        <f t="shared" si="7"/>
        <v>0</v>
      </c>
      <c r="BJ18" s="159">
        <f t="shared" si="8"/>
        <v>0</v>
      </c>
    </row>
    <row r="19" spans="1:62" s="159" customFormat="1" ht="17.25" thickTop="1" thickBot="1">
      <c r="A19" s="144"/>
      <c r="B19" s="145"/>
      <c r="C19" s="146"/>
      <c r="D19" s="147">
        <v>6850</v>
      </c>
      <c r="E19" s="146" t="s">
        <v>448</v>
      </c>
      <c r="F19" s="146"/>
      <c r="G19" s="148">
        <v>55000</v>
      </c>
      <c r="H19" s="149"/>
      <c r="I19" s="149"/>
      <c r="J19" s="150"/>
      <c r="K19" s="151">
        <f t="shared" si="0"/>
        <v>0</v>
      </c>
      <c r="L19" s="151">
        <f t="shared" si="1"/>
        <v>0</v>
      </c>
      <c r="M19" s="146" t="s">
        <v>499</v>
      </c>
      <c r="N19" s="152" t="s">
        <v>500</v>
      </c>
      <c r="O19" s="147">
        <v>30</v>
      </c>
      <c r="P19" s="145">
        <v>132</v>
      </c>
      <c r="Q19" s="153" t="s">
        <v>501</v>
      </c>
      <c r="R19" s="154">
        <v>26904478</v>
      </c>
      <c r="S19" s="155"/>
      <c r="T19" s="156"/>
      <c r="U19" s="146" t="s">
        <v>502</v>
      </c>
      <c r="V19" s="146"/>
      <c r="W19" s="146"/>
      <c r="X19" s="146"/>
      <c r="Y19" s="145"/>
      <c r="Z19" s="146"/>
      <c r="AA19" s="145"/>
      <c r="AB19" s="145"/>
      <c r="AC19" s="157" t="s">
        <v>404</v>
      </c>
      <c r="AD19" s="157"/>
      <c r="AE19" s="146"/>
      <c r="AF19" s="157"/>
      <c r="AG19" s="145"/>
      <c r="AH19" s="146"/>
      <c r="AI19" s="158"/>
      <c r="BD19" s="160" t="e">
        <f t="shared" si="2"/>
        <v>#DIV/0!</v>
      </c>
      <c r="BE19" s="160" t="e">
        <f t="shared" si="3"/>
        <v>#VALUE!</v>
      </c>
      <c r="BF19" s="159">
        <f t="shared" si="4"/>
        <v>8</v>
      </c>
      <c r="BG19" s="159">
        <f t="shared" si="5"/>
        <v>0</v>
      </c>
      <c r="BH19" s="159">
        <f t="shared" si="6"/>
        <v>20</v>
      </c>
      <c r="BI19" s="159">
        <f t="shared" si="7"/>
        <v>0</v>
      </c>
      <c r="BJ19" s="159">
        <f t="shared" si="8"/>
        <v>0</v>
      </c>
    </row>
    <row r="20" spans="1:62" s="159" customFormat="1" ht="17.25" thickTop="1" thickBot="1">
      <c r="A20" s="144"/>
      <c r="B20" s="145"/>
      <c r="C20" s="146"/>
      <c r="D20" s="147">
        <v>7200</v>
      </c>
      <c r="E20" s="146" t="s">
        <v>448</v>
      </c>
      <c r="F20" s="146"/>
      <c r="G20" s="148">
        <v>55000</v>
      </c>
      <c r="H20" s="149"/>
      <c r="I20" s="149"/>
      <c r="J20" s="150"/>
      <c r="K20" s="151">
        <f t="shared" si="0"/>
        <v>0</v>
      </c>
      <c r="L20" s="151">
        <f t="shared" si="1"/>
        <v>0</v>
      </c>
      <c r="M20" s="146" t="s">
        <v>503</v>
      </c>
      <c r="N20" s="152" t="s">
        <v>504</v>
      </c>
      <c r="O20" s="147">
        <v>12</v>
      </c>
      <c r="P20" s="145" t="s">
        <v>505</v>
      </c>
      <c r="Q20" s="153" t="s">
        <v>506</v>
      </c>
      <c r="R20" s="154">
        <v>24709910</v>
      </c>
      <c r="S20" s="155"/>
      <c r="T20" s="156"/>
      <c r="U20" s="146" t="s">
        <v>502</v>
      </c>
      <c r="V20" s="146"/>
      <c r="W20" s="146"/>
      <c r="X20" s="146"/>
      <c r="Y20" s="145"/>
      <c r="Z20" s="146"/>
      <c r="AA20" s="145"/>
      <c r="AB20" s="145"/>
      <c r="AC20" s="157" t="s">
        <v>507</v>
      </c>
      <c r="AD20" s="157" t="s">
        <v>414</v>
      </c>
      <c r="AE20" s="146"/>
      <c r="AF20" s="157"/>
      <c r="AG20" s="145"/>
      <c r="AH20" s="146" t="s">
        <v>508</v>
      </c>
      <c r="AI20" s="158" t="s">
        <v>508</v>
      </c>
      <c r="BD20" s="160" t="e">
        <f t="shared" si="2"/>
        <v>#DIV/0!</v>
      </c>
      <c r="BE20" s="160" t="e">
        <f t="shared" si="3"/>
        <v>#VALUE!</v>
      </c>
      <c r="BF20" s="159">
        <f t="shared" si="4"/>
        <v>8</v>
      </c>
      <c r="BG20" s="159">
        <f t="shared" si="5"/>
        <v>0</v>
      </c>
      <c r="BH20" s="159">
        <f t="shared" si="6"/>
        <v>20</v>
      </c>
      <c r="BI20" s="159">
        <f t="shared" si="7"/>
        <v>0</v>
      </c>
      <c r="BJ20" s="159">
        <f t="shared" si="8"/>
        <v>0</v>
      </c>
    </row>
    <row r="21" spans="1:62" s="159" customFormat="1" ht="17.25" thickTop="1" thickBot="1">
      <c r="A21" s="144"/>
      <c r="B21" s="145"/>
      <c r="C21" s="146"/>
      <c r="D21" s="147">
        <v>15800</v>
      </c>
      <c r="E21" s="146" t="s">
        <v>428</v>
      </c>
      <c r="F21" s="146"/>
      <c r="G21" s="148">
        <v>53000</v>
      </c>
      <c r="H21" s="149"/>
      <c r="I21" s="149"/>
      <c r="J21" s="150"/>
      <c r="K21" s="151">
        <f t="shared" si="0"/>
        <v>0</v>
      </c>
      <c r="L21" s="151">
        <f t="shared" si="1"/>
        <v>0</v>
      </c>
      <c r="M21" s="146" t="s">
        <v>509</v>
      </c>
      <c r="N21" s="152" t="s">
        <v>510</v>
      </c>
      <c r="O21" s="147">
        <v>3</v>
      </c>
      <c r="P21" s="145" t="s">
        <v>494</v>
      </c>
      <c r="Q21" s="153" t="s">
        <v>511</v>
      </c>
      <c r="R21" s="154">
        <v>22589220</v>
      </c>
      <c r="S21" s="155"/>
      <c r="T21" s="156"/>
      <c r="U21" s="146" t="s">
        <v>202</v>
      </c>
      <c r="V21" s="146"/>
      <c r="W21" s="146"/>
      <c r="X21" s="146"/>
      <c r="Y21" s="145"/>
      <c r="Z21" s="146"/>
      <c r="AA21" s="145"/>
      <c r="AB21" s="145"/>
      <c r="AC21" s="157" t="s">
        <v>433</v>
      </c>
      <c r="AD21" s="157" t="s">
        <v>434</v>
      </c>
      <c r="AE21" s="146"/>
      <c r="AF21" s="157"/>
      <c r="AG21" s="145"/>
      <c r="AH21" s="146" t="s">
        <v>421</v>
      </c>
      <c r="AI21" s="158" t="s">
        <v>421</v>
      </c>
      <c r="BD21" s="160" t="e">
        <f t="shared" si="2"/>
        <v>#DIV/0!</v>
      </c>
      <c r="BE21" s="160" t="e">
        <f t="shared" si="3"/>
        <v>#VALUE!</v>
      </c>
      <c r="BF21" s="159">
        <f t="shared" si="4"/>
        <v>8</v>
      </c>
      <c r="BG21" s="159">
        <f t="shared" si="5"/>
        <v>0</v>
      </c>
      <c r="BH21" s="159">
        <f t="shared" si="6"/>
        <v>9</v>
      </c>
      <c r="BI21" s="159">
        <f t="shared" si="7"/>
        <v>0</v>
      </c>
      <c r="BJ21" s="159">
        <f t="shared" si="8"/>
        <v>0</v>
      </c>
    </row>
    <row r="22" spans="1:62" s="159" customFormat="1" ht="17.25" thickTop="1" thickBot="1">
      <c r="A22" s="144"/>
      <c r="B22" s="145"/>
      <c r="C22" s="146"/>
      <c r="D22" s="147">
        <v>7000</v>
      </c>
      <c r="E22" s="146" t="s">
        <v>448</v>
      </c>
      <c r="F22" s="146"/>
      <c r="G22" s="148">
        <v>55000</v>
      </c>
      <c r="H22" s="149"/>
      <c r="I22" s="149"/>
      <c r="J22" s="150"/>
      <c r="K22" s="151">
        <f t="shared" si="0"/>
        <v>0</v>
      </c>
      <c r="L22" s="151">
        <f t="shared" si="1"/>
        <v>0</v>
      </c>
      <c r="M22" s="146" t="s">
        <v>512</v>
      </c>
      <c r="N22" s="152" t="s">
        <v>462</v>
      </c>
      <c r="O22" s="147">
        <v>12</v>
      </c>
      <c r="P22" s="145" t="s">
        <v>505</v>
      </c>
      <c r="Q22" s="153" t="s">
        <v>513</v>
      </c>
      <c r="R22" s="154">
        <v>26083126</v>
      </c>
      <c r="S22" s="155"/>
      <c r="T22" s="156"/>
      <c r="U22" s="146" t="s">
        <v>502</v>
      </c>
      <c r="V22" s="146"/>
      <c r="W22" s="146"/>
      <c r="X22" s="146"/>
      <c r="Y22" s="145"/>
      <c r="Z22" s="146"/>
      <c r="AA22" s="145"/>
      <c r="AB22" s="145"/>
      <c r="AC22" s="157" t="s">
        <v>514</v>
      </c>
      <c r="AD22" s="157" t="s">
        <v>466</v>
      </c>
      <c r="AE22" s="146"/>
      <c r="AF22" s="157"/>
      <c r="AG22" s="145"/>
      <c r="AH22" s="146" t="s">
        <v>515</v>
      </c>
      <c r="AI22" s="158" t="s">
        <v>515</v>
      </c>
      <c r="BD22" s="160" t="e">
        <f t="shared" si="2"/>
        <v>#DIV/0!</v>
      </c>
      <c r="BE22" s="160" t="e">
        <f t="shared" si="3"/>
        <v>#VALUE!</v>
      </c>
      <c r="BF22" s="159">
        <f t="shared" si="4"/>
        <v>8</v>
      </c>
      <c r="BG22" s="159">
        <f t="shared" si="5"/>
        <v>0</v>
      </c>
      <c r="BH22" s="159">
        <f t="shared" si="6"/>
        <v>20</v>
      </c>
      <c r="BI22" s="159">
        <f t="shared" si="7"/>
        <v>0</v>
      </c>
      <c r="BJ22" s="159">
        <f t="shared" si="8"/>
        <v>0</v>
      </c>
    </row>
    <row r="23" spans="1:62" s="159" customFormat="1" ht="17.25" thickTop="1" thickBot="1">
      <c r="A23" s="144"/>
      <c r="B23" s="145"/>
      <c r="C23" s="146"/>
      <c r="D23" s="147">
        <v>7200</v>
      </c>
      <c r="E23" s="146" t="s">
        <v>428</v>
      </c>
      <c r="F23" s="146"/>
      <c r="G23" s="148">
        <v>52500</v>
      </c>
      <c r="H23" s="149"/>
      <c r="I23" s="149"/>
      <c r="J23" s="150"/>
      <c r="K23" s="151">
        <f t="shared" si="0"/>
        <v>0</v>
      </c>
      <c r="L23" s="151">
        <f t="shared" si="1"/>
        <v>0</v>
      </c>
      <c r="M23" s="146" t="s">
        <v>516</v>
      </c>
      <c r="N23" s="152" t="s">
        <v>462</v>
      </c>
      <c r="O23" s="147">
        <v>13</v>
      </c>
      <c r="P23" s="145" t="s">
        <v>505</v>
      </c>
      <c r="Q23" s="153" t="s">
        <v>517</v>
      </c>
      <c r="R23" s="154">
        <v>25082808</v>
      </c>
      <c r="S23" s="155"/>
      <c r="T23" s="156"/>
      <c r="U23" s="146" t="s">
        <v>502</v>
      </c>
      <c r="V23" s="146"/>
      <c r="W23" s="146"/>
      <c r="X23" s="146"/>
      <c r="Y23" s="145"/>
      <c r="Z23" s="146"/>
      <c r="AA23" s="145"/>
      <c r="AB23" s="145"/>
      <c r="AC23" s="157" t="s">
        <v>518</v>
      </c>
      <c r="AD23" s="157" t="s">
        <v>420</v>
      </c>
      <c r="AE23" s="146"/>
      <c r="AF23" s="157"/>
      <c r="AG23" s="145"/>
      <c r="AH23" s="146" t="s">
        <v>519</v>
      </c>
      <c r="AI23" s="158" t="s">
        <v>519</v>
      </c>
      <c r="BD23" s="160" t="e">
        <f t="shared" si="2"/>
        <v>#DIV/0!</v>
      </c>
      <c r="BE23" s="160" t="e">
        <f t="shared" si="3"/>
        <v>#VALUE!</v>
      </c>
      <c r="BF23" s="159">
        <f t="shared" si="4"/>
        <v>8</v>
      </c>
      <c r="BG23" s="159">
        <f t="shared" si="5"/>
        <v>0</v>
      </c>
      <c r="BH23" s="159">
        <f t="shared" si="6"/>
        <v>20</v>
      </c>
      <c r="BI23" s="159">
        <f t="shared" si="7"/>
        <v>0</v>
      </c>
      <c r="BJ23" s="159">
        <f t="shared" si="8"/>
        <v>0</v>
      </c>
    </row>
    <row r="24" spans="1:62" s="159" customFormat="1" ht="17.25" thickTop="1" thickBot="1">
      <c r="A24" s="144"/>
      <c r="B24" s="145"/>
      <c r="C24" s="146"/>
      <c r="D24" s="147">
        <v>6500</v>
      </c>
      <c r="E24" s="146" t="s">
        <v>435</v>
      </c>
      <c r="F24" s="146"/>
      <c r="G24" s="148">
        <v>53000</v>
      </c>
      <c r="H24" s="149"/>
      <c r="I24" s="149"/>
      <c r="J24" s="150"/>
      <c r="K24" s="151">
        <f t="shared" si="0"/>
        <v>0</v>
      </c>
      <c r="L24" s="151">
        <f t="shared" si="1"/>
        <v>0</v>
      </c>
      <c r="M24" s="146" t="s">
        <v>520</v>
      </c>
      <c r="N24" s="152" t="s">
        <v>521</v>
      </c>
      <c r="O24" s="147">
        <v>5</v>
      </c>
      <c r="P24" s="145" t="s">
        <v>494</v>
      </c>
      <c r="Q24" s="153" t="s">
        <v>522</v>
      </c>
      <c r="R24" s="154">
        <v>24727776</v>
      </c>
      <c r="S24" s="155"/>
      <c r="T24" s="156"/>
      <c r="U24" s="146" t="s">
        <v>523</v>
      </c>
      <c r="V24" s="146"/>
      <c r="W24" s="146"/>
      <c r="X24" s="146"/>
      <c r="Y24" s="145"/>
      <c r="Z24" s="146"/>
      <c r="AA24" s="145"/>
      <c r="AB24" s="145"/>
      <c r="AC24" s="157" t="s">
        <v>524</v>
      </c>
      <c r="AD24" s="157" t="s">
        <v>525</v>
      </c>
      <c r="AE24" s="146"/>
      <c r="AF24" s="157"/>
      <c r="AG24" s="145"/>
      <c r="AH24" s="146" t="s">
        <v>421</v>
      </c>
      <c r="AI24" s="158" t="s">
        <v>421</v>
      </c>
      <c r="BD24" s="160" t="e">
        <f t="shared" si="2"/>
        <v>#DIV/0!</v>
      </c>
      <c r="BE24" s="160" t="e">
        <f t="shared" si="3"/>
        <v>#VALUE!</v>
      </c>
      <c r="BF24" s="159">
        <f t="shared" si="4"/>
        <v>8</v>
      </c>
      <c r="BG24" s="159">
        <f t="shared" si="5"/>
        <v>0</v>
      </c>
      <c r="BH24" s="159">
        <f t="shared" si="6"/>
        <v>9</v>
      </c>
      <c r="BI24" s="159">
        <f t="shared" si="7"/>
        <v>0</v>
      </c>
      <c r="BJ24" s="159">
        <f t="shared" si="8"/>
        <v>0</v>
      </c>
    </row>
    <row r="25" spans="1:62" s="159" customFormat="1" ht="17.25" thickTop="1" thickBot="1">
      <c r="A25" s="144"/>
      <c r="B25" s="145"/>
      <c r="C25" s="146"/>
      <c r="D25" s="147">
        <v>7200</v>
      </c>
      <c r="E25" s="146" t="s">
        <v>408</v>
      </c>
      <c r="F25" s="146"/>
      <c r="G25" s="148">
        <v>55000</v>
      </c>
      <c r="H25" s="149"/>
      <c r="I25" s="149"/>
      <c r="J25" s="150"/>
      <c r="K25" s="151">
        <f t="shared" si="0"/>
        <v>0</v>
      </c>
      <c r="L25" s="151">
        <f t="shared" si="1"/>
        <v>0</v>
      </c>
      <c r="M25" s="146" t="s">
        <v>526</v>
      </c>
      <c r="N25" s="152" t="s">
        <v>462</v>
      </c>
      <c r="O25" s="147">
        <v>6</v>
      </c>
      <c r="P25" s="145" t="s">
        <v>494</v>
      </c>
      <c r="Q25" s="153" t="s">
        <v>231</v>
      </c>
      <c r="R25" s="154">
        <v>26832935</v>
      </c>
      <c r="S25" s="155"/>
      <c r="T25" s="156"/>
      <c r="U25" s="146" t="s">
        <v>527</v>
      </c>
      <c r="V25" s="146"/>
      <c r="W25" s="146"/>
      <c r="X25" s="146"/>
      <c r="Y25" s="145"/>
      <c r="Z25" s="146"/>
      <c r="AA25" s="145"/>
      <c r="AB25" s="145"/>
      <c r="AC25" s="157" t="s">
        <v>433</v>
      </c>
      <c r="AD25" s="157" t="s">
        <v>434</v>
      </c>
      <c r="AE25" s="146"/>
      <c r="AF25" s="157"/>
      <c r="AG25" s="145"/>
      <c r="AH25" s="146" t="s">
        <v>421</v>
      </c>
      <c r="AI25" s="158" t="s">
        <v>421</v>
      </c>
      <c r="BD25" s="160" t="e">
        <f t="shared" si="2"/>
        <v>#DIV/0!</v>
      </c>
      <c r="BE25" s="160" t="e">
        <f t="shared" si="3"/>
        <v>#VALUE!</v>
      </c>
      <c r="BF25" s="159">
        <f t="shared" si="4"/>
        <v>8</v>
      </c>
      <c r="BG25" s="159">
        <f t="shared" si="5"/>
        <v>0</v>
      </c>
      <c r="BH25" s="159">
        <f t="shared" si="6"/>
        <v>13</v>
      </c>
      <c r="BI25" s="159">
        <f t="shared" si="7"/>
        <v>0</v>
      </c>
      <c r="BJ25" s="159">
        <f t="shared" si="8"/>
        <v>0</v>
      </c>
    </row>
    <row r="26" spans="1:62" s="159" customFormat="1" ht="17.25" thickTop="1" thickBot="1">
      <c r="A26" s="144"/>
      <c r="B26" s="145"/>
      <c r="C26" s="146"/>
      <c r="D26" s="147">
        <v>7000</v>
      </c>
      <c r="E26" s="146" t="s">
        <v>435</v>
      </c>
      <c r="F26" s="146"/>
      <c r="G26" s="148">
        <v>53000</v>
      </c>
      <c r="H26" s="149"/>
      <c r="I26" s="149"/>
      <c r="J26" s="150"/>
      <c r="K26" s="151">
        <f t="shared" si="0"/>
        <v>0</v>
      </c>
      <c r="L26" s="151">
        <f t="shared" si="1"/>
        <v>0</v>
      </c>
      <c r="M26" s="146" t="s">
        <v>528</v>
      </c>
      <c r="N26" s="152" t="s">
        <v>529</v>
      </c>
      <c r="O26" s="147">
        <v>3</v>
      </c>
      <c r="P26" s="145" t="s">
        <v>494</v>
      </c>
      <c r="Q26" s="153" t="s">
        <v>530</v>
      </c>
      <c r="R26" s="154">
        <v>22587564</v>
      </c>
      <c r="S26" s="155"/>
      <c r="T26" s="156"/>
      <c r="U26" s="146" t="s">
        <v>531</v>
      </c>
      <c r="V26" s="146"/>
      <c r="W26" s="146"/>
      <c r="X26" s="146"/>
      <c r="Y26" s="145"/>
      <c r="Z26" s="146"/>
      <c r="AA26" s="145"/>
      <c r="AB26" s="145"/>
      <c r="AC26" s="157" t="s">
        <v>532</v>
      </c>
      <c r="AD26" s="157" t="s">
        <v>533</v>
      </c>
      <c r="AE26" s="146"/>
      <c r="AF26" s="157"/>
      <c r="AG26" s="145"/>
      <c r="AH26" s="146" t="s">
        <v>421</v>
      </c>
      <c r="AI26" s="158" t="s">
        <v>421</v>
      </c>
      <c r="BD26" s="160" t="e">
        <f t="shared" si="2"/>
        <v>#DIV/0!</v>
      </c>
      <c r="BE26" s="160" t="e">
        <f t="shared" si="3"/>
        <v>#VALUE!</v>
      </c>
      <c r="BF26" s="159">
        <f t="shared" si="4"/>
        <v>8</v>
      </c>
      <c r="BG26" s="159">
        <f t="shared" si="5"/>
        <v>0</v>
      </c>
      <c r="BH26" s="159">
        <f t="shared" si="6"/>
        <v>18</v>
      </c>
      <c r="BI26" s="159">
        <f t="shared" si="7"/>
        <v>0</v>
      </c>
      <c r="BJ26" s="159">
        <f t="shared" si="8"/>
        <v>0</v>
      </c>
    </row>
    <row r="27" spans="1:62" s="159" customFormat="1" ht="17.25" thickTop="1" thickBot="1">
      <c r="A27" s="144"/>
      <c r="B27" s="145"/>
      <c r="C27" s="146"/>
      <c r="D27" s="147">
        <v>7325</v>
      </c>
      <c r="E27" s="146" t="s">
        <v>428</v>
      </c>
      <c r="F27" s="146"/>
      <c r="G27" s="148">
        <v>58500</v>
      </c>
      <c r="H27" s="149"/>
      <c r="I27" s="149"/>
      <c r="J27" s="150"/>
      <c r="K27" s="151">
        <f t="shared" si="0"/>
        <v>0</v>
      </c>
      <c r="L27" s="151">
        <f t="shared" si="1"/>
        <v>0</v>
      </c>
      <c r="M27" s="146" t="s">
        <v>534</v>
      </c>
      <c r="N27" s="152" t="s">
        <v>535</v>
      </c>
      <c r="O27" s="147">
        <v>1</v>
      </c>
      <c r="P27" s="145" t="s">
        <v>494</v>
      </c>
      <c r="Q27" s="153" t="s">
        <v>536</v>
      </c>
      <c r="R27" s="154">
        <v>38302253</v>
      </c>
      <c r="S27" s="155"/>
      <c r="T27" s="156"/>
      <c r="U27" s="146" t="s">
        <v>537</v>
      </c>
      <c r="V27" s="146"/>
      <c r="W27" s="146"/>
      <c r="X27" s="146"/>
      <c r="Y27" s="145"/>
      <c r="Z27" s="146"/>
      <c r="AA27" s="145"/>
      <c r="AB27" s="145"/>
      <c r="AC27" s="157" t="s">
        <v>471</v>
      </c>
      <c r="AD27" s="157" t="s">
        <v>498</v>
      </c>
      <c r="AE27" s="146"/>
      <c r="AF27" s="157"/>
      <c r="AG27" s="145"/>
      <c r="AH27" s="146" t="s">
        <v>421</v>
      </c>
      <c r="AI27" s="158" t="s">
        <v>421</v>
      </c>
      <c r="BD27" s="160" t="e">
        <f t="shared" si="2"/>
        <v>#DIV/0!</v>
      </c>
      <c r="BE27" s="160" t="e">
        <f t="shared" si="3"/>
        <v>#VALUE!</v>
      </c>
      <c r="BF27" s="159">
        <f t="shared" si="4"/>
        <v>8</v>
      </c>
      <c r="BG27" s="159">
        <f t="shared" si="5"/>
        <v>0</v>
      </c>
      <c r="BH27" s="159">
        <f t="shared" si="6"/>
        <v>28</v>
      </c>
      <c r="BI27" s="159">
        <f t="shared" si="7"/>
        <v>0</v>
      </c>
      <c r="BJ27" s="159">
        <f t="shared" si="8"/>
        <v>0</v>
      </c>
    </row>
    <row r="28" spans="1:62" s="159" customFormat="1" ht="17.25" thickTop="1" thickBot="1">
      <c r="A28" s="144"/>
      <c r="B28" s="145"/>
      <c r="C28" s="146"/>
      <c r="D28" s="147">
        <v>7200</v>
      </c>
      <c r="E28" s="146" t="s">
        <v>408</v>
      </c>
      <c r="F28" s="146"/>
      <c r="G28" s="148">
        <v>55000</v>
      </c>
      <c r="H28" s="149"/>
      <c r="I28" s="149"/>
      <c r="J28" s="150"/>
      <c r="K28" s="151">
        <f t="shared" si="0"/>
        <v>0</v>
      </c>
      <c r="L28" s="151">
        <f t="shared" si="1"/>
        <v>0</v>
      </c>
      <c r="M28" s="146" t="s">
        <v>538</v>
      </c>
      <c r="N28" s="152" t="s">
        <v>539</v>
      </c>
      <c r="O28" s="147">
        <v>2</v>
      </c>
      <c r="P28" s="145" t="s">
        <v>483</v>
      </c>
      <c r="Q28" s="153" t="s">
        <v>540</v>
      </c>
      <c r="R28" s="154">
        <v>24111077</v>
      </c>
      <c r="S28" s="155"/>
      <c r="T28" s="156"/>
      <c r="U28" s="146" t="s">
        <v>541</v>
      </c>
      <c r="V28" s="146"/>
      <c r="W28" s="146"/>
      <c r="X28" s="146"/>
      <c r="Y28" s="145"/>
      <c r="Z28" s="146"/>
      <c r="AA28" s="145"/>
      <c r="AB28" s="145"/>
      <c r="AC28" s="157" t="s">
        <v>542</v>
      </c>
      <c r="AD28" s="157" t="s">
        <v>533</v>
      </c>
      <c r="AE28" s="146"/>
      <c r="AF28" s="157"/>
      <c r="AG28" s="145"/>
      <c r="AH28" s="146" t="s">
        <v>421</v>
      </c>
      <c r="AI28" s="158" t="s">
        <v>421</v>
      </c>
      <c r="BD28" s="160" t="e">
        <f t="shared" si="2"/>
        <v>#DIV/0!</v>
      </c>
      <c r="BE28" s="160" t="e">
        <f t="shared" si="3"/>
        <v>#VALUE!</v>
      </c>
      <c r="BF28" s="159">
        <f t="shared" si="4"/>
        <v>8</v>
      </c>
      <c r="BG28" s="159">
        <f t="shared" si="5"/>
        <v>0</v>
      </c>
      <c r="BH28" s="159">
        <f t="shared" si="6"/>
        <v>28</v>
      </c>
      <c r="BI28" s="159">
        <f t="shared" si="7"/>
        <v>0</v>
      </c>
      <c r="BJ28" s="159">
        <f t="shared" si="8"/>
        <v>0</v>
      </c>
    </row>
    <row r="29" spans="1:62" s="159" customFormat="1" ht="17.25" thickTop="1" thickBot="1">
      <c r="A29" s="144"/>
      <c r="B29" s="145"/>
      <c r="C29" s="146"/>
      <c r="D29" s="147">
        <v>7000</v>
      </c>
      <c r="E29" s="146" t="s">
        <v>428</v>
      </c>
      <c r="F29" s="146"/>
      <c r="G29" s="148">
        <v>52900</v>
      </c>
      <c r="H29" s="149"/>
      <c r="I29" s="149"/>
      <c r="J29" s="150"/>
      <c r="K29" s="151">
        <f t="shared" si="0"/>
        <v>0</v>
      </c>
      <c r="L29" s="151">
        <f t="shared" si="1"/>
        <v>0</v>
      </c>
      <c r="M29" s="146" t="s">
        <v>543</v>
      </c>
      <c r="N29" s="152" t="s">
        <v>493</v>
      </c>
      <c r="O29" s="147">
        <v>7</v>
      </c>
      <c r="P29" s="145" t="s">
        <v>494</v>
      </c>
      <c r="Q29" s="153" t="s">
        <v>544</v>
      </c>
      <c r="R29" s="154">
        <v>37606484</v>
      </c>
      <c r="S29" s="155"/>
      <c r="T29" s="156"/>
      <c r="U29" s="146" t="s">
        <v>545</v>
      </c>
      <c r="V29" s="146"/>
      <c r="W29" s="146"/>
      <c r="X29" s="146"/>
      <c r="Y29" s="145"/>
      <c r="Z29" s="146"/>
      <c r="AA29" s="145"/>
      <c r="AB29" s="145"/>
      <c r="AC29" s="157" t="s">
        <v>445</v>
      </c>
      <c r="AD29" s="157" t="s">
        <v>446</v>
      </c>
      <c r="AE29" s="146"/>
      <c r="AF29" s="157"/>
      <c r="AG29" s="145"/>
      <c r="AH29" s="146" t="s">
        <v>421</v>
      </c>
      <c r="AI29" s="158" t="s">
        <v>421</v>
      </c>
      <c r="BD29" s="160" t="e">
        <f t="shared" si="2"/>
        <v>#DIV/0!</v>
      </c>
      <c r="BE29" s="160" t="e">
        <f t="shared" si="3"/>
        <v>#VALUE!</v>
      </c>
      <c r="BF29" s="159">
        <f t="shared" si="4"/>
        <v>8</v>
      </c>
      <c r="BG29" s="159">
        <f t="shared" si="5"/>
        <v>0</v>
      </c>
      <c r="BH29" s="159">
        <f t="shared" si="6"/>
        <v>13</v>
      </c>
      <c r="BI29" s="159">
        <f t="shared" si="7"/>
        <v>0</v>
      </c>
      <c r="BJ29" s="159">
        <f t="shared" si="8"/>
        <v>0</v>
      </c>
    </row>
    <row r="30" spans="1:62" s="159" customFormat="1" ht="17.25" thickTop="1" thickBot="1">
      <c r="A30" s="144"/>
      <c r="B30" s="145"/>
      <c r="C30" s="146"/>
      <c r="D30" s="147">
        <v>5450</v>
      </c>
      <c r="E30" s="146" t="s">
        <v>546</v>
      </c>
      <c r="F30" s="146"/>
      <c r="G30" s="148">
        <v>50000</v>
      </c>
      <c r="H30" s="149"/>
      <c r="I30" s="149"/>
      <c r="J30" s="150"/>
      <c r="K30" s="151">
        <f t="shared" si="0"/>
        <v>0</v>
      </c>
      <c r="L30" s="151">
        <f t="shared" si="1"/>
        <v>0</v>
      </c>
      <c r="M30" s="146" t="s">
        <v>547</v>
      </c>
      <c r="N30" s="152" t="s">
        <v>548</v>
      </c>
      <c r="O30" s="147">
        <v>6</v>
      </c>
      <c r="P30" s="145" t="s">
        <v>494</v>
      </c>
      <c r="Q30" s="153" t="s">
        <v>549</v>
      </c>
      <c r="R30" s="154"/>
      <c r="S30" s="155"/>
      <c r="T30" s="156"/>
      <c r="U30" s="146"/>
      <c r="V30" s="146"/>
      <c r="W30" s="146"/>
      <c r="X30" s="146"/>
      <c r="Y30" s="145"/>
      <c r="Z30" s="146"/>
      <c r="AA30" s="145"/>
      <c r="AB30" s="145"/>
      <c r="AC30" s="157" t="s">
        <v>550</v>
      </c>
      <c r="AD30" s="157" t="s">
        <v>446</v>
      </c>
      <c r="AE30" s="146"/>
      <c r="AF30" s="157"/>
      <c r="AG30" s="145"/>
      <c r="AH30" s="146" t="s">
        <v>421</v>
      </c>
      <c r="AI30" s="158" t="s">
        <v>421</v>
      </c>
      <c r="BD30" s="160" t="e">
        <f t="shared" si="2"/>
        <v>#DIV/0!</v>
      </c>
      <c r="BE30" s="160" t="e">
        <f t="shared" si="3"/>
        <v>#VALUE!</v>
      </c>
      <c r="BF30" s="159">
        <f t="shared" si="4"/>
        <v>0</v>
      </c>
      <c r="BG30" s="159">
        <f t="shared" si="5"/>
        <v>0</v>
      </c>
      <c r="BH30" s="159">
        <f t="shared" si="6"/>
        <v>0</v>
      </c>
      <c r="BI30" s="159">
        <f t="shared" si="7"/>
        <v>0</v>
      </c>
      <c r="BJ30" s="159">
        <f t="shared" si="8"/>
        <v>0</v>
      </c>
    </row>
    <row r="31" spans="1:62" s="159" customFormat="1" ht="17.25" thickTop="1" thickBot="1">
      <c r="A31" s="144"/>
      <c r="B31" s="145"/>
      <c r="C31" s="146"/>
      <c r="D31" s="147">
        <v>6000</v>
      </c>
      <c r="E31" s="146" t="s">
        <v>428</v>
      </c>
      <c r="F31" s="146"/>
      <c r="G31" s="148">
        <v>44600</v>
      </c>
      <c r="H31" s="149"/>
      <c r="I31" s="149"/>
      <c r="J31" s="150"/>
      <c r="K31" s="151">
        <f t="shared" si="0"/>
        <v>0</v>
      </c>
      <c r="L31" s="151">
        <f t="shared" si="1"/>
        <v>0</v>
      </c>
      <c r="M31" s="146" t="s">
        <v>551</v>
      </c>
      <c r="N31" s="152" t="s">
        <v>552</v>
      </c>
      <c r="O31" s="147">
        <v>55</v>
      </c>
      <c r="P31" s="145" t="s">
        <v>411</v>
      </c>
      <c r="Q31" s="153" t="s">
        <v>553</v>
      </c>
      <c r="R31" s="154">
        <v>28305553</v>
      </c>
      <c r="S31" s="155"/>
      <c r="T31" s="156"/>
      <c r="U31" s="146" t="s">
        <v>554</v>
      </c>
      <c r="V31" s="146"/>
      <c r="W31" s="146"/>
      <c r="X31" s="146"/>
      <c r="Y31" s="145"/>
      <c r="Z31" s="146"/>
      <c r="AA31" s="145" t="s">
        <v>555</v>
      </c>
      <c r="AB31" s="145"/>
      <c r="AC31" s="157" t="s">
        <v>556</v>
      </c>
      <c r="AD31" s="157" t="s">
        <v>498</v>
      </c>
      <c r="AE31" s="146"/>
      <c r="AF31" s="157"/>
      <c r="AG31" s="145"/>
      <c r="AH31" s="146" t="s">
        <v>557</v>
      </c>
      <c r="AI31" s="158" t="s">
        <v>557</v>
      </c>
      <c r="BD31" s="160" t="e">
        <f t="shared" si="2"/>
        <v>#DIV/0!</v>
      </c>
      <c r="BE31" s="160" t="e">
        <f t="shared" si="3"/>
        <v>#VALUE!</v>
      </c>
      <c r="BF31" s="159">
        <f t="shared" si="4"/>
        <v>8</v>
      </c>
      <c r="BG31" s="159">
        <f t="shared" si="5"/>
        <v>0</v>
      </c>
      <c r="BH31" s="159">
        <f t="shared" si="6"/>
        <v>39</v>
      </c>
      <c r="BI31" s="159">
        <f t="shared" si="7"/>
        <v>0</v>
      </c>
      <c r="BJ31" s="159">
        <f t="shared" si="8"/>
        <v>0</v>
      </c>
    </row>
    <row r="32" spans="1:62" s="159" customFormat="1" ht="17.25" thickTop="1" thickBot="1">
      <c r="A32" s="144"/>
      <c r="B32" s="145"/>
      <c r="C32" s="146"/>
      <c r="D32" s="147">
        <v>15800</v>
      </c>
      <c r="E32" s="146" t="s">
        <v>428</v>
      </c>
      <c r="F32" s="146"/>
      <c r="G32" s="148">
        <v>53000</v>
      </c>
      <c r="H32" s="149"/>
      <c r="I32" s="149"/>
      <c r="J32" s="150"/>
      <c r="K32" s="151">
        <f t="shared" si="0"/>
        <v>0</v>
      </c>
      <c r="L32" s="151">
        <f t="shared" si="1"/>
        <v>0</v>
      </c>
      <c r="M32" s="146" t="s">
        <v>558</v>
      </c>
      <c r="N32" s="152" t="s">
        <v>510</v>
      </c>
      <c r="O32" s="147">
        <v>6</v>
      </c>
      <c r="P32" s="145" t="s">
        <v>494</v>
      </c>
      <c r="Q32" s="153" t="s">
        <v>559</v>
      </c>
      <c r="R32" s="154">
        <v>24724476</v>
      </c>
      <c r="S32" s="155"/>
      <c r="T32" s="156"/>
      <c r="U32" s="146" t="s">
        <v>560</v>
      </c>
      <c r="V32" s="146"/>
      <c r="W32" s="146"/>
      <c r="X32" s="146"/>
      <c r="Y32" s="145"/>
      <c r="Z32" s="146"/>
      <c r="AA32" s="145"/>
      <c r="AB32" s="145"/>
      <c r="AC32" s="157" t="s">
        <v>556</v>
      </c>
      <c r="AD32" s="157" t="s">
        <v>498</v>
      </c>
      <c r="AE32" s="146"/>
      <c r="AF32" s="157"/>
      <c r="AG32" s="145"/>
      <c r="AH32" s="146" t="s">
        <v>421</v>
      </c>
      <c r="AI32" s="158" t="s">
        <v>421</v>
      </c>
      <c r="BD32" s="160" t="e">
        <f t="shared" si="2"/>
        <v>#DIV/0!</v>
      </c>
      <c r="BE32" s="160" t="e">
        <f t="shared" si="3"/>
        <v>#VALUE!</v>
      </c>
      <c r="BF32" s="159">
        <f t="shared" si="4"/>
        <v>8</v>
      </c>
      <c r="BG32" s="159">
        <f t="shared" si="5"/>
        <v>0</v>
      </c>
      <c r="BH32" s="159">
        <f t="shared" si="6"/>
        <v>12</v>
      </c>
      <c r="BI32" s="159">
        <f t="shared" si="7"/>
        <v>0</v>
      </c>
      <c r="BJ32" s="159">
        <f t="shared" si="8"/>
        <v>0</v>
      </c>
    </row>
    <row r="33" spans="1:62" s="159" customFormat="1" ht="17.25" thickTop="1" thickBot="1">
      <c r="A33" s="144"/>
      <c r="B33" s="145"/>
      <c r="C33" s="146"/>
      <c r="D33" s="147">
        <v>7000</v>
      </c>
      <c r="E33" s="146" t="s">
        <v>448</v>
      </c>
      <c r="F33" s="146"/>
      <c r="G33" s="148">
        <v>55000</v>
      </c>
      <c r="H33" s="149"/>
      <c r="I33" s="149"/>
      <c r="J33" s="150"/>
      <c r="K33" s="151">
        <f t="shared" si="0"/>
        <v>0</v>
      </c>
      <c r="L33" s="151">
        <f t="shared" si="1"/>
        <v>0</v>
      </c>
      <c r="M33" s="146" t="s">
        <v>561</v>
      </c>
      <c r="N33" s="152" t="s">
        <v>504</v>
      </c>
      <c r="O33" s="147">
        <v>90</v>
      </c>
      <c r="P33" s="145" t="s">
        <v>562</v>
      </c>
      <c r="Q33" s="153" t="s">
        <v>563</v>
      </c>
      <c r="R33" s="154">
        <v>26979329</v>
      </c>
      <c r="S33" s="155"/>
      <c r="T33" s="156"/>
      <c r="U33" s="146" t="s">
        <v>564</v>
      </c>
      <c r="V33" s="146"/>
      <c r="W33" s="146"/>
      <c r="X33" s="146"/>
      <c r="Y33" s="145"/>
      <c r="Z33" s="146"/>
      <c r="AA33" s="145"/>
      <c r="AB33" s="145"/>
      <c r="AC33" s="157" t="s">
        <v>514</v>
      </c>
      <c r="AD33" s="157" t="s">
        <v>466</v>
      </c>
      <c r="AE33" s="146"/>
      <c r="AF33" s="157"/>
      <c r="AG33" s="145"/>
      <c r="AH33" s="146" t="s">
        <v>565</v>
      </c>
      <c r="AI33" s="158" t="s">
        <v>565</v>
      </c>
      <c r="BD33" s="160" t="e">
        <f t="shared" si="2"/>
        <v>#DIV/0!</v>
      </c>
      <c r="BE33" s="160" t="e">
        <f t="shared" si="3"/>
        <v>#VALUE!</v>
      </c>
      <c r="BF33" s="159">
        <f t="shared" si="4"/>
        <v>8</v>
      </c>
      <c r="BG33" s="159">
        <f t="shared" si="5"/>
        <v>0</v>
      </c>
      <c r="BH33" s="159">
        <f t="shared" si="6"/>
        <v>14</v>
      </c>
      <c r="BI33" s="159">
        <f t="shared" si="7"/>
        <v>0</v>
      </c>
      <c r="BJ33" s="159">
        <f t="shared" si="8"/>
        <v>0</v>
      </c>
    </row>
    <row r="34" spans="1:62" s="159" customFormat="1" ht="17.25" thickTop="1" thickBot="1">
      <c r="A34" s="144"/>
      <c r="B34" s="145"/>
      <c r="C34" s="146"/>
      <c r="D34" s="147">
        <v>7000</v>
      </c>
      <c r="E34" s="146" t="s">
        <v>408</v>
      </c>
      <c r="F34" s="146"/>
      <c r="G34" s="148">
        <v>55000</v>
      </c>
      <c r="H34" s="149"/>
      <c r="I34" s="149"/>
      <c r="J34" s="150"/>
      <c r="K34" s="151">
        <f t="shared" si="0"/>
        <v>0</v>
      </c>
      <c r="L34" s="151">
        <f t="shared" si="1"/>
        <v>0</v>
      </c>
      <c r="M34" s="146" t="s">
        <v>566</v>
      </c>
      <c r="N34" s="152" t="s">
        <v>462</v>
      </c>
      <c r="O34" s="147">
        <v>48</v>
      </c>
      <c r="P34" s="145" t="s">
        <v>494</v>
      </c>
      <c r="Q34" s="153" t="s">
        <v>567</v>
      </c>
      <c r="R34" s="154">
        <v>24775399</v>
      </c>
      <c r="S34" s="155"/>
      <c r="T34" s="156"/>
      <c r="U34" s="146" t="s">
        <v>527</v>
      </c>
      <c r="V34" s="146"/>
      <c r="W34" s="146"/>
      <c r="X34" s="146"/>
      <c r="Y34" s="145"/>
      <c r="Z34" s="146"/>
      <c r="AA34" s="145"/>
      <c r="AB34" s="145"/>
      <c r="AC34" s="157" t="s">
        <v>568</v>
      </c>
      <c r="AD34" s="157" t="s">
        <v>498</v>
      </c>
      <c r="AE34" s="146"/>
      <c r="AF34" s="157"/>
      <c r="AG34" s="145"/>
      <c r="AH34" s="146" t="s">
        <v>421</v>
      </c>
      <c r="AI34" s="158" t="s">
        <v>421</v>
      </c>
      <c r="BD34" s="160" t="e">
        <f t="shared" si="2"/>
        <v>#DIV/0!</v>
      </c>
      <c r="BE34" s="160" t="e">
        <f t="shared" si="3"/>
        <v>#VALUE!</v>
      </c>
      <c r="BF34" s="159">
        <f t="shared" si="4"/>
        <v>8</v>
      </c>
      <c r="BG34" s="159">
        <f t="shared" si="5"/>
        <v>0</v>
      </c>
      <c r="BH34" s="159">
        <f t="shared" si="6"/>
        <v>13</v>
      </c>
      <c r="BI34" s="159">
        <f t="shared" si="7"/>
        <v>0</v>
      </c>
      <c r="BJ34" s="159">
        <f t="shared" si="8"/>
        <v>0</v>
      </c>
    </row>
    <row r="35" spans="1:62" s="159" customFormat="1" ht="17.25" thickTop="1" thickBot="1">
      <c r="A35" s="144"/>
      <c r="B35" s="145"/>
      <c r="C35" s="146"/>
      <c r="D35" s="147">
        <v>7000</v>
      </c>
      <c r="E35" s="146" t="s">
        <v>428</v>
      </c>
      <c r="F35" s="146"/>
      <c r="G35" s="148">
        <v>51400</v>
      </c>
      <c r="H35" s="149"/>
      <c r="I35" s="149"/>
      <c r="J35" s="150"/>
      <c r="K35" s="151">
        <f t="shared" si="0"/>
        <v>0</v>
      </c>
      <c r="L35" s="151">
        <f t="shared" si="1"/>
        <v>0</v>
      </c>
      <c r="M35" s="146" t="s">
        <v>569</v>
      </c>
      <c r="N35" s="152" t="s">
        <v>570</v>
      </c>
      <c r="O35" s="147">
        <v>7</v>
      </c>
      <c r="P35" s="145" t="s">
        <v>494</v>
      </c>
      <c r="Q35" s="153" t="s">
        <v>571</v>
      </c>
      <c r="R35" s="154">
        <v>23050427</v>
      </c>
      <c r="S35" s="155"/>
      <c r="T35" s="156"/>
      <c r="U35" s="146"/>
      <c r="V35" s="146"/>
      <c r="W35" s="146"/>
      <c r="X35" s="146"/>
      <c r="Y35" s="145"/>
      <c r="Z35" s="146"/>
      <c r="AA35" s="145"/>
      <c r="AB35" s="145"/>
      <c r="AC35" s="157" t="s">
        <v>572</v>
      </c>
      <c r="AD35" s="157" t="s">
        <v>446</v>
      </c>
      <c r="AE35" s="146"/>
      <c r="AF35" s="157"/>
      <c r="AG35" s="145"/>
      <c r="AH35" s="146" t="s">
        <v>421</v>
      </c>
      <c r="AI35" s="158" t="s">
        <v>421</v>
      </c>
      <c r="BD35" s="160" t="e">
        <f t="shared" si="2"/>
        <v>#DIV/0!</v>
      </c>
      <c r="BE35" s="160" t="e">
        <f t="shared" si="3"/>
        <v>#VALUE!</v>
      </c>
      <c r="BF35" s="159">
        <f t="shared" si="4"/>
        <v>8</v>
      </c>
      <c r="BG35" s="159">
        <f t="shared" si="5"/>
        <v>0</v>
      </c>
      <c r="BH35" s="159">
        <f t="shared" si="6"/>
        <v>0</v>
      </c>
      <c r="BI35" s="159">
        <f t="shared" si="7"/>
        <v>0</v>
      </c>
      <c r="BJ35" s="159">
        <f t="shared" si="8"/>
        <v>0</v>
      </c>
    </row>
    <row r="36" spans="1:62" s="159" customFormat="1" ht="17.25" thickTop="1" thickBot="1">
      <c r="A36" s="144"/>
      <c r="B36" s="145"/>
      <c r="C36" s="146"/>
      <c r="D36" s="147">
        <v>5800</v>
      </c>
      <c r="E36" s="146" t="s">
        <v>428</v>
      </c>
      <c r="F36" s="146"/>
      <c r="G36" s="148">
        <v>43000</v>
      </c>
      <c r="H36" s="149"/>
      <c r="I36" s="149"/>
      <c r="J36" s="150"/>
      <c r="K36" s="151">
        <f t="shared" si="0"/>
        <v>0</v>
      </c>
      <c r="L36" s="151">
        <f t="shared" si="1"/>
        <v>0</v>
      </c>
      <c r="M36" s="146" t="s">
        <v>573</v>
      </c>
      <c r="N36" s="152" t="s">
        <v>510</v>
      </c>
      <c r="O36" s="147">
        <v>4</v>
      </c>
      <c r="P36" s="145"/>
      <c r="Q36" s="153" t="s">
        <v>574</v>
      </c>
      <c r="R36" s="154">
        <v>24484428</v>
      </c>
      <c r="S36" s="155"/>
      <c r="T36" s="156"/>
      <c r="U36" s="146" t="s">
        <v>575</v>
      </c>
      <c r="V36" s="146"/>
      <c r="W36" s="146"/>
      <c r="X36" s="146"/>
      <c r="Y36" s="145"/>
      <c r="Z36" s="146"/>
      <c r="AA36" s="145"/>
      <c r="AB36" s="145"/>
      <c r="AC36" s="157" t="s">
        <v>576</v>
      </c>
      <c r="AD36" s="157" t="s">
        <v>533</v>
      </c>
      <c r="AE36" s="146"/>
      <c r="AF36" s="157"/>
      <c r="AG36" s="145"/>
      <c r="AH36" s="146" t="s">
        <v>421</v>
      </c>
      <c r="AI36" s="158" t="s">
        <v>421</v>
      </c>
      <c r="BD36" s="160" t="e">
        <f t="shared" si="2"/>
        <v>#DIV/0!</v>
      </c>
      <c r="BE36" s="160" t="e">
        <f t="shared" si="3"/>
        <v>#VALUE!</v>
      </c>
      <c r="BF36" s="159">
        <f t="shared" si="4"/>
        <v>8</v>
      </c>
      <c r="BG36" s="159">
        <f t="shared" si="5"/>
        <v>0</v>
      </c>
      <c r="BH36" s="159">
        <f t="shared" si="6"/>
        <v>28</v>
      </c>
      <c r="BI36" s="159">
        <f t="shared" si="7"/>
        <v>0</v>
      </c>
      <c r="BJ36" s="159">
        <f t="shared" si="8"/>
        <v>0</v>
      </c>
    </row>
    <row r="37" spans="1:62" s="159" customFormat="1" ht="17.25" thickTop="1" thickBot="1">
      <c r="A37" s="144"/>
      <c r="B37" s="145"/>
      <c r="C37" s="146"/>
      <c r="D37" s="147">
        <v>7000</v>
      </c>
      <c r="E37" s="146" t="s">
        <v>428</v>
      </c>
      <c r="F37" s="146"/>
      <c r="G37" s="148">
        <v>53300</v>
      </c>
      <c r="H37" s="149"/>
      <c r="I37" s="149"/>
      <c r="J37" s="150"/>
      <c r="K37" s="151">
        <f t="shared" si="0"/>
        <v>0</v>
      </c>
      <c r="L37" s="151">
        <f t="shared" si="1"/>
        <v>0</v>
      </c>
      <c r="M37" s="146" t="s">
        <v>577</v>
      </c>
      <c r="N37" s="152" t="s">
        <v>578</v>
      </c>
      <c r="O37" s="147">
        <v>2</v>
      </c>
      <c r="P37" s="145" t="s">
        <v>494</v>
      </c>
      <c r="Q37" s="153" t="s">
        <v>579</v>
      </c>
      <c r="R37" s="154">
        <v>26379360</v>
      </c>
      <c r="S37" s="155"/>
      <c r="T37" s="156"/>
      <c r="U37" s="146" t="s">
        <v>580</v>
      </c>
      <c r="V37" s="146"/>
      <c r="W37" s="146"/>
      <c r="X37" s="146"/>
      <c r="Y37" s="145"/>
      <c r="Z37" s="146"/>
      <c r="AA37" s="145"/>
      <c r="AB37" s="145"/>
      <c r="AC37" s="157" t="s">
        <v>581</v>
      </c>
      <c r="AD37" s="157" t="s">
        <v>414</v>
      </c>
      <c r="AE37" s="146"/>
      <c r="AF37" s="157"/>
      <c r="AG37" s="145"/>
      <c r="AH37" s="146" t="s">
        <v>421</v>
      </c>
      <c r="AI37" s="158" t="s">
        <v>421</v>
      </c>
      <c r="BD37" s="160" t="e">
        <f t="shared" si="2"/>
        <v>#DIV/0!</v>
      </c>
      <c r="BE37" s="160" t="e">
        <f t="shared" si="3"/>
        <v>#VALUE!</v>
      </c>
      <c r="BF37" s="159">
        <f t="shared" si="4"/>
        <v>8</v>
      </c>
      <c r="BG37" s="159">
        <f t="shared" si="5"/>
        <v>0</v>
      </c>
      <c r="BH37" s="159">
        <f t="shared" si="6"/>
        <v>21</v>
      </c>
      <c r="BI37" s="159">
        <f t="shared" si="7"/>
        <v>0</v>
      </c>
      <c r="BJ37" s="159">
        <f t="shared" si="8"/>
        <v>0</v>
      </c>
    </row>
    <row r="38" spans="1:62" s="159" customFormat="1" ht="17.25" thickTop="1" thickBot="1">
      <c r="A38" s="144"/>
      <c r="B38" s="145"/>
      <c r="C38" s="146"/>
      <c r="D38" s="147">
        <v>7000</v>
      </c>
      <c r="E38" s="146" t="s">
        <v>408</v>
      </c>
      <c r="F38" s="146"/>
      <c r="G38" s="148">
        <v>55000</v>
      </c>
      <c r="H38" s="149"/>
      <c r="I38" s="149"/>
      <c r="J38" s="150"/>
      <c r="K38" s="151">
        <f t="shared" si="0"/>
        <v>0</v>
      </c>
      <c r="L38" s="151">
        <f t="shared" si="1"/>
        <v>0</v>
      </c>
      <c r="M38" s="146" t="s">
        <v>582</v>
      </c>
      <c r="N38" s="152" t="s">
        <v>462</v>
      </c>
      <c r="O38" s="147">
        <v>9</v>
      </c>
      <c r="P38" s="145" t="s">
        <v>494</v>
      </c>
      <c r="Q38" s="153" t="s">
        <v>583</v>
      </c>
      <c r="R38" s="154">
        <v>22661951</v>
      </c>
      <c r="S38" s="155"/>
      <c r="T38" s="156"/>
      <c r="U38" s="146" t="s">
        <v>584</v>
      </c>
      <c r="V38" s="146"/>
      <c r="W38" s="146"/>
      <c r="X38" s="146"/>
      <c r="Y38" s="145"/>
      <c r="Z38" s="146"/>
      <c r="AA38" s="145"/>
      <c r="AB38" s="145"/>
      <c r="AC38" s="157" t="s">
        <v>585</v>
      </c>
      <c r="AD38" s="157" t="s">
        <v>420</v>
      </c>
      <c r="AE38" s="146"/>
      <c r="AF38" s="157"/>
      <c r="AG38" s="145"/>
      <c r="AH38" s="146" t="s">
        <v>421</v>
      </c>
      <c r="AI38" s="158" t="s">
        <v>421</v>
      </c>
      <c r="BD38" s="160" t="e">
        <f t="shared" si="2"/>
        <v>#DIV/0!</v>
      </c>
      <c r="BE38" s="160" t="e">
        <f t="shared" si="3"/>
        <v>#VALUE!</v>
      </c>
      <c r="BF38" s="159">
        <f t="shared" si="4"/>
        <v>8</v>
      </c>
      <c r="BG38" s="159">
        <f t="shared" si="5"/>
        <v>0</v>
      </c>
      <c r="BH38" s="159">
        <f t="shared" si="6"/>
        <v>18</v>
      </c>
      <c r="BI38" s="159">
        <f t="shared" si="7"/>
        <v>0</v>
      </c>
      <c r="BJ38" s="159">
        <f t="shared" si="8"/>
        <v>0</v>
      </c>
    </row>
    <row r="39" spans="1:62" s="159" customFormat="1" ht="17.25" thickTop="1" thickBot="1">
      <c r="A39" s="144"/>
      <c r="B39" s="145"/>
      <c r="C39" s="146"/>
      <c r="D39" s="147">
        <v>7000</v>
      </c>
      <c r="E39" s="146" t="s">
        <v>408</v>
      </c>
      <c r="F39" s="146"/>
      <c r="G39" s="148">
        <v>60000</v>
      </c>
      <c r="H39" s="149"/>
      <c r="I39" s="149"/>
      <c r="J39" s="150"/>
      <c r="K39" s="151">
        <f t="shared" si="0"/>
        <v>0</v>
      </c>
      <c r="L39" s="151">
        <f t="shared" si="1"/>
        <v>0</v>
      </c>
      <c r="M39" s="146" t="s">
        <v>586</v>
      </c>
      <c r="N39" s="152" t="s">
        <v>587</v>
      </c>
      <c r="O39" s="147">
        <v>10</v>
      </c>
      <c r="P39" s="145" t="s">
        <v>494</v>
      </c>
      <c r="Q39" s="153" t="s">
        <v>588</v>
      </c>
      <c r="R39" s="154">
        <v>22470086</v>
      </c>
      <c r="S39" s="155"/>
      <c r="T39" s="156"/>
      <c r="U39" s="146" t="s">
        <v>589</v>
      </c>
      <c r="V39" s="146"/>
      <c r="W39" s="146"/>
      <c r="X39" s="146"/>
      <c r="Y39" s="145"/>
      <c r="Z39" s="146"/>
      <c r="AA39" s="145"/>
      <c r="AB39" s="145"/>
      <c r="AC39" s="157" t="s">
        <v>532</v>
      </c>
      <c r="AD39" s="157" t="s">
        <v>533</v>
      </c>
      <c r="AE39" s="146"/>
      <c r="AF39" s="157"/>
      <c r="AG39" s="145"/>
      <c r="AH39" s="146" t="s">
        <v>421</v>
      </c>
      <c r="AI39" s="158" t="s">
        <v>421</v>
      </c>
      <c r="BD39" s="160" t="e">
        <f t="shared" si="2"/>
        <v>#DIV/0!</v>
      </c>
      <c r="BE39" s="160" t="e">
        <f t="shared" si="3"/>
        <v>#VALUE!</v>
      </c>
      <c r="BF39" s="159">
        <f t="shared" si="4"/>
        <v>8</v>
      </c>
      <c r="BG39" s="159">
        <f t="shared" si="5"/>
        <v>0</v>
      </c>
      <c r="BH39" s="159">
        <f t="shared" si="6"/>
        <v>20</v>
      </c>
      <c r="BI39" s="159">
        <f t="shared" si="7"/>
        <v>0</v>
      </c>
      <c r="BJ39" s="159">
        <f t="shared" si="8"/>
        <v>0</v>
      </c>
    </row>
    <row r="40" spans="1:62" s="159" customFormat="1" ht="17.25" thickTop="1" thickBot="1">
      <c r="A40" s="144"/>
      <c r="B40" s="145"/>
      <c r="C40" s="146"/>
      <c r="D40" s="147">
        <v>7000</v>
      </c>
      <c r="E40" s="146" t="s">
        <v>546</v>
      </c>
      <c r="F40" s="146"/>
      <c r="G40" s="148">
        <v>57000</v>
      </c>
      <c r="H40" s="149"/>
      <c r="I40" s="149"/>
      <c r="J40" s="150"/>
      <c r="K40" s="151">
        <f t="shared" si="0"/>
        <v>0</v>
      </c>
      <c r="L40" s="151">
        <f t="shared" si="1"/>
        <v>0</v>
      </c>
      <c r="M40" s="146" t="s">
        <v>590</v>
      </c>
      <c r="N40" s="152" t="s">
        <v>410</v>
      </c>
      <c r="O40" s="147">
        <v>11</v>
      </c>
      <c r="P40" s="145" t="s">
        <v>494</v>
      </c>
      <c r="Q40" s="153" t="s">
        <v>591</v>
      </c>
      <c r="R40" s="154">
        <v>22700695</v>
      </c>
      <c r="S40" s="155"/>
      <c r="T40" s="156"/>
      <c r="U40" s="146" t="s">
        <v>592</v>
      </c>
      <c r="V40" s="146"/>
      <c r="W40" s="146"/>
      <c r="X40" s="146"/>
      <c r="Y40" s="145"/>
      <c r="Z40" s="146"/>
      <c r="AA40" s="145"/>
      <c r="AB40" s="145"/>
      <c r="AC40" s="157" t="s">
        <v>593</v>
      </c>
      <c r="AD40" s="157" t="s">
        <v>525</v>
      </c>
      <c r="AE40" s="146"/>
      <c r="AF40" s="157"/>
      <c r="AG40" s="145"/>
      <c r="AH40" s="146" t="s">
        <v>421</v>
      </c>
      <c r="AI40" s="158" t="s">
        <v>421</v>
      </c>
      <c r="BD40" s="160" t="e">
        <f t="shared" si="2"/>
        <v>#DIV/0!</v>
      </c>
      <c r="BE40" s="160" t="e">
        <f t="shared" si="3"/>
        <v>#VALUE!</v>
      </c>
      <c r="BF40" s="159">
        <f t="shared" si="4"/>
        <v>8</v>
      </c>
      <c r="BG40" s="159">
        <f t="shared" si="5"/>
        <v>0</v>
      </c>
      <c r="BH40" s="159">
        <f t="shared" si="6"/>
        <v>8</v>
      </c>
      <c r="BI40" s="159">
        <f t="shared" si="7"/>
        <v>0</v>
      </c>
      <c r="BJ40" s="159">
        <f t="shared" si="8"/>
        <v>0</v>
      </c>
    </row>
    <row r="41" spans="1:62" s="159" customFormat="1" ht="17.25" thickTop="1" thickBot="1">
      <c r="A41" s="144"/>
      <c r="B41" s="145"/>
      <c r="C41" s="146"/>
      <c r="D41" s="147">
        <v>5900</v>
      </c>
      <c r="E41" s="146" t="s">
        <v>435</v>
      </c>
      <c r="F41" s="146"/>
      <c r="G41" s="148">
        <v>49000</v>
      </c>
      <c r="H41" s="149"/>
      <c r="I41" s="149"/>
      <c r="J41" s="150"/>
      <c r="K41" s="151">
        <f t="shared" si="0"/>
        <v>0</v>
      </c>
      <c r="L41" s="151">
        <f t="shared" si="1"/>
        <v>0</v>
      </c>
      <c r="M41" s="146" t="s">
        <v>594</v>
      </c>
      <c r="N41" s="152" t="s">
        <v>595</v>
      </c>
      <c r="O41" s="147">
        <v>49</v>
      </c>
      <c r="P41" s="145" t="s">
        <v>494</v>
      </c>
      <c r="Q41" s="153" t="s">
        <v>596</v>
      </c>
      <c r="R41" s="154">
        <v>27543203</v>
      </c>
      <c r="S41" s="155"/>
      <c r="T41" s="156"/>
      <c r="U41" s="146" t="s">
        <v>597</v>
      </c>
      <c r="V41" s="146"/>
      <c r="W41" s="146"/>
      <c r="X41" s="146"/>
      <c r="Y41" s="145"/>
      <c r="Z41" s="146"/>
      <c r="AA41" s="145">
        <v>1006025242</v>
      </c>
      <c r="AB41" s="145"/>
      <c r="AC41" s="157" t="s">
        <v>598</v>
      </c>
      <c r="AD41" s="157"/>
      <c r="AE41" s="146"/>
      <c r="AF41" s="157"/>
      <c r="AG41" s="145"/>
      <c r="AH41" s="146" t="s">
        <v>421</v>
      </c>
      <c r="AI41" s="158" t="s">
        <v>421</v>
      </c>
      <c r="BD41" s="160" t="e">
        <f t="shared" si="2"/>
        <v>#DIV/0!</v>
      </c>
      <c r="BE41" s="160" t="e">
        <f t="shared" si="3"/>
        <v>#VALUE!</v>
      </c>
      <c r="BF41" s="159">
        <f t="shared" si="4"/>
        <v>8</v>
      </c>
      <c r="BG41" s="159">
        <f t="shared" si="5"/>
        <v>0</v>
      </c>
      <c r="BH41" s="159">
        <f t="shared" si="6"/>
        <v>29</v>
      </c>
      <c r="BI41" s="159">
        <f t="shared" si="7"/>
        <v>0</v>
      </c>
      <c r="BJ41" s="159">
        <f t="shared" si="8"/>
        <v>0</v>
      </c>
    </row>
    <row r="42" spans="1:62" s="159" customFormat="1" ht="17.25" thickTop="1" thickBot="1">
      <c r="A42" s="144"/>
      <c r="B42" s="145"/>
      <c r="C42" s="146"/>
      <c r="D42" s="147">
        <v>30500</v>
      </c>
      <c r="E42" s="146" t="s">
        <v>408</v>
      </c>
      <c r="F42" s="146"/>
      <c r="G42" s="148">
        <v>55000</v>
      </c>
      <c r="H42" s="149"/>
      <c r="I42" s="149"/>
      <c r="J42" s="150"/>
      <c r="K42" s="151">
        <f t="shared" si="0"/>
        <v>0</v>
      </c>
      <c r="L42" s="151">
        <f t="shared" si="1"/>
        <v>0</v>
      </c>
      <c r="M42" s="146" t="s">
        <v>599</v>
      </c>
      <c r="N42" s="152" t="s">
        <v>600</v>
      </c>
      <c r="O42" s="147">
        <v>8</v>
      </c>
      <c r="P42" s="145" t="s">
        <v>494</v>
      </c>
      <c r="Q42" s="153" t="s">
        <v>601</v>
      </c>
      <c r="R42" s="154">
        <v>24123242</v>
      </c>
      <c r="S42" s="155"/>
      <c r="T42" s="156"/>
      <c r="U42" s="146" t="s">
        <v>602</v>
      </c>
      <c r="V42" s="146"/>
      <c r="W42" s="146"/>
      <c r="X42" s="146"/>
      <c r="Y42" s="145"/>
      <c r="Z42" s="146"/>
      <c r="AA42" s="145"/>
      <c r="AB42" s="145"/>
      <c r="AC42" s="157" t="s">
        <v>550</v>
      </c>
      <c r="AD42" s="157" t="s">
        <v>446</v>
      </c>
      <c r="AE42" s="146"/>
      <c r="AF42" s="157"/>
      <c r="AG42" s="145"/>
      <c r="AH42" s="146" t="s">
        <v>421</v>
      </c>
      <c r="AI42" s="158" t="s">
        <v>421</v>
      </c>
      <c r="BD42" s="160" t="e">
        <f t="shared" si="2"/>
        <v>#DIV/0!</v>
      </c>
      <c r="BE42" s="160" t="e">
        <f t="shared" si="3"/>
        <v>#VALUE!</v>
      </c>
      <c r="BF42" s="159">
        <f t="shared" si="4"/>
        <v>8</v>
      </c>
      <c r="BG42" s="159">
        <f t="shared" si="5"/>
        <v>0</v>
      </c>
      <c r="BH42" s="159">
        <f t="shared" si="6"/>
        <v>13</v>
      </c>
      <c r="BI42" s="159">
        <f t="shared" si="7"/>
        <v>0</v>
      </c>
      <c r="BJ42" s="159">
        <f t="shared" si="8"/>
        <v>0</v>
      </c>
    </row>
    <row r="43" spans="1:62" s="159" customFormat="1" ht="17.25" thickTop="1" thickBot="1">
      <c r="A43" s="144"/>
      <c r="B43" s="145"/>
      <c r="C43" s="146"/>
      <c r="D43" s="147">
        <v>7000</v>
      </c>
      <c r="E43" s="146" t="s">
        <v>428</v>
      </c>
      <c r="F43" s="146"/>
      <c r="G43" s="148">
        <v>49500</v>
      </c>
      <c r="H43" s="149"/>
      <c r="I43" s="149"/>
      <c r="J43" s="150"/>
      <c r="K43" s="151">
        <f t="shared" si="0"/>
        <v>0</v>
      </c>
      <c r="L43" s="151">
        <f t="shared" si="1"/>
        <v>0</v>
      </c>
      <c r="M43" s="146" t="s">
        <v>603</v>
      </c>
      <c r="N43" s="152" t="s">
        <v>604</v>
      </c>
      <c r="O43" s="147">
        <v>7</v>
      </c>
      <c r="P43" s="145" t="s">
        <v>494</v>
      </c>
      <c r="Q43" s="153" t="s">
        <v>605</v>
      </c>
      <c r="R43" s="154">
        <v>26367928</v>
      </c>
      <c r="S43" s="155"/>
      <c r="T43" s="156"/>
      <c r="U43" s="146" t="s">
        <v>426</v>
      </c>
      <c r="V43" s="146"/>
      <c r="W43" s="146"/>
      <c r="X43" s="146"/>
      <c r="Y43" s="145"/>
      <c r="Z43" s="146"/>
      <c r="AA43" s="145"/>
      <c r="AB43" s="145"/>
      <c r="AC43" s="157" t="s">
        <v>606</v>
      </c>
      <c r="AD43" s="157" t="s">
        <v>525</v>
      </c>
      <c r="AE43" s="146"/>
      <c r="AF43" s="157"/>
      <c r="AG43" s="145"/>
      <c r="AH43" s="146" t="s">
        <v>421</v>
      </c>
      <c r="AI43" s="158" t="s">
        <v>421</v>
      </c>
      <c r="BD43" s="160" t="e">
        <f t="shared" si="2"/>
        <v>#DIV/0!</v>
      </c>
      <c r="BE43" s="160" t="e">
        <f t="shared" si="3"/>
        <v>#VALUE!</v>
      </c>
      <c r="BF43" s="159">
        <f t="shared" si="4"/>
        <v>8</v>
      </c>
      <c r="BG43" s="159">
        <f t="shared" si="5"/>
        <v>0</v>
      </c>
      <c r="BH43" s="159">
        <f t="shared" si="6"/>
        <v>5</v>
      </c>
      <c r="BI43" s="159">
        <f t="shared" si="7"/>
        <v>0</v>
      </c>
      <c r="BJ43" s="159">
        <f t="shared" si="8"/>
        <v>0</v>
      </c>
    </row>
    <row r="44" spans="1:62" s="159" customFormat="1" ht="17.25" thickTop="1" thickBot="1">
      <c r="A44" s="144"/>
      <c r="B44" s="145"/>
      <c r="C44" s="146"/>
      <c r="D44" s="147">
        <v>7000</v>
      </c>
      <c r="E44" s="146" t="s">
        <v>428</v>
      </c>
      <c r="F44" s="146"/>
      <c r="G44" s="148">
        <v>52500</v>
      </c>
      <c r="H44" s="149"/>
      <c r="I44" s="149"/>
      <c r="J44" s="150"/>
      <c r="K44" s="151">
        <f t="shared" si="0"/>
        <v>0</v>
      </c>
      <c r="L44" s="151">
        <f t="shared" si="1"/>
        <v>0</v>
      </c>
      <c r="M44" s="146" t="s">
        <v>607</v>
      </c>
      <c r="N44" s="152" t="s">
        <v>462</v>
      </c>
      <c r="O44" s="147">
        <v>29</v>
      </c>
      <c r="P44" s="145" t="s">
        <v>411</v>
      </c>
      <c r="Q44" s="153" t="s">
        <v>608</v>
      </c>
      <c r="R44" s="154">
        <v>24146923</v>
      </c>
      <c r="S44" s="155"/>
      <c r="T44" s="156"/>
      <c r="U44" s="146" t="s">
        <v>609</v>
      </c>
      <c r="V44" s="146"/>
      <c r="W44" s="146"/>
      <c r="X44" s="146"/>
      <c r="Y44" s="145"/>
      <c r="Z44" s="146"/>
      <c r="AA44" s="145"/>
      <c r="AB44" s="145"/>
      <c r="AC44" s="157" t="s">
        <v>404</v>
      </c>
      <c r="AD44" s="157" t="s">
        <v>414</v>
      </c>
      <c r="AE44" s="146"/>
      <c r="AF44" s="157"/>
      <c r="AG44" s="145"/>
      <c r="AH44" s="146" t="s">
        <v>610</v>
      </c>
      <c r="AI44" s="158" t="s">
        <v>610</v>
      </c>
      <c r="BD44" s="160" t="e">
        <f t="shared" si="2"/>
        <v>#DIV/0!</v>
      </c>
      <c r="BE44" s="160" t="e">
        <f t="shared" si="3"/>
        <v>#VALUE!</v>
      </c>
      <c r="BF44" s="159">
        <f t="shared" si="4"/>
        <v>8</v>
      </c>
      <c r="BG44" s="159">
        <f t="shared" si="5"/>
        <v>0</v>
      </c>
      <c r="BH44" s="159">
        <f t="shared" si="6"/>
        <v>10</v>
      </c>
      <c r="BI44" s="159">
        <f t="shared" si="7"/>
        <v>0</v>
      </c>
      <c r="BJ44" s="159">
        <f t="shared" si="8"/>
        <v>0</v>
      </c>
    </row>
    <row r="45" spans="1:62" s="159" customFormat="1" ht="17.25" thickTop="1" thickBot="1">
      <c r="A45" s="144"/>
      <c r="B45" s="145"/>
      <c r="C45" s="146"/>
      <c r="D45" s="147">
        <v>7000</v>
      </c>
      <c r="E45" s="146" t="s">
        <v>428</v>
      </c>
      <c r="F45" s="146"/>
      <c r="G45" s="148">
        <v>52500</v>
      </c>
      <c r="H45" s="149"/>
      <c r="I45" s="149"/>
      <c r="J45" s="150"/>
      <c r="K45" s="151">
        <f t="shared" si="0"/>
        <v>0</v>
      </c>
      <c r="L45" s="151">
        <f t="shared" si="1"/>
        <v>0</v>
      </c>
      <c r="M45" s="146" t="s">
        <v>611</v>
      </c>
      <c r="N45" s="152" t="s">
        <v>462</v>
      </c>
      <c r="O45" s="147">
        <v>17</v>
      </c>
      <c r="P45" s="145" t="s">
        <v>612</v>
      </c>
      <c r="Q45" s="153" t="s">
        <v>613</v>
      </c>
      <c r="R45" s="154">
        <v>24173045</v>
      </c>
      <c r="S45" s="155"/>
      <c r="T45" s="156"/>
      <c r="U45" s="146" t="s">
        <v>609</v>
      </c>
      <c r="V45" s="146"/>
      <c r="W45" s="146"/>
      <c r="X45" s="146"/>
      <c r="Y45" s="145"/>
      <c r="Z45" s="146"/>
      <c r="AA45" s="145"/>
      <c r="AB45" s="145"/>
      <c r="AC45" s="157" t="s">
        <v>404</v>
      </c>
      <c r="AD45" s="157" t="s">
        <v>414</v>
      </c>
      <c r="AE45" s="146"/>
      <c r="AF45" s="157"/>
      <c r="AG45" s="145"/>
      <c r="AH45" s="146" t="s">
        <v>614</v>
      </c>
      <c r="AI45" s="158" t="s">
        <v>614</v>
      </c>
      <c r="BD45" s="160" t="e">
        <f t="shared" si="2"/>
        <v>#DIV/0!</v>
      </c>
      <c r="BE45" s="160" t="e">
        <f t="shared" si="3"/>
        <v>#VALUE!</v>
      </c>
      <c r="BF45" s="159">
        <f t="shared" si="4"/>
        <v>8</v>
      </c>
      <c r="BG45" s="159">
        <f t="shared" si="5"/>
        <v>0</v>
      </c>
      <c r="BH45" s="159">
        <f t="shared" si="6"/>
        <v>10</v>
      </c>
      <c r="BI45" s="159">
        <f t="shared" si="7"/>
        <v>0</v>
      </c>
      <c r="BJ45" s="159">
        <f t="shared" si="8"/>
        <v>0</v>
      </c>
    </row>
    <row r="46" spans="1:62" s="159" customFormat="1" ht="17.25" thickTop="1" thickBot="1">
      <c r="A46" s="144"/>
      <c r="B46" s="145"/>
      <c r="C46" s="146"/>
      <c r="D46" s="147">
        <v>3000</v>
      </c>
      <c r="E46" s="146" t="s">
        <v>428</v>
      </c>
      <c r="F46" s="146"/>
      <c r="G46" s="148">
        <v>21400</v>
      </c>
      <c r="H46" s="149"/>
      <c r="I46" s="149"/>
      <c r="J46" s="150"/>
      <c r="K46" s="151">
        <f t="shared" si="0"/>
        <v>0</v>
      </c>
      <c r="L46" s="151">
        <f t="shared" si="1"/>
        <v>0</v>
      </c>
      <c r="M46" s="146" t="s">
        <v>615</v>
      </c>
      <c r="N46" s="152" t="s">
        <v>616</v>
      </c>
      <c r="O46" s="147">
        <v>4</v>
      </c>
      <c r="P46" s="145" t="s">
        <v>494</v>
      </c>
      <c r="Q46" s="153" t="s">
        <v>617</v>
      </c>
      <c r="R46" s="154">
        <v>26928782</v>
      </c>
      <c r="S46" s="155"/>
      <c r="T46" s="156"/>
      <c r="U46" s="146" t="s">
        <v>618</v>
      </c>
      <c r="V46" s="146"/>
      <c r="W46" s="146"/>
      <c r="X46" s="146"/>
      <c r="Y46" s="145"/>
      <c r="Z46" s="146"/>
      <c r="AA46" s="145"/>
      <c r="AB46" s="145"/>
      <c r="AC46" s="157" t="s">
        <v>465</v>
      </c>
      <c r="AD46" s="157" t="s">
        <v>466</v>
      </c>
      <c r="AE46" s="146"/>
      <c r="AF46" s="157"/>
      <c r="AG46" s="145"/>
      <c r="AH46" s="146" t="s">
        <v>421</v>
      </c>
      <c r="AI46" s="158" t="s">
        <v>421</v>
      </c>
      <c r="BD46" s="160" t="e">
        <f t="shared" si="2"/>
        <v>#DIV/0!</v>
      </c>
      <c r="BE46" s="160" t="e">
        <f t="shared" si="3"/>
        <v>#VALUE!</v>
      </c>
      <c r="BF46" s="159">
        <f t="shared" si="4"/>
        <v>8</v>
      </c>
      <c r="BG46" s="159">
        <f t="shared" si="5"/>
        <v>0</v>
      </c>
      <c r="BH46" s="159">
        <f t="shared" si="6"/>
        <v>25</v>
      </c>
      <c r="BI46" s="159">
        <f t="shared" si="7"/>
        <v>0</v>
      </c>
      <c r="BJ46" s="159">
        <f t="shared" si="8"/>
        <v>0</v>
      </c>
    </row>
    <row r="47" spans="1:62" s="159" customFormat="1" ht="17.25" thickTop="1" thickBot="1">
      <c r="A47" s="144"/>
      <c r="B47" s="145"/>
      <c r="C47" s="146"/>
      <c r="D47" s="147">
        <v>7200</v>
      </c>
      <c r="E47" s="146" t="s">
        <v>448</v>
      </c>
      <c r="F47" s="146"/>
      <c r="G47" s="148">
        <v>59590</v>
      </c>
      <c r="H47" s="149"/>
      <c r="I47" s="149"/>
      <c r="J47" s="150"/>
      <c r="K47" s="151">
        <f t="shared" si="0"/>
        <v>0</v>
      </c>
      <c r="L47" s="151">
        <f t="shared" si="1"/>
        <v>0</v>
      </c>
      <c r="M47" s="146" t="s">
        <v>619</v>
      </c>
      <c r="N47" s="152" t="s">
        <v>620</v>
      </c>
      <c r="O47" s="147">
        <v>80</v>
      </c>
      <c r="P47" s="145" t="s">
        <v>411</v>
      </c>
      <c r="Q47" s="153" t="s">
        <v>621</v>
      </c>
      <c r="R47" s="154">
        <v>26371374</v>
      </c>
      <c r="S47" s="155"/>
      <c r="T47" s="156"/>
      <c r="U47" s="146" t="s">
        <v>622</v>
      </c>
      <c r="V47" s="146"/>
      <c r="W47" s="146"/>
      <c r="X47" s="146"/>
      <c r="Y47" s="145"/>
      <c r="Z47" s="146"/>
      <c r="AA47" s="145" t="s">
        <v>623</v>
      </c>
      <c r="AB47" s="145"/>
      <c r="AC47" s="157" t="s">
        <v>624</v>
      </c>
      <c r="AD47" s="157" t="s">
        <v>466</v>
      </c>
      <c r="AE47" s="146"/>
      <c r="AF47" s="157"/>
      <c r="AG47" s="145"/>
      <c r="AH47" s="146" t="s">
        <v>625</v>
      </c>
      <c r="AI47" s="158" t="s">
        <v>625</v>
      </c>
      <c r="BD47" s="160" t="e">
        <f t="shared" si="2"/>
        <v>#DIV/0!</v>
      </c>
      <c r="BE47" s="160" t="e">
        <f t="shared" si="3"/>
        <v>#VALUE!</v>
      </c>
      <c r="BF47" s="159">
        <f t="shared" si="4"/>
        <v>8</v>
      </c>
      <c r="BG47" s="159">
        <f t="shared" si="5"/>
        <v>0</v>
      </c>
      <c r="BH47" s="159">
        <f t="shared" si="6"/>
        <v>18</v>
      </c>
      <c r="BI47" s="159">
        <f t="shared" si="7"/>
        <v>0</v>
      </c>
      <c r="BJ47" s="159">
        <f t="shared" si="8"/>
        <v>0</v>
      </c>
    </row>
    <row r="48" spans="1:62" s="159" customFormat="1" ht="17.25" thickTop="1" thickBot="1">
      <c r="A48" s="144"/>
      <c r="B48" s="145"/>
      <c r="C48" s="146"/>
      <c r="D48" s="147">
        <v>8000</v>
      </c>
      <c r="E48" s="146" t="s">
        <v>428</v>
      </c>
      <c r="F48" s="146"/>
      <c r="G48" s="148">
        <v>61125</v>
      </c>
      <c r="H48" s="149"/>
      <c r="I48" s="149"/>
      <c r="J48" s="150"/>
      <c r="K48" s="151">
        <f t="shared" si="0"/>
        <v>0</v>
      </c>
      <c r="L48" s="151">
        <f t="shared" si="1"/>
        <v>0</v>
      </c>
      <c r="M48" s="146" t="s">
        <v>626</v>
      </c>
      <c r="N48" s="152" t="s">
        <v>627</v>
      </c>
      <c r="O48" s="147">
        <v>31</v>
      </c>
      <c r="P48" s="145" t="s">
        <v>505</v>
      </c>
      <c r="Q48" s="153" t="s">
        <v>628</v>
      </c>
      <c r="R48" s="154" t="s">
        <v>629</v>
      </c>
      <c r="S48" s="155"/>
      <c r="T48" s="156"/>
      <c r="U48" s="146" t="s">
        <v>609</v>
      </c>
      <c r="V48" s="146"/>
      <c r="W48" s="146"/>
      <c r="X48" s="146"/>
      <c r="Y48" s="145"/>
      <c r="Z48" s="146"/>
      <c r="AA48" s="145"/>
      <c r="AB48" s="145"/>
      <c r="AC48" s="157" t="s">
        <v>585</v>
      </c>
      <c r="AD48" s="157" t="s">
        <v>420</v>
      </c>
      <c r="AE48" s="146"/>
      <c r="AF48" s="157"/>
      <c r="AG48" s="145"/>
      <c r="AH48" s="146" t="s">
        <v>630</v>
      </c>
      <c r="AI48" s="158" t="s">
        <v>630</v>
      </c>
      <c r="BD48" s="160" t="e">
        <f t="shared" si="2"/>
        <v>#DIV/0!</v>
      </c>
      <c r="BE48" s="160" t="e">
        <f t="shared" si="3"/>
        <v>#VALUE!</v>
      </c>
      <c r="BF48" s="159">
        <f t="shared" si="4"/>
        <v>8</v>
      </c>
      <c r="BG48" s="159">
        <f t="shared" si="5"/>
        <v>0</v>
      </c>
      <c r="BH48" s="159">
        <f t="shared" si="6"/>
        <v>10</v>
      </c>
      <c r="BI48" s="159">
        <f t="shared" si="7"/>
        <v>0</v>
      </c>
      <c r="BJ48" s="159">
        <f t="shared" si="8"/>
        <v>0</v>
      </c>
    </row>
    <row r="49" spans="1:62" s="159" customFormat="1" ht="17.25" thickTop="1" thickBot="1">
      <c r="A49" s="144"/>
      <c r="B49" s="145"/>
      <c r="C49" s="146"/>
      <c r="D49" s="147">
        <v>5800</v>
      </c>
      <c r="E49" s="146" t="s">
        <v>428</v>
      </c>
      <c r="F49" s="146"/>
      <c r="G49" s="148">
        <v>43000</v>
      </c>
      <c r="H49" s="149"/>
      <c r="I49" s="149"/>
      <c r="J49" s="150"/>
      <c r="K49" s="151">
        <f t="shared" si="0"/>
        <v>0</v>
      </c>
      <c r="L49" s="151">
        <f t="shared" si="1"/>
        <v>0</v>
      </c>
      <c r="M49" s="146" t="s">
        <v>631</v>
      </c>
      <c r="N49" s="152" t="s">
        <v>632</v>
      </c>
      <c r="O49" s="147">
        <v>5</v>
      </c>
      <c r="P49" s="145" t="s">
        <v>494</v>
      </c>
      <c r="Q49" s="153" t="s">
        <v>633</v>
      </c>
      <c r="R49" s="154">
        <v>42242626</v>
      </c>
      <c r="S49" s="155"/>
      <c r="T49" s="156"/>
      <c r="U49" s="146" t="s">
        <v>634</v>
      </c>
      <c r="V49" s="146"/>
      <c r="W49" s="146"/>
      <c r="X49" s="146"/>
      <c r="Y49" s="145"/>
      <c r="Z49" s="146"/>
      <c r="AA49" s="145" t="s">
        <v>635</v>
      </c>
      <c r="AB49" s="145"/>
      <c r="AC49" s="157" t="s">
        <v>636</v>
      </c>
      <c r="AD49" s="157" t="s">
        <v>466</v>
      </c>
      <c r="AE49" s="146"/>
      <c r="AF49" s="157"/>
      <c r="AG49" s="145"/>
      <c r="AH49" s="146" t="s">
        <v>421</v>
      </c>
      <c r="AI49" s="158" t="s">
        <v>421</v>
      </c>
      <c r="BD49" s="160" t="e">
        <f t="shared" si="2"/>
        <v>#DIV/0!</v>
      </c>
      <c r="BE49" s="160" t="e">
        <f t="shared" si="3"/>
        <v>#VALUE!</v>
      </c>
      <c r="BF49" s="159">
        <f t="shared" si="4"/>
        <v>8</v>
      </c>
      <c r="BG49" s="159">
        <f t="shared" si="5"/>
        <v>0</v>
      </c>
      <c r="BH49" s="159">
        <f t="shared" si="6"/>
        <v>13</v>
      </c>
      <c r="BI49" s="159">
        <f t="shared" si="7"/>
        <v>0</v>
      </c>
      <c r="BJ49" s="159">
        <f t="shared" si="8"/>
        <v>0</v>
      </c>
    </row>
    <row r="50" spans="1:62" s="159" customFormat="1" ht="17.25" thickTop="1" thickBot="1">
      <c r="A50" s="144"/>
      <c r="B50" s="145"/>
      <c r="C50" s="146"/>
      <c r="D50" s="147">
        <v>7000</v>
      </c>
      <c r="E50" s="146" t="s">
        <v>428</v>
      </c>
      <c r="F50" s="146"/>
      <c r="G50" s="148">
        <v>55000</v>
      </c>
      <c r="H50" s="149"/>
      <c r="I50" s="149"/>
      <c r="J50" s="150"/>
      <c r="K50" s="151">
        <f t="shared" si="0"/>
        <v>0</v>
      </c>
      <c r="L50" s="151">
        <f t="shared" si="1"/>
        <v>0</v>
      </c>
      <c r="M50" s="146" t="s">
        <v>637</v>
      </c>
      <c r="N50" s="152" t="s">
        <v>638</v>
      </c>
      <c r="O50" s="147">
        <v>37</v>
      </c>
      <c r="P50" s="145" t="s">
        <v>411</v>
      </c>
      <c r="Q50" s="153" t="s">
        <v>639</v>
      </c>
      <c r="R50" s="154">
        <v>26824711</v>
      </c>
      <c r="S50" s="155"/>
      <c r="T50" s="156"/>
      <c r="U50" s="146" t="s">
        <v>640</v>
      </c>
      <c r="V50" s="146"/>
      <c r="W50" s="146"/>
      <c r="X50" s="146"/>
      <c r="Y50" s="145"/>
      <c r="Z50" s="146"/>
      <c r="AA50" s="145"/>
      <c r="AB50" s="145"/>
      <c r="AC50" s="157" t="s">
        <v>568</v>
      </c>
      <c r="AD50" s="157" t="s">
        <v>641</v>
      </c>
      <c r="AE50" s="146"/>
      <c r="AF50" s="157"/>
      <c r="AG50" s="145"/>
      <c r="AH50" s="146" t="s">
        <v>642</v>
      </c>
      <c r="AI50" s="158" t="s">
        <v>642</v>
      </c>
      <c r="BD50" s="160" t="e">
        <f t="shared" si="2"/>
        <v>#DIV/0!</v>
      </c>
      <c r="BE50" s="160" t="e">
        <f t="shared" si="3"/>
        <v>#VALUE!</v>
      </c>
      <c r="BF50" s="159">
        <f t="shared" si="4"/>
        <v>8</v>
      </c>
      <c r="BG50" s="159">
        <f t="shared" si="5"/>
        <v>0</v>
      </c>
      <c r="BH50" s="159">
        <f t="shared" si="6"/>
        <v>15</v>
      </c>
      <c r="BI50" s="159">
        <f t="shared" si="7"/>
        <v>0</v>
      </c>
      <c r="BJ50" s="159">
        <f t="shared" si="8"/>
        <v>0</v>
      </c>
    </row>
    <row r="51" spans="1:62" s="159" customFormat="1" ht="17.25" thickTop="1" thickBot="1">
      <c r="A51" s="144"/>
      <c r="B51" s="145"/>
      <c r="C51" s="146"/>
      <c r="D51" s="147">
        <v>7000</v>
      </c>
      <c r="E51" s="146" t="s">
        <v>428</v>
      </c>
      <c r="F51" s="146"/>
      <c r="G51" s="148">
        <v>55000</v>
      </c>
      <c r="H51" s="149"/>
      <c r="I51" s="149"/>
      <c r="J51" s="150"/>
      <c r="K51" s="151">
        <f t="shared" si="0"/>
        <v>0</v>
      </c>
      <c r="L51" s="151">
        <f t="shared" si="1"/>
        <v>0</v>
      </c>
      <c r="M51" s="146" t="s">
        <v>643</v>
      </c>
      <c r="N51" s="152" t="s">
        <v>644</v>
      </c>
      <c r="O51" s="147">
        <v>22</v>
      </c>
      <c r="P51" s="145" t="s">
        <v>494</v>
      </c>
      <c r="Q51" s="153" t="s">
        <v>645</v>
      </c>
      <c r="R51" s="154" t="s">
        <v>646</v>
      </c>
      <c r="S51" s="155"/>
      <c r="T51" s="156"/>
      <c r="U51" s="146" t="s">
        <v>647</v>
      </c>
      <c r="V51" s="146"/>
      <c r="W51" s="146"/>
      <c r="X51" s="146"/>
      <c r="Y51" s="145"/>
      <c r="Z51" s="146"/>
      <c r="AA51" s="145"/>
      <c r="AB51" s="145"/>
      <c r="AC51" s="157" t="s">
        <v>648</v>
      </c>
      <c r="AD51" s="157" t="s">
        <v>414</v>
      </c>
      <c r="AE51" s="146"/>
      <c r="AF51" s="157"/>
      <c r="AG51" s="145"/>
      <c r="AH51" s="146" t="s">
        <v>421</v>
      </c>
      <c r="AI51" s="158" t="s">
        <v>421</v>
      </c>
      <c r="BD51" s="160" t="e">
        <f t="shared" si="2"/>
        <v>#DIV/0!</v>
      </c>
      <c r="BE51" s="160" t="e">
        <f t="shared" si="3"/>
        <v>#VALUE!</v>
      </c>
      <c r="BF51" s="159">
        <f t="shared" si="4"/>
        <v>8</v>
      </c>
      <c r="BG51" s="159">
        <f t="shared" si="5"/>
        <v>0</v>
      </c>
      <c r="BH51" s="159">
        <f t="shared" si="6"/>
        <v>23</v>
      </c>
      <c r="BI51" s="159">
        <f t="shared" si="7"/>
        <v>0</v>
      </c>
      <c r="BJ51" s="159">
        <f t="shared" si="8"/>
        <v>0</v>
      </c>
    </row>
    <row r="52" spans="1:62" s="159" customFormat="1" ht="17.25" thickTop="1" thickBot="1">
      <c r="A52" s="144"/>
      <c r="B52" s="145"/>
      <c r="C52" s="146"/>
      <c r="D52" s="147">
        <v>7200</v>
      </c>
      <c r="E52" s="146" t="s">
        <v>428</v>
      </c>
      <c r="F52" s="146"/>
      <c r="G52" s="148">
        <v>52500</v>
      </c>
      <c r="H52" s="149"/>
      <c r="I52" s="149"/>
      <c r="J52" s="150"/>
      <c r="K52" s="151">
        <f t="shared" si="0"/>
        <v>0</v>
      </c>
      <c r="L52" s="151">
        <f t="shared" si="1"/>
        <v>0</v>
      </c>
      <c r="M52" s="146" t="s">
        <v>649</v>
      </c>
      <c r="N52" s="152" t="s">
        <v>462</v>
      </c>
      <c r="O52" s="147">
        <v>39</v>
      </c>
      <c r="P52" s="145" t="s">
        <v>411</v>
      </c>
      <c r="Q52" s="153" t="s">
        <v>650</v>
      </c>
      <c r="R52" s="154" t="s">
        <v>651</v>
      </c>
      <c r="S52" s="155"/>
      <c r="T52" s="156"/>
      <c r="U52" s="146" t="s">
        <v>652</v>
      </c>
      <c r="V52" s="146"/>
      <c r="W52" s="146"/>
      <c r="X52" s="146"/>
      <c r="Y52" s="145"/>
      <c r="Z52" s="146"/>
      <c r="AA52" s="145"/>
      <c r="AB52" s="145"/>
      <c r="AC52" s="157" t="s">
        <v>636</v>
      </c>
      <c r="AD52" s="157" t="s">
        <v>466</v>
      </c>
      <c r="AE52" s="146"/>
      <c r="AF52" s="157"/>
      <c r="AG52" s="145"/>
      <c r="AH52" s="146" t="s">
        <v>653</v>
      </c>
      <c r="AI52" s="158" t="s">
        <v>653</v>
      </c>
      <c r="BD52" s="160" t="e">
        <f t="shared" si="2"/>
        <v>#DIV/0!</v>
      </c>
      <c r="BE52" s="160" t="e">
        <f t="shared" si="3"/>
        <v>#VALUE!</v>
      </c>
      <c r="BF52" s="159">
        <f t="shared" si="4"/>
        <v>8</v>
      </c>
      <c r="BG52" s="159">
        <f t="shared" si="5"/>
        <v>0</v>
      </c>
      <c r="BH52" s="159">
        <f t="shared" si="6"/>
        <v>35</v>
      </c>
      <c r="BI52" s="159">
        <f t="shared" si="7"/>
        <v>0</v>
      </c>
      <c r="BJ52" s="159">
        <f t="shared" si="8"/>
        <v>0</v>
      </c>
    </row>
    <row r="53" spans="1:62" s="159" customFormat="1" ht="17.25" thickTop="1" thickBot="1">
      <c r="A53" s="144"/>
      <c r="B53" s="145"/>
      <c r="C53" s="146"/>
      <c r="D53" s="147">
        <v>5800</v>
      </c>
      <c r="E53" s="146" t="s">
        <v>422</v>
      </c>
      <c r="F53" s="146"/>
      <c r="G53" s="148">
        <v>45000</v>
      </c>
      <c r="H53" s="149"/>
      <c r="I53" s="149"/>
      <c r="J53" s="150"/>
      <c r="K53" s="151">
        <f t="shared" si="0"/>
        <v>0</v>
      </c>
      <c r="L53" s="151">
        <f t="shared" si="1"/>
        <v>0</v>
      </c>
      <c r="M53" s="146" t="s">
        <v>654</v>
      </c>
      <c r="N53" s="152" t="s">
        <v>655</v>
      </c>
      <c r="O53" s="147">
        <v>79</v>
      </c>
      <c r="P53" s="145" t="s">
        <v>411</v>
      </c>
      <c r="Q53" s="153" t="s">
        <v>656</v>
      </c>
      <c r="R53" s="154">
        <v>26182328</v>
      </c>
      <c r="S53" s="155"/>
      <c r="T53" s="156"/>
      <c r="U53" s="146" t="s">
        <v>657</v>
      </c>
      <c r="V53" s="146"/>
      <c r="W53" s="146"/>
      <c r="X53" s="146"/>
      <c r="Y53" s="145"/>
      <c r="Z53" s="146"/>
      <c r="AA53" s="145"/>
      <c r="AB53" s="145"/>
      <c r="AC53" s="157" t="s">
        <v>210</v>
      </c>
      <c r="AD53" s="157" t="s">
        <v>498</v>
      </c>
      <c r="AE53" s="146"/>
      <c r="AF53" s="157"/>
      <c r="AG53" s="145"/>
      <c r="AH53" s="146" t="s">
        <v>658</v>
      </c>
      <c r="AI53" s="158" t="s">
        <v>658</v>
      </c>
      <c r="BD53" s="160" t="e">
        <f t="shared" si="2"/>
        <v>#DIV/0!</v>
      </c>
      <c r="BE53" s="160" t="e">
        <f t="shared" si="3"/>
        <v>#VALUE!</v>
      </c>
      <c r="BF53" s="159">
        <f t="shared" si="4"/>
        <v>8</v>
      </c>
      <c r="BG53" s="159">
        <f t="shared" si="5"/>
        <v>0</v>
      </c>
      <c r="BH53" s="159">
        <f t="shared" si="6"/>
        <v>7</v>
      </c>
      <c r="BI53" s="159">
        <f t="shared" si="7"/>
        <v>0</v>
      </c>
      <c r="BJ53" s="159">
        <f t="shared" si="8"/>
        <v>0</v>
      </c>
    </row>
    <row r="54" spans="1:62" s="159" customFormat="1" ht="17.25" thickTop="1" thickBot="1">
      <c r="A54" s="144"/>
      <c r="B54" s="145"/>
      <c r="C54" s="146"/>
      <c r="D54" s="147">
        <v>7200</v>
      </c>
      <c r="E54" s="146" t="s">
        <v>428</v>
      </c>
      <c r="F54" s="146"/>
      <c r="G54" s="148">
        <v>52700</v>
      </c>
      <c r="H54" s="149"/>
      <c r="I54" s="149"/>
      <c r="J54" s="150"/>
      <c r="K54" s="151">
        <f t="shared" si="0"/>
        <v>0</v>
      </c>
      <c r="L54" s="151">
        <f t="shared" si="1"/>
        <v>0</v>
      </c>
      <c r="M54" s="146" t="s">
        <v>659</v>
      </c>
      <c r="N54" s="152" t="s">
        <v>462</v>
      </c>
      <c r="O54" s="147">
        <v>4</v>
      </c>
      <c r="P54" s="145" t="s">
        <v>494</v>
      </c>
      <c r="Q54" s="153" t="s">
        <v>660</v>
      </c>
      <c r="R54" s="154">
        <v>26421384</v>
      </c>
      <c r="S54" s="155"/>
      <c r="T54" s="156"/>
      <c r="U54" s="146" t="s">
        <v>426</v>
      </c>
      <c r="V54" s="146"/>
      <c r="W54" s="146"/>
      <c r="X54" s="146"/>
      <c r="Y54" s="145"/>
      <c r="Z54" s="146"/>
      <c r="AA54" s="145"/>
      <c r="AB54" s="145"/>
      <c r="AC54" s="157" t="s">
        <v>648</v>
      </c>
      <c r="AD54" s="157" t="s">
        <v>414</v>
      </c>
      <c r="AE54" s="146"/>
      <c r="AF54" s="157"/>
      <c r="AG54" s="145"/>
      <c r="AH54" s="146" t="s">
        <v>421</v>
      </c>
      <c r="AI54" s="158" t="s">
        <v>421</v>
      </c>
      <c r="BD54" s="160" t="e">
        <f t="shared" si="2"/>
        <v>#DIV/0!</v>
      </c>
      <c r="BE54" s="160" t="e">
        <f t="shared" si="3"/>
        <v>#VALUE!</v>
      </c>
      <c r="BF54" s="159">
        <f t="shared" si="4"/>
        <v>8</v>
      </c>
      <c r="BG54" s="159">
        <f t="shared" si="5"/>
        <v>0</v>
      </c>
      <c r="BH54" s="159">
        <f t="shared" si="6"/>
        <v>5</v>
      </c>
      <c r="BI54" s="159">
        <f t="shared" si="7"/>
        <v>0</v>
      </c>
      <c r="BJ54" s="159">
        <f t="shared" si="8"/>
        <v>0</v>
      </c>
    </row>
    <row r="55" spans="1:62" s="159" customFormat="1" ht="17.25" thickTop="1" thickBot="1">
      <c r="A55" s="144"/>
      <c r="B55" s="145"/>
      <c r="C55" s="146"/>
      <c r="D55" s="147">
        <v>7000</v>
      </c>
      <c r="E55" s="146" t="s">
        <v>428</v>
      </c>
      <c r="F55" s="146"/>
      <c r="G55" s="148">
        <v>53000</v>
      </c>
      <c r="H55" s="149"/>
      <c r="I55" s="149"/>
      <c r="J55" s="150"/>
      <c r="K55" s="151">
        <f t="shared" si="0"/>
        <v>0</v>
      </c>
      <c r="L55" s="151">
        <f t="shared" si="1"/>
        <v>0</v>
      </c>
      <c r="M55" s="146" t="s">
        <v>661</v>
      </c>
      <c r="N55" s="152" t="s">
        <v>662</v>
      </c>
      <c r="O55" s="147"/>
      <c r="P55" s="145" t="s">
        <v>494</v>
      </c>
      <c r="Q55" s="153" t="s">
        <v>663</v>
      </c>
      <c r="R55" s="154" t="s">
        <v>664</v>
      </c>
      <c r="S55" s="155"/>
      <c r="T55" s="156"/>
      <c r="U55" s="146" t="s">
        <v>665</v>
      </c>
      <c r="V55" s="146"/>
      <c r="W55" s="146"/>
      <c r="X55" s="146"/>
      <c r="Y55" s="145"/>
      <c r="Z55" s="146"/>
      <c r="AA55" s="145"/>
      <c r="AB55" s="145"/>
      <c r="AC55" s="157" t="s">
        <v>550</v>
      </c>
      <c r="AD55" s="157" t="s">
        <v>446</v>
      </c>
      <c r="AE55" s="146"/>
      <c r="AF55" s="157"/>
      <c r="AG55" s="145"/>
      <c r="AH55" s="146" t="s">
        <v>421</v>
      </c>
      <c r="AI55" s="158" t="s">
        <v>421</v>
      </c>
      <c r="BD55" s="160" t="e">
        <f t="shared" si="2"/>
        <v>#DIV/0!</v>
      </c>
      <c r="BE55" s="160" t="e">
        <f t="shared" si="3"/>
        <v>#VALUE!</v>
      </c>
      <c r="BF55" s="159">
        <f t="shared" si="4"/>
        <v>8</v>
      </c>
      <c r="BG55" s="159">
        <f t="shared" si="5"/>
        <v>0</v>
      </c>
      <c r="BH55" s="159">
        <f t="shared" si="6"/>
        <v>12</v>
      </c>
      <c r="BI55" s="159">
        <f t="shared" si="7"/>
        <v>0</v>
      </c>
      <c r="BJ55" s="159">
        <f t="shared" si="8"/>
        <v>0</v>
      </c>
    </row>
    <row r="56" spans="1:62" s="159" customFormat="1" ht="17.25" thickTop="1" thickBot="1">
      <c r="A56" s="144"/>
      <c r="B56" s="145"/>
      <c r="C56" s="146"/>
      <c r="D56" s="147">
        <v>5800</v>
      </c>
      <c r="E56" s="146" t="s">
        <v>422</v>
      </c>
      <c r="F56" s="146"/>
      <c r="G56" s="148">
        <v>43000</v>
      </c>
      <c r="H56" s="149"/>
      <c r="I56" s="149"/>
      <c r="J56" s="150"/>
      <c r="K56" s="151">
        <f t="shared" si="0"/>
        <v>0</v>
      </c>
      <c r="L56" s="151">
        <f t="shared" si="1"/>
        <v>0</v>
      </c>
      <c r="M56" s="146" t="s">
        <v>666</v>
      </c>
      <c r="N56" s="152" t="s">
        <v>510</v>
      </c>
      <c r="O56" s="147">
        <v>16</v>
      </c>
      <c r="P56" s="145" t="s">
        <v>667</v>
      </c>
      <c r="Q56" s="153" t="s">
        <v>668</v>
      </c>
      <c r="R56" s="154">
        <v>22704645</v>
      </c>
      <c r="S56" s="155"/>
      <c r="T56" s="156"/>
      <c r="U56" s="146" t="s">
        <v>669</v>
      </c>
      <c r="V56" s="146"/>
      <c r="W56" s="146"/>
      <c r="X56" s="146"/>
      <c r="Y56" s="145"/>
      <c r="Z56" s="146"/>
      <c r="AA56" s="145"/>
      <c r="AB56" s="145"/>
      <c r="AC56" s="157" t="s">
        <v>433</v>
      </c>
      <c r="AD56" s="157" t="s">
        <v>434</v>
      </c>
      <c r="AE56" s="146"/>
      <c r="AF56" s="157"/>
      <c r="AG56" s="145"/>
      <c r="AH56" s="146" t="s">
        <v>670</v>
      </c>
      <c r="AI56" s="158" t="s">
        <v>670</v>
      </c>
      <c r="BD56" s="160" t="e">
        <f t="shared" si="2"/>
        <v>#DIV/0!</v>
      </c>
      <c r="BE56" s="160" t="e">
        <f t="shared" si="3"/>
        <v>#VALUE!</v>
      </c>
      <c r="BF56" s="159">
        <f t="shared" si="4"/>
        <v>8</v>
      </c>
      <c r="BG56" s="159">
        <f t="shared" si="5"/>
        <v>0</v>
      </c>
      <c r="BH56" s="159">
        <f t="shared" si="6"/>
        <v>28</v>
      </c>
      <c r="BI56" s="159">
        <f t="shared" si="7"/>
        <v>0</v>
      </c>
      <c r="BJ56" s="159">
        <f t="shared" si="8"/>
        <v>0</v>
      </c>
    </row>
    <row r="57" spans="1:62" s="159" customFormat="1" ht="17.25" thickTop="1" thickBot="1">
      <c r="A57" s="144"/>
      <c r="B57" s="145"/>
      <c r="C57" s="146"/>
      <c r="D57" s="147">
        <v>13800</v>
      </c>
      <c r="E57" s="146" t="s">
        <v>428</v>
      </c>
      <c r="F57" s="146"/>
      <c r="G57" s="148">
        <v>53000</v>
      </c>
      <c r="H57" s="149"/>
      <c r="I57" s="149"/>
      <c r="J57" s="150"/>
      <c r="K57" s="151">
        <f t="shared" si="0"/>
        <v>0</v>
      </c>
      <c r="L57" s="151">
        <f t="shared" si="1"/>
        <v>0</v>
      </c>
      <c r="M57" s="146" t="s">
        <v>671</v>
      </c>
      <c r="N57" s="152" t="s">
        <v>672</v>
      </c>
      <c r="O57" s="147"/>
      <c r="P57" s="145" t="s">
        <v>494</v>
      </c>
      <c r="Q57" s="153" t="s">
        <v>673</v>
      </c>
      <c r="R57" s="154">
        <v>22743271</v>
      </c>
      <c r="S57" s="155"/>
      <c r="T57" s="156"/>
      <c r="U57" s="146" t="s">
        <v>426</v>
      </c>
      <c r="V57" s="146"/>
      <c r="W57" s="146"/>
      <c r="X57" s="146"/>
      <c r="Y57" s="145"/>
      <c r="Z57" s="146"/>
      <c r="AA57" s="145"/>
      <c r="AB57" s="145"/>
      <c r="AC57" s="157" t="s">
        <v>550</v>
      </c>
      <c r="AD57" s="157" t="s">
        <v>446</v>
      </c>
      <c r="AE57" s="146"/>
      <c r="AF57" s="157"/>
      <c r="AG57" s="145"/>
      <c r="AH57" s="146" t="s">
        <v>421</v>
      </c>
      <c r="AI57" s="158" t="s">
        <v>421</v>
      </c>
      <c r="BD57" s="160" t="e">
        <f t="shared" si="2"/>
        <v>#DIV/0!</v>
      </c>
      <c r="BE57" s="160" t="e">
        <f t="shared" si="3"/>
        <v>#VALUE!</v>
      </c>
      <c r="BF57" s="159">
        <f t="shared" si="4"/>
        <v>8</v>
      </c>
      <c r="BG57" s="159">
        <f t="shared" si="5"/>
        <v>0</v>
      </c>
      <c r="BH57" s="159">
        <f t="shared" si="6"/>
        <v>5</v>
      </c>
      <c r="BI57" s="159">
        <f t="shared" si="7"/>
        <v>0</v>
      </c>
      <c r="BJ57" s="159">
        <f t="shared" si="8"/>
        <v>0</v>
      </c>
    </row>
    <row r="58" spans="1:62" s="159" customFormat="1" ht="17.25" thickTop="1" thickBot="1">
      <c r="A58" s="144"/>
      <c r="B58" s="145"/>
      <c r="C58" s="146"/>
      <c r="D58" s="147">
        <v>5800</v>
      </c>
      <c r="E58" s="146" t="s">
        <v>428</v>
      </c>
      <c r="F58" s="146"/>
      <c r="G58" s="148">
        <v>45000</v>
      </c>
      <c r="H58" s="149"/>
      <c r="I58" s="149"/>
      <c r="J58" s="150"/>
      <c r="K58" s="151">
        <f t="shared" si="0"/>
        <v>0</v>
      </c>
      <c r="L58" s="151">
        <f t="shared" si="1"/>
        <v>0</v>
      </c>
      <c r="M58" s="146" t="s">
        <v>674</v>
      </c>
      <c r="N58" s="152" t="s">
        <v>675</v>
      </c>
      <c r="O58" s="147"/>
      <c r="P58" s="145" t="s">
        <v>612</v>
      </c>
      <c r="Q58" s="153" t="s">
        <v>676</v>
      </c>
      <c r="R58" s="154">
        <v>22736542</v>
      </c>
      <c r="S58" s="155"/>
      <c r="T58" s="156"/>
      <c r="U58" s="146" t="s">
        <v>554</v>
      </c>
      <c r="V58" s="146"/>
      <c r="W58" s="146"/>
      <c r="X58" s="146"/>
      <c r="Y58" s="145"/>
      <c r="Z58" s="146"/>
      <c r="AA58" s="145"/>
      <c r="AB58" s="145"/>
      <c r="AC58" s="157" t="s">
        <v>677</v>
      </c>
      <c r="AD58" s="157" t="s">
        <v>195</v>
      </c>
      <c r="AE58" s="146"/>
      <c r="AF58" s="157"/>
      <c r="AG58" s="145"/>
      <c r="AH58" s="146" t="s">
        <v>678</v>
      </c>
      <c r="AI58" s="158" t="s">
        <v>678</v>
      </c>
      <c r="BD58" s="160" t="e">
        <f t="shared" si="2"/>
        <v>#DIV/0!</v>
      </c>
      <c r="BE58" s="160" t="e">
        <f t="shared" si="3"/>
        <v>#VALUE!</v>
      </c>
      <c r="BF58" s="159">
        <f t="shared" si="4"/>
        <v>8</v>
      </c>
      <c r="BG58" s="159">
        <f t="shared" si="5"/>
        <v>0</v>
      </c>
      <c r="BH58" s="159">
        <f t="shared" si="6"/>
        <v>39</v>
      </c>
      <c r="BI58" s="159">
        <f t="shared" si="7"/>
        <v>0</v>
      </c>
      <c r="BJ58" s="159">
        <f t="shared" si="8"/>
        <v>0</v>
      </c>
    </row>
    <row r="59" spans="1:62" s="159" customFormat="1" ht="17.25" thickTop="1" thickBot="1">
      <c r="A59" s="144"/>
      <c r="B59" s="145"/>
      <c r="C59" s="146"/>
      <c r="D59" s="147">
        <v>3900</v>
      </c>
      <c r="E59" s="146" t="s">
        <v>448</v>
      </c>
      <c r="F59" s="146"/>
      <c r="G59" s="148">
        <v>23500</v>
      </c>
      <c r="H59" s="149"/>
      <c r="I59" s="149"/>
      <c r="J59" s="150"/>
      <c r="K59" s="151">
        <f t="shared" si="0"/>
        <v>0</v>
      </c>
      <c r="L59" s="151">
        <f t="shared" si="1"/>
        <v>0</v>
      </c>
      <c r="M59" s="146" t="s">
        <v>679</v>
      </c>
      <c r="N59" s="152" t="s">
        <v>680</v>
      </c>
      <c r="O59" s="147"/>
      <c r="P59" s="145" t="s">
        <v>494</v>
      </c>
      <c r="Q59" s="153" t="s">
        <v>681</v>
      </c>
      <c r="R59" s="154"/>
      <c r="S59" s="155"/>
      <c r="T59" s="156"/>
      <c r="U59" s="146" t="s">
        <v>682</v>
      </c>
      <c r="V59" s="146"/>
      <c r="W59" s="146"/>
      <c r="X59" s="146"/>
      <c r="Y59" s="145"/>
      <c r="Z59" s="146"/>
      <c r="AA59" s="145" t="s">
        <v>683</v>
      </c>
      <c r="AB59" s="145"/>
      <c r="AC59" s="157" t="s">
        <v>419</v>
      </c>
      <c r="AD59" s="157" t="s">
        <v>472</v>
      </c>
      <c r="AE59" s="146"/>
      <c r="AF59" s="157"/>
      <c r="AG59" s="145"/>
      <c r="AH59" s="146" t="s">
        <v>684</v>
      </c>
      <c r="AI59" s="158" t="s">
        <v>684</v>
      </c>
      <c r="BD59" s="160" t="e">
        <f t="shared" si="2"/>
        <v>#DIV/0!</v>
      </c>
      <c r="BE59" s="160" t="e">
        <f t="shared" si="3"/>
        <v>#VALUE!</v>
      </c>
      <c r="BF59" s="159">
        <f t="shared" si="4"/>
        <v>0</v>
      </c>
      <c r="BG59" s="159">
        <f t="shared" si="5"/>
        <v>0</v>
      </c>
      <c r="BH59" s="159">
        <f t="shared" si="6"/>
        <v>33</v>
      </c>
      <c r="BI59" s="159">
        <f t="shared" si="7"/>
        <v>0</v>
      </c>
      <c r="BJ59" s="159">
        <f t="shared" si="8"/>
        <v>0</v>
      </c>
    </row>
    <row r="60" spans="1:62" s="159" customFormat="1" ht="17.25" thickTop="1" thickBot="1">
      <c r="A60" s="144"/>
      <c r="B60" s="145"/>
      <c r="C60" s="146"/>
      <c r="D60" s="147">
        <v>7500</v>
      </c>
      <c r="E60" s="146" t="s">
        <v>428</v>
      </c>
      <c r="F60" s="146"/>
      <c r="G60" s="148">
        <v>61125</v>
      </c>
      <c r="H60" s="149"/>
      <c r="I60" s="149"/>
      <c r="J60" s="150"/>
      <c r="K60" s="151">
        <f t="shared" si="0"/>
        <v>0</v>
      </c>
      <c r="L60" s="151">
        <f t="shared" si="1"/>
        <v>0</v>
      </c>
      <c r="M60" s="146" t="s">
        <v>685</v>
      </c>
      <c r="N60" s="152" t="s">
        <v>686</v>
      </c>
      <c r="O60" s="147"/>
      <c r="P60" s="145" t="s">
        <v>494</v>
      </c>
      <c r="Q60" s="153" t="s">
        <v>687</v>
      </c>
      <c r="R60" s="154">
        <v>33254193</v>
      </c>
      <c r="S60" s="155"/>
      <c r="T60" s="156"/>
      <c r="U60" s="146" t="s">
        <v>688</v>
      </c>
      <c r="V60" s="146"/>
      <c r="W60" s="146"/>
      <c r="X60" s="146"/>
      <c r="Y60" s="145"/>
      <c r="Z60" s="146"/>
      <c r="AA60" s="145"/>
      <c r="AB60" s="145"/>
      <c r="AC60" s="157" t="s">
        <v>514</v>
      </c>
      <c r="AD60" s="157" t="s">
        <v>466</v>
      </c>
      <c r="AE60" s="146"/>
      <c r="AF60" s="157"/>
      <c r="AG60" s="145"/>
      <c r="AH60" s="146" t="s">
        <v>421</v>
      </c>
      <c r="AI60" s="158" t="s">
        <v>421</v>
      </c>
      <c r="BD60" s="160" t="e">
        <f t="shared" si="2"/>
        <v>#DIV/0!</v>
      </c>
      <c r="BE60" s="160" t="e">
        <f t="shared" si="3"/>
        <v>#VALUE!</v>
      </c>
      <c r="BF60" s="159">
        <f t="shared" si="4"/>
        <v>8</v>
      </c>
      <c r="BG60" s="159">
        <f t="shared" si="5"/>
        <v>0</v>
      </c>
      <c r="BH60" s="159">
        <f t="shared" si="6"/>
        <v>4</v>
      </c>
      <c r="BI60" s="159">
        <f t="shared" si="7"/>
        <v>0</v>
      </c>
      <c r="BJ60" s="159">
        <f t="shared" si="8"/>
        <v>0</v>
      </c>
    </row>
    <row r="61" spans="1:62" s="159" customFormat="1" ht="17.25" thickTop="1" thickBot="1">
      <c r="A61" s="144"/>
      <c r="B61" s="145"/>
      <c r="C61" s="146"/>
      <c r="D61" s="147">
        <v>7200</v>
      </c>
      <c r="E61" s="146" t="s">
        <v>408</v>
      </c>
      <c r="F61" s="146"/>
      <c r="G61" s="148">
        <v>59125</v>
      </c>
      <c r="H61" s="149"/>
      <c r="I61" s="149"/>
      <c r="J61" s="150"/>
      <c r="K61" s="151">
        <f t="shared" si="0"/>
        <v>0</v>
      </c>
      <c r="L61" s="151">
        <f t="shared" si="1"/>
        <v>0</v>
      </c>
      <c r="M61" s="146" t="s">
        <v>689</v>
      </c>
      <c r="N61" s="152" t="s">
        <v>690</v>
      </c>
      <c r="O61" s="147"/>
      <c r="P61" s="145" t="s">
        <v>494</v>
      </c>
      <c r="Q61" s="153" t="s">
        <v>691</v>
      </c>
      <c r="R61" s="154">
        <v>22666731</v>
      </c>
      <c r="S61" s="155"/>
      <c r="T61" s="156"/>
      <c r="U61" s="146" t="s">
        <v>692</v>
      </c>
      <c r="V61" s="146"/>
      <c r="W61" s="146"/>
      <c r="X61" s="146"/>
      <c r="Y61" s="145"/>
      <c r="Z61" s="146"/>
      <c r="AA61" s="145"/>
      <c r="AB61" s="145"/>
      <c r="AC61" s="157" t="s">
        <v>518</v>
      </c>
      <c r="AD61" s="157" t="s">
        <v>693</v>
      </c>
      <c r="AE61" s="146"/>
      <c r="AF61" s="157"/>
      <c r="AG61" s="145"/>
      <c r="AH61" s="146" t="s">
        <v>694</v>
      </c>
      <c r="AI61" s="158" t="s">
        <v>694</v>
      </c>
      <c r="BD61" s="160" t="e">
        <f t="shared" si="2"/>
        <v>#DIV/0!</v>
      </c>
      <c r="BE61" s="160" t="e">
        <f t="shared" si="3"/>
        <v>#VALUE!</v>
      </c>
      <c r="BF61" s="159">
        <f t="shared" si="4"/>
        <v>8</v>
      </c>
      <c r="BG61" s="159">
        <f t="shared" si="5"/>
        <v>0</v>
      </c>
      <c r="BH61" s="159">
        <f t="shared" si="6"/>
        <v>24</v>
      </c>
      <c r="BI61" s="159">
        <f t="shared" si="7"/>
        <v>0</v>
      </c>
      <c r="BJ61" s="159">
        <f t="shared" si="8"/>
        <v>0</v>
      </c>
    </row>
    <row r="62" spans="1:62" s="159" customFormat="1" ht="17.25" thickTop="1" thickBot="1">
      <c r="A62" s="144"/>
      <c r="B62" s="145"/>
      <c r="C62" s="146"/>
      <c r="D62" s="147">
        <v>7200</v>
      </c>
      <c r="E62" s="146" t="s">
        <v>428</v>
      </c>
      <c r="F62" s="146"/>
      <c r="G62" s="148">
        <v>55000</v>
      </c>
      <c r="H62" s="149"/>
      <c r="I62" s="149"/>
      <c r="J62" s="150"/>
      <c r="K62" s="151">
        <f t="shared" si="0"/>
        <v>0</v>
      </c>
      <c r="L62" s="151">
        <f t="shared" si="1"/>
        <v>0</v>
      </c>
      <c r="M62" s="146" t="s">
        <v>695</v>
      </c>
      <c r="N62" s="152" t="s">
        <v>696</v>
      </c>
      <c r="O62" s="147"/>
      <c r="P62" s="145" t="s">
        <v>494</v>
      </c>
      <c r="Q62" s="153" t="s">
        <v>697</v>
      </c>
      <c r="R62" s="154">
        <v>22011013</v>
      </c>
      <c r="S62" s="155"/>
      <c r="T62" s="156"/>
      <c r="U62" s="146" t="s">
        <v>698</v>
      </c>
      <c r="V62" s="146"/>
      <c r="W62" s="146"/>
      <c r="X62" s="146"/>
      <c r="Y62" s="145"/>
      <c r="Z62" s="146"/>
      <c r="AA62" s="145"/>
      <c r="AB62" s="145"/>
      <c r="AC62" s="157" t="s">
        <v>419</v>
      </c>
      <c r="AD62" s="157" t="s">
        <v>472</v>
      </c>
      <c r="AE62" s="146"/>
      <c r="AF62" s="157"/>
      <c r="AG62" s="145"/>
      <c r="AH62" s="146" t="s">
        <v>694</v>
      </c>
      <c r="AI62" s="158" t="s">
        <v>694</v>
      </c>
      <c r="BD62" s="160" t="e">
        <f t="shared" si="2"/>
        <v>#DIV/0!</v>
      </c>
      <c r="BE62" s="160" t="e">
        <f t="shared" si="3"/>
        <v>#VALUE!</v>
      </c>
      <c r="BF62" s="159">
        <f t="shared" si="4"/>
        <v>8</v>
      </c>
      <c r="BG62" s="159">
        <f t="shared" si="5"/>
        <v>0</v>
      </c>
      <c r="BH62" s="159">
        <f t="shared" si="6"/>
        <v>34</v>
      </c>
      <c r="BI62" s="159">
        <f t="shared" si="7"/>
        <v>0</v>
      </c>
      <c r="BJ62" s="159">
        <f t="shared" si="8"/>
        <v>0</v>
      </c>
    </row>
    <row r="63" spans="1:62" s="159" customFormat="1" ht="17.25" thickTop="1" thickBot="1">
      <c r="A63" s="144"/>
      <c r="B63" s="145"/>
      <c r="C63" s="146"/>
      <c r="D63" s="147">
        <v>7000</v>
      </c>
      <c r="E63" s="146" t="s">
        <v>422</v>
      </c>
      <c r="F63" s="146"/>
      <c r="G63" s="148">
        <v>55000</v>
      </c>
      <c r="H63" s="149"/>
      <c r="I63" s="149"/>
      <c r="J63" s="150"/>
      <c r="K63" s="151">
        <f t="shared" si="0"/>
        <v>0</v>
      </c>
      <c r="L63" s="151">
        <f t="shared" si="1"/>
        <v>0</v>
      </c>
      <c r="M63" s="146" t="s">
        <v>699</v>
      </c>
      <c r="N63" s="152" t="s">
        <v>462</v>
      </c>
      <c r="O63" s="147"/>
      <c r="P63" s="145" t="s">
        <v>411</v>
      </c>
      <c r="Q63" s="153" t="s">
        <v>700</v>
      </c>
      <c r="R63" s="154">
        <v>24555474</v>
      </c>
      <c r="S63" s="155"/>
      <c r="T63" s="156"/>
      <c r="U63" s="146" t="s">
        <v>701</v>
      </c>
      <c r="V63" s="146"/>
      <c r="W63" s="146"/>
      <c r="X63" s="146"/>
      <c r="Y63" s="145"/>
      <c r="Z63" s="146"/>
      <c r="AA63" s="145"/>
      <c r="AB63" s="145"/>
      <c r="AC63" s="157" t="s">
        <v>636</v>
      </c>
      <c r="AD63" s="157" t="s">
        <v>466</v>
      </c>
      <c r="AE63" s="146"/>
      <c r="AF63" s="157"/>
      <c r="AG63" s="145"/>
      <c r="AH63" s="146" t="s">
        <v>642</v>
      </c>
      <c r="AI63" s="158" t="s">
        <v>642</v>
      </c>
      <c r="BD63" s="160" t="e">
        <f t="shared" si="2"/>
        <v>#DIV/0!</v>
      </c>
      <c r="BE63" s="160" t="e">
        <f t="shared" si="3"/>
        <v>#VALUE!</v>
      </c>
      <c r="BF63" s="159">
        <f t="shared" si="4"/>
        <v>8</v>
      </c>
      <c r="BG63" s="159">
        <f t="shared" si="5"/>
        <v>0</v>
      </c>
      <c r="BH63" s="159">
        <f t="shared" si="6"/>
        <v>7</v>
      </c>
      <c r="BI63" s="159">
        <f t="shared" si="7"/>
        <v>0</v>
      </c>
      <c r="BJ63" s="159">
        <f t="shared" si="8"/>
        <v>0</v>
      </c>
    </row>
    <row r="64" spans="1:62" s="159" customFormat="1" ht="17.25" thickTop="1" thickBot="1">
      <c r="A64" s="144"/>
      <c r="B64" s="145"/>
      <c r="C64" s="146"/>
      <c r="D64" s="147">
        <v>15000</v>
      </c>
      <c r="E64" s="146" t="s">
        <v>448</v>
      </c>
      <c r="F64" s="146"/>
      <c r="G64" s="148">
        <v>45000</v>
      </c>
      <c r="H64" s="149"/>
      <c r="I64" s="149"/>
      <c r="J64" s="150"/>
      <c r="K64" s="151">
        <f t="shared" si="0"/>
        <v>0</v>
      </c>
      <c r="L64" s="151">
        <f t="shared" si="1"/>
        <v>0</v>
      </c>
      <c r="M64" s="146" t="s">
        <v>702</v>
      </c>
      <c r="N64" s="152" t="s">
        <v>703</v>
      </c>
      <c r="O64" s="147"/>
      <c r="P64" s="145" t="s">
        <v>494</v>
      </c>
      <c r="Q64" s="153" t="s">
        <v>704</v>
      </c>
      <c r="R64" s="154" t="s">
        <v>705</v>
      </c>
      <c r="S64" s="155"/>
      <c r="T64" s="156"/>
      <c r="U64" s="146" t="s">
        <v>706</v>
      </c>
      <c r="V64" s="146"/>
      <c r="W64" s="146"/>
      <c r="X64" s="146"/>
      <c r="Y64" s="145"/>
      <c r="Z64" s="146"/>
      <c r="AA64" s="145"/>
      <c r="AB64" s="145"/>
      <c r="AC64" s="157" t="s">
        <v>593</v>
      </c>
      <c r="AD64" s="157" t="s">
        <v>707</v>
      </c>
      <c r="AE64" s="146"/>
      <c r="AF64" s="157"/>
      <c r="AG64" s="145"/>
      <c r="AH64" s="146">
        <v>41043</v>
      </c>
      <c r="AI64" s="158">
        <v>41043</v>
      </c>
      <c r="BD64" s="160" t="e">
        <f t="shared" si="2"/>
        <v>#DIV/0!</v>
      </c>
      <c r="BE64" s="160" t="e">
        <f t="shared" si="3"/>
        <v>#VALUE!</v>
      </c>
      <c r="BF64" s="159">
        <f t="shared" si="4"/>
        <v>8</v>
      </c>
      <c r="BG64" s="159">
        <f t="shared" si="5"/>
        <v>0</v>
      </c>
      <c r="BH64" s="159">
        <f t="shared" si="6"/>
        <v>19</v>
      </c>
      <c r="BI64" s="159">
        <f t="shared" si="7"/>
        <v>0</v>
      </c>
      <c r="BJ64" s="159">
        <f t="shared" si="8"/>
        <v>0</v>
      </c>
    </row>
    <row r="65" spans="1:62" s="159" customFormat="1" ht="17.25" thickTop="1" thickBot="1">
      <c r="A65" s="144"/>
      <c r="B65" s="145"/>
      <c r="C65" s="146"/>
      <c r="D65" s="147">
        <v>5800</v>
      </c>
      <c r="E65" s="146" t="s">
        <v>428</v>
      </c>
      <c r="F65" s="146"/>
      <c r="G65" s="148">
        <v>43000</v>
      </c>
      <c r="H65" s="149"/>
      <c r="I65" s="149"/>
      <c r="J65" s="150"/>
      <c r="K65" s="151">
        <f t="shared" si="0"/>
        <v>0</v>
      </c>
      <c r="L65" s="151">
        <f t="shared" si="1"/>
        <v>0</v>
      </c>
      <c r="M65" s="146" t="s">
        <v>708</v>
      </c>
      <c r="N65" s="152" t="s">
        <v>510</v>
      </c>
      <c r="O65" s="147"/>
      <c r="P65" s="145" t="s">
        <v>494</v>
      </c>
      <c r="Q65" s="153" t="s">
        <v>709</v>
      </c>
      <c r="R65" s="154" t="s">
        <v>710</v>
      </c>
      <c r="S65" s="155"/>
      <c r="T65" s="156"/>
      <c r="U65" s="146" t="s">
        <v>711</v>
      </c>
      <c r="V65" s="146"/>
      <c r="W65" s="146"/>
      <c r="X65" s="146"/>
      <c r="Y65" s="145"/>
      <c r="Z65" s="146"/>
      <c r="AA65" s="145"/>
      <c r="AB65" s="145"/>
      <c r="AC65" s="157" t="s">
        <v>568</v>
      </c>
      <c r="AD65" s="157" t="s">
        <v>641</v>
      </c>
      <c r="AE65" s="146"/>
      <c r="AF65" s="157"/>
      <c r="AG65" s="145"/>
      <c r="AH65" s="146" t="s">
        <v>694</v>
      </c>
      <c r="AI65" s="158" t="s">
        <v>694</v>
      </c>
      <c r="BD65" s="160" t="e">
        <f t="shared" si="2"/>
        <v>#DIV/0!</v>
      </c>
      <c r="BE65" s="160" t="e">
        <f t="shared" si="3"/>
        <v>#VALUE!</v>
      </c>
      <c r="BF65" s="159">
        <f t="shared" si="4"/>
        <v>8</v>
      </c>
      <c r="BG65" s="159">
        <f t="shared" si="5"/>
        <v>0</v>
      </c>
      <c r="BH65" s="159">
        <f t="shared" si="6"/>
        <v>3</v>
      </c>
      <c r="BI65" s="159">
        <f t="shared" si="7"/>
        <v>0</v>
      </c>
      <c r="BJ65" s="159">
        <f t="shared" si="8"/>
        <v>0</v>
      </c>
    </row>
    <row r="66" spans="1:62" s="159" customFormat="1" ht="17.25" thickTop="1" thickBot="1">
      <c r="A66" s="144"/>
      <c r="B66" s="145"/>
      <c r="C66" s="146"/>
      <c r="D66" s="147">
        <v>7200</v>
      </c>
      <c r="E66" s="146" t="s">
        <v>428</v>
      </c>
      <c r="F66" s="146"/>
      <c r="G66" s="148">
        <v>57000</v>
      </c>
      <c r="H66" s="149"/>
      <c r="I66" s="149"/>
      <c r="J66" s="150"/>
      <c r="K66" s="151">
        <f t="shared" ref="K66:K129" si="9">J66/(1.13)</f>
        <v>0</v>
      </c>
      <c r="L66" s="151">
        <f t="shared" ref="L66:L129" si="10">K66*0.13</f>
        <v>0</v>
      </c>
      <c r="M66" s="146" t="s">
        <v>712</v>
      </c>
      <c r="N66" s="152" t="s">
        <v>713</v>
      </c>
      <c r="O66" s="147"/>
      <c r="P66" s="145" t="s">
        <v>494</v>
      </c>
      <c r="Q66" s="153" t="s">
        <v>714</v>
      </c>
      <c r="R66" s="154">
        <v>24706238</v>
      </c>
      <c r="S66" s="155"/>
      <c r="T66" s="156"/>
      <c r="U66" s="146" t="s">
        <v>715</v>
      </c>
      <c r="V66" s="146"/>
      <c r="W66" s="146"/>
      <c r="X66" s="146"/>
      <c r="Y66" s="145"/>
      <c r="Z66" s="146"/>
      <c r="AA66" s="145"/>
      <c r="AB66" s="145"/>
      <c r="AC66" s="157" t="s">
        <v>636</v>
      </c>
      <c r="AD66" s="157" t="s">
        <v>466</v>
      </c>
      <c r="AE66" s="146"/>
      <c r="AF66" s="157"/>
      <c r="AG66" s="145"/>
      <c r="AH66" s="146" t="s">
        <v>694</v>
      </c>
      <c r="AI66" s="158" t="s">
        <v>694</v>
      </c>
      <c r="BD66" s="160" t="e">
        <f t="shared" ref="BD66:BD129" si="11">D66/J66</f>
        <v>#DIV/0!</v>
      </c>
      <c r="BE66" s="160" t="e">
        <f t="shared" ref="BE66:BE129" si="12">E66/P66</f>
        <v>#VALUE!</v>
      </c>
      <c r="BF66" s="159">
        <f t="shared" ref="BF66:BF129" si="13">LEN(R66)</f>
        <v>8</v>
      </c>
      <c r="BG66" s="159">
        <f t="shared" ref="BG66:BG129" si="14">LEN(S66)</f>
        <v>0</v>
      </c>
      <c r="BH66" s="159">
        <f t="shared" ref="BH66:BH129" si="15">LEN(U66)</f>
        <v>29</v>
      </c>
      <c r="BI66" s="159">
        <f t="shared" ref="BI66:BI129" si="16">LEN(AQ66)</f>
        <v>0</v>
      </c>
      <c r="BJ66" s="159">
        <f t="shared" ref="BJ66:BJ129" si="17">LEN(AR66)</f>
        <v>0</v>
      </c>
    </row>
    <row r="67" spans="1:62" s="159" customFormat="1" ht="17.25" thickTop="1" thickBot="1">
      <c r="A67" s="144"/>
      <c r="B67" s="145"/>
      <c r="C67" s="146"/>
      <c r="D67" s="147">
        <v>5900</v>
      </c>
      <c r="E67" s="146" t="s">
        <v>408</v>
      </c>
      <c r="F67" s="146"/>
      <c r="G67" s="148">
        <v>45720</v>
      </c>
      <c r="H67" s="149"/>
      <c r="I67" s="149"/>
      <c r="J67" s="150"/>
      <c r="K67" s="151">
        <f t="shared" si="9"/>
        <v>0</v>
      </c>
      <c r="L67" s="151">
        <f t="shared" si="10"/>
        <v>0</v>
      </c>
      <c r="M67" s="146" t="s">
        <v>716</v>
      </c>
      <c r="N67" s="152" t="s">
        <v>717</v>
      </c>
      <c r="O67" s="147"/>
      <c r="P67" s="145" t="s">
        <v>494</v>
      </c>
      <c r="Q67" s="153" t="s">
        <v>718</v>
      </c>
      <c r="R67" s="154"/>
      <c r="S67" s="155"/>
      <c r="T67" s="156"/>
      <c r="U67" s="146" t="s">
        <v>719</v>
      </c>
      <c r="V67" s="146"/>
      <c r="W67" s="146"/>
      <c r="X67" s="146"/>
      <c r="Y67" s="145"/>
      <c r="Z67" s="146"/>
      <c r="AA67" s="145"/>
      <c r="AB67" s="145"/>
      <c r="AC67" s="157" t="s">
        <v>720</v>
      </c>
      <c r="AD67" s="157" t="s">
        <v>414</v>
      </c>
      <c r="AE67" s="146"/>
      <c r="AF67" s="157"/>
      <c r="AG67" s="145"/>
      <c r="AH67" s="146" t="s">
        <v>694</v>
      </c>
      <c r="AI67" s="158" t="s">
        <v>694</v>
      </c>
      <c r="BD67" s="160" t="e">
        <f t="shared" si="11"/>
        <v>#DIV/0!</v>
      </c>
      <c r="BE67" s="160" t="e">
        <f t="shared" si="12"/>
        <v>#VALUE!</v>
      </c>
      <c r="BF67" s="159">
        <f t="shared" si="13"/>
        <v>0</v>
      </c>
      <c r="BG67" s="159">
        <f t="shared" si="14"/>
        <v>0</v>
      </c>
      <c r="BH67" s="159">
        <f t="shared" si="15"/>
        <v>23</v>
      </c>
      <c r="BI67" s="159">
        <f t="shared" si="16"/>
        <v>0</v>
      </c>
      <c r="BJ67" s="159">
        <f t="shared" si="17"/>
        <v>0</v>
      </c>
    </row>
    <row r="68" spans="1:62" s="159" customFormat="1" ht="17.25" thickTop="1" thickBot="1">
      <c r="A68" s="144"/>
      <c r="B68" s="145"/>
      <c r="C68" s="146"/>
      <c r="D68" s="147">
        <v>5800</v>
      </c>
      <c r="E68" s="146" t="s">
        <v>428</v>
      </c>
      <c r="F68" s="146"/>
      <c r="G68" s="148">
        <v>45000</v>
      </c>
      <c r="H68" s="149"/>
      <c r="I68" s="149"/>
      <c r="J68" s="150"/>
      <c r="K68" s="151">
        <f t="shared" si="9"/>
        <v>0</v>
      </c>
      <c r="L68" s="151">
        <f t="shared" si="10"/>
        <v>0</v>
      </c>
      <c r="M68" s="146" t="s">
        <v>721</v>
      </c>
      <c r="N68" s="152" t="s">
        <v>675</v>
      </c>
      <c r="O68" s="147"/>
      <c r="P68" s="145" t="s">
        <v>494</v>
      </c>
      <c r="Q68" s="153" t="s">
        <v>722</v>
      </c>
      <c r="R68" s="154">
        <v>27041073</v>
      </c>
      <c r="S68" s="155"/>
      <c r="T68" s="156"/>
      <c r="U68" s="146" t="s">
        <v>723</v>
      </c>
      <c r="V68" s="146"/>
      <c r="W68" s="146"/>
      <c r="X68" s="146"/>
      <c r="Y68" s="145"/>
      <c r="Z68" s="146"/>
      <c r="AA68" s="145"/>
      <c r="AB68" s="145"/>
      <c r="AC68" s="157" t="s">
        <v>433</v>
      </c>
      <c r="AD68" s="157" t="s">
        <v>498</v>
      </c>
      <c r="AE68" s="146"/>
      <c r="AF68" s="157"/>
      <c r="AG68" s="145"/>
      <c r="AH68" s="146" t="s">
        <v>694</v>
      </c>
      <c r="AI68" s="158" t="s">
        <v>694</v>
      </c>
      <c r="BD68" s="160" t="e">
        <f t="shared" si="11"/>
        <v>#DIV/0!</v>
      </c>
      <c r="BE68" s="160" t="e">
        <f t="shared" si="12"/>
        <v>#VALUE!</v>
      </c>
      <c r="BF68" s="159">
        <f t="shared" si="13"/>
        <v>8</v>
      </c>
      <c r="BG68" s="159">
        <f t="shared" si="14"/>
        <v>0</v>
      </c>
      <c r="BH68" s="159">
        <f t="shared" si="15"/>
        <v>16</v>
      </c>
      <c r="BI68" s="159">
        <f t="shared" si="16"/>
        <v>0</v>
      </c>
      <c r="BJ68" s="159">
        <f t="shared" si="17"/>
        <v>0</v>
      </c>
    </row>
    <row r="69" spans="1:62" s="159" customFormat="1" ht="17.25" thickTop="1" thickBot="1">
      <c r="A69" s="144"/>
      <c r="B69" s="145"/>
      <c r="C69" s="146"/>
      <c r="D69" s="147">
        <v>7200</v>
      </c>
      <c r="E69" s="146" t="s">
        <v>428</v>
      </c>
      <c r="F69" s="146"/>
      <c r="G69" s="148">
        <v>57000</v>
      </c>
      <c r="H69" s="149"/>
      <c r="I69" s="149"/>
      <c r="J69" s="150"/>
      <c r="K69" s="151">
        <f t="shared" si="9"/>
        <v>0</v>
      </c>
      <c r="L69" s="151">
        <f t="shared" si="10"/>
        <v>0</v>
      </c>
      <c r="M69" s="146" t="s">
        <v>724</v>
      </c>
      <c r="N69" s="152" t="s">
        <v>725</v>
      </c>
      <c r="O69" s="147"/>
      <c r="P69" s="145" t="s">
        <v>612</v>
      </c>
      <c r="Q69" s="153" t="s">
        <v>726</v>
      </c>
      <c r="R69" s="154">
        <v>22563210</v>
      </c>
      <c r="S69" s="155"/>
      <c r="T69" s="156"/>
      <c r="U69" s="146" t="s">
        <v>727</v>
      </c>
      <c r="V69" s="146"/>
      <c r="W69" s="146"/>
      <c r="X69" s="146"/>
      <c r="Y69" s="145"/>
      <c r="Z69" s="146"/>
      <c r="AA69" s="145"/>
      <c r="AB69" s="145"/>
      <c r="AC69" s="157" t="s">
        <v>568</v>
      </c>
      <c r="AD69" s="157" t="s">
        <v>641</v>
      </c>
      <c r="AE69" s="146"/>
      <c r="AF69" s="157"/>
      <c r="AG69" s="145"/>
      <c r="AH69" s="146">
        <v>41057</v>
      </c>
      <c r="AI69" s="158">
        <v>41057</v>
      </c>
      <c r="BD69" s="160" t="e">
        <f t="shared" si="11"/>
        <v>#DIV/0!</v>
      </c>
      <c r="BE69" s="160" t="e">
        <f t="shared" si="12"/>
        <v>#VALUE!</v>
      </c>
      <c r="BF69" s="159">
        <f t="shared" si="13"/>
        <v>8</v>
      </c>
      <c r="BG69" s="159">
        <f t="shared" si="14"/>
        <v>0</v>
      </c>
      <c r="BH69" s="159">
        <f t="shared" si="15"/>
        <v>9</v>
      </c>
      <c r="BI69" s="159">
        <f t="shared" si="16"/>
        <v>0</v>
      </c>
      <c r="BJ69" s="159">
        <f t="shared" si="17"/>
        <v>0</v>
      </c>
    </row>
    <row r="70" spans="1:62" s="159" customFormat="1" ht="17.25" thickTop="1" thickBot="1">
      <c r="A70" s="144"/>
      <c r="B70" s="145"/>
      <c r="C70" s="146"/>
      <c r="D70" s="147">
        <v>7200</v>
      </c>
      <c r="E70" s="146" t="s">
        <v>428</v>
      </c>
      <c r="F70" s="146"/>
      <c r="G70" s="148">
        <v>57000</v>
      </c>
      <c r="H70" s="149"/>
      <c r="I70" s="149"/>
      <c r="J70" s="150"/>
      <c r="K70" s="151">
        <f t="shared" si="9"/>
        <v>0</v>
      </c>
      <c r="L70" s="151">
        <f t="shared" si="10"/>
        <v>0</v>
      </c>
      <c r="M70" s="146" t="s">
        <v>728</v>
      </c>
      <c r="N70" s="152" t="s">
        <v>729</v>
      </c>
      <c r="O70" s="147"/>
      <c r="P70" s="145" t="s">
        <v>494</v>
      </c>
      <c r="Q70" s="153" t="s">
        <v>730</v>
      </c>
      <c r="R70" s="154">
        <v>26320023</v>
      </c>
      <c r="S70" s="155"/>
      <c r="T70" s="156"/>
      <c r="U70" s="146" t="s">
        <v>731</v>
      </c>
      <c r="V70" s="146"/>
      <c r="W70" s="146"/>
      <c r="X70" s="146"/>
      <c r="Y70" s="145"/>
      <c r="Z70" s="146"/>
      <c r="AA70" s="145"/>
      <c r="AB70" s="145"/>
      <c r="AC70" s="157" t="s">
        <v>226</v>
      </c>
      <c r="AD70" s="157" t="s">
        <v>732</v>
      </c>
      <c r="AE70" s="146"/>
      <c r="AF70" s="157"/>
      <c r="AG70" s="145"/>
      <c r="AH70" s="146" t="s">
        <v>694</v>
      </c>
      <c r="AI70" s="158" t="s">
        <v>694</v>
      </c>
      <c r="BD70" s="160" t="e">
        <f t="shared" si="11"/>
        <v>#DIV/0!</v>
      </c>
      <c r="BE70" s="160" t="e">
        <f t="shared" si="12"/>
        <v>#VALUE!</v>
      </c>
      <c r="BF70" s="159">
        <f t="shared" si="13"/>
        <v>8</v>
      </c>
      <c r="BG70" s="159">
        <f t="shared" si="14"/>
        <v>0</v>
      </c>
      <c r="BH70" s="159">
        <f t="shared" si="15"/>
        <v>14</v>
      </c>
      <c r="BI70" s="159">
        <f t="shared" si="16"/>
        <v>0</v>
      </c>
      <c r="BJ70" s="159">
        <f t="shared" si="17"/>
        <v>0</v>
      </c>
    </row>
    <row r="71" spans="1:62" s="159" customFormat="1" ht="17.25" thickTop="1" thickBot="1">
      <c r="A71" s="144"/>
      <c r="B71" s="145"/>
      <c r="C71" s="146"/>
      <c r="D71" s="147">
        <v>7200</v>
      </c>
      <c r="E71" s="146" t="s">
        <v>428</v>
      </c>
      <c r="F71" s="146"/>
      <c r="G71" s="148">
        <v>57000</v>
      </c>
      <c r="H71" s="149"/>
      <c r="I71" s="149"/>
      <c r="J71" s="150"/>
      <c r="K71" s="151">
        <f t="shared" si="9"/>
        <v>0</v>
      </c>
      <c r="L71" s="151">
        <f t="shared" si="10"/>
        <v>0</v>
      </c>
      <c r="M71" s="146" t="s">
        <v>733</v>
      </c>
      <c r="N71" s="152" t="s">
        <v>729</v>
      </c>
      <c r="O71" s="147"/>
      <c r="P71" s="145" t="s">
        <v>494</v>
      </c>
      <c r="Q71" s="153" t="s">
        <v>734</v>
      </c>
      <c r="R71" s="154">
        <v>23432492</v>
      </c>
      <c r="S71" s="155"/>
      <c r="T71" s="156"/>
      <c r="U71" s="146" t="s">
        <v>735</v>
      </c>
      <c r="V71" s="146"/>
      <c r="W71" s="146"/>
      <c r="X71" s="146"/>
      <c r="Y71" s="145"/>
      <c r="Z71" s="146"/>
      <c r="AA71" s="145" t="s">
        <v>736</v>
      </c>
      <c r="AB71" s="145"/>
      <c r="AC71" s="157" t="s">
        <v>572</v>
      </c>
      <c r="AD71" s="157" t="s">
        <v>693</v>
      </c>
      <c r="AE71" s="146"/>
      <c r="AF71" s="157"/>
      <c r="AG71" s="145"/>
      <c r="AH71" s="146" t="s">
        <v>694</v>
      </c>
      <c r="AI71" s="158" t="s">
        <v>694</v>
      </c>
      <c r="BD71" s="160" t="e">
        <f t="shared" si="11"/>
        <v>#DIV/0!</v>
      </c>
      <c r="BE71" s="160" t="e">
        <f t="shared" si="12"/>
        <v>#VALUE!</v>
      </c>
      <c r="BF71" s="159">
        <f t="shared" si="13"/>
        <v>8</v>
      </c>
      <c r="BG71" s="159">
        <f t="shared" si="14"/>
        <v>0</v>
      </c>
      <c r="BH71" s="159">
        <f t="shared" si="15"/>
        <v>40</v>
      </c>
      <c r="BI71" s="159">
        <f t="shared" si="16"/>
        <v>0</v>
      </c>
      <c r="BJ71" s="159">
        <f t="shared" si="17"/>
        <v>0</v>
      </c>
    </row>
    <row r="72" spans="1:62" s="159" customFormat="1" ht="17.25" thickTop="1" thickBot="1">
      <c r="A72" s="144"/>
      <c r="B72" s="145"/>
      <c r="C72" s="146"/>
      <c r="D72" s="147">
        <v>6500</v>
      </c>
      <c r="E72" s="146" t="s">
        <v>428</v>
      </c>
      <c r="F72" s="146"/>
      <c r="G72" s="148">
        <v>53000</v>
      </c>
      <c r="H72" s="149"/>
      <c r="I72" s="149"/>
      <c r="J72" s="150"/>
      <c r="K72" s="151">
        <f t="shared" si="9"/>
        <v>0</v>
      </c>
      <c r="L72" s="151">
        <f t="shared" si="10"/>
        <v>0</v>
      </c>
      <c r="M72" s="146" t="s">
        <v>737</v>
      </c>
      <c r="N72" s="152" t="s">
        <v>430</v>
      </c>
      <c r="O72" s="147"/>
      <c r="P72" s="145" t="s">
        <v>494</v>
      </c>
      <c r="Q72" s="153" t="s">
        <v>738</v>
      </c>
      <c r="R72" s="154">
        <v>24042479</v>
      </c>
      <c r="S72" s="155"/>
      <c r="T72" s="156"/>
      <c r="U72" s="146" t="s">
        <v>527</v>
      </c>
      <c r="V72" s="146"/>
      <c r="W72" s="146"/>
      <c r="X72" s="146"/>
      <c r="Y72" s="145"/>
      <c r="Z72" s="146"/>
      <c r="AA72" s="145"/>
      <c r="AB72" s="145"/>
      <c r="AC72" s="157" t="s">
        <v>739</v>
      </c>
      <c r="AD72" s="157" t="s">
        <v>732</v>
      </c>
      <c r="AE72" s="146"/>
      <c r="AF72" s="157"/>
      <c r="AG72" s="145"/>
      <c r="AH72" s="146" t="s">
        <v>694</v>
      </c>
      <c r="AI72" s="158" t="s">
        <v>694</v>
      </c>
      <c r="BD72" s="160" t="e">
        <f t="shared" si="11"/>
        <v>#DIV/0!</v>
      </c>
      <c r="BE72" s="160" t="e">
        <f t="shared" si="12"/>
        <v>#VALUE!</v>
      </c>
      <c r="BF72" s="159">
        <f t="shared" si="13"/>
        <v>8</v>
      </c>
      <c r="BG72" s="159">
        <f t="shared" si="14"/>
        <v>0</v>
      </c>
      <c r="BH72" s="159">
        <f t="shared" si="15"/>
        <v>13</v>
      </c>
      <c r="BI72" s="159">
        <f t="shared" si="16"/>
        <v>0</v>
      </c>
      <c r="BJ72" s="159">
        <f t="shared" si="17"/>
        <v>0</v>
      </c>
    </row>
    <row r="73" spans="1:62" s="159" customFormat="1" ht="17.25" thickTop="1" thickBot="1">
      <c r="A73" s="144"/>
      <c r="B73" s="145"/>
      <c r="C73" s="146"/>
      <c r="D73" s="147">
        <v>7200</v>
      </c>
      <c r="E73" s="146" t="s">
        <v>435</v>
      </c>
      <c r="F73" s="146"/>
      <c r="G73" s="148">
        <v>57000</v>
      </c>
      <c r="H73" s="149"/>
      <c r="I73" s="149"/>
      <c r="J73" s="150"/>
      <c r="K73" s="151">
        <f t="shared" si="9"/>
        <v>0</v>
      </c>
      <c r="L73" s="151">
        <f t="shared" si="10"/>
        <v>0</v>
      </c>
      <c r="M73" s="146" t="s">
        <v>740</v>
      </c>
      <c r="N73" s="152" t="s">
        <v>741</v>
      </c>
      <c r="O73" s="147"/>
      <c r="P73" s="145" t="s">
        <v>494</v>
      </c>
      <c r="Q73" s="153" t="s">
        <v>742</v>
      </c>
      <c r="R73" s="154">
        <v>26182514</v>
      </c>
      <c r="S73" s="155"/>
      <c r="T73" s="156"/>
      <c r="U73" s="146" t="s">
        <v>743</v>
      </c>
      <c r="V73" s="146"/>
      <c r="W73" s="146"/>
      <c r="X73" s="146"/>
      <c r="Y73" s="145"/>
      <c r="Z73" s="146"/>
      <c r="AA73" s="145"/>
      <c r="AB73" s="145"/>
      <c r="AC73" s="157" t="s">
        <v>532</v>
      </c>
      <c r="AD73" s="157" t="s">
        <v>533</v>
      </c>
      <c r="AE73" s="146"/>
      <c r="AF73" s="157"/>
      <c r="AG73" s="145"/>
      <c r="AH73" s="146" t="s">
        <v>694</v>
      </c>
      <c r="AI73" s="158" t="s">
        <v>694</v>
      </c>
      <c r="BD73" s="160" t="e">
        <f t="shared" si="11"/>
        <v>#DIV/0!</v>
      </c>
      <c r="BE73" s="160" t="e">
        <f t="shared" si="12"/>
        <v>#VALUE!</v>
      </c>
      <c r="BF73" s="159">
        <f t="shared" si="13"/>
        <v>8</v>
      </c>
      <c r="BG73" s="159">
        <f t="shared" si="14"/>
        <v>0</v>
      </c>
      <c r="BH73" s="159">
        <f t="shared" si="15"/>
        <v>10</v>
      </c>
      <c r="BI73" s="159">
        <f t="shared" si="16"/>
        <v>0</v>
      </c>
      <c r="BJ73" s="159">
        <f t="shared" si="17"/>
        <v>0</v>
      </c>
    </row>
    <row r="74" spans="1:62" s="159" customFormat="1" ht="17.25" thickTop="1" thickBot="1">
      <c r="A74" s="144"/>
      <c r="B74" s="145"/>
      <c r="C74" s="146"/>
      <c r="D74" s="147">
        <v>7000</v>
      </c>
      <c r="E74" s="146" t="s">
        <v>448</v>
      </c>
      <c r="F74" s="146"/>
      <c r="G74" s="148">
        <v>55000</v>
      </c>
      <c r="H74" s="149"/>
      <c r="I74" s="149"/>
      <c r="J74" s="150"/>
      <c r="K74" s="151">
        <f t="shared" si="9"/>
        <v>0</v>
      </c>
      <c r="L74" s="151">
        <f t="shared" si="10"/>
        <v>0</v>
      </c>
      <c r="M74" s="146" t="s">
        <v>744</v>
      </c>
      <c r="N74" s="152" t="s">
        <v>462</v>
      </c>
      <c r="O74" s="147"/>
      <c r="P74" s="145" t="s">
        <v>411</v>
      </c>
      <c r="Q74" s="153" t="s">
        <v>745</v>
      </c>
      <c r="R74" s="154">
        <v>24835813</v>
      </c>
      <c r="S74" s="155"/>
      <c r="T74" s="156"/>
      <c r="U74" s="146" t="s">
        <v>746</v>
      </c>
      <c r="V74" s="146"/>
      <c r="W74" s="146"/>
      <c r="X74" s="146"/>
      <c r="Y74" s="145"/>
      <c r="Z74" s="146"/>
      <c r="AA74" s="145"/>
      <c r="AB74" s="145"/>
      <c r="AC74" s="157" t="s">
        <v>585</v>
      </c>
      <c r="AD74" s="157" t="s">
        <v>420</v>
      </c>
      <c r="AE74" s="146"/>
      <c r="AF74" s="157"/>
      <c r="AG74" s="145"/>
      <c r="AH74" s="146">
        <v>41020</v>
      </c>
      <c r="AI74" s="158">
        <v>41020</v>
      </c>
      <c r="BD74" s="160" t="e">
        <f t="shared" si="11"/>
        <v>#DIV/0!</v>
      </c>
      <c r="BE74" s="160" t="e">
        <f t="shared" si="12"/>
        <v>#VALUE!</v>
      </c>
      <c r="BF74" s="159">
        <f t="shared" si="13"/>
        <v>8</v>
      </c>
      <c r="BG74" s="159">
        <f t="shared" si="14"/>
        <v>0</v>
      </c>
      <c r="BH74" s="159">
        <f t="shared" si="15"/>
        <v>14</v>
      </c>
      <c r="BI74" s="159">
        <f t="shared" si="16"/>
        <v>0</v>
      </c>
      <c r="BJ74" s="159">
        <f t="shared" si="17"/>
        <v>0</v>
      </c>
    </row>
    <row r="75" spans="1:62" s="159" customFormat="1" ht="17.25" thickTop="1" thickBot="1">
      <c r="A75" s="144"/>
      <c r="B75" s="145"/>
      <c r="C75" s="146"/>
      <c r="D75" s="147">
        <v>15800</v>
      </c>
      <c r="E75" s="146" t="s">
        <v>428</v>
      </c>
      <c r="F75" s="146"/>
      <c r="G75" s="148">
        <v>53000</v>
      </c>
      <c r="H75" s="149"/>
      <c r="I75" s="149"/>
      <c r="J75" s="150"/>
      <c r="K75" s="151">
        <f t="shared" si="9"/>
        <v>0</v>
      </c>
      <c r="L75" s="151">
        <f t="shared" si="10"/>
        <v>0</v>
      </c>
      <c r="M75" s="146" t="s">
        <v>747</v>
      </c>
      <c r="N75" s="152" t="s">
        <v>510</v>
      </c>
      <c r="O75" s="147"/>
      <c r="P75" s="145" t="s">
        <v>494</v>
      </c>
      <c r="Q75" s="153" t="s">
        <v>748</v>
      </c>
      <c r="R75" s="154">
        <v>22878337</v>
      </c>
      <c r="S75" s="155"/>
      <c r="T75" s="156"/>
      <c r="U75" s="146" t="s">
        <v>749</v>
      </c>
      <c r="V75" s="146"/>
      <c r="W75" s="146"/>
      <c r="X75" s="146"/>
      <c r="Y75" s="145"/>
      <c r="Z75" s="146"/>
      <c r="AA75" s="145"/>
      <c r="AB75" s="145"/>
      <c r="AC75" s="157" t="s">
        <v>433</v>
      </c>
      <c r="AD75" s="157" t="s">
        <v>498</v>
      </c>
      <c r="AE75" s="146"/>
      <c r="AF75" s="157"/>
      <c r="AG75" s="145"/>
      <c r="AH75" s="146" t="s">
        <v>694</v>
      </c>
      <c r="AI75" s="158" t="s">
        <v>694</v>
      </c>
      <c r="BD75" s="160" t="e">
        <f t="shared" si="11"/>
        <v>#DIV/0!</v>
      </c>
      <c r="BE75" s="160" t="e">
        <f t="shared" si="12"/>
        <v>#VALUE!</v>
      </c>
      <c r="BF75" s="159">
        <f t="shared" si="13"/>
        <v>8</v>
      </c>
      <c r="BG75" s="159">
        <f t="shared" si="14"/>
        <v>0</v>
      </c>
      <c r="BH75" s="159">
        <f t="shared" si="15"/>
        <v>34</v>
      </c>
      <c r="BI75" s="159">
        <f t="shared" si="16"/>
        <v>0</v>
      </c>
      <c r="BJ75" s="159">
        <f t="shared" si="17"/>
        <v>0</v>
      </c>
    </row>
    <row r="76" spans="1:62" s="159" customFormat="1" ht="17.25" thickTop="1" thickBot="1">
      <c r="A76" s="144"/>
      <c r="B76" s="145"/>
      <c r="C76" s="146"/>
      <c r="D76" s="147">
        <v>5900</v>
      </c>
      <c r="E76" s="146" t="s">
        <v>428</v>
      </c>
      <c r="F76" s="146"/>
      <c r="G76" s="148">
        <v>45000</v>
      </c>
      <c r="H76" s="149"/>
      <c r="I76" s="149"/>
      <c r="J76" s="150"/>
      <c r="K76" s="151">
        <f t="shared" si="9"/>
        <v>0</v>
      </c>
      <c r="L76" s="151">
        <f t="shared" si="10"/>
        <v>0</v>
      </c>
      <c r="M76" s="146" t="s">
        <v>750</v>
      </c>
      <c r="N76" s="152" t="s">
        <v>675</v>
      </c>
      <c r="O76" s="147"/>
      <c r="P76" s="145" t="s">
        <v>494</v>
      </c>
      <c r="Q76" s="153" t="s">
        <v>751</v>
      </c>
      <c r="R76" s="154">
        <v>24551323</v>
      </c>
      <c r="S76" s="155"/>
      <c r="T76" s="156"/>
      <c r="U76" s="146" t="s">
        <v>752</v>
      </c>
      <c r="V76" s="146"/>
      <c r="W76" s="146"/>
      <c r="X76" s="146"/>
      <c r="Y76" s="145"/>
      <c r="Z76" s="146"/>
      <c r="AA76" s="145"/>
      <c r="AB76" s="145"/>
      <c r="AC76" s="157" t="s">
        <v>753</v>
      </c>
      <c r="AD76" s="157" t="s">
        <v>732</v>
      </c>
      <c r="AE76" s="146"/>
      <c r="AF76" s="157"/>
      <c r="AG76" s="145"/>
      <c r="AH76" s="146" t="s">
        <v>421</v>
      </c>
      <c r="AI76" s="158" t="s">
        <v>421</v>
      </c>
      <c r="BD76" s="160" t="e">
        <f t="shared" si="11"/>
        <v>#DIV/0!</v>
      </c>
      <c r="BE76" s="160" t="e">
        <f t="shared" si="12"/>
        <v>#VALUE!</v>
      </c>
      <c r="BF76" s="159">
        <f t="shared" si="13"/>
        <v>8</v>
      </c>
      <c r="BG76" s="159">
        <f t="shared" si="14"/>
        <v>0</v>
      </c>
      <c r="BH76" s="159">
        <f t="shared" si="15"/>
        <v>37</v>
      </c>
      <c r="BI76" s="159">
        <f t="shared" si="16"/>
        <v>0</v>
      </c>
      <c r="BJ76" s="159">
        <f t="shared" si="17"/>
        <v>0</v>
      </c>
    </row>
    <row r="77" spans="1:62" s="159" customFormat="1" ht="17.25" thickTop="1" thickBot="1">
      <c r="A77" s="144"/>
      <c r="B77" s="145"/>
      <c r="C77" s="146"/>
      <c r="D77" s="147">
        <v>7200</v>
      </c>
      <c r="E77" s="146" t="s">
        <v>428</v>
      </c>
      <c r="F77" s="146"/>
      <c r="G77" s="148">
        <v>57000</v>
      </c>
      <c r="H77" s="149"/>
      <c r="I77" s="149"/>
      <c r="J77" s="150"/>
      <c r="K77" s="151">
        <f t="shared" si="9"/>
        <v>0</v>
      </c>
      <c r="L77" s="151">
        <f t="shared" si="10"/>
        <v>0</v>
      </c>
      <c r="M77" s="146" t="s">
        <v>754</v>
      </c>
      <c r="N77" s="152" t="s">
        <v>729</v>
      </c>
      <c r="O77" s="147"/>
      <c r="P77" s="145" t="s">
        <v>494</v>
      </c>
      <c r="Q77" s="153" t="s">
        <v>755</v>
      </c>
      <c r="R77" s="154">
        <v>35733146</v>
      </c>
      <c r="S77" s="155"/>
      <c r="T77" s="156"/>
      <c r="U77" s="146" t="s">
        <v>756</v>
      </c>
      <c r="V77" s="146"/>
      <c r="W77" s="146"/>
      <c r="X77" s="146"/>
      <c r="Y77" s="145"/>
      <c r="Z77" s="146"/>
      <c r="AA77" s="145"/>
      <c r="AB77" s="145"/>
      <c r="AC77" s="157" t="s">
        <v>419</v>
      </c>
      <c r="AD77" s="157" t="s">
        <v>420</v>
      </c>
      <c r="AE77" s="146"/>
      <c r="AF77" s="157"/>
      <c r="AG77" s="145"/>
      <c r="AH77" s="146" t="s">
        <v>421</v>
      </c>
      <c r="AI77" s="158" t="s">
        <v>421</v>
      </c>
      <c r="BD77" s="160" t="e">
        <f t="shared" si="11"/>
        <v>#DIV/0!</v>
      </c>
      <c r="BE77" s="160" t="e">
        <f t="shared" si="12"/>
        <v>#VALUE!</v>
      </c>
      <c r="BF77" s="159">
        <f t="shared" si="13"/>
        <v>8</v>
      </c>
      <c r="BG77" s="159">
        <f t="shared" si="14"/>
        <v>0</v>
      </c>
      <c r="BH77" s="159">
        <f t="shared" si="15"/>
        <v>28</v>
      </c>
      <c r="BI77" s="159">
        <f t="shared" si="16"/>
        <v>0</v>
      </c>
      <c r="BJ77" s="159">
        <f t="shared" si="17"/>
        <v>0</v>
      </c>
    </row>
    <row r="78" spans="1:62" s="159" customFormat="1" ht="17.25" thickTop="1" thickBot="1">
      <c r="A78" s="144"/>
      <c r="B78" s="145"/>
      <c r="C78" s="146"/>
      <c r="D78" s="147">
        <v>7200</v>
      </c>
      <c r="E78" s="146" t="s">
        <v>448</v>
      </c>
      <c r="F78" s="146"/>
      <c r="G78" s="148">
        <v>57000</v>
      </c>
      <c r="H78" s="149"/>
      <c r="I78" s="149"/>
      <c r="J78" s="150"/>
      <c r="K78" s="151">
        <f t="shared" si="9"/>
        <v>0</v>
      </c>
      <c r="L78" s="151">
        <f t="shared" si="10"/>
        <v>0</v>
      </c>
      <c r="M78" s="146" t="s">
        <v>757</v>
      </c>
      <c r="N78" s="152" t="s">
        <v>729</v>
      </c>
      <c r="O78" s="147"/>
      <c r="P78" s="145" t="s">
        <v>411</v>
      </c>
      <c r="Q78" s="153" t="s">
        <v>758</v>
      </c>
      <c r="R78" s="154">
        <v>25198114</v>
      </c>
      <c r="S78" s="155"/>
      <c r="T78" s="156"/>
      <c r="U78" s="146" t="s">
        <v>527</v>
      </c>
      <c r="V78" s="146"/>
      <c r="W78" s="146"/>
      <c r="X78" s="146"/>
      <c r="Y78" s="145"/>
      <c r="Z78" s="146"/>
      <c r="AA78" s="145"/>
      <c r="AB78" s="145"/>
      <c r="AC78" s="157" t="s">
        <v>759</v>
      </c>
      <c r="AD78" s="157" t="s">
        <v>498</v>
      </c>
      <c r="AE78" s="146"/>
      <c r="AF78" s="157"/>
      <c r="AG78" s="145"/>
      <c r="AH78" s="146">
        <v>41054</v>
      </c>
      <c r="AI78" s="158">
        <v>41054</v>
      </c>
      <c r="BD78" s="160" t="e">
        <f t="shared" si="11"/>
        <v>#DIV/0!</v>
      </c>
      <c r="BE78" s="160" t="e">
        <f t="shared" si="12"/>
        <v>#VALUE!</v>
      </c>
      <c r="BF78" s="159">
        <f t="shared" si="13"/>
        <v>8</v>
      </c>
      <c r="BG78" s="159">
        <f t="shared" si="14"/>
        <v>0</v>
      </c>
      <c r="BH78" s="159">
        <f t="shared" si="15"/>
        <v>13</v>
      </c>
      <c r="BI78" s="159">
        <f t="shared" si="16"/>
        <v>0</v>
      </c>
      <c r="BJ78" s="159">
        <f t="shared" si="17"/>
        <v>0</v>
      </c>
    </row>
    <row r="79" spans="1:62" s="159" customFormat="1" ht="17.25" thickTop="1" thickBot="1">
      <c r="A79" s="144"/>
      <c r="B79" s="145"/>
      <c r="C79" s="146"/>
      <c r="D79" s="147">
        <v>7200</v>
      </c>
      <c r="E79" s="146" t="s">
        <v>448</v>
      </c>
      <c r="F79" s="146"/>
      <c r="G79" s="148">
        <v>53000</v>
      </c>
      <c r="H79" s="149"/>
      <c r="I79" s="149"/>
      <c r="J79" s="150"/>
      <c r="K79" s="151">
        <f t="shared" si="9"/>
        <v>0</v>
      </c>
      <c r="L79" s="151">
        <f t="shared" si="10"/>
        <v>0</v>
      </c>
      <c r="M79" s="146" t="s">
        <v>760</v>
      </c>
      <c r="N79" s="152" t="s">
        <v>761</v>
      </c>
      <c r="O79" s="147"/>
      <c r="P79" s="145" t="s">
        <v>494</v>
      </c>
      <c r="Q79" s="153" t="s">
        <v>762</v>
      </c>
      <c r="R79" s="154">
        <v>22903044</v>
      </c>
      <c r="S79" s="155"/>
      <c r="T79" s="156"/>
      <c r="U79" s="146"/>
      <c r="V79" s="146"/>
      <c r="W79" s="146"/>
      <c r="X79" s="146"/>
      <c r="Y79" s="145"/>
      <c r="Z79" s="146"/>
      <c r="AA79" s="145"/>
      <c r="AB79" s="145"/>
      <c r="AC79" s="157" t="s">
        <v>763</v>
      </c>
      <c r="AD79" s="157" t="s">
        <v>693</v>
      </c>
      <c r="AE79" s="146"/>
      <c r="AF79" s="157"/>
      <c r="AG79" s="145"/>
      <c r="AH79" s="146">
        <v>41069</v>
      </c>
      <c r="AI79" s="158">
        <v>41069</v>
      </c>
      <c r="BD79" s="160" t="e">
        <f t="shared" si="11"/>
        <v>#DIV/0!</v>
      </c>
      <c r="BE79" s="160" t="e">
        <f t="shared" si="12"/>
        <v>#VALUE!</v>
      </c>
      <c r="BF79" s="159">
        <f t="shared" si="13"/>
        <v>8</v>
      </c>
      <c r="BG79" s="159">
        <f t="shared" si="14"/>
        <v>0</v>
      </c>
      <c r="BH79" s="159">
        <f t="shared" si="15"/>
        <v>0</v>
      </c>
      <c r="BI79" s="159">
        <f t="shared" si="16"/>
        <v>0</v>
      </c>
      <c r="BJ79" s="159">
        <f t="shared" si="17"/>
        <v>0</v>
      </c>
    </row>
    <row r="80" spans="1:62" s="159" customFormat="1" ht="17.25" thickTop="1" thickBot="1">
      <c r="A80" s="144"/>
      <c r="B80" s="145"/>
      <c r="C80" s="146"/>
      <c r="D80" s="147">
        <v>7200</v>
      </c>
      <c r="E80" s="146" t="s">
        <v>448</v>
      </c>
      <c r="F80" s="146"/>
      <c r="G80" s="148">
        <v>53000</v>
      </c>
      <c r="H80" s="149"/>
      <c r="I80" s="149"/>
      <c r="J80" s="150"/>
      <c r="K80" s="151">
        <f t="shared" si="9"/>
        <v>0</v>
      </c>
      <c r="L80" s="151">
        <f t="shared" si="10"/>
        <v>0</v>
      </c>
      <c r="M80" s="146" t="s">
        <v>764</v>
      </c>
      <c r="N80" s="152" t="s">
        <v>761</v>
      </c>
      <c r="O80" s="147"/>
      <c r="P80" s="145" t="s">
        <v>494</v>
      </c>
      <c r="Q80" s="153" t="s">
        <v>765</v>
      </c>
      <c r="R80" s="154">
        <v>22903044</v>
      </c>
      <c r="S80" s="155"/>
      <c r="T80" s="156"/>
      <c r="U80" s="146"/>
      <c r="V80" s="146"/>
      <c r="W80" s="146"/>
      <c r="X80" s="146"/>
      <c r="Y80" s="145"/>
      <c r="Z80" s="146"/>
      <c r="AA80" s="145"/>
      <c r="AB80" s="145"/>
      <c r="AC80" s="157" t="s">
        <v>763</v>
      </c>
      <c r="AD80" s="157" t="s">
        <v>693</v>
      </c>
      <c r="AE80" s="146"/>
      <c r="AF80" s="157"/>
      <c r="AG80" s="145"/>
      <c r="AH80" s="146">
        <v>41069</v>
      </c>
      <c r="AI80" s="158">
        <v>41069</v>
      </c>
      <c r="BD80" s="160" t="e">
        <f t="shared" si="11"/>
        <v>#DIV/0!</v>
      </c>
      <c r="BE80" s="160" t="e">
        <f t="shared" si="12"/>
        <v>#VALUE!</v>
      </c>
      <c r="BF80" s="159">
        <f t="shared" si="13"/>
        <v>8</v>
      </c>
      <c r="BG80" s="159">
        <f t="shared" si="14"/>
        <v>0</v>
      </c>
      <c r="BH80" s="159">
        <f t="shared" si="15"/>
        <v>0</v>
      </c>
      <c r="BI80" s="159">
        <f t="shared" si="16"/>
        <v>0</v>
      </c>
      <c r="BJ80" s="159">
        <f t="shared" si="17"/>
        <v>0</v>
      </c>
    </row>
    <row r="81" spans="1:62" s="159" customFormat="1" ht="17.25" thickTop="1" thickBot="1">
      <c r="A81" s="144"/>
      <c r="B81" s="145"/>
      <c r="C81" s="146"/>
      <c r="D81" s="147">
        <v>7200</v>
      </c>
      <c r="E81" s="146" t="s">
        <v>448</v>
      </c>
      <c r="F81" s="146"/>
      <c r="G81" s="148">
        <v>53000</v>
      </c>
      <c r="H81" s="149"/>
      <c r="I81" s="149"/>
      <c r="J81" s="150"/>
      <c r="K81" s="151">
        <f t="shared" si="9"/>
        <v>0</v>
      </c>
      <c r="L81" s="151">
        <f t="shared" si="10"/>
        <v>0</v>
      </c>
      <c r="M81" s="146" t="s">
        <v>766</v>
      </c>
      <c r="N81" s="152" t="s">
        <v>761</v>
      </c>
      <c r="O81" s="147"/>
      <c r="P81" s="145" t="s">
        <v>494</v>
      </c>
      <c r="Q81" s="153" t="s">
        <v>767</v>
      </c>
      <c r="R81" s="154" t="s">
        <v>765</v>
      </c>
      <c r="S81" s="155"/>
      <c r="T81" s="156"/>
      <c r="U81" s="146"/>
      <c r="V81" s="146"/>
      <c r="W81" s="146"/>
      <c r="X81" s="146"/>
      <c r="Y81" s="145"/>
      <c r="Z81" s="146"/>
      <c r="AA81" s="145"/>
      <c r="AB81" s="145"/>
      <c r="AC81" s="157" t="s">
        <v>763</v>
      </c>
      <c r="AD81" s="157" t="s">
        <v>693</v>
      </c>
      <c r="AE81" s="146"/>
      <c r="AF81" s="157"/>
      <c r="AG81" s="145"/>
      <c r="AH81" s="146">
        <v>41069</v>
      </c>
      <c r="AI81" s="158">
        <v>41069</v>
      </c>
      <c r="BD81" s="160" t="e">
        <f t="shared" si="11"/>
        <v>#DIV/0!</v>
      </c>
      <c r="BE81" s="160" t="e">
        <f t="shared" si="12"/>
        <v>#VALUE!</v>
      </c>
      <c r="BF81" s="159">
        <f t="shared" si="13"/>
        <v>11</v>
      </c>
      <c r="BG81" s="159">
        <f t="shared" si="14"/>
        <v>0</v>
      </c>
      <c r="BH81" s="159">
        <f t="shared" si="15"/>
        <v>0</v>
      </c>
      <c r="BI81" s="159">
        <f t="shared" si="16"/>
        <v>0</v>
      </c>
      <c r="BJ81" s="159">
        <f t="shared" si="17"/>
        <v>0</v>
      </c>
    </row>
    <row r="82" spans="1:62" s="159" customFormat="1" ht="17.25" thickTop="1" thickBot="1">
      <c r="A82" s="144"/>
      <c r="B82" s="145"/>
      <c r="C82" s="146"/>
      <c r="D82" s="147">
        <v>6500</v>
      </c>
      <c r="E82" s="146" t="s">
        <v>428</v>
      </c>
      <c r="F82" s="146"/>
      <c r="G82" s="148">
        <v>53000</v>
      </c>
      <c r="H82" s="149"/>
      <c r="I82" s="149"/>
      <c r="J82" s="150"/>
      <c r="K82" s="151">
        <f t="shared" si="9"/>
        <v>0</v>
      </c>
      <c r="L82" s="151">
        <f t="shared" si="10"/>
        <v>0</v>
      </c>
      <c r="M82" s="146" t="s">
        <v>768</v>
      </c>
      <c r="N82" s="152" t="s">
        <v>430</v>
      </c>
      <c r="O82" s="147"/>
      <c r="P82" s="145" t="s">
        <v>494</v>
      </c>
      <c r="Q82" s="153" t="s">
        <v>769</v>
      </c>
      <c r="R82" s="154">
        <v>33476493</v>
      </c>
      <c r="S82" s="155"/>
      <c r="T82" s="156"/>
      <c r="U82" s="146" t="s">
        <v>770</v>
      </c>
      <c r="V82" s="146"/>
      <c r="W82" s="146"/>
      <c r="X82" s="146"/>
      <c r="Y82" s="145"/>
      <c r="Z82" s="146"/>
      <c r="AA82" s="145"/>
      <c r="AB82" s="145"/>
      <c r="AC82" s="157" t="s">
        <v>739</v>
      </c>
      <c r="AD82" s="157" t="s">
        <v>732</v>
      </c>
      <c r="AE82" s="146"/>
      <c r="AF82" s="157"/>
      <c r="AG82" s="145"/>
      <c r="AH82" s="146" t="s">
        <v>694</v>
      </c>
      <c r="AI82" s="158" t="s">
        <v>694</v>
      </c>
      <c r="BD82" s="160" t="e">
        <f t="shared" si="11"/>
        <v>#DIV/0!</v>
      </c>
      <c r="BE82" s="160" t="e">
        <f t="shared" si="12"/>
        <v>#VALUE!</v>
      </c>
      <c r="BF82" s="159">
        <f t="shared" si="13"/>
        <v>8</v>
      </c>
      <c r="BG82" s="159">
        <f t="shared" si="14"/>
        <v>0</v>
      </c>
      <c r="BH82" s="159">
        <f t="shared" si="15"/>
        <v>16</v>
      </c>
      <c r="BI82" s="159">
        <f t="shared" si="16"/>
        <v>0</v>
      </c>
      <c r="BJ82" s="159">
        <f t="shared" si="17"/>
        <v>0</v>
      </c>
    </row>
    <row r="83" spans="1:62" s="159" customFormat="1" ht="17.25" thickTop="1" thickBot="1">
      <c r="A83" s="144"/>
      <c r="B83" s="145"/>
      <c r="C83" s="146"/>
      <c r="D83" s="147">
        <v>7200</v>
      </c>
      <c r="E83" s="146" t="s">
        <v>428</v>
      </c>
      <c r="F83" s="146"/>
      <c r="G83" s="148">
        <v>57000</v>
      </c>
      <c r="H83" s="149"/>
      <c r="I83" s="149"/>
      <c r="J83" s="150"/>
      <c r="K83" s="151">
        <f t="shared" si="9"/>
        <v>0</v>
      </c>
      <c r="L83" s="151">
        <f t="shared" si="10"/>
        <v>0</v>
      </c>
      <c r="M83" s="146" t="s">
        <v>771</v>
      </c>
      <c r="N83" s="152" t="s">
        <v>729</v>
      </c>
      <c r="O83" s="147"/>
      <c r="P83" s="145" t="s">
        <v>494</v>
      </c>
      <c r="Q83" s="153" t="s">
        <v>772</v>
      </c>
      <c r="R83" s="154">
        <v>27873788</v>
      </c>
      <c r="S83" s="155"/>
      <c r="T83" s="156"/>
      <c r="U83" s="146" t="s">
        <v>773</v>
      </c>
      <c r="V83" s="146"/>
      <c r="W83" s="146"/>
      <c r="X83" s="146"/>
      <c r="Y83" s="145"/>
      <c r="Z83" s="146"/>
      <c r="AA83" s="145"/>
      <c r="AB83" s="145"/>
      <c r="AC83" s="157" t="s">
        <v>593</v>
      </c>
      <c r="AD83" s="157" t="s">
        <v>707</v>
      </c>
      <c r="AE83" s="146"/>
      <c r="AF83" s="157"/>
      <c r="AG83" s="145"/>
      <c r="AH83" s="146">
        <v>41071</v>
      </c>
      <c r="AI83" s="158">
        <v>41071</v>
      </c>
      <c r="BD83" s="160" t="e">
        <f t="shared" si="11"/>
        <v>#DIV/0!</v>
      </c>
      <c r="BE83" s="160" t="e">
        <f t="shared" si="12"/>
        <v>#VALUE!</v>
      </c>
      <c r="BF83" s="159">
        <f t="shared" si="13"/>
        <v>8</v>
      </c>
      <c r="BG83" s="159">
        <f t="shared" si="14"/>
        <v>0</v>
      </c>
      <c r="BH83" s="159">
        <f t="shared" si="15"/>
        <v>15</v>
      </c>
      <c r="BI83" s="159">
        <f t="shared" si="16"/>
        <v>0</v>
      </c>
      <c r="BJ83" s="159">
        <f t="shared" si="17"/>
        <v>0</v>
      </c>
    </row>
    <row r="84" spans="1:62" s="159" customFormat="1" ht="17.25" thickTop="1" thickBot="1">
      <c r="A84" s="144"/>
      <c r="B84" s="145"/>
      <c r="C84" s="146"/>
      <c r="D84" s="147">
        <v>7200</v>
      </c>
      <c r="E84" s="146" t="s">
        <v>774</v>
      </c>
      <c r="F84" s="146"/>
      <c r="G84" s="148">
        <v>54500</v>
      </c>
      <c r="H84" s="149"/>
      <c r="I84" s="149"/>
      <c r="J84" s="150"/>
      <c r="K84" s="151">
        <f t="shared" si="9"/>
        <v>0</v>
      </c>
      <c r="L84" s="151">
        <f t="shared" si="10"/>
        <v>0</v>
      </c>
      <c r="M84" s="146" t="s">
        <v>775</v>
      </c>
      <c r="N84" s="152" t="s">
        <v>776</v>
      </c>
      <c r="O84" s="147"/>
      <c r="P84" s="145" t="s">
        <v>494</v>
      </c>
      <c r="Q84" s="153" t="s">
        <v>777</v>
      </c>
      <c r="R84" s="154">
        <v>33855116</v>
      </c>
      <c r="S84" s="155"/>
      <c r="T84" s="156"/>
      <c r="U84" s="146" t="s">
        <v>778</v>
      </c>
      <c r="V84" s="146"/>
      <c r="W84" s="146"/>
      <c r="X84" s="146"/>
      <c r="Y84" s="145"/>
      <c r="Z84" s="146"/>
      <c r="AA84" s="145"/>
      <c r="AB84" s="145"/>
      <c r="AC84" s="157" t="s">
        <v>568</v>
      </c>
      <c r="AD84" s="157" t="s">
        <v>641</v>
      </c>
      <c r="AE84" s="146"/>
      <c r="AF84" s="157"/>
      <c r="AG84" s="145"/>
      <c r="AH84" s="146">
        <v>41070</v>
      </c>
      <c r="AI84" s="158">
        <v>41070</v>
      </c>
      <c r="BD84" s="160" t="e">
        <f t="shared" si="11"/>
        <v>#DIV/0!</v>
      </c>
      <c r="BE84" s="160" t="e">
        <f t="shared" si="12"/>
        <v>#VALUE!</v>
      </c>
      <c r="BF84" s="159">
        <f t="shared" si="13"/>
        <v>8</v>
      </c>
      <c r="BG84" s="159">
        <f t="shared" si="14"/>
        <v>0</v>
      </c>
      <c r="BH84" s="159">
        <f t="shared" si="15"/>
        <v>24</v>
      </c>
      <c r="BI84" s="159">
        <f t="shared" si="16"/>
        <v>0</v>
      </c>
      <c r="BJ84" s="159">
        <f t="shared" si="17"/>
        <v>0</v>
      </c>
    </row>
    <row r="85" spans="1:62" s="159" customFormat="1" ht="17.25" thickTop="1" thickBot="1">
      <c r="A85" s="144"/>
      <c r="B85" s="145"/>
      <c r="C85" s="146"/>
      <c r="D85" s="147">
        <v>7200</v>
      </c>
      <c r="E85" s="146" t="s">
        <v>428</v>
      </c>
      <c r="F85" s="146"/>
      <c r="G85" s="148">
        <v>57000</v>
      </c>
      <c r="H85" s="149"/>
      <c r="I85" s="149"/>
      <c r="J85" s="150"/>
      <c r="K85" s="151">
        <f t="shared" si="9"/>
        <v>0</v>
      </c>
      <c r="L85" s="151">
        <f t="shared" si="10"/>
        <v>0</v>
      </c>
      <c r="M85" s="146" t="s">
        <v>779</v>
      </c>
      <c r="N85" s="152" t="s">
        <v>729</v>
      </c>
      <c r="O85" s="147"/>
      <c r="P85" s="145" t="s">
        <v>494</v>
      </c>
      <c r="Q85" s="153" t="s">
        <v>780</v>
      </c>
      <c r="R85" s="154">
        <v>25897914</v>
      </c>
      <c r="S85" s="155"/>
      <c r="T85" s="156"/>
      <c r="U85" s="146" t="s">
        <v>781</v>
      </c>
      <c r="V85" s="146"/>
      <c r="W85" s="146"/>
      <c r="X85" s="146"/>
      <c r="Y85" s="145"/>
      <c r="Z85" s="146"/>
      <c r="AA85" s="145"/>
      <c r="AB85" s="145"/>
      <c r="AC85" s="157" t="s">
        <v>471</v>
      </c>
      <c r="AD85" s="157" t="s">
        <v>641</v>
      </c>
      <c r="AE85" s="146"/>
      <c r="AF85" s="157"/>
      <c r="AG85" s="145"/>
      <c r="AH85" s="146" t="s">
        <v>694</v>
      </c>
      <c r="AI85" s="158" t="s">
        <v>694</v>
      </c>
      <c r="BD85" s="160" t="e">
        <f t="shared" si="11"/>
        <v>#DIV/0!</v>
      </c>
      <c r="BE85" s="160" t="e">
        <f t="shared" si="12"/>
        <v>#VALUE!</v>
      </c>
      <c r="BF85" s="159">
        <f t="shared" si="13"/>
        <v>8</v>
      </c>
      <c r="BG85" s="159">
        <f t="shared" si="14"/>
        <v>0</v>
      </c>
      <c r="BH85" s="159">
        <f t="shared" si="15"/>
        <v>19</v>
      </c>
      <c r="BI85" s="159">
        <f t="shared" si="16"/>
        <v>0</v>
      </c>
      <c r="BJ85" s="159">
        <f t="shared" si="17"/>
        <v>0</v>
      </c>
    </row>
    <row r="86" spans="1:62" s="159" customFormat="1" ht="17.25" thickTop="1" thickBot="1">
      <c r="A86" s="144"/>
      <c r="B86" s="145"/>
      <c r="C86" s="146"/>
      <c r="D86" s="147">
        <v>7200</v>
      </c>
      <c r="E86" s="146" t="s">
        <v>428</v>
      </c>
      <c r="F86" s="146"/>
      <c r="G86" s="148">
        <v>57000</v>
      </c>
      <c r="H86" s="149"/>
      <c r="I86" s="149"/>
      <c r="J86" s="150"/>
      <c r="K86" s="151">
        <f t="shared" si="9"/>
        <v>0</v>
      </c>
      <c r="L86" s="151">
        <f t="shared" si="10"/>
        <v>0</v>
      </c>
      <c r="M86" s="146" t="s">
        <v>782</v>
      </c>
      <c r="N86" s="152" t="s">
        <v>729</v>
      </c>
      <c r="O86" s="147"/>
      <c r="P86" s="145" t="s">
        <v>494</v>
      </c>
      <c r="Q86" s="153" t="s">
        <v>783</v>
      </c>
      <c r="R86" s="154">
        <v>23709211</v>
      </c>
      <c r="S86" s="155"/>
      <c r="T86" s="156"/>
      <c r="U86" s="146" t="s">
        <v>784</v>
      </c>
      <c r="V86" s="146"/>
      <c r="W86" s="146"/>
      <c r="X86" s="146"/>
      <c r="Y86" s="145"/>
      <c r="Z86" s="146"/>
      <c r="AA86" s="145"/>
      <c r="AB86" s="145"/>
      <c r="AC86" s="157" t="s">
        <v>785</v>
      </c>
      <c r="AD86" s="157" t="s">
        <v>472</v>
      </c>
      <c r="AE86" s="146"/>
      <c r="AF86" s="157"/>
      <c r="AG86" s="145"/>
      <c r="AH86" s="146">
        <v>41076</v>
      </c>
      <c r="AI86" s="158">
        <v>41076</v>
      </c>
      <c r="BD86" s="160" t="e">
        <f t="shared" si="11"/>
        <v>#DIV/0!</v>
      </c>
      <c r="BE86" s="160" t="e">
        <f t="shared" si="12"/>
        <v>#VALUE!</v>
      </c>
      <c r="BF86" s="159">
        <f t="shared" si="13"/>
        <v>8</v>
      </c>
      <c r="BG86" s="159">
        <f t="shared" si="14"/>
        <v>0</v>
      </c>
      <c r="BH86" s="159">
        <f t="shared" si="15"/>
        <v>16</v>
      </c>
      <c r="BI86" s="159">
        <f t="shared" si="16"/>
        <v>0</v>
      </c>
      <c r="BJ86" s="159">
        <f t="shared" si="17"/>
        <v>0</v>
      </c>
    </row>
    <row r="87" spans="1:62" s="159" customFormat="1" ht="17.25" thickTop="1" thickBot="1">
      <c r="A87" s="144"/>
      <c r="B87" s="145"/>
      <c r="C87" s="146"/>
      <c r="D87" s="147">
        <v>7200</v>
      </c>
      <c r="E87" s="146" t="s">
        <v>428</v>
      </c>
      <c r="F87" s="146"/>
      <c r="G87" s="148">
        <v>57000</v>
      </c>
      <c r="H87" s="149"/>
      <c r="I87" s="149"/>
      <c r="J87" s="150"/>
      <c r="K87" s="151">
        <f t="shared" si="9"/>
        <v>0</v>
      </c>
      <c r="L87" s="151">
        <f t="shared" si="10"/>
        <v>0</v>
      </c>
      <c r="M87" s="146" t="s">
        <v>786</v>
      </c>
      <c r="N87" s="152" t="s">
        <v>729</v>
      </c>
      <c r="O87" s="147"/>
      <c r="P87" s="145" t="s">
        <v>494</v>
      </c>
      <c r="Q87" s="153" t="s">
        <v>787</v>
      </c>
      <c r="R87" s="154">
        <v>24094586</v>
      </c>
      <c r="S87" s="155"/>
      <c r="T87" s="156"/>
      <c r="U87" s="146" t="s">
        <v>788</v>
      </c>
      <c r="V87" s="146"/>
      <c r="W87" s="146"/>
      <c r="X87" s="146"/>
      <c r="Y87" s="145"/>
      <c r="Z87" s="146"/>
      <c r="AA87" s="145"/>
      <c r="AB87" s="145"/>
      <c r="AC87" s="157" t="s">
        <v>789</v>
      </c>
      <c r="AD87" s="157" t="s">
        <v>693</v>
      </c>
      <c r="AE87" s="146"/>
      <c r="AF87" s="157"/>
      <c r="AG87" s="145"/>
      <c r="AH87" s="146" t="s">
        <v>694</v>
      </c>
      <c r="AI87" s="158" t="s">
        <v>694</v>
      </c>
      <c r="BD87" s="160" t="e">
        <f t="shared" si="11"/>
        <v>#DIV/0!</v>
      </c>
      <c r="BE87" s="160" t="e">
        <f t="shared" si="12"/>
        <v>#VALUE!</v>
      </c>
      <c r="BF87" s="159">
        <f t="shared" si="13"/>
        <v>8</v>
      </c>
      <c r="BG87" s="159">
        <f t="shared" si="14"/>
        <v>0</v>
      </c>
      <c r="BH87" s="159">
        <f t="shared" si="15"/>
        <v>34</v>
      </c>
      <c r="BI87" s="159">
        <f t="shared" si="16"/>
        <v>0</v>
      </c>
      <c r="BJ87" s="159">
        <f t="shared" si="17"/>
        <v>0</v>
      </c>
    </row>
    <row r="88" spans="1:62" s="159" customFormat="1" ht="17.25" thickTop="1" thickBot="1">
      <c r="A88" s="144"/>
      <c r="B88" s="145"/>
      <c r="C88" s="146"/>
      <c r="D88" s="147">
        <v>7200</v>
      </c>
      <c r="E88" s="146" t="s">
        <v>428</v>
      </c>
      <c r="F88" s="146"/>
      <c r="G88" s="148">
        <v>52000</v>
      </c>
      <c r="H88" s="149"/>
      <c r="I88" s="149"/>
      <c r="J88" s="150"/>
      <c r="K88" s="151">
        <f t="shared" si="9"/>
        <v>0</v>
      </c>
      <c r="L88" s="151">
        <f t="shared" si="10"/>
        <v>0</v>
      </c>
      <c r="M88" s="146" t="s">
        <v>790</v>
      </c>
      <c r="N88" s="152" t="s">
        <v>791</v>
      </c>
      <c r="O88" s="147"/>
      <c r="P88" s="145" t="s">
        <v>494</v>
      </c>
      <c r="Q88" s="153" t="s">
        <v>792</v>
      </c>
      <c r="R88" s="154">
        <v>26324760</v>
      </c>
      <c r="S88" s="155"/>
      <c r="T88" s="156"/>
      <c r="U88" s="146" t="s">
        <v>793</v>
      </c>
      <c r="V88" s="146"/>
      <c r="W88" s="146"/>
      <c r="X88" s="146"/>
      <c r="Y88" s="145"/>
      <c r="Z88" s="146"/>
      <c r="AA88" s="145"/>
      <c r="AB88" s="145"/>
      <c r="AC88" s="157" t="s">
        <v>598</v>
      </c>
      <c r="AD88" s="157" t="s">
        <v>794</v>
      </c>
      <c r="AE88" s="146"/>
      <c r="AF88" s="157"/>
      <c r="AG88" s="145"/>
      <c r="AH88" s="146" t="s">
        <v>694</v>
      </c>
      <c r="AI88" s="158" t="s">
        <v>694</v>
      </c>
      <c r="BD88" s="160" t="e">
        <f t="shared" si="11"/>
        <v>#DIV/0!</v>
      </c>
      <c r="BE88" s="160" t="e">
        <f t="shared" si="12"/>
        <v>#VALUE!</v>
      </c>
      <c r="BF88" s="159">
        <f t="shared" si="13"/>
        <v>8</v>
      </c>
      <c r="BG88" s="159">
        <f t="shared" si="14"/>
        <v>0</v>
      </c>
      <c r="BH88" s="159">
        <f t="shared" si="15"/>
        <v>39</v>
      </c>
      <c r="BI88" s="159">
        <f t="shared" si="16"/>
        <v>0</v>
      </c>
      <c r="BJ88" s="159">
        <f t="shared" si="17"/>
        <v>0</v>
      </c>
    </row>
    <row r="89" spans="1:62" s="159" customFormat="1" ht="17.25" thickTop="1" thickBot="1">
      <c r="A89" s="144"/>
      <c r="B89" s="145"/>
      <c r="C89" s="146"/>
      <c r="D89" s="147">
        <v>7200</v>
      </c>
      <c r="E89" s="146" t="s">
        <v>428</v>
      </c>
      <c r="F89" s="146"/>
      <c r="G89" s="148">
        <v>57000</v>
      </c>
      <c r="H89" s="149"/>
      <c r="I89" s="149"/>
      <c r="J89" s="150"/>
      <c r="K89" s="151">
        <f t="shared" si="9"/>
        <v>0</v>
      </c>
      <c r="L89" s="151">
        <f t="shared" si="10"/>
        <v>0</v>
      </c>
      <c r="M89" s="146" t="s">
        <v>795</v>
      </c>
      <c r="N89" s="152" t="s">
        <v>725</v>
      </c>
      <c r="O89" s="147"/>
      <c r="P89" s="145" t="s">
        <v>411</v>
      </c>
      <c r="Q89" s="153" t="s">
        <v>796</v>
      </c>
      <c r="R89" s="154">
        <v>24182180</v>
      </c>
      <c r="S89" s="155"/>
      <c r="T89" s="156"/>
      <c r="U89" s="146" t="s">
        <v>797</v>
      </c>
      <c r="V89" s="146"/>
      <c r="W89" s="146"/>
      <c r="X89" s="146"/>
      <c r="Y89" s="145"/>
      <c r="Z89" s="146"/>
      <c r="AA89" s="145"/>
      <c r="AB89" s="145"/>
      <c r="AC89" s="157" t="s">
        <v>624</v>
      </c>
      <c r="AD89" s="157" t="s">
        <v>798</v>
      </c>
      <c r="AE89" s="146"/>
      <c r="AF89" s="157"/>
      <c r="AG89" s="145"/>
      <c r="AH89" s="146">
        <v>41100</v>
      </c>
      <c r="AI89" s="158">
        <v>41100</v>
      </c>
      <c r="BD89" s="160" t="e">
        <f t="shared" si="11"/>
        <v>#DIV/0!</v>
      </c>
      <c r="BE89" s="160" t="e">
        <f t="shared" si="12"/>
        <v>#VALUE!</v>
      </c>
      <c r="BF89" s="159">
        <f t="shared" si="13"/>
        <v>8</v>
      </c>
      <c r="BG89" s="159">
        <f t="shared" si="14"/>
        <v>0</v>
      </c>
      <c r="BH89" s="159">
        <f t="shared" si="15"/>
        <v>30</v>
      </c>
      <c r="BI89" s="159">
        <f t="shared" si="16"/>
        <v>0</v>
      </c>
      <c r="BJ89" s="159">
        <f t="shared" si="17"/>
        <v>0</v>
      </c>
    </row>
    <row r="90" spans="1:62" s="159" customFormat="1" ht="17.25" thickTop="1" thickBot="1">
      <c r="A90" s="144"/>
      <c r="B90" s="145"/>
      <c r="C90" s="146"/>
      <c r="D90" s="147">
        <v>6550</v>
      </c>
      <c r="E90" s="146" t="s">
        <v>448</v>
      </c>
      <c r="F90" s="146"/>
      <c r="G90" s="148">
        <v>52295</v>
      </c>
      <c r="H90" s="149"/>
      <c r="I90" s="149"/>
      <c r="J90" s="150"/>
      <c r="K90" s="151">
        <f t="shared" si="9"/>
        <v>0</v>
      </c>
      <c r="L90" s="151">
        <f t="shared" si="10"/>
        <v>0</v>
      </c>
      <c r="M90" s="146" t="s">
        <v>799</v>
      </c>
      <c r="N90" s="152" t="s">
        <v>800</v>
      </c>
      <c r="O90" s="147"/>
      <c r="P90" s="145" t="s">
        <v>411</v>
      </c>
      <c r="Q90" s="153" t="s">
        <v>801</v>
      </c>
      <c r="R90" s="154">
        <v>23207474</v>
      </c>
      <c r="S90" s="155"/>
      <c r="T90" s="156"/>
      <c r="U90" s="146" t="s">
        <v>802</v>
      </c>
      <c r="V90" s="146"/>
      <c r="W90" s="146"/>
      <c r="X90" s="146"/>
      <c r="Y90" s="145"/>
      <c r="Z90" s="146"/>
      <c r="AA90" s="145"/>
      <c r="AB90" s="145"/>
      <c r="AC90" s="157" t="s">
        <v>593</v>
      </c>
      <c r="AD90" s="157" t="s">
        <v>707</v>
      </c>
      <c r="AE90" s="146"/>
      <c r="AF90" s="157"/>
      <c r="AG90" s="145"/>
      <c r="AH90" s="146">
        <v>41083</v>
      </c>
      <c r="AI90" s="158">
        <v>41083</v>
      </c>
      <c r="BD90" s="160" t="e">
        <f t="shared" si="11"/>
        <v>#DIV/0!</v>
      </c>
      <c r="BE90" s="160" t="e">
        <f t="shared" si="12"/>
        <v>#VALUE!</v>
      </c>
      <c r="BF90" s="159">
        <f t="shared" si="13"/>
        <v>8</v>
      </c>
      <c r="BG90" s="159">
        <f t="shared" si="14"/>
        <v>0</v>
      </c>
      <c r="BH90" s="159">
        <f t="shared" si="15"/>
        <v>23</v>
      </c>
      <c r="BI90" s="159">
        <f t="shared" si="16"/>
        <v>0</v>
      </c>
      <c r="BJ90" s="159">
        <f t="shared" si="17"/>
        <v>0</v>
      </c>
    </row>
    <row r="91" spans="1:62" s="159" customFormat="1" ht="17.25" thickTop="1" thickBot="1">
      <c r="A91" s="144"/>
      <c r="B91" s="145"/>
      <c r="C91" s="146"/>
      <c r="D91" s="147">
        <v>7200</v>
      </c>
      <c r="E91" s="146" t="s">
        <v>428</v>
      </c>
      <c r="F91" s="146"/>
      <c r="G91" s="148">
        <v>57000</v>
      </c>
      <c r="H91" s="149"/>
      <c r="I91" s="149"/>
      <c r="J91" s="150"/>
      <c r="K91" s="151">
        <f t="shared" si="9"/>
        <v>0</v>
      </c>
      <c r="L91" s="151">
        <f t="shared" si="10"/>
        <v>0</v>
      </c>
      <c r="M91" s="146" t="s">
        <v>803</v>
      </c>
      <c r="N91" s="152" t="s">
        <v>729</v>
      </c>
      <c r="O91" s="147"/>
      <c r="P91" s="145" t="s">
        <v>494</v>
      </c>
      <c r="Q91" s="153" t="s">
        <v>804</v>
      </c>
      <c r="R91" s="154">
        <v>22561421</v>
      </c>
      <c r="S91" s="155"/>
      <c r="T91" s="156"/>
      <c r="U91" s="146" t="s">
        <v>805</v>
      </c>
      <c r="V91" s="146"/>
      <c r="W91" s="146"/>
      <c r="X91" s="146"/>
      <c r="Y91" s="145"/>
      <c r="Z91" s="146"/>
      <c r="AA91" s="145"/>
      <c r="AB91" s="145"/>
      <c r="AC91" s="157" t="s">
        <v>806</v>
      </c>
      <c r="AD91" s="157" t="s">
        <v>807</v>
      </c>
      <c r="AE91" s="146"/>
      <c r="AF91" s="157"/>
      <c r="AG91" s="145"/>
      <c r="AH91" s="146" t="s">
        <v>694</v>
      </c>
      <c r="AI91" s="158" t="s">
        <v>694</v>
      </c>
      <c r="BD91" s="160" t="e">
        <f t="shared" si="11"/>
        <v>#DIV/0!</v>
      </c>
      <c r="BE91" s="160" t="e">
        <f t="shared" si="12"/>
        <v>#VALUE!</v>
      </c>
      <c r="BF91" s="159">
        <f t="shared" si="13"/>
        <v>8</v>
      </c>
      <c r="BG91" s="159">
        <f t="shared" si="14"/>
        <v>0</v>
      </c>
      <c r="BH91" s="159">
        <f t="shared" si="15"/>
        <v>4</v>
      </c>
      <c r="BI91" s="159">
        <f t="shared" si="16"/>
        <v>0</v>
      </c>
      <c r="BJ91" s="159">
        <f t="shared" si="17"/>
        <v>0</v>
      </c>
    </row>
    <row r="92" spans="1:62" s="159" customFormat="1" ht="17.25" thickTop="1" thickBot="1">
      <c r="A92" s="144"/>
      <c r="B92" s="145"/>
      <c r="C92" s="146"/>
      <c r="D92" s="147">
        <f>1200+5806</f>
        <v>7006</v>
      </c>
      <c r="E92" s="146" t="s">
        <v>422</v>
      </c>
      <c r="F92" s="146"/>
      <c r="G92" s="148">
        <v>55000</v>
      </c>
      <c r="H92" s="149"/>
      <c r="I92" s="149"/>
      <c r="J92" s="150"/>
      <c r="K92" s="151">
        <f t="shared" si="9"/>
        <v>0</v>
      </c>
      <c r="L92" s="151">
        <f t="shared" si="10"/>
        <v>0</v>
      </c>
      <c r="M92" s="146" t="s">
        <v>808</v>
      </c>
      <c r="N92" s="152" t="s">
        <v>462</v>
      </c>
      <c r="O92" s="147"/>
      <c r="P92" s="145" t="s">
        <v>411</v>
      </c>
      <c r="Q92" s="153" t="s">
        <v>809</v>
      </c>
      <c r="R92" s="154" t="s">
        <v>810</v>
      </c>
      <c r="S92" s="155"/>
      <c r="T92" s="156"/>
      <c r="U92" s="146" t="s">
        <v>622</v>
      </c>
      <c r="V92" s="146"/>
      <c r="W92" s="146"/>
      <c r="X92" s="146"/>
      <c r="Y92" s="145"/>
      <c r="Z92" s="146"/>
      <c r="AA92" s="145"/>
      <c r="AB92" s="145"/>
      <c r="AC92" s="157" t="s">
        <v>550</v>
      </c>
      <c r="AD92" s="157" t="s">
        <v>446</v>
      </c>
      <c r="AE92" s="146"/>
      <c r="AF92" s="157"/>
      <c r="AG92" s="145"/>
      <c r="AH92" s="146">
        <v>41007</v>
      </c>
      <c r="AI92" s="158">
        <v>41007</v>
      </c>
      <c r="BD92" s="160" t="e">
        <f t="shared" si="11"/>
        <v>#DIV/0!</v>
      </c>
      <c r="BE92" s="160" t="e">
        <f t="shared" si="12"/>
        <v>#VALUE!</v>
      </c>
      <c r="BF92" s="159">
        <f t="shared" si="13"/>
        <v>11</v>
      </c>
      <c r="BG92" s="159">
        <f t="shared" si="14"/>
        <v>0</v>
      </c>
      <c r="BH92" s="159">
        <f t="shared" si="15"/>
        <v>18</v>
      </c>
      <c r="BI92" s="159">
        <f t="shared" si="16"/>
        <v>0</v>
      </c>
      <c r="BJ92" s="159">
        <f t="shared" si="17"/>
        <v>0</v>
      </c>
    </row>
    <row r="93" spans="1:62" s="159" customFormat="1" ht="17.25" thickTop="1" thickBot="1">
      <c r="A93" s="144"/>
      <c r="B93" s="145"/>
      <c r="C93" s="146"/>
      <c r="D93" s="147">
        <v>7200</v>
      </c>
      <c r="E93" s="146" t="s">
        <v>448</v>
      </c>
      <c r="F93" s="146"/>
      <c r="G93" s="148">
        <v>57900</v>
      </c>
      <c r="H93" s="149"/>
      <c r="I93" s="149"/>
      <c r="J93" s="150"/>
      <c r="K93" s="151">
        <f t="shared" si="9"/>
        <v>0</v>
      </c>
      <c r="L93" s="151">
        <f t="shared" si="10"/>
        <v>0</v>
      </c>
      <c r="M93" s="146" t="s">
        <v>811</v>
      </c>
      <c r="N93" s="152" t="s">
        <v>812</v>
      </c>
      <c r="O93" s="147"/>
      <c r="P93" s="145" t="s">
        <v>411</v>
      </c>
      <c r="Q93" s="153" t="s">
        <v>813</v>
      </c>
      <c r="R93" s="154">
        <v>27011047</v>
      </c>
      <c r="S93" s="155"/>
      <c r="T93" s="156"/>
      <c r="U93" s="146" t="s">
        <v>814</v>
      </c>
      <c r="V93" s="146"/>
      <c r="W93" s="146"/>
      <c r="X93" s="146"/>
      <c r="Y93" s="145"/>
      <c r="Z93" s="146"/>
      <c r="AA93" s="145"/>
      <c r="AB93" s="145"/>
      <c r="AC93" s="157" t="s">
        <v>226</v>
      </c>
      <c r="AD93" s="157" t="s">
        <v>533</v>
      </c>
      <c r="AE93" s="146"/>
      <c r="AF93" s="157"/>
      <c r="AG93" s="145"/>
      <c r="AH93" s="146">
        <v>41097</v>
      </c>
      <c r="AI93" s="158">
        <v>41097</v>
      </c>
      <c r="BD93" s="160" t="e">
        <f t="shared" si="11"/>
        <v>#DIV/0!</v>
      </c>
      <c r="BE93" s="160" t="e">
        <f t="shared" si="12"/>
        <v>#VALUE!</v>
      </c>
      <c r="BF93" s="159">
        <f t="shared" si="13"/>
        <v>8</v>
      </c>
      <c r="BG93" s="159">
        <f t="shared" si="14"/>
        <v>0</v>
      </c>
      <c r="BH93" s="159">
        <f t="shared" si="15"/>
        <v>19</v>
      </c>
      <c r="BI93" s="159">
        <f t="shared" si="16"/>
        <v>0</v>
      </c>
      <c r="BJ93" s="159">
        <f t="shared" si="17"/>
        <v>0</v>
      </c>
    </row>
    <row r="94" spans="1:62" s="159" customFormat="1" ht="17.25" thickTop="1" thickBot="1">
      <c r="A94" s="144"/>
      <c r="B94" s="145"/>
      <c r="C94" s="146"/>
      <c r="D94" s="147">
        <v>9800</v>
      </c>
      <c r="E94" s="146" t="s">
        <v>448</v>
      </c>
      <c r="F94" s="146"/>
      <c r="G94" s="148">
        <v>45000</v>
      </c>
      <c r="H94" s="149"/>
      <c r="I94" s="149"/>
      <c r="J94" s="150"/>
      <c r="K94" s="151">
        <f t="shared" si="9"/>
        <v>0</v>
      </c>
      <c r="L94" s="151">
        <f t="shared" si="10"/>
        <v>0</v>
      </c>
      <c r="M94" s="146" t="s">
        <v>815</v>
      </c>
      <c r="N94" s="152" t="s">
        <v>816</v>
      </c>
      <c r="O94" s="147"/>
      <c r="P94" s="145" t="s">
        <v>411</v>
      </c>
      <c r="Q94" s="153" t="s">
        <v>817</v>
      </c>
      <c r="R94" s="154">
        <v>29297340</v>
      </c>
      <c r="S94" s="155"/>
      <c r="T94" s="156"/>
      <c r="U94" s="146" t="s">
        <v>818</v>
      </c>
      <c r="V94" s="146"/>
      <c r="W94" s="146"/>
      <c r="X94" s="146"/>
      <c r="Y94" s="145"/>
      <c r="Z94" s="146"/>
      <c r="AA94" s="145"/>
      <c r="AB94" s="145"/>
      <c r="AC94" s="157" t="s">
        <v>819</v>
      </c>
      <c r="AD94" s="157" t="s">
        <v>798</v>
      </c>
      <c r="AE94" s="146"/>
      <c r="AF94" s="157"/>
      <c r="AG94" s="145"/>
      <c r="AH94" s="146">
        <v>41094</v>
      </c>
      <c r="AI94" s="158">
        <v>41094</v>
      </c>
      <c r="BD94" s="160" t="e">
        <f t="shared" si="11"/>
        <v>#DIV/0!</v>
      </c>
      <c r="BE94" s="160" t="e">
        <f t="shared" si="12"/>
        <v>#VALUE!</v>
      </c>
      <c r="BF94" s="159">
        <f t="shared" si="13"/>
        <v>8</v>
      </c>
      <c r="BG94" s="159">
        <f t="shared" si="14"/>
        <v>0</v>
      </c>
      <c r="BH94" s="159">
        <f t="shared" si="15"/>
        <v>32</v>
      </c>
      <c r="BI94" s="159">
        <f t="shared" si="16"/>
        <v>0</v>
      </c>
      <c r="BJ94" s="159">
        <f t="shared" si="17"/>
        <v>0</v>
      </c>
    </row>
    <row r="95" spans="1:62" s="159" customFormat="1" ht="17.25" thickTop="1" thickBot="1">
      <c r="A95" s="144"/>
      <c r="B95" s="145"/>
      <c r="C95" s="146"/>
      <c r="D95" s="147">
        <v>5800</v>
      </c>
      <c r="E95" s="146" t="s">
        <v>428</v>
      </c>
      <c r="F95" s="146"/>
      <c r="G95" s="148">
        <v>45000</v>
      </c>
      <c r="H95" s="149"/>
      <c r="I95" s="149"/>
      <c r="J95" s="150"/>
      <c r="K95" s="151">
        <f t="shared" si="9"/>
        <v>0</v>
      </c>
      <c r="L95" s="151">
        <f t="shared" si="10"/>
        <v>0</v>
      </c>
      <c r="M95" s="146" t="s">
        <v>820</v>
      </c>
      <c r="N95" s="152" t="s">
        <v>675</v>
      </c>
      <c r="O95" s="147"/>
      <c r="P95" s="145" t="s">
        <v>494</v>
      </c>
      <c r="Q95" s="153" t="s">
        <v>821</v>
      </c>
      <c r="R95" s="154">
        <v>24157176</v>
      </c>
      <c r="S95" s="155"/>
      <c r="T95" s="156"/>
      <c r="U95" s="146" t="s">
        <v>822</v>
      </c>
      <c r="V95" s="146"/>
      <c r="W95" s="146"/>
      <c r="X95" s="146"/>
      <c r="Y95" s="145"/>
      <c r="Z95" s="146"/>
      <c r="AA95" s="145" t="s">
        <v>823</v>
      </c>
      <c r="AB95" s="145"/>
      <c r="AC95" s="157" t="s">
        <v>763</v>
      </c>
      <c r="AD95" s="157" t="s">
        <v>693</v>
      </c>
      <c r="AE95" s="146"/>
      <c r="AF95" s="157"/>
      <c r="AG95" s="145"/>
      <c r="AH95" s="146">
        <v>41050</v>
      </c>
      <c r="AI95" s="158">
        <v>41050</v>
      </c>
      <c r="BD95" s="160" t="e">
        <f t="shared" si="11"/>
        <v>#DIV/0!</v>
      </c>
      <c r="BE95" s="160" t="e">
        <f t="shared" si="12"/>
        <v>#VALUE!</v>
      </c>
      <c r="BF95" s="159">
        <f t="shared" si="13"/>
        <v>8</v>
      </c>
      <c r="BG95" s="159">
        <f t="shared" si="14"/>
        <v>0</v>
      </c>
      <c r="BH95" s="159">
        <f t="shared" si="15"/>
        <v>19</v>
      </c>
      <c r="BI95" s="159">
        <f t="shared" si="16"/>
        <v>0</v>
      </c>
      <c r="BJ95" s="159">
        <f t="shared" si="17"/>
        <v>0</v>
      </c>
    </row>
    <row r="96" spans="1:62" s="159" customFormat="1" ht="17.25" thickTop="1" thickBot="1">
      <c r="A96" s="144"/>
      <c r="B96" s="145"/>
      <c r="C96" s="146"/>
      <c r="D96" s="147">
        <v>7200</v>
      </c>
      <c r="E96" s="146" t="s">
        <v>428</v>
      </c>
      <c r="F96" s="146"/>
      <c r="G96" s="148">
        <v>57000</v>
      </c>
      <c r="H96" s="149"/>
      <c r="I96" s="149"/>
      <c r="J96" s="150"/>
      <c r="K96" s="151">
        <f t="shared" si="9"/>
        <v>0</v>
      </c>
      <c r="L96" s="151">
        <f t="shared" si="10"/>
        <v>0</v>
      </c>
      <c r="M96" s="146" t="s">
        <v>824</v>
      </c>
      <c r="N96" s="152" t="s">
        <v>729</v>
      </c>
      <c r="O96" s="147"/>
      <c r="P96" s="145" t="s">
        <v>494</v>
      </c>
      <c r="Q96" s="153" t="s">
        <v>825</v>
      </c>
      <c r="R96" s="154">
        <v>24124135</v>
      </c>
      <c r="S96" s="155"/>
      <c r="T96" s="156"/>
      <c r="U96" s="146" t="s">
        <v>826</v>
      </c>
      <c r="V96" s="146"/>
      <c r="W96" s="146"/>
      <c r="X96" s="146"/>
      <c r="Y96" s="145"/>
      <c r="Z96" s="146"/>
      <c r="AA96" s="145"/>
      <c r="AB96" s="145"/>
      <c r="AC96" s="157" t="s">
        <v>514</v>
      </c>
      <c r="AD96" s="157" t="s">
        <v>807</v>
      </c>
      <c r="AE96" s="146"/>
      <c r="AF96" s="157"/>
      <c r="AG96" s="145"/>
      <c r="AH96" s="146" t="s">
        <v>694</v>
      </c>
      <c r="AI96" s="158" t="s">
        <v>694</v>
      </c>
      <c r="BD96" s="160" t="e">
        <f t="shared" si="11"/>
        <v>#DIV/0!</v>
      </c>
      <c r="BE96" s="160" t="e">
        <f t="shared" si="12"/>
        <v>#VALUE!</v>
      </c>
      <c r="BF96" s="159">
        <f t="shared" si="13"/>
        <v>8</v>
      </c>
      <c r="BG96" s="159">
        <f t="shared" si="14"/>
        <v>0</v>
      </c>
      <c r="BH96" s="159">
        <f t="shared" si="15"/>
        <v>40</v>
      </c>
      <c r="BI96" s="159">
        <f t="shared" si="16"/>
        <v>0</v>
      </c>
      <c r="BJ96" s="159">
        <f t="shared" si="17"/>
        <v>0</v>
      </c>
    </row>
    <row r="97" spans="1:62" s="159" customFormat="1" ht="17.25" thickTop="1" thickBot="1">
      <c r="A97" s="144"/>
      <c r="B97" s="145"/>
      <c r="C97" s="146"/>
      <c r="D97" s="147">
        <v>7800</v>
      </c>
      <c r="E97" s="146" t="s">
        <v>428</v>
      </c>
      <c r="F97" s="146"/>
      <c r="G97" s="148">
        <v>66125</v>
      </c>
      <c r="H97" s="149"/>
      <c r="I97" s="149"/>
      <c r="J97" s="150"/>
      <c r="K97" s="151">
        <f t="shared" si="9"/>
        <v>0</v>
      </c>
      <c r="L97" s="151">
        <f t="shared" si="10"/>
        <v>0</v>
      </c>
      <c r="M97" s="146" t="s">
        <v>827</v>
      </c>
      <c r="N97" s="152" t="s">
        <v>828</v>
      </c>
      <c r="O97" s="147"/>
      <c r="P97" s="145" t="s">
        <v>494</v>
      </c>
      <c r="Q97" s="153" t="s">
        <v>829</v>
      </c>
      <c r="R97" s="154">
        <v>29201314</v>
      </c>
      <c r="S97" s="155"/>
      <c r="T97" s="156"/>
      <c r="U97" s="146" t="s">
        <v>830</v>
      </c>
      <c r="V97" s="146"/>
      <c r="W97" s="146"/>
      <c r="X97" s="146"/>
      <c r="Y97" s="145"/>
      <c r="Z97" s="146"/>
      <c r="AA97" s="145"/>
      <c r="AB97" s="145"/>
      <c r="AC97" s="157" t="s">
        <v>739</v>
      </c>
      <c r="AD97" s="157" t="s">
        <v>732</v>
      </c>
      <c r="AE97" s="146"/>
      <c r="AF97" s="157"/>
      <c r="AG97" s="145"/>
      <c r="AH97" s="146">
        <v>41100</v>
      </c>
      <c r="AI97" s="158">
        <v>41100</v>
      </c>
      <c r="BD97" s="160" t="e">
        <f t="shared" si="11"/>
        <v>#DIV/0!</v>
      </c>
      <c r="BE97" s="160" t="e">
        <f t="shared" si="12"/>
        <v>#VALUE!</v>
      </c>
      <c r="BF97" s="159">
        <f t="shared" si="13"/>
        <v>8</v>
      </c>
      <c r="BG97" s="159">
        <f t="shared" si="14"/>
        <v>0</v>
      </c>
      <c r="BH97" s="159">
        <f t="shared" si="15"/>
        <v>38</v>
      </c>
      <c r="BI97" s="159">
        <f t="shared" si="16"/>
        <v>0</v>
      </c>
      <c r="BJ97" s="159">
        <f t="shared" si="17"/>
        <v>0</v>
      </c>
    </row>
    <row r="98" spans="1:62" s="159" customFormat="1" ht="17.25" thickTop="1" thickBot="1">
      <c r="A98" s="144"/>
      <c r="B98" s="145"/>
      <c r="C98" s="146"/>
      <c r="D98" s="147">
        <v>7200</v>
      </c>
      <c r="E98" s="146" t="s">
        <v>448</v>
      </c>
      <c r="F98" s="146"/>
      <c r="G98" s="148">
        <v>57300</v>
      </c>
      <c r="H98" s="149"/>
      <c r="I98" s="149"/>
      <c r="J98" s="150"/>
      <c r="K98" s="151">
        <f t="shared" si="9"/>
        <v>0</v>
      </c>
      <c r="L98" s="151">
        <f t="shared" si="10"/>
        <v>0</v>
      </c>
      <c r="M98" s="146" t="s">
        <v>831</v>
      </c>
      <c r="N98" s="152" t="s">
        <v>832</v>
      </c>
      <c r="O98" s="147"/>
      <c r="P98" s="145" t="s">
        <v>505</v>
      </c>
      <c r="Q98" s="153" t="s">
        <v>833</v>
      </c>
      <c r="R98" s="154">
        <v>22293286</v>
      </c>
      <c r="S98" s="155"/>
      <c r="T98" s="156"/>
      <c r="U98" s="146" t="s">
        <v>834</v>
      </c>
      <c r="V98" s="146"/>
      <c r="W98" s="146"/>
      <c r="X98" s="146"/>
      <c r="Y98" s="145"/>
      <c r="Z98" s="146"/>
      <c r="AA98" s="145"/>
      <c r="AB98" s="145"/>
      <c r="AC98" s="157" t="s">
        <v>835</v>
      </c>
      <c r="AD98" s="157" t="s">
        <v>836</v>
      </c>
      <c r="AE98" s="146"/>
      <c r="AF98" s="157"/>
      <c r="AG98" s="145"/>
      <c r="AH98" s="146">
        <v>41097</v>
      </c>
      <c r="AI98" s="158">
        <v>41097</v>
      </c>
      <c r="BD98" s="160" t="e">
        <f t="shared" si="11"/>
        <v>#DIV/0!</v>
      </c>
      <c r="BE98" s="160" t="e">
        <f t="shared" si="12"/>
        <v>#VALUE!</v>
      </c>
      <c r="BF98" s="159">
        <f t="shared" si="13"/>
        <v>8</v>
      </c>
      <c r="BG98" s="159">
        <f t="shared" si="14"/>
        <v>0</v>
      </c>
      <c r="BH98" s="159">
        <f t="shared" si="15"/>
        <v>44</v>
      </c>
      <c r="BI98" s="159">
        <f t="shared" si="16"/>
        <v>0</v>
      </c>
      <c r="BJ98" s="159">
        <f t="shared" si="17"/>
        <v>0</v>
      </c>
    </row>
    <row r="99" spans="1:62" s="159" customFormat="1" ht="17.25" thickTop="1" thickBot="1">
      <c r="A99" s="144"/>
      <c r="B99" s="145"/>
      <c r="C99" s="146"/>
      <c r="D99" s="147">
        <v>9949</v>
      </c>
      <c r="E99" s="146" t="s">
        <v>428</v>
      </c>
      <c r="F99" s="146"/>
      <c r="G99" s="148">
        <v>68800</v>
      </c>
      <c r="H99" s="149"/>
      <c r="I99" s="149"/>
      <c r="J99" s="150"/>
      <c r="K99" s="151">
        <f t="shared" si="9"/>
        <v>0</v>
      </c>
      <c r="L99" s="151">
        <f t="shared" si="10"/>
        <v>0</v>
      </c>
      <c r="M99" s="146" t="s">
        <v>837</v>
      </c>
      <c r="N99" s="152" t="s">
        <v>838</v>
      </c>
      <c r="O99" s="147"/>
      <c r="P99" s="145" t="s">
        <v>505</v>
      </c>
      <c r="Q99" s="153" t="s">
        <v>839</v>
      </c>
      <c r="R99" s="154">
        <v>24149780</v>
      </c>
      <c r="S99" s="155"/>
      <c r="T99" s="156"/>
      <c r="U99" s="146" t="s">
        <v>840</v>
      </c>
      <c r="V99" s="146"/>
      <c r="W99" s="146"/>
      <c r="X99" s="146"/>
      <c r="Y99" s="145"/>
      <c r="Z99" s="146"/>
      <c r="AA99" s="145"/>
      <c r="AB99" s="145"/>
      <c r="AC99" s="157" t="s">
        <v>465</v>
      </c>
      <c r="AD99" s="157" t="s">
        <v>466</v>
      </c>
      <c r="AE99" s="146"/>
      <c r="AF99" s="157"/>
      <c r="AG99" s="145"/>
      <c r="AH99" s="146" t="s">
        <v>694</v>
      </c>
      <c r="AI99" s="158" t="s">
        <v>694</v>
      </c>
      <c r="BD99" s="160" t="e">
        <f t="shared" si="11"/>
        <v>#DIV/0!</v>
      </c>
      <c r="BE99" s="160" t="e">
        <f t="shared" si="12"/>
        <v>#VALUE!</v>
      </c>
      <c r="BF99" s="159">
        <f t="shared" si="13"/>
        <v>8</v>
      </c>
      <c r="BG99" s="159">
        <f t="shared" si="14"/>
        <v>0</v>
      </c>
      <c r="BH99" s="159">
        <f t="shared" si="15"/>
        <v>41</v>
      </c>
      <c r="BI99" s="159">
        <f t="shared" si="16"/>
        <v>0</v>
      </c>
      <c r="BJ99" s="159">
        <f t="shared" si="17"/>
        <v>0</v>
      </c>
    </row>
    <row r="100" spans="1:62" s="159" customFormat="1" ht="17.25" thickTop="1" thickBot="1">
      <c r="A100" s="144"/>
      <c r="B100" s="145"/>
      <c r="C100" s="146"/>
      <c r="D100" s="147">
        <v>7200</v>
      </c>
      <c r="E100" s="146" t="s">
        <v>422</v>
      </c>
      <c r="F100" s="146"/>
      <c r="G100" s="148">
        <v>57900</v>
      </c>
      <c r="H100" s="149"/>
      <c r="I100" s="149"/>
      <c r="J100" s="150"/>
      <c r="K100" s="151">
        <f t="shared" si="9"/>
        <v>0</v>
      </c>
      <c r="L100" s="151">
        <f t="shared" si="10"/>
        <v>0</v>
      </c>
      <c r="M100" s="146" t="s">
        <v>841</v>
      </c>
      <c r="N100" s="152" t="s">
        <v>729</v>
      </c>
      <c r="O100" s="147"/>
      <c r="P100" s="145" t="s">
        <v>411</v>
      </c>
      <c r="Q100" s="153" t="s">
        <v>842</v>
      </c>
      <c r="R100" s="154">
        <v>24176897</v>
      </c>
      <c r="S100" s="155"/>
      <c r="T100" s="156"/>
      <c r="U100" s="146" t="s">
        <v>843</v>
      </c>
      <c r="V100" s="146"/>
      <c r="W100" s="146"/>
      <c r="X100" s="146"/>
      <c r="Y100" s="145"/>
      <c r="Z100" s="146"/>
      <c r="AA100" s="145"/>
      <c r="AB100" s="145"/>
      <c r="AC100" s="157" t="s">
        <v>844</v>
      </c>
      <c r="AD100" s="157" t="s">
        <v>472</v>
      </c>
      <c r="AE100" s="146"/>
      <c r="AF100" s="157"/>
      <c r="AG100" s="145"/>
      <c r="AH100" s="146">
        <v>41090</v>
      </c>
      <c r="AI100" s="158">
        <v>41090</v>
      </c>
      <c r="BD100" s="160" t="e">
        <f t="shared" si="11"/>
        <v>#DIV/0!</v>
      </c>
      <c r="BE100" s="160" t="e">
        <f t="shared" si="12"/>
        <v>#VALUE!</v>
      </c>
      <c r="BF100" s="159">
        <f t="shared" si="13"/>
        <v>8</v>
      </c>
      <c r="BG100" s="159">
        <f t="shared" si="14"/>
        <v>0</v>
      </c>
      <c r="BH100" s="159">
        <f t="shared" si="15"/>
        <v>8</v>
      </c>
      <c r="BI100" s="159">
        <f t="shared" si="16"/>
        <v>0</v>
      </c>
      <c r="BJ100" s="159">
        <f t="shared" si="17"/>
        <v>0</v>
      </c>
    </row>
    <row r="101" spans="1:62" s="159" customFormat="1" ht="17.25" thickTop="1" thickBot="1">
      <c r="A101" s="144"/>
      <c r="B101" s="145"/>
      <c r="C101" s="146"/>
      <c r="D101" s="147">
        <v>5900</v>
      </c>
      <c r="E101" s="146" t="s">
        <v>408</v>
      </c>
      <c r="F101" s="146"/>
      <c r="G101" s="148">
        <v>50000</v>
      </c>
      <c r="H101" s="149"/>
      <c r="I101" s="149"/>
      <c r="J101" s="150"/>
      <c r="K101" s="151">
        <f t="shared" si="9"/>
        <v>0</v>
      </c>
      <c r="L101" s="151">
        <f t="shared" si="10"/>
        <v>0</v>
      </c>
      <c r="M101" s="146" t="s">
        <v>845</v>
      </c>
      <c r="N101" s="152" t="s">
        <v>459</v>
      </c>
      <c r="O101" s="147"/>
      <c r="P101" s="145" t="s">
        <v>494</v>
      </c>
      <c r="Q101" s="153" t="s">
        <v>846</v>
      </c>
      <c r="R101" s="154">
        <v>37480204</v>
      </c>
      <c r="S101" s="155"/>
      <c r="T101" s="156"/>
      <c r="U101" s="146" t="s">
        <v>847</v>
      </c>
      <c r="V101" s="146"/>
      <c r="W101" s="146"/>
      <c r="X101" s="146"/>
      <c r="Y101" s="145"/>
      <c r="Z101" s="146"/>
      <c r="AA101" s="145"/>
      <c r="AB101" s="145"/>
      <c r="AC101" s="157" t="s">
        <v>576</v>
      </c>
      <c r="AD101" s="157" t="s">
        <v>707</v>
      </c>
      <c r="AE101" s="146"/>
      <c r="AF101" s="157"/>
      <c r="AG101" s="145"/>
      <c r="AH101" s="146" t="s">
        <v>694</v>
      </c>
      <c r="AI101" s="158" t="s">
        <v>694</v>
      </c>
      <c r="BD101" s="160" t="e">
        <f t="shared" si="11"/>
        <v>#DIV/0!</v>
      </c>
      <c r="BE101" s="160" t="e">
        <f t="shared" si="12"/>
        <v>#VALUE!</v>
      </c>
      <c r="BF101" s="159">
        <f t="shared" si="13"/>
        <v>8</v>
      </c>
      <c r="BG101" s="159">
        <f t="shared" si="14"/>
        <v>0</v>
      </c>
      <c r="BH101" s="159">
        <f t="shared" si="15"/>
        <v>24</v>
      </c>
      <c r="BI101" s="159">
        <f t="shared" si="16"/>
        <v>0</v>
      </c>
      <c r="BJ101" s="159">
        <f t="shared" si="17"/>
        <v>0</v>
      </c>
    </row>
    <row r="102" spans="1:62" s="159" customFormat="1" ht="17.25" thickTop="1" thickBot="1">
      <c r="A102" s="144"/>
      <c r="B102" s="145"/>
      <c r="C102" s="146"/>
      <c r="D102" s="147">
        <v>7200</v>
      </c>
      <c r="E102" s="146" t="s">
        <v>428</v>
      </c>
      <c r="F102" s="146"/>
      <c r="G102" s="148">
        <v>57000</v>
      </c>
      <c r="H102" s="149"/>
      <c r="I102" s="149"/>
      <c r="J102" s="150"/>
      <c r="K102" s="151">
        <f t="shared" si="9"/>
        <v>0</v>
      </c>
      <c r="L102" s="151">
        <f t="shared" si="10"/>
        <v>0</v>
      </c>
      <c r="M102" s="146" t="s">
        <v>848</v>
      </c>
      <c r="N102" s="152" t="s">
        <v>725</v>
      </c>
      <c r="O102" s="147"/>
      <c r="P102" s="145" t="s">
        <v>494</v>
      </c>
      <c r="Q102" s="153" t="s">
        <v>849</v>
      </c>
      <c r="R102" s="154">
        <v>24025533</v>
      </c>
      <c r="S102" s="155"/>
      <c r="T102" s="156"/>
      <c r="U102" s="146" t="s">
        <v>850</v>
      </c>
      <c r="V102" s="146"/>
      <c r="W102" s="146"/>
      <c r="X102" s="146"/>
      <c r="Y102" s="145"/>
      <c r="Z102" s="146"/>
      <c r="AA102" s="145"/>
      <c r="AB102" s="145"/>
      <c r="AC102" s="157" t="s">
        <v>636</v>
      </c>
      <c r="AD102" s="157" t="s">
        <v>693</v>
      </c>
      <c r="AE102" s="146"/>
      <c r="AF102" s="157"/>
      <c r="AG102" s="145"/>
      <c r="AH102" s="146" t="s">
        <v>694</v>
      </c>
      <c r="AI102" s="158" t="s">
        <v>694</v>
      </c>
      <c r="BD102" s="160" t="e">
        <f t="shared" si="11"/>
        <v>#DIV/0!</v>
      </c>
      <c r="BE102" s="160" t="e">
        <f t="shared" si="12"/>
        <v>#VALUE!</v>
      </c>
      <c r="BF102" s="159">
        <f t="shared" si="13"/>
        <v>8</v>
      </c>
      <c r="BG102" s="159">
        <f t="shared" si="14"/>
        <v>0</v>
      </c>
      <c r="BH102" s="159">
        <f t="shared" si="15"/>
        <v>37</v>
      </c>
      <c r="BI102" s="159">
        <f t="shared" si="16"/>
        <v>0</v>
      </c>
      <c r="BJ102" s="159">
        <f t="shared" si="17"/>
        <v>0</v>
      </c>
    </row>
    <row r="103" spans="1:62" s="159" customFormat="1" ht="17.25" thickTop="1" thickBot="1">
      <c r="A103" s="144"/>
      <c r="B103" s="145"/>
      <c r="C103" s="146"/>
      <c r="D103" s="147">
        <v>7200</v>
      </c>
      <c r="E103" s="146" t="s">
        <v>428</v>
      </c>
      <c r="F103" s="146"/>
      <c r="G103" s="148">
        <v>57000</v>
      </c>
      <c r="H103" s="149"/>
      <c r="I103" s="149"/>
      <c r="J103" s="150"/>
      <c r="K103" s="151">
        <f t="shared" si="9"/>
        <v>0</v>
      </c>
      <c r="L103" s="151">
        <f t="shared" si="10"/>
        <v>0</v>
      </c>
      <c r="M103" s="146" t="s">
        <v>851</v>
      </c>
      <c r="N103" s="152" t="s">
        <v>729</v>
      </c>
      <c r="O103" s="147"/>
      <c r="P103" s="145" t="s">
        <v>494</v>
      </c>
      <c r="Q103" s="153" t="s">
        <v>852</v>
      </c>
      <c r="R103" s="154">
        <v>24212846</v>
      </c>
      <c r="S103" s="155"/>
      <c r="T103" s="156"/>
      <c r="U103" s="146" t="s">
        <v>853</v>
      </c>
      <c r="V103" s="146"/>
      <c r="W103" s="146"/>
      <c r="X103" s="146"/>
      <c r="Y103" s="145"/>
      <c r="Z103" s="146"/>
      <c r="AA103" s="145"/>
      <c r="AB103" s="145"/>
      <c r="AC103" s="157" t="s">
        <v>819</v>
      </c>
      <c r="AD103" s="157" t="s">
        <v>798</v>
      </c>
      <c r="AE103" s="146"/>
      <c r="AF103" s="157"/>
      <c r="AG103" s="145"/>
      <c r="AH103" s="146" t="s">
        <v>694</v>
      </c>
      <c r="AI103" s="158" t="s">
        <v>694</v>
      </c>
      <c r="BD103" s="160" t="e">
        <f t="shared" si="11"/>
        <v>#DIV/0!</v>
      </c>
      <c r="BE103" s="160" t="e">
        <f t="shared" si="12"/>
        <v>#VALUE!</v>
      </c>
      <c r="BF103" s="159">
        <f t="shared" si="13"/>
        <v>8</v>
      </c>
      <c r="BG103" s="159">
        <f t="shared" si="14"/>
        <v>0</v>
      </c>
      <c r="BH103" s="159">
        <f t="shared" si="15"/>
        <v>19</v>
      </c>
      <c r="BI103" s="159">
        <f t="shared" si="16"/>
        <v>0</v>
      </c>
      <c r="BJ103" s="159">
        <f t="shared" si="17"/>
        <v>0</v>
      </c>
    </row>
    <row r="104" spans="1:62" s="159" customFormat="1" ht="17.25" thickTop="1" thickBot="1">
      <c r="A104" s="144"/>
      <c r="B104" s="145"/>
      <c r="C104" s="146"/>
      <c r="D104" s="147">
        <v>7000</v>
      </c>
      <c r="E104" s="146" t="s">
        <v>428</v>
      </c>
      <c r="F104" s="146"/>
      <c r="G104" s="148">
        <v>55000</v>
      </c>
      <c r="H104" s="149"/>
      <c r="I104" s="149"/>
      <c r="J104" s="150"/>
      <c r="K104" s="151">
        <f t="shared" si="9"/>
        <v>0</v>
      </c>
      <c r="L104" s="151">
        <f t="shared" si="10"/>
        <v>0</v>
      </c>
      <c r="M104" s="146" t="s">
        <v>854</v>
      </c>
      <c r="N104" s="152" t="s">
        <v>855</v>
      </c>
      <c r="O104" s="147"/>
      <c r="P104" s="145" t="s">
        <v>494</v>
      </c>
      <c r="Q104" s="153" t="s">
        <v>856</v>
      </c>
      <c r="R104" s="154">
        <v>26223900</v>
      </c>
      <c r="S104" s="155"/>
      <c r="T104" s="156"/>
      <c r="U104" s="146" t="s">
        <v>857</v>
      </c>
      <c r="V104" s="146"/>
      <c r="W104" s="146"/>
      <c r="X104" s="146"/>
      <c r="Y104" s="145"/>
      <c r="Z104" s="146"/>
      <c r="AA104" s="145"/>
      <c r="AB104" s="145"/>
      <c r="AC104" s="157" t="s">
        <v>858</v>
      </c>
      <c r="AD104" s="157" t="s">
        <v>732</v>
      </c>
      <c r="AE104" s="146"/>
      <c r="AF104" s="157"/>
      <c r="AG104" s="145"/>
      <c r="AH104" s="146" t="s">
        <v>859</v>
      </c>
      <c r="AI104" s="158" t="s">
        <v>859</v>
      </c>
      <c r="BD104" s="160" t="e">
        <f t="shared" si="11"/>
        <v>#DIV/0!</v>
      </c>
      <c r="BE104" s="160" t="e">
        <f t="shared" si="12"/>
        <v>#VALUE!</v>
      </c>
      <c r="BF104" s="159">
        <f t="shared" si="13"/>
        <v>8</v>
      </c>
      <c r="BG104" s="159">
        <f t="shared" si="14"/>
        <v>0</v>
      </c>
      <c r="BH104" s="159">
        <f t="shared" si="15"/>
        <v>27</v>
      </c>
      <c r="BI104" s="159">
        <f t="shared" si="16"/>
        <v>0</v>
      </c>
      <c r="BJ104" s="159">
        <f t="shared" si="17"/>
        <v>0</v>
      </c>
    </row>
    <row r="105" spans="1:62" s="159" customFormat="1" ht="17.25" thickTop="1" thickBot="1">
      <c r="A105" s="144"/>
      <c r="B105" s="145"/>
      <c r="C105" s="146"/>
      <c r="D105" s="147">
        <v>7200</v>
      </c>
      <c r="E105" s="146" t="s">
        <v>860</v>
      </c>
      <c r="F105" s="146"/>
      <c r="G105" s="148">
        <v>60000</v>
      </c>
      <c r="H105" s="149"/>
      <c r="I105" s="149"/>
      <c r="J105" s="150"/>
      <c r="K105" s="151">
        <f t="shared" si="9"/>
        <v>0</v>
      </c>
      <c r="L105" s="151">
        <f t="shared" si="10"/>
        <v>0</v>
      </c>
      <c r="M105" s="146" t="s">
        <v>861</v>
      </c>
      <c r="N105" s="152" t="s">
        <v>862</v>
      </c>
      <c r="O105" s="147"/>
      <c r="P105" s="145" t="s">
        <v>494</v>
      </c>
      <c r="Q105" s="153" t="s">
        <v>863</v>
      </c>
      <c r="R105" s="154">
        <v>27576321</v>
      </c>
      <c r="S105" s="155"/>
      <c r="T105" s="156"/>
      <c r="U105" s="146" t="s">
        <v>864</v>
      </c>
      <c r="V105" s="146"/>
      <c r="W105" s="146"/>
      <c r="X105" s="146"/>
      <c r="Y105" s="145"/>
      <c r="Z105" s="146"/>
      <c r="AA105" s="145"/>
      <c r="AB105" s="145"/>
      <c r="AC105" s="157" t="s">
        <v>865</v>
      </c>
      <c r="AD105" s="157" t="s">
        <v>533</v>
      </c>
      <c r="AE105" s="146"/>
      <c r="AF105" s="157"/>
      <c r="AG105" s="145"/>
      <c r="AH105" s="146">
        <v>41097</v>
      </c>
      <c r="AI105" s="158">
        <v>41097</v>
      </c>
      <c r="BD105" s="160" t="e">
        <f t="shared" si="11"/>
        <v>#DIV/0!</v>
      </c>
      <c r="BE105" s="160" t="e">
        <f t="shared" si="12"/>
        <v>#VALUE!</v>
      </c>
      <c r="BF105" s="159">
        <f t="shared" si="13"/>
        <v>8</v>
      </c>
      <c r="BG105" s="159">
        <f t="shared" si="14"/>
        <v>0</v>
      </c>
      <c r="BH105" s="159">
        <f t="shared" si="15"/>
        <v>10</v>
      </c>
      <c r="BI105" s="159">
        <f t="shared" si="16"/>
        <v>0</v>
      </c>
      <c r="BJ105" s="159">
        <f t="shared" si="17"/>
        <v>0</v>
      </c>
    </row>
    <row r="106" spans="1:62" s="159" customFormat="1" ht="17.25" thickTop="1" thickBot="1">
      <c r="A106" s="144"/>
      <c r="B106" s="145"/>
      <c r="C106" s="146"/>
      <c r="D106" s="147">
        <v>7200</v>
      </c>
      <c r="E106" s="146" t="s">
        <v>422</v>
      </c>
      <c r="F106" s="146"/>
      <c r="G106" s="148">
        <v>57800</v>
      </c>
      <c r="H106" s="149"/>
      <c r="I106" s="149"/>
      <c r="J106" s="150"/>
      <c r="K106" s="151">
        <f t="shared" si="9"/>
        <v>0</v>
      </c>
      <c r="L106" s="151">
        <f t="shared" si="10"/>
        <v>0</v>
      </c>
      <c r="M106" s="146" t="s">
        <v>866</v>
      </c>
      <c r="N106" s="152" t="s">
        <v>867</v>
      </c>
      <c r="O106" s="147"/>
      <c r="P106" s="145" t="s">
        <v>411</v>
      </c>
      <c r="Q106" s="153" t="s">
        <v>868</v>
      </c>
      <c r="R106" s="154">
        <v>29800409</v>
      </c>
      <c r="S106" s="155"/>
      <c r="T106" s="156"/>
      <c r="U106" s="146" t="s">
        <v>869</v>
      </c>
      <c r="V106" s="146"/>
      <c r="W106" s="146"/>
      <c r="X106" s="146"/>
      <c r="Y106" s="145"/>
      <c r="Z106" s="146"/>
      <c r="AA106" s="145"/>
      <c r="AB106" s="145"/>
      <c r="AC106" s="157" t="s">
        <v>572</v>
      </c>
      <c r="AD106" s="157" t="s">
        <v>807</v>
      </c>
      <c r="AE106" s="146"/>
      <c r="AF106" s="157"/>
      <c r="AG106" s="145"/>
      <c r="AH106" s="146">
        <v>41104</v>
      </c>
      <c r="AI106" s="158">
        <v>41104</v>
      </c>
      <c r="BD106" s="160" t="e">
        <f t="shared" si="11"/>
        <v>#DIV/0!</v>
      </c>
      <c r="BE106" s="160" t="e">
        <f t="shared" si="12"/>
        <v>#VALUE!</v>
      </c>
      <c r="BF106" s="159">
        <f t="shared" si="13"/>
        <v>8</v>
      </c>
      <c r="BG106" s="159">
        <f t="shared" si="14"/>
        <v>0</v>
      </c>
      <c r="BH106" s="159">
        <f t="shared" si="15"/>
        <v>29</v>
      </c>
      <c r="BI106" s="159">
        <f t="shared" si="16"/>
        <v>0</v>
      </c>
      <c r="BJ106" s="159">
        <f t="shared" si="17"/>
        <v>0</v>
      </c>
    </row>
    <row r="107" spans="1:62" s="159" customFormat="1" ht="17.25" thickTop="1" thickBot="1">
      <c r="A107" s="144"/>
      <c r="B107" s="145"/>
      <c r="C107" s="146"/>
      <c r="D107" s="147">
        <v>1000</v>
      </c>
      <c r="E107" s="146" t="s">
        <v>428</v>
      </c>
      <c r="F107" s="146"/>
      <c r="G107" s="148">
        <v>57000</v>
      </c>
      <c r="H107" s="149"/>
      <c r="I107" s="149"/>
      <c r="J107" s="150"/>
      <c r="K107" s="151">
        <f t="shared" si="9"/>
        <v>0</v>
      </c>
      <c r="L107" s="151">
        <f t="shared" si="10"/>
        <v>0</v>
      </c>
      <c r="M107" s="146" t="s">
        <v>870</v>
      </c>
      <c r="N107" s="152" t="s">
        <v>729</v>
      </c>
      <c r="O107" s="147"/>
      <c r="P107" s="145" t="s">
        <v>494</v>
      </c>
      <c r="Q107" s="153" t="s">
        <v>871</v>
      </c>
      <c r="R107" s="154">
        <v>26366373</v>
      </c>
      <c r="S107" s="155"/>
      <c r="T107" s="156"/>
      <c r="U107" s="146" t="s">
        <v>872</v>
      </c>
      <c r="V107" s="146"/>
      <c r="W107" s="146"/>
      <c r="X107" s="146"/>
      <c r="Y107" s="145"/>
      <c r="Z107" s="146"/>
      <c r="AA107" s="145"/>
      <c r="AB107" s="145"/>
      <c r="AC107" s="157" t="s">
        <v>593</v>
      </c>
      <c r="AD107" s="157" t="s">
        <v>707</v>
      </c>
      <c r="AE107" s="146"/>
      <c r="AF107" s="157"/>
      <c r="AG107" s="145"/>
      <c r="AH107" s="146" t="s">
        <v>859</v>
      </c>
      <c r="AI107" s="158" t="s">
        <v>859</v>
      </c>
      <c r="BD107" s="160" t="e">
        <f t="shared" si="11"/>
        <v>#DIV/0!</v>
      </c>
      <c r="BE107" s="160" t="e">
        <f t="shared" si="12"/>
        <v>#VALUE!</v>
      </c>
      <c r="BF107" s="159">
        <f t="shared" si="13"/>
        <v>8</v>
      </c>
      <c r="BG107" s="159">
        <f t="shared" si="14"/>
        <v>0</v>
      </c>
      <c r="BH107" s="159">
        <f t="shared" si="15"/>
        <v>3</v>
      </c>
      <c r="BI107" s="159">
        <f t="shared" si="16"/>
        <v>0</v>
      </c>
      <c r="BJ107" s="159">
        <f t="shared" si="17"/>
        <v>0</v>
      </c>
    </row>
    <row r="108" spans="1:62" s="159" customFormat="1" ht="17.25" thickTop="1" thickBot="1">
      <c r="A108" s="144"/>
      <c r="B108" s="145"/>
      <c r="C108" s="146"/>
      <c r="D108" s="147">
        <v>5800</v>
      </c>
      <c r="E108" s="146" t="s">
        <v>428</v>
      </c>
      <c r="F108" s="146"/>
      <c r="G108" s="148">
        <v>45000</v>
      </c>
      <c r="H108" s="149"/>
      <c r="I108" s="149"/>
      <c r="J108" s="150"/>
      <c r="K108" s="151">
        <f t="shared" si="9"/>
        <v>0</v>
      </c>
      <c r="L108" s="151">
        <f t="shared" si="10"/>
        <v>0</v>
      </c>
      <c r="M108" s="146" t="s">
        <v>873</v>
      </c>
      <c r="N108" s="152" t="s">
        <v>675</v>
      </c>
      <c r="O108" s="147"/>
      <c r="P108" s="145" t="s">
        <v>411</v>
      </c>
      <c r="Q108" s="153" t="s">
        <v>874</v>
      </c>
      <c r="R108" s="154">
        <v>33376764</v>
      </c>
      <c r="S108" s="155"/>
      <c r="T108" s="156"/>
      <c r="U108" s="146" t="s">
        <v>527</v>
      </c>
      <c r="V108" s="146"/>
      <c r="W108" s="146"/>
      <c r="X108" s="146"/>
      <c r="Y108" s="145"/>
      <c r="Z108" s="146"/>
      <c r="AA108" s="145"/>
      <c r="AB108" s="145"/>
      <c r="AC108" s="157" t="s">
        <v>806</v>
      </c>
      <c r="AD108" s="157" t="s">
        <v>807</v>
      </c>
      <c r="AE108" s="146"/>
      <c r="AF108" s="157"/>
      <c r="AG108" s="145"/>
      <c r="AH108" s="146">
        <v>41105</v>
      </c>
      <c r="AI108" s="158">
        <v>41105</v>
      </c>
      <c r="BD108" s="160" t="e">
        <f t="shared" si="11"/>
        <v>#DIV/0!</v>
      </c>
      <c r="BE108" s="160" t="e">
        <f t="shared" si="12"/>
        <v>#VALUE!</v>
      </c>
      <c r="BF108" s="159">
        <f t="shared" si="13"/>
        <v>8</v>
      </c>
      <c r="BG108" s="159">
        <f t="shared" si="14"/>
        <v>0</v>
      </c>
      <c r="BH108" s="159">
        <f t="shared" si="15"/>
        <v>13</v>
      </c>
      <c r="BI108" s="159">
        <f t="shared" si="16"/>
        <v>0</v>
      </c>
      <c r="BJ108" s="159">
        <f t="shared" si="17"/>
        <v>0</v>
      </c>
    </row>
    <row r="109" spans="1:62" s="159" customFormat="1" ht="17.25" thickTop="1" thickBot="1">
      <c r="A109" s="144"/>
      <c r="B109" s="145"/>
      <c r="C109" s="146"/>
      <c r="D109" s="147">
        <v>7200</v>
      </c>
      <c r="E109" s="146" t="s">
        <v>428</v>
      </c>
      <c r="F109" s="146"/>
      <c r="G109" s="148">
        <v>55000</v>
      </c>
      <c r="H109" s="149"/>
      <c r="I109" s="149"/>
      <c r="J109" s="150"/>
      <c r="K109" s="151">
        <f t="shared" si="9"/>
        <v>0</v>
      </c>
      <c r="L109" s="151">
        <f t="shared" si="10"/>
        <v>0</v>
      </c>
      <c r="M109" s="146" t="s">
        <v>875</v>
      </c>
      <c r="N109" s="152" t="s">
        <v>638</v>
      </c>
      <c r="O109" s="147"/>
      <c r="P109" s="145" t="s">
        <v>494</v>
      </c>
      <c r="Q109" s="153" t="s">
        <v>876</v>
      </c>
      <c r="R109" s="154">
        <v>26442036</v>
      </c>
      <c r="S109" s="155"/>
      <c r="T109" s="156"/>
      <c r="U109" s="146" t="s">
        <v>877</v>
      </c>
      <c r="V109" s="146"/>
      <c r="W109" s="146"/>
      <c r="X109" s="146"/>
      <c r="Y109" s="145"/>
      <c r="Z109" s="146"/>
      <c r="AA109" s="145"/>
      <c r="AB109" s="145"/>
      <c r="AC109" s="157" t="s">
        <v>226</v>
      </c>
      <c r="AD109" s="157" t="s">
        <v>533</v>
      </c>
      <c r="AE109" s="146"/>
      <c r="AF109" s="157"/>
      <c r="AG109" s="145"/>
      <c r="AH109" s="146">
        <v>41111</v>
      </c>
      <c r="AI109" s="158">
        <v>41111</v>
      </c>
      <c r="BD109" s="160" t="e">
        <f t="shared" si="11"/>
        <v>#DIV/0!</v>
      </c>
      <c r="BE109" s="160" t="e">
        <f t="shared" si="12"/>
        <v>#VALUE!</v>
      </c>
      <c r="BF109" s="159">
        <f t="shared" si="13"/>
        <v>8</v>
      </c>
      <c r="BG109" s="159">
        <f t="shared" si="14"/>
        <v>0</v>
      </c>
      <c r="BH109" s="159">
        <f t="shared" si="15"/>
        <v>34</v>
      </c>
      <c r="BI109" s="159">
        <f t="shared" si="16"/>
        <v>0</v>
      </c>
      <c r="BJ109" s="159">
        <f t="shared" si="17"/>
        <v>0</v>
      </c>
    </row>
    <row r="110" spans="1:62" s="159" customFormat="1" ht="17.25" thickTop="1" thickBot="1">
      <c r="A110" s="144"/>
      <c r="B110" s="145"/>
      <c r="C110" s="146"/>
      <c r="D110" s="147">
        <v>7200</v>
      </c>
      <c r="E110" s="146" t="s">
        <v>408</v>
      </c>
      <c r="F110" s="146"/>
      <c r="G110" s="148">
        <v>55700</v>
      </c>
      <c r="H110" s="149"/>
      <c r="I110" s="149"/>
      <c r="J110" s="150"/>
      <c r="K110" s="151">
        <f t="shared" si="9"/>
        <v>0</v>
      </c>
      <c r="L110" s="151">
        <f t="shared" si="10"/>
        <v>0</v>
      </c>
      <c r="M110" s="146" t="s">
        <v>878</v>
      </c>
      <c r="N110" s="152" t="s">
        <v>879</v>
      </c>
      <c r="O110" s="147"/>
      <c r="P110" s="145" t="s">
        <v>494</v>
      </c>
      <c r="Q110" s="153" t="s">
        <v>880</v>
      </c>
      <c r="R110" s="154">
        <v>22722504</v>
      </c>
      <c r="S110" s="155"/>
      <c r="T110" s="156"/>
      <c r="U110" s="146" t="s">
        <v>523</v>
      </c>
      <c r="V110" s="146"/>
      <c r="W110" s="146"/>
      <c r="X110" s="146"/>
      <c r="Y110" s="145"/>
      <c r="Z110" s="146"/>
      <c r="AA110" s="145"/>
      <c r="AB110" s="145"/>
      <c r="AC110" s="157" t="s">
        <v>881</v>
      </c>
      <c r="AD110" s="157" t="s">
        <v>641</v>
      </c>
      <c r="AE110" s="146"/>
      <c r="AF110" s="157"/>
      <c r="AG110" s="145"/>
      <c r="AH110" s="146">
        <v>41118</v>
      </c>
      <c r="AI110" s="158">
        <v>41118</v>
      </c>
      <c r="BD110" s="160" t="e">
        <f t="shared" si="11"/>
        <v>#DIV/0!</v>
      </c>
      <c r="BE110" s="160" t="e">
        <f t="shared" si="12"/>
        <v>#VALUE!</v>
      </c>
      <c r="BF110" s="159">
        <f t="shared" si="13"/>
        <v>8</v>
      </c>
      <c r="BG110" s="159">
        <f t="shared" si="14"/>
        <v>0</v>
      </c>
      <c r="BH110" s="159">
        <f t="shared" si="15"/>
        <v>9</v>
      </c>
      <c r="BI110" s="159">
        <f t="shared" si="16"/>
        <v>0</v>
      </c>
      <c r="BJ110" s="159">
        <f t="shared" si="17"/>
        <v>0</v>
      </c>
    </row>
    <row r="111" spans="1:62" s="159" customFormat="1" ht="17.25" thickTop="1" thickBot="1">
      <c r="A111" s="144"/>
      <c r="B111" s="145"/>
      <c r="C111" s="146"/>
      <c r="D111" s="147">
        <v>7200</v>
      </c>
      <c r="E111" s="146" t="s">
        <v>860</v>
      </c>
      <c r="F111" s="146"/>
      <c r="G111" s="148">
        <v>55800</v>
      </c>
      <c r="H111" s="149"/>
      <c r="I111" s="149"/>
      <c r="J111" s="150"/>
      <c r="K111" s="151">
        <f t="shared" si="9"/>
        <v>0</v>
      </c>
      <c r="L111" s="151">
        <f t="shared" si="10"/>
        <v>0</v>
      </c>
      <c r="M111" s="146" t="s">
        <v>882</v>
      </c>
      <c r="N111" s="152" t="s">
        <v>883</v>
      </c>
      <c r="O111" s="147"/>
      <c r="P111" s="145" t="s">
        <v>612</v>
      </c>
      <c r="Q111" s="153" t="s">
        <v>884</v>
      </c>
      <c r="R111" s="154" t="s">
        <v>885</v>
      </c>
      <c r="S111" s="155"/>
      <c r="T111" s="156"/>
      <c r="U111" s="146" t="s">
        <v>886</v>
      </c>
      <c r="V111" s="146"/>
      <c r="W111" s="146"/>
      <c r="X111" s="146"/>
      <c r="Y111" s="145"/>
      <c r="Z111" s="146"/>
      <c r="AA111" s="145"/>
      <c r="AB111" s="145"/>
      <c r="AC111" s="157" t="s">
        <v>465</v>
      </c>
      <c r="AD111" s="157" t="s">
        <v>466</v>
      </c>
      <c r="AE111" s="146"/>
      <c r="AF111" s="157"/>
      <c r="AG111" s="145"/>
      <c r="AH111" s="146">
        <v>41126</v>
      </c>
      <c r="AI111" s="158">
        <v>41126</v>
      </c>
      <c r="BD111" s="160" t="e">
        <f t="shared" si="11"/>
        <v>#DIV/0!</v>
      </c>
      <c r="BE111" s="160" t="e">
        <f t="shared" si="12"/>
        <v>#VALUE!</v>
      </c>
      <c r="BF111" s="159">
        <f t="shared" si="13"/>
        <v>8</v>
      </c>
      <c r="BG111" s="159">
        <f t="shared" si="14"/>
        <v>0</v>
      </c>
      <c r="BH111" s="159">
        <f t="shared" si="15"/>
        <v>9</v>
      </c>
      <c r="BI111" s="159">
        <f t="shared" si="16"/>
        <v>0</v>
      </c>
      <c r="BJ111" s="159">
        <f t="shared" si="17"/>
        <v>0</v>
      </c>
    </row>
    <row r="112" spans="1:62" s="159" customFormat="1" ht="17.25" thickTop="1" thickBot="1">
      <c r="A112" s="144"/>
      <c r="B112" s="145"/>
      <c r="C112" s="146"/>
      <c r="D112" s="147">
        <v>8400</v>
      </c>
      <c r="E112" s="146" t="s">
        <v>860</v>
      </c>
      <c r="F112" s="146"/>
      <c r="G112" s="148">
        <v>68300</v>
      </c>
      <c r="H112" s="149"/>
      <c r="I112" s="149"/>
      <c r="J112" s="150"/>
      <c r="K112" s="151">
        <f t="shared" si="9"/>
        <v>0</v>
      </c>
      <c r="L112" s="151">
        <f t="shared" si="10"/>
        <v>0</v>
      </c>
      <c r="M112" s="146" t="s">
        <v>887</v>
      </c>
      <c r="N112" s="152" t="s">
        <v>888</v>
      </c>
      <c r="O112" s="147"/>
      <c r="P112" s="145" t="s">
        <v>411</v>
      </c>
      <c r="Q112" s="153" t="s">
        <v>889</v>
      </c>
      <c r="R112" s="154" t="s">
        <v>890</v>
      </c>
      <c r="S112" s="155"/>
      <c r="T112" s="156"/>
      <c r="U112" s="146" t="s">
        <v>891</v>
      </c>
      <c r="V112" s="146"/>
      <c r="W112" s="146"/>
      <c r="X112" s="146"/>
      <c r="Y112" s="145"/>
      <c r="Z112" s="146"/>
      <c r="AA112" s="145"/>
      <c r="AB112" s="145"/>
      <c r="AC112" s="157" t="s">
        <v>419</v>
      </c>
      <c r="AD112" s="157" t="s">
        <v>472</v>
      </c>
      <c r="AE112" s="146"/>
      <c r="AF112" s="157"/>
      <c r="AG112" s="145"/>
      <c r="AH112" s="146">
        <v>41134</v>
      </c>
      <c r="AI112" s="158">
        <v>41134</v>
      </c>
      <c r="BD112" s="160" t="e">
        <f t="shared" si="11"/>
        <v>#DIV/0!</v>
      </c>
      <c r="BE112" s="160" t="e">
        <f t="shared" si="12"/>
        <v>#VALUE!</v>
      </c>
      <c r="BF112" s="159">
        <f t="shared" si="13"/>
        <v>9</v>
      </c>
      <c r="BG112" s="159">
        <f t="shared" si="14"/>
        <v>0</v>
      </c>
      <c r="BH112" s="159">
        <f t="shared" si="15"/>
        <v>19</v>
      </c>
      <c r="BI112" s="159">
        <f t="shared" si="16"/>
        <v>0</v>
      </c>
      <c r="BJ112" s="159">
        <f t="shared" si="17"/>
        <v>0</v>
      </c>
    </row>
    <row r="113" spans="1:62" s="159" customFormat="1" ht="17.25" thickTop="1" thickBot="1">
      <c r="A113" s="144"/>
      <c r="B113" s="145"/>
      <c r="C113" s="146"/>
      <c r="D113" s="147">
        <v>7200</v>
      </c>
      <c r="E113" s="146" t="s">
        <v>428</v>
      </c>
      <c r="F113" s="146"/>
      <c r="G113" s="148">
        <v>55000</v>
      </c>
      <c r="H113" s="149"/>
      <c r="I113" s="149"/>
      <c r="J113" s="150"/>
      <c r="K113" s="151">
        <f t="shared" si="9"/>
        <v>0</v>
      </c>
      <c r="L113" s="151">
        <f t="shared" si="10"/>
        <v>0</v>
      </c>
      <c r="M113" s="146" t="s">
        <v>892</v>
      </c>
      <c r="N113" s="152" t="s">
        <v>638</v>
      </c>
      <c r="O113" s="147"/>
      <c r="P113" s="145" t="s">
        <v>494</v>
      </c>
      <c r="Q113" s="153" t="s">
        <v>893</v>
      </c>
      <c r="R113" s="154">
        <v>35625320</v>
      </c>
      <c r="S113" s="155"/>
      <c r="T113" s="156"/>
      <c r="U113" s="146" t="s">
        <v>850</v>
      </c>
      <c r="V113" s="146"/>
      <c r="W113" s="146"/>
      <c r="X113" s="146"/>
      <c r="Y113" s="145"/>
      <c r="Z113" s="146"/>
      <c r="AA113" s="145"/>
      <c r="AB113" s="145"/>
      <c r="AC113" s="157" t="s">
        <v>894</v>
      </c>
      <c r="AD113" s="157" t="s">
        <v>641</v>
      </c>
      <c r="AE113" s="146"/>
      <c r="AF113" s="157"/>
      <c r="AG113" s="145"/>
      <c r="AH113" s="146">
        <v>41125</v>
      </c>
      <c r="AI113" s="158">
        <v>41125</v>
      </c>
      <c r="BD113" s="160" t="e">
        <f t="shared" si="11"/>
        <v>#DIV/0!</v>
      </c>
      <c r="BE113" s="160" t="e">
        <f t="shared" si="12"/>
        <v>#VALUE!</v>
      </c>
      <c r="BF113" s="159">
        <f t="shared" si="13"/>
        <v>8</v>
      </c>
      <c r="BG113" s="159">
        <f t="shared" si="14"/>
        <v>0</v>
      </c>
      <c r="BH113" s="159">
        <f t="shared" si="15"/>
        <v>37</v>
      </c>
      <c r="BI113" s="159">
        <f t="shared" si="16"/>
        <v>0</v>
      </c>
      <c r="BJ113" s="159">
        <f t="shared" si="17"/>
        <v>0</v>
      </c>
    </row>
    <row r="114" spans="1:62" s="159" customFormat="1" ht="17.25" thickTop="1" thickBot="1">
      <c r="A114" s="144"/>
      <c r="B114" s="145"/>
      <c r="C114" s="146"/>
      <c r="D114" s="147">
        <v>7200</v>
      </c>
      <c r="E114" s="146" t="s">
        <v>422</v>
      </c>
      <c r="F114" s="146"/>
      <c r="G114" s="148">
        <v>53000</v>
      </c>
      <c r="H114" s="149"/>
      <c r="I114" s="149"/>
      <c r="J114" s="150"/>
      <c r="K114" s="151">
        <f t="shared" si="9"/>
        <v>0</v>
      </c>
      <c r="L114" s="151">
        <f t="shared" si="10"/>
        <v>0</v>
      </c>
      <c r="M114" s="146" t="s">
        <v>895</v>
      </c>
      <c r="N114" s="152" t="s">
        <v>896</v>
      </c>
      <c r="O114" s="147"/>
      <c r="P114" s="145" t="s">
        <v>411</v>
      </c>
      <c r="Q114" s="153" t="s">
        <v>897</v>
      </c>
      <c r="R114" s="154" t="s">
        <v>898</v>
      </c>
      <c r="S114" s="155"/>
      <c r="T114" s="156"/>
      <c r="U114" s="146" t="s">
        <v>899</v>
      </c>
      <c r="V114" s="146"/>
      <c r="W114" s="146"/>
      <c r="X114" s="146"/>
      <c r="Y114" s="145"/>
      <c r="Z114" s="146"/>
      <c r="AA114" s="145"/>
      <c r="AB114" s="145"/>
      <c r="AC114" s="157" t="s">
        <v>900</v>
      </c>
      <c r="AD114" s="157" t="s">
        <v>732</v>
      </c>
      <c r="AE114" s="146"/>
      <c r="AF114" s="157"/>
      <c r="AG114" s="145"/>
      <c r="AH114" s="146">
        <v>41120</v>
      </c>
      <c r="AI114" s="158">
        <v>41120</v>
      </c>
      <c r="BD114" s="160" t="e">
        <f t="shared" si="11"/>
        <v>#DIV/0!</v>
      </c>
      <c r="BE114" s="160" t="e">
        <f t="shared" si="12"/>
        <v>#VALUE!</v>
      </c>
      <c r="BF114" s="159">
        <f t="shared" si="13"/>
        <v>8</v>
      </c>
      <c r="BG114" s="159">
        <f t="shared" si="14"/>
        <v>0</v>
      </c>
      <c r="BH114" s="159">
        <f t="shared" si="15"/>
        <v>30</v>
      </c>
      <c r="BI114" s="159">
        <f t="shared" si="16"/>
        <v>0</v>
      </c>
      <c r="BJ114" s="159">
        <f t="shared" si="17"/>
        <v>0</v>
      </c>
    </row>
    <row r="115" spans="1:62" s="159" customFormat="1" ht="17.25" thickTop="1" thickBot="1">
      <c r="A115" s="144"/>
      <c r="B115" s="145"/>
      <c r="C115" s="146"/>
      <c r="D115" s="147">
        <v>7200</v>
      </c>
      <c r="E115" s="146" t="s">
        <v>448</v>
      </c>
      <c r="F115" s="146"/>
      <c r="G115" s="148">
        <v>55000</v>
      </c>
      <c r="H115" s="149"/>
      <c r="I115" s="149"/>
      <c r="J115" s="150"/>
      <c r="K115" s="151">
        <f t="shared" si="9"/>
        <v>0</v>
      </c>
      <c r="L115" s="151">
        <f t="shared" si="10"/>
        <v>0</v>
      </c>
      <c r="M115" s="146" t="s">
        <v>901</v>
      </c>
      <c r="N115" s="152" t="s">
        <v>638</v>
      </c>
      <c r="O115" s="147"/>
      <c r="P115" s="145" t="s">
        <v>411</v>
      </c>
      <c r="Q115" s="153" t="s">
        <v>902</v>
      </c>
      <c r="R115" s="154">
        <v>22671103</v>
      </c>
      <c r="S115" s="155"/>
      <c r="T115" s="156"/>
      <c r="U115" s="146" t="s">
        <v>527</v>
      </c>
      <c r="V115" s="146"/>
      <c r="W115" s="146"/>
      <c r="X115" s="146"/>
      <c r="Y115" s="145"/>
      <c r="Z115" s="146"/>
      <c r="AA115" s="145"/>
      <c r="AB115" s="145"/>
      <c r="AC115" s="157" t="s">
        <v>445</v>
      </c>
      <c r="AD115" s="157" t="s">
        <v>903</v>
      </c>
      <c r="AE115" s="146"/>
      <c r="AF115" s="157"/>
      <c r="AG115" s="145"/>
      <c r="AH115" s="146">
        <v>41118</v>
      </c>
      <c r="AI115" s="158">
        <v>41118</v>
      </c>
      <c r="BD115" s="160" t="e">
        <f t="shared" si="11"/>
        <v>#DIV/0!</v>
      </c>
      <c r="BE115" s="160" t="e">
        <f t="shared" si="12"/>
        <v>#VALUE!</v>
      </c>
      <c r="BF115" s="159">
        <f t="shared" si="13"/>
        <v>8</v>
      </c>
      <c r="BG115" s="159">
        <f t="shared" si="14"/>
        <v>0</v>
      </c>
      <c r="BH115" s="159">
        <f t="shared" si="15"/>
        <v>13</v>
      </c>
      <c r="BI115" s="159">
        <f t="shared" si="16"/>
        <v>0</v>
      </c>
      <c r="BJ115" s="159">
        <f t="shared" si="17"/>
        <v>0</v>
      </c>
    </row>
    <row r="116" spans="1:62" s="159" customFormat="1" ht="17.25" thickTop="1" thickBot="1">
      <c r="A116" s="144"/>
      <c r="B116" s="145"/>
      <c r="C116" s="146"/>
      <c r="D116" s="147">
        <v>7000</v>
      </c>
      <c r="E116" s="146" t="s">
        <v>448</v>
      </c>
      <c r="F116" s="146"/>
      <c r="G116" s="148">
        <v>50800</v>
      </c>
      <c r="H116" s="149"/>
      <c r="I116" s="149"/>
      <c r="J116" s="150"/>
      <c r="K116" s="151">
        <f t="shared" si="9"/>
        <v>0</v>
      </c>
      <c r="L116" s="151">
        <f t="shared" si="10"/>
        <v>0</v>
      </c>
      <c r="M116" s="146" t="s">
        <v>904</v>
      </c>
      <c r="N116" s="152" t="s">
        <v>905</v>
      </c>
      <c r="O116" s="147"/>
      <c r="P116" s="145" t="s">
        <v>494</v>
      </c>
      <c r="Q116" s="153" t="s">
        <v>906</v>
      </c>
      <c r="R116" s="154">
        <v>22575431</v>
      </c>
      <c r="S116" s="155"/>
      <c r="T116" s="156"/>
      <c r="U116" s="146" t="s">
        <v>907</v>
      </c>
      <c r="V116" s="146"/>
      <c r="W116" s="146"/>
      <c r="X116" s="146"/>
      <c r="Y116" s="145"/>
      <c r="Z116" s="146"/>
      <c r="AA116" s="145"/>
      <c r="AB116" s="145"/>
      <c r="AC116" s="157" t="s">
        <v>908</v>
      </c>
      <c r="AD116" s="157" t="s">
        <v>794</v>
      </c>
      <c r="AE116" s="146"/>
      <c r="AF116" s="157"/>
      <c r="AG116" s="145"/>
      <c r="AH116" s="146">
        <v>41125</v>
      </c>
      <c r="AI116" s="158">
        <v>41125</v>
      </c>
      <c r="BD116" s="160" t="e">
        <f t="shared" si="11"/>
        <v>#DIV/0!</v>
      </c>
      <c r="BE116" s="160" t="e">
        <f t="shared" si="12"/>
        <v>#VALUE!</v>
      </c>
      <c r="BF116" s="159">
        <f t="shared" si="13"/>
        <v>8</v>
      </c>
      <c r="BG116" s="159">
        <f t="shared" si="14"/>
        <v>0</v>
      </c>
      <c r="BH116" s="159">
        <f t="shared" si="15"/>
        <v>36</v>
      </c>
      <c r="BI116" s="159">
        <f t="shared" si="16"/>
        <v>0</v>
      </c>
      <c r="BJ116" s="159">
        <f t="shared" si="17"/>
        <v>0</v>
      </c>
    </row>
    <row r="117" spans="1:62" s="159" customFormat="1" ht="17.25" thickTop="1" thickBot="1">
      <c r="A117" s="144"/>
      <c r="B117" s="145"/>
      <c r="C117" s="146"/>
      <c r="D117" s="147">
        <v>7200</v>
      </c>
      <c r="E117" s="146" t="s">
        <v>448</v>
      </c>
      <c r="F117" s="146"/>
      <c r="G117" s="148">
        <v>57000</v>
      </c>
      <c r="H117" s="149"/>
      <c r="I117" s="149"/>
      <c r="J117" s="150"/>
      <c r="K117" s="151">
        <f t="shared" si="9"/>
        <v>0</v>
      </c>
      <c r="L117" s="151">
        <f t="shared" si="10"/>
        <v>0</v>
      </c>
      <c r="M117" s="146" t="s">
        <v>909</v>
      </c>
      <c r="N117" s="152" t="s">
        <v>910</v>
      </c>
      <c r="O117" s="147"/>
      <c r="P117" s="145" t="s">
        <v>562</v>
      </c>
      <c r="Q117" s="153" t="s">
        <v>911</v>
      </c>
      <c r="R117" s="154" t="s">
        <v>912</v>
      </c>
      <c r="S117" s="155"/>
      <c r="T117" s="156"/>
      <c r="U117" s="146" t="s">
        <v>913</v>
      </c>
      <c r="V117" s="146"/>
      <c r="W117" s="146"/>
      <c r="X117" s="146"/>
      <c r="Y117" s="145"/>
      <c r="Z117" s="146"/>
      <c r="AA117" s="145"/>
      <c r="AB117" s="145"/>
      <c r="AC117" s="157" t="s">
        <v>532</v>
      </c>
      <c r="AD117" s="157" t="s">
        <v>533</v>
      </c>
      <c r="AE117" s="146"/>
      <c r="AF117" s="157"/>
      <c r="AG117" s="145"/>
      <c r="AH117" s="146">
        <v>41129</v>
      </c>
      <c r="AI117" s="158">
        <v>41129</v>
      </c>
      <c r="BD117" s="160" t="e">
        <f t="shared" si="11"/>
        <v>#DIV/0!</v>
      </c>
      <c r="BE117" s="160" t="e">
        <f t="shared" si="12"/>
        <v>#VALUE!</v>
      </c>
      <c r="BF117" s="159">
        <f t="shared" si="13"/>
        <v>8</v>
      </c>
      <c r="BG117" s="159">
        <f t="shared" si="14"/>
        <v>0</v>
      </c>
      <c r="BH117" s="159">
        <f t="shared" si="15"/>
        <v>30</v>
      </c>
      <c r="BI117" s="159">
        <f t="shared" si="16"/>
        <v>0</v>
      </c>
      <c r="BJ117" s="159">
        <f t="shared" si="17"/>
        <v>0</v>
      </c>
    </row>
    <row r="118" spans="1:62" s="159" customFormat="1" ht="17.25" thickTop="1" thickBot="1">
      <c r="A118" s="144"/>
      <c r="B118" s="145"/>
      <c r="C118" s="146"/>
      <c r="D118" s="147">
        <v>7200</v>
      </c>
      <c r="E118" s="146" t="s">
        <v>914</v>
      </c>
      <c r="F118" s="146"/>
      <c r="G118" s="148">
        <v>55550</v>
      </c>
      <c r="H118" s="149"/>
      <c r="I118" s="149"/>
      <c r="J118" s="150"/>
      <c r="K118" s="151">
        <f t="shared" si="9"/>
        <v>0</v>
      </c>
      <c r="L118" s="151">
        <f t="shared" si="10"/>
        <v>0</v>
      </c>
      <c r="M118" s="146" t="s">
        <v>915</v>
      </c>
      <c r="N118" s="152" t="s">
        <v>916</v>
      </c>
      <c r="O118" s="147"/>
      <c r="P118" s="145" t="s">
        <v>917</v>
      </c>
      <c r="Q118" s="153" t="s">
        <v>918</v>
      </c>
      <c r="R118" s="154"/>
      <c r="S118" s="155"/>
      <c r="T118" s="156"/>
      <c r="U118" s="146" t="s">
        <v>919</v>
      </c>
      <c r="V118" s="146"/>
      <c r="W118" s="146"/>
      <c r="X118" s="146"/>
      <c r="Y118" s="145"/>
      <c r="Z118" s="146"/>
      <c r="AA118" s="145"/>
      <c r="AB118" s="145"/>
      <c r="AC118" s="157" t="s">
        <v>419</v>
      </c>
      <c r="AD118" s="157" t="s">
        <v>420</v>
      </c>
      <c r="AE118" s="146"/>
      <c r="AF118" s="157"/>
      <c r="AG118" s="145"/>
      <c r="AH118" s="146">
        <v>41150</v>
      </c>
      <c r="AI118" s="158">
        <v>41150</v>
      </c>
      <c r="BD118" s="160" t="e">
        <f t="shared" si="11"/>
        <v>#DIV/0!</v>
      </c>
      <c r="BE118" s="160" t="e">
        <f t="shared" si="12"/>
        <v>#VALUE!</v>
      </c>
      <c r="BF118" s="159">
        <f t="shared" si="13"/>
        <v>0</v>
      </c>
      <c r="BG118" s="159">
        <f t="shared" si="14"/>
        <v>0</v>
      </c>
      <c r="BH118" s="159">
        <f t="shared" si="15"/>
        <v>42</v>
      </c>
      <c r="BI118" s="159">
        <f t="shared" si="16"/>
        <v>0</v>
      </c>
      <c r="BJ118" s="159">
        <f t="shared" si="17"/>
        <v>0</v>
      </c>
    </row>
    <row r="119" spans="1:62" s="159" customFormat="1" ht="17.25" thickTop="1" thickBot="1">
      <c r="A119" s="144"/>
      <c r="B119" s="145"/>
      <c r="C119" s="146"/>
      <c r="D119" s="147">
        <v>7200</v>
      </c>
      <c r="E119" s="146" t="s">
        <v>914</v>
      </c>
      <c r="F119" s="146"/>
      <c r="G119" s="148">
        <v>57900</v>
      </c>
      <c r="H119" s="149"/>
      <c r="I119" s="149"/>
      <c r="J119" s="150"/>
      <c r="K119" s="151">
        <f t="shared" si="9"/>
        <v>0</v>
      </c>
      <c r="L119" s="151">
        <f t="shared" si="10"/>
        <v>0</v>
      </c>
      <c r="M119" s="146" t="s">
        <v>920</v>
      </c>
      <c r="N119" s="152" t="s">
        <v>729</v>
      </c>
      <c r="O119" s="147"/>
      <c r="P119" s="145" t="s">
        <v>917</v>
      </c>
      <c r="Q119" s="153" t="s">
        <v>921</v>
      </c>
      <c r="R119" s="154" t="s">
        <v>922</v>
      </c>
      <c r="S119" s="155"/>
      <c r="T119" s="156"/>
      <c r="U119" s="146"/>
      <c r="V119" s="146"/>
      <c r="W119" s="146"/>
      <c r="X119" s="146"/>
      <c r="Y119" s="145"/>
      <c r="Z119" s="146"/>
      <c r="AA119" s="145"/>
      <c r="AB119" s="145"/>
      <c r="AC119" s="157" t="s">
        <v>763</v>
      </c>
      <c r="AD119" s="157" t="s">
        <v>798</v>
      </c>
      <c r="AE119" s="146"/>
      <c r="AF119" s="157"/>
      <c r="AG119" s="145"/>
      <c r="AH119" s="146">
        <v>41153</v>
      </c>
      <c r="AI119" s="158">
        <v>41153</v>
      </c>
      <c r="BD119" s="160" t="e">
        <f t="shared" si="11"/>
        <v>#DIV/0!</v>
      </c>
      <c r="BE119" s="160" t="e">
        <f t="shared" si="12"/>
        <v>#VALUE!</v>
      </c>
      <c r="BF119" s="159">
        <f t="shared" si="13"/>
        <v>8</v>
      </c>
      <c r="BG119" s="159">
        <f t="shared" si="14"/>
        <v>0</v>
      </c>
      <c r="BH119" s="159">
        <f t="shared" si="15"/>
        <v>0</v>
      </c>
      <c r="BI119" s="159">
        <f t="shared" si="16"/>
        <v>0</v>
      </c>
      <c r="BJ119" s="159">
        <f t="shared" si="17"/>
        <v>0</v>
      </c>
    </row>
    <row r="120" spans="1:62" s="159" customFormat="1" ht="17.25" thickTop="1" thickBot="1">
      <c r="A120" s="144"/>
      <c r="B120" s="145"/>
      <c r="C120" s="146"/>
      <c r="D120" s="147">
        <v>5800</v>
      </c>
      <c r="E120" s="146" t="s">
        <v>428</v>
      </c>
      <c r="F120" s="146"/>
      <c r="G120" s="148">
        <v>45000</v>
      </c>
      <c r="H120" s="149"/>
      <c r="I120" s="149"/>
      <c r="J120" s="150"/>
      <c r="K120" s="151">
        <f t="shared" si="9"/>
        <v>0</v>
      </c>
      <c r="L120" s="151">
        <f t="shared" si="10"/>
        <v>0</v>
      </c>
      <c r="M120" s="146" t="s">
        <v>923</v>
      </c>
      <c r="N120" s="152" t="s">
        <v>675</v>
      </c>
      <c r="O120" s="147"/>
      <c r="P120" s="145" t="s">
        <v>494</v>
      </c>
      <c r="Q120" s="153" t="s">
        <v>924</v>
      </c>
      <c r="R120" s="154">
        <v>24125834</v>
      </c>
      <c r="S120" s="155"/>
      <c r="T120" s="156"/>
      <c r="U120" s="146" t="s">
        <v>850</v>
      </c>
      <c r="V120" s="146"/>
      <c r="W120" s="146"/>
      <c r="X120" s="146"/>
      <c r="Y120" s="145"/>
      <c r="Z120" s="146"/>
      <c r="AA120" s="145"/>
      <c r="AB120" s="145"/>
      <c r="AC120" s="157" t="s">
        <v>514</v>
      </c>
      <c r="AD120" s="157" t="s">
        <v>807</v>
      </c>
      <c r="AE120" s="146"/>
      <c r="AF120" s="157"/>
      <c r="AG120" s="145"/>
      <c r="AH120" s="146" t="s">
        <v>925</v>
      </c>
      <c r="AI120" s="158" t="s">
        <v>925</v>
      </c>
      <c r="BD120" s="160" t="e">
        <f t="shared" si="11"/>
        <v>#DIV/0!</v>
      </c>
      <c r="BE120" s="160" t="e">
        <f t="shared" si="12"/>
        <v>#VALUE!</v>
      </c>
      <c r="BF120" s="159">
        <f t="shared" si="13"/>
        <v>8</v>
      </c>
      <c r="BG120" s="159">
        <f t="shared" si="14"/>
        <v>0</v>
      </c>
      <c r="BH120" s="159">
        <f t="shared" si="15"/>
        <v>37</v>
      </c>
      <c r="BI120" s="159">
        <f t="shared" si="16"/>
        <v>0</v>
      </c>
      <c r="BJ120" s="159">
        <f t="shared" si="17"/>
        <v>0</v>
      </c>
    </row>
    <row r="121" spans="1:62" s="159" customFormat="1" ht="17.25" thickTop="1" thickBot="1">
      <c r="A121" s="144"/>
      <c r="B121" s="145"/>
      <c r="C121" s="146"/>
      <c r="D121" s="147">
        <v>2000</v>
      </c>
      <c r="E121" s="146" t="s">
        <v>428</v>
      </c>
      <c r="F121" s="146"/>
      <c r="G121" s="148">
        <v>53000</v>
      </c>
      <c r="H121" s="149"/>
      <c r="I121" s="149"/>
      <c r="J121" s="150"/>
      <c r="K121" s="151">
        <f t="shared" si="9"/>
        <v>0</v>
      </c>
      <c r="L121" s="151">
        <f t="shared" si="10"/>
        <v>0</v>
      </c>
      <c r="M121" s="146" t="s">
        <v>926</v>
      </c>
      <c r="N121" s="152" t="s">
        <v>927</v>
      </c>
      <c r="O121" s="147"/>
      <c r="P121" s="145" t="s">
        <v>494</v>
      </c>
      <c r="Q121" s="153" t="s">
        <v>928</v>
      </c>
      <c r="R121" s="154">
        <v>27592566</v>
      </c>
      <c r="S121" s="155"/>
      <c r="T121" s="156"/>
      <c r="U121" s="146" t="s">
        <v>850</v>
      </c>
      <c r="V121" s="146"/>
      <c r="W121" s="146"/>
      <c r="X121" s="146"/>
      <c r="Y121" s="145"/>
      <c r="Z121" s="146"/>
      <c r="AA121" s="145"/>
      <c r="AB121" s="145"/>
      <c r="AC121" s="157" t="s">
        <v>226</v>
      </c>
      <c r="AD121" s="157" t="s">
        <v>533</v>
      </c>
      <c r="AE121" s="146"/>
      <c r="AF121" s="157"/>
      <c r="AG121" s="145"/>
      <c r="AH121" s="146" t="s">
        <v>925</v>
      </c>
      <c r="AI121" s="158" t="s">
        <v>925</v>
      </c>
      <c r="BD121" s="160" t="e">
        <f t="shared" si="11"/>
        <v>#DIV/0!</v>
      </c>
      <c r="BE121" s="160" t="e">
        <f t="shared" si="12"/>
        <v>#VALUE!</v>
      </c>
      <c r="BF121" s="159">
        <f t="shared" si="13"/>
        <v>8</v>
      </c>
      <c r="BG121" s="159">
        <f t="shared" si="14"/>
        <v>0</v>
      </c>
      <c r="BH121" s="159">
        <f t="shared" si="15"/>
        <v>37</v>
      </c>
      <c r="BI121" s="159">
        <f t="shared" si="16"/>
        <v>0</v>
      </c>
      <c r="BJ121" s="159">
        <f t="shared" si="17"/>
        <v>0</v>
      </c>
    </row>
    <row r="122" spans="1:62" s="159" customFormat="1" ht="17.25" thickTop="1" thickBot="1">
      <c r="A122" s="144"/>
      <c r="B122" s="145"/>
      <c r="C122" s="146"/>
      <c r="D122" s="147">
        <v>1000</v>
      </c>
      <c r="E122" s="146" t="s">
        <v>428</v>
      </c>
      <c r="F122" s="146"/>
      <c r="G122" s="148">
        <v>53000</v>
      </c>
      <c r="H122" s="149"/>
      <c r="I122" s="149"/>
      <c r="J122" s="150"/>
      <c r="K122" s="151">
        <f t="shared" si="9"/>
        <v>0</v>
      </c>
      <c r="L122" s="151">
        <f t="shared" si="10"/>
        <v>0</v>
      </c>
      <c r="M122" s="146" t="s">
        <v>929</v>
      </c>
      <c r="N122" s="152" t="s">
        <v>927</v>
      </c>
      <c r="O122" s="147"/>
      <c r="P122" s="145" t="s">
        <v>494</v>
      </c>
      <c r="Q122" s="153" t="s">
        <v>930</v>
      </c>
      <c r="R122" s="154">
        <v>22755478</v>
      </c>
      <c r="S122" s="155"/>
      <c r="T122" s="156"/>
      <c r="U122" s="146" t="s">
        <v>931</v>
      </c>
      <c r="V122" s="146"/>
      <c r="W122" s="146"/>
      <c r="X122" s="146"/>
      <c r="Y122" s="145"/>
      <c r="Z122" s="146"/>
      <c r="AA122" s="145"/>
      <c r="AB122" s="145"/>
      <c r="AC122" s="157" t="s">
        <v>819</v>
      </c>
      <c r="AD122" s="157" t="s">
        <v>798</v>
      </c>
      <c r="AE122" s="146"/>
      <c r="AF122" s="157"/>
      <c r="AG122" s="145"/>
      <c r="AH122" s="146" t="s">
        <v>925</v>
      </c>
      <c r="AI122" s="158" t="s">
        <v>925</v>
      </c>
      <c r="BD122" s="160" t="e">
        <f t="shared" si="11"/>
        <v>#DIV/0!</v>
      </c>
      <c r="BE122" s="160" t="e">
        <f t="shared" si="12"/>
        <v>#VALUE!</v>
      </c>
      <c r="BF122" s="159">
        <f t="shared" si="13"/>
        <v>8</v>
      </c>
      <c r="BG122" s="159">
        <f t="shared" si="14"/>
        <v>0</v>
      </c>
      <c r="BH122" s="159">
        <f t="shared" si="15"/>
        <v>35</v>
      </c>
      <c r="BI122" s="159">
        <f t="shared" si="16"/>
        <v>0</v>
      </c>
      <c r="BJ122" s="159">
        <f t="shared" si="17"/>
        <v>0</v>
      </c>
    </row>
    <row r="123" spans="1:62" s="159" customFormat="1" ht="17.25" thickTop="1" thickBot="1">
      <c r="A123" s="144"/>
      <c r="B123" s="145"/>
      <c r="C123" s="146"/>
      <c r="D123" s="147">
        <v>20700</v>
      </c>
      <c r="E123" s="146" t="s">
        <v>428</v>
      </c>
      <c r="F123" s="146"/>
      <c r="G123" s="148">
        <v>55000</v>
      </c>
      <c r="H123" s="149"/>
      <c r="I123" s="149"/>
      <c r="J123" s="150"/>
      <c r="K123" s="151">
        <f t="shared" si="9"/>
        <v>0</v>
      </c>
      <c r="L123" s="151">
        <f t="shared" si="10"/>
        <v>0</v>
      </c>
      <c r="M123" s="146" t="s">
        <v>932</v>
      </c>
      <c r="N123" s="152" t="s">
        <v>672</v>
      </c>
      <c r="O123" s="147"/>
      <c r="P123" s="145" t="s">
        <v>494</v>
      </c>
      <c r="Q123" s="153" t="s">
        <v>933</v>
      </c>
      <c r="R123" s="154">
        <v>22690337</v>
      </c>
      <c r="S123" s="155"/>
      <c r="T123" s="156"/>
      <c r="U123" s="146" t="s">
        <v>426</v>
      </c>
      <c r="V123" s="146"/>
      <c r="W123" s="146"/>
      <c r="X123" s="146"/>
      <c r="Y123" s="145"/>
      <c r="Z123" s="146"/>
      <c r="AA123" s="145"/>
      <c r="AB123" s="145"/>
      <c r="AC123" s="157" t="s">
        <v>739</v>
      </c>
      <c r="AD123" s="157" t="s">
        <v>732</v>
      </c>
      <c r="AE123" s="146"/>
      <c r="AF123" s="157"/>
      <c r="AG123" s="145"/>
      <c r="AH123" s="146" t="s">
        <v>925</v>
      </c>
      <c r="AI123" s="158" t="s">
        <v>925</v>
      </c>
      <c r="BD123" s="160" t="e">
        <f t="shared" si="11"/>
        <v>#DIV/0!</v>
      </c>
      <c r="BE123" s="160" t="e">
        <f t="shared" si="12"/>
        <v>#VALUE!</v>
      </c>
      <c r="BF123" s="159">
        <f t="shared" si="13"/>
        <v>8</v>
      </c>
      <c r="BG123" s="159">
        <f t="shared" si="14"/>
        <v>0</v>
      </c>
      <c r="BH123" s="159">
        <f t="shared" si="15"/>
        <v>5</v>
      </c>
      <c r="BI123" s="159">
        <f t="shared" si="16"/>
        <v>0</v>
      </c>
      <c r="BJ123" s="159">
        <f t="shared" si="17"/>
        <v>0</v>
      </c>
    </row>
    <row r="124" spans="1:62" s="159" customFormat="1" ht="17.25" thickTop="1" thickBot="1">
      <c r="A124" s="144"/>
      <c r="B124" s="145"/>
      <c r="C124" s="146"/>
      <c r="D124" s="147">
        <v>2000</v>
      </c>
      <c r="E124" s="146" t="s">
        <v>860</v>
      </c>
      <c r="F124" s="146"/>
      <c r="G124" s="148">
        <v>55850</v>
      </c>
      <c r="H124" s="149"/>
      <c r="I124" s="149"/>
      <c r="J124" s="150"/>
      <c r="K124" s="151">
        <f t="shared" si="9"/>
        <v>0</v>
      </c>
      <c r="L124" s="151">
        <f t="shared" si="10"/>
        <v>0</v>
      </c>
      <c r="M124" s="146" t="s">
        <v>934</v>
      </c>
      <c r="N124" s="152" t="s">
        <v>638</v>
      </c>
      <c r="O124" s="147"/>
      <c r="P124" s="145" t="s">
        <v>494</v>
      </c>
      <c r="Q124" s="153" t="s">
        <v>935</v>
      </c>
      <c r="R124" s="154">
        <v>24709914</v>
      </c>
      <c r="S124" s="155"/>
      <c r="T124" s="156"/>
      <c r="U124" s="146" t="s">
        <v>936</v>
      </c>
      <c r="V124" s="146"/>
      <c r="W124" s="146"/>
      <c r="X124" s="146"/>
      <c r="Y124" s="145"/>
      <c r="Z124" s="146"/>
      <c r="AA124" s="145"/>
      <c r="AB124" s="145"/>
      <c r="AC124" s="157" t="s">
        <v>937</v>
      </c>
      <c r="AD124" s="157" t="s">
        <v>693</v>
      </c>
      <c r="AE124" s="146"/>
      <c r="AF124" s="157"/>
      <c r="AG124" s="145"/>
      <c r="AH124" s="146" t="s">
        <v>925</v>
      </c>
      <c r="AI124" s="158" t="s">
        <v>925</v>
      </c>
      <c r="BD124" s="160" t="e">
        <f t="shared" si="11"/>
        <v>#DIV/0!</v>
      </c>
      <c r="BE124" s="160" t="e">
        <f t="shared" si="12"/>
        <v>#VALUE!</v>
      </c>
      <c r="BF124" s="159">
        <f t="shared" si="13"/>
        <v>8</v>
      </c>
      <c r="BG124" s="159">
        <f t="shared" si="14"/>
        <v>0</v>
      </c>
      <c r="BH124" s="159">
        <f t="shared" si="15"/>
        <v>56</v>
      </c>
      <c r="BI124" s="159">
        <f t="shared" si="16"/>
        <v>0</v>
      </c>
      <c r="BJ124" s="159">
        <f t="shared" si="17"/>
        <v>0</v>
      </c>
    </row>
    <row r="125" spans="1:62" s="159" customFormat="1" ht="17.25" thickTop="1" thickBot="1">
      <c r="A125" s="144"/>
      <c r="B125" s="145"/>
      <c r="C125" s="146"/>
      <c r="D125" s="147">
        <v>7200</v>
      </c>
      <c r="E125" s="146" t="s">
        <v>428</v>
      </c>
      <c r="F125" s="146"/>
      <c r="G125" s="148">
        <v>55000</v>
      </c>
      <c r="H125" s="149"/>
      <c r="I125" s="149"/>
      <c r="J125" s="150"/>
      <c r="K125" s="151">
        <f t="shared" si="9"/>
        <v>0</v>
      </c>
      <c r="L125" s="151">
        <f t="shared" si="10"/>
        <v>0</v>
      </c>
      <c r="M125" s="146" t="s">
        <v>938</v>
      </c>
      <c r="N125" s="152" t="s">
        <v>638</v>
      </c>
      <c r="O125" s="147"/>
      <c r="P125" s="145" t="s">
        <v>494</v>
      </c>
      <c r="Q125" s="153" t="s">
        <v>939</v>
      </c>
      <c r="R125" s="154">
        <v>24563648</v>
      </c>
      <c r="S125" s="155"/>
      <c r="T125" s="156"/>
      <c r="U125" s="146" t="s">
        <v>940</v>
      </c>
      <c r="V125" s="146"/>
      <c r="W125" s="146"/>
      <c r="X125" s="146"/>
      <c r="Y125" s="145"/>
      <c r="Z125" s="146"/>
      <c r="AA125" s="145"/>
      <c r="AB125" s="145"/>
      <c r="AC125" s="157" t="s">
        <v>941</v>
      </c>
      <c r="AD125" s="157" t="s">
        <v>942</v>
      </c>
      <c r="AE125" s="146"/>
      <c r="AF125" s="157"/>
      <c r="AG125" s="145"/>
      <c r="AH125" s="146" t="s">
        <v>925</v>
      </c>
      <c r="AI125" s="158" t="s">
        <v>925</v>
      </c>
      <c r="BD125" s="160" t="e">
        <f t="shared" si="11"/>
        <v>#DIV/0!</v>
      </c>
      <c r="BE125" s="160" t="e">
        <f t="shared" si="12"/>
        <v>#VALUE!</v>
      </c>
      <c r="BF125" s="159">
        <f t="shared" si="13"/>
        <v>8</v>
      </c>
      <c r="BG125" s="159">
        <f t="shared" si="14"/>
        <v>0</v>
      </c>
      <c r="BH125" s="159">
        <f t="shared" si="15"/>
        <v>50</v>
      </c>
      <c r="BI125" s="159">
        <f t="shared" si="16"/>
        <v>0</v>
      </c>
      <c r="BJ125" s="159">
        <f t="shared" si="17"/>
        <v>0</v>
      </c>
    </row>
    <row r="126" spans="1:62" s="159" customFormat="1" ht="17.25" thickTop="1" thickBot="1">
      <c r="A126" s="144"/>
      <c r="B126" s="145"/>
      <c r="C126" s="146"/>
      <c r="D126" s="147">
        <v>1000</v>
      </c>
      <c r="E126" s="146" t="s">
        <v>428</v>
      </c>
      <c r="F126" s="146"/>
      <c r="G126" s="148">
        <v>60000</v>
      </c>
      <c r="H126" s="149"/>
      <c r="I126" s="149"/>
      <c r="J126" s="150"/>
      <c r="K126" s="151">
        <f t="shared" si="9"/>
        <v>0</v>
      </c>
      <c r="L126" s="151">
        <f t="shared" si="10"/>
        <v>0</v>
      </c>
      <c r="M126" s="146" t="s">
        <v>943</v>
      </c>
      <c r="N126" s="152" t="s">
        <v>944</v>
      </c>
      <c r="O126" s="147"/>
      <c r="P126" s="145" t="s">
        <v>494</v>
      </c>
      <c r="Q126" s="153" t="s">
        <v>945</v>
      </c>
      <c r="R126" s="154">
        <v>25746677</v>
      </c>
      <c r="S126" s="155"/>
      <c r="T126" s="156"/>
      <c r="U126" s="146" t="s">
        <v>946</v>
      </c>
      <c r="V126" s="146"/>
      <c r="W126" s="146"/>
      <c r="X126" s="146"/>
      <c r="Y126" s="145"/>
      <c r="Z126" s="146"/>
      <c r="AA126" s="145"/>
      <c r="AB126" s="145"/>
      <c r="AC126" s="157" t="s">
        <v>624</v>
      </c>
      <c r="AD126" s="157" t="s">
        <v>798</v>
      </c>
      <c r="AE126" s="146"/>
      <c r="AF126" s="157"/>
      <c r="AG126" s="145"/>
      <c r="AH126" s="146" t="s">
        <v>925</v>
      </c>
      <c r="AI126" s="158" t="s">
        <v>925</v>
      </c>
      <c r="BD126" s="160" t="e">
        <f t="shared" si="11"/>
        <v>#DIV/0!</v>
      </c>
      <c r="BE126" s="160" t="e">
        <f t="shared" si="12"/>
        <v>#VALUE!</v>
      </c>
      <c r="BF126" s="159">
        <f t="shared" si="13"/>
        <v>8</v>
      </c>
      <c r="BG126" s="159">
        <f t="shared" si="14"/>
        <v>0</v>
      </c>
      <c r="BH126" s="159">
        <f t="shared" si="15"/>
        <v>22</v>
      </c>
      <c r="BI126" s="159">
        <f t="shared" si="16"/>
        <v>0</v>
      </c>
      <c r="BJ126" s="159">
        <f t="shared" si="17"/>
        <v>0</v>
      </c>
    </row>
    <row r="127" spans="1:62" s="159" customFormat="1" ht="17.25" thickTop="1" thickBot="1">
      <c r="A127" s="144"/>
      <c r="B127" s="145"/>
      <c r="C127" s="146"/>
      <c r="D127" s="147">
        <v>7200</v>
      </c>
      <c r="E127" s="146" t="s">
        <v>428</v>
      </c>
      <c r="F127" s="146"/>
      <c r="G127" s="148">
        <v>57000</v>
      </c>
      <c r="H127" s="149"/>
      <c r="I127" s="149"/>
      <c r="J127" s="150"/>
      <c r="K127" s="151">
        <f t="shared" si="9"/>
        <v>0</v>
      </c>
      <c r="L127" s="151">
        <f t="shared" si="10"/>
        <v>0</v>
      </c>
      <c r="M127" s="146" t="s">
        <v>947</v>
      </c>
      <c r="N127" s="152" t="s">
        <v>729</v>
      </c>
      <c r="O127" s="147"/>
      <c r="P127" s="145" t="s">
        <v>494</v>
      </c>
      <c r="Q127" s="153" t="s">
        <v>948</v>
      </c>
      <c r="R127" s="154">
        <v>24152222</v>
      </c>
      <c r="S127" s="155"/>
      <c r="T127" s="156"/>
      <c r="U127" s="146" t="s">
        <v>946</v>
      </c>
      <c r="V127" s="146"/>
      <c r="W127" s="146"/>
      <c r="X127" s="146"/>
      <c r="Y127" s="145"/>
      <c r="Z127" s="146"/>
      <c r="AA127" s="145"/>
      <c r="AB127" s="145"/>
      <c r="AC127" s="157" t="s">
        <v>806</v>
      </c>
      <c r="AD127" s="157" t="s">
        <v>807</v>
      </c>
      <c r="AE127" s="146"/>
      <c r="AF127" s="157"/>
      <c r="AG127" s="145"/>
      <c r="AH127" s="146" t="s">
        <v>925</v>
      </c>
      <c r="AI127" s="158" t="s">
        <v>925</v>
      </c>
      <c r="BD127" s="160" t="e">
        <f t="shared" si="11"/>
        <v>#DIV/0!</v>
      </c>
      <c r="BE127" s="160" t="e">
        <f t="shared" si="12"/>
        <v>#VALUE!</v>
      </c>
      <c r="BF127" s="159">
        <f t="shared" si="13"/>
        <v>8</v>
      </c>
      <c r="BG127" s="159">
        <f t="shared" si="14"/>
        <v>0</v>
      </c>
      <c r="BH127" s="159">
        <f t="shared" si="15"/>
        <v>22</v>
      </c>
      <c r="BI127" s="159">
        <f t="shared" si="16"/>
        <v>0</v>
      </c>
      <c r="BJ127" s="159">
        <f t="shared" si="17"/>
        <v>0</v>
      </c>
    </row>
    <row r="128" spans="1:62" s="159" customFormat="1" ht="17.25" thickTop="1" thickBot="1">
      <c r="A128" s="144"/>
      <c r="B128" s="145"/>
      <c r="C128" s="146"/>
      <c r="D128" s="147">
        <v>5800</v>
      </c>
      <c r="E128" s="146" t="s">
        <v>428</v>
      </c>
      <c r="F128" s="146"/>
      <c r="G128" s="148">
        <v>45000</v>
      </c>
      <c r="H128" s="149"/>
      <c r="I128" s="149"/>
      <c r="J128" s="150"/>
      <c r="K128" s="151">
        <f t="shared" si="9"/>
        <v>0</v>
      </c>
      <c r="L128" s="151">
        <f t="shared" si="10"/>
        <v>0</v>
      </c>
      <c r="M128" s="146" t="s">
        <v>949</v>
      </c>
      <c r="N128" s="152" t="s">
        <v>950</v>
      </c>
      <c r="O128" s="147"/>
      <c r="P128" s="145" t="s">
        <v>494</v>
      </c>
      <c r="Q128" s="153" t="s">
        <v>951</v>
      </c>
      <c r="R128" s="154">
        <v>26982912</v>
      </c>
      <c r="S128" s="155"/>
      <c r="T128" s="156"/>
      <c r="U128" s="146" t="s">
        <v>850</v>
      </c>
      <c r="V128" s="146"/>
      <c r="W128" s="146"/>
      <c r="X128" s="146"/>
      <c r="Y128" s="145"/>
      <c r="Z128" s="146"/>
      <c r="AA128" s="145"/>
      <c r="AB128" s="145"/>
      <c r="AC128" s="157" t="s">
        <v>952</v>
      </c>
      <c r="AD128" s="157" t="s">
        <v>434</v>
      </c>
      <c r="AE128" s="146"/>
      <c r="AF128" s="157"/>
      <c r="AG128" s="145"/>
      <c r="AH128" s="146" t="s">
        <v>925</v>
      </c>
      <c r="AI128" s="158" t="s">
        <v>925</v>
      </c>
      <c r="BD128" s="160" t="e">
        <f t="shared" si="11"/>
        <v>#DIV/0!</v>
      </c>
      <c r="BE128" s="160" t="e">
        <f t="shared" si="12"/>
        <v>#VALUE!</v>
      </c>
      <c r="BF128" s="159">
        <f t="shared" si="13"/>
        <v>8</v>
      </c>
      <c r="BG128" s="159">
        <f t="shared" si="14"/>
        <v>0</v>
      </c>
      <c r="BH128" s="159">
        <f t="shared" si="15"/>
        <v>37</v>
      </c>
      <c r="BI128" s="159">
        <f t="shared" si="16"/>
        <v>0</v>
      </c>
      <c r="BJ128" s="159">
        <f t="shared" si="17"/>
        <v>0</v>
      </c>
    </row>
    <row r="129" spans="1:62" s="159" customFormat="1" ht="17.25" thickTop="1" thickBot="1">
      <c r="A129" s="144"/>
      <c r="B129" s="145"/>
      <c r="C129" s="146"/>
      <c r="D129" s="147">
        <v>7200</v>
      </c>
      <c r="E129" s="146" t="s">
        <v>428</v>
      </c>
      <c r="F129" s="146"/>
      <c r="G129" s="148">
        <v>55000</v>
      </c>
      <c r="H129" s="149"/>
      <c r="I129" s="149"/>
      <c r="J129" s="150"/>
      <c r="K129" s="151">
        <f t="shared" si="9"/>
        <v>0</v>
      </c>
      <c r="L129" s="151">
        <f t="shared" si="10"/>
        <v>0</v>
      </c>
      <c r="M129" s="146" t="s">
        <v>953</v>
      </c>
      <c r="N129" s="152" t="s">
        <v>638</v>
      </c>
      <c r="O129" s="147"/>
      <c r="P129" s="145" t="s">
        <v>494</v>
      </c>
      <c r="Q129" s="153" t="s">
        <v>954</v>
      </c>
      <c r="R129" s="154">
        <v>24094942</v>
      </c>
      <c r="S129" s="155"/>
      <c r="T129" s="156"/>
      <c r="U129" s="146" t="s">
        <v>955</v>
      </c>
      <c r="V129" s="146"/>
      <c r="W129" s="146"/>
      <c r="X129" s="146"/>
      <c r="Y129" s="145"/>
      <c r="Z129" s="146"/>
      <c r="AA129" s="145"/>
      <c r="AB129" s="145"/>
      <c r="AC129" s="157" t="s">
        <v>952</v>
      </c>
      <c r="AD129" s="157" t="s">
        <v>434</v>
      </c>
      <c r="AE129" s="146"/>
      <c r="AF129" s="157"/>
      <c r="AG129" s="145"/>
      <c r="AH129" s="146" t="s">
        <v>925</v>
      </c>
      <c r="AI129" s="158" t="s">
        <v>925</v>
      </c>
      <c r="BD129" s="160" t="e">
        <f t="shared" si="11"/>
        <v>#DIV/0!</v>
      </c>
      <c r="BE129" s="160" t="e">
        <f t="shared" si="12"/>
        <v>#VALUE!</v>
      </c>
      <c r="BF129" s="159">
        <f t="shared" si="13"/>
        <v>8</v>
      </c>
      <c r="BG129" s="159">
        <f t="shared" si="14"/>
        <v>0</v>
      </c>
      <c r="BH129" s="159">
        <f t="shared" si="15"/>
        <v>13</v>
      </c>
      <c r="BI129" s="159">
        <f t="shared" si="16"/>
        <v>0</v>
      </c>
      <c r="BJ129" s="159">
        <f t="shared" si="17"/>
        <v>0</v>
      </c>
    </row>
    <row r="130" spans="1:62" s="159" customFormat="1" ht="17.25" thickTop="1" thickBot="1">
      <c r="A130" s="144"/>
      <c r="B130" s="145"/>
      <c r="C130" s="146"/>
      <c r="D130" s="147">
        <v>5510</v>
      </c>
      <c r="E130" s="146" t="s">
        <v>774</v>
      </c>
      <c r="F130" s="146"/>
      <c r="G130" s="148">
        <v>44800</v>
      </c>
      <c r="H130" s="149"/>
      <c r="I130" s="149"/>
      <c r="J130" s="150"/>
      <c r="K130" s="151">
        <f t="shared" ref="K130:K193" si="18">J130/(1.13)</f>
        <v>0</v>
      </c>
      <c r="L130" s="151">
        <f t="shared" ref="L130:L193" si="19">K130*0.13</f>
        <v>0</v>
      </c>
      <c r="M130" s="146" t="s">
        <v>956</v>
      </c>
      <c r="N130" s="152" t="s">
        <v>957</v>
      </c>
      <c r="O130" s="147"/>
      <c r="P130" s="145" t="s">
        <v>494</v>
      </c>
      <c r="Q130" s="153" t="s">
        <v>958</v>
      </c>
      <c r="R130" s="154">
        <v>24703829</v>
      </c>
      <c r="S130" s="155"/>
      <c r="T130" s="156"/>
      <c r="U130" s="146" t="s">
        <v>711</v>
      </c>
      <c r="V130" s="146"/>
      <c r="W130" s="146"/>
      <c r="X130" s="146"/>
      <c r="Y130" s="145"/>
      <c r="Z130" s="146"/>
      <c r="AA130" s="145"/>
      <c r="AB130" s="145"/>
      <c r="AC130" s="157" t="s">
        <v>471</v>
      </c>
      <c r="AD130" s="157" t="s">
        <v>525</v>
      </c>
      <c r="AE130" s="146"/>
      <c r="AF130" s="157"/>
      <c r="AG130" s="145"/>
      <c r="AH130" s="146" t="s">
        <v>925</v>
      </c>
      <c r="AI130" s="158" t="s">
        <v>925</v>
      </c>
      <c r="BD130" s="160" t="e">
        <f t="shared" ref="BD130:BD193" si="20">D130/J130</f>
        <v>#DIV/0!</v>
      </c>
      <c r="BE130" s="160" t="e">
        <f t="shared" ref="BE130:BE193" si="21">E130/P130</f>
        <v>#VALUE!</v>
      </c>
      <c r="BF130" s="159">
        <f t="shared" ref="BF130:BF193" si="22">LEN(R130)</f>
        <v>8</v>
      </c>
      <c r="BG130" s="159">
        <f t="shared" ref="BG130:BG193" si="23">LEN(S130)</f>
        <v>0</v>
      </c>
      <c r="BH130" s="159">
        <f t="shared" ref="BH130:BH193" si="24">LEN(U130)</f>
        <v>3</v>
      </c>
      <c r="BI130" s="159">
        <f t="shared" ref="BI130:BI193" si="25">LEN(AQ130)</f>
        <v>0</v>
      </c>
      <c r="BJ130" s="159">
        <f t="shared" ref="BJ130:BJ193" si="26">LEN(AR130)</f>
        <v>0</v>
      </c>
    </row>
    <row r="131" spans="1:62" s="159" customFormat="1" ht="17.25" thickTop="1" thickBot="1">
      <c r="A131" s="144"/>
      <c r="B131" s="145"/>
      <c r="C131" s="146"/>
      <c r="D131" s="147">
        <v>7200</v>
      </c>
      <c r="E131" s="146" t="s">
        <v>860</v>
      </c>
      <c r="F131" s="146"/>
      <c r="G131" s="148">
        <v>53800</v>
      </c>
      <c r="H131" s="149"/>
      <c r="I131" s="149"/>
      <c r="J131" s="150"/>
      <c r="K131" s="151">
        <f t="shared" si="18"/>
        <v>0</v>
      </c>
      <c r="L131" s="151">
        <f t="shared" si="19"/>
        <v>0</v>
      </c>
      <c r="M131" s="146" t="s">
        <v>520</v>
      </c>
      <c r="N131" s="152" t="s">
        <v>927</v>
      </c>
      <c r="O131" s="147"/>
      <c r="P131" s="145" t="s">
        <v>494</v>
      </c>
      <c r="Q131" s="153" t="s">
        <v>959</v>
      </c>
      <c r="R131" s="154">
        <v>24016682</v>
      </c>
      <c r="S131" s="155"/>
      <c r="T131" s="156"/>
      <c r="U131" s="146" t="s">
        <v>960</v>
      </c>
      <c r="V131" s="146"/>
      <c r="W131" s="146"/>
      <c r="X131" s="146"/>
      <c r="Y131" s="145"/>
      <c r="Z131" s="146"/>
      <c r="AA131" s="145"/>
      <c r="AB131" s="145"/>
      <c r="AC131" s="157" t="s">
        <v>585</v>
      </c>
      <c r="AD131" s="157" t="s">
        <v>420</v>
      </c>
      <c r="AE131" s="146"/>
      <c r="AF131" s="157"/>
      <c r="AG131" s="145"/>
      <c r="AH131" s="146" t="s">
        <v>925</v>
      </c>
      <c r="AI131" s="158" t="s">
        <v>925</v>
      </c>
      <c r="BD131" s="160" t="e">
        <f t="shared" si="20"/>
        <v>#DIV/0!</v>
      </c>
      <c r="BE131" s="160" t="e">
        <f t="shared" si="21"/>
        <v>#VALUE!</v>
      </c>
      <c r="BF131" s="159">
        <f t="shared" si="22"/>
        <v>8</v>
      </c>
      <c r="BG131" s="159">
        <f t="shared" si="23"/>
        <v>0</v>
      </c>
      <c r="BH131" s="159">
        <f t="shared" si="24"/>
        <v>34</v>
      </c>
      <c r="BI131" s="159">
        <f t="shared" si="25"/>
        <v>0</v>
      </c>
      <c r="BJ131" s="159">
        <f t="shared" si="26"/>
        <v>0</v>
      </c>
    </row>
    <row r="132" spans="1:62" s="159" customFormat="1" ht="17.25" thickTop="1" thickBot="1">
      <c r="A132" s="144"/>
      <c r="B132" s="145"/>
      <c r="C132" s="146"/>
      <c r="D132" s="147">
        <v>15000</v>
      </c>
      <c r="E132" s="146" t="s">
        <v>428</v>
      </c>
      <c r="F132" s="146"/>
      <c r="G132" s="148">
        <v>57000</v>
      </c>
      <c r="H132" s="149"/>
      <c r="I132" s="149"/>
      <c r="J132" s="150"/>
      <c r="K132" s="151">
        <f t="shared" si="18"/>
        <v>0</v>
      </c>
      <c r="L132" s="151">
        <f t="shared" si="19"/>
        <v>0</v>
      </c>
      <c r="M132" s="146" t="s">
        <v>961</v>
      </c>
      <c r="N132" s="152" t="s">
        <v>962</v>
      </c>
      <c r="O132" s="147"/>
      <c r="P132" s="145" t="s">
        <v>494</v>
      </c>
      <c r="Q132" s="153" t="s">
        <v>963</v>
      </c>
      <c r="R132" s="154">
        <v>22069055</v>
      </c>
      <c r="S132" s="155"/>
      <c r="T132" s="156"/>
      <c r="U132" s="146" t="s">
        <v>964</v>
      </c>
      <c r="V132" s="146"/>
      <c r="W132" s="146"/>
      <c r="X132" s="146"/>
      <c r="Y132" s="145"/>
      <c r="Z132" s="146"/>
      <c r="AA132" s="145"/>
      <c r="AB132" s="145"/>
      <c r="AC132" s="157" t="s">
        <v>965</v>
      </c>
      <c r="AD132" s="157" t="s">
        <v>434</v>
      </c>
      <c r="AE132" s="146"/>
      <c r="AF132" s="157"/>
      <c r="AG132" s="145"/>
      <c r="AH132" s="146" t="s">
        <v>925</v>
      </c>
      <c r="AI132" s="158" t="s">
        <v>925</v>
      </c>
      <c r="BD132" s="160" t="e">
        <f t="shared" si="20"/>
        <v>#DIV/0!</v>
      </c>
      <c r="BE132" s="160" t="e">
        <f t="shared" si="21"/>
        <v>#VALUE!</v>
      </c>
      <c r="BF132" s="159">
        <f t="shared" si="22"/>
        <v>8</v>
      </c>
      <c r="BG132" s="159">
        <f t="shared" si="23"/>
        <v>0</v>
      </c>
      <c r="BH132" s="159">
        <f t="shared" si="24"/>
        <v>32</v>
      </c>
      <c r="BI132" s="159">
        <f t="shared" si="25"/>
        <v>0</v>
      </c>
      <c r="BJ132" s="159">
        <f t="shared" si="26"/>
        <v>0</v>
      </c>
    </row>
    <row r="133" spans="1:62" s="159" customFormat="1" ht="17.25" thickTop="1" thickBot="1">
      <c r="A133" s="144"/>
      <c r="B133" s="145"/>
      <c r="C133" s="146"/>
      <c r="D133" s="147">
        <v>7200</v>
      </c>
      <c r="E133" s="146" t="s">
        <v>428</v>
      </c>
      <c r="F133" s="146"/>
      <c r="G133" s="148">
        <v>55000</v>
      </c>
      <c r="H133" s="149"/>
      <c r="I133" s="149"/>
      <c r="J133" s="150"/>
      <c r="K133" s="151">
        <f t="shared" si="18"/>
        <v>0</v>
      </c>
      <c r="L133" s="151">
        <f t="shared" si="19"/>
        <v>0</v>
      </c>
      <c r="M133" s="146" t="s">
        <v>966</v>
      </c>
      <c r="N133" s="152" t="s">
        <v>638</v>
      </c>
      <c r="O133" s="147"/>
      <c r="P133" s="145" t="s">
        <v>494</v>
      </c>
      <c r="Q133" s="153" t="s">
        <v>967</v>
      </c>
      <c r="R133" s="154">
        <v>22624412</v>
      </c>
      <c r="S133" s="155"/>
      <c r="T133" s="156"/>
      <c r="U133" s="146" t="s">
        <v>968</v>
      </c>
      <c r="V133" s="146"/>
      <c r="W133" s="146"/>
      <c r="X133" s="146"/>
      <c r="Y133" s="145"/>
      <c r="Z133" s="146"/>
      <c r="AA133" s="145"/>
      <c r="AB133" s="145"/>
      <c r="AC133" s="157" t="s">
        <v>279</v>
      </c>
      <c r="AD133" s="157" t="s">
        <v>525</v>
      </c>
      <c r="AE133" s="146"/>
      <c r="AF133" s="157"/>
      <c r="AG133" s="145"/>
      <c r="AH133" s="146" t="s">
        <v>969</v>
      </c>
      <c r="AI133" s="158" t="s">
        <v>969</v>
      </c>
      <c r="BD133" s="160" t="e">
        <f t="shared" si="20"/>
        <v>#DIV/0!</v>
      </c>
      <c r="BE133" s="160" t="e">
        <f t="shared" si="21"/>
        <v>#VALUE!</v>
      </c>
      <c r="BF133" s="159">
        <f t="shared" si="22"/>
        <v>8</v>
      </c>
      <c r="BG133" s="159">
        <f t="shared" si="23"/>
        <v>0</v>
      </c>
      <c r="BH133" s="159">
        <f t="shared" si="24"/>
        <v>35</v>
      </c>
      <c r="BI133" s="159">
        <f t="shared" si="25"/>
        <v>0</v>
      </c>
      <c r="BJ133" s="159">
        <f t="shared" si="26"/>
        <v>0</v>
      </c>
    </row>
    <row r="134" spans="1:62" s="159" customFormat="1" ht="17.25" thickTop="1" thickBot="1">
      <c r="A134" s="144"/>
      <c r="B134" s="145"/>
      <c r="C134" s="146"/>
      <c r="D134" s="147">
        <v>7200</v>
      </c>
      <c r="E134" s="146" t="s">
        <v>428</v>
      </c>
      <c r="F134" s="146"/>
      <c r="G134" s="148">
        <v>53000</v>
      </c>
      <c r="H134" s="149"/>
      <c r="I134" s="149"/>
      <c r="J134" s="150"/>
      <c r="K134" s="151">
        <f t="shared" si="18"/>
        <v>0</v>
      </c>
      <c r="L134" s="151">
        <f t="shared" si="19"/>
        <v>0</v>
      </c>
      <c r="M134" s="146" t="s">
        <v>970</v>
      </c>
      <c r="N134" s="152" t="s">
        <v>927</v>
      </c>
      <c r="O134" s="147"/>
      <c r="P134" s="145" t="s">
        <v>494</v>
      </c>
      <c r="Q134" s="153" t="s">
        <v>971</v>
      </c>
      <c r="R134" s="154">
        <v>22447449</v>
      </c>
      <c r="S134" s="155"/>
      <c r="T134" s="156"/>
      <c r="U134" s="146" t="s">
        <v>972</v>
      </c>
      <c r="V134" s="146"/>
      <c r="W134" s="146"/>
      <c r="X134" s="146"/>
      <c r="Y134" s="145"/>
      <c r="Z134" s="146"/>
      <c r="AA134" s="145"/>
      <c r="AB134" s="145"/>
      <c r="AC134" s="157" t="s">
        <v>739</v>
      </c>
      <c r="AD134" s="157" t="s">
        <v>942</v>
      </c>
      <c r="AE134" s="146"/>
      <c r="AF134" s="157"/>
      <c r="AG134" s="145"/>
      <c r="AH134" s="146" t="s">
        <v>969</v>
      </c>
      <c r="AI134" s="158" t="s">
        <v>969</v>
      </c>
      <c r="BD134" s="160" t="e">
        <f t="shared" si="20"/>
        <v>#DIV/0!</v>
      </c>
      <c r="BE134" s="160" t="e">
        <f t="shared" si="21"/>
        <v>#VALUE!</v>
      </c>
      <c r="BF134" s="159">
        <f t="shared" si="22"/>
        <v>8</v>
      </c>
      <c r="BG134" s="159">
        <f t="shared" si="23"/>
        <v>0</v>
      </c>
      <c r="BH134" s="159">
        <f t="shared" si="24"/>
        <v>25</v>
      </c>
      <c r="BI134" s="159">
        <f t="shared" si="25"/>
        <v>0</v>
      </c>
      <c r="BJ134" s="159">
        <f t="shared" si="26"/>
        <v>0</v>
      </c>
    </row>
    <row r="135" spans="1:62" s="159" customFormat="1" ht="17.25" thickTop="1" thickBot="1">
      <c r="A135" s="144"/>
      <c r="B135" s="145"/>
      <c r="C135" s="146"/>
      <c r="D135" s="147">
        <v>7200</v>
      </c>
      <c r="E135" s="146" t="s">
        <v>428</v>
      </c>
      <c r="F135" s="146"/>
      <c r="G135" s="148">
        <v>55000</v>
      </c>
      <c r="H135" s="149"/>
      <c r="I135" s="149"/>
      <c r="J135" s="150"/>
      <c r="K135" s="151">
        <f t="shared" si="18"/>
        <v>0</v>
      </c>
      <c r="L135" s="151">
        <f t="shared" si="19"/>
        <v>0</v>
      </c>
      <c r="M135" s="146" t="s">
        <v>973</v>
      </c>
      <c r="N135" s="152" t="s">
        <v>638</v>
      </c>
      <c r="O135" s="147"/>
      <c r="P135" s="145" t="s">
        <v>494</v>
      </c>
      <c r="Q135" s="153" t="s">
        <v>974</v>
      </c>
      <c r="R135" s="154">
        <v>24547885</v>
      </c>
      <c r="S135" s="155"/>
      <c r="T135" s="156"/>
      <c r="U135" s="146" t="s">
        <v>975</v>
      </c>
      <c r="V135" s="146"/>
      <c r="W135" s="146"/>
      <c r="X135" s="146"/>
      <c r="Y135" s="145"/>
      <c r="Z135" s="146"/>
      <c r="AA135" s="145"/>
      <c r="AB135" s="145"/>
      <c r="AC135" s="157" t="s">
        <v>763</v>
      </c>
      <c r="AD135" s="157" t="s">
        <v>693</v>
      </c>
      <c r="AE135" s="146"/>
      <c r="AF135" s="157"/>
      <c r="AG135" s="145"/>
      <c r="AH135" s="146" t="s">
        <v>969</v>
      </c>
      <c r="AI135" s="158" t="s">
        <v>969</v>
      </c>
      <c r="BD135" s="160" t="e">
        <f t="shared" si="20"/>
        <v>#DIV/0!</v>
      </c>
      <c r="BE135" s="160" t="e">
        <f t="shared" si="21"/>
        <v>#VALUE!</v>
      </c>
      <c r="BF135" s="159">
        <f t="shared" si="22"/>
        <v>8</v>
      </c>
      <c r="BG135" s="159">
        <f t="shared" si="23"/>
        <v>0</v>
      </c>
      <c r="BH135" s="159">
        <f t="shared" si="24"/>
        <v>46</v>
      </c>
      <c r="BI135" s="159">
        <f t="shared" si="25"/>
        <v>0</v>
      </c>
      <c r="BJ135" s="159">
        <f t="shared" si="26"/>
        <v>0</v>
      </c>
    </row>
    <row r="136" spans="1:62" s="159" customFormat="1" ht="17.25" thickTop="1" thickBot="1">
      <c r="A136" s="144"/>
      <c r="B136" s="145"/>
      <c r="C136" s="146"/>
      <c r="D136" s="147">
        <v>20000</v>
      </c>
      <c r="E136" s="146" t="s">
        <v>428</v>
      </c>
      <c r="F136" s="146"/>
      <c r="G136" s="148">
        <v>55000</v>
      </c>
      <c r="H136" s="149"/>
      <c r="I136" s="149"/>
      <c r="J136" s="150"/>
      <c r="K136" s="151">
        <f t="shared" si="18"/>
        <v>0</v>
      </c>
      <c r="L136" s="151">
        <f t="shared" si="19"/>
        <v>0</v>
      </c>
      <c r="M136" s="146" t="s">
        <v>976</v>
      </c>
      <c r="N136" s="152" t="s">
        <v>977</v>
      </c>
      <c r="O136" s="147"/>
      <c r="P136" s="145" t="s">
        <v>494</v>
      </c>
      <c r="Q136" s="153" t="s">
        <v>978</v>
      </c>
      <c r="R136" s="154">
        <v>24106681</v>
      </c>
      <c r="S136" s="155"/>
      <c r="T136" s="156"/>
      <c r="U136" s="146" t="s">
        <v>979</v>
      </c>
      <c r="V136" s="146"/>
      <c r="W136" s="146"/>
      <c r="X136" s="146"/>
      <c r="Y136" s="145"/>
      <c r="Z136" s="146"/>
      <c r="AA136" s="145"/>
      <c r="AB136" s="145"/>
      <c r="AC136" s="157" t="s">
        <v>980</v>
      </c>
      <c r="AD136" s="157" t="s">
        <v>420</v>
      </c>
      <c r="AE136" s="146"/>
      <c r="AF136" s="157"/>
      <c r="AG136" s="145"/>
      <c r="AH136" s="146" t="s">
        <v>969</v>
      </c>
      <c r="AI136" s="158" t="s">
        <v>969</v>
      </c>
      <c r="BD136" s="160" t="e">
        <f t="shared" si="20"/>
        <v>#DIV/0!</v>
      </c>
      <c r="BE136" s="160" t="e">
        <f t="shared" si="21"/>
        <v>#VALUE!</v>
      </c>
      <c r="BF136" s="159">
        <f t="shared" si="22"/>
        <v>8</v>
      </c>
      <c r="BG136" s="159">
        <f t="shared" si="23"/>
        <v>0</v>
      </c>
      <c r="BH136" s="159">
        <f t="shared" si="24"/>
        <v>31</v>
      </c>
      <c r="BI136" s="159">
        <f t="shared" si="25"/>
        <v>0</v>
      </c>
      <c r="BJ136" s="159">
        <f t="shared" si="26"/>
        <v>0</v>
      </c>
    </row>
    <row r="137" spans="1:62" s="159" customFormat="1" ht="17.25" thickTop="1" thickBot="1">
      <c r="A137" s="144"/>
      <c r="B137" s="145"/>
      <c r="C137" s="146"/>
      <c r="D137" s="147">
        <v>7200</v>
      </c>
      <c r="E137" s="146" t="s">
        <v>428</v>
      </c>
      <c r="F137" s="146"/>
      <c r="G137" s="148">
        <v>57000</v>
      </c>
      <c r="H137" s="149"/>
      <c r="I137" s="149"/>
      <c r="J137" s="150"/>
      <c r="K137" s="151">
        <f t="shared" si="18"/>
        <v>0</v>
      </c>
      <c r="L137" s="151">
        <f t="shared" si="19"/>
        <v>0</v>
      </c>
      <c r="M137" s="146" t="s">
        <v>981</v>
      </c>
      <c r="N137" s="152" t="s">
        <v>729</v>
      </c>
      <c r="O137" s="147"/>
      <c r="P137" s="145" t="s">
        <v>494</v>
      </c>
      <c r="Q137" s="153" t="s">
        <v>982</v>
      </c>
      <c r="R137" s="154" t="s">
        <v>983</v>
      </c>
      <c r="S137" s="155"/>
      <c r="T137" s="156"/>
      <c r="U137" s="146" t="s">
        <v>984</v>
      </c>
      <c r="V137" s="146"/>
      <c r="W137" s="146"/>
      <c r="X137" s="146"/>
      <c r="Y137" s="145"/>
      <c r="Z137" s="146"/>
      <c r="AA137" s="145"/>
      <c r="AB137" s="145"/>
      <c r="AC137" s="157" t="s">
        <v>985</v>
      </c>
      <c r="AD137" s="157" t="s">
        <v>986</v>
      </c>
      <c r="AE137" s="146"/>
      <c r="AF137" s="157"/>
      <c r="AG137" s="145"/>
      <c r="AH137" s="146" t="s">
        <v>987</v>
      </c>
      <c r="AI137" s="158" t="s">
        <v>987</v>
      </c>
      <c r="BD137" s="160" t="e">
        <f t="shared" si="20"/>
        <v>#DIV/0!</v>
      </c>
      <c r="BE137" s="160" t="e">
        <f t="shared" si="21"/>
        <v>#VALUE!</v>
      </c>
      <c r="BF137" s="159">
        <f t="shared" si="22"/>
        <v>8</v>
      </c>
      <c r="BG137" s="159">
        <f t="shared" si="23"/>
        <v>0</v>
      </c>
      <c r="BH137" s="159">
        <f t="shared" si="24"/>
        <v>38</v>
      </c>
      <c r="BI137" s="159">
        <f t="shared" si="25"/>
        <v>0</v>
      </c>
      <c r="BJ137" s="159">
        <f t="shared" si="26"/>
        <v>0</v>
      </c>
    </row>
    <row r="138" spans="1:62" s="159" customFormat="1" ht="17.25" thickTop="1" thickBot="1">
      <c r="A138" s="144"/>
      <c r="B138" s="145"/>
      <c r="C138" s="146"/>
      <c r="D138" s="147">
        <v>5800</v>
      </c>
      <c r="E138" s="146" t="s">
        <v>860</v>
      </c>
      <c r="F138" s="146"/>
      <c r="G138" s="148">
        <v>45000</v>
      </c>
      <c r="H138" s="149"/>
      <c r="I138" s="149"/>
      <c r="J138" s="150"/>
      <c r="K138" s="151">
        <f t="shared" si="18"/>
        <v>0</v>
      </c>
      <c r="L138" s="151">
        <f t="shared" si="19"/>
        <v>0</v>
      </c>
      <c r="M138" s="146" t="s">
        <v>988</v>
      </c>
      <c r="N138" s="152" t="s">
        <v>989</v>
      </c>
      <c r="O138" s="147"/>
      <c r="P138" s="145" t="s">
        <v>494</v>
      </c>
      <c r="Q138" s="153" t="s">
        <v>990</v>
      </c>
      <c r="R138" s="154">
        <v>37744455</v>
      </c>
      <c r="S138" s="155"/>
      <c r="T138" s="156"/>
      <c r="U138" s="146" t="s">
        <v>991</v>
      </c>
      <c r="V138" s="146"/>
      <c r="W138" s="146"/>
      <c r="X138" s="146"/>
      <c r="Y138" s="145"/>
      <c r="Z138" s="146"/>
      <c r="AA138" s="145"/>
      <c r="AB138" s="145"/>
      <c r="AC138" s="157" t="s">
        <v>550</v>
      </c>
      <c r="AD138" s="157" t="s">
        <v>446</v>
      </c>
      <c r="AE138" s="146"/>
      <c r="AF138" s="157"/>
      <c r="AG138" s="145"/>
      <c r="AH138" s="146" t="s">
        <v>987</v>
      </c>
      <c r="AI138" s="158" t="s">
        <v>987</v>
      </c>
      <c r="BD138" s="160" t="e">
        <f t="shared" si="20"/>
        <v>#DIV/0!</v>
      </c>
      <c r="BE138" s="160" t="e">
        <f t="shared" si="21"/>
        <v>#VALUE!</v>
      </c>
      <c r="BF138" s="159">
        <f t="shared" si="22"/>
        <v>8</v>
      </c>
      <c r="BG138" s="159">
        <f t="shared" si="23"/>
        <v>0</v>
      </c>
      <c r="BH138" s="159">
        <f t="shared" si="24"/>
        <v>9</v>
      </c>
      <c r="BI138" s="159">
        <f t="shared" si="25"/>
        <v>0</v>
      </c>
      <c r="BJ138" s="159">
        <f t="shared" si="26"/>
        <v>0</v>
      </c>
    </row>
    <row r="139" spans="1:62" s="159" customFormat="1" ht="17.25" thickTop="1" thickBot="1">
      <c r="A139" s="144"/>
      <c r="B139" s="145"/>
      <c r="C139" s="146"/>
      <c r="D139" s="147">
        <v>7550</v>
      </c>
      <c r="E139" s="146" t="s">
        <v>860</v>
      </c>
      <c r="F139" s="146"/>
      <c r="G139" s="148">
        <v>64000</v>
      </c>
      <c r="H139" s="149"/>
      <c r="I139" s="149"/>
      <c r="J139" s="150"/>
      <c r="K139" s="151">
        <f t="shared" si="18"/>
        <v>0</v>
      </c>
      <c r="L139" s="151">
        <f t="shared" si="19"/>
        <v>0</v>
      </c>
      <c r="M139" s="146" t="s">
        <v>992</v>
      </c>
      <c r="N139" s="152" t="s">
        <v>993</v>
      </c>
      <c r="O139" s="147"/>
      <c r="P139" s="145" t="s">
        <v>494</v>
      </c>
      <c r="Q139" s="153" t="s">
        <v>994</v>
      </c>
      <c r="R139" s="154">
        <v>24042800</v>
      </c>
      <c r="S139" s="155"/>
      <c r="T139" s="156"/>
      <c r="U139" s="146" t="s">
        <v>203</v>
      </c>
      <c r="V139" s="146"/>
      <c r="W139" s="146"/>
      <c r="X139" s="146"/>
      <c r="Y139" s="145"/>
      <c r="Z139" s="146"/>
      <c r="AA139" s="145" t="s">
        <v>995</v>
      </c>
      <c r="AB139" s="145"/>
      <c r="AC139" s="157" t="s">
        <v>593</v>
      </c>
      <c r="AD139" s="157" t="s">
        <v>707</v>
      </c>
      <c r="AE139" s="146"/>
      <c r="AF139" s="157"/>
      <c r="AG139" s="145"/>
      <c r="AH139" s="146" t="s">
        <v>987</v>
      </c>
      <c r="AI139" s="158" t="s">
        <v>987</v>
      </c>
      <c r="BD139" s="160" t="e">
        <f t="shared" si="20"/>
        <v>#DIV/0!</v>
      </c>
      <c r="BE139" s="160" t="e">
        <f t="shared" si="21"/>
        <v>#VALUE!</v>
      </c>
      <c r="BF139" s="159">
        <f t="shared" si="22"/>
        <v>8</v>
      </c>
      <c r="BG139" s="159">
        <f t="shared" si="23"/>
        <v>0</v>
      </c>
      <c r="BH139" s="159">
        <f t="shared" si="24"/>
        <v>7</v>
      </c>
      <c r="BI139" s="159">
        <f t="shared" si="25"/>
        <v>0</v>
      </c>
      <c r="BJ139" s="159">
        <f t="shared" si="26"/>
        <v>0</v>
      </c>
    </row>
    <row r="140" spans="1:62" s="159" customFormat="1" ht="17.25" thickTop="1" thickBot="1">
      <c r="A140" s="144"/>
      <c r="B140" s="145"/>
      <c r="C140" s="146"/>
      <c r="D140" s="147">
        <v>5800</v>
      </c>
      <c r="E140" s="146" t="s">
        <v>860</v>
      </c>
      <c r="F140" s="146"/>
      <c r="G140" s="148">
        <v>45000</v>
      </c>
      <c r="H140" s="149"/>
      <c r="I140" s="149"/>
      <c r="J140" s="150"/>
      <c r="K140" s="151">
        <f t="shared" si="18"/>
        <v>0</v>
      </c>
      <c r="L140" s="151">
        <f t="shared" si="19"/>
        <v>0</v>
      </c>
      <c r="M140" s="146" t="s">
        <v>996</v>
      </c>
      <c r="N140" s="152" t="s">
        <v>989</v>
      </c>
      <c r="O140" s="147"/>
      <c r="P140" s="145" t="s">
        <v>494</v>
      </c>
      <c r="Q140" s="153" t="s">
        <v>997</v>
      </c>
      <c r="R140" s="154" t="s">
        <v>998</v>
      </c>
      <c r="S140" s="155"/>
      <c r="T140" s="156"/>
      <c r="U140" s="146" t="s">
        <v>999</v>
      </c>
      <c r="V140" s="146"/>
      <c r="W140" s="146"/>
      <c r="X140" s="146"/>
      <c r="Y140" s="145"/>
      <c r="Z140" s="146"/>
      <c r="AA140" s="145"/>
      <c r="AB140" s="145"/>
      <c r="AC140" s="157" t="s">
        <v>1000</v>
      </c>
      <c r="AD140" s="157" t="s">
        <v>807</v>
      </c>
      <c r="AE140" s="146"/>
      <c r="AF140" s="157"/>
      <c r="AG140" s="145"/>
      <c r="AH140" s="146" t="s">
        <v>987</v>
      </c>
      <c r="AI140" s="158" t="s">
        <v>987</v>
      </c>
      <c r="BD140" s="160" t="e">
        <f t="shared" si="20"/>
        <v>#DIV/0!</v>
      </c>
      <c r="BE140" s="160" t="e">
        <f t="shared" si="21"/>
        <v>#VALUE!</v>
      </c>
      <c r="BF140" s="159">
        <f t="shared" si="22"/>
        <v>8</v>
      </c>
      <c r="BG140" s="159">
        <f t="shared" si="23"/>
        <v>0</v>
      </c>
      <c r="BH140" s="159">
        <f t="shared" si="24"/>
        <v>19</v>
      </c>
      <c r="BI140" s="159">
        <f t="shared" si="25"/>
        <v>0</v>
      </c>
      <c r="BJ140" s="159">
        <f t="shared" si="26"/>
        <v>0</v>
      </c>
    </row>
    <row r="141" spans="1:62" s="159" customFormat="1" ht="17.25" thickTop="1" thickBot="1">
      <c r="A141" s="144"/>
      <c r="B141" s="145"/>
      <c r="C141" s="146"/>
      <c r="D141" s="147">
        <v>7200</v>
      </c>
      <c r="E141" s="146" t="s">
        <v>428</v>
      </c>
      <c r="F141" s="146"/>
      <c r="G141" s="148">
        <v>55000</v>
      </c>
      <c r="H141" s="149"/>
      <c r="I141" s="149"/>
      <c r="J141" s="150"/>
      <c r="K141" s="151">
        <f t="shared" si="18"/>
        <v>0</v>
      </c>
      <c r="L141" s="151">
        <f t="shared" si="19"/>
        <v>0</v>
      </c>
      <c r="M141" s="146" t="s">
        <v>1001</v>
      </c>
      <c r="N141" s="152" t="s">
        <v>638</v>
      </c>
      <c r="O141" s="147"/>
      <c r="P141" s="145" t="s">
        <v>494</v>
      </c>
      <c r="Q141" s="153" t="s">
        <v>1002</v>
      </c>
      <c r="R141" s="154">
        <v>24537114</v>
      </c>
      <c r="S141" s="155"/>
      <c r="T141" s="156"/>
      <c r="U141" s="146" t="s">
        <v>1003</v>
      </c>
      <c r="V141" s="146"/>
      <c r="W141" s="146"/>
      <c r="X141" s="146"/>
      <c r="Y141" s="145"/>
      <c r="Z141" s="146"/>
      <c r="AA141" s="145"/>
      <c r="AB141" s="145"/>
      <c r="AC141" s="157" t="s">
        <v>550</v>
      </c>
      <c r="AD141" s="157" t="s">
        <v>446</v>
      </c>
      <c r="AE141" s="146"/>
      <c r="AF141" s="157"/>
      <c r="AG141" s="145"/>
      <c r="AH141" s="146" t="s">
        <v>1004</v>
      </c>
      <c r="AI141" s="158" t="s">
        <v>1004</v>
      </c>
      <c r="BD141" s="160" t="e">
        <f t="shared" si="20"/>
        <v>#DIV/0!</v>
      </c>
      <c r="BE141" s="160" t="e">
        <f t="shared" si="21"/>
        <v>#VALUE!</v>
      </c>
      <c r="BF141" s="159">
        <f t="shared" si="22"/>
        <v>8</v>
      </c>
      <c r="BG141" s="159">
        <f t="shared" si="23"/>
        <v>0</v>
      </c>
      <c r="BH141" s="159">
        <f t="shared" si="24"/>
        <v>7</v>
      </c>
      <c r="BI141" s="159">
        <f t="shared" si="25"/>
        <v>0</v>
      </c>
      <c r="BJ141" s="159">
        <f t="shared" si="26"/>
        <v>0</v>
      </c>
    </row>
    <row r="142" spans="1:62" s="159" customFormat="1" ht="17.25" thickTop="1" thickBot="1">
      <c r="A142" s="144"/>
      <c r="B142" s="145"/>
      <c r="C142" s="146"/>
      <c r="D142" s="147">
        <v>7200</v>
      </c>
      <c r="E142" s="146" t="s">
        <v>428</v>
      </c>
      <c r="F142" s="146"/>
      <c r="G142" s="148">
        <v>55000</v>
      </c>
      <c r="H142" s="149"/>
      <c r="I142" s="149"/>
      <c r="J142" s="150"/>
      <c r="K142" s="151">
        <f t="shared" si="18"/>
        <v>0</v>
      </c>
      <c r="L142" s="151">
        <f t="shared" si="19"/>
        <v>0</v>
      </c>
      <c r="M142" s="146" t="s">
        <v>1005</v>
      </c>
      <c r="N142" s="152" t="s">
        <v>638</v>
      </c>
      <c r="O142" s="147"/>
      <c r="P142" s="145" t="s">
        <v>494</v>
      </c>
      <c r="Q142" s="153" t="s">
        <v>1006</v>
      </c>
      <c r="R142" s="154">
        <v>27530317</v>
      </c>
      <c r="S142" s="155"/>
      <c r="T142" s="156"/>
      <c r="U142" s="146" t="s">
        <v>452</v>
      </c>
      <c r="V142" s="146"/>
      <c r="W142" s="146"/>
      <c r="X142" s="146"/>
      <c r="Y142" s="145"/>
      <c r="Z142" s="146"/>
      <c r="AA142" s="145"/>
      <c r="AB142" s="145"/>
      <c r="AC142" s="157" t="s">
        <v>985</v>
      </c>
      <c r="AD142" s="157" t="s">
        <v>986</v>
      </c>
      <c r="AE142" s="146"/>
      <c r="AF142" s="157"/>
      <c r="AG142" s="145"/>
      <c r="AH142" s="146" t="s">
        <v>1004</v>
      </c>
      <c r="AI142" s="158" t="s">
        <v>1004</v>
      </c>
      <c r="BD142" s="160" t="e">
        <f t="shared" si="20"/>
        <v>#DIV/0!</v>
      </c>
      <c r="BE142" s="160" t="e">
        <f t="shared" si="21"/>
        <v>#VALUE!</v>
      </c>
      <c r="BF142" s="159">
        <f t="shared" si="22"/>
        <v>8</v>
      </c>
      <c r="BG142" s="159">
        <f t="shared" si="23"/>
        <v>0</v>
      </c>
      <c r="BH142" s="159">
        <f t="shared" si="24"/>
        <v>8</v>
      </c>
      <c r="BI142" s="159">
        <f t="shared" si="25"/>
        <v>0</v>
      </c>
      <c r="BJ142" s="159">
        <f t="shared" si="26"/>
        <v>0</v>
      </c>
    </row>
    <row r="143" spans="1:62" s="159" customFormat="1" ht="17.25" thickTop="1" thickBot="1">
      <c r="A143" s="144"/>
      <c r="B143" s="145"/>
      <c r="C143" s="146"/>
      <c r="D143" s="147">
        <v>20000</v>
      </c>
      <c r="E143" s="146" t="s">
        <v>428</v>
      </c>
      <c r="F143" s="146"/>
      <c r="G143" s="148">
        <v>55000</v>
      </c>
      <c r="H143" s="149"/>
      <c r="I143" s="149"/>
      <c r="J143" s="150"/>
      <c r="K143" s="151">
        <f t="shared" si="18"/>
        <v>0</v>
      </c>
      <c r="L143" s="151">
        <f t="shared" si="19"/>
        <v>0</v>
      </c>
      <c r="M143" s="146" t="s">
        <v>1007</v>
      </c>
      <c r="N143" s="152" t="s">
        <v>1008</v>
      </c>
      <c r="O143" s="147"/>
      <c r="P143" s="145" t="s">
        <v>494</v>
      </c>
      <c r="Q143" s="153" t="s">
        <v>1009</v>
      </c>
      <c r="R143" s="154">
        <v>22841868</v>
      </c>
      <c r="S143" s="155"/>
      <c r="T143" s="156"/>
      <c r="U143" s="146" t="s">
        <v>1010</v>
      </c>
      <c r="V143" s="146"/>
      <c r="W143" s="146"/>
      <c r="X143" s="146"/>
      <c r="Y143" s="145"/>
      <c r="Z143" s="146"/>
      <c r="AA143" s="145"/>
      <c r="AB143" s="145"/>
      <c r="AC143" s="157" t="s">
        <v>1011</v>
      </c>
      <c r="AD143" s="157" t="s">
        <v>1012</v>
      </c>
      <c r="AE143" s="146"/>
      <c r="AF143" s="157"/>
      <c r="AG143" s="145"/>
      <c r="AH143" s="146" t="s">
        <v>1004</v>
      </c>
      <c r="AI143" s="158" t="s">
        <v>1004</v>
      </c>
      <c r="BD143" s="160" t="e">
        <f t="shared" si="20"/>
        <v>#DIV/0!</v>
      </c>
      <c r="BE143" s="160" t="e">
        <f t="shared" si="21"/>
        <v>#VALUE!</v>
      </c>
      <c r="BF143" s="159">
        <f t="shared" si="22"/>
        <v>8</v>
      </c>
      <c r="BG143" s="159">
        <f t="shared" si="23"/>
        <v>0</v>
      </c>
      <c r="BH143" s="159">
        <f t="shared" si="24"/>
        <v>30</v>
      </c>
      <c r="BI143" s="159">
        <f t="shared" si="25"/>
        <v>0</v>
      </c>
      <c r="BJ143" s="159">
        <f t="shared" si="26"/>
        <v>0</v>
      </c>
    </row>
    <row r="144" spans="1:62" s="159" customFormat="1" ht="17.25" thickTop="1" thickBot="1">
      <c r="A144" s="144"/>
      <c r="B144" s="145"/>
      <c r="C144" s="146"/>
      <c r="D144" s="147">
        <v>5000</v>
      </c>
      <c r="E144" s="146" t="s">
        <v>428</v>
      </c>
      <c r="F144" s="146"/>
      <c r="G144" s="148">
        <v>57000</v>
      </c>
      <c r="H144" s="149"/>
      <c r="I144" s="149"/>
      <c r="J144" s="150"/>
      <c r="K144" s="151">
        <f t="shared" si="18"/>
        <v>0</v>
      </c>
      <c r="L144" s="151">
        <f t="shared" si="19"/>
        <v>0</v>
      </c>
      <c r="M144" s="146" t="s">
        <v>1013</v>
      </c>
      <c r="N144" s="152" t="s">
        <v>1014</v>
      </c>
      <c r="O144" s="147"/>
      <c r="P144" s="145" t="s">
        <v>494</v>
      </c>
      <c r="Q144" s="153" t="s">
        <v>1015</v>
      </c>
      <c r="R144" s="154" t="s">
        <v>1016</v>
      </c>
      <c r="S144" s="155"/>
      <c r="T144" s="156"/>
      <c r="U144" s="146" t="s">
        <v>1017</v>
      </c>
      <c r="V144" s="146"/>
      <c r="W144" s="146"/>
      <c r="X144" s="146"/>
      <c r="Y144" s="145"/>
      <c r="Z144" s="146"/>
      <c r="AA144" s="145"/>
      <c r="AB144" s="145"/>
      <c r="AC144" s="157" t="s">
        <v>785</v>
      </c>
      <c r="AD144" s="157" t="s">
        <v>693</v>
      </c>
      <c r="AE144" s="146"/>
      <c r="AF144" s="157"/>
      <c r="AG144" s="145"/>
      <c r="AH144" s="146" t="s">
        <v>1018</v>
      </c>
      <c r="AI144" s="158" t="s">
        <v>1018</v>
      </c>
      <c r="BD144" s="160" t="e">
        <f t="shared" si="20"/>
        <v>#DIV/0!</v>
      </c>
      <c r="BE144" s="160" t="e">
        <f t="shared" si="21"/>
        <v>#VALUE!</v>
      </c>
      <c r="BF144" s="159">
        <f t="shared" si="22"/>
        <v>8</v>
      </c>
      <c r="BG144" s="159">
        <f t="shared" si="23"/>
        <v>0</v>
      </c>
      <c r="BH144" s="159">
        <f t="shared" si="24"/>
        <v>20</v>
      </c>
      <c r="BI144" s="159">
        <f t="shared" si="25"/>
        <v>0</v>
      </c>
      <c r="BJ144" s="159">
        <f t="shared" si="26"/>
        <v>0</v>
      </c>
    </row>
    <row r="145" spans="1:62" s="159" customFormat="1" ht="17.25" thickTop="1" thickBot="1">
      <c r="A145" s="144"/>
      <c r="B145" s="145"/>
      <c r="C145" s="146"/>
      <c r="D145" s="147">
        <v>7200</v>
      </c>
      <c r="E145" s="146" t="s">
        <v>428</v>
      </c>
      <c r="F145" s="146"/>
      <c r="G145" s="148">
        <v>57000</v>
      </c>
      <c r="H145" s="149"/>
      <c r="I145" s="149"/>
      <c r="J145" s="150"/>
      <c r="K145" s="151">
        <f t="shared" si="18"/>
        <v>0</v>
      </c>
      <c r="L145" s="151">
        <f t="shared" si="19"/>
        <v>0</v>
      </c>
      <c r="M145" s="146" t="s">
        <v>1019</v>
      </c>
      <c r="N145" s="152" t="s">
        <v>725</v>
      </c>
      <c r="O145" s="147"/>
      <c r="P145" s="145" t="s">
        <v>494</v>
      </c>
      <c r="Q145" s="153" t="s">
        <v>1020</v>
      </c>
      <c r="R145" s="154" t="s">
        <v>1021</v>
      </c>
      <c r="S145" s="155"/>
      <c r="T145" s="156"/>
      <c r="U145" s="146" t="s">
        <v>1022</v>
      </c>
      <c r="V145" s="146"/>
      <c r="W145" s="146"/>
      <c r="X145" s="146"/>
      <c r="Y145" s="145"/>
      <c r="Z145" s="146"/>
      <c r="AA145" s="145"/>
      <c r="AB145" s="145"/>
      <c r="AC145" s="157" t="s">
        <v>542</v>
      </c>
      <c r="AD145" s="157" t="s">
        <v>533</v>
      </c>
      <c r="AE145" s="146"/>
      <c r="AF145" s="157"/>
      <c r="AG145" s="145"/>
      <c r="AH145" s="146" t="s">
        <v>1018</v>
      </c>
      <c r="AI145" s="158" t="s">
        <v>1018</v>
      </c>
      <c r="BD145" s="160" t="e">
        <f t="shared" si="20"/>
        <v>#DIV/0!</v>
      </c>
      <c r="BE145" s="160" t="e">
        <f t="shared" si="21"/>
        <v>#VALUE!</v>
      </c>
      <c r="BF145" s="159">
        <f t="shared" si="22"/>
        <v>8</v>
      </c>
      <c r="BG145" s="159">
        <f t="shared" si="23"/>
        <v>0</v>
      </c>
      <c r="BH145" s="159">
        <f t="shared" si="24"/>
        <v>31</v>
      </c>
      <c r="BI145" s="159">
        <f t="shared" si="25"/>
        <v>0</v>
      </c>
      <c r="BJ145" s="159">
        <f t="shared" si="26"/>
        <v>0</v>
      </c>
    </row>
    <row r="146" spans="1:62" s="159" customFormat="1" ht="17.25" thickTop="1" thickBot="1">
      <c r="A146" s="144"/>
      <c r="B146" s="145"/>
      <c r="C146" s="146"/>
      <c r="D146" s="147">
        <v>7200</v>
      </c>
      <c r="E146" s="146" t="s">
        <v>428</v>
      </c>
      <c r="F146" s="146"/>
      <c r="G146" s="148">
        <v>55000</v>
      </c>
      <c r="H146" s="149"/>
      <c r="I146" s="149"/>
      <c r="J146" s="150"/>
      <c r="K146" s="151">
        <f t="shared" si="18"/>
        <v>0</v>
      </c>
      <c r="L146" s="151">
        <f t="shared" si="19"/>
        <v>0</v>
      </c>
      <c r="M146" s="146" t="s">
        <v>1023</v>
      </c>
      <c r="N146" s="152" t="s">
        <v>638</v>
      </c>
      <c r="O146" s="147"/>
      <c r="P146" s="145" t="s">
        <v>494</v>
      </c>
      <c r="Q146" s="153" t="s">
        <v>1024</v>
      </c>
      <c r="R146" s="154" t="s">
        <v>1025</v>
      </c>
      <c r="S146" s="155"/>
      <c r="T146" s="156"/>
      <c r="U146" s="146" t="s">
        <v>1026</v>
      </c>
      <c r="V146" s="146"/>
      <c r="W146" s="146"/>
      <c r="X146" s="146"/>
      <c r="Y146" s="145"/>
      <c r="Z146" s="146"/>
      <c r="AA146" s="145"/>
      <c r="AB146" s="145"/>
      <c r="AC146" s="157" t="s">
        <v>865</v>
      </c>
      <c r="AD146" s="157" t="s">
        <v>533</v>
      </c>
      <c r="AE146" s="146"/>
      <c r="AF146" s="157"/>
      <c r="AG146" s="145"/>
      <c r="AH146" s="146" t="s">
        <v>1018</v>
      </c>
      <c r="AI146" s="158" t="s">
        <v>1018</v>
      </c>
      <c r="BD146" s="160" t="e">
        <f t="shared" si="20"/>
        <v>#DIV/0!</v>
      </c>
      <c r="BE146" s="160" t="e">
        <f t="shared" si="21"/>
        <v>#VALUE!</v>
      </c>
      <c r="BF146" s="159">
        <f t="shared" si="22"/>
        <v>8</v>
      </c>
      <c r="BG146" s="159">
        <f t="shared" si="23"/>
        <v>0</v>
      </c>
      <c r="BH146" s="159">
        <f t="shared" si="24"/>
        <v>38</v>
      </c>
      <c r="BI146" s="159">
        <f t="shared" si="25"/>
        <v>0</v>
      </c>
      <c r="BJ146" s="159">
        <f t="shared" si="26"/>
        <v>0</v>
      </c>
    </row>
    <row r="147" spans="1:62" s="159" customFormat="1" ht="17.25" thickTop="1" thickBot="1">
      <c r="A147" s="144"/>
      <c r="B147" s="145"/>
      <c r="C147" s="146"/>
      <c r="D147" s="147">
        <v>20700</v>
      </c>
      <c r="E147" s="146" t="s">
        <v>1027</v>
      </c>
      <c r="F147" s="146"/>
      <c r="G147" s="148">
        <v>55000</v>
      </c>
      <c r="H147" s="149"/>
      <c r="I147" s="149"/>
      <c r="J147" s="150"/>
      <c r="K147" s="151">
        <f t="shared" si="18"/>
        <v>0</v>
      </c>
      <c r="L147" s="151">
        <f t="shared" si="19"/>
        <v>0</v>
      </c>
      <c r="M147" s="146" t="s">
        <v>1028</v>
      </c>
      <c r="N147" s="152" t="s">
        <v>1029</v>
      </c>
      <c r="O147" s="147"/>
      <c r="P147" s="145" t="s">
        <v>411</v>
      </c>
      <c r="Q147" s="153" t="s">
        <v>1030</v>
      </c>
      <c r="R147" s="154">
        <v>24943203</v>
      </c>
      <c r="S147" s="155"/>
      <c r="T147" s="156"/>
      <c r="U147" s="146" t="s">
        <v>1031</v>
      </c>
      <c r="V147" s="146"/>
      <c r="W147" s="146"/>
      <c r="X147" s="146"/>
      <c r="Y147" s="145"/>
      <c r="Z147" s="146"/>
      <c r="AA147" s="145"/>
      <c r="AB147" s="145"/>
      <c r="AC147" s="157" t="s">
        <v>739</v>
      </c>
      <c r="AD147" s="157" t="s">
        <v>942</v>
      </c>
      <c r="AE147" s="146"/>
      <c r="AF147" s="157"/>
      <c r="AG147" s="145"/>
      <c r="AH147" s="146" t="s">
        <v>1032</v>
      </c>
      <c r="AI147" s="158" t="s">
        <v>1032</v>
      </c>
      <c r="BD147" s="160" t="e">
        <f t="shared" si="20"/>
        <v>#DIV/0!</v>
      </c>
      <c r="BE147" s="160" t="e">
        <f t="shared" si="21"/>
        <v>#VALUE!</v>
      </c>
      <c r="BF147" s="159">
        <f t="shared" si="22"/>
        <v>8</v>
      </c>
      <c r="BG147" s="159">
        <f t="shared" si="23"/>
        <v>0</v>
      </c>
      <c r="BH147" s="159">
        <f t="shared" si="24"/>
        <v>41</v>
      </c>
      <c r="BI147" s="159">
        <f t="shared" si="25"/>
        <v>0</v>
      </c>
      <c r="BJ147" s="159">
        <f t="shared" si="26"/>
        <v>0</v>
      </c>
    </row>
    <row r="148" spans="1:62" s="159" customFormat="1" ht="17.25" thickTop="1" thickBot="1">
      <c r="A148" s="144"/>
      <c r="B148" s="145"/>
      <c r="C148" s="146"/>
      <c r="D148" s="147">
        <v>17800</v>
      </c>
      <c r="E148" s="146" t="s">
        <v>1027</v>
      </c>
      <c r="F148" s="146"/>
      <c r="G148" s="148">
        <v>57100</v>
      </c>
      <c r="H148" s="149"/>
      <c r="I148" s="149"/>
      <c r="J148" s="150"/>
      <c r="K148" s="151">
        <f t="shared" si="18"/>
        <v>0</v>
      </c>
      <c r="L148" s="151">
        <f t="shared" si="19"/>
        <v>0</v>
      </c>
      <c r="M148" s="146" t="s">
        <v>1033</v>
      </c>
      <c r="N148" s="152" t="s">
        <v>1034</v>
      </c>
      <c r="O148" s="147"/>
      <c r="P148" s="145" t="s">
        <v>612</v>
      </c>
      <c r="Q148" s="153" t="s">
        <v>1035</v>
      </c>
      <c r="R148" s="154" t="s">
        <v>1036</v>
      </c>
      <c r="S148" s="155"/>
      <c r="T148" s="156"/>
      <c r="U148" s="146" t="s">
        <v>1037</v>
      </c>
      <c r="V148" s="146"/>
      <c r="W148" s="146"/>
      <c r="X148" s="146"/>
      <c r="Y148" s="145"/>
      <c r="Z148" s="146"/>
      <c r="AA148" s="145"/>
      <c r="AB148" s="145"/>
      <c r="AC148" s="157" t="s">
        <v>419</v>
      </c>
      <c r="AD148" s="157" t="s">
        <v>420</v>
      </c>
      <c r="AE148" s="146"/>
      <c r="AF148" s="157"/>
      <c r="AG148" s="145"/>
      <c r="AH148" s="146">
        <v>41141</v>
      </c>
      <c r="AI148" s="158">
        <v>41141</v>
      </c>
      <c r="BD148" s="160" t="e">
        <f t="shared" si="20"/>
        <v>#DIV/0!</v>
      </c>
      <c r="BE148" s="160" t="e">
        <f t="shared" si="21"/>
        <v>#VALUE!</v>
      </c>
      <c r="BF148" s="159">
        <f t="shared" si="22"/>
        <v>8</v>
      </c>
      <c r="BG148" s="159">
        <f t="shared" si="23"/>
        <v>0</v>
      </c>
      <c r="BH148" s="159">
        <f t="shared" si="24"/>
        <v>30</v>
      </c>
      <c r="BI148" s="159">
        <f t="shared" si="25"/>
        <v>0</v>
      </c>
      <c r="BJ148" s="159">
        <f t="shared" si="26"/>
        <v>0</v>
      </c>
    </row>
    <row r="149" spans="1:62" s="159" customFormat="1" ht="17.25" thickTop="1" thickBot="1">
      <c r="A149" s="144"/>
      <c r="B149" s="145"/>
      <c r="C149" s="146"/>
      <c r="D149" s="147">
        <v>7200</v>
      </c>
      <c r="E149" s="146" t="s">
        <v>1038</v>
      </c>
      <c r="F149" s="146"/>
      <c r="G149" s="148">
        <v>55850</v>
      </c>
      <c r="H149" s="149"/>
      <c r="I149" s="149"/>
      <c r="J149" s="150"/>
      <c r="K149" s="151">
        <f t="shared" si="18"/>
        <v>0</v>
      </c>
      <c r="L149" s="151">
        <f t="shared" si="19"/>
        <v>0</v>
      </c>
      <c r="M149" s="146" t="s">
        <v>1039</v>
      </c>
      <c r="N149" s="152" t="s">
        <v>638</v>
      </c>
      <c r="O149" s="147"/>
      <c r="P149" s="145" t="s">
        <v>411</v>
      </c>
      <c r="Q149" s="153" t="s">
        <v>1040</v>
      </c>
      <c r="R149" s="154">
        <v>24485701</v>
      </c>
      <c r="S149" s="155"/>
      <c r="T149" s="156"/>
      <c r="U149" s="146" t="s">
        <v>1041</v>
      </c>
      <c r="V149" s="146"/>
      <c r="W149" s="146"/>
      <c r="X149" s="146"/>
      <c r="Y149" s="145"/>
      <c r="Z149" s="146"/>
      <c r="AA149" s="145"/>
      <c r="AB149" s="145"/>
      <c r="AC149" s="157" t="s">
        <v>518</v>
      </c>
      <c r="AD149" s="157" t="s">
        <v>693</v>
      </c>
      <c r="AE149" s="146"/>
      <c r="AF149" s="157"/>
      <c r="AG149" s="145"/>
      <c r="AH149" s="146">
        <v>41129</v>
      </c>
      <c r="AI149" s="158">
        <v>41129</v>
      </c>
      <c r="BD149" s="160" t="e">
        <f t="shared" si="20"/>
        <v>#DIV/0!</v>
      </c>
      <c r="BE149" s="160" t="e">
        <f t="shared" si="21"/>
        <v>#VALUE!</v>
      </c>
      <c r="BF149" s="159">
        <f t="shared" si="22"/>
        <v>8</v>
      </c>
      <c r="BG149" s="159">
        <f t="shared" si="23"/>
        <v>0</v>
      </c>
      <c r="BH149" s="159">
        <f t="shared" si="24"/>
        <v>28</v>
      </c>
      <c r="BI149" s="159">
        <f t="shared" si="25"/>
        <v>0</v>
      </c>
      <c r="BJ149" s="159">
        <f t="shared" si="26"/>
        <v>0</v>
      </c>
    </row>
    <row r="150" spans="1:62" s="159" customFormat="1" ht="17.25" thickTop="1" thickBot="1">
      <c r="A150" s="144"/>
      <c r="B150" s="145"/>
      <c r="C150" s="146"/>
      <c r="D150" s="147">
        <v>7200</v>
      </c>
      <c r="E150" s="146" t="s">
        <v>1042</v>
      </c>
      <c r="F150" s="146"/>
      <c r="G150" s="148">
        <v>57350</v>
      </c>
      <c r="H150" s="149"/>
      <c r="I150" s="149"/>
      <c r="J150" s="150"/>
      <c r="K150" s="151">
        <f t="shared" si="18"/>
        <v>0</v>
      </c>
      <c r="L150" s="151">
        <f t="shared" si="19"/>
        <v>0</v>
      </c>
      <c r="M150" s="146" t="s">
        <v>1043</v>
      </c>
      <c r="N150" s="152" t="s">
        <v>1044</v>
      </c>
      <c r="O150" s="147"/>
      <c r="P150" s="145" t="s">
        <v>411</v>
      </c>
      <c r="Q150" s="153" t="s">
        <v>1045</v>
      </c>
      <c r="R150" s="154" t="s">
        <v>1046</v>
      </c>
      <c r="S150" s="155"/>
      <c r="T150" s="156"/>
      <c r="U150" s="146" t="s">
        <v>1041</v>
      </c>
      <c r="V150" s="146"/>
      <c r="W150" s="146"/>
      <c r="X150" s="146"/>
      <c r="Y150" s="145"/>
      <c r="Z150" s="146"/>
      <c r="AA150" s="145"/>
      <c r="AB150" s="145"/>
      <c r="AC150" s="157" t="s">
        <v>226</v>
      </c>
      <c r="AD150" s="157" t="s">
        <v>942</v>
      </c>
      <c r="AE150" s="146"/>
      <c r="AF150" s="157"/>
      <c r="AG150" s="145"/>
      <c r="AH150" s="146">
        <v>41141</v>
      </c>
      <c r="AI150" s="158">
        <v>41141</v>
      </c>
      <c r="BD150" s="160" t="e">
        <f t="shared" si="20"/>
        <v>#DIV/0!</v>
      </c>
      <c r="BE150" s="160" t="e">
        <f t="shared" si="21"/>
        <v>#VALUE!</v>
      </c>
      <c r="BF150" s="159">
        <f t="shared" si="22"/>
        <v>8</v>
      </c>
      <c r="BG150" s="159">
        <f t="shared" si="23"/>
        <v>0</v>
      </c>
      <c r="BH150" s="159">
        <f t="shared" si="24"/>
        <v>28</v>
      </c>
      <c r="BI150" s="159">
        <f t="shared" si="25"/>
        <v>0</v>
      </c>
      <c r="BJ150" s="159">
        <f t="shared" si="26"/>
        <v>0</v>
      </c>
    </row>
    <row r="151" spans="1:62" s="159" customFormat="1" ht="17.25" thickTop="1" thickBot="1">
      <c r="A151" s="144"/>
      <c r="B151" s="145"/>
      <c r="C151" s="146"/>
      <c r="D151" s="147">
        <v>16000</v>
      </c>
      <c r="E151" s="146" t="s">
        <v>1042</v>
      </c>
      <c r="F151" s="146"/>
      <c r="G151" s="148">
        <v>63125</v>
      </c>
      <c r="H151" s="149"/>
      <c r="I151" s="149"/>
      <c r="J151" s="150"/>
      <c r="K151" s="151">
        <f t="shared" si="18"/>
        <v>0</v>
      </c>
      <c r="L151" s="151">
        <f t="shared" si="19"/>
        <v>0</v>
      </c>
      <c r="M151" s="146" t="s">
        <v>1047</v>
      </c>
      <c r="N151" s="152" t="s">
        <v>1048</v>
      </c>
      <c r="O151" s="147"/>
      <c r="P151" s="145"/>
      <c r="Q151" s="153" t="s">
        <v>1049</v>
      </c>
      <c r="R151" s="154"/>
      <c r="S151" s="155"/>
      <c r="T151" s="156"/>
      <c r="U151" s="146" t="s">
        <v>1050</v>
      </c>
      <c r="V151" s="146"/>
      <c r="W151" s="146"/>
      <c r="X151" s="146"/>
      <c r="Y151" s="145"/>
      <c r="Z151" s="146"/>
      <c r="AA151" s="145"/>
      <c r="AB151" s="145"/>
      <c r="AC151" s="157" t="s">
        <v>419</v>
      </c>
      <c r="AD151" s="157" t="s">
        <v>420</v>
      </c>
      <c r="AE151" s="146"/>
      <c r="AF151" s="157"/>
      <c r="AG151" s="145"/>
      <c r="AH151" s="146" t="s">
        <v>1051</v>
      </c>
      <c r="AI151" s="158" t="s">
        <v>1051</v>
      </c>
      <c r="BD151" s="160" t="e">
        <f t="shared" si="20"/>
        <v>#DIV/0!</v>
      </c>
      <c r="BE151" s="160" t="e">
        <f t="shared" si="21"/>
        <v>#VALUE!</v>
      </c>
      <c r="BF151" s="159">
        <f t="shared" si="22"/>
        <v>0</v>
      </c>
      <c r="BG151" s="159">
        <f t="shared" si="23"/>
        <v>0</v>
      </c>
      <c r="BH151" s="159">
        <f t="shared" si="24"/>
        <v>42</v>
      </c>
      <c r="BI151" s="159">
        <f t="shared" si="25"/>
        <v>0</v>
      </c>
      <c r="BJ151" s="159">
        <f t="shared" si="26"/>
        <v>0</v>
      </c>
    </row>
    <row r="152" spans="1:62" s="159" customFormat="1" ht="17.25" thickTop="1" thickBot="1">
      <c r="A152" s="144"/>
      <c r="B152" s="145"/>
      <c r="C152" s="146"/>
      <c r="D152" s="147">
        <v>7200</v>
      </c>
      <c r="E152" s="146" t="s">
        <v>1038</v>
      </c>
      <c r="F152" s="146"/>
      <c r="G152" s="148">
        <v>55000</v>
      </c>
      <c r="H152" s="149"/>
      <c r="I152" s="149"/>
      <c r="J152" s="150"/>
      <c r="K152" s="151">
        <f t="shared" si="18"/>
        <v>0</v>
      </c>
      <c r="L152" s="151">
        <f t="shared" si="19"/>
        <v>0</v>
      </c>
      <c r="M152" s="146" t="s">
        <v>1052</v>
      </c>
      <c r="N152" s="152" t="s">
        <v>1053</v>
      </c>
      <c r="O152" s="147"/>
      <c r="P152" s="145" t="s">
        <v>494</v>
      </c>
      <c r="Q152" s="153" t="s">
        <v>1054</v>
      </c>
      <c r="R152" s="154" t="s">
        <v>1055</v>
      </c>
      <c r="S152" s="155"/>
      <c r="T152" s="156"/>
      <c r="U152" s="146" t="s">
        <v>1056</v>
      </c>
      <c r="V152" s="146"/>
      <c r="W152" s="146"/>
      <c r="X152" s="146"/>
      <c r="Y152" s="145"/>
      <c r="Z152" s="146"/>
      <c r="AA152" s="145"/>
      <c r="AB152" s="145"/>
      <c r="AC152" s="157" t="s">
        <v>1057</v>
      </c>
      <c r="AD152" s="157" t="s">
        <v>420</v>
      </c>
      <c r="AE152" s="146"/>
      <c r="AF152" s="157"/>
      <c r="AG152" s="145"/>
      <c r="AH152" s="146" t="s">
        <v>859</v>
      </c>
      <c r="AI152" s="158" t="s">
        <v>859</v>
      </c>
      <c r="BD152" s="160" t="e">
        <f t="shared" si="20"/>
        <v>#DIV/0!</v>
      </c>
      <c r="BE152" s="160" t="e">
        <f t="shared" si="21"/>
        <v>#VALUE!</v>
      </c>
      <c r="BF152" s="159">
        <f t="shared" si="22"/>
        <v>8</v>
      </c>
      <c r="BG152" s="159">
        <f t="shared" si="23"/>
        <v>0</v>
      </c>
      <c r="BH152" s="159">
        <f t="shared" si="24"/>
        <v>40</v>
      </c>
      <c r="BI152" s="159">
        <f t="shared" si="25"/>
        <v>0</v>
      </c>
      <c r="BJ152" s="159">
        <f t="shared" si="26"/>
        <v>0</v>
      </c>
    </row>
    <row r="153" spans="1:62" s="159" customFormat="1" ht="17.25" thickTop="1" thickBot="1">
      <c r="A153" s="144"/>
      <c r="B153" s="145"/>
      <c r="C153" s="146"/>
      <c r="D153" s="147">
        <v>7200</v>
      </c>
      <c r="E153" s="146" t="s">
        <v>1042</v>
      </c>
      <c r="F153" s="146"/>
      <c r="G153" s="148">
        <v>57800</v>
      </c>
      <c r="H153" s="149"/>
      <c r="I153" s="149"/>
      <c r="J153" s="150"/>
      <c r="K153" s="151">
        <f t="shared" si="18"/>
        <v>0</v>
      </c>
      <c r="L153" s="151">
        <f t="shared" si="19"/>
        <v>0</v>
      </c>
      <c r="M153" s="146" t="s">
        <v>1058</v>
      </c>
      <c r="N153" s="152" t="s">
        <v>729</v>
      </c>
      <c r="O153" s="147"/>
      <c r="P153" s="145" t="s">
        <v>494</v>
      </c>
      <c r="Q153" s="153" t="s">
        <v>1059</v>
      </c>
      <c r="R153" s="154" t="s">
        <v>1060</v>
      </c>
      <c r="S153" s="155"/>
      <c r="T153" s="156"/>
      <c r="U153" s="146" t="s">
        <v>1061</v>
      </c>
      <c r="V153" s="146"/>
      <c r="W153" s="146"/>
      <c r="X153" s="146"/>
      <c r="Y153" s="145"/>
      <c r="Z153" s="146"/>
      <c r="AA153" s="145"/>
      <c r="AB153" s="145"/>
      <c r="AC153" s="157" t="s">
        <v>1062</v>
      </c>
      <c r="AD153" s="157" t="s">
        <v>420</v>
      </c>
      <c r="AE153" s="146"/>
      <c r="AF153" s="157"/>
      <c r="AG153" s="145"/>
      <c r="AH153" s="146">
        <v>41135</v>
      </c>
      <c r="AI153" s="158">
        <v>41135</v>
      </c>
      <c r="BD153" s="160" t="e">
        <f t="shared" si="20"/>
        <v>#DIV/0!</v>
      </c>
      <c r="BE153" s="160" t="e">
        <f t="shared" si="21"/>
        <v>#VALUE!</v>
      </c>
      <c r="BF153" s="159">
        <f t="shared" si="22"/>
        <v>8</v>
      </c>
      <c r="BG153" s="159">
        <f t="shared" si="23"/>
        <v>0</v>
      </c>
      <c r="BH153" s="159">
        <f t="shared" si="24"/>
        <v>43</v>
      </c>
      <c r="BI153" s="159">
        <f t="shared" si="25"/>
        <v>0</v>
      </c>
      <c r="BJ153" s="159">
        <f t="shared" si="26"/>
        <v>0</v>
      </c>
    </row>
    <row r="154" spans="1:62" s="159" customFormat="1" ht="17.25" thickTop="1" thickBot="1">
      <c r="A154" s="144"/>
      <c r="B154" s="145"/>
      <c r="C154" s="146"/>
      <c r="D154" s="147">
        <v>7200</v>
      </c>
      <c r="E154" s="146" t="s">
        <v>1027</v>
      </c>
      <c r="F154" s="146"/>
      <c r="G154" s="148">
        <v>55000</v>
      </c>
      <c r="H154" s="149"/>
      <c r="I154" s="149"/>
      <c r="J154" s="150"/>
      <c r="K154" s="151">
        <f t="shared" si="18"/>
        <v>0</v>
      </c>
      <c r="L154" s="151">
        <f t="shared" si="19"/>
        <v>0</v>
      </c>
      <c r="M154" s="146" t="s">
        <v>1063</v>
      </c>
      <c r="N154" s="152" t="s">
        <v>1064</v>
      </c>
      <c r="O154" s="147"/>
      <c r="P154" s="145" t="s">
        <v>612</v>
      </c>
      <c r="Q154" s="153" t="s">
        <v>1065</v>
      </c>
      <c r="R154" s="154" t="s">
        <v>1066</v>
      </c>
      <c r="S154" s="155"/>
      <c r="T154" s="156"/>
      <c r="U154" s="146" t="s">
        <v>1067</v>
      </c>
      <c r="V154" s="146"/>
      <c r="W154" s="146"/>
      <c r="X154" s="146"/>
      <c r="Y154" s="145"/>
      <c r="Z154" s="146"/>
      <c r="AA154" s="145"/>
      <c r="AB154" s="145"/>
      <c r="AC154" s="157" t="s">
        <v>1057</v>
      </c>
      <c r="AD154" s="157" t="s">
        <v>420</v>
      </c>
      <c r="AE154" s="146"/>
      <c r="AF154" s="157"/>
      <c r="AG154" s="145"/>
      <c r="AH154" s="146">
        <v>41150</v>
      </c>
      <c r="AI154" s="158">
        <v>41150</v>
      </c>
      <c r="BD154" s="160" t="e">
        <f t="shared" si="20"/>
        <v>#DIV/0!</v>
      </c>
      <c r="BE154" s="160" t="e">
        <f t="shared" si="21"/>
        <v>#VALUE!</v>
      </c>
      <c r="BF154" s="159">
        <f t="shared" si="22"/>
        <v>8</v>
      </c>
      <c r="BG154" s="159">
        <f t="shared" si="23"/>
        <v>0</v>
      </c>
      <c r="BH154" s="159">
        <f t="shared" si="24"/>
        <v>46</v>
      </c>
      <c r="BI154" s="159">
        <f t="shared" si="25"/>
        <v>0</v>
      </c>
      <c r="BJ154" s="159">
        <f t="shared" si="26"/>
        <v>0</v>
      </c>
    </row>
    <row r="155" spans="1:62" s="159" customFormat="1" ht="17.25" thickTop="1" thickBot="1">
      <c r="A155" s="144"/>
      <c r="B155" s="145"/>
      <c r="C155" s="146"/>
      <c r="D155" s="147">
        <v>7200</v>
      </c>
      <c r="E155" s="146" t="s">
        <v>1038</v>
      </c>
      <c r="F155" s="146"/>
      <c r="G155" s="148">
        <v>55850</v>
      </c>
      <c r="H155" s="149"/>
      <c r="I155" s="149"/>
      <c r="J155" s="150"/>
      <c r="K155" s="151">
        <f t="shared" si="18"/>
        <v>0</v>
      </c>
      <c r="L155" s="151">
        <f t="shared" si="19"/>
        <v>0</v>
      </c>
      <c r="M155" s="146" t="s">
        <v>1068</v>
      </c>
      <c r="N155" s="152" t="s">
        <v>638</v>
      </c>
      <c r="O155" s="147"/>
      <c r="P155" s="145" t="s">
        <v>917</v>
      </c>
      <c r="Q155" s="153" t="s">
        <v>1069</v>
      </c>
      <c r="R155" s="154">
        <v>33257009</v>
      </c>
      <c r="S155" s="155"/>
      <c r="T155" s="156"/>
      <c r="U155" s="146" t="s">
        <v>1070</v>
      </c>
      <c r="V155" s="146"/>
      <c r="W155" s="146"/>
      <c r="X155" s="146"/>
      <c r="Y155" s="145"/>
      <c r="Z155" s="146"/>
      <c r="AA155" s="145"/>
      <c r="AB155" s="145"/>
      <c r="AC155" s="157" t="s">
        <v>636</v>
      </c>
      <c r="AD155" s="157" t="s">
        <v>693</v>
      </c>
      <c r="AE155" s="146"/>
      <c r="AF155" s="157"/>
      <c r="AG155" s="145"/>
      <c r="AH155" s="146">
        <v>41134</v>
      </c>
      <c r="AI155" s="158">
        <v>41134</v>
      </c>
      <c r="BD155" s="160" t="e">
        <f t="shared" si="20"/>
        <v>#DIV/0!</v>
      </c>
      <c r="BE155" s="160" t="e">
        <f t="shared" si="21"/>
        <v>#VALUE!</v>
      </c>
      <c r="BF155" s="159">
        <f t="shared" si="22"/>
        <v>8</v>
      </c>
      <c r="BG155" s="159">
        <f t="shared" si="23"/>
        <v>0</v>
      </c>
      <c r="BH155" s="159">
        <f t="shared" si="24"/>
        <v>31</v>
      </c>
      <c r="BI155" s="159">
        <f t="shared" si="25"/>
        <v>0</v>
      </c>
      <c r="BJ155" s="159">
        <f t="shared" si="26"/>
        <v>0</v>
      </c>
    </row>
    <row r="156" spans="1:62" s="159" customFormat="1" ht="17.25" thickTop="1" thickBot="1">
      <c r="A156" s="144"/>
      <c r="B156" s="145"/>
      <c r="C156" s="146"/>
      <c r="D156" s="147">
        <v>7200</v>
      </c>
      <c r="E156" s="146" t="s">
        <v>1027</v>
      </c>
      <c r="F156" s="146"/>
      <c r="G156" s="148">
        <v>55000</v>
      </c>
      <c r="H156" s="149"/>
      <c r="I156" s="149"/>
      <c r="J156" s="150"/>
      <c r="K156" s="151">
        <f t="shared" si="18"/>
        <v>0</v>
      </c>
      <c r="L156" s="151">
        <f t="shared" si="19"/>
        <v>0</v>
      </c>
      <c r="M156" s="146" t="s">
        <v>1071</v>
      </c>
      <c r="N156" s="152" t="s">
        <v>644</v>
      </c>
      <c r="O156" s="147"/>
      <c r="P156" s="145" t="s">
        <v>612</v>
      </c>
      <c r="Q156" s="153" t="s">
        <v>1072</v>
      </c>
      <c r="R156" s="154" t="s">
        <v>1073</v>
      </c>
      <c r="S156" s="155"/>
      <c r="T156" s="156"/>
      <c r="U156" s="146" t="s">
        <v>1074</v>
      </c>
      <c r="V156" s="146"/>
      <c r="W156" s="146"/>
      <c r="X156" s="146"/>
      <c r="Y156" s="145"/>
      <c r="Z156" s="146"/>
      <c r="AA156" s="145"/>
      <c r="AB156" s="145"/>
      <c r="AC156" s="157" t="s">
        <v>624</v>
      </c>
      <c r="AD156" s="157" t="s">
        <v>798</v>
      </c>
      <c r="AE156" s="146"/>
      <c r="AF156" s="157"/>
      <c r="AG156" s="145"/>
      <c r="AH156" s="146">
        <v>41141</v>
      </c>
      <c r="AI156" s="158">
        <v>41141</v>
      </c>
      <c r="BD156" s="160" t="e">
        <f t="shared" si="20"/>
        <v>#DIV/0!</v>
      </c>
      <c r="BE156" s="160" t="e">
        <f t="shared" si="21"/>
        <v>#VALUE!</v>
      </c>
      <c r="BF156" s="159">
        <f t="shared" si="22"/>
        <v>8</v>
      </c>
      <c r="BG156" s="159">
        <f t="shared" si="23"/>
        <v>0</v>
      </c>
      <c r="BH156" s="159">
        <f t="shared" si="24"/>
        <v>20</v>
      </c>
      <c r="BI156" s="159">
        <f t="shared" si="25"/>
        <v>0</v>
      </c>
      <c r="BJ156" s="159">
        <f t="shared" si="26"/>
        <v>0</v>
      </c>
    </row>
    <row r="157" spans="1:62" s="159" customFormat="1" ht="17.25" thickTop="1" thickBot="1">
      <c r="A157" s="144"/>
      <c r="B157" s="145"/>
      <c r="C157" s="146"/>
      <c r="D157" s="147">
        <v>5800</v>
      </c>
      <c r="E157" s="146" t="s">
        <v>1027</v>
      </c>
      <c r="F157" s="146"/>
      <c r="G157" s="148">
        <v>45000</v>
      </c>
      <c r="H157" s="149"/>
      <c r="I157" s="149"/>
      <c r="J157" s="150"/>
      <c r="K157" s="151">
        <f t="shared" si="18"/>
        <v>0</v>
      </c>
      <c r="L157" s="151">
        <f t="shared" si="19"/>
        <v>0</v>
      </c>
      <c r="M157" s="146" t="s">
        <v>1075</v>
      </c>
      <c r="N157" s="152" t="s">
        <v>675</v>
      </c>
      <c r="O157" s="147"/>
      <c r="P157" s="145" t="s">
        <v>494</v>
      </c>
      <c r="Q157" s="153" t="s">
        <v>1076</v>
      </c>
      <c r="R157" s="154" t="s">
        <v>1077</v>
      </c>
      <c r="S157" s="155"/>
      <c r="T157" s="156"/>
      <c r="U157" s="146" t="s">
        <v>1078</v>
      </c>
      <c r="V157" s="146"/>
      <c r="W157" s="146"/>
      <c r="X157" s="146"/>
      <c r="Y157" s="145"/>
      <c r="Z157" s="146"/>
      <c r="AA157" s="145"/>
      <c r="AB157" s="145"/>
      <c r="AC157" s="157" t="s">
        <v>1079</v>
      </c>
      <c r="AD157" s="157" t="s">
        <v>472</v>
      </c>
      <c r="AE157" s="146"/>
      <c r="AF157" s="157"/>
      <c r="AG157" s="145"/>
      <c r="AH157" s="146">
        <v>41141</v>
      </c>
      <c r="AI157" s="158">
        <v>41141</v>
      </c>
      <c r="BD157" s="160" t="e">
        <f t="shared" si="20"/>
        <v>#DIV/0!</v>
      </c>
      <c r="BE157" s="160" t="e">
        <f t="shared" si="21"/>
        <v>#VALUE!</v>
      </c>
      <c r="BF157" s="159">
        <f t="shared" si="22"/>
        <v>8</v>
      </c>
      <c r="BG157" s="159">
        <f t="shared" si="23"/>
        <v>0</v>
      </c>
      <c r="BH157" s="159">
        <f t="shared" si="24"/>
        <v>36</v>
      </c>
      <c r="BI157" s="159">
        <f t="shared" si="25"/>
        <v>0</v>
      </c>
      <c r="BJ157" s="159">
        <f t="shared" si="26"/>
        <v>0</v>
      </c>
    </row>
    <row r="158" spans="1:62" s="159" customFormat="1" ht="17.25" thickTop="1" thickBot="1">
      <c r="A158" s="144"/>
      <c r="B158" s="145"/>
      <c r="C158" s="146"/>
      <c r="D158" s="147">
        <v>7200</v>
      </c>
      <c r="E158" s="146" t="s">
        <v>914</v>
      </c>
      <c r="F158" s="146"/>
      <c r="G158" s="148">
        <v>55800</v>
      </c>
      <c r="H158" s="149"/>
      <c r="I158" s="149"/>
      <c r="J158" s="150"/>
      <c r="K158" s="151">
        <f t="shared" si="18"/>
        <v>0</v>
      </c>
      <c r="L158" s="151">
        <f t="shared" si="19"/>
        <v>0</v>
      </c>
      <c r="M158" s="146" t="s">
        <v>1080</v>
      </c>
      <c r="N158" s="152" t="s">
        <v>883</v>
      </c>
      <c r="O158" s="147"/>
      <c r="P158" s="145" t="s">
        <v>411</v>
      </c>
      <c r="Q158" s="153" t="s">
        <v>1081</v>
      </c>
      <c r="R158" s="154">
        <v>26387905</v>
      </c>
      <c r="S158" s="155"/>
      <c r="T158" s="156"/>
      <c r="U158" s="146" t="s">
        <v>1082</v>
      </c>
      <c r="V158" s="146"/>
      <c r="W158" s="146"/>
      <c r="X158" s="146"/>
      <c r="Y158" s="145"/>
      <c r="Z158" s="146"/>
      <c r="AA158" s="145"/>
      <c r="AB158" s="145"/>
      <c r="AC158" s="157" t="s">
        <v>1083</v>
      </c>
      <c r="AD158" s="157" t="s">
        <v>798</v>
      </c>
      <c r="AE158" s="146"/>
      <c r="AF158" s="157"/>
      <c r="AG158" s="145"/>
      <c r="AH158" s="146">
        <v>41113</v>
      </c>
      <c r="AI158" s="158">
        <v>41113</v>
      </c>
      <c r="BD158" s="160" t="e">
        <f t="shared" si="20"/>
        <v>#DIV/0!</v>
      </c>
      <c r="BE158" s="160" t="e">
        <f t="shared" si="21"/>
        <v>#VALUE!</v>
      </c>
      <c r="BF158" s="159">
        <f t="shared" si="22"/>
        <v>8</v>
      </c>
      <c r="BG158" s="159">
        <f t="shared" si="23"/>
        <v>0</v>
      </c>
      <c r="BH158" s="159">
        <f t="shared" si="24"/>
        <v>57</v>
      </c>
      <c r="BI158" s="159">
        <f t="shared" si="25"/>
        <v>0</v>
      </c>
      <c r="BJ158" s="159">
        <f t="shared" si="26"/>
        <v>0</v>
      </c>
    </row>
    <row r="159" spans="1:62" s="159" customFormat="1" ht="17.25" thickTop="1" thickBot="1">
      <c r="A159" s="144"/>
      <c r="B159" s="145"/>
      <c r="C159" s="146"/>
      <c r="D159" s="147">
        <v>7200</v>
      </c>
      <c r="E159" s="146" t="s">
        <v>914</v>
      </c>
      <c r="F159" s="146"/>
      <c r="G159" s="148">
        <v>55800</v>
      </c>
      <c r="H159" s="149"/>
      <c r="I159" s="149"/>
      <c r="J159" s="150"/>
      <c r="K159" s="151">
        <f t="shared" si="18"/>
        <v>0</v>
      </c>
      <c r="L159" s="151">
        <f t="shared" si="19"/>
        <v>0</v>
      </c>
      <c r="M159" s="146" t="s">
        <v>1084</v>
      </c>
      <c r="N159" s="152" t="s">
        <v>883</v>
      </c>
      <c r="O159" s="147"/>
      <c r="P159" s="145" t="s">
        <v>562</v>
      </c>
      <c r="Q159" s="153" t="s">
        <v>1085</v>
      </c>
      <c r="R159" s="154">
        <v>26213054</v>
      </c>
      <c r="S159" s="155"/>
      <c r="T159" s="156"/>
      <c r="U159" s="146" t="s">
        <v>1086</v>
      </c>
      <c r="V159" s="146"/>
      <c r="W159" s="146"/>
      <c r="X159" s="146"/>
      <c r="Y159" s="145"/>
      <c r="Z159" s="146"/>
      <c r="AA159" s="145"/>
      <c r="AB159" s="145"/>
      <c r="AC159" s="157" t="s">
        <v>1057</v>
      </c>
      <c r="AD159" s="157" t="s">
        <v>420</v>
      </c>
      <c r="AE159" s="146"/>
      <c r="AF159" s="157"/>
      <c r="AG159" s="145"/>
      <c r="AH159" s="146">
        <v>41149</v>
      </c>
      <c r="AI159" s="158">
        <v>41149</v>
      </c>
      <c r="BD159" s="160" t="e">
        <f t="shared" si="20"/>
        <v>#DIV/0!</v>
      </c>
      <c r="BE159" s="160" t="e">
        <f t="shared" si="21"/>
        <v>#VALUE!</v>
      </c>
      <c r="BF159" s="159">
        <f t="shared" si="22"/>
        <v>8</v>
      </c>
      <c r="BG159" s="159">
        <f t="shared" si="23"/>
        <v>0</v>
      </c>
      <c r="BH159" s="159">
        <f t="shared" si="24"/>
        <v>37</v>
      </c>
      <c r="BI159" s="159">
        <f t="shared" si="25"/>
        <v>0</v>
      </c>
      <c r="BJ159" s="159">
        <f t="shared" si="26"/>
        <v>0</v>
      </c>
    </row>
    <row r="160" spans="1:62" s="159" customFormat="1" ht="17.25" thickTop="1" thickBot="1">
      <c r="A160" s="144"/>
      <c r="B160" s="145"/>
      <c r="C160" s="146"/>
      <c r="D160" s="147">
        <v>7200</v>
      </c>
      <c r="E160" s="146" t="s">
        <v>428</v>
      </c>
      <c r="F160" s="146"/>
      <c r="G160" s="148">
        <v>56500</v>
      </c>
      <c r="H160" s="149"/>
      <c r="I160" s="149"/>
      <c r="J160" s="150"/>
      <c r="K160" s="151">
        <f t="shared" si="18"/>
        <v>0</v>
      </c>
      <c r="L160" s="151">
        <f t="shared" si="19"/>
        <v>0</v>
      </c>
      <c r="M160" s="146" t="s">
        <v>1087</v>
      </c>
      <c r="N160" s="152" t="s">
        <v>1088</v>
      </c>
      <c r="O160" s="147"/>
      <c r="P160" s="145" t="s">
        <v>494</v>
      </c>
      <c r="Q160" s="153" t="s">
        <v>1089</v>
      </c>
      <c r="R160" s="154">
        <v>25445981</v>
      </c>
      <c r="S160" s="155"/>
      <c r="T160" s="156"/>
      <c r="U160" s="146" t="s">
        <v>1090</v>
      </c>
      <c r="V160" s="146"/>
      <c r="W160" s="146"/>
      <c r="X160" s="146"/>
      <c r="Y160" s="145"/>
      <c r="Z160" s="146"/>
      <c r="AA160" s="145"/>
      <c r="AB160" s="145"/>
      <c r="AC160" s="157" t="s">
        <v>1091</v>
      </c>
      <c r="AD160" s="157" t="s">
        <v>836</v>
      </c>
      <c r="AE160" s="146"/>
      <c r="AF160" s="157"/>
      <c r="AG160" s="145"/>
      <c r="AH160" s="146" t="s">
        <v>859</v>
      </c>
      <c r="AI160" s="158" t="s">
        <v>859</v>
      </c>
      <c r="BD160" s="160" t="e">
        <f t="shared" si="20"/>
        <v>#DIV/0!</v>
      </c>
      <c r="BE160" s="160" t="e">
        <f t="shared" si="21"/>
        <v>#VALUE!</v>
      </c>
      <c r="BF160" s="159">
        <f t="shared" si="22"/>
        <v>8</v>
      </c>
      <c r="BG160" s="159">
        <f t="shared" si="23"/>
        <v>0</v>
      </c>
      <c r="BH160" s="159">
        <f t="shared" si="24"/>
        <v>37</v>
      </c>
      <c r="BI160" s="159">
        <f t="shared" si="25"/>
        <v>0</v>
      </c>
      <c r="BJ160" s="159">
        <f t="shared" si="26"/>
        <v>0</v>
      </c>
    </row>
    <row r="161" spans="1:62" s="159" customFormat="1" ht="17.25" thickTop="1" thickBot="1">
      <c r="A161" s="144"/>
      <c r="B161" s="145"/>
      <c r="C161" s="146"/>
      <c r="D161" s="147">
        <v>7200</v>
      </c>
      <c r="E161" s="146" t="s">
        <v>428</v>
      </c>
      <c r="F161" s="146"/>
      <c r="G161" s="148">
        <v>53000</v>
      </c>
      <c r="H161" s="149"/>
      <c r="I161" s="149"/>
      <c r="J161" s="150"/>
      <c r="K161" s="151">
        <f t="shared" si="18"/>
        <v>0</v>
      </c>
      <c r="L161" s="151">
        <f t="shared" si="19"/>
        <v>0</v>
      </c>
      <c r="M161" s="146" t="s">
        <v>1092</v>
      </c>
      <c r="N161" s="152" t="s">
        <v>927</v>
      </c>
      <c r="O161" s="147"/>
      <c r="P161" s="145" t="s">
        <v>494</v>
      </c>
      <c r="Q161" s="153" t="s">
        <v>1093</v>
      </c>
      <c r="R161" s="154">
        <v>26201218</v>
      </c>
      <c r="S161" s="155"/>
      <c r="T161" s="156"/>
      <c r="U161" s="146" t="s">
        <v>1090</v>
      </c>
      <c r="V161" s="146"/>
      <c r="W161" s="146"/>
      <c r="X161" s="146"/>
      <c r="Y161" s="145"/>
      <c r="Z161" s="146"/>
      <c r="AA161" s="145"/>
      <c r="AB161" s="145"/>
      <c r="AC161" s="157" t="s">
        <v>585</v>
      </c>
      <c r="AD161" s="157" t="s">
        <v>420</v>
      </c>
      <c r="AE161" s="146"/>
      <c r="AF161" s="157"/>
      <c r="AG161" s="145"/>
      <c r="AH161" s="146" t="s">
        <v>859</v>
      </c>
      <c r="AI161" s="158" t="s">
        <v>859</v>
      </c>
      <c r="BD161" s="160" t="e">
        <f t="shared" si="20"/>
        <v>#DIV/0!</v>
      </c>
      <c r="BE161" s="160" t="e">
        <f t="shared" si="21"/>
        <v>#VALUE!</v>
      </c>
      <c r="BF161" s="159">
        <f t="shared" si="22"/>
        <v>8</v>
      </c>
      <c r="BG161" s="159">
        <f t="shared" si="23"/>
        <v>0</v>
      </c>
      <c r="BH161" s="159">
        <f t="shared" si="24"/>
        <v>37</v>
      </c>
      <c r="BI161" s="159">
        <f t="shared" si="25"/>
        <v>0</v>
      </c>
      <c r="BJ161" s="159">
        <f t="shared" si="26"/>
        <v>0</v>
      </c>
    </row>
    <row r="162" spans="1:62" s="159" customFormat="1" ht="17.25" thickTop="1" thickBot="1">
      <c r="A162" s="144"/>
      <c r="B162" s="145"/>
      <c r="C162" s="146"/>
      <c r="D162" s="147">
        <v>7200</v>
      </c>
      <c r="E162" s="146" t="s">
        <v>408</v>
      </c>
      <c r="F162" s="146"/>
      <c r="G162" s="148">
        <v>57000</v>
      </c>
      <c r="H162" s="149"/>
      <c r="I162" s="149"/>
      <c r="J162" s="150"/>
      <c r="K162" s="151">
        <f t="shared" si="18"/>
        <v>0</v>
      </c>
      <c r="L162" s="151">
        <f t="shared" si="19"/>
        <v>0</v>
      </c>
      <c r="M162" s="146" t="s">
        <v>1094</v>
      </c>
      <c r="N162" s="152" t="s">
        <v>410</v>
      </c>
      <c r="O162" s="147"/>
      <c r="P162" s="145" t="s">
        <v>494</v>
      </c>
      <c r="Q162" s="153" t="s">
        <v>1095</v>
      </c>
      <c r="R162" s="154">
        <v>502269646</v>
      </c>
      <c r="S162" s="155"/>
      <c r="T162" s="156"/>
      <c r="U162" s="146" t="s">
        <v>1090</v>
      </c>
      <c r="V162" s="146"/>
      <c r="W162" s="146"/>
      <c r="X162" s="146"/>
      <c r="Y162" s="145"/>
      <c r="Z162" s="146"/>
      <c r="AA162" s="145"/>
      <c r="AB162" s="145"/>
      <c r="AC162" s="157" t="s">
        <v>524</v>
      </c>
      <c r="AD162" s="157" t="s">
        <v>1096</v>
      </c>
      <c r="AE162" s="146"/>
      <c r="AF162" s="157"/>
      <c r="AG162" s="145"/>
      <c r="AH162" s="146" t="s">
        <v>859</v>
      </c>
      <c r="AI162" s="158" t="s">
        <v>859</v>
      </c>
      <c r="BD162" s="160" t="e">
        <f t="shared" si="20"/>
        <v>#DIV/0!</v>
      </c>
      <c r="BE162" s="160" t="e">
        <f t="shared" si="21"/>
        <v>#VALUE!</v>
      </c>
      <c r="BF162" s="159">
        <f t="shared" si="22"/>
        <v>9</v>
      </c>
      <c r="BG162" s="159">
        <f t="shared" si="23"/>
        <v>0</v>
      </c>
      <c r="BH162" s="159">
        <f t="shared" si="24"/>
        <v>37</v>
      </c>
      <c r="BI162" s="159">
        <f t="shared" si="25"/>
        <v>0</v>
      </c>
      <c r="BJ162" s="159">
        <f t="shared" si="26"/>
        <v>0</v>
      </c>
    </row>
    <row r="163" spans="1:62" s="159" customFormat="1" ht="17.25" thickTop="1" thickBot="1">
      <c r="A163" s="144"/>
      <c r="B163" s="145"/>
      <c r="C163" s="146"/>
      <c r="D163" s="147">
        <v>5800</v>
      </c>
      <c r="E163" s="146" t="s">
        <v>1027</v>
      </c>
      <c r="F163" s="146"/>
      <c r="G163" s="148">
        <v>45000</v>
      </c>
      <c r="H163" s="149"/>
      <c r="I163" s="149"/>
      <c r="J163" s="150"/>
      <c r="K163" s="151">
        <f t="shared" si="18"/>
        <v>0</v>
      </c>
      <c r="L163" s="151">
        <f t="shared" si="19"/>
        <v>0</v>
      </c>
      <c r="M163" s="146" t="s">
        <v>1097</v>
      </c>
      <c r="N163" s="152" t="s">
        <v>675</v>
      </c>
      <c r="O163" s="147">
        <v>1</v>
      </c>
      <c r="P163" s="145" t="s">
        <v>917</v>
      </c>
      <c r="Q163" s="153" t="s">
        <v>1098</v>
      </c>
      <c r="R163" s="154" t="s">
        <v>1099</v>
      </c>
      <c r="S163" s="155"/>
      <c r="T163" s="156"/>
      <c r="U163" s="146" t="s">
        <v>1100</v>
      </c>
      <c r="V163" s="146"/>
      <c r="W163" s="146"/>
      <c r="X163" s="146"/>
      <c r="Y163" s="145"/>
      <c r="Z163" s="146"/>
      <c r="AA163" s="145"/>
      <c r="AB163" s="145"/>
      <c r="AC163" s="157" t="s">
        <v>900</v>
      </c>
      <c r="AD163" s="157" t="s">
        <v>732</v>
      </c>
      <c r="AE163" s="146"/>
      <c r="AF163" s="157"/>
      <c r="AG163" s="145"/>
      <c r="AH163" s="146">
        <v>41163</v>
      </c>
      <c r="AI163" s="158">
        <v>41163</v>
      </c>
      <c r="BD163" s="160" t="e">
        <f t="shared" si="20"/>
        <v>#DIV/0!</v>
      </c>
      <c r="BE163" s="160" t="e">
        <f t="shared" si="21"/>
        <v>#VALUE!</v>
      </c>
      <c r="BF163" s="159">
        <f t="shared" si="22"/>
        <v>8</v>
      </c>
      <c r="BG163" s="159">
        <f t="shared" si="23"/>
        <v>0</v>
      </c>
      <c r="BH163" s="159">
        <f t="shared" si="24"/>
        <v>28</v>
      </c>
      <c r="BI163" s="159">
        <f t="shared" si="25"/>
        <v>0</v>
      </c>
      <c r="BJ163" s="159">
        <f t="shared" si="26"/>
        <v>0</v>
      </c>
    </row>
    <row r="164" spans="1:62" s="159" customFormat="1" ht="17.25" thickTop="1" thickBot="1">
      <c r="A164" s="144"/>
      <c r="B164" s="145"/>
      <c r="C164" s="146"/>
      <c r="D164" s="147">
        <v>5800</v>
      </c>
      <c r="E164" s="146" t="s">
        <v>914</v>
      </c>
      <c r="F164" s="146"/>
      <c r="G164" s="148">
        <v>45000</v>
      </c>
      <c r="H164" s="149"/>
      <c r="I164" s="149"/>
      <c r="J164" s="150"/>
      <c r="K164" s="151">
        <f t="shared" si="18"/>
        <v>0</v>
      </c>
      <c r="L164" s="151">
        <f t="shared" si="19"/>
        <v>0</v>
      </c>
      <c r="M164" s="146" t="s">
        <v>1101</v>
      </c>
      <c r="N164" s="152" t="s">
        <v>675</v>
      </c>
      <c r="O164" s="147"/>
      <c r="P164" s="145" t="s">
        <v>917</v>
      </c>
      <c r="Q164" s="153" t="s">
        <v>1102</v>
      </c>
      <c r="R164" s="154" t="s">
        <v>1103</v>
      </c>
      <c r="S164" s="155"/>
      <c r="T164" s="156"/>
      <c r="U164" s="146" t="s">
        <v>1104</v>
      </c>
      <c r="V164" s="146"/>
      <c r="W164" s="146"/>
      <c r="X164" s="146"/>
      <c r="Y164" s="145"/>
      <c r="Z164" s="146"/>
      <c r="AA164" s="145"/>
      <c r="AB164" s="145"/>
      <c r="AC164" s="157" t="s">
        <v>1079</v>
      </c>
      <c r="AD164" s="157" t="s">
        <v>472</v>
      </c>
      <c r="AE164" s="146"/>
      <c r="AF164" s="157"/>
      <c r="AG164" s="145"/>
      <c r="AH164" s="146">
        <v>41162</v>
      </c>
      <c r="AI164" s="158">
        <v>41162</v>
      </c>
      <c r="BD164" s="160" t="e">
        <f t="shared" si="20"/>
        <v>#DIV/0!</v>
      </c>
      <c r="BE164" s="160" t="e">
        <f t="shared" si="21"/>
        <v>#VALUE!</v>
      </c>
      <c r="BF164" s="159">
        <f t="shared" si="22"/>
        <v>8</v>
      </c>
      <c r="BG164" s="159">
        <f t="shared" si="23"/>
        <v>0</v>
      </c>
      <c r="BH164" s="159">
        <f t="shared" si="24"/>
        <v>41</v>
      </c>
      <c r="BI164" s="159">
        <f t="shared" si="25"/>
        <v>0</v>
      </c>
      <c r="BJ164" s="159">
        <f t="shared" si="26"/>
        <v>0</v>
      </c>
    </row>
    <row r="165" spans="1:62" s="159" customFormat="1" ht="17.25" thickTop="1" thickBot="1">
      <c r="A165" s="144"/>
      <c r="B165" s="145"/>
      <c r="C165" s="146"/>
      <c r="D165" s="147">
        <v>7200</v>
      </c>
      <c r="E165" s="146" t="s">
        <v>1042</v>
      </c>
      <c r="F165" s="146"/>
      <c r="G165" s="148">
        <v>55800</v>
      </c>
      <c r="H165" s="149"/>
      <c r="I165" s="149"/>
      <c r="J165" s="150"/>
      <c r="K165" s="151">
        <f t="shared" si="18"/>
        <v>0</v>
      </c>
      <c r="L165" s="151">
        <f t="shared" si="19"/>
        <v>0</v>
      </c>
      <c r="M165" s="146" t="s">
        <v>1105</v>
      </c>
      <c r="N165" s="152" t="s">
        <v>883</v>
      </c>
      <c r="O165" s="147">
        <v>2</v>
      </c>
      <c r="P165" s="145" t="s">
        <v>917</v>
      </c>
      <c r="Q165" s="153" t="s">
        <v>1106</v>
      </c>
      <c r="R165" s="154" t="s">
        <v>1107</v>
      </c>
      <c r="S165" s="155"/>
      <c r="T165" s="156"/>
      <c r="U165" s="146" t="s">
        <v>1108</v>
      </c>
      <c r="V165" s="146"/>
      <c r="W165" s="146"/>
      <c r="X165" s="146"/>
      <c r="Y165" s="145"/>
      <c r="Z165" s="146"/>
      <c r="AA165" s="145"/>
      <c r="AB165" s="145"/>
      <c r="AC165" s="157" t="s">
        <v>279</v>
      </c>
      <c r="AD165" s="157" t="s">
        <v>525</v>
      </c>
      <c r="AE165" s="146"/>
      <c r="AF165" s="157"/>
      <c r="AG165" s="145"/>
      <c r="AH165" s="146">
        <v>41160</v>
      </c>
      <c r="AI165" s="158">
        <v>41160</v>
      </c>
      <c r="BD165" s="160" t="e">
        <f t="shared" si="20"/>
        <v>#DIV/0!</v>
      </c>
      <c r="BE165" s="160" t="e">
        <f t="shared" si="21"/>
        <v>#VALUE!</v>
      </c>
      <c r="BF165" s="159">
        <f t="shared" si="22"/>
        <v>8</v>
      </c>
      <c r="BG165" s="159">
        <f t="shared" si="23"/>
        <v>0</v>
      </c>
      <c r="BH165" s="159">
        <f t="shared" si="24"/>
        <v>56</v>
      </c>
      <c r="BI165" s="159">
        <f t="shared" si="25"/>
        <v>0</v>
      </c>
      <c r="BJ165" s="159">
        <f t="shared" si="26"/>
        <v>0</v>
      </c>
    </row>
    <row r="166" spans="1:62" s="159" customFormat="1" ht="17.25" thickTop="1" thickBot="1">
      <c r="A166" s="144"/>
      <c r="B166" s="145"/>
      <c r="C166" s="146"/>
      <c r="D166" s="147">
        <v>11000</v>
      </c>
      <c r="E166" s="146" t="s">
        <v>1027</v>
      </c>
      <c r="F166" s="146"/>
      <c r="G166" s="148">
        <v>57000</v>
      </c>
      <c r="H166" s="149"/>
      <c r="I166" s="149"/>
      <c r="J166" s="150"/>
      <c r="K166" s="151">
        <f t="shared" si="18"/>
        <v>0</v>
      </c>
      <c r="L166" s="151">
        <f t="shared" si="19"/>
        <v>0</v>
      </c>
      <c r="M166" s="146" t="s">
        <v>1109</v>
      </c>
      <c r="N166" s="152" t="s">
        <v>1110</v>
      </c>
      <c r="O166" s="147"/>
      <c r="P166" s="145" t="s">
        <v>917</v>
      </c>
      <c r="Q166" s="153" t="s">
        <v>1111</v>
      </c>
      <c r="R166" s="154" t="s">
        <v>1112</v>
      </c>
      <c r="S166" s="155"/>
      <c r="T166" s="156"/>
      <c r="U166" s="146" t="s">
        <v>1113</v>
      </c>
      <c r="V166" s="146"/>
      <c r="W166" s="146"/>
      <c r="X166" s="146"/>
      <c r="Y166" s="145"/>
      <c r="Z166" s="146"/>
      <c r="AA166" s="145"/>
      <c r="AB166" s="145"/>
      <c r="AC166" s="157" t="s">
        <v>937</v>
      </c>
      <c r="AD166" s="157" t="s">
        <v>693</v>
      </c>
      <c r="AE166" s="146"/>
      <c r="AF166" s="157"/>
      <c r="AG166" s="145"/>
      <c r="AH166" s="146">
        <v>41164</v>
      </c>
      <c r="AI166" s="158">
        <v>41164</v>
      </c>
      <c r="BD166" s="160" t="e">
        <f t="shared" si="20"/>
        <v>#DIV/0!</v>
      </c>
      <c r="BE166" s="160" t="e">
        <f t="shared" si="21"/>
        <v>#VALUE!</v>
      </c>
      <c r="BF166" s="159">
        <f t="shared" si="22"/>
        <v>8</v>
      </c>
      <c r="BG166" s="159">
        <f t="shared" si="23"/>
        <v>0</v>
      </c>
      <c r="BH166" s="159">
        <f t="shared" si="24"/>
        <v>31</v>
      </c>
      <c r="BI166" s="159">
        <f t="shared" si="25"/>
        <v>0</v>
      </c>
      <c r="BJ166" s="159">
        <f t="shared" si="26"/>
        <v>0</v>
      </c>
    </row>
    <row r="167" spans="1:62" s="159" customFormat="1" ht="17.25" thickTop="1" thickBot="1">
      <c r="A167" s="144"/>
      <c r="B167" s="145"/>
      <c r="C167" s="146"/>
      <c r="D167" s="147">
        <v>7200</v>
      </c>
      <c r="E167" s="146" t="s">
        <v>1114</v>
      </c>
      <c r="F167" s="146"/>
      <c r="G167" s="148">
        <v>52800</v>
      </c>
      <c r="H167" s="149"/>
      <c r="I167" s="149"/>
      <c r="J167" s="150"/>
      <c r="K167" s="151">
        <f t="shared" si="18"/>
        <v>0</v>
      </c>
      <c r="L167" s="151">
        <f t="shared" si="19"/>
        <v>0</v>
      </c>
      <c r="M167" s="146" t="s">
        <v>1115</v>
      </c>
      <c r="N167" s="152" t="s">
        <v>1116</v>
      </c>
      <c r="O167" s="147"/>
      <c r="P167" s="145" t="s">
        <v>667</v>
      </c>
      <c r="Q167" s="153" t="s">
        <v>1117</v>
      </c>
      <c r="R167" s="154">
        <v>24097041</v>
      </c>
      <c r="S167" s="155"/>
      <c r="T167" s="156"/>
      <c r="U167" s="146" t="s">
        <v>1118</v>
      </c>
      <c r="V167" s="146"/>
      <c r="W167" s="146"/>
      <c r="X167" s="146"/>
      <c r="Y167" s="145"/>
      <c r="Z167" s="146"/>
      <c r="AA167" s="145"/>
      <c r="AB167" s="145"/>
      <c r="AC167" s="157" t="s">
        <v>1119</v>
      </c>
      <c r="AD167" s="157" t="s">
        <v>693</v>
      </c>
      <c r="AE167" s="146"/>
      <c r="AF167" s="157"/>
      <c r="AG167" s="145"/>
      <c r="AH167" s="146">
        <v>41178</v>
      </c>
      <c r="AI167" s="158">
        <v>41178</v>
      </c>
      <c r="BD167" s="160" t="e">
        <f t="shared" si="20"/>
        <v>#DIV/0!</v>
      </c>
      <c r="BE167" s="160" t="e">
        <f t="shared" si="21"/>
        <v>#VALUE!</v>
      </c>
      <c r="BF167" s="159">
        <f t="shared" si="22"/>
        <v>8</v>
      </c>
      <c r="BG167" s="159">
        <f t="shared" si="23"/>
        <v>0</v>
      </c>
      <c r="BH167" s="159">
        <f t="shared" si="24"/>
        <v>25</v>
      </c>
      <c r="BI167" s="159">
        <f t="shared" si="25"/>
        <v>0</v>
      </c>
      <c r="BJ167" s="159">
        <f t="shared" si="26"/>
        <v>0</v>
      </c>
    </row>
    <row r="168" spans="1:62" s="159" customFormat="1" ht="17.25" thickTop="1" thickBot="1">
      <c r="A168" s="144"/>
      <c r="B168" s="145"/>
      <c r="C168" s="146"/>
      <c r="D168" s="147">
        <v>7200</v>
      </c>
      <c r="E168" s="146" t="s">
        <v>1027</v>
      </c>
      <c r="F168" s="146"/>
      <c r="G168" s="148">
        <v>57000</v>
      </c>
      <c r="H168" s="149"/>
      <c r="I168" s="149"/>
      <c r="J168" s="150"/>
      <c r="K168" s="151">
        <f t="shared" si="18"/>
        <v>0</v>
      </c>
      <c r="L168" s="151">
        <f t="shared" si="19"/>
        <v>0</v>
      </c>
      <c r="M168" s="146" t="s">
        <v>1120</v>
      </c>
      <c r="N168" s="152" t="s">
        <v>729</v>
      </c>
      <c r="O168" s="147">
        <v>1</v>
      </c>
      <c r="P168" s="145" t="s">
        <v>917</v>
      </c>
      <c r="Q168" s="153" t="s">
        <v>1121</v>
      </c>
      <c r="R168" s="154" t="s">
        <v>1122</v>
      </c>
      <c r="S168" s="155"/>
      <c r="T168" s="156"/>
      <c r="U168" s="146" t="s">
        <v>1123</v>
      </c>
      <c r="V168" s="146"/>
      <c r="W168" s="146"/>
      <c r="X168" s="146"/>
      <c r="Y168" s="145"/>
      <c r="Z168" s="146"/>
      <c r="AA168" s="145"/>
      <c r="AB168" s="145"/>
      <c r="AC168" s="157" t="s">
        <v>1124</v>
      </c>
      <c r="AD168" s="157" t="s">
        <v>903</v>
      </c>
      <c r="AE168" s="146"/>
      <c r="AF168" s="157"/>
      <c r="AG168" s="145"/>
      <c r="AH168" s="146">
        <v>41160</v>
      </c>
      <c r="AI168" s="158">
        <v>41160</v>
      </c>
      <c r="BD168" s="160" t="e">
        <f t="shared" si="20"/>
        <v>#DIV/0!</v>
      </c>
      <c r="BE168" s="160" t="e">
        <f t="shared" si="21"/>
        <v>#VALUE!</v>
      </c>
      <c r="BF168" s="159">
        <f t="shared" si="22"/>
        <v>8</v>
      </c>
      <c r="BG168" s="159">
        <f t="shared" si="23"/>
        <v>0</v>
      </c>
      <c r="BH168" s="159">
        <f t="shared" si="24"/>
        <v>21</v>
      </c>
      <c r="BI168" s="159">
        <f t="shared" si="25"/>
        <v>0</v>
      </c>
      <c r="BJ168" s="159">
        <f t="shared" si="26"/>
        <v>0</v>
      </c>
    </row>
    <row r="169" spans="1:62" s="159" customFormat="1" ht="17.25" thickTop="1" thickBot="1">
      <c r="A169" s="144"/>
      <c r="B169" s="145"/>
      <c r="C169" s="146"/>
      <c r="D169" s="147">
        <v>7200</v>
      </c>
      <c r="E169" s="146" t="s">
        <v>1042</v>
      </c>
      <c r="F169" s="146"/>
      <c r="G169" s="148">
        <v>60950</v>
      </c>
      <c r="H169" s="149"/>
      <c r="I169" s="149"/>
      <c r="J169" s="150"/>
      <c r="K169" s="151">
        <f t="shared" si="18"/>
        <v>0</v>
      </c>
      <c r="L169" s="151">
        <f t="shared" si="19"/>
        <v>0</v>
      </c>
      <c r="M169" s="146" t="s">
        <v>1125</v>
      </c>
      <c r="N169" s="152" t="s">
        <v>1126</v>
      </c>
      <c r="O169" s="147"/>
      <c r="P169" s="145"/>
      <c r="Q169" s="153" t="s">
        <v>1127</v>
      </c>
      <c r="R169" s="154" t="s">
        <v>1128</v>
      </c>
      <c r="S169" s="155"/>
      <c r="T169" s="156"/>
      <c r="U169" s="146" t="s">
        <v>1129</v>
      </c>
      <c r="V169" s="146"/>
      <c r="W169" s="146"/>
      <c r="X169" s="146"/>
      <c r="Y169" s="145"/>
      <c r="Z169" s="146"/>
      <c r="AA169" s="145"/>
      <c r="AB169" s="145"/>
      <c r="AC169" s="157" t="s">
        <v>753</v>
      </c>
      <c r="AD169" s="157" t="s">
        <v>942</v>
      </c>
      <c r="AE169" s="146"/>
      <c r="AF169" s="157"/>
      <c r="AG169" s="145"/>
      <c r="AH169" s="146">
        <v>41174</v>
      </c>
      <c r="AI169" s="158">
        <v>41174</v>
      </c>
      <c r="BD169" s="160" t="e">
        <f t="shared" si="20"/>
        <v>#DIV/0!</v>
      </c>
      <c r="BE169" s="160" t="e">
        <f t="shared" si="21"/>
        <v>#VALUE!</v>
      </c>
      <c r="BF169" s="159">
        <f t="shared" si="22"/>
        <v>8</v>
      </c>
      <c r="BG169" s="159">
        <f t="shared" si="23"/>
        <v>0</v>
      </c>
      <c r="BH169" s="159">
        <f t="shared" si="24"/>
        <v>28</v>
      </c>
      <c r="BI169" s="159">
        <f t="shared" si="25"/>
        <v>0</v>
      </c>
      <c r="BJ169" s="159">
        <f t="shared" si="26"/>
        <v>0</v>
      </c>
    </row>
    <row r="170" spans="1:62" s="159" customFormat="1" ht="17.25" thickTop="1" thickBot="1">
      <c r="A170" s="144"/>
      <c r="B170" s="145"/>
      <c r="C170" s="146"/>
      <c r="D170" s="147">
        <v>7500</v>
      </c>
      <c r="E170" s="146" t="s">
        <v>914</v>
      </c>
      <c r="F170" s="146"/>
      <c r="G170" s="148">
        <v>63125</v>
      </c>
      <c r="H170" s="149"/>
      <c r="I170" s="149"/>
      <c r="J170" s="150"/>
      <c r="K170" s="151">
        <f t="shared" si="18"/>
        <v>0</v>
      </c>
      <c r="L170" s="151">
        <f t="shared" si="19"/>
        <v>0</v>
      </c>
      <c r="M170" s="146" t="s">
        <v>1130</v>
      </c>
      <c r="N170" s="152" t="s">
        <v>1131</v>
      </c>
      <c r="O170" s="147"/>
      <c r="P170" s="145" t="s">
        <v>411</v>
      </c>
      <c r="Q170" s="153" t="s">
        <v>1132</v>
      </c>
      <c r="R170" s="154" t="s">
        <v>1133</v>
      </c>
      <c r="S170" s="155"/>
      <c r="T170" s="156"/>
      <c r="U170" s="146" t="s">
        <v>1134</v>
      </c>
      <c r="V170" s="146"/>
      <c r="W170" s="146"/>
      <c r="X170" s="146"/>
      <c r="Y170" s="145"/>
      <c r="Z170" s="146"/>
      <c r="AA170" s="145"/>
      <c r="AB170" s="145"/>
      <c r="AC170" s="157" t="s">
        <v>844</v>
      </c>
      <c r="AD170" s="157" t="s">
        <v>420</v>
      </c>
      <c r="AE170" s="146"/>
      <c r="AF170" s="157"/>
      <c r="AG170" s="145"/>
      <c r="AH170" s="146">
        <v>41153</v>
      </c>
      <c r="AI170" s="158">
        <v>41153</v>
      </c>
      <c r="BD170" s="160" t="e">
        <f t="shared" si="20"/>
        <v>#DIV/0!</v>
      </c>
      <c r="BE170" s="160" t="e">
        <f t="shared" si="21"/>
        <v>#VALUE!</v>
      </c>
      <c r="BF170" s="159">
        <f t="shared" si="22"/>
        <v>8</v>
      </c>
      <c r="BG170" s="159">
        <f t="shared" si="23"/>
        <v>0</v>
      </c>
      <c r="BH170" s="159">
        <f t="shared" si="24"/>
        <v>27</v>
      </c>
      <c r="BI170" s="159">
        <f t="shared" si="25"/>
        <v>0</v>
      </c>
      <c r="BJ170" s="159">
        <f t="shared" si="26"/>
        <v>0</v>
      </c>
    </row>
    <row r="171" spans="1:62" s="159" customFormat="1" ht="17.25" thickTop="1" thickBot="1">
      <c r="A171" s="144"/>
      <c r="B171" s="145"/>
      <c r="C171" s="146"/>
      <c r="D171" s="147">
        <v>7200</v>
      </c>
      <c r="E171" s="146" t="s">
        <v>1135</v>
      </c>
      <c r="F171" s="146"/>
      <c r="G171" s="148">
        <v>57900</v>
      </c>
      <c r="H171" s="149"/>
      <c r="I171" s="149"/>
      <c r="J171" s="150"/>
      <c r="K171" s="151">
        <f t="shared" si="18"/>
        <v>0</v>
      </c>
      <c r="L171" s="151">
        <f t="shared" si="19"/>
        <v>0</v>
      </c>
      <c r="M171" s="146" t="s">
        <v>1136</v>
      </c>
      <c r="N171" s="152" t="s">
        <v>729</v>
      </c>
      <c r="O171" s="147">
        <v>1</v>
      </c>
      <c r="P171" s="145" t="s">
        <v>667</v>
      </c>
      <c r="Q171" s="153" t="s">
        <v>1137</v>
      </c>
      <c r="R171" s="154" t="s">
        <v>1138</v>
      </c>
      <c r="S171" s="155"/>
      <c r="T171" s="156"/>
      <c r="U171" s="146" t="s">
        <v>1139</v>
      </c>
      <c r="V171" s="146"/>
      <c r="W171" s="146"/>
      <c r="X171" s="146"/>
      <c r="Y171" s="145"/>
      <c r="Z171" s="146"/>
      <c r="AA171" s="145"/>
      <c r="AB171" s="145"/>
      <c r="AC171" s="157" t="s">
        <v>636</v>
      </c>
      <c r="AD171" s="157" t="s">
        <v>693</v>
      </c>
      <c r="AE171" s="146"/>
      <c r="AF171" s="157"/>
      <c r="AG171" s="145"/>
      <c r="AH171" s="146">
        <v>41189</v>
      </c>
      <c r="AI171" s="158">
        <v>41189</v>
      </c>
      <c r="BD171" s="160" t="e">
        <f t="shared" si="20"/>
        <v>#DIV/0!</v>
      </c>
      <c r="BE171" s="160" t="e">
        <f t="shared" si="21"/>
        <v>#VALUE!</v>
      </c>
      <c r="BF171" s="159">
        <f t="shared" si="22"/>
        <v>8</v>
      </c>
      <c r="BG171" s="159">
        <f t="shared" si="23"/>
        <v>0</v>
      </c>
      <c r="BH171" s="159">
        <f t="shared" si="24"/>
        <v>19</v>
      </c>
      <c r="BI171" s="159">
        <f t="shared" si="25"/>
        <v>0</v>
      </c>
      <c r="BJ171" s="159">
        <f t="shared" si="26"/>
        <v>0</v>
      </c>
    </row>
    <row r="172" spans="1:62" s="159" customFormat="1" ht="17.25" thickTop="1" thickBot="1">
      <c r="A172" s="144"/>
      <c r="B172" s="145"/>
      <c r="C172" s="146"/>
      <c r="D172" s="147">
        <v>20000</v>
      </c>
      <c r="E172" s="146" t="s">
        <v>1038</v>
      </c>
      <c r="F172" s="146"/>
      <c r="G172" s="148">
        <v>55650</v>
      </c>
      <c r="H172" s="149"/>
      <c r="I172" s="149"/>
      <c r="J172" s="150"/>
      <c r="K172" s="151">
        <f t="shared" si="18"/>
        <v>0</v>
      </c>
      <c r="L172" s="151">
        <f t="shared" si="19"/>
        <v>0</v>
      </c>
      <c r="M172" s="146" t="s">
        <v>1140</v>
      </c>
      <c r="N172" s="152" t="s">
        <v>1141</v>
      </c>
      <c r="O172" s="147"/>
      <c r="P172" s="145" t="s">
        <v>917</v>
      </c>
      <c r="Q172" s="153" t="s">
        <v>1142</v>
      </c>
      <c r="R172" s="154" t="s">
        <v>1143</v>
      </c>
      <c r="S172" s="155"/>
      <c r="T172" s="156"/>
      <c r="U172" s="146" t="s">
        <v>1144</v>
      </c>
      <c r="V172" s="146"/>
      <c r="W172" s="146"/>
      <c r="X172" s="146"/>
      <c r="Y172" s="145"/>
      <c r="Z172" s="146"/>
      <c r="AA172" s="145"/>
      <c r="AB172" s="145"/>
      <c r="AC172" s="157" t="s">
        <v>576</v>
      </c>
      <c r="AD172" s="157" t="s">
        <v>707</v>
      </c>
      <c r="AE172" s="146"/>
      <c r="AF172" s="157"/>
      <c r="AG172" s="145"/>
      <c r="AH172" s="146">
        <v>41184</v>
      </c>
      <c r="AI172" s="158">
        <v>41184</v>
      </c>
      <c r="BD172" s="160" t="e">
        <f t="shared" si="20"/>
        <v>#DIV/0!</v>
      </c>
      <c r="BE172" s="160" t="e">
        <f t="shared" si="21"/>
        <v>#VALUE!</v>
      </c>
      <c r="BF172" s="159">
        <f t="shared" si="22"/>
        <v>8</v>
      </c>
      <c r="BG172" s="159">
        <f t="shared" si="23"/>
        <v>0</v>
      </c>
      <c r="BH172" s="159">
        <f t="shared" si="24"/>
        <v>27</v>
      </c>
      <c r="BI172" s="159">
        <f t="shared" si="25"/>
        <v>0</v>
      </c>
      <c r="BJ172" s="159">
        <f t="shared" si="26"/>
        <v>0</v>
      </c>
    </row>
    <row r="173" spans="1:62" s="159" customFormat="1" ht="17.25" thickTop="1" thickBot="1">
      <c r="A173" s="144"/>
      <c r="B173" s="145"/>
      <c r="C173" s="146"/>
      <c r="D173" s="147"/>
      <c r="E173" s="146"/>
      <c r="F173" s="146"/>
      <c r="G173" s="148"/>
      <c r="H173" s="149"/>
      <c r="I173" s="149"/>
      <c r="J173" s="150"/>
      <c r="K173" s="151">
        <f t="shared" si="18"/>
        <v>0</v>
      </c>
      <c r="L173" s="151">
        <f t="shared" si="19"/>
        <v>0</v>
      </c>
      <c r="M173" s="146" t="s">
        <v>1145</v>
      </c>
      <c r="N173" s="152"/>
      <c r="O173" s="147"/>
      <c r="P173" s="145"/>
      <c r="Q173" s="153" t="s">
        <v>1146</v>
      </c>
      <c r="R173" s="154" t="s">
        <v>1147</v>
      </c>
      <c r="S173" s="155"/>
      <c r="T173" s="156"/>
      <c r="U173" s="146" t="s">
        <v>1144</v>
      </c>
      <c r="V173" s="146"/>
      <c r="W173" s="146"/>
      <c r="X173" s="146"/>
      <c r="Y173" s="145"/>
      <c r="Z173" s="146"/>
      <c r="AA173" s="145"/>
      <c r="AB173" s="145"/>
      <c r="AC173" s="157" t="s">
        <v>1148</v>
      </c>
      <c r="AD173" s="157"/>
      <c r="AE173" s="146"/>
      <c r="AF173" s="157"/>
      <c r="AG173" s="145"/>
      <c r="AH173" s="146"/>
      <c r="AI173" s="158"/>
      <c r="BD173" s="160" t="e">
        <f t="shared" si="20"/>
        <v>#DIV/0!</v>
      </c>
      <c r="BE173" s="160" t="e">
        <f t="shared" si="21"/>
        <v>#DIV/0!</v>
      </c>
      <c r="BF173" s="159">
        <f t="shared" si="22"/>
        <v>2</v>
      </c>
      <c r="BG173" s="159">
        <f t="shared" si="23"/>
        <v>0</v>
      </c>
      <c r="BH173" s="159">
        <f t="shared" si="24"/>
        <v>27</v>
      </c>
      <c r="BI173" s="159">
        <f t="shared" si="25"/>
        <v>0</v>
      </c>
      <c r="BJ173" s="159">
        <f t="shared" si="26"/>
        <v>0</v>
      </c>
    </row>
    <row r="174" spans="1:62" s="159" customFormat="1" ht="17.25" thickTop="1" thickBot="1">
      <c r="A174" s="144"/>
      <c r="B174" s="145"/>
      <c r="C174" s="146"/>
      <c r="D174" s="147">
        <v>7200</v>
      </c>
      <c r="E174" s="146" t="s">
        <v>1135</v>
      </c>
      <c r="F174" s="146"/>
      <c r="G174" s="148">
        <v>55850</v>
      </c>
      <c r="H174" s="149"/>
      <c r="I174" s="149"/>
      <c r="J174" s="150"/>
      <c r="K174" s="151">
        <f t="shared" si="18"/>
        <v>0</v>
      </c>
      <c r="L174" s="151">
        <f t="shared" si="19"/>
        <v>0</v>
      </c>
      <c r="M174" s="146" t="s">
        <v>1149</v>
      </c>
      <c r="N174" s="152" t="s">
        <v>638</v>
      </c>
      <c r="O174" s="147"/>
      <c r="P174" s="145" t="s">
        <v>667</v>
      </c>
      <c r="Q174" s="153" t="s">
        <v>1150</v>
      </c>
      <c r="R174" s="154" t="s">
        <v>1151</v>
      </c>
      <c r="S174" s="155"/>
      <c r="T174" s="156"/>
      <c r="U174" s="146" t="s">
        <v>1152</v>
      </c>
      <c r="V174" s="146"/>
      <c r="W174" s="146"/>
      <c r="X174" s="146"/>
      <c r="Y174" s="145"/>
      <c r="Z174" s="146"/>
      <c r="AA174" s="145"/>
      <c r="AB174" s="145"/>
      <c r="AC174" s="157" t="s">
        <v>576</v>
      </c>
      <c r="AD174" s="157" t="s">
        <v>707</v>
      </c>
      <c r="AE174" s="146"/>
      <c r="AF174" s="157"/>
      <c r="AG174" s="145"/>
      <c r="AH174" s="146">
        <v>41189</v>
      </c>
      <c r="AI174" s="158">
        <v>41189</v>
      </c>
      <c r="BD174" s="160" t="e">
        <f t="shared" si="20"/>
        <v>#DIV/0!</v>
      </c>
      <c r="BE174" s="160" t="e">
        <f t="shared" si="21"/>
        <v>#VALUE!</v>
      </c>
      <c r="BF174" s="159">
        <f t="shared" si="22"/>
        <v>8</v>
      </c>
      <c r="BG174" s="159">
        <f t="shared" si="23"/>
        <v>0</v>
      </c>
      <c r="BH174" s="159">
        <f t="shared" si="24"/>
        <v>43</v>
      </c>
      <c r="BI174" s="159">
        <f t="shared" si="25"/>
        <v>0</v>
      </c>
      <c r="BJ174" s="159">
        <f t="shared" si="26"/>
        <v>0</v>
      </c>
    </row>
    <row r="175" spans="1:62" s="159" customFormat="1" ht="17.25" thickTop="1" thickBot="1">
      <c r="A175" s="144"/>
      <c r="B175" s="145"/>
      <c r="C175" s="146"/>
      <c r="D175" s="147">
        <v>7200</v>
      </c>
      <c r="E175" s="146" t="s">
        <v>1153</v>
      </c>
      <c r="F175" s="146"/>
      <c r="G175" s="148">
        <v>57900</v>
      </c>
      <c r="H175" s="149"/>
      <c r="I175" s="149"/>
      <c r="J175" s="150"/>
      <c r="K175" s="151">
        <f t="shared" si="18"/>
        <v>0</v>
      </c>
      <c r="L175" s="151">
        <f t="shared" si="19"/>
        <v>0</v>
      </c>
      <c r="M175" s="146" t="s">
        <v>1154</v>
      </c>
      <c r="N175" s="152" t="s">
        <v>729</v>
      </c>
      <c r="O175" s="147"/>
      <c r="P175" s="145" t="s">
        <v>411</v>
      </c>
      <c r="Q175" s="153" t="s">
        <v>1155</v>
      </c>
      <c r="R175" s="154">
        <v>26710512</v>
      </c>
      <c r="S175" s="155"/>
      <c r="T175" s="156"/>
      <c r="U175" s="146" t="s">
        <v>1156</v>
      </c>
      <c r="V175" s="146"/>
      <c r="W175" s="146"/>
      <c r="X175" s="146"/>
      <c r="Y175" s="145"/>
      <c r="Z175" s="146"/>
      <c r="AA175" s="145"/>
      <c r="AB175" s="145"/>
      <c r="AC175" s="157" t="s">
        <v>1083</v>
      </c>
      <c r="AD175" s="157" t="s">
        <v>732</v>
      </c>
      <c r="AE175" s="146"/>
      <c r="AF175" s="157"/>
      <c r="AG175" s="145"/>
      <c r="AH175" s="146">
        <v>41132</v>
      </c>
      <c r="AI175" s="158">
        <v>41132</v>
      </c>
      <c r="BD175" s="160" t="e">
        <f t="shared" si="20"/>
        <v>#DIV/0!</v>
      </c>
      <c r="BE175" s="160" t="e">
        <f t="shared" si="21"/>
        <v>#VALUE!</v>
      </c>
      <c r="BF175" s="159">
        <f t="shared" si="22"/>
        <v>8</v>
      </c>
      <c r="BG175" s="159">
        <f t="shared" si="23"/>
        <v>0</v>
      </c>
      <c r="BH175" s="159">
        <f t="shared" si="24"/>
        <v>24</v>
      </c>
      <c r="BI175" s="159">
        <f t="shared" si="25"/>
        <v>0</v>
      </c>
      <c r="BJ175" s="159">
        <f t="shared" si="26"/>
        <v>0</v>
      </c>
    </row>
    <row r="176" spans="1:62" s="159" customFormat="1" ht="17.25" thickTop="1" thickBot="1">
      <c r="A176" s="144"/>
      <c r="B176" s="145"/>
      <c r="C176" s="146"/>
      <c r="D176" s="147">
        <v>7200</v>
      </c>
      <c r="E176" s="146" t="s">
        <v>1027</v>
      </c>
      <c r="F176" s="146"/>
      <c r="G176" s="148">
        <v>55000</v>
      </c>
      <c r="H176" s="149"/>
      <c r="I176" s="149"/>
      <c r="J176" s="150"/>
      <c r="K176" s="151">
        <f t="shared" si="18"/>
        <v>0</v>
      </c>
      <c r="L176" s="151">
        <f t="shared" si="19"/>
        <v>0</v>
      </c>
      <c r="M176" s="146" t="s">
        <v>1157</v>
      </c>
      <c r="N176" s="152" t="s">
        <v>638</v>
      </c>
      <c r="O176" s="147"/>
      <c r="P176" s="145" t="s">
        <v>667</v>
      </c>
      <c r="Q176" s="153" t="s">
        <v>1158</v>
      </c>
      <c r="R176" s="154">
        <v>22721807</v>
      </c>
      <c r="S176" s="155"/>
      <c r="T176" s="156"/>
      <c r="U176" s="146" t="s">
        <v>1159</v>
      </c>
      <c r="V176" s="146"/>
      <c r="W176" s="146"/>
      <c r="X176" s="146"/>
      <c r="Y176" s="145"/>
      <c r="Z176" s="146"/>
      <c r="AA176" s="145"/>
      <c r="AB176" s="145"/>
      <c r="AC176" s="157" t="s">
        <v>1160</v>
      </c>
      <c r="AD176" s="157" t="s">
        <v>1161</v>
      </c>
      <c r="AE176" s="146"/>
      <c r="AF176" s="157"/>
      <c r="AG176" s="145"/>
      <c r="AH176" s="146">
        <v>41204</v>
      </c>
      <c r="AI176" s="158">
        <v>41204</v>
      </c>
      <c r="BD176" s="160" t="e">
        <f t="shared" si="20"/>
        <v>#DIV/0!</v>
      </c>
      <c r="BE176" s="160" t="e">
        <f t="shared" si="21"/>
        <v>#VALUE!</v>
      </c>
      <c r="BF176" s="159">
        <f t="shared" si="22"/>
        <v>8</v>
      </c>
      <c r="BG176" s="159">
        <f t="shared" si="23"/>
        <v>0</v>
      </c>
      <c r="BH176" s="159">
        <f t="shared" si="24"/>
        <v>26</v>
      </c>
      <c r="BI176" s="159">
        <f t="shared" si="25"/>
        <v>0</v>
      </c>
      <c r="BJ176" s="159">
        <f t="shared" si="26"/>
        <v>0</v>
      </c>
    </row>
    <row r="177" spans="1:62" s="159" customFormat="1" ht="17.25" thickTop="1" thickBot="1">
      <c r="A177" s="144"/>
      <c r="B177" s="145"/>
      <c r="C177" s="146"/>
      <c r="D177" s="147">
        <v>7200</v>
      </c>
      <c r="E177" s="146" t="s">
        <v>1027</v>
      </c>
      <c r="F177" s="146"/>
      <c r="G177" s="148">
        <v>55000</v>
      </c>
      <c r="H177" s="149"/>
      <c r="I177" s="149"/>
      <c r="J177" s="150"/>
      <c r="K177" s="151">
        <f t="shared" si="18"/>
        <v>0</v>
      </c>
      <c r="L177" s="151">
        <f t="shared" si="19"/>
        <v>0</v>
      </c>
      <c r="M177" s="146" t="s">
        <v>1162</v>
      </c>
      <c r="N177" s="152" t="s">
        <v>644</v>
      </c>
      <c r="O177" s="147"/>
      <c r="P177" s="145" t="s">
        <v>667</v>
      </c>
      <c r="Q177" s="153" t="s">
        <v>1163</v>
      </c>
      <c r="R177" s="154">
        <v>27274825</v>
      </c>
      <c r="S177" s="155"/>
      <c r="T177" s="156"/>
      <c r="U177" s="146" t="s">
        <v>1159</v>
      </c>
      <c r="V177" s="146"/>
      <c r="W177" s="146"/>
      <c r="X177" s="146"/>
      <c r="Y177" s="145"/>
      <c r="Z177" s="146"/>
      <c r="AA177" s="145"/>
      <c r="AB177" s="145"/>
      <c r="AC177" s="157" t="s">
        <v>819</v>
      </c>
      <c r="AD177" s="157" t="s">
        <v>732</v>
      </c>
      <c r="AE177" s="146"/>
      <c r="AF177" s="157"/>
      <c r="AG177" s="145"/>
      <c r="AH177" s="146">
        <v>41212</v>
      </c>
      <c r="AI177" s="158">
        <v>41212</v>
      </c>
      <c r="BD177" s="160" t="e">
        <f t="shared" si="20"/>
        <v>#DIV/0!</v>
      </c>
      <c r="BE177" s="160" t="e">
        <f t="shared" si="21"/>
        <v>#VALUE!</v>
      </c>
      <c r="BF177" s="159">
        <f t="shared" si="22"/>
        <v>8</v>
      </c>
      <c r="BG177" s="159">
        <f t="shared" si="23"/>
        <v>0</v>
      </c>
      <c r="BH177" s="159">
        <f t="shared" si="24"/>
        <v>26</v>
      </c>
      <c r="BI177" s="159">
        <f t="shared" si="25"/>
        <v>0</v>
      </c>
      <c r="BJ177" s="159">
        <f t="shared" si="26"/>
        <v>0</v>
      </c>
    </row>
    <row r="178" spans="1:62" s="159" customFormat="1" ht="17.25" thickTop="1" thickBot="1">
      <c r="A178" s="144"/>
      <c r="B178" s="145"/>
      <c r="C178" s="146"/>
      <c r="D178" s="147">
        <v>7200</v>
      </c>
      <c r="E178" s="146" t="s">
        <v>914</v>
      </c>
      <c r="F178" s="146"/>
      <c r="G178" s="148">
        <v>55850</v>
      </c>
      <c r="H178" s="149"/>
      <c r="I178" s="149"/>
      <c r="J178" s="150"/>
      <c r="K178" s="151">
        <f t="shared" si="18"/>
        <v>0</v>
      </c>
      <c r="L178" s="151">
        <f t="shared" si="19"/>
        <v>0</v>
      </c>
      <c r="M178" s="146" t="s">
        <v>1164</v>
      </c>
      <c r="N178" s="152" t="s">
        <v>638</v>
      </c>
      <c r="O178" s="147">
        <v>1</v>
      </c>
      <c r="P178" s="145" t="s">
        <v>667</v>
      </c>
      <c r="Q178" s="153" t="s">
        <v>1165</v>
      </c>
      <c r="R178" s="154" t="s">
        <v>1166</v>
      </c>
      <c r="S178" s="155"/>
      <c r="T178" s="156"/>
      <c r="U178" s="146" t="s">
        <v>1167</v>
      </c>
      <c r="V178" s="146"/>
      <c r="W178" s="146"/>
      <c r="X178" s="146"/>
      <c r="Y178" s="145"/>
      <c r="Z178" s="146"/>
      <c r="AA178" s="145"/>
      <c r="AB178" s="145"/>
      <c r="AC178" s="157" t="s">
        <v>900</v>
      </c>
      <c r="AD178" s="157" t="s">
        <v>732</v>
      </c>
      <c r="AE178" s="146"/>
      <c r="AF178" s="157"/>
      <c r="AG178" s="145"/>
      <c r="AH178" s="146">
        <v>41216</v>
      </c>
      <c r="AI178" s="158">
        <v>41216</v>
      </c>
      <c r="BD178" s="160" t="e">
        <f t="shared" si="20"/>
        <v>#DIV/0!</v>
      </c>
      <c r="BE178" s="160" t="e">
        <f t="shared" si="21"/>
        <v>#VALUE!</v>
      </c>
      <c r="BF178" s="159">
        <f t="shared" si="22"/>
        <v>8</v>
      </c>
      <c r="BG178" s="159">
        <f t="shared" si="23"/>
        <v>0</v>
      </c>
      <c r="BH178" s="159">
        <f t="shared" si="24"/>
        <v>45</v>
      </c>
      <c r="BI178" s="159">
        <f t="shared" si="25"/>
        <v>0</v>
      </c>
      <c r="BJ178" s="159">
        <f t="shared" si="26"/>
        <v>0</v>
      </c>
    </row>
    <row r="179" spans="1:62" s="159" customFormat="1" ht="17.25" thickTop="1" thickBot="1">
      <c r="A179" s="144"/>
      <c r="B179" s="145"/>
      <c r="C179" s="146"/>
      <c r="D179" s="147">
        <v>7200</v>
      </c>
      <c r="E179" s="146" t="s">
        <v>914</v>
      </c>
      <c r="F179" s="146"/>
      <c r="G179" s="148">
        <v>55850</v>
      </c>
      <c r="H179" s="149"/>
      <c r="I179" s="149"/>
      <c r="J179" s="150"/>
      <c r="K179" s="151">
        <f t="shared" si="18"/>
        <v>0</v>
      </c>
      <c r="L179" s="151">
        <f t="shared" si="19"/>
        <v>0</v>
      </c>
      <c r="M179" s="146" t="s">
        <v>1168</v>
      </c>
      <c r="N179" s="152" t="s">
        <v>638</v>
      </c>
      <c r="O179" s="147"/>
      <c r="P179" s="145" t="s">
        <v>667</v>
      </c>
      <c r="Q179" s="153" t="s">
        <v>1169</v>
      </c>
      <c r="R179" s="154">
        <v>24591691</v>
      </c>
      <c r="S179" s="155"/>
      <c r="T179" s="156"/>
      <c r="U179" s="146" t="s">
        <v>1170</v>
      </c>
      <c r="V179" s="146"/>
      <c r="W179" s="146"/>
      <c r="X179" s="146"/>
      <c r="Y179" s="145"/>
      <c r="Z179" s="146"/>
      <c r="AA179" s="145"/>
      <c r="AB179" s="145"/>
      <c r="AC179" s="157" t="s">
        <v>280</v>
      </c>
      <c r="AD179" s="157" t="s">
        <v>707</v>
      </c>
      <c r="AE179" s="146"/>
      <c r="AF179" s="157"/>
      <c r="AG179" s="145"/>
      <c r="AH179" s="146">
        <v>41212</v>
      </c>
      <c r="AI179" s="158">
        <v>41212</v>
      </c>
      <c r="BD179" s="160" t="e">
        <f t="shared" si="20"/>
        <v>#DIV/0!</v>
      </c>
      <c r="BE179" s="160" t="e">
        <f t="shared" si="21"/>
        <v>#VALUE!</v>
      </c>
      <c r="BF179" s="159">
        <f t="shared" si="22"/>
        <v>8</v>
      </c>
      <c r="BG179" s="159">
        <f t="shared" si="23"/>
        <v>0</v>
      </c>
      <c r="BH179" s="159">
        <f t="shared" si="24"/>
        <v>38</v>
      </c>
      <c r="BI179" s="159">
        <f t="shared" si="25"/>
        <v>0</v>
      </c>
      <c r="BJ179" s="159">
        <f t="shared" si="26"/>
        <v>0</v>
      </c>
    </row>
    <row r="180" spans="1:62" s="159" customFormat="1" ht="17.25" thickTop="1" thickBot="1">
      <c r="A180" s="144"/>
      <c r="B180" s="145"/>
      <c r="C180" s="146"/>
      <c r="D180" s="147">
        <v>55000</v>
      </c>
      <c r="E180" s="146" t="s">
        <v>1027</v>
      </c>
      <c r="F180" s="146"/>
      <c r="G180" s="148">
        <v>55000</v>
      </c>
      <c r="H180" s="149"/>
      <c r="I180" s="149"/>
      <c r="J180" s="150"/>
      <c r="K180" s="151">
        <f t="shared" si="18"/>
        <v>0</v>
      </c>
      <c r="L180" s="151">
        <f t="shared" si="19"/>
        <v>0</v>
      </c>
      <c r="M180" s="146" t="s">
        <v>1171</v>
      </c>
      <c r="N180" s="152" t="s">
        <v>638</v>
      </c>
      <c r="O180" s="147"/>
      <c r="P180" s="145" t="s">
        <v>1172</v>
      </c>
      <c r="Q180" s="153" t="s">
        <v>1173</v>
      </c>
      <c r="R180" s="154" t="s">
        <v>1174</v>
      </c>
      <c r="S180" s="155"/>
      <c r="T180" s="156"/>
      <c r="U180" s="146" t="s">
        <v>1175</v>
      </c>
      <c r="V180" s="146"/>
      <c r="W180" s="146"/>
      <c r="X180" s="146"/>
      <c r="Y180" s="145"/>
      <c r="Z180" s="146"/>
      <c r="AA180" s="145"/>
      <c r="AB180" s="145"/>
      <c r="AC180" s="157" t="s">
        <v>585</v>
      </c>
      <c r="AD180" s="157" t="s">
        <v>420</v>
      </c>
      <c r="AE180" s="146"/>
      <c r="AF180" s="157"/>
      <c r="AG180" s="145"/>
      <c r="AH180" s="146">
        <v>41217</v>
      </c>
      <c r="AI180" s="158">
        <v>41217</v>
      </c>
      <c r="BD180" s="160" t="e">
        <f t="shared" si="20"/>
        <v>#DIV/0!</v>
      </c>
      <c r="BE180" s="160" t="e">
        <f t="shared" si="21"/>
        <v>#VALUE!</v>
      </c>
      <c r="BF180" s="159">
        <f t="shared" si="22"/>
        <v>8</v>
      </c>
      <c r="BG180" s="159">
        <f t="shared" si="23"/>
        <v>0</v>
      </c>
      <c r="BH180" s="159">
        <f t="shared" si="24"/>
        <v>65</v>
      </c>
      <c r="BI180" s="159">
        <f t="shared" si="25"/>
        <v>0</v>
      </c>
      <c r="BJ180" s="159">
        <f t="shared" si="26"/>
        <v>0</v>
      </c>
    </row>
    <row r="181" spans="1:62" s="159" customFormat="1" ht="17.25" thickTop="1" thickBot="1">
      <c r="A181" s="144"/>
      <c r="B181" s="145"/>
      <c r="C181" s="146"/>
      <c r="D181" s="147">
        <v>7200</v>
      </c>
      <c r="E181" s="146" t="s">
        <v>1042</v>
      </c>
      <c r="F181" s="146"/>
      <c r="G181" s="148">
        <v>57900</v>
      </c>
      <c r="H181" s="149"/>
      <c r="I181" s="149"/>
      <c r="J181" s="150"/>
      <c r="K181" s="151">
        <f t="shared" si="18"/>
        <v>0</v>
      </c>
      <c r="L181" s="151">
        <f t="shared" si="19"/>
        <v>0</v>
      </c>
      <c r="M181" s="146" t="s">
        <v>1176</v>
      </c>
      <c r="N181" s="152" t="s">
        <v>729</v>
      </c>
      <c r="O181" s="147"/>
      <c r="P181" s="145" t="s">
        <v>667</v>
      </c>
      <c r="Q181" s="153" t="s">
        <v>1177</v>
      </c>
      <c r="R181" s="154" t="s">
        <v>1178</v>
      </c>
      <c r="S181" s="155"/>
      <c r="T181" s="156"/>
      <c r="U181" s="146" t="s">
        <v>1179</v>
      </c>
      <c r="V181" s="146"/>
      <c r="W181" s="146"/>
      <c r="X181" s="146"/>
      <c r="Y181" s="145"/>
      <c r="Z181" s="146"/>
      <c r="AA181" s="145"/>
      <c r="AB181" s="145"/>
      <c r="AC181" s="157" t="s">
        <v>624</v>
      </c>
      <c r="AD181" s="157" t="s">
        <v>466</v>
      </c>
      <c r="AE181" s="146"/>
      <c r="AF181" s="157"/>
      <c r="AG181" s="145"/>
      <c r="AH181" s="146">
        <v>41219</v>
      </c>
      <c r="AI181" s="158">
        <v>41219</v>
      </c>
      <c r="BD181" s="160" t="e">
        <f t="shared" si="20"/>
        <v>#DIV/0!</v>
      </c>
      <c r="BE181" s="160" t="e">
        <f t="shared" si="21"/>
        <v>#VALUE!</v>
      </c>
      <c r="BF181" s="159">
        <f t="shared" si="22"/>
        <v>8</v>
      </c>
      <c r="BG181" s="159">
        <f t="shared" si="23"/>
        <v>0</v>
      </c>
      <c r="BH181" s="159">
        <f t="shared" si="24"/>
        <v>27</v>
      </c>
      <c r="BI181" s="159">
        <f t="shared" si="25"/>
        <v>0</v>
      </c>
      <c r="BJ181" s="159">
        <f t="shared" si="26"/>
        <v>0</v>
      </c>
    </row>
    <row r="182" spans="1:62" s="159" customFormat="1" ht="17.25" thickTop="1" thickBot="1">
      <c r="A182" s="144"/>
      <c r="B182" s="145"/>
      <c r="C182" s="146"/>
      <c r="D182" s="147">
        <v>500</v>
      </c>
      <c r="E182" s="146" t="s">
        <v>1038</v>
      </c>
      <c r="F182" s="146"/>
      <c r="G182" s="148">
        <v>57900</v>
      </c>
      <c r="H182" s="149"/>
      <c r="I182" s="149"/>
      <c r="J182" s="150"/>
      <c r="K182" s="151">
        <f t="shared" si="18"/>
        <v>0</v>
      </c>
      <c r="L182" s="151">
        <f t="shared" si="19"/>
        <v>0</v>
      </c>
      <c r="M182" s="146" t="s">
        <v>1180</v>
      </c>
      <c r="N182" s="152" t="s">
        <v>729</v>
      </c>
      <c r="O182" s="147"/>
      <c r="P182" s="145" t="s">
        <v>917</v>
      </c>
      <c r="Q182" s="153" t="s">
        <v>1181</v>
      </c>
      <c r="R182" s="154">
        <v>24012402</v>
      </c>
      <c r="S182" s="155"/>
      <c r="T182" s="156"/>
      <c r="U182" s="146" t="s">
        <v>1179</v>
      </c>
      <c r="V182" s="146"/>
      <c r="W182" s="146"/>
      <c r="X182" s="146"/>
      <c r="Y182" s="145"/>
      <c r="Z182" s="146"/>
      <c r="AA182" s="145"/>
      <c r="AB182" s="145"/>
      <c r="AC182" s="157" t="s">
        <v>419</v>
      </c>
      <c r="AD182" s="157" t="s">
        <v>472</v>
      </c>
      <c r="AE182" s="146"/>
      <c r="AF182" s="157"/>
      <c r="AG182" s="145"/>
      <c r="AH182" s="146">
        <v>41136</v>
      </c>
      <c r="AI182" s="158">
        <v>41136</v>
      </c>
      <c r="BD182" s="160" t="e">
        <f t="shared" si="20"/>
        <v>#DIV/0!</v>
      </c>
      <c r="BE182" s="160" t="e">
        <f t="shared" si="21"/>
        <v>#VALUE!</v>
      </c>
      <c r="BF182" s="159">
        <f t="shared" si="22"/>
        <v>8</v>
      </c>
      <c r="BG182" s="159">
        <f t="shared" si="23"/>
        <v>0</v>
      </c>
      <c r="BH182" s="159">
        <f t="shared" si="24"/>
        <v>27</v>
      </c>
      <c r="BI182" s="159">
        <f t="shared" si="25"/>
        <v>0</v>
      </c>
      <c r="BJ182" s="159">
        <f t="shared" si="26"/>
        <v>0</v>
      </c>
    </row>
    <row r="183" spans="1:62" s="159" customFormat="1" ht="17.25" thickTop="1" thickBot="1">
      <c r="A183" s="144"/>
      <c r="B183" s="145"/>
      <c r="C183" s="146"/>
      <c r="D183" s="147">
        <v>2700</v>
      </c>
      <c r="E183" s="146" t="s">
        <v>1027</v>
      </c>
      <c r="F183" s="146"/>
      <c r="G183" s="148">
        <v>55000</v>
      </c>
      <c r="H183" s="149"/>
      <c r="I183" s="149"/>
      <c r="J183" s="150"/>
      <c r="K183" s="151">
        <f t="shared" si="18"/>
        <v>0</v>
      </c>
      <c r="L183" s="151">
        <f t="shared" si="19"/>
        <v>0</v>
      </c>
      <c r="M183" s="146" t="s">
        <v>1182</v>
      </c>
      <c r="N183" s="152" t="s">
        <v>638</v>
      </c>
      <c r="O183" s="147"/>
      <c r="P183" s="145" t="s">
        <v>612</v>
      </c>
      <c r="Q183" s="153" t="s">
        <v>1183</v>
      </c>
      <c r="R183" s="154">
        <v>22730279</v>
      </c>
      <c r="S183" s="155"/>
      <c r="T183" s="156"/>
      <c r="U183" s="146" t="s">
        <v>1179</v>
      </c>
      <c r="V183" s="146"/>
      <c r="W183" s="146"/>
      <c r="X183" s="146"/>
      <c r="Y183" s="145"/>
      <c r="Z183" s="146"/>
      <c r="AA183" s="145"/>
      <c r="AB183" s="145"/>
      <c r="AC183" s="157" t="s">
        <v>576</v>
      </c>
      <c r="AD183" s="157" t="s">
        <v>707</v>
      </c>
      <c r="AE183" s="146"/>
      <c r="AF183" s="157"/>
      <c r="AG183" s="145"/>
      <c r="AH183" s="146">
        <v>41120</v>
      </c>
      <c r="AI183" s="158">
        <v>41120</v>
      </c>
      <c r="BD183" s="160" t="e">
        <f t="shared" si="20"/>
        <v>#DIV/0!</v>
      </c>
      <c r="BE183" s="160" t="e">
        <f t="shared" si="21"/>
        <v>#VALUE!</v>
      </c>
      <c r="BF183" s="159">
        <f t="shared" si="22"/>
        <v>8</v>
      </c>
      <c r="BG183" s="159">
        <f t="shared" si="23"/>
        <v>0</v>
      </c>
      <c r="BH183" s="159">
        <f t="shared" si="24"/>
        <v>27</v>
      </c>
      <c r="BI183" s="159">
        <f t="shared" si="25"/>
        <v>0</v>
      </c>
      <c r="BJ183" s="159">
        <f t="shared" si="26"/>
        <v>0</v>
      </c>
    </row>
    <row r="184" spans="1:62" s="159" customFormat="1" ht="17.25" thickTop="1" thickBot="1">
      <c r="A184" s="144"/>
      <c r="B184" s="145"/>
      <c r="C184" s="146"/>
      <c r="D184" s="147">
        <v>7200</v>
      </c>
      <c r="E184" s="146" t="s">
        <v>1042</v>
      </c>
      <c r="F184" s="146"/>
      <c r="G184" s="148">
        <v>55900</v>
      </c>
      <c r="H184" s="149"/>
      <c r="I184" s="149"/>
      <c r="J184" s="150"/>
      <c r="K184" s="151">
        <f t="shared" si="18"/>
        <v>0</v>
      </c>
      <c r="L184" s="151">
        <f t="shared" si="19"/>
        <v>0</v>
      </c>
      <c r="M184" s="146" t="s">
        <v>1184</v>
      </c>
      <c r="N184" s="152" t="s">
        <v>1185</v>
      </c>
      <c r="O184" s="147"/>
      <c r="P184" s="145" t="s">
        <v>667</v>
      </c>
      <c r="Q184" s="153" t="s">
        <v>1186</v>
      </c>
      <c r="R184" s="154" t="s">
        <v>1187</v>
      </c>
      <c r="S184" s="155"/>
      <c r="T184" s="156"/>
      <c r="U184" s="146" t="s">
        <v>1179</v>
      </c>
      <c r="V184" s="146"/>
      <c r="W184" s="146"/>
      <c r="X184" s="146"/>
      <c r="Y184" s="145"/>
      <c r="Z184" s="146"/>
      <c r="AA184" s="145"/>
      <c r="AB184" s="145"/>
      <c r="AC184" s="157" t="s">
        <v>636</v>
      </c>
      <c r="AD184" s="157" t="s">
        <v>693</v>
      </c>
      <c r="AE184" s="146"/>
      <c r="AF184" s="157"/>
      <c r="AG184" s="145"/>
      <c r="AH184" s="146">
        <v>41214</v>
      </c>
      <c r="AI184" s="158">
        <v>41214</v>
      </c>
      <c r="BD184" s="160" t="e">
        <f t="shared" si="20"/>
        <v>#DIV/0!</v>
      </c>
      <c r="BE184" s="160" t="e">
        <f t="shared" si="21"/>
        <v>#VALUE!</v>
      </c>
      <c r="BF184" s="159">
        <f t="shared" si="22"/>
        <v>8</v>
      </c>
      <c r="BG184" s="159">
        <f t="shared" si="23"/>
        <v>0</v>
      </c>
      <c r="BH184" s="159">
        <f t="shared" si="24"/>
        <v>27</v>
      </c>
      <c r="BI184" s="159">
        <f t="shared" si="25"/>
        <v>0</v>
      </c>
      <c r="BJ184" s="159">
        <f t="shared" si="26"/>
        <v>0</v>
      </c>
    </row>
    <row r="185" spans="1:62" s="159" customFormat="1" ht="17.25" thickTop="1" thickBot="1">
      <c r="A185" s="144"/>
      <c r="B185" s="145"/>
      <c r="C185" s="146"/>
      <c r="D185" s="147">
        <v>20000</v>
      </c>
      <c r="E185" s="146" t="s">
        <v>1042</v>
      </c>
      <c r="F185" s="146"/>
      <c r="G185" s="148">
        <v>55000</v>
      </c>
      <c r="H185" s="149"/>
      <c r="I185" s="149"/>
      <c r="J185" s="150"/>
      <c r="K185" s="151">
        <f t="shared" si="18"/>
        <v>0</v>
      </c>
      <c r="L185" s="151">
        <f t="shared" si="19"/>
        <v>0</v>
      </c>
      <c r="M185" s="146" t="s">
        <v>1188</v>
      </c>
      <c r="N185" s="152" t="s">
        <v>1189</v>
      </c>
      <c r="O185" s="147"/>
      <c r="P185" s="145" t="s">
        <v>667</v>
      </c>
      <c r="Q185" s="153" t="s">
        <v>1190</v>
      </c>
      <c r="R185" s="154" t="s">
        <v>1191</v>
      </c>
      <c r="S185" s="155"/>
      <c r="T185" s="156"/>
      <c r="U185" s="146" t="s">
        <v>1179</v>
      </c>
      <c r="V185" s="146"/>
      <c r="W185" s="146"/>
      <c r="X185" s="146"/>
      <c r="Y185" s="145"/>
      <c r="Z185" s="146"/>
      <c r="AA185" s="145"/>
      <c r="AB185" s="145"/>
      <c r="AC185" s="157" t="s">
        <v>606</v>
      </c>
      <c r="AD185" s="157" t="s">
        <v>707</v>
      </c>
      <c r="AE185" s="146"/>
      <c r="AF185" s="157"/>
      <c r="AG185" s="145"/>
      <c r="AH185" s="146">
        <v>41222</v>
      </c>
      <c r="AI185" s="158">
        <v>41222</v>
      </c>
      <c r="BD185" s="160" t="e">
        <f t="shared" si="20"/>
        <v>#DIV/0!</v>
      </c>
      <c r="BE185" s="160" t="e">
        <f t="shared" si="21"/>
        <v>#VALUE!</v>
      </c>
      <c r="BF185" s="159">
        <f t="shared" si="22"/>
        <v>8</v>
      </c>
      <c r="BG185" s="159">
        <f t="shared" si="23"/>
        <v>0</v>
      </c>
      <c r="BH185" s="159">
        <f t="shared" si="24"/>
        <v>27</v>
      </c>
      <c r="BI185" s="159">
        <f t="shared" si="25"/>
        <v>0</v>
      </c>
      <c r="BJ185" s="159">
        <f t="shared" si="26"/>
        <v>0</v>
      </c>
    </row>
    <row r="186" spans="1:62" s="159" customFormat="1" ht="17.25" thickTop="1" thickBot="1">
      <c r="A186" s="144"/>
      <c r="B186" s="145"/>
      <c r="C186" s="146"/>
      <c r="D186" s="147">
        <v>7200</v>
      </c>
      <c r="E186" s="146" t="s">
        <v>1038</v>
      </c>
      <c r="F186" s="146"/>
      <c r="G186" s="148">
        <v>55850</v>
      </c>
      <c r="H186" s="149"/>
      <c r="I186" s="149"/>
      <c r="J186" s="150"/>
      <c r="K186" s="151">
        <f t="shared" si="18"/>
        <v>0</v>
      </c>
      <c r="L186" s="151">
        <f t="shared" si="19"/>
        <v>0</v>
      </c>
      <c r="M186" s="146" t="s">
        <v>1192</v>
      </c>
      <c r="N186" s="152" t="s">
        <v>638</v>
      </c>
      <c r="O186" s="147"/>
      <c r="P186" s="145" t="s">
        <v>667</v>
      </c>
      <c r="Q186" s="153" t="s">
        <v>1193</v>
      </c>
      <c r="R186" s="154" t="s">
        <v>1194</v>
      </c>
      <c r="S186" s="155"/>
      <c r="T186" s="156"/>
      <c r="U186" s="146" t="s">
        <v>1179</v>
      </c>
      <c r="V186" s="146"/>
      <c r="W186" s="146"/>
      <c r="X186" s="146"/>
      <c r="Y186" s="145"/>
      <c r="Z186" s="146"/>
      <c r="AA186" s="145"/>
      <c r="AB186" s="145"/>
      <c r="AC186" s="157" t="s">
        <v>1195</v>
      </c>
      <c r="AD186" s="157" t="s">
        <v>1161</v>
      </c>
      <c r="AE186" s="146"/>
      <c r="AF186" s="157"/>
      <c r="AG186" s="145"/>
      <c r="AH186" s="146">
        <v>41228</v>
      </c>
      <c r="AI186" s="158">
        <v>41228</v>
      </c>
      <c r="BD186" s="160" t="e">
        <f t="shared" si="20"/>
        <v>#DIV/0!</v>
      </c>
      <c r="BE186" s="160" t="e">
        <f t="shared" si="21"/>
        <v>#VALUE!</v>
      </c>
      <c r="BF186" s="159">
        <f t="shared" si="22"/>
        <v>8</v>
      </c>
      <c r="BG186" s="159">
        <f t="shared" si="23"/>
        <v>0</v>
      </c>
      <c r="BH186" s="159">
        <f t="shared" si="24"/>
        <v>27</v>
      </c>
      <c r="BI186" s="159">
        <f t="shared" si="25"/>
        <v>0</v>
      </c>
      <c r="BJ186" s="159">
        <f t="shared" si="26"/>
        <v>0</v>
      </c>
    </row>
    <row r="187" spans="1:62" s="159" customFormat="1" ht="17.25" thickTop="1" thickBot="1">
      <c r="A187" s="144"/>
      <c r="B187" s="145"/>
      <c r="C187" s="146"/>
      <c r="D187" s="147">
        <v>7200</v>
      </c>
      <c r="E187" s="146"/>
      <c r="F187" s="146"/>
      <c r="G187" s="148"/>
      <c r="H187" s="149"/>
      <c r="I187" s="149"/>
      <c r="J187" s="150"/>
      <c r="K187" s="151">
        <f t="shared" si="18"/>
        <v>0</v>
      </c>
      <c r="L187" s="151">
        <f t="shared" si="19"/>
        <v>0</v>
      </c>
      <c r="M187" s="146" t="s">
        <v>1196</v>
      </c>
      <c r="N187" s="152"/>
      <c r="O187" s="147"/>
      <c r="P187" s="145"/>
      <c r="Q187" s="153"/>
      <c r="R187" s="154"/>
      <c r="S187" s="155"/>
      <c r="T187" s="156"/>
      <c r="U187" s="146" t="s">
        <v>1179</v>
      </c>
      <c r="V187" s="146"/>
      <c r="W187" s="146"/>
      <c r="X187" s="146"/>
      <c r="Y187" s="145"/>
      <c r="Z187" s="146"/>
      <c r="AA187" s="145"/>
      <c r="AB187" s="145"/>
      <c r="AC187" s="157"/>
      <c r="AD187" s="157"/>
      <c r="AE187" s="146"/>
      <c r="AF187" s="157"/>
      <c r="AG187" s="145"/>
      <c r="AH187" s="146"/>
      <c r="AI187" s="158"/>
      <c r="BD187" s="160" t="e">
        <f t="shared" si="20"/>
        <v>#DIV/0!</v>
      </c>
      <c r="BE187" s="160" t="e">
        <f t="shared" si="21"/>
        <v>#DIV/0!</v>
      </c>
      <c r="BF187" s="159">
        <f t="shared" si="22"/>
        <v>0</v>
      </c>
      <c r="BG187" s="159">
        <f t="shared" si="23"/>
        <v>0</v>
      </c>
      <c r="BH187" s="159">
        <f t="shared" si="24"/>
        <v>27</v>
      </c>
      <c r="BI187" s="159">
        <f t="shared" si="25"/>
        <v>0</v>
      </c>
      <c r="BJ187" s="159">
        <f t="shared" si="26"/>
        <v>0</v>
      </c>
    </row>
    <row r="188" spans="1:62" s="159" customFormat="1" ht="17.25" thickTop="1" thickBot="1">
      <c r="A188" s="144"/>
      <c r="B188" s="145"/>
      <c r="C188" s="146"/>
      <c r="D188" s="147">
        <v>7200</v>
      </c>
      <c r="E188" s="146" t="s">
        <v>1042</v>
      </c>
      <c r="F188" s="146"/>
      <c r="G188" s="148">
        <v>55000</v>
      </c>
      <c r="H188" s="149"/>
      <c r="I188" s="149"/>
      <c r="J188" s="150"/>
      <c r="K188" s="151">
        <f t="shared" si="18"/>
        <v>0</v>
      </c>
      <c r="L188" s="151">
        <f t="shared" si="19"/>
        <v>0</v>
      </c>
      <c r="M188" s="146" t="s">
        <v>1197</v>
      </c>
      <c r="N188" s="152" t="s">
        <v>1198</v>
      </c>
      <c r="O188" s="147">
        <v>1</v>
      </c>
      <c r="P188" s="145" t="s">
        <v>667</v>
      </c>
      <c r="Q188" s="153" t="s">
        <v>1199</v>
      </c>
      <c r="R188" s="154">
        <v>26394294</v>
      </c>
      <c r="S188" s="155"/>
      <c r="T188" s="156"/>
      <c r="U188" s="146" t="s">
        <v>1200</v>
      </c>
      <c r="V188" s="146"/>
      <c r="W188" s="146"/>
      <c r="X188" s="146"/>
      <c r="Y188" s="145"/>
      <c r="Z188" s="146"/>
      <c r="AA188" s="145"/>
      <c r="AB188" s="145"/>
      <c r="AC188" s="157" t="s">
        <v>636</v>
      </c>
      <c r="AD188" s="157" t="s">
        <v>1201</v>
      </c>
      <c r="AE188" s="146"/>
      <c r="AF188" s="157"/>
      <c r="AG188" s="145"/>
      <c r="AH188" s="146">
        <v>41230</v>
      </c>
      <c r="AI188" s="158">
        <v>41230</v>
      </c>
      <c r="BD188" s="160" t="e">
        <f t="shared" si="20"/>
        <v>#DIV/0!</v>
      </c>
      <c r="BE188" s="160" t="e">
        <f t="shared" si="21"/>
        <v>#VALUE!</v>
      </c>
      <c r="BF188" s="159">
        <f t="shared" si="22"/>
        <v>8</v>
      </c>
      <c r="BG188" s="159">
        <f t="shared" si="23"/>
        <v>0</v>
      </c>
      <c r="BH188" s="159">
        <f t="shared" si="24"/>
        <v>27</v>
      </c>
      <c r="BI188" s="159">
        <f t="shared" si="25"/>
        <v>0</v>
      </c>
      <c r="BJ188" s="159">
        <f t="shared" si="26"/>
        <v>0</v>
      </c>
    </row>
    <row r="189" spans="1:62" s="159" customFormat="1" ht="17.25" thickTop="1" thickBot="1">
      <c r="A189" s="144"/>
      <c r="B189" s="145"/>
      <c r="C189" s="146"/>
      <c r="D189" s="147">
        <v>7200</v>
      </c>
      <c r="E189" s="146" t="s">
        <v>1042</v>
      </c>
      <c r="F189" s="146"/>
      <c r="G189" s="148">
        <v>55000</v>
      </c>
      <c r="H189" s="149"/>
      <c r="I189" s="149"/>
      <c r="J189" s="150"/>
      <c r="K189" s="151">
        <f t="shared" si="18"/>
        <v>0</v>
      </c>
      <c r="L189" s="151">
        <f t="shared" si="19"/>
        <v>0</v>
      </c>
      <c r="M189" s="146" t="s">
        <v>1202</v>
      </c>
      <c r="N189" s="152" t="s">
        <v>1198</v>
      </c>
      <c r="O189" s="147">
        <v>1</v>
      </c>
      <c r="P189" s="145" t="s">
        <v>667</v>
      </c>
      <c r="Q189" s="153" t="s">
        <v>1203</v>
      </c>
      <c r="R189" s="154">
        <v>26429052</v>
      </c>
      <c r="S189" s="155"/>
      <c r="T189" s="156"/>
      <c r="U189" s="146" t="s">
        <v>1200</v>
      </c>
      <c r="V189" s="146"/>
      <c r="W189" s="146"/>
      <c r="X189" s="146"/>
      <c r="Y189" s="145"/>
      <c r="Z189" s="146"/>
      <c r="AA189" s="145"/>
      <c r="AB189" s="145"/>
      <c r="AC189" s="157" t="s">
        <v>636</v>
      </c>
      <c r="AD189" s="157" t="s">
        <v>1201</v>
      </c>
      <c r="AE189" s="146"/>
      <c r="AF189" s="157"/>
      <c r="AG189" s="145"/>
      <c r="AH189" s="146">
        <v>41230</v>
      </c>
      <c r="AI189" s="158">
        <v>41230</v>
      </c>
      <c r="BD189" s="160" t="e">
        <f t="shared" si="20"/>
        <v>#DIV/0!</v>
      </c>
      <c r="BE189" s="160" t="e">
        <f t="shared" si="21"/>
        <v>#VALUE!</v>
      </c>
      <c r="BF189" s="159">
        <f t="shared" si="22"/>
        <v>8</v>
      </c>
      <c r="BG189" s="159">
        <f t="shared" si="23"/>
        <v>0</v>
      </c>
      <c r="BH189" s="159">
        <f t="shared" si="24"/>
        <v>27</v>
      </c>
      <c r="BI189" s="159">
        <f t="shared" si="25"/>
        <v>0</v>
      </c>
      <c r="BJ189" s="159">
        <f t="shared" si="26"/>
        <v>0</v>
      </c>
    </row>
    <row r="190" spans="1:62" s="159" customFormat="1" ht="17.25" thickTop="1" thickBot="1">
      <c r="A190" s="144"/>
      <c r="B190" s="145"/>
      <c r="C190" s="146"/>
      <c r="D190" s="147">
        <v>7200</v>
      </c>
      <c r="E190" s="146" t="s">
        <v>1042</v>
      </c>
      <c r="F190" s="146"/>
      <c r="G190" s="148">
        <v>55850</v>
      </c>
      <c r="H190" s="149"/>
      <c r="I190" s="149"/>
      <c r="J190" s="150"/>
      <c r="K190" s="151">
        <f t="shared" si="18"/>
        <v>0</v>
      </c>
      <c r="L190" s="151">
        <f t="shared" si="19"/>
        <v>0</v>
      </c>
      <c r="M190" s="146" t="s">
        <v>1204</v>
      </c>
      <c r="N190" s="152" t="s">
        <v>638</v>
      </c>
      <c r="O190" s="147"/>
      <c r="P190" s="145" t="s">
        <v>667</v>
      </c>
      <c r="Q190" s="153" t="s">
        <v>1205</v>
      </c>
      <c r="R190" s="154">
        <v>27011231</v>
      </c>
      <c r="S190" s="155"/>
      <c r="T190" s="156"/>
      <c r="U190" s="146" t="s">
        <v>1206</v>
      </c>
      <c r="V190" s="146"/>
      <c r="W190" s="146"/>
      <c r="X190" s="146"/>
      <c r="Y190" s="145"/>
      <c r="Z190" s="146"/>
      <c r="AA190" s="145"/>
      <c r="AB190" s="145"/>
      <c r="AC190" s="157" t="s">
        <v>753</v>
      </c>
      <c r="AD190" s="157" t="s">
        <v>942</v>
      </c>
      <c r="AE190" s="146"/>
      <c r="AF190" s="157"/>
      <c r="AG190" s="145"/>
      <c r="AH190" s="146">
        <v>41231</v>
      </c>
      <c r="AI190" s="158">
        <v>41231</v>
      </c>
      <c r="BD190" s="160" t="e">
        <f t="shared" si="20"/>
        <v>#DIV/0!</v>
      </c>
      <c r="BE190" s="160" t="e">
        <f t="shared" si="21"/>
        <v>#VALUE!</v>
      </c>
      <c r="BF190" s="159">
        <f t="shared" si="22"/>
        <v>8</v>
      </c>
      <c r="BG190" s="159">
        <f t="shared" si="23"/>
        <v>0</v>
      </c>
      <c r="BH190" s="159">
        <f t="shared" si="24"/>
        <v>27</v>
      </c>
      <c r="BI190" s="159">
        <f t="shared" si="25"/>
        <v>0</v>
      </c>
      <c r="BJ190" s="159">
        <f t="shared" si="26"/>
        <v>0</v>
      </c>
    </row>
    <row r="191" spans="1:62" s="159" customFormat="1" ht="17.25" thickTop="1" thickBot="1">
      <c r="A191" s="144"/>
      <c r="B191" s="145"/>
      <c r="C191" s="146"/>
      <c r="D191" s="147">
        <v>15000</v>
      </c>
      <c r="E191" s="146" t="s">
        <v>1027</v>
      </c>
      <c r="F191" s="146"/>
      <c r="G191" s="148">
        <v>55000</v>
      </c>
      <c r="H191" s="149"/>
      <c r="I191" s="149"/>
      <c r="J191" s="150"/>
      <c r="K191" s="151">
        <f t="shared" si="18"/>
        <v>0</v>
      </c>
      <c r="L191" s="151">
        <f t="shared" si="19"/>
        <v>0</v>
      </c>
      <c r="M191" s="146" t="s">
        <v>1207</v>
      </c>
      <c r="N191" s="152" t="s">
        <v>1208</v>
      </c>
      <c r="O191" s="147">
        <v>2</v>
      </c>
      <c r="P191" s="145" t="s">
        <v>667</v>
      </c>
      <c r="Q191" s="153" t="s">
        <v>1209</v>
      </c>
      <c r="R191" s="154" t="s">
        <v>1210</v>
      </c>
      <c r="S191" s="155"/>
      <c r="T191" s="156"/>
      <c r="U191" s="146" t="s">
        <v>1211</v>
      </c>
      <c r="V191" s="146"/>
      <c r="W191" s="146"/>
      <c r="X191" s="146"/>
      <c r="Y191" s="145"/>
      <c r="Z191" s="146"/>
      <c r="AA191" s="145"/>
      <c r="AB191" s="145"/>
      <c r="AC191" s="157" t="s">
        <v>1212</v>
      </c>
      <c r="AD191" s="157" t="s">
        <v>1213</v>
      </c>
      <c r="AE191" s="146"/>
      <c r="AF191" s="157"/>
      <c r="AG191" s="145"/>
      <c r="AH191" s="146">
        <v>41233</v>
      </c>
      <c r="AI191" s="158">
        <v>41233</v>
      </c>
      <c r="BD191" s="160" t="e">
        <f t="shared" si="20"/>
        <v>#DIV/0!</v>
      </c>
      <c r="BE191" s="160" t="e">
        <f t="shared" si="21"/>
        <v>#VALUE!</v>
      </c>
      <c r="BF191" s="159">
        <f t="shared" si="22"/>
        <v>8</v>
      </c>
      <c r="BG191" s="159">
        <f t="shared" si="23"/>
        <v>0</v>
      </c>
      <c r="BH191" s="159">
        <f t="shared" si="24"/>
        <v>26</v>
      </c>
      <c r="BI191" s="159">
        <f t="shared" si="25"/>
        <v>0</v>
      </c>
      <c r="BJ191" s="159">
        <f t="shared" si="26"/>
        <v>0</v>
      </c>
    </row>
    <row r="192" spans="1:62" s="159" customFormat="1" ht="17.25" thickTop="1" thickBot="1">
      <c r="A192" s="144"/>
      <c r="B192" s="145"/>
      <c r="C192" s="146"/>
      <c r="D192" s="147">
        <v>7200</v>
      </c>
      <c r="E192" s="146" t="s">
        <v>914</v>
      </c>
      <c r="F192" s="146"/>
      <c r="G192" s="148">
        <v>55000</v>
      </c>
      <c r="H192" s="149"/>
      <c r="I192" s="149"/>
      <c r="J192" s="150"/>
      <c r="K192" s="151">
        <f t="shared" si="18"/>
        <v>0</v>
      </c>
      <c r="L192" s="151">
        <f t="shared" si="19"/>
        <v>0</v>
      </c>
      <c r="M192" s="146" t="s">
        <v>1214</v>
      </c>
      <c r="N192" s="152" t="s">
        <v>1198</v>
      </c>
      <c r="O192" s="147">
        <v>1</v>
      </c>
      <c r="P192" s="145" t="s">
        <v>667</v>
      </c>
      <c r="Q192" s="153" t="s">
        <v>1215</v>
      </c>
      <c r="R192" s="154" t="s">
        <v>1216</v>
      </c>
      <c r="S192" s="155"/>
      <c r="T192" s="156"/>
      <c r="U192" s="146" t="s">
        <v>1211</v>
      </c>
      <c r="V192" s="146"/>
      <c r="W192" s="146"/>
      <c r="X192" s="146"/>
      <c r="Y192" s="145"/>
      <c r="Z192" s="146"/>
      <c r="AA192" s="145"/>
      <c r="AB192" s="145"/>
      <c r="AC192" s="157" t="s">
        <v>819</v>
      </c>
      <c r="AD192" s="157" t="s">
        <v>732</v>
      </c>
      <c r="AE192" s="146"/>
      <c r="AF192" s="157"/>
      <c r="AG192" s="145"/>
      <c r="AH192" s="146">
        <v>41234</v>
      </c>
      <c r="AI192" s="158">
        <v>41234</v>
      </c>
      <c r="BD192" s="160" t="e">
        <f t="shared" si="20"/>
        <v>#DIV/0!</v>
      </c>
      <c r="BE192" s="160" t="e">
        <f t="shared" si="21"/>
        <v>#VALUE!</v>
      </c>
      <c r="BF192" s="159">
        <f t="shared" si="22"/>
        <v>8</v>
      </c>
      <c r="BG192" s="159">
        <f t="shared" si="23"/>
        <v>0</v>
      </c>
      <c r="BH192" s="159">
        <f t="shared" si="24"/>
        <v>26</v>
      </c>
      <c r="BI192" s="159">
        <f t="shared" si="25"/>
        <v>0</v>
      </c>
      <c r="BJ192" s="159">
        <f t="shared" si="26"/>
        <v>0</v>
      </c>
    </row>
    <row r="193" spans="1:62" s="159" customFormat="1" ht="17.25" thickTop="1" thickBot="1">
      <c r="A193" s="144"/>
      <c r="B193" s="145"/>
      <c r="C193" s="146"/>
      <c r="D193" s="147">
        <v>5800</v>
      </c>
      <c r="E193" s="146" t="s">
        <v>1042</v>
      </c>
      <c r="F193" s="146"/>
      <c r="G193" s="148">
        <v>45000</v>
      </c>
      <c r="H193" s="149"/>
      <c r="I193" s="149"/>
      <c r="J193" s="150"/>
      <c r="K193" s="151">
        <f t="shared" si="18"/>
        <v>0</v>
      </c>
      <c r="L193" s="151">
        <f t="shared" si="19"/>
        <v>0</v>
      </c>
      <c r="M193" s="146" t="s">
        <v>1217</v>
      </c>
      <c r="N193" s="152" t="s">
        <v>989</v>
      </c>
      <c r="O193" s="147"/>
      <c r="P193" s="145"/>
      <c r="Q193" s="153" t="s">
        <v>1218</v>
      </c>
      <c r="R193" s="154" t="s">
        <v>1219</v>
      </c>
      <c r="S193" s="155"/>
      <c r="T193" s="156"/>
      <c r="U193" s="146" t="s">
        <v>1220</v>
      </c>
      <c r="V193" s="146"/>
      <c r="W193" s="146"/>
      <c r="X193" s="146"/>
      <c r="Y193" s="145"/>
      <c r="Z193" s="146"/>
      <c r="AA193" s="145"/>
      <c r="AB193" s="145"/>
      <c r="AC193" s="157" t="s">
        <v>1221</v>
      </c>
      <c r="AD193" s="157" t="s">
        <v>472</v>
      </c>
      <c r="AE193" s="146"/>
      <c r="AF193" s="157"/>
      <c r="AG193" s="145"/>
      <c r="AH193" s="146">
        <v>41239</v>
      </c>
      <c r="AI193" s="158">
        <v>41239</v>
      </c>
      <c r="BD193" s="160" t="e">
        <f t="shared" si="20"/>
        <v>#DIV/0!</v>
      </c>
      <c r="BE193" s="160" t="e">
        <f t="shared" si="21"/>
        <v>#VALUE!</v>
      </c>
      <c r="BF193" s="159">
        <f t="shared" si="22"/>
        <v>8</v>
      </c>
      <c r="BG193" s="159">
        <f t="shared" si="23"/>
        <v>0</v>
      </c>
      <c r="BH193" s="159">
        <f t="shared" si="24"/>
        <v>26</v>
      </c>
      <c r="BI193" s="159">
        <f t="shared" si="25"/>
        <v>0</v>
      </c>
      <c r="BJ193" s="159">
        <f t="shared" si="26"/>
        <v>0</v>
      </c>
    </row>
    <row r="194" spans="1:62" s="159" customFormat="1" ht="17.25" thickTop="1" thickBot="1">
      <c r="A194" s="144"/>
      <c r="B194" s="145"/>
      <c r="C194" s="146"/>
      <c r="D194" s="147">
        <v>20000</v>
      </c>
      <c r="E194" s="146" t="s">
        <v>1042</v>
      </c>
      <c r="F194" s="146"/>
      <c r="G194" s="148">
        <v>55500</v>
      </c>
      <c r="H194" s="149"/>
      <c r="I194" s="149"/>
      <c r="J194" s="150"/>
      <c r="K194" s="151">
        <f t="shared" ref="K194:K257" si="27">J194/(1.13)</f>
        <v>0</v>
      </c>
      <c r="L194" s="151">
        <f t="shared" ref="L194:L257" si="28">K194*0.13</f>
        <v>0</v>
      </c>
      <c r="M194" s="146" t="s">
        <v>1222</v>
      </c>
      <c r="N194" s="152" t="s">
        <v>1223</v>
      </c>
      <c r="O194" s="147"/>
      <c r="P194" s="145" t="s">
        <v>667</v>
      </c>
      <c r="Q194" s="153" t="s">
        <v>1224</v>
      </c>
      <c r="R194" s="154">
        <v>25080738</v>
      </c>
      <c r="S194" s="155"/>
      <c r="T194" s="156"/>
      <c r="U194" s="146" t="s">
        <v>1225</v>
      </c>
      <c r="V194" s="146"/>
      <c r="W194" s="146"/>
      <c r="X194" s="146"/>
      <c r="Y194" s="145"/>
      <c r="Z194" s="146"/>
      <c r="AA194" s="145"/>
      <c r="AB194" s="145"/>
      <c r="AC194" s="157" t="s">
        <v>844</v>
      </c>
      <c r="AD194" s="157" t="s">
        <v>472</v>
      </c>
      <c r="AE194" s="146"/>
      <c r="AF194" s="157"/>
      <c r="AG194" s="145"/>
      <c r="AH194" s="146">
        <v>41240</v>
      </c>
      <c r="AI194" s="158">
        <v>41240</v>
      </c>
      <c r="BD194" s="160" t="e">
        <f t="shared" ref="BD194:BD257" si="29">D194/J194</f>
        <v>#DIV/0!</v>
      </c>
      <c r="BE194" s="160" t="e">
        <f t="shared" ref="BE194:BE257" si="30">E194/P194</f>
        <v>#VALUE!</v>
      </c>
      <c r="BF194" s="159">
        <f t="shared" ref="BF194:BF257" si="31">LEN(R194)</f>
        <v>8</v>
      </c>
      <c r="BG194" s="159">
        <f t="shared" ref="BG194:BG257" si="32">LEN(S194)</f>
        <v>0</v>
      </c>
      <c r="BH194" s="159">
        <f t="shared" ref="BH194:BH257" si="33">LEN(U194)</f>
        <v>59</v>
      </c>
      <c r="BI194" s="159">
        <f t="shared" ref="BI194:BI257" si="34">LEN(AQ194)</f>
        <v>0</v>
      </c>
      <c r="BJ194" s="159">
        <f t="shared" ref="BJ194:BJ257" si="35">LEN(AR194)</f>
        <v>0</v>
      </c>
    </row>
    <row r="195" spans="1:62" s="159" customFormat="1" ht="17.25" thickTop="1" thickBot="1">
      <c r="A195" s="144"/>
      <c r="B195" s="145"/>
      <c r="C195" s="146"/>
      <c r="D195" s="147">
        <v>7200</v>
      </c>
      <c r="E195" s="146" t="s">
        <v>1135</v>
      </c>
      <c r="F195" s="146"/>
      <c r="G195" s="148">
        <v>55000</v>
      </c>
      <c r="H195" s="149"/>
      <c r="I195" s="149"/>
      <c r="J195" s="150"/>
      <c r="K195" s="151">
        <f t="shared" si="27"/>
        <v>0</v>
      </c>
      <c r="L195" s="151">
        <f t="shared" si="28"/>
        <v>0</v>
      </c>
      <c r="M195" s="146" t="s">
        <v>1226</v>
      </c>
      <c r="N195" s="152" t="s">
        <v>1198</v>
      </c>
      <c r="O195" s="147">
        <v>1</v>
      </c>
      <c r="P195" s="145" t="s">
        <v>667</v>
      </c>
      <c r="Q195" s="153" t="s">
        <v>1227</v>
      </c>
      <c r="R195" s="154" t="s">
        <v>1228</v>
      </c>
      <c r="S195" s="155"/>
      <c r="T195" s="156"/>
      <c r="U195" s="146" t="s">
        <v>1229</v>
      </c>
      <c r="V195" s="146"/>
      <c r="W195" s="146"/>
      <c r="X195" s="146"/>
      <c r="Y195" s="145"/>
      <c r="Z195" s="146"/>
      <c r="AA195" s="145"/>
      <c r="AB195" s="145"/>
      <c r="AC195" s="157" t="s">
        <v>1124</v>
      </c>
      <c r="AD195" s="157" t="s">
        <v>903</v>
      </c>
      <c r="AE195" s="146"/>
      <c r="AF195" s="157"/>
      <c r="AG195" s="145"/>
      <c r="AH195" s="146">
        <v>41240</v>
      </c>
      <c r="AI195" s="158">
        <v>41240</v>
      </c>
      <c r="BD195" s="160" t="e">
        <f t="shared" si="29"/>
        <v>#DIV/0!</v>
      </c>
      <c r="BE195" s="160" t="e">
        <f t="shared" si="30"/>
        <v>#VALUE!</v>
      </c>
      <c r="BF195" s="159">
        <f t="shared" si="31"/>
        <v>8</v>
      </c>
      <c r="BG195" s="159">
        <f t="shared" si="32"/>
        <v>0</v>
      </c>
      <c r="BH195" s="159">
        <f t="shared" si="33"/>
        <v>26</v>
      </c>
      <c r="BI195" s="159">
        <f t="shared" si="34"/>
        <v>0</v>
      </c>
      <c r="BJ195" s="159">
        <f t="shared" si="35"/>
        <v>0</v>
      </c>
    </row>
    <row r="196" spans="1:62" s="159" customFormat="1" ht="17.25" thickTop="1" thickBot="1">
      <c r="A196" s="144"/>
      <c r="B196" s="145"/>
      <c r="C196" s="146"/>
      <c r="D196" s="147">
        <v>2600</v>
      </c>
      <c r="E196" s="146" t="s">
        <v>1114</v>
      </c>
      <c r="F196" s="146"/>
      <c r="G196" s="148">
        <v>21456</v>
      </c>
      <c r="H196" s="149"/>
      <c r="I196" s="149"/>
      <c r="J196" s="150"/>
      <c r="K196" s="151">
        <f t="shared" si="27"/>
        <v>0</v>
      </c>
      <c r="L196" s="151">
        <f t="shared" si="28"/>
        <v>0</v>
      </c>
      <c r="M196" s="146" t="s">
        <v>1230</v>
      </c>
      <c r="N196" s="152" t="s">
        <v>1231</v>
      </c>
      <c r="O196" s="147"/>
      <c r="P196" s="145" t="s">
        <v>494</v>
      </c>
      <c r="Q196" s="153" t="s">
        <v>1232</v>
      </c>
      <c r="R196" s="154">
        <v>29298487</v>
      </c>
      <c r="S196" s="155"/>
      <c r="T196" s="156"/>
      <c r="U196" s="146" t="s">
        <v>1233</v>
      </c>
      <c r="V196" s="146"/>
      <c r="W196" s="146"/>
      <c r="X196" s="146"/>
      <c r="Y196" s="145"/>
      <c r="Z196" s="146"/>
      <c r="AA196" s="145"/>
      <c r="AB196" s="145"/>
      <c r="AC196" s="157" t="s">
        <v>624</v>
      </c>
      <c r="AD196" s="157" t="s">
        <v>798</v>
      </c>
      <c r="AE196" s="146"/>
      <c r="AF196" s="157"/>
      <c r="AG196" s="145"/>
      <c r="AH196" s="146">
        <v>41197</v>
      </c>
      <c r="AI196" s="158">
        <v>41197</v>
      </c>
      <c r="BD196" s="160" t="e">
        <f t="shared" si="29"/>
        <v>#DIV/0!</v>
      </c>
      <c r="BE196" s="160" t="e">
        <f t="shared" si="30"/>
        <v>#VALUE!</v>
      </c>
      <c r="BF196" s="159">
        <f t="shared" si="31"/>
        <v>8</v>
      </c>
      <c r="BG196" s="159">
        <f t="shared" si="32"/>
        <v>0</v>
      </c>
      <c r="BH196" s="159">
        <f t="shared" si="33"/>
        <v>27</v>
      </c>
      <c r="BI196" s="159">
        <f t="shared" si="34"/>
        <v>0</v>
      </c>
      <c r="BJ196" s="159">
        <f t="shared" si="35"/>
        <v>0</v>
      </c>
    </row>
    <row r="197" spans="1:62" s="159" customFormat="1" ht="17.25" thickTop="1" thickBot="1">
      <c r="A197" s="144"/>
      <c r="B197" s="145"/>
      <c r="C197" s="146"/>
      <c r="D197" s="147">
        <v>7200</v>
      </c>
      <c r="E197" s="146" t="s">
        <v>1038</v>
      </c>
      <c r="F197" s="146"/>
      <c r="G197" s="148">
        <v>55850</v>
      </c>
      <c r="H197" s="149"/>
      <c r="I197" s="149"/>
      <c r="J197" s="150"/>
      <c r="K197" s="151">
        <f t="shared" si="27"/>
        <v>0</v>
      </c>
      <c r="L197" s="151">
        <f t="shared" si="28"/>
        <v>0</v>
      </c>
      <c r="M197" s="146" t="s">
        <v>1234</v>
      </c>
      <c r="N197" s="152" t="s">
        <v>638</v>
      </c>
      <c r="O197" s="147"/>
      <c r="P197" s="145"/>
      <c r="Q197" s="153" t="s">
        <v>1235</v>
      </c>
      <c r="R197" s="154">
        <v>26971076</v>
      </c>
      <c r="S197" s="155"/>
      <c r="T197" s="156"/>
      <c r="U197" s="146" t="s">
        <v>1236</v>
      </c>
      <c r="V197" s="146"/>
      <c r="W197" s="146"/>
      <c r="X197" s="146"/>
      <c r="Y197" s="145"/>
      <c r="Z197" s="146"/>
      <c r="AA197" s="145"/>
      <c r="AB197" s="145"/>
      <c r="AC197" s="157" t="s">
        <v>550</v>
      </c>
      <c r="AD197" s="157" t="s">
        <v>446</v>
      </c>
      <c r="AE197" s="146"/>
      <c r="AF197" s="157"/>
      <c r="AG197" s="145"/>
      <c r="AH197" s="146">
        <v>41246</v>
      </c>
      <c r="AI197" s="158">
        <v>41246</v>
      </c>
      <c r="BD197" s="160" t="e">
        <f t="shared" si="29"/>
        <v>#DIV/0!</v>
      </c>
      <c r="BE197" s="160" t="e">
        <f t="shared" si="30"/>
        <v>#VALUE!</v>
      </c>
      <c r="BF197" s="159">
        <f t="shared" si="31"/>
        <v>8</v>
      </c>
      <c r="BG197" s="159">
        <f t="shared" si="32"/>
        <v>0</v>
      </c>
      <c r="BH197" s="159">
        <f t="shared" si="33"/>
        <v>46</v>
      </c>
      <c r="BI197" s="159">
        <f t="shared" si="34"/>
        <v>0</v>
      </c>
      <c r="BJ197" s="159">
        <f t="shared" si="35"/>
        <v>0</v>
      </c>
    </row>
    <row r="198" spans="1:62" s="159" customFormat="1" ht="17.25" thickTop="1" thickBot="1">
      <c r="A198" s="144"/>
      <c r="B198" s="145"/>
      <c r="C198" s="146"/>
      <c r="D198" s="147">
        <v>5800</v>
      </c>
      <c r="E198" s="146" t="s">
        <v>1135</v>
      </c>
      <c r="F198" s="146"/>
      <c r="G198" s="148">
        <v>45000</v>
      </c>
      <c r="H198" s="149"/>
      <c r="I198" s="149"/>
      <c r="J198" s="150"/>
      <c r="K198" s="151">
        <f t="shared" si="27"/>
        <v>0</v>
      </c>
      <c r="L198" s="151">
        <f t="shared" si="28"/>
        <v>0</v>
      </c>
      <c r="M198" s="146" t="s">
        <v>1237</v>
      </c>
      <c r="N198" s="152" t="s">
        <v>989</v>
      </c>
      <c r="O198" s="147"/>
      <c r="P198" s="145"/>
      <c r="Q198" s="153" t="s">
        <v>1238</v>
      </c>
      <c r="R198" s="154" t="s">
        <v>1239</v>
      </c>
      <c r="S198" s="155"/>
      <c r="T198" s="156"/>
      <c r="U198" s="146" t="s">
        <v>1240</v>
      </c>
      <c r="V198" s="146"/>
      <c r="W198" s="146"/>
      <c r="X198" s="146"/>
      <c r="Y198" s="145"/>
      <c r="Z198" s="146"/>
      <c r="AA198" s="145"/>
      <c r="AB198" s="145"/>
      <c r="AC198" s="157" t="s">
        <v>585</v>
      </c>
      <c r="AD198" s="157" t="s">
        <v>420</v>
      </c>
      <c r="AE198" s="146"/>
      <c r="AF198" s="157"/>
      <c r="AG198" s="145"/>
      <c r="AH198" s="146">
        <v>41285</v>
      </c>
      <c r="AI198" s="158">
        <v>41285</v>
      </c>
      <c r="BD198" s="160" t="e">
        <f t="shared" si="29"/>
        <v>#DIV/0!</v>
      </c>
      <c r="BE198" s="160" t="e">
        <f t="shared" si="30"/>
        <v>#VALUE!</v>
      </c>
      <c r="BF198" s="159">
        <f t="shared" si="31"/>
        <v>8</v>
      </c>
      <c r="BG198" s="159">
        <f t="shared" si="32"/>
        <v>0</v>
      </c>
      <c r="BH198" s="159">
        <f t="shared" si="33"/>
        <v>28</v>
      </c>
      <c r="BI198" s="159">
        <f t="shared" si="34"/>
        <v>0</v>
      </c>
      <c r="BJ198" s="159">
        <f t="shared" si="35"/>
        <v>0</v>
      </c>
    </row>
    <row r="199" spans="1:62" s="159" customFormat="1" ht="17.25" thickTop="1" thickBot="1">
      <c r="A199" s="144"/>
      <c r="B199" s="145"/>
      <c r="C199" s="146"/>
      <c r="D199" s="147">
        <v>7400</v>
      </c>
      <c r="E199" s="146" t="s">
        <v>1042</v>
      </c>
      <c r="F199" s="146"/>
      <c r="G199" s="148">
        <v>55800</v>
      </c>
      <c r="H199" s="149"/>
      <c r="I199" s="149"/>
      <c r="J199" s="150"/>
      <c r="K199" s="151">
        <f t="shared" si="27"/>
        <v>0</v>
      </c>
      <c r="L199" s="151">
        <f t="shared" si="28"/>
        <v>0</v>
      </c>
      <c r="M199" s="146" t="s">
        <v>1241</v>
      </c>
      <c r="N199" s="152" t="s">
        <v>1242</v>
      </c>
      <c r="O199" s="147"/>
      <c r="P199" s="145"/>
      <c r="Q199" s="153" t="s">
        <v>1243</v>
      </c>
      <c r="R199" s="154">
        <v>25230315</v>
      </c>
      <c r="S199" s="155"/>
      <c r="T199" s="156"/>
      <c r="U199" s="146" t="s">
        <v>1244</v>
      </c>
      <c r="V199" s="146"/>
      <c r="W199" s="146"/>
      <c r="X199" s="146"/>
      <c r="Y199" s="145"/>
      <c r="Z199" s="146"/>
      <c r="AA199" s="145"/>
      <c r="AB199" s="145"/>
      <c r="AC199" s="157" t="s">
        <v>279</v>
      </c>
      <c r="AD199" s="157" t="s">
        <v>1245</v>
      </c>
      <c r="AE199" s="146"/>
      <c r="AF199" s="157"/>
      <c r="AG199" s="145"/>
      <c r="AH199" s="146">
        <v>41268</v>
      </c>
      <c r="AI199" s="158">
        <v>41268</v>
      </c>
      <c r="BD199" s="160" t="e">
        <f t="shared" si="29"/>
        <v>#DIV/0!</v>
      </c>
      <c r="BE199" s="160" t="e">
        <f t="shared" si="30"/>
        <v>#VALUE!</v>
      </c>
      <c r="BF199" s="159">
        <f t="shared" si="31"/>
        <v>8</v>
      </c>
      <c r="BG199" s="159">
        <f t="shared" si="32"/>
        <v>0</v>
      </c>
      <c r="BH199" s="159">
        <f t="shared" si="33"/>
        <v>27</v>
      </c>
      <c r="BI199" s="159">
        <f t="shared" si="34"/>
        <v>0</v>
      </c>
      <c r="BJ199" s="159">
        <f t="shared" si="35"/>
        <v>0</v>
      </c>
    </row>
    <row r="200" spans="1:62" s="159" customFormat="1" ht="17.25" thickTop="1" thickBot="1">
      <c r="A200" s="144"/>
      <c r="B200" s="145"/>
      <c r="C200" s="146"/>
      <c r="D200" s="147">
        <v>7200</v>
      </c>
      <c r="E200" s="146" t="s">
        <v>1027</v>
      </c>
      <c r="F200" s="146"/>
      <c r="G200" s="148">
        <v>55000</v>
      </c>
      <c r="H200" s="149"/>
      <c r="I200" s="149"/>
      <c r="J200" s="150"/>
      <c r="K200" s="151">
        <f t="shared" si="27"/>
        <v>0</v>
      </c>
      <c r="L200" s="151">
        <f t="shared" si="28"/>
        <v>0</v>
      </c>
      <c r="M200" s="146" t="s">
        <v>1246</v>
      </c>
      <c r="N200" s="152" t="s">
        <v>638</v>
      </c>
      <c r="O200" s="147"/>
      <c r="P200" s="145"/>
      <c r="Q200" s="153" t="s">
        <v>1247</v>
      </c>
      <c r="R200" s="154"/>
      <c r="S200" s="155"/>
      <c r="T200" s="156"/>
      <c r="U200" s="146" t="s">
        <v>1244</v>
      </c>
      <c r="V200" s="146"/>
      <c r="W200" s="146"/>
      <c r="X200" s="146"/>
      <c r="Y200" s="145"/>
      <c r="Z200" s="146"/>
      <c r="AA200" s="145"/>
      <c r="AB200" s="145"/>
      <c r="AC200" s="157" t="s">
        <v>471</v>
      </c>
      <c r="AD200" s="157" t="s">
        <v>525</v>
      </c>
      <c r="AE200" s="146"/>
      <c r="AF200" s="157"/>
      <c r="AG200" s="145"/>
      <c r="AH200" s="146">
        <v>41266</v>
      </c>
      <c r="AI200" s="158">
        <v>41266</v>
      </c>
      <c r="BD200" s="160" t="e">
        <f t="shared" si="29"/>
        <v>#DIV/0!</v>
      </c>
      <c r="BE200" s="160" t="e">
        <f t="shared" si="30"/>
        <v>#VALUE!</v>
      </c>
      <c r="BF200" s="159">
        <f t="shared" si="31"/>
        <v>0</v>
      </c>
      <c r="BG200" s="159">
        <f t="shared" si="32"/>
        <v>0</v>
      </c>
      <c r="BH200" s="159">
        <f t="shared" si="33"/>
        <v>27</v>
      </c>
      <c r="BI200" s="159">
        <f t="shared" si="34"/>
        <v>0</v>
      </c>
      <c r="BJ200" s="159">
        <f t="shared" si="35"/>
        <v>0</v>
      </c>
    </row>
    <row r="201" spans="1:62" s="159" customFormat="1" ht="17.25" thickTop="1" thickBot="1">
      <c r="A201" s="144"/>
      <c r="B201" s="145"/>
      <c r="C201" s="146"/>
      <c r="D201" s="147">
        <v>7200</v>
      </c>
      <c r="E201" s="146" t="s">
        <v>1038</v>
      </c>
      <c r="F201" s="146"/>
      <c r="G201" s="148">
        <v>55000</v>
      </c>
      <c r="H201" s="149"/>
      <c r="I201" s="149"/>
      <c r="J201" s="150"/>
      <c r="K201" s="151">
        <f t="shared" si="27"/>
        <v>0</v>
      </c>
      <c r="L201" s="151">
        <f t="shared" si="28"/>
        <v>0</v>
      </c>
      <c r="M201" s="146" t="s">
        <v>1248</v>
      </c>
      <c r="N201" s="152" t="s">
        <v>1249</v>
      </c>
      <c r="O201" s="147"/>
      <c r="P201" s="145"/>
      <c r="Q201" s="153" t="s">
        <v>1250</v>
      </c>
      <c r="R201" s="154" t="s">
        <v>1251</v>
      </c>
      <c r="S201" s="155"/>
      <c r="T201" s="156"/>
      <c r="U201" s="146" t="s">
        <v>1252</v>
      </c>
      <c r="V201" s="146"/>
      <c r="W201" s="146"/>
      <c r="X201" s="146"/>
      <c r="Y201" s="145"/>
      <c r="Z201" s="146"/>
      <c r="AA201" s="145"/>
      <c r="AB201" s="145"/>
      <c r="AC201" s="157" t="s">
        <v>1253</v>
      </c>
      <c r="AD201" s="157" t="s">
        <v>903</v>
      </c>
      <c r="AE201" s="146"/>
      <c r="AF201" s="157"/>
      <c r="AG201" s="145"/>
      <c r="AH201" s="146">
        <v>41300</v>
      </c>
      <c r="AI201" s="158">
        <v>41300</v>
      </c>
      <c r="BD201" s="160" t="e">
        <f t="shared" si="29"/>
        <v>#DIV/0!</v>
      </c>
      <c r="BE201" s="160" t="e">
        <f t="shared" si="30"/>
        <v>#VALUE!</v>
      </c>
      <c r="BF201" s="159">
        <f t="shared" si="31"/>
        <v>8</v>
      </c>
      <c r="BG201" s="159">
        <f t="shared" si="32"/>
        <v>0</v>
      </c>
      <c r="BH201" s="159">
        <f t="shared" si="33"/>
        <v>27</v>
      </c>
      <c r="BI201" s="159">
        <f t="shared" si="34"/>
        <v>0</v>
      </c>
      <c r="BJ201" s="159">
        <f t="shared" si="35"/>
        <v>0</v>
      </c>
    </row>
    <row r="202" spans="1:62" s="159" customFormat="1" ht="17.25" thickTop="1" thickBot="1">
      <c r="A202" s="144"/>
      <c r="B202" s="145"/>
      <c r="C202" s="146"/>
      <c r="D202" s="147">
        <v>5900</v>
      </c>
      <c r="E202" s="146" t="s">
        <v>914</v>
      </c>
      <c r="F202" s="146"/>
      <c r="G202" s="148">
        <v>48300</v>
      </c>
      <c r="H202" s="149"/>
      <c r="I202" s="149"/>
      <c r="J202" s="150"/>
      <c r="K202" s="151">
        <f t="shared" si="27"/>
        <v>0</v>
      </c>
      <c r="L202" s="151">
        <f t="shared" si="28"/>
        <v>0</v>
      </c>
      <c r="M202" s="146" t="s">
        <v>1254</v>
      </c>
      <c r="N202" s="152" t="s">
        <v>1255</v>
      </c>
      <c r="O202" s="147"/>
      <c r="P202" s="145"/>
      <c r="Q202" s="153" t="s">
        <v>1256</v>
      </c>
      <c r="R202" s="154" t="s">
        <v>1257</v>
      </c>
      <c r="S202" s="155"/>
      <c r="T202" s="156"/>
      <c r="U202" s="146" t="s">
        <v>1258</v>
      </c>
      <c r="V202" s="146"/>
      <c r="W202" s="146"/>
      <c r="X202" s="146"/>
      <c r="Y202" s="145"/>
      <c r="Z202" s="146"/>
      <c r="AA202" s="145"/>
      <c r="AB202" s="145"/>
      <c r="AC202" s="157" t="s">
        <v>550</v>
      </c>
      <c r="AD202" s="157" t="s">
        <v>446</v>
      </c>
      <c r="AE202" s="146"/>
      <c r="AF202" s="157"/>
      <c r="AG202" s="145"/>
      <c r="AH202" s="146">
        <v>41228</v>
      </c>
      <c r="AI202" s="158">
        <v>41228</v>
      </c>
      <c r="BD202" s="160" t="e">
        <f t="shared" si="29"/>
        <v>#DIV/0!</v>
      </c>
      <c r="BE202" s="160" t="e">
        <f t="shared" si="30"/>
        <v>#VALUE!</v>
      </c>
      <c r="BF202" s="159">
        <f t="shared" si="31"/>
        <v>8</v>
      </c>
      <c r="BG202" s="159">
        <f t="shared" si="32"/>
        <v>0</v>
      </c>
      <c r="BH202" s="159">
        <f t="shared" si="33"/>
        <v>28</v>
      </c>
      <c r="BI202" s="159">
        <f t="shared" si="34"/>
        <v>0</v>
      </c>
      <c r="BJ202" s="159">
        <f t="shared" si="35"/>
        <v>0</v>
      </c>
    </row>
    <row r="203" spans="1:62" s="159" customFormat="1" ht="17.25" thickTop="1" thickBot="1">
      <c r="A203" s="144"/>
      <c r="B203" s="145"/>
      <c r="C203" s="146"/>
      <c r="D203" s="147">
        <v>5900</v>
      </c>
      <c r="E203" s="146" t="s">
        <v>1114</v>
      </c>
      <c r="F203" s="146"/>
      <c r="G203" s="148">
        <v>50000</v>
      </c>
      <c r="H203" s="149"/>
      <c r="I203" s="149"/>
      <c r="J203" s="150"/>
      <c r="K203" s="151">
        <f t="shared" si="27"/>
        <v>0</v>
      </c>
      <c r="L203" s="151">
        <f t="shared" si="28"/>
        <v>0</v>
      </c>
      <c r="M203" s="146" t="s">
        <v>1259</v>
      </c>
      <c r="N203" s="152" t="s">
        <v>1260</v>
      </c>
      <c r="O203" s="147"/>
      <c r="P203" s="145"/>
      <c r="Q203" s="153" t="s">
        <v>1261</v>
      </c>
      <c r="R203" s="154" t="s">
        <v>1262</v>
      </c>
      <c r="S203" s="155"/>
      <c r="T203" s="156"/>
      <c r="U203" s="146" t="s">
        <v>1263</v>
      </c>
      <c r="V203" s="146"/>
      <c r="W203" s="146"/>
      <c r="X203" s="146"/>
      <c r="Y203" s="145"/>
      <c r="Z203" s="146"/>
      <c r="AA203" s="145"/>
      <c r="AB203" s="145"/>
      <c r="AC203" s="157" t="s">
        <v>1221</v>
      </c>
      <c r="AD203" s="157" t="s">
        <v>472</v>
      </c>
      <c r="AE203" s="146"/>
      <c r="AF203" s="157"/>
      <c r="AG203" s="145"/>
      <c r="AH203" s="146">
        <v>41295</v>
      </c>
      <c r="AI203" s="158">
        <v>41295</v>
      </c>
      <c r="BD203" s="160" t="e">
        <f t="shared" si="29"/>
        <v>#DIV/0!</v>
      </c>
      <c r="BE203" s="160" t="e">
        <f t="shared" si="30"/>
        <v>#VALUE!</v>
      </c>
      <c r="BF203" s="159">
        <f t="shared" si="31"/>
        <v>8</v>
      </c>
      <c r="BG203" s="159">
        <f t="shared" si="32"/>
        <v>0</v>
      </c>
      <c r="BH203" s="159">
        <f t="shared" si="33"/>
        <v>41</v>
      </c>
      <c r="BI203" s="159">
        <f t="shared" si="34"/>
        <v>0</v>
      </c>
      <c r="BJ203" s="159">
        <f t="shared" si="35"/>
        <v>0</v>
      </c>
    </row>
    <row r="204" spans="1:62" s="159" customFormat="1" ht="17.25" thickTop="1" thickBot="1">
      <c r="A204" s="144"/>
      <c r="B204" s="145"/>
      <c r="C204" s="146"/>
      <c r="D204" s="147">
        <v>7200</v>
      </c>
      <c r="E204" s="146" t="s">
        <v>1042</v>
      </c>
      <c r="F204" s="146"/>
      <c r="G204" s="148">
        <v>57950</v>
      </c>
      <c r="H204" s="149"/>
      <c r="I204" s="149"/>
      <c r="J204" s="150"/>
      <c r="K204" s="151">
        <f t="shared" si="27"/>
        <v>0</v>
      </c>
      <c r="L204" s="151">
        <f t="shared" si="28"/>
        <v>0</v>
      </c>
      <c r="M204" s="146" t="s">
        <v>1264</v>
      </c>
      <c r="N204" s="152" t="s">
        <v>713</v>
      </c>
      <c r="O204" s="147"/>
      <c r="P204" s="145"/>
      <c r="Q204" s="153" t="s">
        <v>1265</v>
      </c>
      <c r="R204" s="154" t="s">
        <v>1266</v>
      </c>
      <c r="S204" s="155"/>
      <c r="T204" s="156"/>
      <c r="U204" s="146" t="s">
        <v>1267</v>
      </c>
      <c r="V204" s="146"/>
      <c r="W204" s="146"/>
      <c r="X204" s="146"/>
      <c r="Y204" s="145"/>
      <c r="Z204" s="146"/>
      <c r="AA204" s="145"/>
      <c r="AB204" s="145"/>
      <c r="AC204" s="157" t="s">
        <v>636</v>
      </c>
      <c r="AD204" s="157" t="s">
        <v>1268</v>
      </c>
      <c r="AE204" s="146"/>
      <c r="AF204" s="157"/>
      <c r="AG204" s="145"/>
      <c r="AH204" s="146">
        <v>41309</v>
      </c>
      <c r="AI204" s="158">
        <v>41309</v>
      </c>
      <c r="BD204" s="160" t="e">
        <f t="shared" si="29"/>
        <v>#DIV/0!</v>
      </c>
      <c r="BE204" s="160" t="e">
        <f t="shared" si="30"/>
        <v>#VALUE!</v>
      </c>
      <c r="BF204" s="159">
        <f t="shared" si="31"/>
        <v>8</v>
      </c>
      <c r="BG204" s="159">
        <f t="shared" si="32"/>
        <v>0</v>
      </c>
      <c r="BH204" s="159">
        <f t="shared" si="33"/>
        <v>57</v>
      </c>
      <c r="BI204" s="159">
        <f t="shared" si="34"/>
        <v>0</v>
      </c>
      <c r="BJ204" s="159">
        <f t="shared" si="35"/>
        <v>0</v>
      </c>
    </row>
    <row r="205" spans="1:62" s="159" customFormat="1" ht="17.25" thickTop="1" thickBot="1">
      <c r="A205" s="144"/>
      <c r="B205" s="145"/>
      <c r="C205" s="146"/>
      <c r="D205" s="147">
        <v>7200</v>
      </c>
      <c r="E205" s="146" t="s">
        <v>1042</v>
      </c>
      <c r="F205" s="146"/>
      <c r="G205" s="148">
        <v>55000</v>
      </c>
      <c r="H205" s="149"/>
      <c r="I205" s="149"/>
      <c r="J205" s="150"/>
      <c r="K205" s="151">
        <f t="shared" si="27"/>
        <v>0</v>
      </c>
      <c r="L205" s="151">
        <f t="shared" si="28"/>
        <v>0</v>
      </c>
      <c r="M205" s="146" t="s">
        <v>1269</v>
      </c>
      <c r="N205" s="152" t="s">
        <v>1270</v>
      </c>
      <c r="O205" s="147">
        <v>1</v>
      </c>
      <c r="P205" s="145" t="s">
        <v>667</v>
      </c>
      <c r="Q205" s="153" t="s">
        <v>1271</v>
      </c>
      <c r="R205" s="154" t="s">
        <v>1272</v>
      </c>
      <c r="S205" s="155"/>
      <c r="T205" s="156"/>
      <c r="U205" s="146" t="s">
        <v>1273</v>
      </c>
      <c r="V205" s="146"/>
      <c r="W205" s="146"/>
      <c r="X205" s="146"/>
      <c r="Y205" s="145"/>
      <c r="Z205" s="146"/>
      <c r="AA205" s="145"/>
      <c r="AB205" s="145"/>
      <c r="AC205" s="157" t="s">
        <v>1274</v>
      </c>
      <c r="AD205" s="157" t="s">
        <v>525</v>
      </c>
      <c r="AE205" s="146"/>
      <c r="AF205" s="157"/>
      <c r="AG205" s="145"/>
      <c r="AH205" s="146">
        <v>41303</v>
      </c>
      <c r="AI205" s="158">
        <v>41303</v>
      </c>
      <c r="BD205" s="160" t="e">
        <f t="shared" si="29"/>
        <v>#DIV/0!</v>
      </c>
      <c r="BE205" s="160" t="e">
        <f t="shared" si="30"/>
        <v>#VALUE!</v>
      </c>
      <c r="BF205" s="159">
        <f t="shared" si="31"/>
        <v>7</v>
      </c>
      <c r="BG205" s="159">
        <f t="shared" si="32"/>
        <v>0</v>
      </c>
      <c r="BH205" s="159">
        <f t="shared" si="33"/>
        <v>28</v>
      </c>
      <c r="BI205" s="159">
        <f t="shared" si="34"/>
        <v>0</v>
      </c>
      <c r="BJ205" s="159">
        <f t="shared" si="35"/>
        <v>0</v>
      </c>
    </row>
    <row r="206" spans="1:62" s="159" customFormat="1" ht="17.25" thickTop="1" thickBot="1">
      <c r="A206" s="144"/>
      <c r="B206" s="145"/>
      <c r="C206" s="146"/>
      <c r="D206" s="147">
        <v>7200</v>
      </c>
      <c r="E206" s="146" t="s">
        <v>1135</v>
      </c>
      <c r="F206" s="146"/>
      <c r="G206" s="148">
        <v>55000</v>
      </c>
      <c r="H206" s="149"/>
      <c r="I206" s="149"/>
      <c r="J206" s="150"/>
      <c r="K206" s="151">
        <f t="shared" si="27"/>
        <v>0</v>
      </c>
      <c r="L206" s="151">
        <f t="shared" si="28"/>
        <v>0</v>
      </c>
      <c r="M206" s="146" t="s">
        <v>1275</v>
      </c>
      <c r="N206" s="152" t="s">
        <v>1276</v>
      </c>
      <c r="O206" s="147"/>
      <c r="P206" s="145"/>
      <c r="Q206" s="153" t="s">
        <v>1277</v>
      </c>
      <c r="R206" s="154" t="s">
        <v>1278</v>
      </c>
      <c r="S206" s="155"/>
      <c r="T206" s="156"/>
      <c r="U206" s="146" t="s">
        <v>1279</v>
      </c>
      <c r="V206" s="146"/>
      <c r="W206" s="146"/>
      <c r="X206" s="146"/>
      <c r="Y206" s="145"/>
      <c r="Z206" s="146"/>
      <c r="AA206" s="145"/>
      <c r="AB206" s="145"/>
      <c r="AC206" s="157" t="s">
        <v>1280</v>
      </c>
      <c r="AD206" s="157" t="s">
        <v>732</v>
      </c>
      <c r="AE206" s="146"/>
      <c r="AF206" s="157"/>
      <c r="AG206" s="145"/>
      <c r="AH206" s="146">
        <v>41289</v>
      </c>
      <c r="AI206" s="158">
        <v>41289</v>
      </c>
      <c r="BD206" s="160" t="e">
        <f t="shared" si="29"/>
        <v>#DIV/0!</v>
      </c>
      <c r="BE206" s="160" t="e">
        <f t="shared" si="30"/>
        <v>#VALUE!</v>
      </c>
      <c r="BF206" s="159">
        <f t="shared" si="31"/>
        <v>8</v>
      </c>
      <c r="BG206" s="159">
        <f t="shared" si="32"/>
        <v>0</v>
      </c>
      <c r="BH206" s="159">
        <f t="shared" si="33"/>
        <v>28</v>
      </c>
      <c r="BI206" s="159">
        <f t="shared" si="34"/>
        <v>0</v>
      </c>
      <c r="BJ206" s="159">
        <f t="shared" si="35"/>
        <v>0</v>
      </c>
    </row>
    <row r="207" spans="1:62" s="159" customFormat="1" ht="17.25" thickTop="1" thickBot="1">
      <c r="A207" s="144"/>
      <c r="B207" s="145"/>
      <c r="C207" s="146"/>
      <c r="D207" s="147">
        <v>7200</v>
      </c>
      <c r="E207" s="146" t="s">
        <v>1281</v>
      </c>
      <c r="F207" s="146"/>
      <c r="G207" s="148">
        <v>59100</v>
      </c>
      <c r="H207" s="149"/>
      <c r="I207" s="149"/>
      <c r="J207" s="150"/>
      <c r="K207" s="151">
        <f t="shared" si="27"/>
        <v>0</v>
      </c>
      <c r="L207" s="151">
        <f t="shared" si="28"/>
        <v>0</v>
      </c>
      <c r="M207" s="146" t="s">
        <v>1282</v>
      </c>
      <c r="N207" s="152" t="s">
        <v>1283</v>
      </c>
      <c r="O207" s="147"/>
      <c r="P207" s="145"/>
      <c r="Q207" s="153" t="s">
        <v>1284</v>
      </c>
      <c r="R207" s="154" t="s">
        <v>1285</v>
      </c>
      <c r="S207" s="155"/>
      <c r="T207" s="156"/>
      <c r="U207" s="146" t="s">
        <v>1286</v>
      </c>
      <c r="V207" s="146"/>
      <c r="W207" s="146"/>
      <c r="X207" s="146"/>
      <c r="Y207" s="145"/>
      <c r="Z207" s="146"/>
      <c r="AA207" s="145"/>
      <c r="AB207" s="145"/>
      <c r="AC207" s="157" t="s">
        <v>1287</v>
      </c>
      <c r="AD207" s="157" t="s">
        <v>798</v>
      </c>
      <c r="AE207" s="146"/>
      <c r="AF207" s="157"/>
      <c r="AG207" s="145"/>
      <c r="AH207" s="146">
        <v>41302</v>
      </c>
      <c r="AI207" s="158">
        <v>41302</v>
      </c>
      <c r="BD207" s="160" t="e">
        <f t="shared" si="29"/>
        <v>#DIV/0!</v>
      </c>
      <c r="BE207" s="160" t="e">
        <f t="shared" si="30"/>
        <v>#VALUE!</v>
      </c>
      <c r="BF207" s="159">
        <f t="shared" si="31"/>
        <v>8</v>
      </c>
      <c r="BG207" s="159">
        <f t="shared" si="32"/>
        <v>0</v>
      </c>
      <c r="BH207" s="159">
        <f t="shared" si="33"/>
        <v>5</v>
      </c>
      <c r="BI207" s="159">
        <f t="shared" si="34"/>
        <v>0</v>
      </c>
      <c r="BJ207" s="159">
        <f t="shared" si="35"/>
        <v>0</v>
      </c>
    </row>
    <row r="208" spans="1:62" s="159" customFormat="1" ht="17.25" thickTop="1" thickBot="1">
      <c r="A208" s="144"/>
      <c r="B208" s="145"/>
      <c r="C208" s="146"/>
      <c r="D208" s="147">
        <v>7200</v>
      </c>
      <c r="E208" s="146" t="s">
        <v>914</v>
      </c>
      <c r="F208" s="146"/>
      <c r="G208" s="148">
        <v>60000</v>
      </c>
      <c r="H208" s="149"/>
      <c r="I208" s="149"/>
      <c r="J208" s="150"/>
      <c r="K208" s="151">
        <f t="shared" si="27"/>
        <v>0</v>
      </c>
      <c r="L208" s="151">
        <f t="shared" si="28"/>
        <v>0</v>
      </c>
      <c r="M208" s="146" t="s">
        <v>1288</v>
      </c>
      <c r="N208" s="152" t="s">
        <v>862</v>
      </c>
      <c r="O208" s="147"/>
      <c r="P208" s="145"/>
      <c r="Q208" s="153" t="s">
        <v>1289</v>
      </c>
      <c r="R208" s="154">
        <v>23803572</v>
      </c>
      <c r="S208" s="155"/>
      <c r="T208" s="156"/>
      <c r="U208" s="146" t="s">
        <v>1290</v>
      </c>
      <c r="V208" s="146"/>
      <c r="W208" s="146"/>
      <c r="X208" s="146"/>
      <c r="Y208" s="145"/>
      <c r="Z208" s="146"/>
      <c r="AA208" s="145"/>
      <c r="AB208" s="145"/>
      <c r="AC208" s="157" t="s">
        <v>785</v>
      </c>
      <c r="AD208" s="157" t="s">
        <v>1268</v>
      </c>
      <c r="AE208" s="146"/>
      <c r="AF208" s="157"/>
      <c r="AG208" s="145"/>
      <c r="AH208" s="146">
        <v>41315</v>
      </c>
      <c r="AI208" s="158">
        <v>41315</v>
      </c>
      <c r="BD208" s="160" t="e">
        <f t="shared" si="29"/>
        <v>#DIV/0!</v>
      </c>
      <c r="BE208" s="160" t="e">
        <f t="shared" si="30"/>
        <v>#VALUE!</v>
      </c>
      <c r="BF208" s="159">
        <f t="shared" si="31"/>
        <v>8</v>
      </c>
      <c r="BG208" s="159">
        <f t="shared" si="32"/>
        <v>0</v>
      </c>
      <c r="BH208" s="159">
        <f t="shared" si="33"/>
        <v>58</v>
      </c>
      <c r="BI208" s="159">
        <f t="shared" si="34"/>
        <v>0</v>
      </c>
      <c r="BJ208" s="159">
        <f t="shared" si="35"/>
        <v>0</v>
      </c>
    </row>
    <row r="209" spans="1:62" s="159" customFormat="1" ht="17.25" thickTop="1" thickBot="1">
      <c r="A209" s="144"/>
      <c r="B209" s="145"/>
      <c r="C209" s="146"/>
      <c r="D209" s="147">
        <v>7200</v>
      </c>
      <c r="E209" s="146" t="s">
        <v>914</v>
      </c>
      <c r="F209" s="146"/>
      <c r="G209" s="148">
        <v>60000</v>
      </c>
      <c r="H209" s="149"/>
      <c r="I209" s="149"/>
      <c r="J209" s="150"/>
      <c r="K209" s="151">
        <f t="shared" si="27"/>
        <v>0</v>
      </c>
      <c r="L209" s="151">
        <f t="shared" si="28"/>
        <v>0</v>
      </c>
      <c r="M209" s="146" t="s">
        <v>1291</v>
      </c>
      <c r="N209" s="152" t="s">
        <v>862</v>
      </c>
      <c r="O209" s="147"/>
      <c r="P209" s="145"/>
      <c r="Q209" s="153" t="s">
        <v>1292</v>
      </c>
      <c r="R209" s="154">
        <v>25234131</v>
      </c>
      <c r="S209" s="155"/>
      <c r="T209" s="156"/>
      <c r="U209" s="146" t="s">
        <v>1290</v>
      </c>
      <c r="V209" s="146"/>
      <c r="W209" s="146"/>
      <c r="X209" s="146"/>
      <c r="Y209" s="145"/>
      <c r="Z209" s="146"/>
      <c r="AA209" s="145"/>
      <c r="AB209" s="145"/>
      <c r="AC209" s="157" t="s">
        <v>785</v>
      </c>
      <c r="AD209" s="157" t="s">
        <v>1268</v>
      </c>
      <c r="AE209" s="146"/>
      <c r="AF209" s="157"/>
      <c r="AG209" s="145"/>
      <c r="AH209" s="146">
        <v>41315</v>
      </c>
      <c r="AI209" s="158">
        <v>41315</v>
      </c>
      <c r="BD209" s="160" t="e">
        <f t="shared" si="29"/>
        <v>#DIV/0!</v>
      </c>
      <c r="BE209" s="160" t="e">
        <f t="shared" si="30"/>
        <v>#VALUE!</v>
      </c>
      <c r="BF209" s="159">
        <f t="shared" si="31"/>
        <v>8</v>
      </c>
      <c r="BG209" s="159">
        <f t="shared" si="32"/>
        <v>0</v>
      </c>
      <c r="BH209" s="159">
        <f t="shared" si="33"/>
        <v>58</v>
      </c>
      <c r="BI209" s="159">
        <f t="shared" si="34"/>
        <v>0</v>
      </c>
      <c r="BJ209" s="159">
        <f t="shared" si="35"/>
        <v>0</v>
      </c>
    </row>
    <row r="210" spans="1:62" s="159" customFormat="1" ht="17.25" thickTop="1" thickBot="1">
      <c r="A210" s="144"/>
      <c r="B210" s="145"/>
      <c r="C210" s="146"/>
      <c r="D210" s="147">
        <v>7200</v>
      </c>
      <c r="E210" s="146" t="s">
        <v>1042</v>
      </c>
      <c r="F210" s="146"/>
      <c r="G210" s="148">
        <v>53800</v>
      </c>
      <c r="H210" s="149"/>
      <c r="I210" s="149"/>
      <c r="J210" s="150"/>
      <c r="K210" s="151">
        <f t="shared" si="27"/>
        <v>0</v>
      </c>
      <c r="L210" s="151">
        <f t="shared" si="28"/>
        <v>0</v>
      </c>
      <c r="M210" s="146" t="s">
        <v>1293</v>
      </c>
      <c r="N210" s="152" t="s">
        <v>927</v>
      </c>
      <c r="O210" s="147"/>
      <c r="P210" s="145"/>
      <c r="Q210" s="153" t="s">
        <v>1294</v>
      </c>
      <c r="R210" s="154">
        <v>25906207</v>
      </c>
      <c r="S210" s="155"/>
      <c r="T210" s="156"/>
      <c r="U210" s="146" t="s">
        <v>1295</v>
      </c>
      <c r="V210" s="146"/>
      <c r="W210" s="146"/>
      <c r="X210" s="146"/>
      <c r="Y210" s="145"/>
      <c r="Z210" s="146"/>
      <c r="AA210" s="145" t="s">
        <v>421</v>
      </c>
      <c r="AB210" s="145"/>
      <c r="AC210" s="157" t="s">
        <v>568</v>
      </c>
      <c r="AD210" s="157" t="s">
        <v>446</v>
      </c>
      <c r="AE210" s="146"/>
      <c r="AF210" s="157"/>
      <c r="AG210" s="145"/>
      <c r="AH210" s="146">
        <v>41324</v>
      </c>
      <c r="AI210" s="158">
        <v>41324</v>
      </c>
      <c r="BD210" s="160" t="e">
        <f t="shared" si="29"/>
        <v>#DIV/0!</v>
      </c>
      <c r="BE210" s="160" t="e">
        <f t="shared" si="30"/>
        <v>#VALUE!</v>
      </c>
      <c r="BF210" s="159">
        <f t="shared" si="31"/>
        <v>8</v>
      </c>
      <c r="BG210" s="159">
        <f t="shared" si="32"/>
        <v>0</v>
      </c>
      <c r="BH210" s="159">
        <f t="shared" si="33"/>
        <v>59</v>
      </c>
      <c r="BI210" s="159">
        <f t="shared" si="34"/>
        <v>0</v>
      </c>
      <c r="BJ210" s="159">
        <f t="shared" si="35"/>
        <v>0</v>
      </c>
    </row>
    <row r="211" spans="1:62" s="159" customFormat="1" ht="17.25" thickTop="1" thickBot="1">
      <c r="A211" s="144"/>
      <c r="B211" s="145"/>
      <c r="C211" s="146"/>
      <c r="D211" s="147">
        <v>7200</v>
      </c>
      <c r="E211" s="146" t="s">
        <v>1114</v>
      </c>
      <c r="F211" s="146"/>
      <c r="G211" s="148">
        <v>55000</v>
      </c>
      <c r="H211" s="149"/>
      <c r="I211" s="149"/>
      <c r="J211" s="150"/>
      <c r="K211" s="151">
        <f t="shared" si="27"/>
        <v>0</v>
      </c>
      <c r="L211" s="151">
        <f t="shared" si="28"/>
        <v>0</v>
      </c>
      <c r="M211" s="146" t="s">
        <v>934</v>
      </c>
      <c r="N211" s="152" t="s">
        <v>1296</v>
      </c>
      <c r="O211" s="147"/>
      <c r="P211" s="145"/>
      <c r="Q211" s="153" t="s">
        <v>935</v>
      </c>
      <c r="R211" s="154">
        <v>24709914</v>
      </c>
      <c r="S211" s="155"/>
      <c r="T211" s="156"/>
      <c r="U211" s="146" t="s">
        <v>1297</v>
      </c>
      <c r="V211" s="146"/>
      <c r="W211" s="146"/>
      <c r="X211" s="146"/>
      <c r="Y211" s="145"/>
      <c r="Z211" s="146"/>
      <c r="AA211" s="145"/>
      <c r="AB211" s="145"/>
      <c r="AC211" s="157" t="s">
        <v>789</v>
      </c>
      <c r="AD211" s="157" t="s">
        <v>903</v>
      </c>
      <c r="AE211" s="146"/>
      <c r="AF211" s="157"/>
      <c r="AG211" s="145"/>
      <c r="AH211" s="146">
        <v>41267</v>
      </c>
      <c r="AI211" s="158">
        <v>41267</v>
      </c>
      <c r="BD211" s="160" t="e">
        <f t="shared" si="29"/>
        <v>#DIV/0!</v>
      </c>
      <c r="BE211" s="160" t="e">
        <f t="shared" si="30"/>
        <v>#VALUE!</v>
      </c>
      <c r="BF211" s="159">
        <f t="shared" si="31"/>
        <v>8</v>
      </c>
      <c r="BG211" s="159">
        <f t="shared" si="32"/>
        <v>0</v>
      </c>
      <c r="BH211" s="159">
        <f t="shared" si="33"/>
        <v>27</v>
      </c>
      <c r="BI211" s="159">
        <f t="shared" si="34"/>
        <v>0</v>
      </c>
      <c r="BJ211" s="159">
        <f t="shared" si="35"/>
        <v>0</v>
      </c>
    </row>
    <row r="212" spans="1:62" s="159" customFormat="1" ht="17.25" thickTop="1" thickBot="1">
      <c r="A212" s="144"/>
      <c r="B212" s="145"/>
      <c r="C212" s="146"/>
      <c r="D212" s="147">
        <v>7200</v>
      </c>
      <c r="E212" s="146" t="s">
        <v>1135</v>
      </c>
      <c r="F212" s="146"/>
      <c r="G212" s="148">
        <v>55000</v>
      </c>
      <c r="H212" s="149"/>
      <c r="I212" s="149"/>
      <c r="J212" s="150"/>
      <c r="K212" s="151">
        <f t="shared" si="27"/>
        <v>0</v>
      </c>
      <c r="L212" s="151">
        <f t="shared" si="28"/>
        <v>0</v>
      </c>
      <c r="M212" s="146" t="s">
        <v>1298</v>
      </c>
      <c r="N212" s="152" t="s">
        <v>638</v>
      </c>
      <c r="O212" s="147"/>
      <c r="P212" s="145"/>
      <c r="Q212" s="153" t="s">
        <v>1299</v>
      </c>
      <c r="R212" s="154">
        <v>22723723</v>
      </c>
      <c r="S212" s="155"/>
      <c r="T212" s="156"/>
      <c r="U212" s="146" t="s">
        <v>1300</v>
      </c>
      <c r="V212" s="146"/>
      <c r="W212" s="146"/>
      <c r="X212" s="146"/>
      <c r="Y212" s="145"/>
      <c r="Z212" s="146"/>
      <c r="AA212" s="145"/>
      <c r="AB212" s="145"/>
      <c r="AC212" s="157" t="s">
        <v>1301</v>
      </c>
      <c r="AD212" s="157" t="s">
        <v>693</v>
      </c>
      <c r="AE212" s="146"/>
      <c r="AF212" s="157"/>
      <c r="AG212" s="145"/>
      <c r="AH212" s="146">
        <v>41328</v>
      </c>
      <c r="AI212" s="158">
        <v>41328</v>
      </c>
      <c r="BD212" s="160" t="e">
        <f t="shared" si="29"/>
        <v>#DIV/0!</v>
      </c>
      <c r="BE212" s="160" t="e">
        <f t="shared" si="30"/>
        <v>#VALUE!</v>
      </c>
      <c r="BF212" s="159">
        <f t="shared" si="31"/>
        <v>8</v>
      </c>
      <c r="BG212" s="159">
        <f t="shared" si="32"/>
        <v>0</v>
      </c>
      <c r="BH212" s="159">
        <f t="shared" si="33"/>
        <v>35</v>
      </c>
      <c r="BI212" s="159">
        <f t="shared" si="34"/>
        <v>0</v>
      </c>
      <c r="BJ212" s="159">
        <f t="shared" si="35"/>
        <v>0</v>
      </c>
    </row>
    <row r="213" spans="1:62" s="159" customFormat="1" ht="17.25" thickTop="1" thickBot="1">
      <c r="A213" s="144"/>
      <c r="B213" s="145"/>
      <c r="C213" s="146"/>
      <c r="D213" s="147">
        <v>7200</v>
      </c>
      <c r="E213" s="146" t="s">
        <v>914</v>
      </c>
      <c r="F213" s="146"/>
      <c r="G213" s="148">
        <v>55900</v>
      </c>
      <c r="H213" s="149"/>
      <c r="I213" s="149"/>
      <c r="J213" s="150"/>
      <c r="K213" s="151">
        <f t="shared" si="27"/>
        <v>0</v>
      </c>
      <c r="L213" s="151">
        <f t="shared" si="28"/>
        <v>0</v>
      </c>
      <c r="M213" s="146" t="s">
        <v>1302</v>
      </c>
      <c r="N213" s="152" t="s">
        <v>1185</v>
      </c>
      <c r="O213" s="147"/>
      <c r="P213" s="145"/>
      <c r="Q213" s="153" t="s">
        <v>1303</v>
      </c>
      <c r="R213" s="154">
        <v>24518059</v>
      </c>
      <c r="S213" s="155"/>
      <c r="T213" s="156"/>
      <c r="U213" s="146" t="s">
        <v>1304</v>
      </c>
      <c r="V213" s="146"/>
      <c r="W213" s="146"/>
      <c r="X213" s="146"/>
      <c r="Y213" s="145"/>
      <c r="Z213" s="146"/>
      <c r="AA213" s="145"/>
      <c r="AB213" s="145"/>
      <c r="AC213" s="157" t="s">
        <v>844</v>
      </c>
      <c r="AD213" s="157" t="s">
        <v>472</v>
      </c>
      <c r="AE213" s="146"/>
      <c r="AF213" s="157"/>
      <c r="AG213" s="145"/>
      <c r="AH213" s="146">
        <v>41285</v>
      </c>
      <c r="AI213" s="158">
        <v>41285</v>
      </c>
      <c r="BD213" s="160" t="e">
        <f t="shared" si="29"/>
        <v>#DIV/0!</v>
      </c>
      <c r="BE213" s="160" t="e">
        <f t="shared" si="30"/>
        <v>#VALUE!</v>
      </c>
      <c r="BF213" s="159">
        <f t="shared" si="31"/>
        <v>8</v>
      </c>
      <c r="BG213" s="159">
        <f t="shared" si="32"/>
        <v>0</v>
      </c>
      <c r="BH213" s="159">
        <f t="shared" si="33"/>
        <v>28</v>
      </c>
      <c r="BI213" s="159">
        <f t="shared" si="34"/>
        <v>0</v>
      </c>
      <c r="BJ213" s="159">
        <f t="shared" si="35"/>
        <v>0</v>
      </c>
    </row>
    <row r="214" spans="1:62" s="159" customFormat="1" ht="17.25" thickTop="1" thickBot="1">
      <c r="A214" s="144"/>
      <c r="B214" s="145"/>
      <c r="C214" s="146"/>
      <c r="D214" s="147">
        <v>7200</v>
      </c>
      <c r="E214" s="146" t="s">
        <v>914</v>
      </c>
      <c r="F214" s="146"/>
      <c r="G214" s="148">
        <v>55900</v>
      </c>
      <c r="H214" s="149"/>
      <c r="I214" s="149"/>
      <c r="J214" s="150"/>
      <c r="K214" s="151">
        <f t="shared" si="27"/>
        <v>0</v>
      </c>
      <c r="L214" s="151">
        <f t="shared" si="28"/>
        <v>0</v>
      </c>
      <c r="M214" s="146" t="s">
        <v>1305</v>
      </c>
      <c r="N214" s="152" t="s">
        <v>638</v>
      </c>
      <c r="O214" s="147"/>
      <c r="P214" s="145" t="s">
        <v>411</v>
      </c>
      <c r="Q214" s="153" t="s">
        <v>1306</v>
      </c>
      <c r="R214" s="154" t="s">
        <v>1307</v>
      </c>
      <c r="S214" s="155"/>
      <c r="T214" s="156"/>
      <c r="U214" s="146" t="s">
        <v>1308</v>
      </c>
      <c r="V214" s="146"/>
      <c r="W214" s="146"/>
      <c r="X214" s="146"/>
      <c r="Y214" s="145"/>
      <c r="Z214" s="146"/>
      <c r="AA214" s="145"/>
      <c r="AB214" s="145"/>
      <c r="AC214" s="157" t="s">
        <v>1079</v>
      </c>
      <c r="AD214" s="157" t="s">
        <v>472</v>
      </c>
      <c r="AE214" s="146"/>
      <c r="AF214" s="157"/>
      <c r="AG214" s="145"/>
      <c r="AH214" s="146">
        <v>41153</v>
      </c>
      <c r="AI214" s="158">
        <v>41153</v>
      </c>
      <c r="BD214" s="160" t="e">
        <f t="shared" si="29"/>
        <v>#DIV/0!</v>
      </c>
      <c r="BE214" s="160" t="e">
        <f t="shared" si="30"/>
        <v>#VALUE!</v>
      </c>
      <c r="BF214" s="159">
        <f t="shared" si="31"/>
        <v>8</v>
      </c>
      <c r="BG214" s="159">
        <f t="shared" si="32"/>
        <v>0</v>
      </c>
      <c r="BH214" s="159">
        <f t="shared" si="33"/>
        <v>61</v>
      </c>
      <c r="BI214" s="159">
        <f t="shared" si="34"/>
        <v>0</v>
      </c>
      <c r="BJ214" s="159">
        <f t="shared" si="35"/>
        <v>0</v>
      </c>
    </row>
    <row r="215" spans="1:62" s="159" customFormat="1" ht="17.25" thickTop="1" thickBot="1">
      <c r="A215" s="144"/>
      <c r="B215" s="145"/>
      <c r="C215" s="146"/>
      <c r="D215" s="147">
        <v>7200</v>
      </c>
      <c r="E215" s="146" t="s">
        <v>1042</v>
      </c>
      <c r="F215" s="146"/>
      <c r="G215" s="148">
        <v>55850</v>
      </c>
      <c r="H215" s="149"/>
      <c r="I215" s="149"/>
      <c r="J215" s="150"/>
      <c r="K215" s="151">
        <f t="shared" si="27"/>
        <v>0</v>
      </c>
      <c r="L215" s="151">
        <f t="shared" si="28"/>
        <v>0</v>
      </c>
      <c r="M215" s="146" t="s">
        <v>1309</v>
      </c>
      <c r="N215" s="152" t="s">
        <v>638</v>
      </c>
      <c r="O215" s="147">
        <v>1</v>
      </c>
      <c r="P215" s="145" t="s">
        <v>667</v>
      </c>
      <c r="Q215" s="153" t="s">
        <v>1310</v>
      </c>
      <c r="R215" s="154" t="s">
        <v>1311</v>
      </c>
      <c r="S215" s="155"/>
      <c r="T215" s="156"/>
      <c r="U215" s="146" t="s">
        <v>1312</v>
      </c>
      <c r="V215" s="146"/>
      <c r="W215" s="146"/>
      <c r="X215" s="146"/>
      <c r="Y215" s="145"/>
      <c r="Z215" s="146"/>
      <c r="AA215" s="145"/>
      <c r="AB215" s="145"/>
      <c r="AC215" s="157" t="s">
        <v>1083</v>
      </c>
      <c r="AD215" s="157" t="s">
        <v>732</v>
      </c>
      <c r="AE215" s="146"/>
      <c r="AF215" s="157"/>
      <c r="AG215" s="145"/>
      <c r="AH215" s="146">
        <v>41235</v>
      </c>
      <c r="AI215" s="158">
        <v>41235</v>
      </c>
      <c r="BD215" s="160" t="e">
        <f t="shared" si="29"/>
        <v>#DIV/0!</v>
      </c>
      <c r="BE215" s="160" t="e">
        <f t="shared" si="30"/>
        <v>#VALUE!</v>
      </c>
      <c r="BF215" s="159">
        <f t="shared" si="31"/>
        <v>8</v>
      </c>
      <c r="BG215" s="159">
        <f t="shared" si="32"/>
        <v>0</v>
      </c>
      <c r="BH215" s="159">
        <f t="shared" si="33"/>
        <v>46</v>
      </c>
      <c r="BI215" s="159">
        <f t="shared" si="34"/>
        <v>0</v>
      </c>
      <c r="BJ215" s="159">
        <f t="shared" si="35"/>
        <v>0</v>
      </c>
    </row>
    <row r="216" spans="1:62" s="159" customFormat="1" ht="17.25" thickTop="1" thickBot="1">
      <c r="A216" s="144"/>
      <c r="B216" s="145"/>
      <c r="C216" s="146"/>
      <c r="D216" s="147">
        <v>7200</v>
      </c>
      <c r="E216" s="146" t="s">
        <v>1027</v>
      </c>
      <c r="F216" s="146"/>
      <c r="G216" s="148">
        <v>55000</v>
      </c>
      <c r="H216" s="149"/>
      <c r="I216" s="149"/>
      <c r="J216" s="150"/>
      <c r="K216" s="151">
        <f t="shared" si="27"/>
        <v>0</v>
      </c>
      <c r="L216" s="151">
        <f t="shared" si="28"/>
        <v>0</v>
      </c>
      <c r="M216" s="146" t="s">
        <v>1313</v>
      </c>
      <c r="N216" s="152" t="s">
        <v>855</v>
      </c>
      <c r="O216" s="147"/>
      <c r="P216" s="145" t="s">
        <v>411</v>
      </c>
      <c r="Q216" s="153" t="s">
        <v>1314</v>
      </c>
      <c r="R216" s="154" t="s">
        <v>1315</v>
      </c>
      <c r="S216" s="155"/>
      <c r="T216" s="156"/>
      <c r="U216" s="146" t="s">
        <v>1316</v>
      </c>
      <c r="V216" s="146"/>
      <c r="W216" s="146"/>
      <c r="X216" s="146"/>
      <c r="Y216" s="145"/>
      <c r="Z216" s="146"/>
      <c r="AA216" s="145"/>
      <c r="AB216" s="145"/>
      <c r="AC216" s="157" t="s">
        <v>542</v>
      </c>
      <c r="AD216" s="157" t="s">
        <v>466</v>
      </c>
      <c r="AE216" s="146"/>
      <c r="AF216" s="157"/>
      <c r="AG216" s="145"/>
      <c r="AH216" s="146">
        <v>41132</v>
      </c>
      <c r="AI216" s="158">
        <v>41132</v>
      </c>
      <c r="BD216" s="160" t="e">
        <f t="shared" si="29"/>
        <v>#DIV/0!</v>
      </c>
      <c r="BE216" s="160" t="e">
        <f t="shared" si="30"/>
        <v>#VALUE!</v>
      </c>
      <c r="BF216" s="159">
        <f t="shared" si="31"/>
        <v>8</v>
      </c>
      <c r="BG216" s="159">
        <f t="shared" si="32"/>
        <v>0</v>
      </c>
      <c r="BH216" s="159">
        <f t="shared" si="33"/>
        <v>58</v>
      </c>
      <c r="BI216" s="159">
        <f t="shared" si="34"/>
        <v>0</v>
      </c>
      <c r="BJ216" s="159">
        <f t="shared" si="35"/>
        <v>0</v>
      </c>
    </row>
    <row r="217" spans="1:62" s="159" customFormat="1" ht="17.25" thickTop="1" thickBot="1">
      <c r="A217" s="144"/>
      <c r="B217" s="145"/>
      <c r="C217" s="146"/>
      <c r="D217" s="147">
        <v>7200</v>
      </c>
      <c r="E217" s="146" t="s">
        <v>1135</v>
      </c>
      <c r="F217" s="146"/>
      <c r="G217" s="148">
        <v>57900</v>
      </c>
      <c r="H217" s="149"/>
      <c r="I217" s="149"/>
      <c r="J217" s="150"/>
      <c r="K217" s="151">
        <f t="shared" si="27"/>
        <v>0</v>
      </c>
      <c r="L217" s="151">
        <f t="shared" si="28"/>
        <v>0</v>
      </c>
      <c r="M217" s="146" t="s">
        <v>1317</v>
      </c>
      <c r="N217" s="152" t="s">
        <v>729</v>
      </c>
      <c r="O217" s="147"/>
      <c r="P217" s="145" t="s">
        <v>917</v>
      </c>
      <c r="Q217" s="153" t="s">
        <v>1318</v>
      </c>
      <c r="R217" s="154">
        <v>24709752</v>
      </c>
      <c r="S217" s="155"/>
      <c r="T217" s="156"/>
      <c r="U217" s="146" t="s">
        <v>1319</v>
      </c>
      <c r="V217" s="146"/>
      <c r="W217" s="146"/>
      <c r="X217" s="146"/>
      <c r="Y217" s="145"/>
      <c r="Z217" s="146"/>
      <c r="AA217" s="145"/>
      <c r="AB217" s="145"/>
      <c r="AC217" s="157" t="s">
        <v>789</v>
      </c>
      <c r="AD217" s="157" t="s">
        <v>903</v>
      </c>
      <c r="AE217" s="146"/>
      <c r="AF217" s="157"/>
      <c r="AG217" s="145"/>
      <c r="AH217" s="146">
        <v>41167</v>
      </c>
      <c r="AI217" s="158">
        <v>41167</v>
      </c>
      <c r="BD217" s="160" t="e">
        <f t="shared" si="29"/>
        <v>#DIV/0!</v>
      </c>
      <c r="BE217" s="160" t="e">
        <f t="shared" si="30"/>
        <v>#VALUE!</v>
      </c>
      <c r="BF217" s="159">
        <f t="shared" si="31"/>
        <v>8</v>
      </c>
      <c r="BG217" s="159">
        <f t="shared" si="32"/>
        <v>0</v>
      </c>
      <c r="BH217" s="159">
        <f t="shared" si="33"/>
        <v>13</v>
      </c>
      <c r="BI217" s="159">
        <f t="shared" si="34"/>
        <v>0</v>
      </c>
      <c r="BJ217" s="159">
        <f t="shared" si="35"/>
        <v>0</v>
      </c>
    </row>
    <row r="218" spans="1:62" s="159" customFormat="1" ht="17.25" thickTop="1" thickBot="1">
      <c r="A218" s="144"/>
      <c r="B218" s="145"/>
      <c r="C218" s="146"/>
      <c r="D218" s="147">
        <v>7200</v>
      </c>
      <c r="E218" s="146" t="s">
        <v>914</v>
      </c>
      <c r="F218" s="146"/>
      <c r="G218" s="148">
        <v>55000</v>
      </c>
      <c r="H218" s="149"/>
      <c r="I218" s="149"/>
      <c r="J218" s="150"/>
      <c r="K218" s="151">
        <f t="shared" si="27"/>
        <v>0</v>
      </c>
      <c r="L218" s="151">
        <f t="shared" si="28"/>
        <v>0</v>
      </c>
      <c r="M218" s="146" t="s">
        <v>1320</v>
      </c>
      <c r="N218" s="152" t="s">
        <v>1198</v>
      </c>
      <c r="O218" s="147"/>
      <c r="P218" s="145">
        <v>8</v>
      </c>
      <c r="Q218" s="153" t="s">
        <v>1321</v>
      </c>
      <c r="R218" s="154">
        <v>24707187</v>
      </c>
      <c r="S218" s="155"/>
      <c r="T218" s="156"/>
      <c r="U218" s="146" t="s">
        <v>1322</v>
      </c>
      <c r="V218" s="146"/>
      <c r="W218" s="146"/>
      <c r="X218" s="146"/>
      <c r="Y218" s="145"/>
      <c r="Z218" s="146"/>
      <c r="AA218" s="145"/>
      <c r="AB218" s="145"/>
      <c r="AC218" s="157" t="s">
        <v>636</v>
      </c>
      <c r="AD218" s="157" t="s">
        <v>472</v>
      </c>
      <c r="AE218" s="146"/>
      <c r="AF218" s="157"/>
      <c r="AG218" s="145"/>
      <c r="AH218" s="146" t="s">
        <v>1323</v>
      </c>
      <c r="AI218" s="158" t="s">
        <v>1323</v>
      </c>
      <c r="BD218" s="160" t="e">
        <f t="shared" si="29"/>
        <v>#DIV/0!</v>
      </c>
      <c r="BE218" s="160" t="e">
        <f t="shared" si="30"/>
        <v>#VALUE!</v>
      </c>
      <c r="BF218" s="159">
        <f t="shared" si="31"/>
        <v>8</v>
      </c>
      <c r="BG218" s="159">
        <f t="shared" si="32"/>
        <v>0</v>
      </c>
      <c r="BH218" s="159">
        <f t="shared" si="33"/>
        <v>42</v>
      </c>
      <c r="BI218" s="159">
        <f t="shared" si="34"/>
        <v>0</v>
      </c>
      <c r="BJ218" s="159">
        <f t="shared" si="35"/>
        <v>0</v>
      </c>
    </row>
    <row r="219" spans="1:62" s="159" customFormat="1" ht="17.25" thickTop="1" thickBot="1">
      <c r="A219" s="144"/>
      <c r="B219" s="145"/>
      <c r="C219" s="146"/>
      <c r="D219" s="147">
        <v>7200</v>
      </c>
      <c r="E219" s="146" t="s">
        <v>914</v>
      </c>
      <c r="F219" s="146"/>
      <c r="G219" s="148">
        <v>60000</v>
      </c>
      <c r="H219" s="149"/>
      <c r="I219" s="149"/>
      <c r="J219" s="150"/>
      <c r="K219" s="151">
        <f t="shared" si="27"/>
        <v>0</v>
      </c>
      <c r="L219" s="151">
        <f t="shared" si="28"/>
        <v>0</v>
      </c>
      <c r="M219" s="146" t="s">
        <v>1324</v>
      </c>
      <c r="N219" s="152" t="s">
        <v>862</v>
      </c>
      <c r="O219" s="147"/>
      <c r="P219" s="145"/>
      <c r="Q219" s="153" t="s">
        <v>1325</v>
      </c>
      <c r="R219" s="154" t="s">
        <v>1326</v>
      </c>
      <c r="S219" s="155"/>
      <c r="T219" s="156"/>
      <c r="U219" s="146" t="s">
        <v>1304</v>
      </c>
      <c r="V219" s="146"/>
      <c r="W219" s="146"/>
      <c r="X219" s="146"/>
      <c r="Y219" s="145"/>
      <c r="Z219" s="146"/>
      <c r="AA219" s="145"/>
      <c r="AB219" s="145"/>
      <c r="AC219" s="157" t="s">
        <v>111</v>
      </c>
      <c r="AD219" s="157" t="s">
        <v>1327</v>
      </c>
      <c r="AE219" s="146"/>
      <c r="AF219" s="157"/>
      <c r="AG219" s="145"/>
      <c r="AH219" s="146">
        <v>41335</v>
      </c>
      <c r="AI219" s="158">
        <v>41335</v>
      </c>
      <c r="BD219" s="160" t="e">
        <f t="shared" si="29"/>
        <v>#DIV/0!</v>
      </c>
      <c r="BE219" s="160" t="e">
        <f t="shared" si="30"/>
        <v>#VALUE!</v>
      </c>
      <c r="BF219" s="159">
        <f t="shared" si="31"/>
        <v>8</v>
      </c>
      <c r="BG219" s="159">
        <f t="shared" si="32"/>
        <v>0</v>
      </c>
      <c r="BH219" s="159">
        <f t="shared" si="33"/>
        <v>28</v>
      </c>
      <c r="BI219" s="159">
        <f t="shared" si="34"/>
        <v>0</v>
      </c>
      <c r="BJ219" s="159">
        <f t="shared" si="35"/>
        <v>0</v>
      </c>
    </row>
    <row r="220" spans="1:62" s="159" customFormat="1" ht="17.25" thickTop="1" thickBot="1">
      <c r="A220" s="144"/>
      <c r="B220" s="145"/>
      <c r="C220" s="146"/>
      <c r="D220" s="147">
        <v>4800</v>
      </c>
      <c r="E220" s="146" t="s">
        <v>914</v>
      </c>
      <c r="F220" s="146"/>
      <c r="G220" s="148">
        <v>40620</v>
      </c>
      <c r="H220" s="149"/>
      <c r="I220" s="149"/>
      <c r="J220" s="150"/>
      <c r="K220" s="151">
        <f t="shared" si="27"/>
        <v>0</v>
      </c>
      <c r="L220" s="151">
        <f t="shared" si="28"/>
        <v>0</v>
      </c>
      <c r="M220" s="146" t="s">
        <v>1328</v>
      </c>
      <c r="N220" s="152" t="s">
        <v>1329</v>
      </c>
      <c r="O220" s="147"/>
      <c r="P220" s="145"/>
      <c r="Q220" s="153" t="s">
        <v>1330</v>
      </c>
      <c r="R220" s="154" t="s">
        <v>1331</v>
      </c>
      <c r="S220" s="155"/>
      <c r="T220" s="156"/>
      <c r="U220" s="146" t="s">
        <v>1304</v>
      </c>
      <c r="V220" s="146"/>
      <c r="W220" s="146"/>
      <c r="X220" s="146"/>
      <c r="Y220" s="145"/>
      <c r="Z220" s="146"/>
      <c r="AA220" s="145"/>
      <c r="AB220" s="145"/>
      <c r="AC220" s="157" t="s">
        <v>445</v>
      </c>
      <c r="AD220" s="157" t="s">
        <v>903</v>
      </c>
      <c r="AE220" s="146"/>
      <c r="AF220" s="157"/>
      <c r="AG220" s="145"/>
      <c r="AH220" s="146">
        <v>41304</v>
      </c>
      <c r="AI220" s="158">
        <v>41304</v>
      </c>
      <c r="BD220" s="160" t="e">
        <f t="shared" si="29"/>
        <v>#DIV/0!</v>
      </c>
      <c r="BE220" s="160" t="e">
        <f t="shared" si="30"/>
        <v>#VALUE!</v>
      </c>
      <c r="BF220" s="159">
        <f t="shared" si="31"/>
        <v>8</v>
      </c>
      <c r="BG220" s="159">
        <f t="shared" si="32"/>
        <v>0</v>
      </c>
      <c r="BH220" s="159">
        <f t="shared" si="33"/>
        <v>28</v>
      </c>
      <c r="BI220" s="159">
        <f t="shared" si="34"/>
        <v>0</v>
      </c>
      <c r="BJ220" s="159">
        <f t="shared" si="35"/>
        <v>0</v>
      </c>
    </row>
    <row r="221" spans="1:62" s="159" customFormat="1" ht="17.25" thickTop="1" thickBot="1">
      <c r="A221" s="144"/>
      <c r="B221" s="145"/>
      <c r="C221" s="146"/>
      <c r="D221" s="147">
        <v>7200</v>
      </c>
      <c r="E221" s="146" t="s">
        <v>1038</v>
      </c>
      <c r="F221" s="146"/>
      <c r="G221" s="148">
        <v>60000</v>
      </c>
      <c r="H221" s="149"/>
      <c r="I221" s="149"/>
      <c r="J221" s="150"/>
      <c r="K221" s="151">
        <f t="shared" si="27"/>
        <v>0</v>
      </c>
      <c r="L221" s="151">
        <f t="shared" si="28"/>
        <v>0</v>
      </c>
      <c r="M221" s="146" t="s">
        <v>1332</v>
      </c>
      <c r="N221" s="152" t="s">
        <v>862</v>
      </c>
      <c r="O221" s="147"/>
      <c r="P221" s="145"/>
      <c r="Q221" s="153" t="s">
        <v>1333</v>
      </c>
      <c r="R221" s="154"/>
      <c r="S221" s="155"/>
      <c r="T221" s="156"/>
      <c r="U221" s="146" t="s">
        <v>1334</v>
      </c>
      <c r="V221" s="146"/>
      <c r="W221" s="146"/>
      <c r="X221" s="146"/>
      <c r="Y221" s="145"/>
      <c r="Z221" s="146"/>
      <c r="AA221" s="145"/>
      <c r="AB221" s="145"/>
      <c r="AC221" s="157" t="s">
        <v>1335</v>
      </c>
      <c r="AD221" s="157" t="s">
        <v>420</v>
      </c>
      <c r="AE221" s="146"/>
      <c r="AF221" s="157"/>
      <c r="AG221" s="145"/>
      <c r="AH221" s="146">
        <v>41338</v>
      </c>
      <c r="AI221" s="158">
        <v>41338</v>
      </c>
      <c r="BD221" s="160" t="e">
        <f t="shared" si="29"/>
        <v>#DIV/0!</v>
      </c>
      <c r="BE221" s="160" t="e">
        <f t="shared" si="30"/>
        <v>#VALUE!</v>
      </c>
      <c r="BF221" s="159">
        <f t="shared" si="31"/>
        <v>0</v>
      </c>
      <c r="BG221" s="159">
        <f t="shared" si="32"/>
        <v>0</v>
      </c>
      <c r="BH221" s="159">
        <f t="shared" si="33"/>
        <v>28</v>
      </c>
      <c r="BI221" s="159">
        <f t="shared" si="34"/>
        <v>0</v>
      </c>
      <c r="BJ221" s="159">
        <f t="shared" si="35"/>
        <v>0</v>
      </c>
    </row>
    <row r="222" spans="1:62" s="159" customFormat="1" ht="17.25" thickTop="1" thickBot="1">
      <c r="A222" s="144"/>
      <c r="B222" s="145"/>
      <c r="C222" s="146"/>
      <c r="D222" s="147">
        <v>7200</v>
      </c>
      <c r="E222" s="146" t="s">
        <v>914</v>
      </c>
      <c r="F222" s="146"/>
      <c r="G222" s="148">
        <v>60000</v>
      </c>
      <c r="H222" s="149"/>
      <c r="I222" s="149"/>
      <c r="J222" s="150"/>
      <c r="K222" s="151">
        <f t="shared" si="27"/>
        <v>0</v>
      </c>
      <c r="L222" s="151">
        <f t="shared" si="28"/>
        <v>0</v>
      </c>
      <c r="M222" s="146" t="s">
        <v>1336</v>
      </c>
      <c r="N222" s="152" t="s">
        <v>862</v>
      </c>
      <c r="O222" s="147"/>
      <c r="P222" s="145"/>
      <c r="Q222" s="153" t="s">
        <v>1337</v>
      </c>
      <c r="R222" s="154">
        <v>26327910</v>
      </c>
      <c r="S222" s="155"/>
      <c r="T222" s="156"/>
      <c r="U222" s="146" t="s">
        <v>1334</v>
      </c>
      <c r="V222" s="146"/>
      <c r="W222" s="146"/>
      <c r="X222" s="146"/>
      <c r="Y222" s="145"/>
      <c r="Z222" s="146"/>
      <c r="AA222" s="145"/>
      <c r="AB222" s="145"/>
      <c r="AC222" s="157" t="s">
        <v>1338</v>
      </c>
      <c r="AD222" s="157" t="s">
        <v>1327</v>
      </c>
      <c r="AE222" s="146"/>
      <c r="AF222" s="157"/>
      <c r="AG222" s="145"/>
      <c r="AH222" s="146">
        <v>41340</v>
      </c>
      <c r="AI222" s="158">
        <v>41340</v>
      </c>
      <c r="BD222" s="160" t="e">
        <f t="shared" si="29"/>
        <v>#DIV/0!</v>
      </c>
      <c r="BE222" s="160" t="e">
        <f t="shared" si="30"/>
        <v>#VALUE!</v>
      </c>
      <c r="BF222" s="159">
        <f t="shared" si="31"/>
        <v>8</v>
      </c>
      <c r="BG222" s="159">
        <f t="shared" si="32"/>
        <v>0</v>
      </c>
      <c r="BH222" s="159">
        <f t="shared" si="33"/>
        <v>28</v>
      </c>
      <c r="BI222" s="159">
        <f t="shared" si="34"/>
        <v>0</v>
      </c>
      <c r="BJ222" s="159">
        <f t="shared" si="35"/>
        <v>0</v>
      </c>
    </row>
    <row r="223" spans="1:62" s="159" customFormat="1" ht="17.25" thickTop="1" thickBot="1">
      <c r="A223" s="144"/>
      <c r="B223" s="145"/>
      <c r="C223" s="146"/>
      <c r="D223" s="147">
        <v>7550</v>
      </c>
      <c r="E223" s="146" t="s">
        <v>1027</v>
      </c>
      <c r="F223" s="146"/>
      <c r="G223" s="148">
        <v>63125</v>
      </c>
      <c r="H223" s="149"/>
      <c r="I223" s="149"/>
      <c r="J223" s="150"/>
      <c r="K223" s="151">
        <f t="shared" si="27"/>
        <v>0</v>
      </c>
      <c r="L223" s="151">
        <f t="shared" si="28"/>
        <v>0</v>
      </c>
      <c r="M223" s="146" t="s">
        <v>1339</v>
      </c>
      <c r="N223" s="152" t="s">
        <v>1340</v>
      </c>
      <c r="O223" s="147"/>
      <c r="P223" s="145"/>
      <c r="Q223" s="153" t="s">
        <v>1341</v>
      </c>
      <c r="R223" s="154">
        <v>24934600</v>
      </c>
      <c r="S223" s="155"/>
      <c r="T223" s="156"/>
      <c r="U223" s="146" t="s">
        <v>1342</v>
      </c>
      <c r="V223" s="146"/>
      <c r="W223" s="146"/>
      <c r="X223" s="146"/>
      <c r="Y223" s="145"/>
      <c r="Z223" s="146"/>
      <c r="AA223" s="145"/>
      <c r="AB223" s="145"/>
      <c r="AC223" s="157" t="s">
        <v>585</v>
      </c>
      <c r="AD223" s="157" t="s">
        <v>420</v>
      </c>
      <c r="AE223" s="146"/>
      <c r="AF223" s="157"/>
      <c r="AG223" s="145"/>
      <c r="AH223" s="146">
        <v>41336</v>
      </c>
      <c r="AI223" s="158">
        <v>41336</v>
      </c>
      <c r="BD223" s="160" t="e">
        <f t="shared" si="29"/>
        <v>#DIV/0!</v>
      </c>
      <c r="BE223" s="160" t="e">
        <f t="shared" si="30"/>
        <v>#VALUE!</v>
      </c>
      <c r="BF223" s="159">
        <f t="shared" si="31"/>
        <v>8</v>
      </c>
      <c r="BG223" s="159">
        <f t="shared" si="32"/>
        <v>0</v>
      </c>
      <c r="BH223" s="159">
        <f t="shared" si="33"/>
        <v>18</v>
      </c>
      <c r="BI223" s="159">
        <f t="shared" si="34"/>
        <v>0</v>
      </c>
      <c r="BJ223" s="159">
        <f t="shared" si="35"/>
        <v>0</v>
      </c>
    </row>
    <row r="224" spans="1:62" s="159" customFormat="1" ht="17.25" thickTop="1" thickBot="1">
      <c r="A224" s="144"/>
      <c r="B224" s="145"/>
      <c r="C224" s="146"/>
      <c r="D224" s="147">
        <v>10000</v>
      </c>
      <c r="E224" s="146" t="s">
        <v>914</v>
      </c>
      <c r="F224" s="146"/>
      <c r="G224" s="148">
        <v>60000</v>
      </c>
      <c r="H224" s="149"/>
      <c r="I224" s="149"/>
      <c r="J224" s="150"/>
      <c r="K224" s="151">
        <f t="shared" si="27"/>
        <v>0</v>
      </c>
      <c r="L224" s="151">
        <f t="shared" si="28"/>
        <v>0</v>
      </c>
      <c r="M224" s="146" t="s">
        <v>1343</v>
      </c>
      <c r="N224" s="152" t="s">
        <v>910</v>
      </c>
      <c r="O224" s="147"/>
      <c r="P224" s="145"/>
      <c r="Q224" s="153" t="s">
        <v>1344</v>
      </c>
      <c r="R224" s="154">
        <v>26236232</v>
      </c>
      <c r="S224" s="155"/>
      <c r="T224" s="156"/>
      <c r="U224" s="146" t="s">
        <v>1345</v>
      </c>
      <c r="V224" s="146"/>
      <c r="W224" s="146"/>
      <c r="X224" s="146"/>
      <c r="Y224" s="145"/>
      <c r="Z224" s="146"/>
      <c r="AA224" s="145" t="s">
        <v>1346</v>
      </c>
      <c r="AB224" s="145"/>
      <c r="AC224" s="157" t="s">
        <v>1347</v>
      </c>
      <c r="AD224" s="157" t="s">
        <v>1348</v>
      </c>
      <c r="AE224" s="146"/>
      <c r="AF224" s="157"/>
      <c r="AG224" s="145"/>
      <c r="AH224" s="146">
        <v>41337</v>
      </c>
      <c r="AI224" s="158">
        <v>41337</v>
      </c>
      <c r="BD224" s="160" t="e">
        <f t="shared" si="29"/>
        <v>#DIV/0!</v>
      </c>
      <c r="BE224" s="160" t="e">
        <f t="shared" si="30"/>
        <v>#VALUE!</v>
      </c>
      <c r="BF224" s="159">
        <f t="shared" si="31"/>
        <v>8</v>
      </c>
      <c r="BG224" s="159">
        <f t="shared" si="32"/>
        <v>0</v>
      </c>
      <c r="BH224" s="159">
        <f t="shared" si="33"/>
        <v>28</v>
      </c>
      <c r="BI224" s="159">
        <f t="shared" si="34"/>
        <v>0</v>
      </c>
      <c r="BJ224" s="159">
        <f t="shared" si="35"/>
        <v>0</v>
      </c>
    </row>
    <row r="225" spans="1:62" s="159" customFormat="1" ht="17.25" thickTop="1" thickBot="1">
      <c r="A225" s="144"/>
      <c r="B225" s="145"/>
      <c r="C225" s="146"/>
      <c r="D225" s="147">
        <v>7200</v>
      </c>
      <c r="E225" s="146" t="s">
        <v>1281</v>
      </c>
      <c r="F225" s="146"/>
      <c r="G225" s="148">
        <v>60000</v>
      </c>
      <c r="H225" s="149"/>
      <c r="I225" s="149"/>
      <c r="J225" s="150"/>
      <c r="K225" s="151">
        <f t="shared" si="27"/>
        <v>0</v>
      </c>
      <c r="L225" s="151">
        <f t="shared" si="28"/>
        <v>0</v>
      </c>
      <c r="M225" s="146" t="s">
        <v>1349</v>
      </c>
      <c r="N225" s="152" t="s">
        <v>1350</v>
      </c>
      <c r="O225" s="147"/>
      <c r="P225" s="145"/>
      <c r="Q225" s="153" t="s">
        <v>1351</v>
      </c>
      <c r="R225" s="154">
        <v>26702914</v>
      </c>
      <c r="S225" s="155"/>
      <c r="T225" s="156"/>
      <c r="U225" s="146" t="s">
        <v>1352</v>
      </c>
      <c r="V225" s="146"/>
      <c r="W225" s="146"/>
      <c r="X225" s="146"/>
      <c r="Y225" s="145"/>
      <c r="Z225" s="146"/>
      <c r="AA225" s="145"/>
      <c r="AB225" s="145"/>
      <c r="AC225" s="157" t="s">
        <v>111</v>
      </c>
      <c r="AD225" s="157" t="s">
        <v>1327</v>
      </c>
      <c r="AE225" s="146"/>
      <c r="AF225" s="157"/>
      <c r="AG225" s="145"/>
      <c r="AH225" s="146">
        <v>41341</v>
      </c>
      <c r="AI225" s="158">
        <v>41341</v>
      </c>
      <c r="BD225" s="160" t="e">
        <f t="shared" si="29"/>
        <v>#DIV/0!</v>
      </c>
      <c r="BE225" s="160" t="e">
        <f t="shared" si="30"/>
        <v>#VALUE!</v>
      </c>
      <c r="BF225" s="159">
        <f t="shared" si="31"/>
        <v>8</v>
      </c>
      <c r="BG225" s="159">
        <f t="shared" si="32"/>
        <v>0</v>
      </c>
      <c r="BH225" s="159">
        <f t="shared" si="33"/>
        <v>27</v>
      </c>
      <c r="BI225" s="159">
        <f t="shared" si="34"/>
        <v>0</v>
      </c>
      <c r="BJ225" s="159">
        <f t="shared" si="35"/>
        <v>0</v>
      </c>
    </row>
    <row r="226" spans="1:62" s="159" customFormat="1" ht="17.25" thickTop="1" thickBot="1">
      <c r="A226" s="144"/>
      <c r="B226" s="145"/>
      <c r="C226" s="146"/>
      <c r="D226" s="147">
        <v>7500</v>
      </c>
      <c r="E226" s="146" t="s">
        <v>1135</v>
      </c>
      <c r="F226" s="146"/>
      <c r="G226" s="148">
        <v>62000</v>
      </c>
      <c r="H226" s="149"/>
      <c r="I226" s="149"/>
      <c r="J226" s="150"/>
      <c r="K226" s="151">
        <f t="shared" si="27"/>
        <v>0</v>
      </c>
      <c r="L226" s="151">
        <f t="shared" si="28"/>
        <v>0</v>
      </c>
      <c r="M226" s="146" t="s">
        <v>1353</v>
      </c>
      <c r="N226" s="152" t="s">
        <v>1354</v>
      </c>
      <c r="O226" s="147"/>
      <c r="P226" s="145"/>
      <c r="Q226" s="153" t="s">
        <v>1355</v>
      </c>
      <c r="R226" s="154"/>
      <c r="S226" s="155"/>
      <c r="T226" s="156"/>
      <c r="U226" s="146" t="s">
        <v>1356</v>
      </c>
      <c r="V226" s="146"/>
      <c r="W226" s="146"/>
      <c r="X226" s="146"/>
      <c r="Y226" s="145"/>
      <c r="Z226" s="146"/>
      <c r="AA226" s="145"/>
      <c r="AB226" s="145"/>
      <c r="AC226" s="157" t="s">
        <v>636</v>
      </c>
      <c r="AD226" s="157" t="s">
        <v>1348</v>
      </c>
      <c r="AE226" s="146"/>
      <c r="AF226" s="157"/>
      <c r="AG226" s="145"/>
      <c r="AH226" s="146">
        <v>41358</v>
      </c>
      <c r="AI226" s="158">
        <v>41358</v>
      </c>
      <c r="BD226" s="160" t="e">
        <f t="shared" si="29"/>
        <v>#DIV/0!</v>
      </c>
      <c r="BE226" s="160" t="e">
        <f t="shared" si="30"/>
        <v>#VALUE!</v>
      </c>
      <c r="BF226" s="159">
        <f t="shared" si="31"/>
        <v>0</v>
      </c>
      <c r="BG226" s="159">
        <f t="shared" si="32"/>
        <v>0</v>
      </c>
      <c r="BH226" s="159">
        <f t="shared" si="33"/>
        <v>6</v>
      </c>
      <c r="BI226" s="159">
        <f t="shared" si="34"/>
        <v>0</v>
      </c>
      <c r="BJ226" s="159">
        <f t="shared" si="35"/>
        <v>0</v>
      </c>
    </row>
    <row r="227" spans="1:62" s="159" customFormat="1" ht="17.25" thickTop="1" thickBot="1">
      <c r="A227" s="144"/>
      <c r="B227" s="145"/>
      <c r="C227" s="146"/>
      <c r="D227" s="147">
        <v>7200</v>
      </c>
      <c r="E227" s="146" t="s">
        <v>914</v>
      </c>
      <c r="F227" s="146"/>
      <c r="G227" s="148">
        <v>60000</v>
      </c>
      <c r="H227" s="149"/>
      <c r="I227" s="149"/>
      <c r="J227" s="150"/>
      <c r="K227" s="151">
        <f t="shared" si="27"/>
        <v>0</v>
      </c>
      <c r="L227" s="151">
        <f t="shared" si="28"/>
        <v>0</v>
      </c>
      <c r="M227" s="146" t="s">
        <v>1282</v>
      </c>
      <c r="N227" s="152" t="s">
        <v>862</v>
      </c>
      <c r="O227" s="147"/>
      <c r="P227" s="145"/>
      <c r="Q227" s="153" t="s">
        <v>1357</v>
      </c>
      <c r="R227" s="154">
        <v>26705635</v>
      </c>
      <c r="S227" s="155"/>
      <c r="T227" s="156"/>
      <c r="U227" s="146" t="s">
        <v>1358</v>
      </c>
      <c r="V227" s="146"/>
      <c r="W227" s="146"/>
      <c r="X227" s="146"/>
      <c r="Y227" s="145"/>
      <c r="Z227" s="146"/>
      <c r="AA227" s="145"/>
      <c r="AB227" s="145"/>
      <c r="AC227" s="157" t="s">
        <v>785</v>
      </c>
      <c r="AD227" s="157" t="s">
        <v>498</v>
      </c>
      <c r="AE227" s="146"/>
      <c r="AF227" s="157"/>
      <c r="AG227" s="145"/>
      <c r="AH227" s="146">
        <v>41363</v>
      </c>
      <c r="AI227" s="158">
        <v>41363</v>
      </c>
      <c r="BD227" s="160" t="e">
        <f t="shared" si="29"/>
        <v>#DIV/0!</v>
      </c>
      <c r="BE227" s="160" t="e">
        <f t="shared" si="30"/>
        <v>#VALUE!</v>
      </c>
      <c r="BF227" s="159">
        <f t="shared" si="31"/>
        <v>8</v>
      </c>
      <c r="BG227" s="159">
        <f t="shared" si="32"/>
        <v>0</v>
      </c>
      <c r="BH227" s="159">
        <f t="shared" si="33"/>
        <v>27</v>
      </c>
      <c r="BI227" s="159">
        <f t="shared" si="34"/>
        <v>0</v>
      </c>
      <c r="BJ227" s="159">
        <f t="shared" si="35"/>
        <v>0</v>
      </c>
    </row>
    <row r="228" spans="1:62" s="159" customFormat="1" ht="17.25" thickTop="1" thickBot="1">
      <c r="A228" s="144"/>
      <c r="B228" s="145"/>
      <c r="C228" s="146"/>
      <c r="D228" s="147">
        <v>7200</v>
      </c>
      <c r="E228" s="146" t="s">
        <v>1038</v>
      </c>
      <c r="F228" s="146"/>
      <c r="G228" s="148">
        <v>57000</v>
      </c>
      <c r="H228" s="149"/>
      <c r="I228" s="149"/>
      <c r="J228" s="150"/>
      <c r="K228" s="151">
        <f t="shared" si="27"/>
        <v>0</v>
      </c>
      <c r="L228" s="151">
        <f t="shared" si="28"/>
        <v>0</v>
      </c>
      <c r="M228" s="146" t="s">
        <v>1359</v>
      </c>
      <c r="N228" s="152" t="s">
        <v>1360</v>
      </c>
      <c r="O228" s="147"/>
      <c r="P228" s="145"/>
      <c r="Q228" s="153" t="s">
        <v>1361</v>
      </c>
      <c r="R228" s="154">
        <v>22908117</v>
      </c>
      <c r="S228" s="155"/>
      <c r="T228" s="156"/>
      <c r="U228" s="146" t="s">
        <v>1362</v>
      </c>
      <c r="V228" s="146"/>
      <c r="W228" s="146"/>
      <c r="X228" s="146"/>
      <c r="Y228" s="145"/>
      <c r="Z228" s="146"/>
      <c r="AA228" s="145"/>
      <c r="AB228" s="145"/>
      <c r="AC228" s="157" t="s">
        <v>404</v>
      </c>
      <c r="AD228" s="157" t="s">
        <v>414</v>
      </c>
      <c r="AE228" s="146"/>
      <c r="AF228" s="157"/>
      <c r="AG228" s="145"/>
      <c r="AH228" s="146">
        <v>41360</v>
      </c>
      <c r="AI228" s="158">
        <v>41360</v>
      </c>
      <c r="BD228" s="160" t="e">
        <f t="shared" si="29"/>
        <v>#DIV/0!</v>
      </c>
      <c r="BE228" s="160" t="e">
        <f t="shared" si="30"/>
        <v>#VALUE!</v>
      </c>
      <c r="BF228" s="159">
        <f t="shared" si="31"/>
        <v>8</v>
      </c>
      <c r="BG228" s="159">
        <f t="shared" si="32"/>
        <v>0</v>
      </c>
      <c r="BH228" s="159">
        <f t="shared" si="33"/>
        <v>27</v>
      </c>
      <c r="BI228" s="159">
        <f t="shared" si="34"/>
        <v>0</v>
      </c>
      <c r="BJ228" s="159">
        <f t="shared" si="35"/>
        <v>0</v>
      </c>
    </row>
    <row r="229" spans="1:62" s="159" customFormat="1" ht="17.25" thickTop="1" thickBot="1">
      <c r="A229" s="144"/>
      <c r="B229" s="145"/>
      <c r="C229" s="146"/>
      <c r="D229" s="147">
        <v>7200</v>
      </c>
      <c r="E229" s="146" t="s">
        <v>1042</v>
      </c>
      <c r="F229" s="146"/>
      <c r="G229" s="148">
        <v>60000</v>
      </c>
      <c r="H229" s="149"/>
      <c r="I229" s="149"/>
      <c r="J229" s="150"/>
      <c r="K229" s="151">
        <f t="shared" si="27"/>
        <v>0</v>
      </c>
      <c r="L229" s="151">
        <f t="shared" si="28"/>
        <v>0</v>
      </c>
      <c r="M229" s="146" t="s">
        <v>1363</v>
      </c>
      <c r="N229" s="152" t="s">
        <v>862</v>
      </c>
      <c r="O229" s="147"/>
      <c r="P229" s="145"/>
      <c r="Q229" s="153" t="s">
        <v>1364</v>
      </c>
      <c r="R229" s="154" t="s">
        <v>1365</v>
      </c>
      <c r="S229" s="155"/>
      <c r="T229" s="156"/>
      <c r="U229" s="146" t="s">
        <v>1366</v>
      </c>
      <c r="V229" s="146"/>
      <c r="W229" s="146"/>
      <c r="X229" s="146"/>
      <c r="Y229" s="145"/>
      <c r="Z229" s="146"/>
      <c r="AA229" s="145"/>
      <c r="AB229" s="145"/>
      <c r="AC229" s="157" t="s">
        <v>222</v>
      </c>
      <c r="AD229" s="157" t="s">
        <v>1327</v>
      </c>
      <c r="AE229" s="146"/>
      <c r="AF229" s="157"/>
      <c r="AG229" s="145"/>
      <c r="AH229" s="146">
        <v>41380</v>
      </c>
      <c r="AI229" s="158">
        <v>41380</v>
      </c>
      <c r="BD229" s="160" t="e">
        <f t="shared" si="29"/>
        <v>#DIV/0!</v>
      </c>
      <c r="BE229" s="160" t="e">
        <f t="shared" si="30"/>
        <v>#VALUE!</v>
      </c>
      <c r="BF229" s="159">
        <f t="shared" si="31"/>
        <v>8</v>
      </c>
      <c r="BG229" s="159">
        <f t="shared" si="32"/>
        <v>0</v>
      </c>
      <c r="BH229" s="159">
        <f t="shared" si="33"/>
        <v>27</v>
      </c>
      <c r="BI229" s="159">
        <f t="shared" si="34"/>
        <v>0</v>
      </c>
      <c r="BJ229" s="159">
        <f t="shared" si="35"/>
        <v>0</v>
      </c>
    </row>
    <row r="230" spans="1:62" s="159" customFormat="1" ht="17.25" thickTop="1" thickBot="1">
      <c r="A230" s="144"/>
      <c r="B230" s="145"/>
      <c r="C230" s="146"/>
      <c r="D230" s="147">
        <v>5900</v>
      </c>
      <c r="E230" s="146" t="s">
        <v>1135</v>
      </c>
      <c r="F230" s="146"/>
      <c r="G230" s="148">
        <v>50000</v>
      </c>
      <c r="H230" s="149"/>
      <c r="I230" s="149"/>
      <c r="J230" s="150"/>
      <c r="K230" s="151">
        <f t="shared" si="27"/>
        <v>0</v>
      </c>
      <c r="L230" s="151">
        <f t="shared" si="28"/>
        <v>0</v>
      </c>
      <c r="M230" s="146" t="s">
        <v>1367</v>
      </c>
      <c r="N230" s="152" t="s">
        <v>1260</v>
      </c>
      <c r="O230" s="147"/>
      <c r="P230" s="145"/>
      <c r="Q230" s="153" t="s">
        <v>1368</v>
      </c>
      <c r="R230" s="154" t="s">
        <v>1369</v>
      </c>
      <c r="S230" s="155"/>
      <c r="T230" s="156"/>
      <c r="U230" s="146" t="s">
        <v>1366</v>
      </c>
      <c r="V230" s="146"/>
      <c r="W230" s="146"/>
      <c r="X230" s="146"/>
      <c r="Y230" s="145"/>
      <c r="Z230" s="146"/>
      <c r="AA230" s="145"/>
      <c r="AB230" s="145"/>
      <c r="AC230" s="157" t="s">
        <v>1370</v>
      </c>
      <c r="AD230" s="157" t="s">
        <v>525</v>
      </c>
      <c r="AE230" s="146"/>
      <c r="AF230" s="157"/>
      <c r="AG230" s="145"/>
      <c r="AH230" s="146">
        <v>41383</v>
      </c>
      <c r="AI230" s="158">
        <v>41383</v>
      </c>
      <c r="BD230" s="160" t="e">
        <f t="shared" si="29"/>
        <v>#DIV/0!</v>
      </c>
      <c r="BE230" s="160" t="e">
        <f t="shared" si="30"/>
        <v>#VALUE!</v>
      </c>
      <c r="BF230" s="159">
        <f t="shared" si="31"/>
        <v>8</v>
      </c>
      <c r="BG230" s="159">
        <f t="shared" si="32"/>
        <v>0</v>
      </c>
      <c r="BH230" s="159">
        <f t="shared" si="33"/>
        <v>27</v>
      </c>
      <c r="BI230" s="159">
        <f t="shared" si="34"/>
        <v>0</v>
      </c>
      <c r="BJ230" s="159">
        <f t="shared" si="35"/>
        <v>0</v>
      </c>
    </row>
    <row r="231" spans="1:62" s="159" customFormat="1" ht="17.25" thickTop="1" thickBot="1">
      <c r="A231" s="144"/>
      <c r="B231" s="145"/>
      <c r="C231" s="146"/>
      <c r="D231" s="147">
        <v>7500</v>
      </c>
      <c r="E231" s="146" t="s">
        <v>1135</v>
      </c>
      <c r="F231" s="146"/>
      <c r="G231" s="148">
        <v>62000</v>
      </c>
      <c r="H231" s="149"/>
      <c r="I231" s="149"/>
      <c r="J231" s="150"/>
      <c r="K231" s="151">
        <f t="shared" si="27"/>
        <v>0</v>
      </c>
      <c r="L231" s="151">
        <f t="shared" si="28"/>
        <v>0</v>
      </c>
      <c r="M231" s="146" t="s">
        <v>1371</v>
      </c>
      <c r="N231" s="152" t="s">
        <v>1354</v>
      </c>
      <c r="O231" s="147"/>
      <c r="P231" s="145"/>
      <c r="Q231" s="153" t="s">
        <v>1372</v>
      </c>
      <c r="R231" s="154">
        <v>24027898</v>
      </c>
      <c r="S231" s="155"/>
      <c r="T231" s="156"/>
      <c r="U231" s="146" t="s">
        <v>1366</v>
      </c>
      <c r="V231" s="146"/>
      <c r="W231" s="146"/>
      <c r="X231" s="146"/>
      <c r="Y231" s="145"/>
      <c r="Z231" s="146"/>
      <c r="AA231" s="145"/>
      <c r="AB231" s="145"/>
      <c r="AC231" s="157" t="s">
        <v>518</v>
      </c>
      <c r="AD231" s="157" t="s">
        <v>693</v>
      </c>
      <c r="AE231" s="146"/>
      <c r="AF231" s="157"/>
      <c r="AG231" s="145"/>
      <c r="AH231" s="146">
        <v>41369</v>
      </c>
      <c r="AI231" s="158">
        <v>41369</v>
      </c>
      <c r="BD231" s="160" t="e">
        <f t="shared" si="29"/>
        <v>#DIV/0!</v>
      </c>
      <c r="BE231" s="160" t="e">
        <f t="shared" si="30"/>
        <v>#VALUE!</v>
      </c>
      <c r="BF231" s="159">
        <f t="shared" si="31"/>
        <v>8</v>
      </c>
      <c r="BG231" s="159">
        <f t="shared" si="32"/>
        <v>0</v>
      </c>
      <c r="BH231" s="159">
        <f t="shared" si="33"/>
        <v>27</v>
      </c>
      <c r="BI231" s="159">
        <f t="shared" si="34"/>
        <v>0</v>
      </c>
      <c r="BJ231" s="159">
        <f t="shared" si="35"/>
        <v>0</v>
      </c>
    </row>
    <row r="232" spans="1:62" s="159" customFormat="1" ht="17.25" thickTop="1" thickBot="1">
      <c r="A232" s="144"/>
      <c r="B232" s="145"/>
      <c r="C232" s="146"/>
      <c r="D232" s="147">
        <v>8000</v>
      </c>
      <c r="E232" s="146" t="s">
        <v>914</v>
      </c>
      <c r="F232" s="146"/>
      <c r="G232" s="148">
        <v>65000</v>
      </c>
      <c r="H232" s="149"/>
      <c r="I232" s="149"/>
      <c r="J232" s="150"/>
      <c r="K232" s="151">
        <f t="shared" si="27"/>
        <v>0</v>
      </c>
      <c r="L232" s="151">
        <f t="shared" si="28"/>
        <v>0</v>
      </c>
      <c r="M232" s="146" t="s">
        <v>1373</v>
      </c>
      <c r="N232" s="152" t="s">
        <v>1374</v>
      </c>
      <c r="O232" s="147"/>
      <c r="P232" s="145"/>
      <c r="Q232" s="153" t="s">
        <v>1375</v>
      </c>
      <c r="R232" s="154"/>
      <c r="S232" s="155"/>
      <c r="T232" s="156"/>
      <c r="U232" s="146" t="s">
        <v>1376</v>
      </c>
      <c r="V232" s="146"/>
      <c r="W232" s="146"/>
      <c r="X232" s="146"/>
      <c r="Y232" s="145"/>
      <c r="Z232" s="146"/>
      <c r="AA232" s="145"/>
      <c r="AB232" s="145"/>
      <c r="AC232" s="157" t="s">
        <v>404</v>
      </c>
      <c r="AD232" s="157" t="s">
        <v>414</v>
      </c>
      <c r="AE232" s="146"/>
      <c r="AF232" s="157"/>
      <c r="AG232" s="145"/>
      <c r="AH232" s="146">
        <v>41396</v>
      </c>
      <c r="AI232" s="158">
        <v>41396</v>
      </c>
      <c r="BD232" s="160" t="e">
        <f t="shared" si="29"/>
        <v>#DIV/0!</v>
      </c>
      <c r="BE232" s="160" t="e">
        <f t="shared" si="30"/>
        <v>#VALUE!</v>
      </c>
      <c r="BF232" s="159">
        <f t="shared" si="31"/>
        <v>0</v>
      </c>
      <c r="BG232" s="159">
        <f t="shared" si="32"/>
        <v>0</v>
      </c>
      <c r="BH232" s="159">
        <f t="shared" si="33"/>
        <v>27</v>
      </c>
      <c r="BI232" s="159">
        <f t="shared" si="34"/>
        <v>0</v>
      </c>
      <c r="BJ232" s="159">
        <f t="shared" si="35"/>
        <v>0</v>
      </c>
    </row>
    <row r="233" spans="1:62" s="159" customFormat="1" ht="17.25" thickTop="1" thickBot="1">
      <c r="A233" s="144"/>
      <c r="B233" s="145"/>
      <c r="C233" s="146"/>
      <c r="D233" s="147">
        <v>8000</v>
      </c>
      <c r="E233" s="146" t="s">
        <v>914</v>
      </c>
      <c r="F233" s="146"/>
      <c r="G233" s="148">
        <v>65000</v>
      </c>
      <c r="H233" s="149"/>
      <c r="I233" s="149"/>
      <c r="J233" s="150"/>
      <c r="K233" s="151">
        <f t="shared" si="27"/>
        <v>0</v>
      </c>
      <c r="L233" s="151">
        <f t="shared" si="28"/>
        <v>0</v>
      </c>
      <c r="M233" s="146" t="s">
        <v>1377</v>
      </c>
      <c r="N233" s="152" t="s">
        <v>1378</v>
      </c>
      <c r="O233" s="147"/>
      <c r="P233" s="145"/>
      <c r="Q233" s="153" t="s">
        <v>1379</v>
      </c>
      <c r="R233" s="154">
        <v>26222889</v>
      </c>
      <c r="S233" s="155"/>
      <c r="T233" s="156"/>
      <c r="U233" s="146" t="s">
        <v>1376</v>
      </c>
      <c r="V233" s="146"/>
      <c r="W233" s="146"/>
      <c r="X233" s="146"/>
      <c r="Y233" s="145"/>
      <c r="Z233" s="146"/>
      <c r="AA233" s="145"/>
      <c r="AB233" s="145"/>
      <c r="AC233" s="157" t="s">
        <v>1253</v>
      </c>
      <c r="AD233" s="157" t="s">
        <v>903</v>
      </c>
      <c r="AE233" s="146"/>
      <c r="AF233" s="157"/>
      <c r="AG233" s="145"/>
      <c r="AH233" s="146">
        <v>41392</v>
      </c>
      <c r="AI233" s="158">
        <v>41392</v>
      </c>
      <c r="BD233" s="160" t="e">
        <f t="shared" si="29"/>
        <v>#DIV/0!</v>
      </c>
      <c r="BE233" s="160" t="e">
        <f t="shared" si="30"/>
        <v>#VALUE!</v>
      </c>
      <c r="BF233" s="159">
        <f t="shared" si="31"/>
        <v>8</v>
      </c>
      <c r="BG233" s="159">
        <f t="shared" si="32"/>
        <v>0</v>
      </c>
      <c r="BH233" s="159">
        <f t="shared" si="33"/>
        <v>27</v>
      </c>
      <c r="BI233" s="159">
        <f t="shared" si="34"/>
        <v>0</v>
      </c>
      <c r="BJ233" s="159">
        <f t="shared" si="35"/>
        <v>0</v>
      </c>
    </row>
    <row r="234" spans="1:62" s="159" customFormat="1" ht="17.25" thickTop="1" thickBot="1">
      <c r="A234" s="144"/>
      <c r="B234" s="145"/>
      <c r="C234" s="146"/>
      <c r="D234" s="147">
        <v>8000</v>
      </c>
      <c r="E234" s="146" t="s">
        <v>1042</v>
      </c>
      <c r="F234" s="146"/>
      <c r="G234" s="148">
        <v>65000</v>
      </c>
      <c r="H234" s="149"/>
      <c r="I234" s="149"/>
      <c r="J234" s="150"/>
      <c r="K234" s="151">
        <f t="shared" si="27"/>
        <v>0</v>
      </c>
      <c r="L234" s="151">
        <f t="shared" si="28"/>
        <v>0</v>
      </c>
      <c r="M234" s="146" t="s">
        <v>1380</v>
      </c>
      <c r="N234" s="152" t="s">
        <v>1381</v>
      </c>
      <c r="O234" s="147"/>
      <c r="P234" s="145"/>
      <c r="Q234" s="153" t="s">
        <v>1382</v>
      </c>
      <c r="R234" s="154" t="s">
        <v>1383</v>
      </c>
      <c r="S234" s="155"/>
      <c r="T234" s="156"/>
      <c r="U234" s="146" t="s">
        <v>1384</v>
      </c>
      <c r="V234" s="146"/>
      <c r="W234" s="146"/>
      <c r="X234" s="146"/>
      <c r="Y234" s="145"/>
      <c r="Z234" s="146"/>
      <c r="AA234" s="145"/>
      <c r="AB234" s="145"/>
      <c r="AC234" s="157" t="s">
        <v>1385</v>
      </c>
      <c r="AD234" s="157" t="s">
        <v>1327</v>
      </c>
      <c r="AE234" s="146"/>
      <c r="AF234" s="157"/>
      <c r="AG234" s="145"/>
      <c r="AH234" s="146">
        <v>41395</v>
      </c>
      <c r="AI234" s="158">
        <v>41395</v>
      </c>
      <c r="BD234" s="160" t="e">
        <f t="shared" si="29"/>
        <v>#DIV/0!</v>
      </c>
      <c r="BE234" s="160" t="e">
        <f t="shared" si="30"/>
        <v>#VALUE!</v>
      </c>
      <c r="BF234" s="159">
        <f t="shared" si="31"/>
        <v>8</v>
      </c>
      <c r="BG234" s="159">
        <f t="shared" si="32"/>
        <v>0</v>
      </c>
      <c r="BH234" s="159">
        <f t="shared" si="33"/>
        <v>41</v>
      </c>
      <c r="BI234" s="159">
        <f t="shared" si="34"/>
        <v>0</v>
      </c>
      <c r="BJ234" s="159">
        <f t="shared" si="35"/>
        <v>0</v>
      </c>
    </row>
    <row r="235" spans="1:62" s="159" customFormat="1" ht="17.25" thickTop="1" thickBot="1">
      <c r="A235" s="144"/>
      <c r="B235" s="145"/>
      <c r="C235" s="146"/>
      <c r="D235" s="147">
        <v>11250</v>
      </c>
      <c r="E235" s="146" t="s">
        <v>1153</v>
      </c>
      <c r="F235" s="146"/>
      <c r="G235" s="148">
        <v>60000</v>
      </c>
      <c r="H235" s="149"/>
      <c r="I235" s="149"/>
      <c r="J235" s="150"/>
      <c r="K235" s="151">
        <f t="shared" si="27"/>
        <v>0</v>
      </c>
      <c r="L235" s="151">
        <f t="shared" si="28"/>
        <v>0</v>
      </c>
      <c r="M235" s="146" t="s">
        <v>1386</v>
      </c>
      <c r="N235" s="152" t="s">
        <v>1387</v>
      </c>
      <c r="O235" s="147"/>
      <c r="P235" s="145"/>
      <c r="Q235" s="153" t="s">
        <v>1388</v>
      </c>
      <c r="R235" s="154" t="s">
        <v>1389</v>
      </c>
      <c r="S235" s="155"/>
      <c r="T235" s="156"/>
      <c r="U235" s="146" t="s">
        <v>1390</v>
      </c>
      <c r="V235" s="146"/>
      <c r="W235" s="146"/>
      <c r="X235" s="146"/>
      <c r="Y235" s="145"/>
      <c r="Z235" s="146"/>
      <c r="AA235" s="145"/>
      <c r="AB235" s="145"/>
      <c r="AC235" s="157" t="s">
        <v>1391</v>
      </c>
      <c r="AD235" s="157" t="s">
        <v>1348</v>
      </c>
      <c r="AE235" s="146"/>
      <c r="AF235" s="157"/>
      <c r="AG235" s="145"/>
      <c r="AH235" s="146">
        <v>41391</v>
      </c>
      <c r="AI235" s="158">
        <v>41391</v>
      </c>
      <c r="BD235" s="160" t="e">
        <f t="shared" si="29"/>
        <v>#DIV/0!</v>
      </c>
      <c r="BE235" s="160" t="e">
        <f t="shared" si="30"/>
        <v>#VALUE!</v>
      </c>
      <c r="BF235" s="159">
        <f t="shared" si="31"/>
        <v>8</v>
      </c>
      <c r="BG235" s="159">
        <f t="shared" si="32"/>
        <v>0</v>
      </c>
      <c r="BH235" s="159">
        <f t="shared" si="33"/>
        <v>27</v>
      </c>
      <c r="BI235" s="159">
        <f t="shared" si="34"/>
        <v>0</v>
      </c>
      <c r="BJ235" s="159">
        <f t="shared" si="35"/>
        <v>0</v>
      </c>
    </row>
    <row r="236" spans="1:62" s="159" customFormat="1" ht="17.25" thickTop="1" thickBot="1">
      <c r="A236" s="144"/>
      <c r="B236" s="145"/>
      <c r="C236" s="146"/>
      <c r="D236" s="147">
        <v>20800</v>
      </c>
      <c r="E236" s="146" t="s">
        <v>1135</v>
      </c>
      <c r="F236" s="146"/>
      <c r="G236" s="148">
        <v>60000</v>
      </c>
      <c r="H236" s="149"/>
      <c r="I236" s="149"/>
      <c r="J236" s="150"/>
      <c r="K236" s="151">
        <f t="shared" si="27"/>
        <v>0</v>
      </c>
      <c r="L236" s="151">
        <f t="shared" si="28"/>
        <v>0</v>
      </c>
      <c r="M236" s="146" t="s">
        <v>1392</v>
      </c>
      <c r="N236" s="152" t="s">
        <v>1393</v>
      </c>
      <c r="O236" s="147"/>
      <c r="P236" s="145"/>
      <c r="Q236" s="153" t="s">
        <v>1394</v>
      </c>
      <c r="R236" s="154">
        <v>24502864</v>
      </c>
      <c r="S236" s="155"/>
      <c r="T236" s="156"/>
      <c r="U236" s="146" t="s">
        <v>1395</v>
      </c>
      <c r="V236" s="146"/>
      <c r="W236" s="146"/>
      <c r="X236" s="146"/>
      <c r="Y236" s="145"/>
      <c r="Z236" s="146"/>
      <c r="AA236" s="145"/>
      <c r="AB236" s="145"/>
      <c r="AC236" s="157" t="s">
        <v>211</v>
      </c>
      <c r="AD236" s="157" t="s">
        <v>1327</v>
      </c>
      <c r="AE236" s="146"/>
      <c r="AF236" s="157"/>
      <c r="AG236" s="145"/>
      <c r="AH236" s="146">
        <v>41405</v>
      </c>
      <c r="AI236" s="158">
        <v>41405</v>
      </c>
      <c r="BD236" s="160" t="e">
        <f t="shared" si="29"/>
        <v>#DIV/0!</v>
      </c>
      <c r="BE236" s="160" t="e">
        <f t="shared" si="30"/>
        <v>#VALUE!</v>
      </c>
      <c r="BF236" s="159">
        <f t="shared" si="31"/>
        <v>8</v>
      </c>
      <c r="BG236" s="159">
        <f t="shared" si="32"/>
        <v>0</v>
      </c>
      <c r="BH236" s="159">
        <f t="shared" si="33"/>
        <v>27</v>
      </c>
      <c r="BI236" s="159">
        <f t="shared" si="34"/>
        <v>0</v>
      </c>
      <c r="BJ236" s="159">
        <f t="shared" si="35"/>
        <v>0</v>
      </c>
    </row>
    <row r="237" spans="1:62" s="159" customFormat="1" ht="17.25" thickTop="1" thickBot="1">
      <c r="A237" s="144"/>
      <c r="B237" s="145"/>
      <c r="C237" s="146"/>
      <c r="D237" s="147">
        <v>8000</v>
      </c>
      <c r="E237" s="146" t="s">
        <v>1027</v>
      </c>
      <c r="F237" s="146"/>
      <c r="G237" s="148">
        <v>65000</v>
      </c>
      <c r="H237" s="149"/>
      <c r="I237" s="149"/>
      <c r="J237" s="150"/>
      <c r="K237" s="151">
        <f t="shared" si="27"/>
        <v>0</v>
      </c>
      <c r="L237" s="151">
        <f t="shared" si="28"/>
        <v>0</v>
      </c>
      <c r="M237" s="146" t="s">
        <v>1396</v>
      </c>
      <c r="N237" s="152" t="s">
        <v>1397</v>
      </c>
      <c r="O237" s="147"/>
      <c r="P237" s="145"/>
      <c r="Q237" s="153" t="s">
        <v>1398</v>
      </c>
      <c r="R237" s="154">
        <v>27870090</v>
      </c>
      <c r="S237" s="155"/>
      <c r="T237" s="156"/>
      <c r="U237" s="146" t="s">
        <v>1399</v>
      </c>
      <c r="V237" s="146"/>
      <c r="W237" s="146"/>
      <c r="X237" s="146"/>
      <c r="Y237" s="145"/>
      <c r="Z237" s="146"/>
      <c r="AA237" s="145"/>
      <c r="AB237" s="145"/>
      <c r="AC237" s="157" t="s">
        <v>1391</v>
      </c>
      <c r="AD237" s="157" t="s">
        <v>1348</v>
      </c>
      <c r="AE237" s="146"/>
      <c r="AF237" s="157"/>
      <c r="AG237" s="145"/>
      <c r="AH237" s="146">
        <v>41400</v>
      </c>
      <c r="AI237" s="158">
        <v>41400</v>
      </c>
      <c r="BD237" s="160" t="e">
        <f t="shared" si="29"/>
        <v>#DIV/0!</v>
      </c>
      <c r="BE237" s="160" t="e">
        <f t="shared" si="30"/>
        <v>#VALUE!</v>
      </c>
      <c r="BF237" s="159">
        <f t="shared" si="31"/>
        <v>8</v>
      </c>
      <c r="BG237" s="159">
        <f t="shared" si="32"/>
        <v>0</v>
      </c>
      <c r="BH237" s="159">
        <f t="shared" si="33"/>
        <v>27</v>
      </c>
      <c r="BI237" s="159">
        <f t="shared" si="34"/>
        <v>0</v>
      </c>
      <c r="BJ237" s="159">
        <f t="shared" si="35"/>
        <v>0</v>
      </c>
    </row>
    <row r="238" spans="1:62" s="159" customFormat="1" ht="17.25" thickTop="1" thickBot="1">
      <c r="A238" s="144"/>
      <c r="B238" s="145"/>
      <c r="C238" s="146"/>
      <c r="D238" s="147">
        <v>8800</v>
      </c>
      <c r="E238" s="146" t="s">
        <v>1027</v>
      </c>
      <c r="F238" s="146"/>
      <c r="G238" s="148">
        <v>72000</v>
      </c>
      <c r="H238" s="149"/>
      <c r="I238" s="149"/>
      <c r="J238" s="150"/>
      <c r="K238" s="151">
        <f t="shared" si="27"/>
        <v>0</v>
      </c>
      <c r="L238" s="151">
        <f t="shared" si="28"/>
        <v>0</v>
      </c>
      <c r="M238" s="146" t="s">
        <v>1400</v>
      </c>
      <c r="N238" s="152" t="s">
        <v>1401</v>
      </c>
      <c r="O238" s="147"/>
      <c r="P238" s="145"/>
      <c r="Q238" s="153" t="s">
        <v>1402</v>
      </c>
      <c r="R238" s="154" t="s">
        <v>1403</v>
      </c>
      <c r="S238" s="155"/>
      <c r="T238" s="156"/>
      <c r="U238" s="146" t="s">
        <v>1399</v>
      </c>
      <c r="V238" s="146"/>
      <c r="W238" s="146"/>
      <c r="X238" s="146"/>
      <c r="Y238" s="145"/>
      <c r="Z238" s="146"/>
      <c r="AA238" s="145"/>
      <c r="AB238" s="145"/>
      <c r="AC238" s="157" t="s">
        <v>636</v>
      </c>
      <c r="AD238" s="157" t="s">
        <v>1348</v>
      </c>
      <c r="AE238" s="146"/>
      <c r="AF238" s="157"/>
      <c r="AG238" s="145"/>
      <c r="AH238" s="146">
        <v>41416</v>
      </c>
      <c r="AI238" s="158">
        <v>41416</v>
      </c>
      <c r="BD238" s="160" t="e">
        <f t="shared" si="29"/>
        <v>#DIV/0!</v>
      </c>
      <c r="BE238" s="160" t="e">
        <f t="shared" si="30"/>
        <v>#VALUE!</v>
      </c>
      <c r="BF238" s="159">
        <f t="shared" si="31"/>
        <v>8</v>
      </c>
      <c r="BG238" s="159">
        <f t="shared" si="32"/>
        <v>0</v>
      </c>
      <c r="BH238" s="159">
        <f t="shared" si="33"/>
        <v>27</v>
      </c>
      <c r="BI238" s="159">
        <f t="shared" si="34"/>
        <v>0</v>
      </c>
      <c r="BJ238" s="159">
        <f t="shared" si="35"/>
        <v>0</v>
      </c>
    </row>
    <row r="239" spans="1:62" s="159" customFormat="1" ht="17.25" thickTop="1" thickBot="1">
      <c r="A239" s="144"/>
      <c r="B239" s="145"/>
      <c r="C239" s="146"/>
      <c r="D239" s="147">
        <v>7200</v>
      </c>
      <c r="E239" s="146" t="s">
        <v>1114</v>
      </c>
      <c r="F239" s="146"/>
      <c r="G239" s="148">
        <v>60000</v>
      </c>
      <c r="H239" s="149"/>
      <c r="I239" s="149"/>
      <c r="J239" s="150"/>
      <c r="K239" s="151">
        <f t="shared" si="27"/>
        <v>0</v>
      </c>
      <c r="L239" s="151">
        <f t="shared" si="28"/>
        <v>0</v>
      </c>
      <c r="M239" s="146" t="s">
        <v>1404</v>
      </c>
      <c r="N239" s="152" t="s">
        <v>1405</v>
      </c>
      <c r="O239" s="147"/>
      <c r="P239" s="145"/>
      <c r="Q239" s="153" t="s">
        <v>1406</v>
      </c>
      <c r="R239" s="154">
        <v>22634851</v>
      </c>
      <c r="S239" s="155"/>
      <c r="T239" s="156"/>
      <c r="U239" s="146" t="s">
        <v>1407</v>
      </c>
      <c r="V239" s="146"/>
      <c r="W239" s="146"/>
      <c r="X239" s="146"/>
      <c r="Y239" s="145"/>
      <c r="Z239" s="146"/>
      <c r="AA239" s="145"/>
      <c r="AB239" s="145"/>
      <c r="AC239" s="157" t="s">
        <v>1408</v>
      </c>
      <c r="AD239" s="157" t="s">
        <v>1348</v>
      </c>
      <c r="AE239" s="146"/>
      <c r="AF239" s="157"/>
      <c r="AG239" s="145"/>
      <c r="AH239" s="146">
        <v>41419</v>
      </c>
      <c r="AI239" s="158">
        <v>41419</v>
      </c>
      <c r="BD239" s="160" t="e">
        <f t="shared" si="29"/>
        <v>#DIV/0!</v>
      </c>
      <c r="BE239" s="160" t="e">
        <f t="shared" si="30"/>
        <v>#VALUE!</v>
      </c>
      <c r="BF239" s="159">
        <f t="shared" si="31"/>
        <v>8</v>
      </c>
      <c r="BG239" s="159">
        <f t="shared" si="32"/>
        <v>0</v>
      </c>
      <c r="BH239" s="159">
        <f t="shared" si="33"/>
        <v>27</v>
      </c>
      <c r="BI239" s="159">
        <f t="shared" si="34"/>
        <v>0</v>
      </c>
      <c r="BJ239" s="159">
        <f t="shared" si="35"/>
        <v>0</v>
      </c>
    </row>
    <row r="240" spans="1:62" s="159" customFormat="1" ht="17.25" thickTop="1" thickBot="1">
      <c r="A240" s="144"/>
      <c r="B240" s="145"/>
      <c r="C240" s="146"/>
      <c r="D240" s="147">
        <v>8200</v>
      </c>
      <c r="E240" s="146" t="s">
        <v>914</v>
      </c>
      <c r="F240" s="146"/>
      <c r="G240" s="148">
        <v>67000</v>
      </c>
      <c r="H240" s="149"/>
      <c r="I240" s="149"/>
      <c r="J240" s="150"/>
      <c r="K240" s="151">
        <f t="shared" si="27"/>
        <v>0</v>
      </c>
      <c r="L240" s="151">
        <f t="shared" si="28"/>
        <v>0</v>
      </c>
      <c r="M240" s="146" t="s">
        <v>1409</v>
      </c>
      <c r="N240" s="152" t="s">
        <v>1410</v>
      </c>
      <c r="O240" s="147"/>
      <c r="P240" s="145"/>
      <c r="Q240" s="153" t="s">
        <v>1411</v>
      </c>
      <c r="R240" s="154" t="s">
        <v>1412</v>
      </c>
      <c r="S240" s="155"/>
      <c r="T240" s="156"/>
      <c r="U240" s="146" t="s">
        <v>1407</v>
      </c>
      <c r="V240" s="146"/>
      <c r="W240" s="146"/>
      <c r="X240" s="146"/>
      <c r="Y240" s="145"/>
      <c r="Z240" s="146"/>
      <c r="AA240" s="145"/>
      <c r="AB240" s="145"/>
      <c r="AC240" s="157" t="s">
        <v>1413</v>
      </c>
      <c r="AD240" s="157" t="s">
        <v>525</v>
      </c>
      <c r="AE240" s="146"/>
      <c r="AF240" s="157"/>
      <c r="AG240" s="145"/>
      <c r="AH240" s="146">
        <v>41418</v>
      </c>
      <c r="AI240" s="158">
        <v>41418</v>
      </c>
      <c r="BD240" s="160" t="e">
        <f t="shared" si="29"/>
        <v>#DIV/0!</v>
      </c>
      <c r="BE240" s="160" t="e">
        <f t="shared" si="30"/>
        <v>#VALUE!</v>
      </c>
      <c r="BF240" s="159">
        <f t="shared" si="31"/>
        <v>8</v>
      </c>
      <c r="BG240" s="159">
        <f t="shared" si="32"/>
        <v>0</v>
      </c>
      <c r="BH240" s="159">
        <f t="shared" si="33"/>
        <v>27</v>
      </c>
      <c r="BI240" s="159">
        <f t="shared" si="34"/>
        <v>0</v>
      </c>
      <c r="BJ240" s="159">
        <f t="shared" si="35"/>
        <v>0</v>
      </c>
    </row>
    <row r="241" spans="1:62" s="159" customFormat="1" ht="17.25" thickTop="1" thickBot="1">
      <c r="A241" s="144"/>
      <c r="B241" s="145"/>
      <c r="C241" s="146"/>
      <c r="D241" s="147">
        <v>7200</v>
      </c>
      <c r="E241" s="146" t="s">
        <v>1135</v>
      </c>
      <c r="F241" s="146"/>
      <c r="G241" s="148">
        <v>60000</v>
      </c>
      <c r="H241" s="149"/>
      <c r="I241" s="149"/>
      <c r="J241" s="150"/>
      <c r="K241" s="151">
        <f t="shared" si="27"/>
        <v>0</v>
      </c>
      <c r="L241" s="151">
        <f t="shared" si="28"/>
        <v>0</v>
      </c>
      <c r="M241" s="146" t="s">
        <v>1414</v>
      </c>
      <c r="N241" s="152" t="s">
        <v>862</v>
      </c>
      <c r="O241" s="147"/>
      <c r="P241" s="145"/>
      <c r="Q241" s="153" t="s">
        <v>1415</v>
      </c>
      <c r="R241" s="154">
        <v>26205848</v>
      </c>
      <c r="S241" s="155"/>
      <c r="T241" s="156"/>
      <c r="U241" s="146" t="s">
        <v>1416</v>
      </c>
      <c r="V241" s="146"/>
      <c r="W241" s="146"/>
      <c r="X241" s="146"/>
      <c r="Y241" s="145"/>
      <c r="Z241" s="146"/>
      <c r="AA241" s="145"/>
      <c r="AB241" s="145"/>
      <c r="AC241" s="157" t="s">
        <v>568</v>
      </c>
      <c r="AD241" s="157" t="s">
        <v>446</v>
      </c>
      <c r="AE241" s="146"/>
      <c r="AF241" s="157"/>
      <c r="AG241" s="145"/>
      <c r="AH241" s="146">
        <v>41358</v>
      </c>
      <c r="AI241" s="158">
        <v>41358</v>
      </c>
      <c r="BD241" s="160" t="e">
        <f t="shared" si="29"/>
        <v>#DIV/0!</v>
      </c>
      <c r="BE241" s="160" t="e">
        <f t="shared" si="30"/>
        <v>#VALUE!</v>
      </c>
      <c r="BF241" s="159">
        <f t="shared" si="31"/>
        <v>8</v>
      </c>
      <c r="BG241" s="159">
        <f t="shared" si="32"/>
        <v>0</v>
      </c>
      <c r="BH241" s="159">
        <f t="shared" si="33"/>
        <v>27</v>
      </c>
      <c r="BI241" s="159">
        <f t="shared" si="34"/>
        <v>0</v>
      </c>
      <c r="BJ241" s="159">
        <f t="shared" si="35"/>
        <v>0</v>
      </c>
    </row>
    <row r="242" spans="1:62" s="159" customFormat="1" ht="17.25" thickTop="1" thickBot="1">
      <c r="A242" s="144"/>
      <c r="B242" s="145"/>
      <c r="C242" s="146"/>
      <c r="D242" s="147">
        <v>8200</v>
      </c>
      <c r="E242" s="146" t="s">
        <v>914</v>
      </c>
      <c r="F242" s="146"/>
      <c r="G242" s="148">
        <v>67000</v>
      </c>
      <c r="H242" s="149"/>
      <c r="I242" s="149"/>
      <c r="J242" s="150"/>
      <c r="K242" s="151">
        <f t="shared" si="27"/>
        <v>0</v>
      </c>
      <c r="L242" s="151">
        <f t="shared" si="28"/>
        <v>0</v>
      </c>
      <c r="M242" s="146" t="s">
        <v>1417</v>
      </c>
      <c r="N242" s="152" t="s">
        <v>1410</v>
      </c>
      <c r="O242" s="147"/>
      <c r="P242" s="145"/>
      <c r="Q242" s="153" t="s">
        <v>1418</v>
      </c>
      <c r="R242" s="154">
        <v>24703512</v>
      </c>
      <c r="S242" s="155"/>
      <c r="T242" s="156"/>
      <c r="U242" s="146" t="s">
        <v>1419</v>
      </c>
      <c r="V242" s="146"/>
      <c r="W242" s="146"/>
      <c r="X242" s="146"/>
      <c r="Y242" s="145"/>
      <c r="Z242" s="146"/>
      <c r="AA242" s="145"/>
      <c r="AB242" s="145"/>
      <c r="AC242" s="157" t="s">
        <v>844</v>
      </c>
      <c r="AD242" s="157" t="s">
        <v>420</v>
      </c>
      <c r="AE242" s="146"/>
      <c r="AF242" s="157"/>
      <c r="AG242" s="145"/>
      <c r="AH242" s="146">
        <v>41420</v>
      </c>
      <c r="AI242" s="158">
        <v>41420</v>
      </c>
      <c r="BD242" s="160" t="e">
        <f t="shared" si="29"/>
        <v>#DIV/0!</v>
      </c>
      <c r="BE242" s="160" t="e">
        <f t="shared" si="30"/>
        <v>#VALUE!</v>
      </c>
      <c r="BF242" s="159">
        <f t="shared" si="31"/>
        <v>8</v>
      </c>
      <c r="BG242" s="159">
        <f t="shared" si="32"/>
        <v>0</v>
      </c>
      <c r="BH242" s="159">
        <f t="shared" si="33"/>
        <v>65</v>
      </c>
      <c r="BI242" s="159">
        <f t="shared" si="34"/>
        <v>0</v>
      </c>
      <c r="BJ242" s="159">
        <f t="shared" si="35"/>
        <v>0</v>
      </c>
    </row>
    <row r="243" spans="1:62" s="159" customFormat="1" ht="17.25" thickTop="1" thickBot="1">
      <c r="A243" s="144"/>
      <c r="B243" s="145"/>
      <c r="C243" s="146"/>
      <c r="D243" s="147">
        <v>21000</v>
      </c>
      <c r="E243" s="146" t="s">
        <v>1042</v>
      </c>
      <c r="F243" s="146"/>
      <c r="G243" s="148">
        <v>67000</v>
      </c>
      <c r="H243" s="149"/>
      <c r="I243" s="149"/>
      <c r="J243" s="150"/>
      <c r="K243" s="151">
        <f t="shared" si="27"/>
        <v>0</v>
      </c>
      <c r="L243" s="151">
        <f t="shared" si="28"/>
        <v>0</v>
      </c>
      <c r="M243" s="146" t="s">
        <v>1420</v>
      </c>
      <c r="N243" s="152" t="s">
        <v>1421</v>
      </c>
      <c r="O243" s="147"/>
      <c r="P243" s="145"/>
      <c r="Q243" s="153" t="s">
        <v>1422</v>
      </c>
      <c r="R243" s="154">
        <v>38338850</v>
      </c>
      <c r="S243" s="155"/>
      <c r="T243" s="156"/>
      <c r="U243" s="146" t="s">
        <v>1423</v>
      </c>
      <c r="V243" s="146"/>
      <c r="W243" s="146"/>
      <c r="X243" s="146"/>
      <c r="Y243" s="145"/>
      <c r="Z243" s="146"/>
      <c r="AA243" s="145"/>
      <c r="AB243" s="145"/>
      <c r="AC243" s="157" t="s">
        <v>1424</v>
      </c>
      <c r="AD243" s="157" t="s">
        <v>1245</v>
      </c>
      <c r="AE243" s="146"/>
      <c r="AF243" s="157"/>
      <c r="AG243" s="145"/>
      <c r="AH243" s="146">
        <v>41423</v>
      </c>
      <c r="AI243" s="158">
        <v>41423</v>
      </c>
      <c r="BD243" s="160" t="e">
        <f t="shared" si="29"/>
        <v>#DIV/0!</v>
      </c>
      <c r="BE243" s="160" t="e">
        <f t="shared" si="30"/>
        <v>#VALUE!</v>
      </c>
      <c r="BF243" s="159">
        <f t="shared" si="31"/>
        <v>8</v>
      </c>
      <c r="BG243" s="159">
        <f t="shared" si="32"/>
        <v>0</v>
      </c>
      <c r="BH243" s="159">
        <f t="shared" si="33"/>
        <v>34</v>
      </c>
      <c r="BI243" s="159">
        <f t="shared" si="34"/>
        <v>0</v>
      </c>
      <c r="BJ243" s="159">
        <f t="shared" si="35"/>
        <v>0</v>
      </c>
    </row>
    <row r="244" spans="1:62" s="159" customFormat="1" ht="17.25" thickTop="1" thickBot="1">
      <c r="A244" s="144"/>
      <c r="B244" s="145"/>
      <c r="C244" s="146"/>
      <c r="D244" s="147">
        <v>7200</v>
      </c>
      <c r="E244" s="146" t="s">
        <v>1027</v>
      </c>
      <c r="F244" s="146"/>
      <c r="G244" s="148">
        <v>57000</v>
      </c>
      <c r="H244" s="149"/>
      <c r="I244" s="149"/>
      <c r="J244" s="150"/>
      <c r="K244" s="151">
        <f t="shared" si="27"/>
        <v>0</v>
      </c>
      <c r="L244" s="151">
        <f t="shared" si="28"/>
        <v>0</v>
      </c>
      <c r="M244" s="146" t="s">
        <v>1425</v>
      </c>
      <c r="N244" s="152" t="s">
        <v>729</v>
      </c>
      <c r="O244" s="147"/>
      <c r="P244" s="145"/>
      <c r="Q244" s="153" t="s">
        <v>1426</v>
      </c>
      <c r="R244" s="154" t="s">
        <v>1427</v>
      </c>
      <c r="S244" s="155"/>
      <c r="T244" s="156"/>
      <c r="U244" s="146" t="s">
        <v>1428</v>
      </c>
      <c r="V244" s="146"/>
      <c r="W244" s="146"/>
      <c r="X244" s="146"/>
      <c r="Y244" s="145"/>
      <c r="Z244" s="146"/>
      <c r="AA244" s="145"/>
      <c r="AB244" s="145"/>
      <c r="AC244" s="157" t="s">
        <v>465</v>
      </c>
      <c r="AD244" s="157" t="s">
        <v>466</v>
      </c>
      <c r="AE244" s="146"/>
      <c r="AF244" s="157"/>
      <c r="AG244" s="145"/>
      <c r="AH244" s="146">
        <v>41289</v>
      </c>
      <c r="AI244" s="158">
        <v>41289</v>
      </c>
      <c r="BD244" s="160" t="e">
        <f t="shared" si="29"/>
        <v>#DIV/0!</v>
      </c>
      <c r="BE244" s="160" t="e">
        <f t="shared" si="30"/>
        <v>#VALUE!</v>
      </c>
      <c r="BF244" s="159">
        <f t="shared" si="31"/>
        <v>8</v>
      </c>
      <c r="BG244" s="159">
        <f t="shared" si="32"/>
        <v>0</v>
      </c>
      <c r="BH244" s="159">
        <f t="shared" si="33"/>
        <v>27</v>
      </c>
      <c r="BI244" s="159">
        <f t="shared" si="34"/>
        <v>0</v>
      </c>
      <c r="BJ244" s="159">
        <f t="shared" si="35"/>
        <v>0</v>
      </c>
    </row>
    <row r="245" spans="1:62" s="159" customFormat="1" ht="17.25" thickTop="1" thickBot="1">
      <c r="A245" s="144"/>
      <c r="B245" s="145"/>
      <c r="C245" s="146"/>
      <c r="D245" s="147">
        <v>5900</v>
      </c>
      <c r="E245" s="146" t="s">
        <v>1027</v>
      </c>
      <c r="F245" s="146"/>
      <c r="G245" s="148">
        <v>49550</v>
      </c>
      <c r="H245" s="149"/>
      <c r="I245" s="149"/>
      <c r="J245" s="150"/>
      <c r="K245" s="151">
        <f t="shared" si="27"/>
        <v>0</v>
      </c>
      <c r="L245" s="151">
        <f t="shared" si="28"/>
        <v>0</v>
      </c>
      <c r="M245" s="146" t="s">
        <v>1429</v>
      </c>
      <c r="N245" s="152" t="s">
        <v>1430</v>
      </c>
      <c r="O245" s="147"/>
      <c r="P245" s="145"/>
      <c r="Q245" s="153" t="s">
        <v>1431</v>
      </c>
      <c r="R245" s="154">
        <v>33363330</v>
      </c>
      <c r="S245" s="155"/>
      <c r="T245" s="156"/>
      <c r="U245" s="146" t="s">
        <v>1428</v>
      </c>
      <c r="V245" s="146"/>
      <c r="W245" s="146"/>
      <c r="X245" s="146"/>
      <c r="Y245" s="145"/>
      <c r="Z245" s="146"/>
      <c r="AA245" s="145" t="s">
        <v>1432</v>
      </c>
      <c r="AB245" s="145"/>
      <c r="AC245" s="157" t="s">
        <v>279</v>
      </c>
      <c r="AD245" s="157" t="s">
        <v>1433</v>
      </c>
      <c r="AE245" s="146"/>
      <c r="AF245" s="157"/>
      <c r="AG245" s="145"/>
      <c r="AH245" s="146">
        <v>41329</v>
      </c>
      <c r="AI245" s="158">
        <v>41329</v>
      </c>
      <c r="BD245" s="160" t="e">
        <f t="shared" si="29"/>
        <v>#DIV/0!</v>
      </c>
      <c r="BE245" s="160" t="e">
        <f t="shared" si="30"/>
        <v>#VALUE!</v>
      </c>
      <c r="BF245" s="159">
        <f t="shared" si="31"/>
        <v>8</v>
      </c>
      <c r="BG245" s="159">
        <f t="shared" si="32"/>
        <v>0</v>
      </c>
      <c r="BH245" s="159">
        <f t="shared" si="33"/>
        <v>27</v>
      </c>
      <c r="BI245" s="159">
        <f t="shared" si="34"/>
        <v>0</v>
      </c>
      <c r="BJ245" s="159">
        <f t="shared" si="35"/>
        <v>0</v>
      </c>
    </row>
    <row r="246" spans="1:62" s="159" customFormat="1" ht="17.25" thickTop="1" thickBot="1">
      <c r="A246" s="144"/>
      <c r="B246" s="145"/>
      <c r="C246" s="146"/>
      <c r="D246" s="147">
        <v>7300</v>
      </c>
      <c r="E246" s="146" t="s">
        <v>914</v>
      </c>
      <c r="F246" s="146"/>
      <c r="G246" s="148">
        <v>61125</v>
      </c>
      <c r="H246" s="149"/>
      <c r="I246" s="149"/>
      <c r="J246" s="150"/>
      <c r="K246" s="151">
        <f t="shared" si="27"/>
        <v>0</v>
      </c>
      <c r="L246" s="151">
        <f t="shared" si="28"/>
        <v>0</v>
      </c>
      <c r="M246" s="146" t="s">
        <v>1434</v>
      </c>
      <c r="N246" s="152" t="s">
        <v>1435</v>
      </c>
      <c r="O246" s="147"/>
      <c r="P246" s="145"/>
      <c r="Q246" s="153" t="s">
        <v>1436</v>
      </c>
      <c r="R246" s="154"/>
      <c r="S246" s="155"/>
      <c r="T246" s="156"/>
      <c r="U246" s="146" t="s">
        <v>1437</v>
      </c>
      <c r="V246" s="146"/>
      <c r="W246" s="146"/>
      <c r="X246" s="146"/>
      <c r="Y246" s="145"/>
      <c r="Z246" s="146"/>
      <c r="AA246" s="145"/>
      <c r="AB246" s="145"/>
      <c r="AC246" s="157" t="s">
        <v>1370</v>
      </c>
      <c r="AD246" s="157" t="s">
        <v>732</v>
      </c>
      <c r="AE246" s="146"/>
      <c r="AF246" s="157"/>
      <c r="AG246" s="145"/>
      <c r="AH246" s="146">
        <v>41342</v>
      </c>
      <c r="AI246" s="158">
        <v>41342</v>
      </c>
      <c r="BD246" s="160" t="e">
        <f t="shared" si="29"/>
        <v>#DIV/0!</v>
      </c>
      <c r="BE246" s="160" t="e">
        <f t="shared" si="30"/>
        <v>#VALUE!</v>
      </c>
      <c r="BF246" s="159">
        <f t="shared" si="31"/>
        <v>0</v>
      </c>
      <c r="BG246" s="159">
        <f t="shared" si="32"/>
        <v>0</v>
      </c>
      <c r="BH246" s="159">
        <f t="shared" si="33"/>
        <v>48</v>
      </c>
      <c r="BI246" s="159">
        <f t="shared" si="34"/>
        <v>0</v>
      </c>
      <c r="BJ246" s="159">
        <f t="shared" si="35"/>
        <v>0</v>
      </c>
    </row>
    <row r="247" spans="1:62" s="159" customFormat="1" ht="17.25" thickTop="1" thickBot="1">
      <c r="A247" s="144"/>
      <c r="B247" s="145"/>
      <c r="C247" s="146"/>
      <c r="D247" s="147">
        <v>8200</v>
      </c>
      <c r="E247" s="146" t="s">
        <v>1027</v>
      </c>
      <c r="F247" s="146"/>
      <c r="G247" s="148">
        <v>66000</v>
      </c>
      <c r="H247" s="149"/>
      <c r="I247" s="149"/>
      <c r="J247" s="150"/>
      <c r="K247" s="151">
        <f t="shared" si="27"/>
        <v>0</v>
      </c>
      <c r="L247" s="151">
        <f t="shared" si="28"/>
        <v>0</v>
      </c>
      <c r="M247" s="146" t="s">
        <v>1438</v>
      </c>
      <c r="N247" s="152" t="s">
        <v>1410</v>
      </c>
      <c r="O247" s="147"/>
      <c r="P247" s="145"/>
      <c r="Q247" s="153" t="s">
        <v>1439</v>
      </c>
      <c r="R247" s="154">
        <v>22454987</v>
      </c>
      <c r="S247" s="155"/>
      <c r="T247" s="156"/>
      <c r="U247" s="146" t="s">
        <v>1428</v>
      </c>
      <c r="V247" s="146"/>
      <c r="W247" s="146"/>
      <c r="X247" s="146"/>
      <c r="Y247" s="145"/>
      <c r="Z247" s="146"/>
      <c r="AA247" s="145"/>
      <c r="AB247" s="145"/>
      <c r="AC247" s="157" t="s">
        <v>1408</v>
      </c>
      <c r="AD247" s="157" t="s">
        <v>1348</v>
      </c>
      <c r="AE247" s="146"/>
      <c r="AF247" s="157"/>
      <c r="AG247" s="145"/>
      <c r="AH247" s="146">
        <v>41425</v>
      </c>
      <c r="AI247" s="158">
        <v>41425</v>
      </c>
      <c r="BD247" s="160" t="e">
        <f t="shared" si="29"/>
        <v>#DIV/0!</v>
      </c>
      <c r="BE247" s="160" t="e">
        <f t="shared" si="30"/>
        <v>#VALUE!</v>
      </c>
      <c r="BF247" s="159">
        <f t="shared" si="31"/>
        <v>8</v>
      </c>
      <c r="BG247" s="159">
        <f t="shared" si="32"/>
        <v>0</v>
      </c>
      <c r="BH247" s="159">
        <f t="shared" si="33"/>
        <v>27</v>
      </c>
      <c r="BI247" s="159">
        <f t="shared" si="34"/>
        <v>0</v>
      </c>
      <c r="BJ247" s="159">
        <f t="shared" si="35"/>
        <v>0</v>
      </c>
    </row>
    <row r="248" spans="1:62" s="159" customFormat="1" ht="17.25" thickTop="1" thickBot="1">
      <c r="A248" s="144"/>
      <c r="B248" s="145"/>
      <c r="C248" s="146"/>
      <c r="D248" s="147">
        <v>8200</v>
      </c>
      <c r="E248" s="146" t="s">
        <v>1027</v>
      </c>
      <c r="F248" s="146"/>
      <c r="G248" s="148">
        <v>66000</v>
      </c>
      <c r="H248" s="149"/>
      <c r="I248" s="149"/>
      <c r="J248" s="150"/>
      <c r="K248" s="151">
        <f t="shared" si="27"/>
        <v>0</v>
      </c>
      <c r="L248" s="151">
        <f t="shared" si="28"/>
        <v>0</v>
      </c>
      <c r="M248" s="146" t="s">
        <v>1440</v>
      </c>
      <c r="N248" s="152" t="s">
        <v>1410</v>
      </c>
      <c r="O248" s="147"/>
      <c r="P248" s="145"/>
      <c r="Q248" s="153" t="s">
        <v>1441</v>
      </c>
      <c r="R248" s="154">
        <v>22635506</v>
      </c>
      <c r="S248" s="155"/>
      <c r="T248" s="156"/>
      <c r="U248" s="146" t="s">
        <v>1428</v>
      </c>
      <c r="V248" s="146"/>
      <c r="W248" s="146"/>
      <c r="X248" s="146"/>
      <c r="Y248" s="145"/>
      <c r="Z248" s="146"/>
      <c r="AA248" s="145"/>
      <c r="AB248" s="145"/>
      <c r="AC248" s="157" t="s">
        <v>1408</v>
      </c>
      <c r="AD248" s="157" t="s">
        <v>1348</v>
      </c>
      <c r="AE248" s="146"/>
      <c r="AF248" s="157"/>
      <c r="AG248" s="145"/>
      <c r="AH248" s="146">
        <v>41426</v>
      </c>
      <c r="AI248" s="158">
        <v>41426</v>
      </c>
      <c r="BD248" s="160" t="e">
        <f t="shared" si="29"/>
        <v>#DIV/0!</v>
      </c>
      <c r="BE248" s="160" t="e">
        <f t="shared" si="30"/>
        <v>#VALUE!</v>
      </c>
      <c r="BF248" s="159">
        <f t="shared" si="31"/>
        <v>8</v>
      </c>
      <c r="BG248" s="159">
        <f t="shared" si="32"/>
        <v>0</v>
      </c>
      <c r="BH248" s="159">
        <f t="shared" si="33"/>
        <v>27</v>
      </c>
      <c r="BI248" s="159">
        <f t="shared" si="34"/>
        <v>0</v>
      </c>
      <c r="BJ248" s="159">
        <f t="shared" si="35"/>
        <v>0</v>
      </c>
    </row>
    <row r="249" spans="1:62" s="159" customFormat="1" ht="17.25" thickTop="1" thickBot="1">
      <c r="A249" s="144"/>
      <c r="B249" s="145"/>
      <c r="C249" s="146"/>
      <c r="D249" s="147">
        <v>8200</v>
      </c>
      <c r="E249" s="146" t="s">
        <v>1038</v>
      </c>
      <c r="F249" s="146"/>
      <c r="G249" s="148">
        <v>67000</v>
      </c>
      <c r="H249" s="149"/>
      <c r="I249" s="149"/>
      <c r="J249" s="150"/>
      <c r="K249" s="151">
        <f t="shared" si="27"/>
        <v>0</v>
      </c>
      <c r="L249" s="151">
        <f t="shared" si="28"/>
        <v>0</v>
      </c>
      <c r="M249" s="146" t="s">
        <v>1442</v>
      </c>
      <c r="N249" s="152" t="s">
        <v>1443</v>
      </c>
      <c r="O249" s="147"/>
      <c r="P249" s="145"/>
      <c r="Q249" s="153" t="s">
        <v>1444</v>
      </c>
      <c r="R249" s="154">
        <v>37747874</v>
      </c>
      <c r="S249" s="155"/>
      <c r="T249" s="156"/>
      <c r="U249" s="146" t="s">
        <v>1428</v>
      </c>
      <c r="V249" s="146"/>
      <c r="W249" s="146"/>
      <c r="X249" s="146"/>
      <c r="Y249" s="145"/>
      <c r="Z249" s="146"/>
      <c r="AA249" s="145"/>
      <c r="AB249" s="145"/>
      <c r="AC249" s="157" t="s">
        <v>279</v>
      </c>
      <c r="AD249" s="157" t="s">
        <v>1433</v>
      </c>
      <c r="AE249" s="146"/>
      <c r="AF249" s="157"/>
      <c r="AG249" s="145"/>
      <c r="AH249" s="146">
        <v>41433</v>
      </c>
      <c r="AI249" s="158">
        <v>41433</v>
      </c>
      <c r="BD249" s="160" t="e">
        <f t="shared" si="29"/>
        <v>#DIV/0!</v>
      </c>
      <c r="BE249" s="160" t="e">
        <f t="shared" si="30"/>
        <v>#VALUE!</v>
      </c>
      <c r="BF249" s="159">
        <f t="shared" si="31"/>
        <v>8</v>
      </c>
      <c r="BG249" s="159">
        <f t="shared" si="32"/>
        <v>0</v>
      </c>
      <c r="BH249" s="159">
        <f t="shared" si="33"/>
        <v>27</v>
      </c>
      <c r="BI249" s="159">
        <f t="shared" si="34"/>
        <v>0</v>
      </c>
      <c r="BJ249" s="159">
        <f t="shared" si="35"/>
        <v>0</v>
      </c>
    </row>
    <row r="250" spans="1:62" s="159" customFormat="1" ht="17.25" thickTop="1" thickBot="1">
      <c r="A250" s="144"/>
      <c r="B250" s="145"/>
      <c r="C250" s="146"/>
      <c r="D250" s="147">
        <v>8500</v>
      </c>
      <c r="E250" s="146" t="s">
        <v>914</v>
      </c>
      <c r="F250" s="146"/>
      <c r="G250" s="148">
        <v>70000</v>
      </c>
      <c r="H250" s="149"/>
      <c r="I250" s="149"/>
      <c r="J250" s="150"/>
      <c r="K250" s="151">
        <f t="shared" si="27"/>
        <v>0</v>
      </c>
      <c r="L250" s="151">
        <f t="shared" si="28"/>
        <v>0</v>
      </c>
      <c r="M250" s="146" t="s">
        <v>1445</v>
      </c>
      <c r="N250" s="152" t="s">
        <v>1446</v>
      </c>
      <c r="O250" s="147"/>
      <c r="P250" s="145"/>
      <c r="Q250" s="153" t="s">
        <v>1447</v>
      </c>
      <c r="R250" s="154"/>
      <c r="S250" s="155"/>
      <c r="T250" s="156"/>
      <c r="U250" s="146" t="s">
        <v>1448</v>
      </c>
      <c r="V250" s="146"/>
      <c r="W250" s="146"/>
      <c r="X250" s="146"/>
      <c r="Y250" s="145"/>
      <c r="Z250" s="146"/>
      <c r="AA250" s="145"/>
      <c r="AB250" s="145"/>
      <c r="AC250" s="157" t="s">
        <v>445</v>
      </c>
      <c r="AD250" s="157" t="s">
        <v>903</v>
      </c>
      <c r="AE250" s="146"/>
      <c r="AF250" s="157"/>
      <c r="AG250" s="145"/>
      <c r="AH250" s="146">
        <v>41446</v>
      </c>
      <c r="AI250" s="158">
        <v>41446</v>
      </c>
      <c r="BD250" s="160" t="e">
        <f t="shared" si="29"/>
        <v>#DIV/0!</v>
      </c>
      <c r="BE250" s="160" t="e">
        <f t="shared" si="30"/>
        <v>#VALUE!</v>
      </c>
      <c r="BF250" s="159">
        <f t="shared" si="31"/>
        <v>0</v>
      </c>
      <c r="BG250" s="159">
        <f t="shared" si="32"/>
        <v>0</v>
      </c>
      <c r="BH250" s="159">
        <f t="shared" si="33"/>
        <v>74</v>
      </c>
      <c r="BI250" s="159">
        <f t="shared" si="34"/>
        <v>0</v>
      </c>
      <c r="BJ250" s="159">
        <f t="shared" si="35"/>
        <v>0</v>
      </c>
    </row>
    <row r="251" spans="1:62" s="159" customFormat="1" ht="17.25" thickTop="1" thickBot="1">
      <c r="A251" s="144"/>
      <c r="B251" s="145"/>
      <c r="C251" s="146"/>
      <c r="D251" s="147">
        <v>7200</v>
      </c>
      <c r="E251" s="146" t="s">
        <v>1153</v>
      </c>
      <c r="F251" s="146"/>
      <c r="G251" s="148">
        <v>55000</v>
      </c>
      <c r="H251" s="149"/>
      <c r="I251" s="149"/>
      <c r="J251" s="150"/>
      <c r="K251" s="151">
        <f t="shared" si="27"/>
        <v>0</v>
      </c>
      <c r="L251" s="151">
        <f t="shared" si="28"/>
        <v>0</v>
      </c>
      <c r="M251" s="146" t="s">
        <v>1449</v>
      </c>
      <c r="N251" s="152" t="s">
        <v>1450</v>
      </c>
      <c r="O251" s="147"/>
      <c r="P251" s="145"/>
      <c r="Q251" s="153" t="s">
        <v>1451</v>
      </c>
      <c r="R251" s="154">
        <v>23734845</v>
      </c>
      <c r="S251" s="155"/>
      <c r="T251" s="156"/>
      <c r="U251" s="146" t="s">
        <v>1452</v>
      </c>
      <c r="V251" s="146"/>
      <c r="W251" s="146"/>
      <c r="X251" s="146"/>
      <c r="Y251" s="145"/>
      <c r="Z251" s="146"/>
      <c r="AA251" s="145"/>
      <c r="AB251" s="145"/>
      <c r="AC251" s="157" t="s">
        <v>445</v>
      </c>
      <c r="AD251" s="157" t="s">
        <v>903</v>
      </c>
      <c r="AE251" s="146"/>
      <c r="AF251" s="157"/>
      <c r="AG251" s="145"/>
      <c r="AH251" s="146">
        <v>41406</v>
      </c>
      <c r="AI251" s="158">
        <v>41406</v>
      </c>
      <c r="BD251" s="160" t="e">
        <f t="shared" si="29"/>
        <v>#DIV/0!</v>
      </c>
      <c r="BE251" s="160" t="e">
        <f t="shared" si="30"/>
        <v>#VALUE!</v>
      </c>
      <c r="BF251" s="159">
        <f t="shared" si="31"/>
        <v>8</v>
      </c>
      <c r="BG251" s="159">
        <f t="shared" si="32"/>
        <v>0</v>
      </c>
      <c r="BH251" s="159">
        <f t="shared" si="33"/>
        <v>52</v>
      </c>
      <c r="BI251" s="159">
        <f t="shared" si="34"/>
        <v>0</v>
      </c>
      <c r="BJ251" s="159">
        <f t="shared" si="35"/>
        <v>0</v>
      </c>
    </row>
    <row r="252" spans="1:62" s="159" customFormat="1" ht="17.25" thickTop="1" thickBot="1">
      <c r="A252" s="144"/>
      <c r="B252" s="145"/>
      <c r="C252" s="146"/>
      <c r="D252" s="147">
        <v>8500</v>
      </c>
      <c r="E252" s="146" t="s">
        <v>1135</v>
      </c>
      <c r="F252" s="146"/>
      <c r="G252" s="148">
        <v>70000</v>
      </c>
      <c r="H252" s="149"/>
      <c r="I252" s="149"/>
      <c r="J252" s="150"/>
      <c r="K252" s="151">
        <f t="shared" si="27"/>
        <v>0</v>
      </c>
      <c r="L252" s="151">
        <f t="shared" si="28"/>
        <v>0</v>
      </c>
      <c r="M252" s="146" t="s">
        <v>1453</v>
      </c>
      <c r="N252" s="152" t="s">
        <v>1446</v>
      </c>
      <c r="O252" s="147"/>
      <c r="P252" s="145"/>
      <c r="Q252" s="153" t="s">
        <v>1454</v>
      </c>
      <c r="R252" s="154">
        <v>22617237</v>
      </c>
      <c r="S252" s="155"/>
      <c r="T252" s="156"/>
      <c r="U252" s="146" t="s">
        <v>1455</v>
      </c>
      <c r="V252" s="146"/>
      <c r="W252" s="146"/>
      <c r="X252" s="146"/>
      <c r="Y252" s="145"/>
      <c r="Z252" s="146"/>
      <c r="AA252" s="145"/>
      <c r="AB252" s="145"/>
      <c r="AC252" s="157" t="s">
        <v>881</v>
      </c>
      <c r="AD252" s="157" t="s">
        <v>446</v>
      </c>
      <c r="AE252" s="146"/>
      <c r="AF252" s="157"/>
      <c r="AG252" s="145"/>
      <c r="AH252" s="146">
        <v>41452</v>
      </c>
      <c r="AI252" s="158">
        <v>41452</v>
      </c>
      <c r="BD252" s="160" t="e">
        <f t="shared" si="29"/>
        <v>#DIV/0!</v>
      </c>
      <c r="BE252" s="160" t="e">
        <f t="shared" si="30"/>
        <v>#VALUE!</v>
      </c>
      <c r="BF252" s="159">
        <f t="shared" si="31"/>
        <v>8</v>
      </c>
      <c r="BG252" s="159">
        <f t="shared" si="32"/>
        <v>0</v>
      </c>
      <c r="BH252" s="159">
        <f t="shared" si="33"/>
        <v>27</v>
      </c>
      <c r="BI252" s="159">
        <f t="shared" si="34"/>
        <v>0</v>
      </c>
      <c r="BJ252" s="159">
        <f t="shared" si="35"/>
        <v>0</v>
      </c>
    </row>
    <row r="253" spans="1:62" s="159" customFormat="1" ht="17.25" thickTop="1" thickBot="1">
      <c r="A253" s="144"/>
      <c r="B253" s="145"/>
      <c r="C253" s="146"/>
      <c r="D253" s="147">
        <v>11200</v>
      </c>
      <c r="E253" s="146" t="s">
        <v>1135</v>
      </c>
      <c r="F253" s="146"/>
      <c r="G253" s="148">
        <v>70000</v>
      </c>
      <c r="H253" s="149"/>
      <c r="I253" s="149"/>
      <c r="J253" s="150"/>
      <c r="K253" s="151">
        <f t="shared" si="27"/>
        <v>0</v>
      </c>
      <c r="L253" s="151">
        <f t="shared" si="28"/>
        <v>0</v>
      </c>
      <c r="M253" s="146" t="s">
        <v>1456</v>
      </c>
      <c r="N253" s="152" t="s">
        <v>1457</v>
      </c>
      <c r="O253" s="147"/>
      <c r="P253" s="145"/>
      <c r="Q253" s="153" t="s">
        <v>1458</v>
      </c>
      <c r="R253" s="154">
        <v>28710737</v>
      </c>
      <c r="S253" s="155"/>
      <c r="T253" s="156"/>
      <c r="U253" s="146" t="s">
        <v>1459</v>
      </c>
      <c r="V253" s="146"/>
      <c r="W253" s="146"/>
      <c r="X253" s="146"/>
      <c r="Y253" s="145"/>
      <c r="Z253" s="146"/>
      <c r="AA253" s="145"/>
      <c r="AB253" s="145"/>
      <c r="AC253" s="157" t="s">
        <v>1413</v>
      </c>
      <c r="AD253" s="157" t="s">
        <v>525</v>
      </c>
      <c r="AE253" s="146"/>
      <c r="AF253" s="157"/>
      <c r="AG253" s="145"/>
      <c r="AH253" s="146">
        <v>41461</v>
      </c>
      <c r="AI253" s="158">
        <v>41461</v>
      </c>
      <c r="BD253" s="160" t="e">
        <f t="shared" si="29"/>
        <v>#DIV/0!</v>
      </c>
      <c r="BE253" s="160" t="e">
        <f t="shared" si="30"/>
        <v>#VALUE!</v>
      </c>
      <c r="BF253" s="159">
        <f t="shared" si="31"/>
        <v>8</v>
      </c>
      <c r="BG253" s="159">
        <f t="shared" si="32"/>
        <v>0</v>
      </c>
      <c r="BH253" s="159">
        <f t="shared" si="33"/>
        <v>27</v>
      </c>
      <c r="BI253" s="159">
        <f t="shared" si="34"/>
        <v>0</v>
      </c>
      <c r="BJ253" s="159">
        <f t="shared" si="35"/>
        <v>0</v>
      </c>
    </row>
    <row r="254" spans="1:62" s="159" customFormat="1" ht="17.25" thickTop="1" thickBot="1">
      <c r="A254" s="144"/>
      <c r="B254" s="145"/>
      <c r="C254" s="146"/>
      <c r="D254" s="147">
        <v>13790</v>
      </c>
      <c r="E254" s="146" t="s">
        <v>1042</v>
      </c>
      <c r="F254" s="146"/>
      <c r="G254" s="148">
        <v>82250</v>
      </c>
      <c r="H254" s="149"/>
      <c r="I254" s="149"/>
      <c r="J254" s="150"/>
      <c r="K254" s="151">
        <f t="shared" si="27"/>
        <v>0</v>
      </c>
      <c r="L254" s="151">
        <f t="shared" si="28"/>
        <v>0</v>
      </c>
      <c r="M254" s="146" t="s">
        <v>1460</v>
      </c>
      <c r="N254" s="152" t="s">
        <v>1461</v>
      </c>
      <c r="O254" s="147">
        <v>41477</v>
      </c>
      <c r="P254" s="145"/>
      <c r="Q254" s="153" t="s">
        <v>1462</v>
      </c>
      <c r="R254" s="154">
        <v>22568190</v>
      </c>
      <c r="S254" s="155"/>
      <c r="T254" s="156"/>
      <c r="U254" s="146" t="s">
        <v>1463</v>
      </c>
      <c r="V254" s="146"/>
      <c r="W254" s="146"/>
      <c r="X254" s="146"/>
      <c r="Y254" s="145"/>
      <c r="Z254" s="146"/>
      <c r="AA254" s="145"/>
      <c r="AB254" s="145"/>
      <c r="AC254" s="157" t="s">
        <v>556</v>
      </c>
      <c r="AD254" s="157" t="s">
        <v>903</v>
      </c>
      <c r="AE254" s="146"/>
      <c r="AF254" s="157"/>
      <c r="AG254" s="145"/>
      <c r="AH254" s="146">
        <v>41477</v>
      </c>
      <c r="AI254" s="158">
        <v>41477</v>
      </c>
      <c r="BD254" s="160" t="e">
        <f t="shared" si="29"/>
        <v>#DIV/0!</v>
      </c>
      <c r="BE254" s="160" t="e">
        <f t="shared" si="30"/>
        <v>#VALUE!</v>
      </c>
      <c r="BF254" s="159">
        <f t="shared" si="31"/>
        <v>8</v>
      </c>
      <c r="BG254" s="159">
        <f t="shared" si="32"/>
        <v>0</v>
      </c>
      <c r="BH254" s="159">
        <f t="shared" si="33"/>
        <v>27</v>
      </c>
      <c r="BI254" s="159">
        <f t="shared" si="34"/>
        <v>0</v>
      </c>
      <c r="BJ254" s="159">
        <f t="shared" si="35"/>
        <v>0</v>
      </c>
    </row>
    <row r="255" spans="1:62" s="159" customFormat="1" ht="17.25" thickTop="1" thickBot="1">
      <c r="A255" s="144"/>
      <c r="B255" s="145"/>
      <c r="C255" s="146"/>
      <c r="D255" s="147">
        <v>5800</v>
      </c>
      <c r="E255" s="146" t="s">
        <v>914</v>
      </c>
      <c r="F255" s="146"/>
      <c r="G255" s="148">
        <v>48000</v>
      </c>
      <c r="H255" s="149"/>
      <c r="I255" s="149"/>
      <c r="J255" s="150"/>
      <c r="K255" s="151">
        <f t="shared" si="27"/>
        <v>0</v>
      </c>
      <c r="L255" s="151">
        <f t="shared" si="28"/>
        <v>0</v>
      </c>
      <c r="M255" s="146" t="s">
        <v>1464</v>
      </c>
      <c r="N255" s="152" t="s">
        <v>1465</v>
      </c>
      <c r="O255" s="147">
        <v>41503</v>
      </c>
      <c r="P255" s="145"/>
      <c r="Q255" s="153" t="s">
        <v>1466</v>
      </c>
      <c r="R255" s="154">
        <v>22720344</v>
      </c>
      <c r="S255" s="155"/>
      <c r="T255" s="156"/>
      <c r="U255" s="146" t="s">
        <v>1467</v>
      </c>
      <c r="V255" s="146"/>
      <c r="W255" s="146"/>
      <c r="X255" s="146"/>
      <c r="Y255" s="145"/>
      <c r="Z255" s="146"/>
      <c r="AA255" s="145"/>
      <c r="AB255" s="145"/>
      <c r="AC255" s="157" t="s">
        <v>1468</v>
      </c>
      <c r="AD255" s="157" t="s">
        <v>498</v>
      </c>
      <c r="AE255" s="146"/>
      <c r="AF255" s="157"/>
      <c r="AG255" s="145"/>
      <c r="AH255" s="146"/>
      <c r="AI255" s="158"/>
      <c r="BD255" s="160" t="e">
        <f t="shared" si="29"/>
        <v>#DIV/0!</v>
      </c>
      <c r="BE255" s="160" t="e">
        <f t="shared" si="30"/>
        <v>#VALUE!</v>
      </c>
      <c r="BF255" s="159">
        <f t="shared" si="31"/>
        <v>8</v>
      </c>
      <c r="BG255" s="159">
        <f t="shared" si="32"/>
        <v>0</v>
      </c>
      <c r="BH255" s="159">
        <f t="shared" si="33"/>
        <v>72</v>
      </c>
      <c r="BI255" s="159">
        <f t="shared" si="34"/>
        <v>0</v>
      </c>
      <c r="BJ255" s="159">
        <f t="shared" si="35"/>
        <v>0</v>
      </c>
    </row>
    <row r="256" spans="1:62" s="159" customFormat="1" ht="17.25" thickTop="1" thickBot="1">
      <c r="A256" s="144"/>
      <c r="B256" s="145"/>
      <c r="C256" s="146"/>
      <c r="D256" s="147">
        <v>5800</v>
      </c>
      <c r="E256" s="146" t="s">
        <v>1135</v>
      </c>
      <c r="F256" s="146"/>
      <c r="G256" s="148">
        <v>48600</v>
      </c>
      <c r="H256" s="149"/>
      <c r="I256" s="149"/>
      <c r="J256" s="150"/>
      <c r="K256" s="151">
        <f t="shared" si="27"/>
        <v>0</v>
      </c>
      <c r="L256" s="151">
        <f t="shared" si="28"/>
        <v>0</v>
      </c>
      <c r="M256" s="146" t="s">
        <v>1469</v>
      </c>
      <c r="N256" s="152" t="s">
        <v>1470</v>
      </c>
      <c r="O256" s="147">
        <v>41514</v>
      </c>
      <c r="P256" s="145"/>
      <c r="Q256" s="153" t="s">
        <v>1471</v>
      </c>
      <c r="R256" s="154" t="s">
        <v>1472</v>
      </c>
      <c r="S256" s="155"/>
      <c r="T256" s="156"/>
      <c r="U256" s="146" t="s">
        <v>1473</v>
      </c>
      <c r="V256" s="146"/>
      <c r="W256" s="146"/>
      <c r="X256" s="146"/>
      <c r="Y256" s="145"/>
      <c r="Z256" s="146"/>
      <c r="AA256" s="145"/>
      <c r="AB256" s="145"/>
      <c r="AC256" s="157" t="s">
        <v>211</v>
      </c>
      <c r="AD256" s="157" t="s">
        <v>1327</v>
      </c>
      <c r="AE256" s="146"/>
      <c r="AF256" s="157"/>
      <c r="AG256" s="145"/>
      <c r="AH256" s="146"/>
      <c r="AI256" s="158"/>
      <c r="BD256" s="160" t="e">
        <f t="shared" si="29"/>
        <v>#DIV/0!</v>
      </c>
      <c r="BE256" s="160" t="e">
        <f t="shared" si="30"/>
        <v>#VALUE!</v>
      </c>
      <c r="BF256" s="159">
        <f t="shared" si="31"/>
        <v>8</v>
      </c>
      <c r="BG256" s="159">
        <f t="shared" si="32"/>
        <v>0</v>
      </c>
      <c r="BH256" s="159">
        <f t="shared" si="33"/>
        <v>32</v>
      </c>
      <c r="BI256" s="159">
        <f t="shared" si="34"/>
        <v>0</v>
      </c>
      <c r="BJ256" s="159">
        <f t="shared" si="35"/>
        <v>0</v>
      </c>
    </row>
    <row r="257" spans="1:62" s="159" customFormat="1" ht="17.25" thickTop="1" thickBot="1">
      <c r="A257" s="144"/>
      <c r="B257" s="145"/>
      <c r="C257" s="146"/>
      <c r="D257" s="147">
        <v>7000</v>
      </c>
      <c r="E257" s="146" t="s">
        <v>428</v>
      </c>
      <c r="F257" s="146"/>
      <c r="G257" s="148">
        <v>58300</v>
      </c>
      <c r="H257" s="149"/>
      <c r="I257" s="149"/>
      <c r="J257" s="150"/>
      <c r="K257" s="151">
        <f t="shared" si="27"/>
        <v>0</v>
      </c>
      <c r="L257" s="151">
        <f t="shared" si="28"/>
        <v>0</v>
      </c>
      <c r="M257" s="146" t="s">
        <v>1474</v>
      </c>
      <c r="N257" s="152" t="s">
        <v>1475</v>
      </c>
      <c r="O257" s="147"/>
      <c r="P257" s="145" t="s">
        <v>494</v>
      </c>
      <c r="Q257" s="153" t="s">
        <v>1476</v>
      </c>
      <c r="R257" s="154">
        <v>27006153</v>
      </c>
      <c r="S257" s="155"/>
      <c r="T257" s="156"/>
      <c r="U257" s="146" t="s">
        <v>1477</v>
      </c>
      <c r="V257" s="146"/>
      <c r="W257" s="146"/>
      <c r="X257" s="146"/>
      <c r="Y257" s="145"/>
      <c r="Z257" s="146"/>
      <c r="AA257" s="145"/>
      <c r="AB257" s="145"/>
      <c r="AC257" s="157" t="s">
        <v>518</v>
      </c>
      <c r="AD257" s="157" t="s">
        <v>693</v>
      </c>
      <c r="AE257" s="146"/>
      <c r="AF257" s="157"/>
      <c r="AG257" s="145"/>
      <c r="AH257" s="146" t="s">
        <v>1478</v>
      </c>
      <c r="AI257" s="158" t="s">
        <v>1478</v>
      </c>
      <c r="BD257" s="160" t="e">
        <f t="shared" si="29"/>
        <v>#DIV/0!</v>
      </c>
      <c r="BE257" s="160" t="e">
        <f t="shared" si="30"/>
        <v>#VALUE!</v>
      </c>
      <c r="BF257" s="159">
        <f t="shared" si="31"/>
        <v>8</v>
      </c>
      <c r="BG257" s="159">
        <f t="shared" si="32"/>
        <v>0</v>
      </c>
      <c r="BH257" s="159">
        <f t="shared" si="33"/>
        <v>51</v>
      </c>
      <c r="BI257" s="159">
        <f t="shared" si="34"/>
        <v>0</v>
      </c>
      <c r="BJ257" s="159">
        <f t="shared" si="35"/>
        <v>0</v>
      </c>
    </row>
    <row r="258" spans="1:62" s="159" customFormat="1" ht="17.25" thickTop="1" thickBot="1">
      <c r="A258" s="144"/>
      <c r="B258" s="145"/>
      <c r="C258" s="146"/>
      <c r="D258" s="147">
        <v>6600</v>
      </c>
      <c r="E258" s="146" t="s">
        <v>1479</v>
      </c>
      <c r="F258" s="146"/>
      <c r="G258" s="148">
        <v>55000</v>
      </c>
      <c r="H258" s="149"/>
      <c r="I258" s="149"/>
      <c r="J258" s="150"/>
      <c r="K258" s="151">
        <f t="shared" ref="K258:K321" si="36">J258/(1.13)</f>
        <v>0</v>
      </c>
      <c r="L258" s="151">
        <f t="shared" ref="L258:L321" si="37">K258*0.13</f>
        <v>0</v>
      </c>
      <c r="M258" s="146" t="s">
        <v>1480</v>
      </c>
      <c r="N258" s="152" t="s">
        <v>1481</v>
      </c>
      <c r="O258" s="147">
        <v>36</v>
      </c>
      <c r="P258" s="145"/>
      <c r="Q258" s="153" t="s">
        <v>1482</v>
      </c>
      <c r="R258" s="154" t="s">
        <v>1483</v>
      </c>
      <c r="S258" s="155"/>
      <c r="T258" s="156"/>
      <c r="U258" s="146" t="s">
        <v>1484</v>
      </c>
      <c r="V258" s="146"/>
      <c r="W258" s="146"/>
      <c r="X258" s="146"/>
      <c r="Y258" s="145"/>
      <c r="Z258" s="146"/>
      <c r="AA258" s="145"/>
      <c r="AB258" s="145"/>
      <c r="AC258" s="157" t="s">
        <v>1485</v>
      </c>
      <c r="AD258" s="157"/>
      <c r="AE258" s="146"/>
      <c r="AF258" s="157"/>
      <c r="AG258" s="145"/>
      <c r="AH258" s="146" t="s">
        <v>1486</v>
      </c>
      <c r="AI258" s="158" t="s">
        <v>1486</v>
      </c>
      <c r="BD258" s="160" t="e">
        <f t="shared" ref="BD258:BD321" si="38">D258/J258</f>
        <v>#DIV/0!</v>
      </c>
      <c r="BE258" s="160" t="e">
        <f t="shared" ref="BE258:BE321" si="39">E258/P258</f>
        <v>#VALUE!</v>
      </c>
      <c r="BF258" s="159">
        <f t="shared" ref="BF258:BF321" si="40">LEN(R258)</f>
        <v>4</v>
      </c>
      <c r="BG258" s="159">
        <f t="shared" ref="BG258:BG321" si="41">LEN(S258)</f>
        <v>0</v>
      </c>
      <c r="BH258" s="159">
        <f t="shared" ref="BH258:BH321" si="42">LEN(U258)</f>
        <v>18</v>
      </c>
      <c r="BI258" s="159">
        <f t="shared" ref="BI258:BI321" si="43">LEN(AQ258)</f>
        <v>0</v>
      </c>
      <c r="BJ258" s="159">
        <f t="shared" ref="BJ258:BJ321" si="44">LEN(AR258)</f>
        <v>0</v>
      </c>
    </row>
    <row r="259" spans="1:62" s="159" customFormat="1" ht="17.25" thickTop="1" thickBot="1">
      <c r="A259" s="144"/>
      <c r="B259" s="145"/>
      <c r="C259" s="146"/>
      <c r="D259" s="147">
        <v>10500</v>
      </c>
      <c r="E259" s="146" t="s">
        <v>1135</v>
      </c>
      <c r="F259" s="146"/>
      <c r="G259" s="148">
        <v>72000</v>
      </c>
      <c r="H259" s="149"/>
      <c r="I259" s="149"/>
      <c r="J259" s="150"/>
      <c r="K259" s="151">
        <f t="shared" si="36"/>
        <v>0</v>
      </c>
      <c r="L259" s="151">
        <f t="shared" si="37"/>
        <v>0</v>
      </c>
      <c r="M259" s="146" t="s">
        <v>1487</v>
      </c>
      <c r="N259" s="152" t="s">
        <v>1488</v>
      </c>
      <c r="O259" s="147">
        <v>41510</v>
      </c>
      <c r="P259" s="145"/>
      <c r="Q259" s="153" t="s">
        <v>1489</v>
      </c>
      <c r="R259" s="154" t="s">
        <v>1490</v>
      </c>
      <c r="S259" s="155"/>
      <c r="T259" s="156"/>
      <c r="U259" s="146" t="s">
        <v>1491</v>
      </c>
      <c r="V259" s="146"/>
      <c r="W259" s="146"/>
      <c r="X259" s="146"/>
      <c r="Y259" s="145"/>
      <c r="Z259" s="146"/>
      <c r="AA259" s="145"/>
      <c r="AB259" s="145"/>
      <c r="AC259" s="157" t="s">
        <v>223</v>
      </c>
      <c r="AD259" s="157" t="s">
        <v>498</v>
      </c>
      <c r="AE259" s="146"/>
      <c r="AF259" s="157"/>
      <c r="AG259" s="145"/>
      <c r="AH259" s="146"/>
      <c r="AI259" s="158"/>
      <c r="BD259" s="160" t="e">
        <f t="shared" si="38"/>
        <v>#DIV/0!</v>
      </c>
      <c r="BE259" s="160" t="e">
        <f t="shared" si="39"/>
        <v>#VALUE!</v>
      </c>
      <c r="BF259" s="159">
        <f t="shared" si="40"/>
        <v>8</v>
      </c>
      <c r="BG259" s="159">
        <f t="shared" si="41"/>
        <v>0</v>
      </c>
      <c r="BH259" s="159">
        <f t="shared" si="42"/>
        <v>32</v>
      </c>
      <c r="BI259" s="159">
        <f t="shared" si="43"/>
        <v>0</v>
      </c>
      <c r="BJ259" s="159">
        <f t="shared" si="44"/>
        <v>0</v>
      </c>
    </row>
    <row r="260" spans="1:62" s="159" customFormat="1" ht="17.25" thickTop="1" thickBot="1">
      <c r="A260" s="144"/>
      <c r="B260" s="145"/>
      <c r="C260" s="146"/>
      <c r="D260" s="147">
        <v>6850</v>
      </c>
      <c r="E260" s="146" t="s">
        <v>1114</v>
      </c>
      <c r="F260" s="146"/>
      <c r="G260" s="148">
        <v>55000</v>
      </c>
      <c r="H260" s="149"/>
      <c r="I260" s="149"/>
      <c r="J260" s="150"/>
      <c r="K260" s="151">
        <f t="shared" si="36"/>
        <v>0</v>
      </c>
      <c r="L260" s="151">
        <f t="shared" si="37"/>
        <v>0</v>
      </c>
      <c r="M260" s="146" t="s">
        <v>1492</v>
      </c>
      <c r="N260" s="152" t="s">
        <v>1198</v>
      </c>
      <c r="O260" s="147">
        <v>1</v>
      </c>
      <c r="P260" s="145" t="s">
        <v>667</v>
      </c>
      <c r="Q260" s="153" t="s">
        <v>1493</v>
      </c>
      <c r="R260" s="154" t="s">
        <v>1494</v>
      </c>
      <c r="S260" s="155"/>
      <c r="T260" s="156"/>
      <c r="U260" s="146" t="s">
        <v>1495</v>
      </c>
      <c r="V260" s="146"/>
      <c r="W260" s="146"/>
      <c r="X260" s="146"/>
      <c r="Y260" s="145"/>
      <c r="Z260" s="146"/>
      <c r="AA260" s="145" t="s">
        <v>1496</v>
      </c>
      <c r="AB260" s="145"/>
      <c r="AC260" s="157" t="s">
        <v>606</v>
      </c>
      <c r="AD260" s="157" t="s">
        <v>707</v>
      </c>
      <c r="AE260" s="146"/>
      <c r="AF260" s="157"/>
      <c r="AG260" s="145"/>
      <c r="AH260" s="146">
        <v>41202</v>
      </c>
      <c r="AI260" s="158">
        <v>41202</v>
      </c>
      <c r="BD260" s="160" t="e">
        <f t="shared" si="38"/>
        <v>#DIV/0!</v>
      </c>
      <c r="BE260" s="160" t="e">
        <f t="shared" si="39"/>
        <v>#VALUE!</v>
      </c>
      <c r="BF260" s="159">
        <f t="shared" si="40"/>
        <v>8</v>
      </c>
      <c r="BG260" s="159">
        <f t="shared" si="41"/>
        <v>0</v>
      </c>
      <c r="BH260" s="159">
        <f t="shared" si="42"/>
        <v>68</v>
      </c>
      <c r="BI260" s="159">
        <f t="shared" si="43"/>
        <v>0</v>
      </c>
      <c r="BJ260" s="159">
        <f t="shared" si="44"/>
        <v>0</v>
      </c>
    </row>
    <row r="261" spans="1:62" s="159" customFormat="1" ht="17.25" thickTop="1" thickBot="1">
      <c r="A261" s="144"/>
      <c r="B261" s="145"/>
      <c r="C261" s="146"/>
      <c r="D261" s="147">
        <v>5850</v>
      </c>
      <c r="E261" s="146" t="s">
        <v>1135</v>
      </c>
      <c r="F261" s="146"/>
      <c r="G261" s="148">
        <v>49700</v>
      </c>
      <c r="H261" s="149"/>
      <c r="I261" s="149"/>
      <c r="J261" s="150"/>
      <c r="K261" s="151">
        <f t="shared" si="36"/>
        <v>0</v>
      </c>
      <c r="L261" s="151">
        <f t="shared" si="37"/>
        <v>0</v>
      </c>
      <c r="M261" s="146" t="s">
        <v>1497</v>
      </c>
      <c r="N261" s="152" t="s">
        <v>1498</v>
      </c>
      <c r="O261" s="147">
        <v>41555</v>
      </c>
      <c r="P261" s="145"/>
      <c r="Q261" s="153" t="s">
        <v>1499</v>
      </c>
      <c r="R261" s="154">
        <v>24552470</v>
      </c>
      <c r="S261" s="155"/>
      <c r="T261" s="156"/>
      <c r="U261" s="146" t="s">
        <v>1500</v>
      </c>
      <c r="V261" s="146"/>
      <c r="W261" s="146"/>
      <c r="X261" s="146"/>
      <c r="Y261" s="145"/>
      <c r="Z261" s="146"/>
      <c r="AA261" s="145"/>
      <c r="AB261" s="145"/>
      <c r="AC261" s="157" t="s">
        <v>1385</v>
      </c>
      <c r="AD261" s="157" t="s">
        <v>1327</v>
      </c>
      <c r="AE261" s="146"/>
      <c r="AF261" s="157"/>
      <c r="AG261" s="145"/>
      <c r="AH261" s="146"/>
      <c r="AI261" s="158"/>
      <c r="BD261" s="160" t="e">
        <f t="shared" si="38"/>
        <v>#DIV/0!</v>
      </c>
      <c r="BE261" s="160" t="e">
        <f t="shared" si="39"/>
        <v>#VALUE!</v>
      </c>
      <c r="BF261" s="159">
        <f t="shared" si="40"/>
        <v>8</v>
      </c>
      <c r="BG261" s="159">
        <f t="shared" si="41"/>
        <v>0</v>
      </c>
      <c r="BH261" s="159">
        <f t="shared" si="42"/>
        <v>59</v>
      </c>
      <c r="BI261" s="159">
        <f t="shared" si="43"/>
        <v>0</v>
      </c>
      <c r="BJ261" s="159">
        <f t="shared" si="44"/>
        <v>0</v>
      </c>
    </row>
    <row r="262" spans="1:62" s="159" customFormat="1" ht="17.25" thickTop="1" thickBot="1">
      <c r="A262" s="144"/>
      <c r="B262" s="145"/>
      <c r="C262" s="146"/>
      <c r="D262" s="147">
        <v>10220</v>
      </c>
      <c r="E262" s="146" t="s">
        <v>914</v>
      </c>
      <c r="F262" s="146"/>
      <c r="G262" s="148">
        <v>70000</v>
      </c>
      <c r="H262" s="149"/>
      <c r="I262" s="149"/>
      <c r="J262" s="150"/>
      <c r="K262" s="151">
        <f t="shared" si="36"/>
        <v>0</v>
      </c>
      <c r="L262" s="151">
        <f t="shared" si="37"/>
        <v>0</v>
      </c>
      <c r="M262" s="146" t="s">
        <v>1501</v>
      </c>
      <c r="N262" s="152" t="s">
        <v>1502</v>
      </c>
      <c r="O262" s="147">
        <v>41556</v>
      </c>
      <c r="P262" s="145"/>
      <c r="Q262" s="153" t="s">
        <v>1503</v>
      </c>
      <c r="R262" s="154">
        <v>26973969</v>
      </c>
      <c r="S262" s="155"/>
      <c r="T262" s="156"/>
      <c r="U262" s="146" t="s">
        <v>1504</v>
      </c>
      <c r="V262" s="146"/>
      <c r="W262" s="146"/>
      <c r="X262" s="146"/>
      <c r="Y262" s="145"/>
      <c r="Z262" s="146"/>
      <c r="AA262" s="145"/>
      <c r="AB262" s="145"/>
      <c r="AC262" s="157" t="s">
        <v>789</v>
      </c>
      <c r="AD262" s="157" t="s">
        <v>903</v>
      </c>
      <c r="AE262" s="146"/>
      <c r="AF262" s="157"/>
      <c r="AG262" s="145"/>
      <c r="AH262" s="146"/>
      <c r="AI262" s="158"/>
      <c r="BD262" s="160" t="e">
        <f t="shared" si="38"/>
        <v>#DIV/0!</v>
      </c>
      <c r="BE262" s="160" t="e">
        <f t="shared" si="39"/>
        <v>#VALUE!</v>
      </c>
      <c r="BF262" s="159">
        <f t="shared" si="40"/>
        <v>8</v>
      </c>
      <c r="BG262" s="159">
        <f t="shared" si="41"/>
        <v>0</v>
      </c>
      <c r="BH262" s="159">
        <f t="shared" si="42"/>
        <v>24</v>
      </c>
      <c r="BI262" s="159">
        <f t="shared" si="43"/>
        <v>0</v>
      </c>
      <c r="BJ262" s="159">
        <f t="shared" si="44"/>
        <v>0</v>
      </c>
    </row>
    <row r="263" spans="1:62" s="159" customFormat="1" ht="17.25" thickTop="1" thickBot="1">
      <c r="A263" s="144"/>
      <c r="B263" s="145"/>
      <c r="C263" s="146"/>
      <c r="D263" s="147">
        <v>7200</v>
      </c>
      <c r="E263" s="146" t="s">
        <v>435</v>
      </c>
      <c r="F263" s="146"/>
      <c r="G263" s="148">
        <v>56000</v>
      </c>
      <c r="H263" s="149"/>
      <c r="I263" s="149"/>
      <c r="J263" s="150"/>
      <c r="K263" s="151">
        <f t="shared" si="36"/>
        <v>0</v>
      </c>
      <c r="L263" s="151">
        <f t="shared" si="37"/>
        <v>0</v>
      </c>
      <c r="M263" s="146" t="s">
        <v>1505</v>
      </c>
      <c r="N263" s="152" t="s">
        <v>1506</v>
      </c>
      <c r="O263" s="147"/>
      <c r="P263" s="145" t="s">
        <v>483</v>
      </c>
      <c r="Q263" s="153" t="s">
        <v>1507</v>
      </c>
      <c r="R263" s="154">
        <v>25059224</v>
      </c>
      <c r="S263" s="155"/>
      <c r="T263" s="156"/>
      <c r="U263" s="146" t="s">
        <v>1508</v>
      </c>
      <c r="V263" s="146"/>
      <c r="W263" s="146"/>
      <c r="X263" s="146"/>
      <c r="Y263" s="145"/>
      <c r="Z263" s="146"/>
      <c r="AA263" s="145"/>
      <c r="AB263" s="145"/>
      <c r="AC263" s="157" t="s">
        <v>624</v>
      </c>
      <c r="AD263" s="157" t="s">
        <v>798</v>
      </c>
      <c r="AE263" s="146"/>
      <c r="AF263" s="157"/>
      <c r="AG263" s="145"/>
      <c r="AH263" s="146" t="s">
        <v>1483</v>
      </c>
      <c r="AI263" s="158" t="s">
        <v>1483</v>
      </c>
      <c r="BD263" s="160" t="e">
        <f t="shared" si="38"/>
        <v>#DIV/0!</v>
      </c>
      <c r="BE263" s="160" t="e">
        <f t="shared" si="39"/>
        <v>#VALUE!</v>
      </c>
      <c r="BF263" s="159">
        <f t="shared" si="40"/>
        <v>8</v>
      </c>
      <c r="BG263" s="159">
        <f t="shared" si="41"/>
        <v>0</v>
      </c>
      <c r="BH263" s="159">
        <f t="shared" si="42"/>
        <v>77</v>
      </c>
      <c r="BI263" s="159">
        <f t="shared" si="43"/>
        <v>0</v>
      </c>
      <c r="BJ263" s="159">
        <f t="shared" si="44"/>
        <v>0</v>
      </c>
    </row>
    <row r="264" spans="1:62" s="159" customFormat="1" ht="17.25" thickTop="1" thickBot="1">
      <c r="A264" s="144"/>
      <c r="B264" s="145"/>
      <c r="C264" s="146"/>
      <c r="D264" s="147">
        <v>8500</v>
      </c>
      <c r="E264" s="146" t="s">
        <v>1038</v>
      </c>
      <c r="F264" s="146"/>
      <c r="G264" s="148">
        <v>70000</v>
      </c>
      <c r="H264" s="149"/>
      <c r="I264" s="149"/>
      <c r="J264" s="150"/>
      <c r="K264" s="151">
        <f t="shared" si="36"/>
        <v>0</v>
      </c>
      <c r="L264" s="151">
        <f t="shared" si="37"/>
        <v>0</v>
      </c>
      <c r="M264" s="146" t="s">
        <v>1509</v>
      </c>
      <c r="N264" s="152" t="s">
        <v>1446</v>
      </c>
      <c r="O264" s="147">
        <v>41567</v>
      </c>
      <c r="P264" s="145"/>
      <c r="Q264" s="153" t="s">
        <v>1510</v>
      </c>
      <c r="R264" s="154" t="s">
        <v>1511</v>
      </c>
      <c r="S264" s="155"/>
      <c r="T264" s="156"/>
      <c r="U264" s="146" t="s">
        <v>1504</v>
      </c>
      <c r="V264" s="146"/>
      <c r="W264" s="146"/>
      <c r="X264" s="146"/>
      <c r="Y264" s="145"/>
      <c r="Z264" s="146"/>
      <c r="AA264" s="145"/>
      <c r="AB264" s="145"/>
      <c r="AC264" s="157" t="s">
        <v>1335</v>
      </c>
      <c r="AD264" s="157" t="s">
        <v>693</v>
      </c>
      <c r="AE264" s="146"/>
      <c r="AF264" s="157"/>
      <c r="AG264" s="145"/>
      <c r="AH264" s="146"/>
      <c r="AI264" s="158"/>
      <c r="BD264" s="160" t="e">
        <f t="shared" si="38"/>
        <v>#DIV/0!</v>
      </c>
      <c r="BE264" s="160" t="e">
        <f t="shared" si="39"/>
        <v>#VALUE!</v>
      </c>
      <c r="BF264" s="159">
        <f t="shared" si="40"/>
        <v>8</v>
      </c>
      <c r="BG264" s="159">
        <f t="shared" si="41"/>
        <v>0</v>
      </c>
      <c r="BH264" s="159">
        <f t="shared" si="42"/>
        <v>24</v>
      </c>
      <c r="BI264" s="159">
        <f t="shared" si="43"/>
        <v>0</v>
      </c>
      <c r="BJ264" s="159">
        <f t="shared" si="44"/>
        <v>0</v>
      </c>
    </row>
    <row r="265" spans="1:62" s="159" customFormat="1" ht="17.25" thickTop="1" thickBot="1">
      <c r="A265" s="144"/>
      <c r="B265" s="145"/>
      <c r="C265" s="146"/>
      <c r="D265" s="147">
        <v>9000</v>
      </c>
      <c r="E265" s="146" t="s">
        <v>1038</v>
      </c>
      <c r="F265" s="146"/>
      <c r="G265" s="148">
        <v>75000</v>
      </c>
      <c r="H265" s="149"/>
      <c r="I265" s="149"/>
      <c r="J265" s="150"/>
      <c r="K265" s="151">
        <f t="shared" si="36"/>
        <v>0</v>
      </c>
      <c r="L265" s="151">
        <f t="shared" si="37"/>
        <v>0</v>
      </c>
      <c r="M265" s="146" t="s">
        <v>1512</v>
      </c>
      <c r="N265" s="152" t="s">
        <v>1513</v>
      </c>
      <c r="O265" s="147">
        <v>41570</v>
      </c>
      <c r="P265" s="145"/>
      <c r="Q265" s="153" t="s">
        <v>1514</v>
      </c>
      <c r="R265" s="154">
        <v>24190760</v>
      </c>
      <c r="S265" s="155"/>
      <c r="T265" s="156"/>
      <c r="U265" s="146" t="s">
        <v>1515</v>
      </c>
      <c r="V265" s="146"/>
      <c r="W265" s="146"/>
      <c r="X265" s="146"/>
      <c r="Y265" s="145"/>
      <c r="Z265" s="146"/>
      <c r="AA265" s="145"/>
      <c r="AB265" s="145"/>
      <c r="AC265" s="157" t="s">
        <v>636</v>
      </c>
      <c r="AD265" s="157" t="s">
        <v>1201</v>
      </c>
      <c r="AE265" s="146"/>
      <c r="AF265" s="157"/>
      <c r="AG265" s="145"/>
      <c r="AH265" s="146"/>
      <c r="AI265" s="158"/>
      <c r="BD265" s="160" t="e">
        <f t="shared" si="38"/>
        <v>#DIV/0!</v>
      </c>
      <c r="BE265" s="160" t="e">
        <f t="shared" si="39"/>
        <v>#VALUE!</v>
      </c>
      <c r="BF265" s="159">
        <f t="shared" si="40"/>
        <v>8</v>
      </c>
      <c r="BG265" s="159">
        <f t="shared" si="41"/>
        <v>0</v>
      </c>
      <c r="BH265" s="159">
        <f t="shared" si="42"/>
        <v>70</v>
      </c>
      <c r="BI265" s="159">
        <f t="shared" si="43"/>
        <v>0</v>
      </c>
      <c r="BJ265" s="159">
        <f t="shared" si="44"/>
        <v>0</v>
      </c>
    </row>
    <row r="266" spans="1:62" s="159" customFormat="1" ht="17.25" thickTop="1" thickBot="1">
      <c r="A266" s="144"/>
      <c r="B266" s="145"/>
      <c r="C266" s="146"/>
      <c r="D266" s="147">
        <v>5860</v>
      </c>
      <c r="E266" s="146" t="s">
        <v>1042</v>
      </c>
      <c r="F266" s="146"/>
      <c r="G266" s="148">
        <v>48000</v>
      </c>
      <c r="H266" s="149"/>
      <c r="I266" s="149"/>
      <c r="J266" s="150"/>
      <c r="K266" s="151">
        <f t="shared" si="36"/>
        <v>0</v>
      </c>
      <c r="L266" s="151">
        <f t="shared" si="37"/>
        <v>0</v>
      </c>
      <c r="M266" s="146" t="s">
        <v>1516</v>
      </c>
      <c r="N266" s="152" t="s">
        <v>1517</v>
      </c>
      <c r="O266" s="147">
        <v>41560</v>
      </c>
      <c r="P266" s="145"/>
      <c r="Q266" s="153" t="s">
        <v>1518</v>
      </c>
      <c r="R266" s="154">
        <v>26333069</v>
      </c>
      <c r="S266" s="155"/>
      <c r="T266" s="156"/>
      <c r="U266" s="146" t="s">
        <v>1519</v>
      </c>
      <c r="V266" s="146"/>
      <c r="W266" s="146"/>
      <c r="X266" s="146"/>
      <c r="Y266" s="145"/>
      <c r="Z266" s="146"/>
      <c r="AA266" s="145"/>
      <c r="AB266" s="145"/>
      <c r="AC266" s="157" t="s">
        <v>41</v>
      </c>
      <c r="AD266" s="157" t="s">
        <v>1520</v>
      </c>
      <c r="AE266" s="146"/>
      <c r="AF266" s="157"/>
      <c r="AG266" s="145"/>
      <c r="AH266" s="146"/>
      <c r="AI266" s="158"/>
      <c r="BD266" s="160" t="e">
        <f t="shared" si="38"/>
        <v>#DIV/0!</v>
      </c>
      <c r="BE266" s="160" t="e">
        <f t="shared" si="39"/>
        <v>#VALUE!</v>
      </c>
      <c r="BF266" s="159">
        <f t="shared" si="40"/>
        <v>8</v>
      </c>
      <c r="BG266" s="159">
        <f t="shared" si="41"/>
        <v>0</v>
      </c>
      <c r="BH266" s="159">
        <f t="shared" si="42"/>
        <v>63</v>
      </c>
      <c r="BI266" s="159">
        <f t="shared" si="43"/>
        <v>0</v>
      </c>
      <c r="BJ266" s="159">
        <f t="shared" si="44"/>
        <v>0</v>
      </c>
    </row>
    <row r="267" spans="1:62" s="159" customFormat="1" ht="17.25" thickTop="1" thickBot="1">
      <c r="A267" s="144"/>
      <c r="B267" s="145"/>
      <c r="C267" s="146"/>
      <c r="D267" s="147">
        <v>8000</v>
      </c>
      <c r="E267" s="146" t="s">
        <v>1038</v>
      </c>
      <c r="F267" s="146"/>
      <c r="G267" s="148">
        <v>67000</v>
      </c>
      <c r="H267" s="149"/>
      <c r="I267" s="149"/>
      <c r="J267" s="150"/>
      <c r="K267" s="151">
        <f t="shared" si="36"/>
        <v>0</v>
      </c>
      <c r="L267" s="151">
        <f t="shared" si="37"/>
        <v>0</v>
      </c>
      <c r="M267" s="146" t="s">
        <v>1521</v>
      </c>
      <c r="N267" s="152" t="s">
        <v>1522</v>
      </c>
      <c r="O267" s="147">
        <v>41563</v>
      </c>
      <c r="P267" s="145"/>
      <c r="Q267" s="153" t="s">
        <v>1523</v>
      </c>
      <c r="R267" s="154" t="s">
        <v>1524</v>
      </c>
      <c r="S267" s="155"/>
      <c r="T267" s="156"/>
      <c r="U267" s="146" t="s">
        <v>1525</v>
      </c>
      <c r="V267" s="146"/>
      <c r="W267" s="146"/>
      <c r="X267" s="146"/>
      <c r="Y267" s="145"/>
      <c r="Z267" s="146"/>
      <c r="AA267" s="145"/>
      <c r="AB267" s="145"/>
      <c r="AC267" s="157" t="s">
        <v>1526</v>
      </c>
      <c r="AD267" s="157" t="s">
        <v>446</v>
      </c>
      <c r="AE267" s="146"/>
      <c r="AF267" s="157"/>
      <c r="AG267" s="145"/>
      <c r="AH267" s="146"/>
      <c r="AI267" s="158"/>
      <c r="BD267" s="160" t="e">
        <f t="shared" si="38"/>
        <v>#DIV/0!</v>
      </c>
      <c r="BE267" s="160" t="e">
        <f t="shared" si="39"/>
        <v>#VALUE!</v>
      </c>
      <c r="BF267" s="159">
        <f t="shared" si="40"/>
        <v>8</v>
      </c>
      <c r="BG267" s="159">
        <f t="shared" si="41"/>
        <v>0</v>
      </c>
      <c r="BH267" s="159">
        <f t="shared" si="42"/>
        <v>75</v>
      </c>
      <c r="BI267" s="159">
        <f t="shared" si="43"/>
        <v>0</v>
      </c>
      <c r="BJ267" s="159">
        <f t="shared" si="44"/>
        <v>0</v>
      </c>
    </row>
    <row r="268" spans="1:62" s="159" customFormat="1" ht="17.25" thickTop="1" thickBot="1">
      <c r="A268" s="144"/>
      <c r="B268" s="145"/>
      <c r="C268" s="146"/>
      <c r="D268" s="147">
        <v>8500</v>
      </c>
      <c r="E268" s="146" t="s">
        <v>914</v>
      </c>
      <c r="F268" s="146"/>
      <c r="G268" s="148">
        <v>70000</v>
      </c>
      <c r="H268" s="149"/>
      <c r="I268" s="149"/>
      <c r="J268" s="150"/>
      <c r="K268" s="151">
        <f t="shared" si="36"/>
        <v>0</v>
      </c>
      <c r="L268" s="151">
        <f t="shared" si="37"/>
        <v>0</v>
      </c>
      <c r="M268" s="146" t="s">
        <v>1527</v>
      </c>
      <c r="N268" s="152" t="s">
        <v>1488</v>
      </c>
      <c r="O268" s="147">
        <v>41575</v>
      </c>
      <c r="P268" s="145"/>
      <c r="Q268" s="153" t="s">
        <v>1528</v>
      </c>
      <c r="R268" s="154" t="s">
        <v>1529</v>
      </c>
      <c r="S268" s="155"/>
      <c r="T268" s="156"/>
      <c r="U268" s="146" t="s">
        <v>1530</v>
      </c>
      <c r="V268" s="146"/>
      <c r="W268" s="146"/>
      <c r="X268" s="146"/>
      <c r="Y268" s="145"/>
      <c r="Z268" s="146"/>
      <c r="AA268" s="145"/>
      <c r="AB268" s="145"/>
      <c r="AC268" s="157" t="s">
        <v>223</v>
      </c>
      <c r="AD268" s="157" t="s">
        <v>693</v>
      </c>
      <c r="AE268" s="146"/>
      <c r="AF268" s="157"/>
      <c r="AG268" s="145"/>
      <c r="AH268" s="146"/>
      <c r="AI268" s="158"/>
      <c r="BD268" s="160" t="e">
        <f t="shared" si="38"/>
        <v>#DIV/0!</v>
      </c>
      <c r="BE268" s="160" t="e">
        <f t="shared" si="39"/>
        <v>#VALUE!</v>
      </c>
      <c r="BF268" s="159">
        <f t="shared" si="40"/>
        <v>8</v>
      </c>
      <c r="BG268" s="159">
        <f t="shared" si="41"/>
        <v>0</v>
      </c>
      <c r="BH268" s="159">
        <f t="shared" si="42"/>
        <v>64</v>
      </c>
      <c r="BI268" s="159">
        <f t="shared" si="43"/>
        <v>0</v>
      </c>
      <c r="BJ268" s="159">
        <f t="shared" si="44"/>
        <v>0</v>
      </c>
    </row>
    <row r="269" spans="1:62" s="159" customFormat="1" ht="17.25" thickTop="1" thickBot="1">
      <c r="A269" s="144"/>
      <c r="B269" s="145"/>
      <c r="C269" s="146"/>
      <c r="D269" s="147">
        <v>7300</v>
      </c>
      <c r="E269" s="146" t="s">
        <v>1135</v>
      </c>
      <c r="F269" s="146"/>
      <c r="G269" s="148">
        <v>61700</v>
      </c>
      <c r="H269" s="149"/>
      <c r="I269" s="149"/>
      <c r="J269" s="150"/>
      <c r="K269" s="151">
        <f t="shared" si="36"/>
        <v>0</v>
      </c>
      <c r="L269" s="151">
        <f t="shared" si="37"/>
        <v>0</v>
      </c>
      <c r="M269" s="146" t="s">
        <v>1531</v>
      </c>
      <c r="N269" s="152" t="s">
        <v>1532</v>
      </c>
      <c r="O269" s="147">
        <v>41568</v>
      </c>
      <c r="P269" s="145"/>
      <c r="Q269" s="153" t="s">
        <v>1533</v>
      </c>
      <c r="R269" s="154">
        <v>33034458</v>
      </c>
      <c r="S269" s="155"/>
      <c r="T269" s="156"/>
      <c r="U269" s="146" t="s">
        <v>1534</v>
      </c>
      <c r="V269" s="146"/>
      <c r="W269" s="146"/>
      <c r="X269" s="146"/>
      <c r="Y269" s="145"/>
      <c r="Z269" s="146"/>
      <c r="AA269" s="145"/>
      <c r="AB269" s="145"/>
      <c r="AC269" s="157" t="s">
        <v>1535</v>
      </c>
      <c r="AD269" s="157" t="s">
        <v>1433</v>
      </c>
      <c r="AE269" s="146"/>
      <c r="AF269" s="157"/>
      <c r="AG269" s="145"/>
      <c r="AH269" s="146"/>
      <c r="AI269" s="158"/>
      <c r="BD269" s="160" t="e">
        <f t="shared" si="38"/>
        <v>#DIV/0!</v>
      </c>
      <c r="BE269" s="160" t="e">
        <f t="shared" si="39"/>
        <v>#VALUE!</v>
      </c>
      <c r="BF269" s="159">
        <f t="shared" si="40"/>
        <v>8</v>
      </c>
      <c r="BG269" s="159">
        <f t="shared" si="41"/>
        <v>0</v>
      </c>
      <c r="BH269" s="159">
        <f t="shared" si="42"/>
        <v>65</v>
      </c>
      <c r="BI269" s="159">
        <f t="shared" si="43"/>
        <v>0</v>
      </c>
      <c r="BJ269" s="159">
        <f t="shared" si="44"/>
        <v>0</v>
      </c>
    </row>
    <row r="270" spans="1:62" s="159" customFormat="1" ht="17.25" thickTop="1" thickBot="1">
      <c r="A270" s="144"/>
      <c r="B270" s="145"/>
      <c r="C270" s="146"/>
      <c r="D270" s="147">
        <v>7200</v>
      </c>
      <c r="E270" s="146" t="s">
        <v>1042</v>
      </c>
      <c r="F270" s="146"/>
      <c r="G270" s="148">
        <v>55000</v>
      </c>
      <c r="H270" s="149"/>
      <c r="I270" s="149"/>
      <c r="J270" s="150"/>
      <c r="K270" s="151">
        <f t="shared" si="36"/>
        <v>0</v>
      </c>
      <c r="L270" s="151">
        <f t="shared" si="37"/>
        <v>0</v>
      </c>
      <c r="M270" s="146" t="s">
        <v>934</v>
      </c>
      <c r="N270" s="152" t="s">
        <v>1536</v>
      </c>
      <c r="O270" s="147">
        <v>41549</v>
      </c>
      <c r="P270" s="145"/>
      <c r="Q270" s="153" t="s">
        <v>935</v>
      </c>
      <c r="R270" s="154">
        <v>27409914</v>
      </c>
      <c r="S270" s="155"/>
      <c r="T270" s="156"/>
      <c r="U270" s="146" t="s">
        <v>1297</v>
      </c>
      <c r="V270" s="146"/>
      <c r="W270" s="146"/>
      <c r="X270" s="146"/>
      <c r="Y270" s="145"/>
      <c r="Z270" s="146"/>
      <c r="AA270" s="145"/>
      <c r="AB270" s="145"/>
      <c r="AC270" s="157" t="s">
        <v>789</v>
      </c>
      <c r="AD270" s="157" t="s">
        <v>903</v>
      </c>
      <c r="AE270" s="146"/>
      <c r="AF270" s="157"/>
      <c r="AG270" s="145"/>
      <c r="AH270" s="146"/>
      <c r="AI270" s="158"/>
      <c r="BD270" s="160" t="e">
        <f t="shared" si="38"/>
        <v>#DIV/0!</v>
      </c>
      <c r="BE270" s="160" t="e">
        <f t="shared" si="39"/>
        <v>#VALUE!</v>
      </c>
      <c r="BF270" s="159">
        <f t="shared" si="40"/>
        <v>8</v>
      </c>
      <c r="BG270" s="159">
        <f t="shared" si="41"/>
        <v>0</v>
      </c>
      <c r="BH270" s="159">
        <f t="shared" si="42"/>
        <v>27</v>
      </c>
      <c r="BI270" s="159">
        <f t="shared" si="43"/>
        <v>0</v>
      </c>
      <c r="BJ270" s="159">
        <f t="shared" si="44"/>
        <v>0</v>
      </c>
    </row>
    <row r="271" spans="1:62" s="159" customFormat="1" ht="17.25" thickTop="1" thickBot="1">
      <c r="A271" s="144"/>
      <c r="B271" s="145"/>
      <c r="C271" s="146"/>
      <c r="D271" s="147">
        <v>8500</v>
      </c>
      <c r="E271" s="146" t="s">
        <v>914</v>
      </c>
      <c r="F271" s="146"/>
      <c r="G271" s="148">
        <v>70000</v>
      </c>
      <c r="H271" s="149"/>
      <c r="I271" s="149"/>
      <c r="J271" s="150"/>
      <c r="K271" s="151">
        <f t="shared" si="36"/>
        <v>0</v>
      </c>
      <c r="L271" s="151">
        <f t="shared" si="37"/>
        <v>0</v>
      </c>
      <c r="M271" s="146" t="s">
        <v>1537</v>
      </c>
      <c r="N271" s="152" t="s">
        <v>1446</v>
      </c>
      <c r="O271" s="147">
        <v>41581</v>
      </c>
      <c r="P271" s="145"/>
      <c r="Q271" s="153" t="s">
        <v>1538</v>
      </c>
      <c r="R271" s="154" t="s">
        <v>1539</v>
      </c>
      <c r="S271" s="155"/>
      <c r="T271" s="156"/>
      <c r="U271" s="146" t="s">
        <v>1540</v>
      </c>
      <c r="V271" s="146"/>
      <c r="W271" s="146"/>
      <c r="X271" s="146"/>
      <c r="Y271" s="145"/>
      <c r="Z271" s="146"/>
      <c r="AA271" s="145"/>
      <c r="AB271" s="145"/>
      <c r="AC271" s="157" t="s">
        <v>514</v>
      </c>
      <c r="AD271" s="157" t="s">
        <v>446</v>
      </c>
      <c r="AE271" s="146"/>
      <c r="AF271" s="157"/>
      <c r="AG271" s="145"/>
      <c r="AH271" s="146"/>
      <c r="AI271" s="158"/>
      <c r="BD271" s="160" t="e">
        <f t="shared" si="38"/>
        <v>#DIV/0!</v>
      </c>
      <c r="BE271" s="160" t="e">
        <f t="shared" si="39"/>
        <v>#VALUE!</v>
      </c>
      <c r="BF271" s="159">
        <f t="shared" si="40"/>
        <v>8</v>
      </c>
      <c r="BG271" s="159">
        <f t="shared" si="41"/>
        <v>0</v>
      </c>
      <c r="BH271" s="159">
        <f t="shared" si="42"/>
        <v>31</v>
      </c>
      <c r="BI271" s="159">
        <f t="shared" si="43"/>
        <v>0</v>
      </c>
      <c r="BJ271" s="159">
        <f t="shared" si="44"/>
        <v>0</v>
      </c>
    </row>
    <row r="272" spans="1:62" s="159" customFormat="1" ht="17.25" thickTop="1" thickBot="1">
      <c r="A272" s="144"/>
      <c r="B272" s="145"/>
      <c r="C272" s="146"/>
      <c r="D272" s="147">
        <v>10000</v>
      </c>
      <c r="E272" s="146" t="s">
        <v>914</v>
      </c>
      <c r="F272" s="146"/>
      <c r="G272" s="148">
        <v>55000</v>
      </c>
      <c r="H272" s="149"/>
      <c r="I272" s="149"/>
      <c r="J272" s="150"/>
      <c r="K272" s="151">
        <f t="shared" si="36"/>
        <v>0</v>
      </c>
      <c r="L272" s="151">
        <f t="shared" si="37"/>
        <v>0</v>
      </c>
      <c r="M272" s="146" t="s">
        <v>1541</v>
      </c>
      <c r="N272" s="152" t="s">
        <v>800</v>
      </c>
      <c r="O272" s="147">
        <v>41955</v>
      </c>
      <c r="P272" s="145"/>
      <c r="Q272" s="153" t="s">
        <v>1542</v>
      </c>
      <c r="R272" s="154">
        <v>22724607</v>
      </c>
      <c r="S272" s="155"/>
      <c r="T272" s="156"/>
      <c r="U272" s="146" t="s">
        <v>1543</v>
      </c>
      <c r="V272" s="146"/>
      <c r="W272" s="146"/>
      <c r="X272" s="146" t="s">
        <v>1544</v>
      </c>
      <c r="Y272" s="145"/>
      <c r="Z272" s="146"/>
      <c r="AA272" s="145"/>
      <c r="AB272" s="145"/>
      <c r="AC272" s="157" t="s">
        <v>223</v>
      </c>
      <c r="AD272" s="157" t="s">
        <v>446</v>
      </c>
      <c r="AE272" s="146"/>
      <c r="AF272" s="157"/>
      <c r="AG272" s="145"/>
      <c r="AH272" s="146"/>
      <c r="AI272" s="158"/>
      <c r="BD272" s="160" t="e">
        <f t="shared" si="38"/>
        <v>#DIV/0!</v>
      </c>
      <c r="BE272" s="160" t="e">
        <f t="shared" si="39"/>
        <v>#VALUE!</v>
      </c>
      <c r="BF272" s="159">
        <f t="shared" si="40"/>
        <v>8</v>
      </c>
      <c r="BG272" s="159">
        <f t="shared" si="41"/>
        <v>0</v>
      </c>
      <c r="BH272" s="159">
        <f t="shared" si="42"/>
        <v>61</v>
      </c>
      <c r="BI272" s="159">
        <f t="shared" si="43"/>
        <v>0</v>
      </c>
      <c r="BJ272" s="159">
        <f t="shared" si="44"/>
        <v>0</v>
      </c>
    </row>
    <row r="273" spans="1:62" s="159" customFormat="1" ht="17.25" thickTop="1" thickBot="1">
      <c r="A273" s="144"/>
      <c r="B273" s="145"/>
      <c r="C273" s="146"/>
      <c r="D273" s="147">
        <v>10000</v>
      </c>
      <c r="E273" s="146" t="s">
        <v>914</v>
      </c>
      <c r="F273" s="146"/>
      <c r="G273" s="148">
        <v>75000</v>
      </c>
      <c r="H273" s="149"/>
      <c r="I273" s="149"/>
      <c r="J273" s="150"/>
      <c r="K273" s="151">
        <f t="shared" si="36"/>
        <v>0</v>
      </c>
      <c r="L273" s="151">
        <f t="shared" si="37"/>
        <v>0</v>
      </c>
      <c r="M273" s="146" t="s">
        <v>1545</v>
      </c>
      <c r="N273" s="152" t="s">
        <v>1546</v>
      </c>
      <c r="O273" s="147">
        <v>41955</v>
      </c>
      <c r="P273" s="145"/>
      <c r="Q273" s="153" t="s">
        <v>1547</v>
      </c>
      <c r="R273" s="154">
        <v>22724607</v>
      </c>
      <c r="S273" s="155"/>
      <c r="T273" s="156"/>
      <c r="U273" s="146" t="s">
        <v>1543</v>
      </c>
      <c r="V273" s="146"/>
      <c r="W273" s="146"/>
      <c r="X273" s="146" t="s">
        <v>1544</v>
      </c>
      <c r="Y273" s="145"/>
      <c r="Z273" s="146"/>
      <c r="AA273" s="145"/>
      <c r="AB273" s="145"/>
      <c r="AC273" s="157" t="s">
        <v>223</v>
      </c>
      <c r="AD273" s="157" t="s">
        <v>446</v>
      </c>
      <c r="AE273" s="146"/>
      <c r="AF273" s="157"/>
      <c r="AG273" s="145"/>
      <c r="AH273" s="146"/>
      <c r="AI273" s="158"/>
      <c r="BD273" s="160" t="e">
        <f t="shared" si="38"/>
        <v>#DIV/0!</v>
      </c>
      <c r="BE273" s="160" t="e">
        <f t="shared" si="39"/>
        <v>#VALUE!</v>
      </c>
      <c r="BF273" s="159">
        <f t="shared" si="40"/>
        <v>8</v>
      </c>
      <c r="BG273" s="159">
        <f t="shared" si="41"/>
        <v>0</v>
      </c>
      <c r="BH273" s="159">
        <f t="shared" si="42"/>
        <v>61</v>
      </c>
      <c r="BI273" s="159">
        <f t="shared" si="43"/>
        <v>0</v>
      </c>
      <c r="BJ273" s="159">
        <f t="shared" si="44"/>
        <v>0</v>
      </c>
    </row>
    <row r="274" spans="1:62" s="159" customFormat="1" ht="17.25" thickTop="1" thickBot="1">
      <c r="A274" s="144"/>
      <c r="B274" s="145"/>
      <c r="C274" s="146"/>
      <c r="D274" s="147">
        <v>10000</v>
      </c>
      <c r="E274" s="146" t="s">
        <v>914</v>
      </c>
      <c r="F274" s="146"/>
      <c r="G274" s="148">
        <v>70000</v>
      </c>
      <c r="H274" s="149"/>
      <c r="I274" s="149"/>
      <c r="J274" s="150"/>
      <c r="K274" s="151">
        <f t="shared" si="36"/>
        <v>0</v>
      </c>
      <c r="L274" s="151">
        <f t="shared" si="37"/>
        <v>0</v>
      </c>
      <c r="M274" s="146" t="s">
        <v>1548</v>
      </c>
      <c r="N274" s="152" t="s">
        <v>1549</v>
      </c>
      <c r="O274" s="147">
        <v>41930</v>
      </c>
      <c r="P274" s="145"/>
      <c r="Q274" s="153" t="s">
        <v>1550</v>
      </c>
      <c r="R274" s="154"/>
      <c r="S274" s="155"/>
      <c r="T274" s="156"/>
      <c r="U274" s="146" t="s">
        <v>1551</v>
      </c>
      <c r="V274" s="146"/>
      <c r="W274" s="146" t="s">
        <v>1552</v>
      </c>
      <c r="X274" s="146" t="s">
        <v>1553</v>
      </c>
      <c r="Y274" s="145"/>
      <c r="Z274" s="146"/>
      <c r="AA274" s="145"/>
      <c r="AB274" s="145"/>
      <c r="AC274" s="157" t="s">
        <v>1554</v>
      </c>
      <c r="AD274" s="157" t="s">
        <v>446</v>
      </c>
      <c r="AE274" s="146"/>
      <c r="AF274" s="157"/>
      <c r="AG274" s="145"/>
      <c r="AH274" s="146"/>
      <c r="AI274" s="158"/>
      <c r="BD274" s="160" t="e">
        <f t="shared" si="38"/>
        <v>#DIV/0!</v>
      </c>
      <c r="BE274" s="160" t="e">
        <f t="shared" si="39"/>
        <v>#VALUE!</v>
      </c>
      <c r="BF274" s="159">
        <f t="shared" si="40"/>
        <v>0</v>
      </c>
      <c r="BG274" s="159">
        <f t="shared" si="41"/>
        <v>0</v>
      </c>
      <c r="BH274" s="159">
        <f t="shared" si="42"/>
        <v>68</v>
      </c>
      <c r="BI274" s="159">
        <f t="shared" si="43"/>
        <v>0</v>
      </c>
      <c r="BJ274" s="159">
        <f t="shared" si="44"/>
        <v>0</v>
      </c>
    </row>
    <row r="275" spans="1:62" s="159" customFormat="1" ht="17.25" thickTop="1" thickBot="1">
      <c r="A275" s="144"/>
      <c r="B275" s="145"/>
      <c r="C275" s="146"/>
      <c r="D275" s="147">
        <v>10000</v>
      </c>
      <c r="E275" s="146" t="s">
        <v>1114</v>
      </c>
      <c r="F275" s="146"/>
      <c r="G275" s="148">
        <v>72000</v>
      </c>
      <c r="H275" s="149"/>
      <c r="I275" s="149"/>
      <c r="J275" s="150"/>
      <c r="K275" s="151">
        <f t="shared" si="36"/>
        <v>0</v>
      </c>
      <c r="L275" s="151">
        <f t="shared" si="37"/>
        <v>0</v>
      </c>
      <c r="M275" s="146" t="s">
        <v>1555</v>
      </c>
      <c r="N275" s="152" t="s">
        <v>1556</v>
      </c>
      <c r="O275" s="147">
        <v>41934</v>
      </c>
      <c r="P275" s="145"/>
      <c r="Q275" s="153" t="s">
        <v>1557</v>
      </c>
      <c r="R275" s="154">
        <v>24558837</v>
      </c>
      <c r="S275" s="155"/>
      <c r="T275" s="156"/>
      <c r="U275" s="146" t="s">
        <v>1558</v>
      </c>
      <c r="V275" s="146"/>
      <c r="W275" s="146" t="s">
        <v>1559</v>
      </c>
      <c r="X275" s="146" t="s">
        <v>1560</v>
      </c>
      <c r="Y275" s="145"/>
      <c r="Z275" s="146"/>
      <c r="AA275" s="145"/>
      <c r="AB275" s="145"/>
      <c r="AC275" s="157" t="s">
        <v>1408</v>
      </c>
      <c r="AD275" s="157" t="s">
        <v>1433</v>
      </c>
      <c r="AE275" s="146"/>
      <c r="AF275" s="157"/>
      <c r="AG275" s="145"/>
      <c r="AH275" s="146" t="s">
        <v>1561</v>
      </c>
      <c r="AI275" s="158"/>
      <c r="BD275" s="160" t="e">
        <f t="shared" si="38"/>
        <v>#DIV/0!</v>
      </c>
      <c r="BE275" s="160" t="e">
        <f t="shared" si="39"/>
        <v>#VALUE!</v>
      </c>
      <c r="BF275" s="159">
        <f t="shared" si="40"/>
        <v>8</v>
      </c>
      <c r="BG275" s="159">
        <f t="shared" si="41"/>
        <v>0</v>
      </c>
      <c r="BH275" s="159">
        <f t="shared" si="42"/>
        <v>47</v>
      </c>
      <c r="BI275" s="159">
        <f t="shared" si="43"/>
        <v>0</v>
      </c>
      <c r="BJ275" s="159">
        <f t="shared" si="44"/>
        <v>0</v>
      </c>
    </row>
    <row r="276" spans="1:62" s="159" customFormat="1" ht="17.25" thickTop="1" thickBot="1">
      <c r="A276" s="144"/>
      <c r="B276" s="145"/>
      <c r="C276" s="146"/>
      <c r="D276" s="147">
        <v>10000</v>
      </c>
      <c r="E276" s="146" t="s">
        <v>914</v>
      </c>
      <c r="F276" s="146"/>
      <c r="G276" s="148">
        <v>72000</v>
      </c>
      <c r="H276" s="149"/>
      <c r="I276" s="149"/>
      <c r="J276" s="150"/>
      <c r="K276" s="151">
        <f t="shared" si="36"/>
        <v>0</v>
      </c>
      <c r="L276" s="151">
        <f t="shared" si="37"/>
        <v>0</v>
      </c>
      <c r="M276" s="146" t="s">
        <v>1562</v>
      </c>
      <c r="N276" s="152" t="s">
        <v>1563</v>
      </c>
      <c r="O276" s="147">
        <v>41953</v>
      </c>
      <c r="P276" s="145"/>
      <c r="Q276" s="153" t="s">
        <v>1564</v>
      </c>
      <c r="R276" s="154">
        <v>22961111</v>
      </c>
      <c r="S276" s="155"/>
      <c r="T276" s="156"/>
      <c r="U276" s="146" t="s">
        <v>1565</v>
      </c>
      <c r="V276" s="146" t="s">
        <v>1566</v>
      </c>
      <c r="W276" s="146" t="s">
        <v>1567</v>
      </c>
      <c r="X276" s="146" t="s">
        <v>1568</v>
      </c>
      <c r="Y276" s="145"/>
      <c r="Z276" s="146"/>
      <c r="AA276" s="145"/>
      <c r="AB276" s="145"/>
      <c r="AC276" s="157" t="s">
        <v>279</v>
      </c>
      <c r="AD276" s="157" t="s">
        <v>1433</v>
      </c>
      <c r="AE276" s="146"/>
      <c r="AF276" s="157"/>
      <c r="AG276" s="145"/>
      <c r="AH276" s="146"/>
      <c r="AI276" s="158"/>
      <c r="BD276" s="160" t="e">
        <f t="shared" si="38"/>
        <v>#DIV/0!</v>
      </c>
      <c r="BE276" s="160" t="e">
        <f t="shared" si="39"/>
        <v>#VALUE!</v>
      </c>
      <c r="BF276" s="159">
        <f t="shared" si="40"/>
        <v>8</v>
      </c>
      <c r="BG276" s="159">
        <f t="shared" si="41"/>
        <v>0</v>
      </c>
      <c r="BH276" s="159">
        <f t="shared" si="42"/>
        <v>49</v>
      </c>
      <c r="BI276" s="159">
        <f t="shared" si="43"/>
        <v>0</v>
      </c>
      <c r="BJ276" s="159">
        <f t="shared" si="44"/>
        <v>0</v>
      </c>
    </row>
    <row r="277" spans="1:62" s="159" customFormat="1" ht="17.25" thickTop="1" thickBot="1">
      <c r="A277" s="144"/>
      <c r="B277" s="145"/>
      <c r="C277" s="146"/>
      <c r="D277" s="147">
        <v>10000</v>
      </c>
      <c r="E277" s="146" t="s">
        <v>1038</v>
      </c>
      <c r="F277" s="146"/>
      <c r="G277" s="148">
        <v>72000</v>
      </c>
      <c r="H277" s="149"/>
      <c r="I277" s="149"/>
      <c r="J277" s="150"/>
      <c r="K277" s="151">
        <f t="shared" si="36"/>
        <v>0</v>
      </c>
      <c r="L277" s="151">
        <f t="shared" si="37"/>
        <v>0</v>
      </c>
      <c r="M277" s="146" t="s">
        <v>1569</v>
      </c>
      <c r="N277" s="152" t="s">
        <v>1563</v>
      </c>
      <c r="O277" s="147">
        <v>41923</v>
      </c>
      <c r="P277" s="145"/>
      <c r="Q277" s="153" t="s">
        <v>1570</v>
      </c>
      <c r="R277" s="154">
        <v>1205315555</v>
      </c>
      <c r="S277" s="155"/>
      <c r="T277" s="156"/>
      <c r="U277" s="146" t="s">
        <v>1571</v>
      </c>
      <c r="V277" s="146" t="s">
        <v>1572</v>
      </c>
      <c r="W277" s="146" t="s">
        <v>1573</v>
      </c>
      <c r="X277" s="146" t="s">
        <v>1574</v>
      </c>
      <c r="Y277" s="145"/>
      <c r="Z277" s="146"/>
      <c r="AA277" s="145"/>
      <c r="AB277" s="145"/>
      <c r="AC277" s="157" t="s">
        <v>1575</v>
      </c>
      <c r="AD277" s="157" t="s">
        <v>446</v>
      </c>
      <c r="AE277" s="146"/>
      <c r="AF277" s="157"/>
      <c r="AG277" s="145"/>
      <c r="AH277" s="146"/>
      <c r="AI277" s="158"/>
      <c r="BD277" s="160" t="e">
        <f t="shared" si="38"/>
        <v>#DIV/0!</v>
      </c>
      <c r="BE277" s="160" t="e">
        <f t="shared" si="39"/>
        <v>#VALUE!</v>
      </c>
      <c r="BF277" s="159">
        <f t="shared" si="40"/>
        <v>10</v>
      </c>
      <c r="BG277" s="159">
        <f t="shared" si="41"/>
        <v>0</v>
      </c>
      <c r="BH277" s="159">
        <f t="shared" si="42"/>
        <v>40</v>
      </c>
      <c r="BI277" s="159">
        <f t="shared" si="43"/>
        <v>0</v>
      </c>
      <c r="BJ277" s="159">
        <f t="shared" si="44"/>
        <v>0</v>
      </c>
    </row>
    <row r="278" spans="1:62" s="159" customFormat="1" ht="17.25" thickTop="1" thickBot="1">
      <c r="A278" s="144"/>
      <c r="B278" s="145"/>
      <c r="C278" s="146"/>
      <c r="D278" s="147">
        <v>10000</v>
      </c>
      <c r="E278" s="146" t="s">
        <v>914</v>
      </c>
      <c r="F278" s="146"/>
      <c r="G278" s="148">
        <v>72000</v>
      </c>
      <c r="H278" s="149"/>
      <c r="I278" s="149"/>
      <c r="J278" s="150"/>
      <c r="K278" s="151">
        <f t="shared" si="36"/>
        <v>0</v>
      </c>
      <c r="L278" s="151">
        <f t="shared" si="37"/>
        <v>0</v>
      </c>
      <c r="M278" s="146" t="s">
        <v>1576</v>
      </c>
      <c r="N278" s="152" t="s">
        <v>1577</v>
      </c>
      <c r="O278" s="147">
        <v>41973</v>
      </c>
      <c r="P278" s="145">
        <v>63400</v>
      </c>
      <c r="Q278" s="153" t="s">
        <v>1578</v>
      </c>
      <c r="R278" s="154">
        <v>24703746</v>
      </c>
      <c r="S278" s="155"/>
      <c r="T278" s="156"/>
      <c r="U278" s="146" t="s">
        <v>1579</v>
      </c>
      <c r="V278" s="146"/>
      <c r="W278" s="146" t="s">
        <v>1580</v>
      </c>
      <c r="X278" s="146" t="s">
        <v>1560</v>
      </c>
      <c r="Y278" s="145"/>
      <c r="Z278" s="146"/>
      <c r="AA278" s="145"/>
      <c r="AB278" s="145"/>
      <c r="AC278" s="157" t="s">
        <v>881</v>
      </c>
      <c r="AD278" s="157" t="s">
        <v>1581</v>
      </c>
      <c r="AE278" s="146"/>
      <c r="AF278" s="157"/>
      <c r="AG278" s="145"/>
      <c r="AH278" s="146"/>
      <c r="AI278" s="158"/>
      <c r="BD278" s="160" t="e">
        <f t="shared" si="38"/>
        <v>#DIV/0!</v>
      </c>
      <c r="BE278" s="160" t="e">
        <f t="shared" si="39"/>
        <v>#VALUE!</v>
      </c>
      <c r="BF278" s="159">
        <f t="shared" si="40"/>
        <v>8</v>
      </c>
      <c r="BG278" s="159">
        <f t="shared" si="41"/>
        <v>0</v>
      </c>
      <c r="BH278" s="159">
        <f t="shared" si="42"/>
        <v>50</v>
      </c>
      <c r="BI278" s="159">
        <f t="shared" si="43"/>
        <v>0</v>
      </c>
      <c r="BJ278" s="159">
        <f t="shared" si="44"/>
        <v>0</v>
      </c>
    </row>
    <row r="279" spans="1:62" s="159" customFormat="1" ht="17.25" thickTop="1" thickBot="1">
      <c r="A279" s="144"/>
      <c r="B279" s="145"/>
      <c r="C279" s="146"/>
      <c r="D279" s="147">
        <v>7100</v>
      </c>
      <c r="E279" s="146" t="s">
        <v>914</v>
      </c>
      <c r="F279" s="146"/>
      <c r="G279" s="148">
        <v>60000</v>
      </c>
      <c r="H279" s="149"/>
      <c r="I279" s="149"/>
      <c r="J279" s="150"/>
      <c r="K279" s="151">
        <f t="shared" si="36"/>
        <v>0</v>
      </c>
      <c r="L279" s="151">
        <f t="shared" si="37"/>
        <v>0</v>
      </c>
      <c r="M279" s="146" t="s">
        <v>1582</v>
      </c>
      <c r="N279" s="152" t="s">
        <v>1126</v>
      </c>
      <c r="O279" s="147">
        <v>41986</v>
      </c>
      <c r="P279" s="145">
        <v>54000</v>
      </c>
      <c r="Q279" s="153" t="s">
        <v>1583</v>
      </c>
      <c r="R279" s="154"/>
      <c r="S279" s="155"/>
      <c r="T279" s="156"/>
      <c r="U279" s="146" t="s">
        <v>1584</v>
      </c>
      <c r="V279" s="146"/>
      <c r="W279" s="146" t="s">
        <v>1585</v>
      </c>
      <c r="X279" s="146" t="s">
        <v>1586</v>
      </c>
      <c r="Y279" s="145"/>
      <c r="Z279" s="146"/>
      <c r="AA279" s="145"/>
      <c r="AB279" s="145"/>
      <c r="AC279" s="157" t="s">
        <v>341</v>
      </c>
      <c r="AD279" s="157" t="s">
        <v>1433</v>
      </c>
      <c r="AE279" s="146"/>
      <c r="AF279" s="157"/>
      <c r="AG279" s="145"/>
      <c r="AH279" s="146"/>
      <c r="AI279" s="158"/>
      <c r="BD279" s="160" t="e">
        <f t="shared" si="38"/>
        <v>#DIV/0!</v>
      </c>
      <c r="BE279" s="160" t="e">
        <f t="shared" si="39"/>
        <v>#VALUE!</v>
      </c>
      <c r="BF279" s="159">
        <f t="shared" si="40"/>
        <v>0</v>
      </c>
      <c r="BG279" s="159">
        <f t="shared" si="41"/>
        <v>0</v>
      </c>
      <c r="BH279" s="159">
        <f t="shared" si="42"/>
        <v>60</v>
      </c>
      <c r="BI279" s="159">
        <f t="shared" si="43"/>
        <v>0</v>
      </c>
      <c r="BJ279" s="159">
        <f t="shared" si="44"/>
        <v>0</v>
      </c>
    </row>
    <row r="280" spans="1:62" s="159" customFormat="1" ht="17.25" thickTop="1" thickBot="1">
      <c r="A280" s="144"/>
      <c r="B280" s="145"/>
      <c r="C280" s="146"/>
      <c r="D280" s="147">
        <v>10000</v>
      </c>
      <c r="E280" s="146" t="s">
        <v>914</v>
      </c>
      <c r="F280" s="146"/>
      <c r="G280" s="148">
        <v>65000</v>
      </c>
      <c r="H280" s="149"/>
      <c r="I280" s="149"/>
      <c r="J280" s="150"/>
      <c r="K280" s="151">
        <f t="shared" si="36"/>
        <v>0</v>
      </c>
      <c r="L280" s="151">
        <f t="shared" si="37"/>
        <v>0</v>
      </c>
      <c r="M280" s="146" t="s">
        <v>1587</v>
      </c>
      <c r="N280" s="152" t="s">
        <v>1588</v>
      </c>
      <c r="O280" s="147">
        <v>41986</v>
      </c>
      <c r="P280" s="145">
        <v>56200</v>
      </c>
      <c r="Q280" s="153" t="s">
        <v>1589</v>
      </c>
      <c r="R280" s="154">
        <v>22690316</v>
      </c>
      <c r="S280" s="155"/>
      <c r="T280" s="156"/>
      <c r="U280" s="146" t="s">
        <v>1590</v>
      </c>
      <c r="V280" s="146"/>
      <c r="W280" s="146" t="s">
        <v>1591</v>
      </c>
      <c r="X280" s="146" t="s">
        <v>1560</v>
      </c>
      <c r="Y280" s="145"/>
      <c r="Z280" s="146"/>
      <c r="AA280" s="145"/>
      <c r="AB280" s="145"/>
      <c r="AC280" s="157" t="s">
        <v>41</v>
      </c>
      <c r="AD280" s="157" t="s">
        <v>1592</v>
      </c>
      <c r="AE280" s="146"/>
      <c r="AF280" s="157"/>
      <c r="AG280" s="145"/>
      <c r="AH280" s="146"/>
      <c r="AI280" s="158"/>
      <c r="BD280" s="160" t="e">
        <f t="shared" si="38"/>
        <v>#DIV/0!</v>
      </c>
      <c r="BE280" s="160" t="e">
        <f t="shared" si="39"/>
        <v>#VALUE!</v>
      </c>
      <c r="BF280" s="159">
        <f t="shared" si="40"/>
        <v>8</v>
      </c>
      <c r="BG280" s="159">
        <f t="shared" si="41"/>
        <v>0</v>
      </c>
      <c r="BH280" s="159">
        <f t="shared" si="42"/>
        <v>12</v>
      </c>
      <c r="BI280" s="159">
        <f t="shared" si="43"/>
        <v>0</v>
      </c>
      <c r="BJ280" s="159">
        <f t="shared" si="44"/>
        <v>0</v>
      </c>
    </row>
    <row r="281" spans="1:62" s="159" customFormat="1" ht="17.25" thickTop="1" thickBot="1">
      <c r="A281" s="144"/>
      <c r="B281" s="145"/>
      <c r="C281" s="146"/>
      <c r="D281" s="147">
        <v>30000</v>
      </c>
      <c r="E281" s="146" t="s">
        <v>1593</v>
      </c>
      <c r="F281" s="146"/>
      <c r="G281" s="148">
        <v>60000</v>
      </c>
      <c r="H281" s="149"/>
      <c r="I281" s="149"/>
      <c r="J281" s="150"/>
      <c r="K281" s="151">
        <f t="shared" si="36"/>
        <v>0</v>
      </c>
      <c r="L281" s="151">
        <f t="shared" si="37"/>
        <v>0</v>
      </c>
      <c r="M281" s="146" t="s">
        <v>1594</v>
      </c>
      <c r="N281" s="152" t="s">
        <v>1595</v>
      </c>
      <c r="O281" s="147">
        <v>41965</v>
      </c>
      <c r="P281" s="145"/>
      <c r="Q281" s="153" t="s">
        <v>1596</v>
      </c>
      <c r="R281" s="154">
        <v>33766000</v>
      </c>
      <c r="S281" s="155"/>
      <c r="T281" s="156"/>
      <c r="U281" s="146" t="s">
        <v>1597</v>
      </c>
      <c r="V281" s="146"/>
      <c r="W281" s="146"/>
      <c r="X281" s="146" t="s">
        <v>706</v>
      </c>
      <c r="Y281" s="145"/>
      <c r="Z281" s="146"/>
      <c r="AA281" s="145"/>
      <c r="AB281" s="145"/>
      <c r="AC281" s="157" t="s">
        <v>340</v>
      </c>
      <c r="AD281" s="157" t="s">
        <v>1327</v>
      </c>
      <c r="AE281" s="146"/>
      <c r="AF281" s="157"/>
      <c r="AG281" s="145"/>
      <c r="AH281" s="146"/>
      <c r="AI281" s="158"/>
      <c r="BD281" s="160" t="e">
        <f t="shared" si="38"/>
        <v>#DIV/0!</v>
      </c>
      <c r="BE281" s="160" t="e">
        <f t="shared" si="39"/>
        <v>#VALUE!</v>
      </c>
      <c r="BF281" s="159">
        <f t="shared" si="40"/>
        <v>8</v>
      </c>
      <c r="BG281" s="159">
        <f t="shared" si="41"/>
        <v>0</v>
      </c>
      <c r="BH281" s="159">
        <f t="shared" si="42"/>
        <v>39</v>
      </c>
      <c r="BI281" s="159">
        <f t="shared" si="43"/>
        <v>0</v>
      </c>
      <c r="BJ281" s="159">
        <f t="shared" si="44"/>
        <v>0</v>
      </c>
    </row>
    <row r="282" spans="1:62" s="159" customFormat="1" ht="17.25" thickTop="1" thickBot="1">
      <c r="A282" s="144"/>
      <c r="B282" s="145"/>
      <c r="C282" s="146"/>
      <c r="D282" s="147">
        <v>10000</v>
      </c>
      <c r="E282" s="146" t="s">
        <v>1598</v>
      </c>
      <c r="F282" s="146"/>
      <c r="G282" s="148">
        <v>60000</v>
      </c>
      <c r="H282" s="149"/>
      <c r="I282" s="149"/>
      <c r="J282" s="150"/>
      <c r="K282" s="151">
        <f t="shared" si="36"/>
        <v>0</v>
      </c>
      <c r="L282" s="151">
        <f t="shared" si="37"/>
        <v>0</v>
      </c>
      <c r="M282" s="146" t="s">
        <v>1599</v>
      </c>
      <c r="N282" s="152" t="s">
        <v>1600</v>
      </c>
      <c r="O282" s="147">
        <v>41965</v>
      </c>
      <c r="P282" s="145"/>
      <c r="Q282" s="153" t="s">
        <v>1601</v>
      </c>
      <c r="R282" s="154">
        <v>24442780</v>
      </c>
      <c r="S282" s="155"/>
      <c r="T282" s="156"/>
      <c r="U282" s="146" t="s">
        <v>1602</v>
      </c>
      <c r="V282" s="146"/>
      <c r="W282" s="146" t="s">
        <v>1591</v>
      </c>
      <c r="X282" s="146" t="s">
        <v>706</v>
      </c>
      <c r="Y282" s="145"/>
      <c r="Z282" s="146"/>
      <c r="AA282" s="145"/>
      <c r="AB282" s="145"/>
      <c r="AC282" s="157" t="s">
        <v>340</v>
      </c>
      <c r="AD282" s="157" t="s">
        <v>1327</v>
      </c>
      <c r="AE282" s="146"/>
      <c r="AF282" s="157"/>
      <c r="AG282" s="145"/>
      <c r="AH282" s="146"/>
      <c r="AI282" s="158"/>
      <c r="BD282" s="160" t="e">
        <f t="shared" si="38"/>
        <v>#DIV/0!</v>
      </c>
      <c r="BE282" s="160" t="e">
        <f t="shared" si="39"/>
        <v>#VALUE!</v>
      </c>
      <c r="BF282" s="159">
        <f t="shared" si="40"/>
        <v>8</v>
      </c>
      <c r="BG282" s="159">
        <f t="shared" si="41"/>
        <v>0</v>
      </c>
      <c r="BH282" s="159">
        <f t="shared" si="42"/>
        <v>68</v>
      </c>
      <c r="BI282" s="159">
        <f t="shared" si="43"/>
        <v>0</v>
      </c>
      <c r="BJ282" s="159">
        <f t="shared" si="44"/>
        <v>0</v>
      </c>
    </row>
    <row r="283" spans="1:62" s="159" customFormat="1" ht="17.25" thickTop="1" thickBot="1">
      <c r="A283" s="144"/>
      <c r="B283" s="145"/>
      <c r="C283" s="146"/>
      <c r="D283" s="147">
        <v>6000</v>
      </c>
      <c r="E283" s="146" t="s">
        <v>1038</v>
      </c>
      <c r="F283" s="146"/>
      <c r="G283" s="148">
        <v>50000</v>
      </c>
      <c r="H283" s="149"/>
      <c r="I283" s="149"/>
      <c r="J283" s="150"/>
      <c r="K283" s="151">
        <f t="shared" si="36"/>
        <v>0</v>
      </c>
      <c r="L283" s="151">
        <f t="shared" si="37"/>
        <v>0</v>
      </c>
      <c r="M283" s="146" t="s">
        <v>1603</v>
      </c>
      <c r="N283" s="152" t="s">
        <v>1604</v>
      </c>
      <c r="O283" s="147">
        <v>41863</v>
      </c>
      <c r="P283" s="145"/>
      <c r="Q283" s="153" t="s">
        <v>1605</v>
      </c>
      <c r="R283" s="154"/>
      <c r="S283" s="155"/>
      <c r="T283" s="156"/>
      <c r="U283" s="146" t="s">
        <v>1606</v>
      </c>
      <c r="V283" s="146"/>
      <c r="W283" s="146"/>
      <c r="X283" s="146" t="s">
        <v>1560</v>
      </c>
      <c r="Y283" s="145"/>
      <c r="Z283" s="146"/>
      <c r="AA283" s="145"/>
      <c r="AB283" s="145"/>
      <c r="AC283" s="157" t="s">
        <v>585</v>
      </c>
      <c r="AD283" s="157" t="s">
        <v>420</v>
      </c>
      <c r="AE283" s="146"/>
      <c r="AF283" s="157"/>
      <c r="AG283" s="145"/>
      <c r="AH283" s="146"/>
      <c r="AI283" s="158"/>
      <c r="BD283" s="160" t="e">
        <f t="shared" si="38"/>
        <v>#DIV/0!</v>
      </c>
      <c r="BE283" s="160" t="e">
        <f t="shared" si="39"/>
        <v>#VALUE!</v>
      </c>
      <c r="BF283" s="159">
        <f t="shared" si="40"/>
        <v>0</v>
      </c>
      <c r="BG283" s="159">
        <f t="shared" si="41"/>
        <v>0</v>
      </c>
      <c r="BH283" s="159">
        <f t="shared" si="42"/>
        <v>44</v>
      </c>
      <c r="BI283" s="159">
        <f t="shared" si="43"/>
        <v>0</v>
      </c>
      <c r="BJ283" s="159">
        <f t="shared" si="44"/>
        <v>0</v>
      </c>
    </row>
    <row r="284" spans="1:62" s="159" customFormat="1" ht="17.25" thickTop="1" thickBot="1">
      <c r="A284" s="144"/>
      <c r="B284" s="145"/>
      <c r="C284" s="146"/>
      <c r="D284" s="147">
        <v>5150</v>
      </c>
      <c r="E284" s="146" t="s">
        <v>1153</v>
      </c>
      <c r="F284" s="146"/>
      <c r="G284" s="148">
        <v>41674</v>
      </c>
      <c r="H284" s="149"/>
      <c r="I284" s="149"/>
      <c r="J284" s="150"/>
      <c r="K284" s="151">
        <f t="shared" si="36"/>
        <v>0</v>
      </c>
      <c r="L284" s="151">
        <f t="shared" si="37"/>
        <v>0</v>
      </c>
      <c r="M284" s="146" t="s">
        <v>1607</v>
      </c>
      <c r="N284" s="152" t="s">
        <v>1608</v>
      </c>
      <c r="O284" s="147">
        <v>41874</v>
      </c>
      <c r="P284" s="145"/>
      <c r="Q284" s="153" t="s">
        <v>1609</v>
      </c>
      <c r="R284" s="154"/>
      <c r="S284" s="155"/>
      <c r="T284" s="156"/>
      <c r="U284" s="146" t="s">
        <v>1610</v>
      </c>
      <c r="V284" s="146"/>
      <c r="W284" s="146" t="s">
        <v>1611</v>
      </c>
      <c r="X284" s="146" t="s">
        <v>1612</v>
      </c>
      <c r="Y284" s="145"/>
      <c r="Z284" s="146"/>
      <c r="AA284" s="145"/>
      <c r="AB284" s="145"/>
      <c r="AC284" s="157" t="s">
        <v>1612</v>
      </c>
      <c r="AD284" s="157" t="s">
        <v>1612</v>
      </c>
      <c r="AE284" s="146"/>
      <c r="AF284" s="157"/>
      <c r="AG284" s="145"/>
      <c r="AH284" s="146"/>
      <c r="AI284" s="158"/>
      <c r="BD284" s="160" t="e">
        <f t="shared" si="38"/>
        <v>#DIV/0!</v>
      </c>
      <c r="BE284" s="160" t="e">
        <f t="shared" si="39"/>
        <v>#VALUE!</v>
      </c>
      <c r="BF284" s="159">
        <f t="shared" si="40"/>
        <v>0</v>
      </c>
      <c r="BG284" s="159">
        <f t="shared" si="41"/>
        <v>0</v>
      </c>
      <c r="BH284" s="159">
        <f t="shared" si="42"/>
        <v>134</v>
      </c>
      <c r="BI284" s="159">
        <f t="shared" si="43"/>
        <v>0</v>
      </c>
      <c r="BJ284" s="159">
        <f t="shared" si="44"/>
        <v>0</v>
      </c>
    </row>
    <row r="285" spans="1:62" s="159" customFormat="1" ht="17.25" thickTop="1" thickBot="1">
      <c r="A285" s="144"/>
      <c r="B285" s="145"/>
      <c r="C285" s="146"/>
      <c r="D285" s="147">
        <v>5800</v>
      </c>
      <c r="E285" s="146" t="s">
        <v>914</v>
      </c>
      <c r="F285" s="146"/>
      <c r="G285" s="148">
        <v>44470</v>
      </c>
      <c r="H285" s="149"/>
      <c r="I285" s="149"/>
      <c r="J285" s="150"/>
      <c r="K285" s="151">
        <f t="shared" si="36"/>
        <v>0</v>
      </c>
      <c r="L285" s="151">
        <f t="shared" si="37"/>
        <v>0</v>
      </c>
      <c r="M285" s="146" t="s">
        <v>1613</v>
      </c>
      <c r="N285" s="152" t="s">
        <v>1614</v>
      </c>
      <c r="O285" s="147">
        <v>41974</v>
      </c>
      <c r="P285" s="145">
        <v>39470</v>
      </c>
      <c r="Q285" s="153" t="s">
        <v>1615</v>
      </c>
      <c r="R285" s="154">
        <v>24116207</v>
      </c>
      <c r="S285" s="155"/>
      <c r="T285" s="156"/>
      <c r="U285" s="146" t="s">
        <v>1616</v>
      </c>
      <c r="V285" s="146"/>
      <c r="W285" s="146" t="s">
        <v>1591</v>
      </c>
      <c r="X285" s="146" t="s">
        <v>1617</v>
      </c>
      <c r="Y285" s="145"/>
      <c r="Z285" s="146"/>
      <c r="AA285" s="145"/>
      <c r="AB285" s="145"/>
      <c r="AC285" s="157" t="s">
        <v>279</v>
      </c>
      <c r="AD285" s="157" t="s">
        <v>1433</v>
      </c>
      <c r="AE285" s="146"/>
      <c r="AF285" s="157"/>
      <c r="AG285" s="145"/>
      <c r="AH285" s="146"/>
      <c r="AI285" s="158"/>
      <c r="BD285" s="160" t="e">
        <f t="shared" si="38"/>
        <v>#DIV/0!</v>
      </c>
      <c r="BE285" s="160" t="e">
        <f t="shared" si="39"/>
        <v>#VALUE!</v>
      </c>
      <c r="BF285" s="159">
        <f t="shared" si="40"/>
        <v>8</v>
      </c>
      <c r="BG285" s="159">
        <f t="shared" si="41"/>
        <v>0</v>
      </c>
      <c r="BH285" s="159">
        <f t="shared" si="42"/>
        <v>36</v>
      </c>
      <c r="BI285" s="159">
        <f t="shared" si="43"/>
        <v>0</v>
      </c>
      <c r="BJ285" s="159">
        <f t="shared" si="44"/>
        <v>0</v>
      </c>
    </row>
    <row r="286" spans="1:62" s="159" customFormat="1" ht="17.25" thickTop="1" thickBot="1">
      <c r="A286" s="144"/>
      <c r="B286" s="145"/>
      <c r="C286" s="146"/>
      <c r="D286" s="147">
        <v>10000</v>
      </c>
      <c r="E286" s="146" t="s">
        <v>914</v>
      </c>
      <c r="F286" s="146"/>
      <c r="G286" s="148">
        <v>72000</v>
      </c>
      <c r="H286" s="149"/>
      <c r="I286" s="149"/>
      <c r="J286" s="150"/>
      <c r="K286" s="151">
        <f t="shared" si="36"/>
        <v>0</v>
      </c>
      <c r="L286" s="151">
        <f t="shared" si="37"/>
        <v>0</v>
      </c>
      <c r="M286" s="146" t="s">
        <v>1618</v>
      </c>
      <c r="N286" s="152" t="s">
        <v>1563</v>
      </c>
      <c r="O286" s="147">
        <v>41986</v>
      </c>
      <c r="P286" s="145">
        <v>63400</v>
      </c>
      <c r="Q286" s="153" t="s">
        <v>1619</v>
      </c>
      <c r="R286" s="154">
        <v>26343424</v>
      </c>
      <c r="S286" s="155"/>
      <c r="T286" s="156"/>
      <c r="U286" s="146" t="s">
        <v>1620</v>
      </c>
      <c r="V286" s="146" t="s">
        <v>1621</v>
      </c>
      <c r="W286" s="146"/>
      <c r="X286" s="146" t="s">
        <v>1574</v>
      </c>
      <c r="Y286" s="145"/>
      <c r="Z286" s="146"/>
      <c r="AA286" s="145"/>
      <c r="AB286" s="145"/>
      <c r="AC286" s="157" t="s">
        <v>1622</v>
      </c>
      <c r="AD286" s="157" t="s">
        <v>1433</v>
      </c>
      <c r="AE286" s="146"/>
      <c r="AF286" s="157"/>
      <c r="AG286" s="145"/>
      <c r="AH286" s="146"/>
      <c r="AI286" s="158"/>
      <c r="BD286" s="160" t="e">
        <f t="shared" si="38"/>
        <v>#DIV/0!</v>
      </c>
      <c r="BE286" s="160" t="e">
        <f t="shared" si="39"/>
        <v>#VALUE!</v>
      </c>
      <c r="BF286" s="159">
        <f t="shared" si="40"/>
        <v>8</v>
      </c>
      <c r="BG286" s="159">
        <f t="shared" si="41"/>
        <v>0</v>
      </c>
      <c r="BH286" s="159">
        <f t="shared" si="42"/>
        <v>47</v>
      </c>
      <c r="BI286" s="159">
        <f t="shared" si="43"/>
        <v>0</v>
      </c>
      <c r="BJ286" s="159">
        <f t="shared" si="44"/>
        <v>0</v>
      </c>
    </row>
    <row r="287" spans="1:62" s="159" customFormat="1" ht="17.25" thickTop="1" thickBot="1">
      <c r="A287" s="144"/>
      <c r="B287" s="145"/>
      <c r="C287" s="146"/>
      <c r="D287" s="147">
        <v>10000</v>
      </c>
      <c r="E287" s="146" t="s">
        <v>914</v>
      </c>
      <c r="F287" s="146"/>
      <c r="G287" s="148">
        <v>70000</v>
      </c>
      <c r="H287" s="149"/>
      <c r="I287" s="149"/>
      <c r="J287" s="150"/>
      <c r="K287" s="151">
        <f t="shared" si="36"/>
        <v>0</v>
      </c>
      <c r="L287" s="151">
        <f t="shared" si="37"/>
        <v>0</v>
      </c>
      <c r="M287" s="146" t="s">
        <v>1623</v>
      </c>
      <c r="N287" s="152" t="s">
        <v>1549</v>
      </c>
      <c r="O287" s="147">
        <v>41987</v>
      </c>
      <c r="P287" s="145"/>
      <c r="Q287" s="153" t="s">
        <v>1624</v>
      </c>
      <c r="R287" s="154"/>
      <c r="S287" s="155"/>
      <c r="T287" s="156"/>
      <c r="U287" s="146" t="s">
        <v>1625</v>
      </c>
      <c r="V287" s="146"/>
      <c r="W287" s="146"/>
      <c r="X287" s="146" t="s">
        <v>1626</v>
      </c>
      <c r="Y287" s="145"/>
      <c r="Z287" s="146"/>
      <c r="AA287" s="145"/>
      <c r="AB287" s="145"/>
      <c r="AC287" s="157" t="s">
        <v>279</v>
      </c>
      <c r="AD287" s="157" t="s">
        <v>1433</v>
      </c>
      <c r="AE287" s="146"/>
      <c r="AF287" s="157"/>
      <c r="AG287" s="145"/>
      <c r="AH287" s="146"/>
      <c r="AI287" s="158"/>
      <c r="BD287" s="160" t="e">
        <f t="shared" si="38"/>
        <v>#DIV/0!</v>
      </c>
      <c r="BE287" s="160" t="e">
        <f t="shared" si="39"/>
        <v>#VALUE!</v>
      </c>
      <c r="BF287" s="159">
        <f t="shared" si="40"/>
        <v>0</v>
      </c>
      <c r="BG287" s="159">
        <f t="shared" si="41"/>
        <v>0</v>
      </c>
      <c r="BH287" s="159">
        <f t="shared" si="42"/>
        <v>60</v>
      </c>
      <c r="BI287" s="159">
        <f t="shared" si="43"/>
        <v>0</v>
      </c>
      <c r="BJ287" s="159">
        <f t="shared" si="44"/>
        <v>0</v>
      </c>
    </row>
    <row r="288" spans="1:62" s="159" customFormat="1" ht="17.25" thickTop="1" thickBot="1">
      <c r="A288" s="144"/>
      <c r="B288" s="145"/>
      <c r="C288" s="146"/>
      <c r="D288" s="147">
        <v>8500</v>
      </c>
      <c r="E288" s="146" t="s">
        <v>914</v>
      </c>
      <c r="F288" s="146"/>
      <c r="G288" s="148">
        <v>70000</v>
      </c>
      <c r="H288" s="149"/>
      <c r="I288" s="149"/>
      <c r="J288" s="150"/>
      <c r="K288" s="151">
        <f t="shared" si="36"/>
        <v>0</v>
      </c>
      <c r="L288" s="151">
        <f t="shared" si="37"/>
        <v>0</v>
      </c>
      <c r="M288" s="146" t="s">
        <v>1627</v>
      </c>
      <c r="N288" s="152" t="s">
        <v>1628</v>
      </c>
      <c r="O288" s="147">
        <v>42002</v>
      </c>
      <c r="P288" s="145">
        <v>62800</v>
      </c>
      <c r="Q288" s="153" t="s">
        <v>1629</v>
      </c>
      <c r="R288" s="154">
        <v>26334249</v>
      </c>
      <c r="S288" s="155"/>
      <c r="T288" s="156"/>
      <c r="U288" s="146" t="s">
        <v>1630</v>
      </c>
      <c r="V288" s="146"/>
      <c r="W288" s="146"/>
      <c r="X288" s="146" t="s">
        <v>1553</v>
      </c>
      <c r="Y288" s="145"/>
      <c r="Z288" s="146"/>
      <c r="AA288" s="145"/>
      <c r="AB288" s="145"/>
      <c r="AC288" s="157" t="s">
        <v>341</v>
      </c>
      <c r="AD288" s="157" t="s">
        <v>1433</v>
      </c>
      <c r="AE288" s="146"/>
      <c r="AF288" s="157"/>
      <c r="AG288" s="145"/>
      <c r="AH288" s="146"/>
      <c r="AI288" s="158"/>
      <c r="BD288" s="160" t="e">
        <f t="shared" si="38"/>
        <v>#DIV/0!</v>
      </c>
      <c r="BE288" s="160" t="e">
        <f t="shared" si="39"/>
        <v>#VALUE!</v>
      </c>
      <c r="BF288" s="159">
        <f t="shared" si="40"/>
        <v>8</v>
      </c>
      <c r="BG288" s="159">
        <f t="shared" si="41"/>
        <v>0</v>
      </c>
      <c r="BH288" s="159">
        <f t="shared" si="42"/>
        <v>45</v>
      </c>
      <c r="BI288" s="159">
        <f t="shared" si="43"/>
        <v>0</v>
      </c>
      <c r="BJ288" s="159">
        <f t="shared" si="44"/>
        <v>0</v>
      </c>
    </row>
    <row r="289" spans="1:62" s="159" customFormat="1" ht="17.25" thickTop="1" thickBot="1">
      <c r="A289" s="144"/>
      <c r="B289" s="145"/>
      <c r="C289" s="146"/>
      <c r="D289" s="147">
        <v>7500</v>
      </c>
      <c r="E289" s="146" t="s">
        <v>914</v>
      </c>
      <c r="F289" s="146"/>
      <c r="G289" s="148">
        <v>56000</v>
      </c>
      <c r="H289" s="149"/>
      <c r="I289" s="149"/>
      <c r="J289" s="150"/>
      <c r="K289" s="151">
        <f t="shared" si="36"/>
        <v>0</v>
      </c>
      <c r="L289" s="151">
        <f t="shared" si="37"/>
        <v>0</v>
      </c>
      <c r="M289" s="146" t="s">
        <v>1631</v>
      </c>
      <c r="N289" s="152" t="s">
        <v>1632</v>
      </c>
      <c r="O289" s="147">
        <v>42016</v>
      </c>
      <c r="P289" s="145">
        <v>49600</v>
      </c>
      <c r="Q289" s="153" t="s">
        <v>1633</v>
      </c>
      <c r="R289" s="154">
        <v>24480754</v>
      </c>
      <c r="S289" s="155"/>
      <c r="T289" s="156"/>
      <c r="U289" s="146" t="s">
        <v>1634</v>
      </c>
      <c r="V289" s="146"/>
      <c r="W289" s="146"/>
      <c r="X289" s="146" t="s">
        <v>1560</v>
      </c>
      <c r="Y289" s="145"/>
      <c r="Z289" s="146"/>
      <c r="AA289" s="145"/>
      <c r="AB289" s="145"/>
      <c r="AC289" s="157" t="s">
        <v>1622</v>
      </c>
      <c r="AD289" s="157" t="s">
        <v>1433</v>
      </c>
      <c r="AE289" s="146"/>
      <c r="AF289" s="157"/>
      <c r="AG289" s="145"/>
      <c r="AH289" s="146" t="s">
        <v>1635</v>
      </c>
      <c r="AI289" s="158" t="s">
        <v>1636</v>
      </c>
      <c r="BD289" s="160" t="e">
        <f t="shared" si="38"/>
        <v>#DIV/0!</v>
      </c>
      <c r="BE289" s="160" t="e">
        <f t="shared" si="39"/>
        <v>#VALUE!</v>
      </c>
      <c r="BF289" s="159">
        <f t="shared" si="40"/>
        <v>8</v>
      </c>
      <c r="BG289" s="159">
        <f t="shared" si="41"/>
        <v>0</v>
      </c>
      <c r="BH289" s="159">
        <f t="shared" si="42"/>
        <v>48</v>
      </c>
      <c r="BI289" s="159">
        <f t="shared" si="43"/>
        <v>0</v>
      </c>
      <c r="BJ289" s="159">
        <f t="shared" si="44"/>
        <v>0</v>
      </c>
    </row>
    <row r="290" spans="1:62" s="159" customFormat="1" ht="17.25" thickTop="1" thickBot="1">
      <c r="A290" s="144"/>
      <c r="B290" s="145"/>
      <c r="C290" s="146"/>
      <c r="D290" s="147">
        <v>10000</v>
      </c>
      <c r="E290" s="146" t="s">
        <v>428</v>
      </c>
      <c r="F290" s="146"/>
      <c r="G290" s="148">
        <v>45000</v>
      </c>
      <c r="H290" s="149"/>
      <c r="I290" s="149"/>
      <c r="J290" s="150"/>
      <c r="K290" s="151">
        <f t="shared" si="36"/>
        <v>0</v>
      </c>
      <c r="L290" s="151">
        <f t="shared" si="37"/>
        <v>0</v>
      </c>
      <c r="M290" s="146" t="s">
        <v>1637</v>
      </c>
      <c r="N290" s="152" t="s">
        <v>1638</v>
      </c>
      <c r="O290" s="147"/>
      <c r="P290" s="145" t="s">
        <v>483</v>
      </c>
      <c r="Q290" s="153" t="s">
        <v>1639</v>
      </c>
      <c r="R290" s="154">
        <v>1144403293</v>
      </c>
      <c r="S290" s="155"/>
      <c r="T290" s="156"/>
      <c r="U290" s="146" t="s">
        <v>1640</v>
      </c>
      <c r="V290" s="146"/>
      <c r="W290" s="146"/>
      <c r="X290" s="146"/>
      <c r="Y290" s="145"/>
      <c r="Z290" s="146"/>
      <c r="AA290" s="145"/>
      <c r="AB290" s="145"/>
      <c r="AC290" s="157" t="s">
        <v>598</v>
      </c>
      <c r="AD290" s="157" t="s">
        <v>794</v>
      </c>
      <c r="AE290" s="146"/>
      <c r="AF290" s="157"/>
      <c r="AG290" s="145"/>
      <c r="AH290" s="146">
        <v>41070</v>
      </c>
      <c r="AI290" s="158">
        <v>41070</v>
      </c>
      <c r="BD290" s="160" t="e">
        <f t="shared" si="38"/>
        <v>#DIV/0!</v>
      </c>
      <c r="BE290" s="160" t="e">
        <f t="shared" si="39"/>
        <v>#VALUE!</v>
      </c>
      <c r="BF290" s="159">
        <f t="shared" si="40"/>
        <v>10</v>
      </c>
      <c r="BG290" s="159">
        <f t="shared" si="41"/>
        <v>0</v>
      </c>
      <c r="BH290" s="159">
        <f t="shared" si="42"/>
        <v>31</v>
      </c>
      <c r="BI290" s="159">
        <f t="shared" si="43"/>
        <v>0</v>
      </c>
      <c r="BJ290" s="159">
        <f t="shared" si="44"/>
        <v>0</v>
      </c>
    </row>
    <row r="291" spans="1:62" s="159" customFormat="1" ht="17.25" thickTop="1" thickBot="1">
      <c r="A291" s="144"/>
      <c r="B291" s="145"/>
      <c r="C291" s="146"/>
      <c r="D291" s="147">
        <v>6700</v>
      </c>
      <c r="E291" s="146" t="s">
        <v>428</v>
      </c>
      <c r="F291" s="146"/>
      <c r="G291" s="148">
        <v>45000</v>
      </c>
      <c r="H291" s="149"/>
      <c r="I291" s="149"/>
      <c r="J291" s="150"/>
      <c r="K291" s="151">
        <f t="shared" si="36"/>
        <v>0</v>
      </c>
      <c r="L291" s="151">
        <f t="shared" si="37"/>
        <v>0</v>
      </c>
      <c r="M291" s="146" t="s">
        <v>1641</v>
      </c>
      <c r="N291" s="152" t="s">
        <v>1642</v>
      </c>
      <c r="O291" s="147"/>
      <c r="P291" s="145" t="s">
        <v>483</v>
      </c>
      <c r="Q291" s="153" t="s">
        <v>1643</v>
      </c>
      <c r="R291" s="154">
        <v>26201038</v>
      </c>
      <c r="S291" s="155"/>
      <c r="T291" s="156"/>
      <c r="U291" s="146" t="s">
        <v>1644</v>
      </c>
      <c r="V291" s="146"/>
      <c r="W291" s="146"/>
      <c r="X291" s="146"/>
      <c r="Y291" s="145"/>
      <c r="Z291" s="146"/>
      <c r="AA291" s="145"/>
      <c r="AB291" s="145"/>
      <c r="AC291" s="157" t="s">
        <v>1645</v>
      </c>
      <c r="AD291" s="157" t="s">
        <v>707</v>
      </c>
      <c r="AE291" s="146"/>
      <c r="AF291" s="157"/>
      <c r="AG291" s="145"/>
      <c r="AH291" s="146">
        <v>41080</v>
      </c>
      <c r="AI291" s="158">
        <v>41080</v>
      </c>
      <c r="BD291" s="160" t="e">
        <f t="shared" si="38"/>
        <v>#DIV/0!</v>
      </c>
      <c r="BE291" s="160" t="e">
        <f t="shared" si="39"/>
        <v>#VALUE!</v>
      </c>
      <c r="BF291" s="159">
        <f t="shared" si="40"/>
        <v>8</v>
      </c>
      <c r="BG291" s="159">
        <f t="shared" si="41"/>
        <v>0</v>
      </c>
      <c r="BH291" s="159">
        <f t="shared" si="42"/>
        <v>51</v>
      </c>
      <c r="BI291" s="159">
        <f t="shared" si="43"/>
        <v>0</v>
      </c>
      <c r="BJ291" s="159">
        <f t="shared" si="44"/>
        <v>0</v>
      </c>
    </row>
    <row r="292" spans="1:62" s="159" customFormat="1" ht="17.25" thickTop="1" thickBot="1">
      <c r="A292" s="144"/>
      <c r="B292" s="145"/>
      <c r="C292" s="146"/>
      <c r="D292" s="147">
        <v>30600</v>
      </c>
      <c r="E292" s="146" t="s">
        <v>860</v>
      </c>
      <c r="F292" s="146"/>
      <c r="G292" s="148">
        <v>57000</v>
      </c>
      <c r="H292" s="149"/>
      <c r="I292" s="149"/>
      <c r="J292" s="150"/>
      <c r="K292" s="151">
        <f t="shared" si="36"/>
        <v>0</v>
      </c>
      <c r="L292" s="151">
        <f t="shared" si="37"/>
        <v>0</v>
      </c>
      <c r="M292" s="146" t="s">
        <v>1646</v>
      </c>
      <c r="N292" s="152" t="s">
        <v>1647</v>
      </c>
      <c r="O292" s="147"/>
      <c r="P292" s="145" t="s">
        <v>612</v>
      </c>
      <c r="Q292" s="153" t="s">
        <v>1648</v>
      </c>
      <c r="R292" s="154" t="s">
        <v>1649</v>
      </c>
      <c r="S292" s="155"/>
      <c r="T292" s="156"/>
      <c r="U292" s="146" t="s">
        <v>1650</v>
      </c>
      <c r="V292" s="146"/>
      <c r="W292" s="146">
        <v>61207</v>
      </c>
      <c r="X292" s="146"/>
      <c r="Y292" s="145"/>
      <c r="Z292" s="146"/>
      <c r="AA292" s="145"/>
      <c r="AB292" s="145"/>
      <c r="AC292" s="157" t="s">
        <v>518</v>
      </c>
      <c r="AD292" s="157" t="s">
        <v>693</v>
      </c>
      <c r="AE292" s="146"/>
      <c r="AF292" s="157"/>
      <c r="AG292" s="145"/>
      <c r="AH292" s="146">
        <v>41104</v>
      </c>
      <c r="AI292" s="158">
        <v>41104</v>
      </c>
      <c r="BD292" s="160" t="e">
        <f t="shared" si="38"/>
        <v>#DIV/0!</v>
      </c>
      <c r="BE292" s="160" t="e">
        <f t="shared" si="39"/>
        <v>#VALUE!</v>
      </c>
      <c r="BF292" s="159">
        <f t="shared" si="40"/>
        <v>8</v>
      </c>
      <c r="BG292" s="159">
        <f t="shared" si="41"/>
        <v>0</v>
      </c>
      <c r="BH292" s="159">
        <f t="shared" si="42"/>
        <v>20</v>
      </c>
      <c r="BI292" s="159">
        <f t="shared" si="43"/>
        <v>0</v>
      </c>
      <c r="BJ292" s="159">
        <f t="shared" si="44"/>
        <v>0</v>
      </c>
    </row>
    <row r="293" spans="1:62" s="159" customFormat="1" ht="17.25" thickTop="1" thickBot="1">
      <c r="A293" s="144"/>
      <c r="B293" s="145"/>
      <c r="C293" s="146"/>
      <c r="D293" s="147">
        <v>7200</v>
      </c>
      <c r="E293" s="146" t="s">
        <v>448</v>
      </c>
      <c r="F293" s="146"/>
      <c r="G293" s="148">
        <v>53000</v>
      </c>
      <c r="H293" s="149"/>
      <c r="I293" s="149"/>
      <c r="J293" s="150"/>
      <c r="K293" s="151">
        <f t="shared" si="36"/>
        <v>0</v>
      </c>
      <c r="L293" s="151">
        <f t="shared" si="37"/>
        <v>0</v>
      </c>
      <c r="M293" s="146" t="s">
        <v>1651</v>
      </c>
      <c r="N293" s="152" t="s">
        <v>927</v>
      </c>
      <c r="O293" s="147"/>
      <c r="P293" s="145" t="s">
        <v>411</v>
      </c>
      <c r="Q293" s="153" t="s">
        <v>1652</v>
      </c>
      <c r="R293" s="154">
        <v>22536647</v>
      </c>
      <c r="S293" s="155"/>
      <c r="T293" s="156"/>
      <c r="U293" s="146" t="s">
        <v>1653</v>
      </c>
      <c r="V293" s="146"/>
      <c r="W293" s="146"/>
      <c r="X293" s="146"/>
      <c r="Y293" s="145"/>
      <c r="Z293" s="146"/>
      <c r="AA293" s="145"/>
      <c r="AB293" s="145"/>
      <c r="AC293" s="157" t="s">
        <v>881</v>
      </c>
      <c r="AD293" s="157" t="s">
        <v>641</v>
      </c>
      <c r="AE293" s="146"/>
      <c r="AF293" s="157"/>
      <c r="AG293" s="145"/>
      <c r="AH293" s="146">
        <v>41108</v>
      </c>
      <c r="AI293" s="158">
        <v>41108</v>
      </c>
      <c r="BD293" s="160" t="e">
        <f t="shared" si="38"/>
        <v>#DIV/0!</v>
      </c>
      <c r="BE293" s="160" t="e">
        <f t="shared" si="39"/>
        <v>#VALUE!</v>
      </c>
      <c r="BF293" s="159">
        <f t="shared" si="40"/>
        <v>8</v>
      </c>
      <c r="BG293" s="159">
        <f t="shared" si="41"/>
        <v>0</v>
      </c>
      <c r="BH293" s="159">
        <f t="shared" si="42"/>
        <v>21</v>
      </c>
      <c r="BI293" s="159">
        <f t="shared" si="43"/>
        <v>0</v>
      </c>
      <c r="BJ293" s="159">
        <f t="shared" si="44"/>
        <v>0</v>
      </c>
    </row>
    <row r="294" spans="1:62" s="159" customFormat="1" ht="17.25" thickTop="1" thickBot="1">
      <c r="A294" s="144"/>
      <c r="B294" s="145"/>
      <c r="C294" s="146"/>
      <c r="D294" s="147"/>
      <c r="E294" s="146" t="s">
        <v>1479</v>
      </c>
      <c r="F294" s="146"/>
      <c r="G294" s="148">
        <v>57000</v>
      </c>
      <c r="H294" s="149"/>
      <c r="I294" s="149"/>
      <c r="J294" s="150"/>
      <c r="K294" s="151">
        <f t="shared" si="36"/>
        <v>0</v>
      </c>
      <c r="L294" s="151">
        <f t="shared" si="37"/>
        <v>0</v>
      </c>
      <c r="M294" s="146" t="s">
        <v>1654</v>
      </c>
      <c r="N294" s="152" t="s">
        <v>1655</v>
      </c>
      <c r="O294" s="147">
        <v>4</v>
      </c>
      <c r="P294" s="145">
        <v>107</v>
      </c>
      <c r="Q294" s="153" t="s">
        <v>1656</v>
      </c>
      <c r="R294" s="154">
        <v>22665914</v>
      </c>
      <c r="S294" s="155"/>
      <c r="T294" s="156"/>
      <c r="U294" s="146" t="s">
        <v>1657</v>
      </c>
      <c r="V294" s="146"/>
      <c r="W294" s="146"/>
      <c r="X294" s="146"/>
      <c r="Y294" s="145"/>
      <c r="Z294" s="146"/>
      <c r="AA294" s="145"/>
      <c r="AB294" s="145"/>
      <c r="AC294" s="157"/>
      <c r="AD294" s="157"/>
      <c r="AE294" s="146"/>
      <c r="AF294" s="157"/>
      <c r="AG294" s="145"/>
      <c r="AH294" s="146"/>
      <c r="AI294" s="158"/>
      <c r="BD294" s="160" t="e">
        <f t="shared" si="38"/>
        <v>#DIV/0!</v>
      </c>
      <c r="BE294" s="160" t="e">
        <f t="shared" si="39"/>
        <v>#VALUE!</v>
      </c>
      <c r="BF294" s="159">
        <f t="shared" si="40"/>
        <v>8</v>
      </c>
      <c r="BG294" s="159">
        <f t="shared" si="41"/>
        <v>0</v>
      </c>
      <c r="BH294" s="159">
        <f t="shared" si="42"/>
        <v>17</v>
      </c>
      <c r="BI294" s="159">
        <f t="shared" si="43"/>
        <v>0</v>
      </c>
      <c r="BJ294" s="159">
        <f t="shared" si="44"/>
        <v>0</v>
      </c>
    </row>
    <row r="295" spans="1:62" s="159" customFormat="1" ht="17.25" thickTop="1" thickBot="1">
      <c r="A295" s="144"/>
      <c r="B295" s="145"/>
      <c r="C295" s="146"/>
      <c r="D295" s="147"/>
      <c r="E295" s="146" t="s">
        <v>1479</v>
      </c>
      <c r="F295" s="146"/>
      <c r="G295" s="148">
        <v>46003</v>
      </c>
      <c r="H295" s="149"/>
      <c r="I295" s="149"/>
      <c r="J295" s="150"/>
      <c r="K295" s="151">
        <f t="shared" si="36"/>
        <v>0</v>
      </c>
      <c r="L295" s="151">
        <f t="shared" si="37"/>
        <v>0</v>
      </c>
      <c r="M295" s="146" t="s">
        <v>1658</v>
      </c>
      <c r="N295" s="152" t="s">
        <v>1659</v>
      </c>
      <c r="O295" s="147"/>
      <c r="P295" s="145"/>
      <c r="Q295" s="153" t="s">
        <v>1660</v>
      </c>
      <c r="R295" s="154">
        <v>22688001</v>
      </c>
      <c r="S295" s="155"/>
      <c r="T295" s="156"/>
      <c r="U295" s="146" t="s">
        <v>1661</v>
      </c>
      <c r="V295" s="146"/>
      <c r="W295" s="146"/>
      <c r="X295" s="146"/>
      <c r="Y295" s="145"/>
      <c r="Z295" s="146"/>
      <c r="AA295" s="145"/>
      <c r="AB295" s="145"/>
      <c r="AC295" s="157"/>
      <c r="AD295" s="157"/>
      <c r="AE295" s="146"/>
      <c r="AF295" s="157"/>
      <c r="AG295" s="145"/>
      <c r="AH295" s="146" t="s">
        <v>1662</v>
      </c>
      <c r="AI295" s="158"/>
      <c r="BD295" s="160" t="e">
        <f t="shared" si="38"/>
        <v>#DIV/0!</v>
      </c>
      <c r="BE295" s="160" t="e">
        <f t="shared" si="39"/>
        <v>#VALUE!</v>
      </c>
      <c r="BF295" s="159">
        <f t="shared" si="40"/>
        <v>8</v>
      </c>
      <c r="BG295" s="159">
        <f t="shared" si="41"/>
        <v>0</v>
      </c>
      <c r="BH295" s="159">
        <f t="shared" si="42"/>
        <v>21</v>
      </c>
      <c r="BI295" s="159">
        <f t="shared" si="43"/>
        <v>0</v>
      </c>
      <c r="BJ295" s="159">
        <f t="shared" si="44"/>
        <v>0</v>
      </c>
    </row>
    <row r="296" spans="1:62" s="159" customFormat="1" ht="17.25" thickTop="1" thickBot="1">
      <c r="A296" s="144"/>
      <c r="B296" s="145"/>
      <c r="C296" s="146"/>
      <c r="D296" s="147"/>
      <c r="E296" s="146" t="s">
        <v>1479</v>
      </c>
      <c r="F296" s="146"/>
      <c r="G296" s="148">
        <v>55000</v>
      </c>
      <c r="H296" s="149"/>
      <c r="I296" s="149"/>
      <c r="J296" s="150"/>
      <c r="K296" s="151">
        <f t="shared" si="36"/>
        <v>0</v>
      </c>
      <c r="L296" s="151">
        <f t="shared" si="37"/>
        <v>0</v>
      </c>
      <c r="M296" s="146" t="s">
        <v>1663</v>
      </c>
      <c r="N296" s="152" t="s">
        <v>410</v>
      </c>
      <c r="O296" s="147">
        <v>110</v>
      </c>
      <c r="P296" s="145"/>
      <c r="Q296" s="153" t="s">
        <v>1664</v>
      </c>
      <c r="R296" s="154">
        <v>23364245</v>
      </c>
      <c r="S296" s="155"/>
      <c r="T296" s="156"/>
      <c r="U296" s="146" t="s">
        <v>1665</v>
      </c>
      <c r="V296" s="146"/>
      <c r="W296" s="146"/>
      <c r="X296" s="146"/>
      <c r="Y296" s="145"/>
      <c r="Z296" s="146"/>
      <c r="AA296" s="145"/>
      <c r="AB296" s="145"/>
      <c r="AC296" s="157"/>
      <c r="AD296" s="157"/>
      <c r="AE296" s="146"/>
      <c r="AF296" s="157"/>
      <c r="AG296" s="145"/>
      <c r="AH296" s="146" t="s">
        <v>1666</v>
      </c>
      <c r="AI296" s="158"/>
      <c r="BD296" s="160" t="e">
        <f t="shared" si="38"/>
        <v>#DIV/0!</v>
      </c>
      <c r="BE296" s="160" t="e">
        <f t="shared" si="39"/>
        <v>#VALUE!</v>
      </c>
      <c r="BF296" s="159">
        <f t="shared" si="40"/>
        <v>8</v>
      </c>
      <c r="BG296" s="159">
        <f t="shared" si="41"/>
        <v>0</v>
      </c>
      <c r="BH296" s="159">
        <f t="shared" si="42"/>
        <v>14</v>
      </c>
      <c r="BI296" s="159">
        <f t="shared" si="43"/>
        <v>0</v>
      </c>
      <c r="BJ296" s="159">
        <f t="shared" si="44"/>
        <v>0</v>
      </c>
    </row>
    <row r="297" spans="1:62" customFormat="1" ht="17.25" thickTop="1" thickBot="1">
      <c r="H297" s="149"/>
      <c r="I297" s="149"/>
      <c r="J297" s="150"/>
      <c r="K297" s="151">
        <f t="shared" si="36"/>
        <v>0</v>
      </c>
      <c r="L297" s="151">
        <f t="shared" si="37"/>
        <v>0</v>
      </c>
      <c r="BD297" s="160" t="e">
        <f t="shared" si="38"/>
        <v>#DIV/0!</v>
      </c>
      <c r="BE297" s="160" t="e">
        <f t="shared" si="39"/>
        <v>#DIV/0!</v>
      </c>
      <c r="BF297" s="159">
        <f t="shared" si="40"/>
        <v>0</v>
      </c>
      <c r="BG297" s="159">
        <f t="shared" si="41"/>
        <v>0</v>
      </c>
      <c r="BH297" s="159">
        <f t="shared" si="42"/>
        <v>0</v>
      </c>
      <c r="BI297" s="159">
        <f t="shared" si="43"/>
        <v>0</v>
      </c>
      <c r="BJ297" s="159">
        <f t="shared" si="44"/>
        <v>0</v>
      </c>
    </row>
    <row r="298" spans="1:62" customFormat="1" ht="17.25" thickTop="1" thickBot="1">
      <c r="H298" s="149"/>
      <c r="I298" s="149"/>
      <c r="J298" s="150"/>
      <c r="K298" s="151">
        <f t="shared" si="36"/>
        <v>0</v>
      </c>
      <c r="L298" s="151">
        <f t="shared" si="37"/>
        <v>0</v>
      </c>
      <c r="BD298" s="160" t="e">
        <f t="shared" si="38"/>
        <v>#DIV/0!</v>
      </c>
      <c r="BE298" s="160" t="e">
        <f t="shared" si="39"/>
        <v>#DIV/0!</v>
      </c>
      <c r="BF298" s="159">
        <f t="shared" si="40"/>
        <v>0</v>
      </c>
      <c r="BG298" s="159">
        <f t="shared" si="41"/>
        <v>0</v>
      </c>
      <c r="BH298" s="159">
        <f t="shared" si="42"/>
        <v>0</v>
      </c>
      <c r="BI298" s="159">
        <f t="shared" si="43"/>
        <v>0</v>
      </c>
      <c r="BJ298" s="159">
        <f t="shared" si="44"/>
        <v>0</v>
      </c>
    </row>
    <row r="299" spans="1:62" s="159" customFormat="1" ht="17.25" thickTop="1" thickBot="1">
      <c r="A299" s="144"/>
      <c r="B299" s="145"/>
      <c r="C299" s="146"/>
      <c r="D299" s="147">
        <v>300</v>
      </c>
      <c r="E299" s="146" t="s">
        <v>428</v>
      </c>
      <c r="F299" s="146"/>
      <c r="G299" s="148">
        <v>57000</v>
      </c>
      <c r="H299" s="149"/>
      <c r="I299" s="149"/>
      <c r="J299" s="150"/>
      <c r="K299" s="151">
        <f t="shared" si="36"/>
        <v>0</v>
      </c>
      <c r="L299" s="151">
        <f t="shared" si="37"/>
        <v>0</v>
      </c>
      <c r="M299" s="146" t="s">
        <v>1667</v>
      </c>
      <c r="N299" s="152" t="s">
        <v>713</v>
      </c>
      <c r="O299" s="147"/>
      <c r="P299" s="145" t="s">
        <v>483</v>
      </c>
      <c r="Q299" s="153" t="s">
        <v>1668</v>
      </c>
      <c r="R299" s="154">
        <v>36373605</v>
      </c>
      <c r="S299" s="155"/>
      <c r="T299" s="156"/>
      <c r="U299" s="146" t="s">
        <v>1669</v>
      </c>
      <c r="V299" s="146"/>
      <c r="W299" s="146"/>
      <c r="X299" s="146"/>
      <c r="Y299" s="145">
        <v>41054</v>
      </c>
      <c r="Z299" s="146">
        <v>41054</v>
      </c>
      <c r="AA299" s="145"/>
      <c r="AB299" s="145"/>
      <c r="AC299" s="157" t="s">
        <v>518</v>
      </c>
      <c r="AD299" s="157"/>
      <c r="AE299" s="146"/>
      <c r="AF299" s="157"/>
      <c r="AG299" s="145"/>
      <c r="AH299" s="146"/>
      <c r="AI299" s="158"/>
      <c r="BD299" s="160" t="e">
        <f t="shared" si="38"/>
        <v>#DIV/0!</v>
      </c>
      <c r="BE299" s="160" t="e">
        <f t="shared" si="39"/>
        <v>#VALUE!</v>
      </c>
      <c r="BF299" s="159">
        <f t="shared" si="40"/>
        <v>8</v>
      </c>
      <c r="BG299" s="159">
        <f t="shared" si="41"/>
        <v>0</v>
      </c>
      <c r="BH299" s="159">
        <f t="shared" si="42"/>
        <v>24</v>
      </c>
      <c r="BI299" s="159">
        <f t="shared" si="43"/>
        <v>0</v>
      </c>
      <c r="BJ299" s="159">
        <f t="shared" si="44"/>
        <v>0</v>
      </c>
    </row>
    <row r="300" spans="1:62" s="159" customFormat="1" ht="17.25" thickTop="1" thickBot="1">
      <c r="A300" s="144"/>
      <c r="B300" s="145"/>
      <c r="C300" s="146"/>
      <c r="D300" s="147">
        <v>7000</v>
      </c>
      <c r="E300" s="146" t="s">
        <v>448</v>
      </c>
      <c r="F300" s="146"/>
      <c r="G300" s="148">
        <v>55000</v>
      </c>
      <c r="H300" s="149"/>
      <c r="I300" s="149"/>
      <c r="J300" s="150"/>
      <c r="K300" s="151">
        <f t="shared" si="36"/>
        <v>0</v>
      </c>
      <c r="L300" s="151">
        <f t="shared" si="37"/>
        <v>0</v>
      </c>
      <c r="M300" s="146" t="s">
        <v>1670</v>
      </c>
      <c r="N300" s="152" t="s">
        <v>1198</v>
      </c>
      <c r="O300" s="147"/>
      <c r="P300" s="145" t="s">
        <v>494</v>
      </c>
      <c r="Q300" s="153" t="s">
        <v>1671</v>
      </c>
      <c r="R300" s="154" t="s">
        <v>1672</v>
      </c>
      <c r="S300" s="155"/>
      <c r="T300" s="156"/>
      <c r="U300" s="146" t="s">
        <v>1673</v>
      </c>
      <c r="V300" s="146"/>
      <c r="W300" s="146"/>
      <c r="X300" s="146"/>
      <c r="Y300" s="145">
        <v>41040</v>
      </c>
      <c r="Z300" s="146">
        <v>41040</v>
      </c>
      <c r="AA300" s="145"/>
      <c r="AB300" s="145"/>
      <c r="AC300" s="157" t="s">
        <v>433</v>
      </c>
      <c r="AD300" s="157"/>
      <c r="AE300" s="146"/>
      <c r="AF300" s="157"/>
      <c r="AG300" s="145"/>
      <c r="AH300" s="146"/>
      <c r="AI300" s="158"/>
      <c r="BD300" s="160" t="e">
        <f t="shared" si="38"/>
        <v>#DIV/0!</v>
      </c>
      <c r="BE300" s="160" t="e">
        <f t="shared" si="39"/>
        <v>#VALUE!</v>
      </c>
      <c r="BF300" s="159">
        <f t="shared" si="40"/>
        <v>8</v>
      </c>
      <c r="BG300" s="159">
        <f t="shared" si="41"/>
        <v>0</v>
      </c>
      <c r="BH300" s="159">
        <f t="shared" si="42"/>
        <v>45</v>
      </c>
      <c r="BI300" s="159">
        <f t="shared" si="43"/>
        <v>0</v>
      </c>
      <c r="BJ300" s="159">
        <f t="shared" si="44"/>
        <v>0</v>
      </c>
    </row>
    <row r="301" spans="1:62" s="159" customFormat="1" ht="17.25" thickTop="1" thickBot="1">
      <c r="A301" s="144"/>
      <c r="B301" s="145"/>
      <c r="C301" s="146"/>
      <c r="D301" s="147">
        <v>7200</v>
      </c>
      <c r="E301" s="146" t="s">
        <v>448</v>
      </c>
      <c r="F301" s="146"/>
      <c r="G301" s="148">
        <v>60000</v>
      </c>
      <c r="H301" s="149"/>
      <c r="I301" s="149"/>
      <c r="J301" s="150"/>
      <c r="K301" s="151">
        <f t="shared" si="36"/>
        <v>0</v>
      </c>
      <c r="L301" s="151">
        <f t="shared" si="37"/>
        <v>0</v>
      </c>
      <c r="M301" s="146" t="s">
        <v>1674</v>
      </c>
      <c r="N301" s="152" t="s">
        <v>1126</v>
      </c>
      <c r="O301" s="147"/>
      <c r="P301" s="145" t="s">
        <v>494</v>
      </c>
      <c r="Q301" s="153" t="s">
        <v>1675</v>
      </c>
      <c r="R301" s="154">
        <v>22739494</v>
      </c>
      <c r="S301" s="155"/>
      <c r="T301" s="156"/>
      <c r="U301" s="146" t="s">
        <v>1676</v>
      </c>
      <c r="V301" s="146"/>
      <c r="W301" s="146"/>
      <c r="X301" s="146"/>
      <c r="Y301" s="145">
        <v>41104</v>
      </c>
      <c r="Z301" s="146">
        <v>41104</v>
      </c>
      <c r="AA301" s="145"/>
      <c r="AB301" s="145"/>
      <c r="AC301" s="157" t="s">
        <v>514</v>
      </c>
      <c r="AD301" s="157"/>
      <c r="AE301" s="146"/>
      <c r="AF301" s="157"/>
      <c r="AG301" s="145"/>
      <c r="AH301" s="146"/>
      <c r="AI301" s="158"/>
      <c r="BD301" s="160" t="e">
        <f t="shared" si="38"/>
        <v>#DIV/0!</v>
      </c>
      <c r="BE301" s="160" t="e">
        <f t="shared" si="39"/>
        <v>#VALUE!</v>
      </c>
      <c r="BF301" s="159">
        <f t="shared" si="40"/>
        <v>8</v>
      </c>
      <c r="BG301" s="159">
        <f t="shared" si="41"/>
        <v>0</v>
      </c>
      <c r="BH301" s="159">
        <f t="shared" si="42"/>
        <v>19</v>
      </c>
      <c r="BI301" s="159">
        <f t="shared" si="43"/>
        <v>0</v>
      </c>
      <c r="BJ301" s="159">
        <f t="shared" si="44"/>
        <v>0</v>
      </c>
    </row>
    <row r="302" spans="1:62" s="159" customFormat="1" ht="17.25" thickTop="1" thickBot="1">
      <c r="A302" s="144"/>
      <c r="B302" s="145"/>
      <c r="C302" s="146"/>
      <c r="D302" s="147">
        <v>1600</v>
      </c>
      <c r="E302" s="146" t="s">
        <v>860</v>
      </c>
      <c r="F302" s="146"/>
      <c r="G302" s="148">
        <v>41000</v>
      </c>
      <c r="H302" s="149"/>
      <c r="I302" s="149"/>
      <c r="J302" s="150"/>
      <c r="K302" s="151">
        <f t="shared" si="36"/>
        <v>0</v>
      </c>
      <c r="L302" s="151">
        <f t="shared" si="37"/>
        <v>0</v>
      </c>
      <c r="M302" s="146" t="s">
        <v>1677</v>
      </c>
      <c r="N302" s="152" t="s">
        <v>1678</v>
      </c>
      <c r="O302" s="147"/>
      <c r="P302" s="145" t="s">
        <v>411</v>
      </c>
      <c r="Q302" s="153" t="s">
        <v>1679</v>
      </c>
      <c r="R302" s="154">
        <v>26421744</v>
      </c>
      <c r="S302" s="155"/>
      <c r="T302" s="156"/>
      <c r="U302" s="146" t="s">
        <v>523</v>
      </c>
      <c r="V302" s="146"/>
      <c r="W302" s="146"/>
      <c r="X302" s="146"/>
      <c r="Y302" s="145">
        <v>41098</v>
      </c>
      <c r="Z302" s="146">
        <v>41098</v>
      </c>
      <c r="AA302" s="145"/>
      <c r="AB302" s="145"/>
      <c r="AC302" s="157" t="s">
        <v>279</v>
      </c>
      <c r="AD302" s="157"/>
      <c r="AE302" s="146"/>
      <c r="AF302" s="157"/>
      <c r="AG302" s="145"/>
      <c r="AH302" s="146"/>
      <c r="AI302" s="158"/>
      <c r="BD302" s="160" t="e">
        <f t="shared" si="38"/>
        <v>#DIV/0!</v>
      </c>
      <c r="BE302" s="160" t="e">
        <f t="shared" si="39"/>
        <v>#VALUE!</v>
      </c>
      <c r="BF302" s="159">
        <f t="shared" si="40"/>
        <v>8</v>
      </c>
      <c r="BG302" s="159">
        <f t="shared" si="41"/>
        <v>0</v>
      </c>
      <c r="BH302" s="159">
        <f t="shared" si="42"/>
        <v>9</v>
      </c>
      <c r="BI302" s="159">
        <f t="shared" si="43"/>
        <v>0</v>
      </c>
      <c r="BJ302" s="159">
        <f t="shared" si="44"/>
        <v>0</v>
      </c>
    </row>
    <row r="303" spans="1:62" s="159" customFormat="1" ht="17.25" thickTop="1" thickBot="1">
      <c r="A303" s="144"/>
      <c r="B303" s="145"/>
      <c r="C303" s="146"/>
      <c r="D303" s="147">
        <v>8820</v>
      </c>
      <c r="E303" s="146" t="s">
        <v>1153</v>
      </c>
      <c r="F303" s="146"/>
      <c r="G303" s="148">
        <v>72000</v>
      </c>
      <c r="H303" s="149"/>
      <c r="I303" s="149"/>
      <c r="J303" s="150"/>
      <c r="K303" s="151">
        <f t="shared" si="36"/>
        <v>0</v>
      </c>
      <c r="L303" s="151">
        <f t="shared" si="37"/>
        <v>0</v>
      </c>
      <c r="M303" s="146" t="s">
        <v>1680</v>
      </c>
      <c r="N303" s="152" t="s">
        <v>1563</v>
      </c>
      <c r="O303" s="147">
        <v>41836</v>
      </c>
      <c r="P303" s="145"/>
      <c r="Q303" s="153" t="s">
        <v>1681</v>
      </c>
      <c r="R303" s="154">
        <v>42221080</v>
      </c>
      <c r="S303" s="155"/>
      <c r="T303" s="156"/>
      <c r="U303" s="146" t="s">
        <v>1682</v>
      </c>
      <c r="V303" s="146" t="s">
        <v>207</v>
      </c>
      <c r="W303" s="146"/>
      <c r="X303" s="146" t="s">
        <v>1560</v>
      </c>
      <c r="Y303" s="145"/>
      <c r="Z303" s="146"/>
      <c r="AA303" s="145"/>
      <c r="AB303" s="145"/>
      <c r="AC303" s="157" t="s">
        <v>340</v>
      </c>
      <c r="AD303" s="157"/>
      <c r="AE303" s="146"/>
      <c r="AF303" s="157"/>
      <c r="AG303" s="145"/>
      <c r="AH303" s="146"/>
      <c r="AI303" s="158"/>
      <c r="BD303" s="160" t="e">
        <f t="shared" si="38"/>
        <v>#DIV/0!</v>
      </c>
      <c r="BE303" s="160" t="e">
        <f t="shared" si="39"/>
        <v>#VALUE!</v>
      </c>
      <c r="BF303" s="159">
        <f t="shared" si="40"/>
        <v>8</v>
      </c>
      <c r="BG303" s="159">
        <f t="shared" si="41"/>
        <v>0</v>
      </c>
      <c r="BH303" s="159">
        <f t="shared" si="42"/>
        <v>83</v>
      </c>
      <c r="BI303" s="159">
        <f t="shared" si="43"/>
        <v>0</v>
      </c>
      <c r="BJ303" s="159">
        <f t="shared" si="44"/>
        <v>0</v>
      </c>
    </row>
    <row r="304" spans="1:62" s="159" customFormat="1" ht="17.25" thickTop="1" thickBot="1">
      <c r="A304" s="144"/>
      <c r="B304" s="145"/>
      <c r="C304" s="146"/>
      <c r="D304" s="147">
        <v>8500</v>
      </c>
      <c r="E304" s="146" t="s">
        <v>914</v>
      </c>
      <c r="F304" s="146"/>
      <c r="G304" s="148">
        <v>72000</v>
      </c>
      <c r="H304" s="149"/>
      <c r="I304" s="149"/>
      <c r="J304" s="150"/>
      <c r="K304" s="151">
        <f t="shared" si="36"/>
        <v>0</v>
      </c>
      <c r="L304" s="151">
        <f t="shared" si="37"/>
        <v>0</v>
      </c>
      <c r="M304" s="146" t="s">
        <v>1683</v>
      </c>
      <c r="N304" s="152" t="s">
        <v>1684</v>
      </c>
      <c r="O304" s="147">
        <v>41791</v>
      </c>
      <c r="P304" s="145"/>
      <c r="Q304" s="153" t="s">
        <v>1685</v>
      </c>
      <c r="R304" s="154">
        <v>24190515</v>
      </c>
      <c r="S304" s="155"/>
      <c r="T304" s="156"/>
      <c r="U304" s="146" t="s">
        <v>1686</v>
      </c>
      <c r="V304" s="146"/>
      <c r="W304" s="146"/>
      <c r="X304" s="146" t="s">
        <v>1560</v>
      </c>
      <c r="Y304" s="145"/>
      <c r="Z304" s="146"/>
      <c r="AA304" s="145"/>
      <c r="AB304" s="145"/>
      <c r="AC304" s="157" t="s">
        <v>844</v>
      </c>
      <c r="AD304" s="157"/>
      <c r="AE304" s="146"/>
      <c r="AF304" s="157"/>
      <c r="AG304" s="145"/>
      <c r="AH304" s="146"/>
      <c r="AI304" s="158"/>
      <c r="BD304" s="160" t="e">
        <f t="shared" si="38"/>
        <v>#DIV/0!</v>
      </c>
      <c r="BE304" s="160" t="e">
        <f t="shared" si="39"/>
        <v>#VALUE!</v>
      </c>
      <c r="BF304" s="159">
        <f t="shared" si="40"/>
        <v>8</v>
      </c>
      <c r="BG304" s="159">
        <f t="shared" si="41"/>
        <v>0</v>
      </c>
      <c r="BH304" s="159">
        <f t="shared" si="42"/>
        <v>51</v>
      </c>
      <c r="BI304" s="159">
        <f t="shared" si="43"/>
        <v>0</v>
      </c>
      <c r="BJ304" s="159">
        <f t="shared" si="44"/>
        <v>0</v>
      </c>
    </row>
    <row r="305" spans="1:62" s="159" customFormat="1" ht="17.25" thickTop="1" thickBot="1">
      <c r="A305" s="144"/>
      <c r="B305" s="145"/>
      <c r="C305" s="146"/>
      <c r="D305" s="147">
        <v>6500</v>
      </c>
      <c r="E305" s="146" t="s">
        <v>1593</v>
      </c>
      <c r="F305" s="146"/>
      <c r="G305" s="148">
        <v>65000</v>
      </c>
      <c r="H305" s="149"/>
      <c r="I305" s="149"/>
      <c r="J305" s="150"/>
      <c r="K305" s="151">
        <f t="shared" si="36"/>
        <v>0</v>
      </c>
      <c r="L305" s="151">
        <f t="shared" si="37"/>
        <v>0</v>
      </c>
      <c r="M305" s="146" t="s">
        <v>1687</v>
      </c>
      <c r="N305" s="152" t="s">
        <v>1688</v>
      </c>
      <c r="O305" s="147">
        <v>41843</v>
      </c>
      <c r="P305" s="145"/>
      <c r="Q305" s="153" t="s">
        <v>1689</v>
      </c>
      <c r="R305" s="154">
        <v>26721075</v>
      </c>
      <c r="S305" s="155"/>
      <c r="T305" s="156"/>
      <c r="U305" s="146" t="s">
        <v>1690</v>
      </c>
      <c r="V305" s="146"/>
      <c r="W305" s="146"/>
      <c r="X305" s="146" t="s">
        <v>1691</v>
      </c>
      <c r="Y305" s="145">
        <v>59700</v>
      </c>
      <c r="Z305" s="146"/>
      <c r="AA305" s="145"/>
      <c r="AB305" s="145"/>
      <c r="AC305" s="157" t="s">
        <v>585</v>
      </c>
      <c r="AD305" s="157"/>
      <c r="AE305" s="146"/>
      <c r="AF305" s="157"/>
      <c r="AG305" s="145"/>
      <c r="AH305" s="146"/>
      <c r="AI305" s="158"/>
      <c r="BD305" s="160" t="e">
        <f t="shared" si="38"/>
        <v>#DIV/0!</v>
      </c>
      <c r="BE305" s="160" t="e">
        <f t="shared" si="39"/>
        <v>#VALUE!</v>
      </c>
      <c r="BF305" s="159">
        <f t="shared" si="40"/>
        <v>8</v>
      </c>
      <c r="BG305" s="159">
        <f t="shared" si="41"/>
        <v>0</v>
      </c>
      <c r="BH305" s="159">
        <f t="shared" si="42"/>
        <v>15</v>
      </c>
      <c r="BI305" s="159">
        <f t="shared" si="43"/>
        <v>0</v>
      </c>
      <c r="BJ305" s="159">
        <f t="shared" si="44"/>
        <v>0</v>
      </c>
    </row>
    <row r="306" spans="1:62" s="159" customFormat="1" ht="17.25" thickTop="1" thickBot="1">
      <c r="A306" s="144"/>
      <c r="B306" s="145"/>
      <c r="C306" s="146"/>
      <c r="D306" s="147">
        <v>3000</v>
      </c>
      <c r="E306" s="146" t="s">
        <v>914</v>
      </c>
      <c r="F306" s="146"/>
      <c r="G306" s="148">
        <v>24350</v>
      </c>
      <c r="H306" s="149"/>
      <c r="I306" s="149"/>
      <c r="J306" s="150"/>
      <c r="K306" s="151">
        <f t="shared" si="36"/>
        <v>0</v>
      </c>
      <c r="L306" s="151">
        <f t="shared" si="37"/>
        <v>0</v>
      </c>
      <c r="M306" s="146" t="s">
        <v>1692</v>
      </c>
      <c r="N306" s="152" t="s">
        <v>1693</v>
      </c>
      <c r="O306" s="147">
        <v>41866</v>
      </c>
      <c r="P306" s="145"/>
      <c r="Q306" s="153" t="s">
        <v>1694</v>
      </c>
      <c r="R306" s="154">
        <v>22686275</v>
      </c>
      <c r="S306" s="155"/>
      <c r="T306" s="156"/>
      <c r="U306" s="146" t="s">
        <v>1695</v>
      </c>
      <c r="V306" s="146"/>
      <c r="W306" s="146" t="s">
        <v>1696</v>
      </c>
      <c r="X306" s="146" t="s">
        <v>1697</v>
      </c>
      <c r="Y306" s="145"/>
      <c r="Z306" s="146"/>
      <c r="AA306" s="145"/>
      <c r="AB306" s="145"/>
      <c r="AC306" s="157" t="s">
        <v>1698</v>
      </c>
      <c r="AD306" s="157"/>
      <c r="AE306" s="146"/>
      <c r="AF306" s="157"/>
      <c r="AG306" s="145"/>
      <c r="AH306" s="146"/>
      <c r="AI306" s="158"/>
      <c r="BD306" s="160" t="e">
        <f t="shared" si="38"/>
        <v>#DIV/0!</v>
      </c>
      <c r="BE306" s="160" t="e">
        <f t="shared" si="39"/>
        <v>#VALUE!</v>
      </c>
      <c r="BF306" s="159">
        <f t="shared" si="40"/>
        <v>8</v>
      </c>
      <c r="BG306" s="159">
        <f t="shared" si="41"/>
        <v>0</v>
      </c>
      <c r="BH306" s="159">
        <f t="shared" si="42"/>
        <v>65</v>
      </c>
      <c r="BI306" s="159">
        <f t="shared" si="43"/>
        <v>0</v>
      </c>
      <c r="BJ306" s="159">
        <f t="shared" si="44"/>
        <v>0</v>
      </c>
    </row>
    <row r="307" spans="1:62" s="159" customFormat="1" ht="17.25" thickTop="1" thickBot="1">
      <c r="A307" s="144"/>
      <c r="B307" s="145"/>
      <c r="C307" s="146"/>
      <c r="D307" s="147">
        <v>8600</v>
      </c>
      <c r="E307" s="146" t="s">
        <v>1038</v>
      </c>
      <c r="F307" s="146"/>
      <c r="G307" s="148">
        <v>72000</v>
      </c>
      <c r="H307" s="149"/>
      <c r="I307" s="149"/>
      <c r="J307" s="150"/>
      <c r="K307" s="151">
        <f t="shared" si="36"/>
        <v>0</v>
      </c>
      <c r="L307" s="151">
        <f t="shared" si="37"/>
        <v>0</v>
      </c>
      <c r="M307" s="146" t="s">
        <v>1699</v>
      </c>
      <c r="N307" s="152" t="s">
        <v>1700</v>
      </c>
      <c r="O307" s="147">
        <v>41861</v>
      </c>
      <c r="P307" s="145"/>
      <c r="Q307" s="153" t="s">
        <v>1701</v>
      </c>
      <c r="R307" s="154">
        <v>26215966</v>
      </c>
      <c r="S307" s="155"/>
      <c r="T307" s="156"/>
      <c r="U307" s="146" t="s">
        <v>1702</v>
      </c>
      <c r="V307" s="146"/>
      <c r="W307" s="146" t="s">
        <v>1703</v>
      </c>
      <c r="X307" s="146" t="s">
        <v>1560</v>
      </c>
      <c r="Y307" s="145"/>
      <c r="Z307" s="146"/>
      <c r="AA307" s="145"/>
      <c r="AB307" s="145"/>
      <c r="AC307" s="157" t="s">
        <v>222</v>
      </c>
      <c r="AD307" s="157"/>
      <c r="AE307" s="146"/>
      <c r="AF307" s="157"/>
      <c r="AG307" s="145"/>
      <c r="AH307" s="146"/>
      <c r="AI307" s="158"/>
      <c r="BD307" s="160" t="e">
        <f t="shared" si="38"/>
        <v>#DIV/0!</v>
      </c>
      <c r="BE307" s="160" t="e">
        <f t="shared" si="39"/>
        <v>#VALUE!</v>
      </c>
      <c r="BF307" s="159">
        <f t="shared" si="40"/>
        <v>8</v>
      </c>
      <c r="BG307" s="159">
        <f t="shared" si="41"/>
        <v>0</v>
      </c>
      <c r="BH307" s="159">
        <f t="shared" si="42"/>
        <v>38</v>
      </c>
      <c r="BI307" s="159">
        <f t="shared" si="43"/>
        <v>0</v>
      </c>
      <c r="BJ307" s="159">
        <f t="shared" si="44"/>
        <v>0</v>
      </c>
    </row>
    <row r="308" spans="1:62" s="159" customFormat="1" ht="17.25" thickTop="1" thickBot="1">
      <c r="A308" s="144"/>
      <c r="B308" s="145"/>
      <c r="C308" s="146"/>
      <c r="D308" s="147">
        <v>15000</v>
      </c>
      <c r="E308" s="146" t="s">
        <v>1042</v>
      </c>
      <c r="F308" s="146"/>
      <c r="G308" s="148">
        <v>72000</v>
      </c>
      <c r="H308" s="149"/>
      <c r="I308" s="149"/>
      <c r="J308" s="150"/>
      <c r="K308" s="151">
        <f t="shared" si="36"/>
        <v>0</v>
      </c>
      <c r="L308" s="151">
        <f t="shared" si="37"/>
        <v>0</v>
      </c>
      <c r="M308" s="146" t="s">
        <v>1704</v>
      </c>
      <c r="N308" s="152" t="s">
        <v>1705</v>
      </c>
      <c r="O308" s="147">
        <v>41890</v>
      </c>
      <c r="P308" s="145"/>
      <c r="Q308" s="153" t="s">
        <v>1706</v>
      </c>
      <c r="R308" s="154">
        <v>24734841</v>
      </c>
      <c r="S308" s="155"/>
      <c r="T308" s="156"/>
      <c r="U308" s="146" t="s">
        <v>1707</v>
      </c>
      <c r="V308" s="146"/>
      <c r="W308" s="146" t="s">
        <v>1708</v>
      </c>
      <c r="X308" s="146" t="s">
        <v>1560</v>
      </c>
      <c r="Y308" s="145" t="s">
        <v>1709</v>
      </c>
      <c r="Z308" s="146"/>
      <c r="AA308" s="145"/>
      <c r="AB308" s="145"/>
      <c r="AC308" s="157" t="s">
        <v>111</v>
      </c>
      <c r="AD308" s="157" t="s">
        <v>1710</v>
      </c>
      <c r="AE308" s="146"/>
      <c r="AF308" s="157"/>
      <c r="AG308" s="145"/>
      <c r="AH308" s="146"/>
      <c r="AI308" s="158"/>
      <c r="BD308" s="160" t="e">
        <f t="shared" si="38"/>
        <v>#DIV/0!</v>
      </c>
      <c r="BE308" s="160" t="e">
        <f t="shared" si="39"/>
        <v>#VALUE!</v>
      </c>
      <c r="BF308" s="159">
        <f t="shared" si="40"/>
        <v>8</v>
      </c>
      <c r="BG308" s="159">
        <f t="shared" si="41"/>
        <v>0</v>
      </c>
      <c r="BH308" s="159">
        <f t="shared" si="42"/>
        <v>10</v>
      </c>
      <c r="BI308" s="159">
        <f t="shared" si="43"/>
        <v>0</v>
      </c>
      <c r="BJ308" s="159">
        <f t="shared" si="44"/>
        <v>0</v>
      </c>
    </row>
    <row r="309" spans="1:62" s="159" customFormat="1" ht="17.25" thickTop="1" thickBot="1">
      <c r="A309" s="144"/>
      <c r="B309" s="145"/>
      <c r="C309" s="146"/>
      <c r="D309" s="147">
        <v>15000</v>
      </c>
      <c r="E309" s="146" t="s">
        <v>1042</v>
      </c>
      <c r="F309" s="146"/>
      <c r="G309" s="148">
        <v>72000</v>
      </c>
      <c r="H309" s="149"/>
      <c r="I309" s="149"/>
      <c r="J309" s="150"/>
      <c r="K309" s="151">
        <f t="shared" si="36"/>
        <v>0</v>
      </c>
      <c r="L309" s="151">
        <f t="shared" si="37"/>
        <v>0</v>
      </c>
      <c r="M309" s="146" t="s">
        <v>1708</v>
      </c>
      <c r="N309" s="152" t="s">
        <v>1705</v>
      </c>
      <c r="O309" s="147">
        <v>41890</v>
      </c>
      <c r="P309" s="145"/>
      <c r="Q309" s="153" t="s">
        <v>1710</v>
      </c>
      <c r="R309" s="154">
        <v>24102725</v>
      </c>
      <c r="S309" s="155"/>
      <c r="T309" s="156"/>
      <c r="U309" s="146" t="s">
        <v>1707</v>
      </c>
      <c r="V309" s="146"/>
      <c r="W309" s="146" t="s">
        <v>1711</v>
      </c>
      <c r="X309" s="146" t="s">
        <v>1560</v>
      </c>
      <c r="Y309" s="145" t="s">
        <v>1709</v>
      </c>
      <c r="Z309" s="146"/>
      <c r="AA309" s="145"/>
      <c r="AB309" s="145"/>
      <c r="AC309" s="157" t="s">
        <v>1698</v>
      </c>
      <c r="AD309" s="157"/>
      <c r="AE309" s="146"/>
      <c r="AF309" s="157"/>
      <c r="AG309" s="145"/>
      <c r="AH309" s="146"/>
      <c r="AI309" s="158"/>
      <c r="BD309" s="160" t="e">
        <f t="shared" si="38"/>
        <v>#DIV/0!</v>
      </c>
      <c r="BE309" s="160" t="e">
        <f t="shared" si="39"/>
        <v>#VALUE!</v>
      </c>
      <c r="BF309" s="159">
        <f t="shared" si="40"/>
        <v>8</v>
      </c>
      <c r="BG309" s="159">
        <f t="shared" si="41"/>
        <v>0</v>
      </c>
      <c r="BH309" s="159">
        <f t="shared" si="42"/>
        <v>10</v>
      </c>
      <c r="BI309" s="159">
        <f t="shared" si="43"/>
        <v>0</v>
      </c>
      <c r="BJ309" s="159">
        <f t="shared" si="44"/>
        <v>0</v>
      </c>
    </row>
    <row r="310" spans="1:62" s="159" customFormat="1" ht="17.25" thickTop="1" thickBot="1">
      <c r="A310" s="144"/>
      <c r="B310" s="145"/>
      <c r="C310" s="146"/>
      <c r="D310" s="147">
        <v>6600</v>
      </c>
      <c r="E310" s="146"/>
      <c r="F310" s="146"/>
      <c r="G310" s="148">
        <v>55000</v>
      </c>
      <c r="H310" s="149"/>
      <c r="I310" s="149"/>
      <c r="J310" s="150"/>
      <c r="K310" s="151">
        <f t="shared" si="36"/>
        <v>0</v>
      </c>
      <c r="L310" s="151">
        <f t="shared" si="37"/>
        <v>0</v>
      </c>
      <c r="M310" s="146" t="s">
        <v>1712</v>
      </c>
      <c r="N310" s="152" t="s">
        <v>1713</v>
      </c>
      <c r="O310" s="147">
        <v>34</v>
      </c>
      <c r="P310" s="145">
        <v>13</v>
      </c>
      <c r="Q310" s="153" t="s">
        <v>1714</v>
      </c>
      <c r="R310" s="154">
        <v>22405226</v>
      </c>
      <c r="S310" s="155"/>
      <c r="T310" s="156"/>
      <c r="U310" s="146" t="s">
        <v>527</v>
      </c>
      <c r="V310" s="146"/>
      <c r="W310" s="146"/>
      <c r="X310" s="146">
        <v>74190</v>
      </c>
      <c r="Y310" s="145" t="s">
        <v>1486</v>
      </c>
      <c r="Z310" s="146" t="s">
        <v>1486</v>
      </c>
      <c r="AA310" s="145"/>
      <c r="AB310" s="145"/>
      <c r="AC310" s="157"/>
      <c r="AD310" s="157"/>
      <c r="AE310" s="146"/>
      <c r="AF310" s="157"/>
      <c r="AG310" s="145"/>
      <c r="AH310" s="146"/>
      <c r="AI310" s="158"/>
      <c r="BD310" s="160" t="e">
        <f t="shared" si="38"/>
        <v>#DIV/0!</v>
      </c>
      <c r="BE310" s="160">
        <f t="shared" si="39"/>
        <v>0</v>
      </c>
      <c r="BF310" s="159">
        <f t="shared" si="40"/>
        <v>8</v>
      </c>
      <c r="BG310" s="159">
        <f t="shared" si="41"/>
        <v>0</v>
      </c>
      <c r="BH310" s="159">
        <f t="shared" si="42"/>
        <v>13</v>
      </c>
      <c r="BI310" s="159">
        <f t="shared" si="43"/>
        <v>0</v>
      </c>
      <c r="BJ310" s="159">
        <f t="shared" si="44"/>
        <v>0</v>
      </c>
    </row>
    <row r="311" spans="1:62" s="159" customFormat="1" ht="17.25" thickTop="1" thickBot="1">
      <c r="A311" s="144"/>
      <c r="B311" s="145"/>
      <c r="C311" s="146"/>
      <c r="D311" s="147">
        <v>8500</v>
      </c>
      <c r="E311" s="146" t="s">
        <v>1027</v>
      </c>
      <c r="F311" s="146"/>
      <c r="G311" s="148">
        <v>70000</v>
      </c>
      <c r="H311" s="149"/>
      <c r="I311" s="149"/>
      <c r="J311" s="150"/>
      <c r="K311" s="151">
        <f t="shared" si="36"/>
        <v>0</v>
      </c>
      <c r="L311" s="151">
        <f t="shared" si="37"/>
        <v>0</v>
      </c>
      <c r="M311" s="146" t="s">
        <v>1715</v>
      </c>
      <c r="N311" s="152" t="s">
        <v>1446</v>
      </c>
      <c r="O311" s="147">
        <v>41596</v>
      </c>
      <c r="P311" s="145"/>
      <c r="Q311" s="153" t="s">
        <v>1716</v>
      </c>
      <c r="R311" s="154" t="s">
        <v>1717</v>
      </c>
      <c r="S311" s="155"/>
      <c r="T311" s="156"/>
      <c r="U311" s="146" t="s">
        <v>1718</v>
      </c>
      <c r="V311" s="146"/>
      <c r="W311" s="146"/>
      <c r="X311" s="146"/>
      <c r="Y311" s="145"/>
      <c r="Z311" s="146"/>
      <c r="AA311" s="145"/>
      <c r="AB311" s="145"/>
      <c r="AC311" s="157" t="s">
        <v>881</v>
      </c>
      <c r="AD311" s="157"/>
      <c r="AE311" s="146"/>
      <c r="AF311" s="157"/>
      <c r="AG311" s="145"/>
      <c r="AH311" s="146"/>
      <c r="AI311" s="158"/>
      <c r="BD311" s="160" t="e">
        <f t="shared" si="38"/>
        <v>#DIV/0!</v>
      </c>
      <c r="BE311" s="160" t="e">
        <f t="shared" si="39"/>
        <v>#VALUE!</v>
      </c>
      <c r="BF311" s="159">
        <f t="shared" si="40"/>
        <v>8</v>
      </c>
      <c r="BG311" s="159">
        <f t="shared" si="41"/>
        <v>0</v>
      </c>
      <c r="BH311" s="159">
        <f t="shared" si="42"/>
        <v>61</v>
      </c>
      <c r="BI311" s="159">
        <f t="shared" si="43"/>
        <v>0</v>
      </c>
      <c r="BJ311" s="159">
        <f t="shared" si="44"/>
        <v>0</v>
      </c>
    </row>
    <row r="312" spans="1:62" s="159" customFormat="1" ht="17.25" thickTop="1" thickBot="1">
      <c r="A312" s="144"/>
      <c r="B312" s="145"/>
      <c r="C312" s="146"/>
      <c r="D312" s="147">
        <v>15000</v>
      </c>
      <c r="E312" s="146" t="s">
        <v>1038</v>
      </c>
      <c r="F312" s="146"/>
      <c r="G312" s="148">
        <v>70000</v>
      </c>
      <c r="H312" s="149"/>
      <c r="I312" s="149"/>
      <c r="J312" s="150"/>
      <c r="K312" s="151">
        <f t="shared" si="36"/>
        <v>0</v>
      </c>
      <c r="L312" s="151">
        <f t="shared" si="37"/>
        <v>0</v>
      </c>
      <c r="M312" s="146" t="s">
        <v>1719</v>
      </c>
      <c r="N312" s="152" t="s">
        <v>1720</v>
      </c>
      <c r="O312" s="147">
        <v>41604</v>
      </c>
      <c r="P312" s="145"/>
      <c r="Q312" s="153" t="s">
        <v>1721</v>
      </c>
      <c r="R312" s="154" t="s">
        <v>1722</v>
      </c>
      <c r="S312" s="155"/>
      <c r="T312" s="156"/>
      <c r="U312" s="146" t="s">
        <v>1723</v>
      </c>
      <c r="V312" s="146"/>
      <c r="W312" s="146"/>
      <c r="X312" s="146"/>
      <c r="Y312" s="145"/>
      <c r="Z312" s="146"/>
      <c r="AA312" s="145"/>
      <c r="AB312" s="145"/>
      <c r="AC312" s="157" t="s">
        <v>211</v>
      </c>
      <c r="AD312" s="157"/>
      <c r="AE312" s="146"/>
      <c r="AF312" s="157"/>
      <c r="AG312" s="145"/>
      <c r="AH312" s="146"/>
      <c r="AI312" s="158"/>
      <c r="BD312" s="160" t="e">
        <f t="shared" si="38"/>
        <v>#DIV/0!</v>
      </c>
      <c r="BE312" s="160" t="e">
        <f t="shared" si="39"/>
        <v>#VALUE!</v>
      </c>
      <c r="BF312" s="159">
        <f t="shared" si="40"/>
        <v>8</v>
      </c>
      <c r="BG312" s="159">
        <f t="shared" si="41"/>
        <v>0</v>
      </c>
      <c r="BH312" s="159">
        <f t="shared" si="42"/>
        <v>36</v>
      </c>
      <c r="BI312" s="159">
        <f t="shared" si="43"/>
        <v>0</v>
      </c>
      <c r="BJ312" s="159">
        <f t="shared" si="44"/>
        <v>0</v>
      </c>
    </row>
    <row r="313" spans="1:62" s="159" customFormat="1" ht="17.25" thickTop="1" thickBot="1">
      <c r="A313" s="144"/>
      <c r="B313" s="145"/>
      <c r="C313" s="146"/>
      <c r="D313" s="147">
        <v>7200</v>
      </c>
      <c r="E313" s="146" t="s">
        <v>1153</v>
      </c>
      <c r="F313" s="146"/>
      <c r="G313" s="148">
        <v>55000</v>
      </c>
      <c r="H313" s="149"/>
      <c r="I313" s="149"/>
      <c r="J313" s="150"/>
      <c r="K313" s="151">
        <f t="shared" si="36"/>
        <v>0</v>
      </c>
      <c r="L313" s="151">
        <f t="shared" si="37"/>
        <v>0</v>
      </c>
      <c r="M313" s="146" t="s">
        <v>1724</v>
      </c>
      <c r="N313" s="152" t="s">
        <v>638</v>
      </c>
      <c r="O313" s="147">
        <v>41619</v>
      </c>
      <c r="P313" s="145"/>
      <c r="Q313" s="153" t="s">
        <v>1725</v>
      </c>
      <c r="R313" s="154">
        <v>23913761</v>
      </c>
      <c r="S313" s="155"/>
      <c r="T313" s="156"/>
      <c r="U313" s="146" t="s">
        <v>1726</v>
      </c>
      <c r="V313" s="146"/>
      <c r="W313" s="146"/>
      <c r="X313" s="146"/>
      <c r="Y313" s="145"/>
      <c r="Z313" s="146"/>
      <c r="AA313" s="145"/>
      <c r="AB313" s="145"/>
      <c r="AC313" s="157" t="s">
        <v>881</v>
      </c>
      <c r="AD313" s="157"/>
      <c r="AE313" s="146"/>
      <c r="AF313" s="157"/>
      <c r="AG313" s="145"/>
      <c r="AH313" s="146"/>
      <c r="AI313" s="158"/>
      <c r="BD313" s="160" t="e">
        <f t="shared" si="38"/>
        <v>#DIV/0!</v>
      </c>
      <c r="BE313" s="160" t="e">
        <f t="shared" si="39"/>
        <v>#VALUE!</v>
      </c>
      <c r="BF313" s="159">
        <f t="shared" si="40"/>
        <v>8</v>
      </c>
      <c r="BG313" s="159">
        <f t="shared" si="41"/>
        <v>0</v>
      </c>
      <c r="BH313" s="159">
        <f t="shared" si="42"/>
        <v>42</v>
      </c>
      <c r="BI313" s="159">
        <f t="shared" si="43"/>
        <v>0</v>
      </c>
      <c r="BJ313" s="159">
        <f t="shared" si="44"/>
        <v>0</v>
      </c>
    </row>
    <row r="314" spans="1:62" s="159" customFormat="1" ht="17.25" thickTop="1" thickBot="1">
      <c r="A314" s="144"/>
      <c r="B314" s="145"/>
      <c r="C314" s="146"/>
      <c r="D314" s="147">
        <v>5540</v>
      </c>
      <c r="E314" s="146" t="s">
        <v>1027</v>
      </c>
      <c r="F314" s="146"/>
      <c r="G314" s="148">
        <v>46500</v>
      </c>
      <c r="H314" s="149"/>
      <c r="I314" s="149"/>
      <c r="J314" s="150"/>
      <c r="K314" s="151">
        <f t="shared" si="36"/>
        <v>0</v>
      </c>
      <c r="L314" s="151">
        <f t="shared" si="37"/>
        <v>0</v>
      </c>
      <c r="M314" s="146" t="s">
        <v>1727</v>
      </c>
      <c r="N314" s="152" t="s">
        <v>1728</v>
      </c>
      <c r="O314" s="147">
        <v>41622</v>
      </c>
      <c r="P314" s="145"/>
      <c r="Q314" s="153" t="s">
        <v>1729</v>
      </c>
      <c r="R314" s="154">
        <v>26340530</v>
      </c>
      <c r="S314" s="155"/>
      <c r="T314" s="156"/>
      <c r="U314" s="146" t="s">
        <v>1730</v>
      </c>
      <c r="V314" s="146"/>
      <c r="W314" s="146"/>
      <c r="X314" s="146"/>
      <c r="Y314" s="145"/>
      <c r="Z314" s="146"/>
      <c r="AA314" s="145"/>
      <c r="AB314" s="145"/>
      <c r="AC314" s="157" t="s">
        <v>279</v>
      </c>
      <c r="AD314" s="157"/>
      <c r="AE314" s="146"/>
      <c r="AF314" s="157"/>
      <c r="AG314" s="145"/>
      <c r="AH314" s="146"/>
      <c r="AI314" s="158"/>
      <c r="BD314" s="160" t="e">
        <f t="shared" si="38"/>
        <v>#DIV/0!</v>
      </c>
      <c r="BE314" s="160" t="e">
        <f t="shared" si="39"/>
        <v>#VALUE!</v>
      </c>
      <c r="BF314" s="159">
        <f t="shared" si="40"/>
        <v>8</v>
      </c>
      <c r="BG314" s="159">
        <f t="shared" si="41"/>
        <v>0</v>
      </c>
      <c r="BH314" s="159">
        <f t="shared" si="42"/>
        <v>41</v>
      </c>
      <c r="BI314" s="159">
        <f t="shared" si="43"/>
        <v>0</v>
      </c>
      <c r="BJ314" s="159">
        <f t="shared" si="44"/>
        <v>0</v>
      </c>
    </row>
    <row r="315" spans="1:62" s="159" customFormat="1" ht="17.25" thickTop="1" thickBot="1">
      <c r="A315" s="144"/>
      <c r="B315" s="145"/>
      <c r="C315" s="146"/>
      <c r="D315" s="147">
        <v>8500</v>
      </c>
      <c r="E315" s="146" t="s">
        <v>1153</v>
      </c>
      <c r="F315" s="146"/>
      <c r="G315" s="148">
        <v>70000</v>
      </c>
      <c r="H315" s="149"/>
      <c r="I315" s="149"/>
      <c r="J315" s="150"/>
      <c r="K315" s="151">
        <f t="shared" si="36"/>
        <v>0</v>
      </c>
      <c r="L315" s="151">
        <f t="shared" si="37"/>
        <v>0</v>
      </c>
      <c r="M315" s="146" t="s">
        <v>1731</v>
      </c>
      <c r="N315" s="152" t="s">
        <v>1732</v>
      </c>
      <c r="O315" s="147">
        <v>41278</v>
      </c>
      <c r="P315" s="145"/>
      <c r="Q315" s="153" t="s">
        <v>1733</v>
      </c>
      <c r="R315" s="154" t="s">
        <v>1734</v>
      </c>
      <c r="S315" s="155"/>
      <c r="T315" s="156"/>
      <c r="U315" s="146" t="s">
        <v>1735</v>
      </c>
      <c r="V315" s="146"/>
      <c r="W315" s="146"/>
      <c r="X315" s="146"/>
      <c r="Y315" s="145"/>
      <c r="Z315" s="146"/>
      <c r="AA315" s="145"/>
      <c r="AB315" s="145"/>
      <c r="AC315" s="157" t="s">
        <v>264</v>
      </c>
      <c r="AD315" s="157"/>
      <c r="AE315" s="146"/>
      <c r="AF315" s="157"/>
      <c r="AG315" s="145"/>
      <c r="AH315" s="146"/>
      <c r="AI315" s="158"/>
      <c r="BD315" s="160" t="e">
        <f t="shared" si="38"/>
        <v>#DIV/0!</v>
      </c>
      <c r="BE315" s="160" t="e">
        <f t="shared" si="39"/>
        <v>#VALUE!</v>
      </c>
      <c r="BF315" s="159">
        <f t="shared" si="40"/>
        <v>8</v>
      </c>
      <c r="BG315" s="159">
        <f t="shared" si="41"/>
        <v>0</v>
      </c>
      <c r="BH315" s="159">
        <f t="shared" si="42"/>
        <v>49</v>
      </c>
      <c r="BI315" s="159">
        <f t="shared" si="43"/>
        <v>0</v>
      </c>
      <c r="BJ315" s="159">
        <f t="shared" si="44"/>
        <v>0</v>
      </c>
    </row>
    <row r="316" spans="1:62" s="159" customFormat="1" ht="17.25" thickTop="1" thickBot="1">
      <c r="A316" s="144"/>
      <c r="B316" s="145"/>
      <c r="C316" s="146"/>
      <c r="D316" s="147">
        <v>10000</v>
      </c>
      <c r="E316" s="146" t="s">
        <v>1027</v>
      </c>
      <c r="F316" s="146"/>
      <c r="G316" s="148">
        <v>84000</v>
      </c>
      <c r="H316" s="149"/>
      <c r="I316" s="149"/>
      <c r="J316" s="150"/>
      <c r="K316" s="151">
        <f t="shared" si="36"/>
        <v>0</v>
      </c>
      <c r="L316" s="151">
        <f t="shared" si="37"/>
        <v>0</v>
      </c>
      <c r="M316" s="146" t="s">
        <v>1736</v>
      </c>
      <c r="N316" s="152" t="s">
        <v>1737</v>
      </c>
      <c r="O316" s="147">
        <v>41688</v>
      </c>
      <c r="P316" s="145"/>
      <c r="Q316" s="153" t="s">
        <v>1738</v>
      </c>
      <c r="R316" s="154">
        <v>23717303</v>
      </c>
      <c r="S316" s="155"/>
      <c r="T316" s="156"/>
      <c r="U316" s="146" t="s">
        <v>1739</v>
      </c>
      <c r="V316" s="146"/>
      <c r="W316" s="146"/>
      <c r="X316" s="146"/>
      <c r="Y316" s="145"/>
      <c r="Z316" s="146"/>
      <c r="AA316" s="145"/>
      <c r="AB316" s="145"/>
      <c r="AC316" s="157" t="s">
        <v>404</v>
      </c>
      <c r="AD316" s="157"/>
      <c r="AE316" s="146"/>
      <c r="AF316" s="157"/>
      <c r="AG316" s="145"/>
      <c r="AH316" s="146"/>
      <c r="AI316" s="158"/>
      <c r="BD316" s="160" t="e">
        <f t="shared" si="38"/>
        <v>#DIV/0!</v>
      </c>
      <c r="BE316" s="160" t="e">
        <f t="shared" si="39"/>
        <v>#VALUE!</v>
      </c>
      <c r="BF316" s="159">
        <f t="shared" si="40"/>
        <v>8</v>
      </c>
      <c r="BG316" s="159">
        <f t="shared" si="41"/>
        <v>0</v>
      </c>
      <c r="BH316" s="159">
        <f t="shared" si="42"/>
        <v>39</v>
      </c>
      <c r="BI316" s="159">
        <f t="shared" si="43"/>
        <v>0</v>
      </c>
      <c r="BJ316" s="159">
        <f t="shared" si="44"/>
        <v>0</v>
      </c>
    </row>
    <row r="317" spans="1:62" s="159" customFormat="1" ht="17.25" thickTop="1" thickBot="1">
      <c r="A317" s="144"/>
      <c r="B317" s="145"/>
      <c r="C317" s="146"/>
      <c r="D317" s="147">
        <v>10000</v>
      </c>
      <c r="E317" s="146" t="s">
        <v>1027</v>
      </c>
      <c r="F317" s="146"/>
      <c r="G317" s="148">
        <v>84000</v>
      </c>
      <c r="H317" s="149"/>
      <c r="I317" s="149"/>
      <c r="J317" s="150"/>
      <c r="K317" s="151">
        <f t="shared" si="36"/>
        <v>0</v>
      </c>
      <c r="L317" s="151">
        <f t="shared" si="37"/>
        <v>0</v>
      </c>
      <c r="M317" s="146" t="s">
        <v>1740</v>
      </c>
      <c r="N317" s="152" t="s">
        <v>1737</v>
      </c>
      <c r="O317" s="147">
        <v>41688</v>
      </c>
      <c r="P317" s="145"/>
      <c r="Q317" s="153" t="s">
        <v>1741</v>
      </c>
      <c r="R317" s="154">
        <v>23717304</v>
      </c>
      <c r="S317" s="155"/>
      <c r="T317" s="156"/>
      <c r="U317" s="146" t="s">
        <v>1739</v>
      </c>
      <c r="V317" s="146"/>
      <c r="W317" s="146"/>
      <c r="X317" s="146"/>
      <c r="Y317" s="145"/>
      <c r="Z317" s="146"/>
      <c r="AA317" s="145"/>
      <c r="AB317" s="145"/>
      <c r="AC317" s="157" t="s">
        <v>404</v>
      </c>
      <c r="AD317" s="157"/>
      <c r="AE317" s="146"/>
      <c r="AF317" s="157"/>
      <c r="AG317" s="145"/>
      <c r="AH317" s="146"/>
      <c r="AI317" s="158"/>
      <c r="BD317" s="160" t="e">
        <f t="shared" si="38"/>
        <v>#DIV/0!</v>
      </c>
      <c r="BE317" s="160" t="e">
        <f t="shared" si="39"/>
        <v>#VALUE!</v>
      </c>
      <c r="BF317" s="159">
        <f t="shared" si="40"/>
        <v>8</v>
      </c>
      <c r="BG317" s="159">
        <f t="shared" si="41"/>
        <v>0</v>
      </c>
      <c r="BH317" s="159">
        <f t="shared" si="42"/>
        <v>39</v>
      </c>
      <c r="BI317" s="159">
        <f t="shared" si="43"/>
        <v>0</v>
      </c>
      <c r="BJ317" s="159">
        <f t="shared" si="44"/>
        <v>0</v>
      </c>
    </row>
    <row r="318" spans="1:62" s="159" customFormat="1" ht="17.25" thickTop="1" thickBot="1">
      <c r="A318" s="144"/>
      <c r="B318" s="145"/>
      <c r="C318" s="146"/>
      <c r="D318" s="147">
        <v>8500</v>
      </c>
      <c r="E318" s="146" t="s">
        <v>1153</v>
      </c>
      <c r="F318" s="146"/>
      <c r="G318" s="148">
        <v>70000</v>
      </c>
      <c r="H318" s="149"/>
      <c r="I318" s="149"/>
      <c r="J318" s="150"/>
      <c r="K318" s="151">
        <f t="shared" si="36"/>
        <v>0</v>
      </c>
      <c r="L318" s="151">
        <f t="shared" si="37"/>
        <v>0</v>
      </c>
      <c r="M318" s="146" t="s">
        <v>1742</v>
      </c>
      <c r="N318" s="152" t="s">
        <v>1732</v>
      </c>
      <c r="O318" s="147">
        <v>41652</v>
      </c>
      <c r="P318" s="145"/>
      <c r="Q318" s="153" t="s">
        <v>1743</v>
      </c>
      <c r="R318" s="154"/>
      <c r="S318" s="155"/>
      <c r="T318" s="156"/>
      <c r="U318" s="146" t="s">
        <v>1744</v>
      </c>
      <c r="V318" s="146"/>
      <c r="W318" s="146"/>
      <c r="X318" s="146"/>
      <c r="Y318" s="145"/>
      <c r="Z318" s="146"/>
      <c r="AA318" s="145"/>
      <c r="AB318" s="145"/>
      <c r="AC318" s="157" t="s">
        <v>1745</v>
      </c>
      <c r="AD318" s="157"/>
      <c r="AE318" s="146"/>
      <c r="AF318" s="157"/>
      <c r="AG318" s="145"/>
      <c r="AH318" s="146"/>
      <c r="AI318" s="158"/>
      <c r="BD318" s="160" t="e">
        <f t="shared" si="38"/>
        <v>#DIV/0!</v>
      </c>
      <c r="BE318" s="160" t="e">
        <f t="shared" si="39"/>
        <v>#VALUE!</v>
      </c>
      <c r="BF318" s="159">
        <f t="shared" si="40"/>
        <v>0</v>
      </c>
      <c r="BG318" s="159">
        <f t="shared" si="41"/>
        <v>0</v>
      </c>
      <c r="BH318" s="159">
        <f t="shared" si="42"/>
        <v>101</v>
      </c>
      <c r="BI318" s="159">
        <f t="shared" si="43"/>
        <v>0</v>
      </c>
      <c r="BJ318" s="159">
        <f t="shared" si="44"/>
        <v>0</v>
      </c>
    </row>
    <row r="319" spans="1:62" s="159" customFormat="1" ht="17.25" thickTop="1" thickBot="1">
      <c r="A319" s="144"/>
      <c r="B319" s="145"/>
      <c r="C319" s="146"/>
      <c r="D319" s="147">
        <v>8500</v>
      </c>
      <c r="E319" s="146" t="s">
        <v>1038</v>
      </c>
      <c r="F319" s="146"/>
      <c r="G319" s="148">
        <v>72000</v>
      </c>
      <c r="H319" s="149"/>
      <c r="I319" s="149"/>
      <c r="J319" s="150"/>
      <c r="K319" s="151">
        <f t="shared" si="36"/>
        <v>0</v>
      </c>
      <c r="L319" s="151">
        <f t="shared" si="37"/>
        <v>0</v>
      </c>
      <c r="M319" s="146" t="s">
        <v>1746</v>
      </c>
      <c r="N319" s="152" t="s">
        <v>1684</v>
      </c>
      <c r="O319" s="147">
        <v>41688</v>
      </c>
      <c r="P319" s="145"/>
      <c r="Q319" s="153" t="s">
        <v>1747</v>
      </c>
      <c r="R319" s="154">
        <v>22563489</v>
      </c>
      <c r="S319" s="155"/>
      <c r="T319" s="156"/>
      <c r="U319" s="146" t="s">
        <v>1748</v>
      </c>
      <c r="V319" s="146"/>
      <c r="W319" s="146"/>
      <c r="X319" s="146"/>
      <c r="Y319" s="145"/>
      <c r="Z319" s="146"/>
      <c r="AA319" s="145"/>
      <c r="AB319" s="145"/>
      <c r="AC319" s="157" t="s">
        <v>1408</v>
      </c>
      <c r="AD319" s="157"/>
      <c r="AE319" s="146"/>
      <c r="AF319" s="157"/>
      <c r="AG319" s="145"/>
      <c r="AH319" s="146"/>
      <c r="AI319" s="158"/>
      <c r="BD319" s="160" t="e">
        <f t="shared" si="38"/>
        <v>#DIV/0!</v>
      </c>
      <c r="BE319" s="160" t="e">
        <f t="shared" si="39"/>
        <v>#VALUE!</v>
      </c>
      <c r="BF319" s="159">
        <f t="shared" si="40"/>
        <v>8</v>
      </c>
      <c r="BG319" s="159">
        <f t="shared" si="41"/>
        <v>0</v>
      </c>
      <c r="BH319" s="159">
        <f t="shared" si="42"/>
        <v>68</v>
      </c>
      <c r="BI319" s="159">
        <f t="shared" si="43"/>
        <v>0</v>
      </c>
      <c r="BJ319" s="159">
        <f t="shared" si="44"/>
        <v>0</v>
      </c>
    </row>
    <row r="320" spans="1:62" s="159" customFormat="1" ht="17.25" thickTop="1" thickBot="1">
      <c r="A320" s="144"/>
      <c r="B320" s="145"/>
      <c r="C320" s="146"/>
      <c r="D320" s="147">
        <v>8850</v>
      </c>
      <c r="E320" s="146" t="s">
        <v>914</v>
      </c>
      <c r="F320" s="146"/>
      <c r="G320" s="148">
        <v>75000</v>
      </c>
      <c r="H320" s="149"/>
      <c r="I320" s="149"/>
      <c r="J320" s="150"/>
      <c r="K320" s="151">
        <f t="shared" si="36"/>
        <v>0</v>
      </c>
      <c r="L320" s="151">
        <f t="shared" si="37"/>
        <v>0</v>
      </c>
      <c r="M320" s="146" t="s">
        <v>1749</v>
      </c>
      <c r="N320" s="152" t="s">
        <v>1750</v>
      </c>
      <c r="O320" s="147">
        <v>41678</v>
      </c>
      <c r="P320" s="145"/>
      <c r="Q320" s="153" t="s">
        <v>1751</v>
      </c>
      <c r="R320" s="154">
        <v>44801660</v>
      </c>
      <c r="S320" s="155"/>
      <c r="T320" s="156"/>
      <c r="U320" s="146" t="s">
        <v>1752</v>
      </c>
      <c r="V320" s="146"/>
      <c r="W320" s="146"/>
      <c r="X320" s="146"/>
      <c r="Y320" s="145"/>
      <c r="Z320" s="146"/>
      <c r="AA320" s="145"/>
      <c r="AB320" s="145"/>
      <c r="AC320" s="157" t="s">
        <v>404</v>
      </c>
      <c r="AD320" s="157"/>
      <c r="AE320" s="146"/>
      <c r="AF320" s="157"/>
      <c r="AG320" s="145"/>
      <c r="AH320" s="146"/>
      <c r="AI320" s="158"/>
      <c r="BD320" s="160" t="e">
        <f t="shared" si="38"/>
        <v>#DIV/0!</v>
      </c>
      <c r="BE320" s="160" t="e">
        <f t="shared" si="39"/>
        <v>#VALUE!</v>
      </c>
      <c r="BF320" s="159">
        <f t="shared" si="40"/>
        <v>8</v>
      </c>
      <c r="BG320" s="159">
        <f t="shared" si="41"/>
        <v>0</v>
      </c>
      <c r="BH320" s="159">
        <f t="shared" si="42"/>
        <v>55</v>
      </c>
      <c r="BI320" s="159">
        <f t="shared" si="43"/>
        <v>0</v>
      </c>
      <c r="BJ320" s="159">
        <f t="shared" si="44"/>
        <v>0</v>
      </c>
    </row>
    <row r="321" spans="1:62" s="159" customFormat="1" ht="17.25" thickTop="1" thickBot="1">
      <c r="A321" s="144"/>
      <c r="B321" s="145"/>
      <c r="C321" s="146"/>
      <c r="D321" s="147">
        <v>8000</v>
      </c>
      <c r="E321" s="146" t="s">
        <v>1042</v>
      </c>
      <c r="F321" s="146"/>
      <c r="G321" s="148">
        <v>67000</v>
      </c>
      <c r="H321" s="149"/>
      <c r="I321" s="149"/>
      <c r="J321" s="150"/>
      <c r="K321" s="151">
        <f t="shared" si="36"/>
        <v>0</v>
      </c>
      <c r="L321" s="151">
        <f t="shared" si="37"/>
        <v>0</v>
      </c>
      <c r="M321" s="146" t="s">
        <v>1753</v>
      </c>
      <c r="N321" s="152" t="s">
        <v>1522</v>
      </c>
      <c r="O321" s="147">
        <v>41656</v>
      </c>
      <c r="P321" s="145"/>
      <c r="Q321" s="153" t="s">
        <v>1754</v>
      </c>
      <c r="R321" s="154">
        <v>27032371</v>
      </c>
      <c r="S321" s="155"/>
      <c r="T321" s="156"/>
      <c r="U321" s="146" t="s">
        <v>1739</v>
      </c>
      <c r="V321" s="146"/>
      <c r="W321" s="146"/>
      <c r="X321" s="146"/>
      <c r="Y321" s="145"/>
      <c r="Z321" s="146"/>
      <c r="AA321" s="145"/>
      <c r="AB321" s="145"/>
      <c r="AC321" s="157" t="s">
        <v>222</v>
      </c>
      <c r="AD321" s="157"/>
      <c r="AE321" s="146"/>
      <c r="AF321" s="157"/>
      <c r="AG321" s="145"/>
      <c r="AH321" s="146"/>
      <c r="AI321" s="158"/>
      <c r="BD321" s="160" t="e">
        <f t="shared" si="38"/>
        <v>#DIV/0!</v>
      </c>
      <c r="BE321" s="160" t="e">
        <f t="shared" si="39"/>
        <v>#VALUE!</v>
      </c>
      <c r="BF321" s="159">
        <f t="shared" si="40"/>
        <v>8</v>
      </c>
      <c r="BG321" s="159">
        <f t="shared" si="41"/>
        <v>0</v>
      </c>
      <c r="BH321" s="159">
        <f t="shared" si="42"/>
        <v>39</v>
      </c>
      <c r="BI321" s="159">
        <f t="shared" si="43"/>
        <v>0</v>
      </c>
      <c r="BJ321" s="159">
        <f t="shared" si="44"/>
        <v>0</v>
      </c>
    </row>
    <row r="322" spans="1:62" s="159" customFormat="1" ht="17.25" thickTop="1" thickBot="1">
      <c r="A322" s="144"/>
      <c r="B322" s="145"/>
      <c r="C322" s="146"/>
      <c r="D322" s="147">
        <v>8500</v>
      </c>
      <c r="E322" s="146" t="s">
        <v>1038</v>
      </c>
      <c r="F322" s="146"/>
      <c r="G322" s="148">
        <v>70000</v>
      </c>
      <c r="H322" s="149"/>
      <c r="I322" s="149"/>
      <c r="J322" s="150"/>
      <c r="K322" s="151">
        <f t="shared" ref="K322:K357" si="45">J322/(1.13)</f>
        <v>0</v>
      </c>
      <c r="L322" s="151">
        <f t="shared" ref="L322:L357" si="46">K322*0.13</f>
        <v>0</v>
      </c>
      <c r="M322" s="146" t="s">
        <v>1755</v>
      </c>
      <c r="N322" s="152" t="s">
        <v>1446</v>
      </c>
      <c r="O322" s="147">
        <v>41699</v>
      </c>
      <c r="P322" s="145"/>
      <c r="Q322" s="153" t="s">
        <v>1756</v>
      </c>
      <c r="R322" s="154">
        <v>22058463</v>
      </c>
      <c r="S322" s="155"/>
      <c r="T322" s="156"/>
      <c r="U322" s="146" t="s">
        <v>1757</v>
      </c>
      <c r="V322" s="146"/>
      <c r="W322" s="146" t="s">
        <v>1573</v>
      </c>
      <c r="X322" s="146"/>
      <c r="Y322" s="145"/>
      <c r="Z322" s="146"/>
      <c r="AA322" s="145"/>
      <c r="AB322" s="145"/>
      <c r="AC322" s="157" t="s">
        <v>1408</v>
      </c>
      <c r="AD322" s="157"/>
      <c r="AE322" s="146"/>
      <c r="AF322" s="157"/>
      <c r="AG322" s="145"/>
      <c r="AH322" s="146"/>
      <c r="AI322" s="158"/>
      <c r="BD322" s="160" t="e">
        <f t="shared" ref="BD322:BD385" si="47">D322/J322</f>
        <v>#DIV/0!</v>
      </c>
      <c r="BE322" s="160" t="e">
        <f t="shared" ref="BE322:BE385" si="48">E322/P322</f>
        <v>#VALUE!</v>
      </c>
      <c r="BF322" s="159">
        <f t="shared" ref="BF322:BF385" si="49">LEN(R322)</f>
        <v>8</v>
      </c>
      <c r="BG322" s="159">
        <f t="shared" ref="BG322:BG385" si="50">LEN(S322)</f>
        <v>0</v>
      </c>
      <c r="BH322" s="159">
        <f t="shared" ref="BH322:BH385" si="51">LEN(U322)</f>
        <v>47</v>
      </c>
      <c r="BI322" s="159">
        <f t="shared" ref="BI322:BI385" si="52">LEN(AQ322)</f>
        <v>0</v>
      </c>
      <c r="BJ322" s="159">
        <f t="shared" ref="BJ322:BJ385" si="53">LEN(AR322)</f>
        <v>0</v>
      </c>
    </row>
    <row r="323" spans="1:62" s="159" customFormat="1" ht="17.25" thickTop="1" thickBot="1">
      <c r="A323" s="144"/>
      <c r="B323" s="145"/>
      <c r="C323" s="146"/>
      <c r="D323" s="147">
        <v>8600</v>
      </c>
      <c r="E323" s="146" t="s">
        <v>1038</v>
      </c>
      <c r="F323" s="146"/>
      <c r="G323" s="148">
        <v>70000</v>
      </c>
      <c r="H323" s="149"/>
      <c r="I323" s="149"/>
      <c r="J323" s="150"/>
      <c r="K323" s="151">
        <f t="shared" si="45"/>
        <v>0</v>
      </c>
      <c r="L323" s="151">
        <f t="shared" si="46"/>
        <v>0</v>
      </c>
      <c r="M323" s="146" t="s">
        <v>1758</v>
      </c>
      <c r="N323" s="152" t="s">
        <v>1759</v>
      </c>
      <c r="O323" s="147">
        <v>41720</v>
      </c>
      <c r="P323" s="145"/>
      <c r="Q323" s="153" t="s">
        <v>1760</v>
      </c>
      <c r="R323" s="154"/>
      <c r="S323" s="155"/>
      <c r="T323" s="156"/>
      <c r="U323" s="146" t="s">
        <v>1761</v>
      </c>
      <c r="V323" s="146" t="s">
        <v>1762</v>
      </c>
      <c r="W323" s="146" t="s">
        <v>1573</v>
      </c>
      <c r="X323" s="146" t="s">
        <v>1574</v>
      </c>
      <c r="Y323" s="145"/>
      <c r="Z323" s="146"/>
      <c r="AA323" s="145"/>
      <c r="AB323" s="145"/>
      <c r="AC323" s="157" t="s">
        <v>41</v>
      </c>
      <c r="AD323" s="157"/>
      <c r="AE323" s="146"/>
      <c r="AF323" s="157"/>
      <c r="AG323" s="145"/>
      <c r="AH323" s="146"/>
      <c r="AI323" s="158"/>
      <c r="BD323" s="160" t="e">
        <f t="shared" si="47"/>
        <v>#DIV/0!</v>
      </c>
      <c r="BE323" s="160" t="e">
        <f t="shared" si="48"/>
        <v>#VALUE!</v>
      </c>
      <c r="BF323" s="159">
        <f t="shared" si="49"/>
        <v>0</v>
      </c>
      <c r="BG323" s="159">
        <f t="shared" si="50"/>
        <v>0</v>
      </c>
      <c r="BH323" s="159">
        <f t="shared" si="51"/>
        <v>42</v>
      </c>
      <c r="BI323" s="159">
        <f t="shared" si="52"/>
        <v>0</v>
      </c>
      <c r="BJ323" s="159">
        <f t="shared" si="53"/>
        <v>0</v>
      </c>
    </row>
    <row r="324" spans="1:62" s="159" customFormat="1" ht="17.25" thickTop="1" thickBot="1">
      <c r="A324" s="144"/>
      <c r="B324" s="145"/>
      <c r="C324" s="146"/>
      <c r="D324" s="147">
        <v>8000</v>
      </c>
      <c r="E324" s="146" t="s">
        <v>1038</v>
      </c>
      <c r="F324" s="146"/>
      <c r="G324" s="148">
        <v>67000</v>
      </c>
      <c r="H324" s="149"/>
      <c r="I324" s="149"/>
      <c r="J324" s="150"/>
      <c r="K324" s="151">
        <f t="shared" si="45"/>
        <v>0</v>
      </c>
      <c r="L324" s="151">
        <f t="shared" si="46"/>
        <v>0</v>
      </c>
      <c r="M324" s="146" t="s">
        <v>1763</v>
      </c>
      <c r="N324" s="152" t="s">
        <v>1764</v>
      </c>
      <c r="O324" s="147">
        <v>41675</v>
      </c>
      <c r="P324" s="145"/>
      <c r="Q324" s="153" t="s">
        <v>1765</v>
      </c>
      <c r="R324" s="154">
        <v>26828926</v>
      </c>
      <c r="S324" s="155"/>
      <c r="T324" s="156"/>
      <c r="U324" s="146" t="s">
        <v>1766</v>
      </c>
      <c r="V324" s="146"/>
      <c r="W324" s="146"/>
      <c r="X324" s="146"/>
      <c r="Y324" s="145"/>
      <c r="Z324" s="146"/>
      <c r="AA324" s="145"/>
      <c r="AB324" s="145"/>
      <c r="AC324" s="157" t="s">
        <v>1408</v>
      </c>
      <c r="AD324" s="157"/>
      <c r="AE324" s="146"/>
      <c r="AF324" s="157"/>
      <c r="AG324" s="145"/>
      <c r="AH324" s="146"/>
      <c r="AI324" s="158"/>
      <c r="BD324" s="160" t="e">
        <f t="shared" si="47"/>
        <v>#DIV/0!</v>
      </c>
      <c r="BE324" s="160" t="e">
        <f t="shared" si="48"/>
        <v>#VALUE!</v>
      </c>
      <c r="BF324" s="159">
        <f t="shared" si="49"/>
        <v>8</v>
      </c>
      <c r="BG324" s="159">
        <f t="shared" si="50"/>
        <v>0</v>
      </c>
      <c r="BH324" s="159">
        <f t="shared" si="51"/>
        <v>40</v>
      </c>
      <c r="BI324" s="159">
        <f t="shared" si="52"/>
        <v>0</v>
      </c>
      <c r="BJ324" s="159">
        <f t="shared" si="53"/>
        <v>0</v>
      </c>
    </row>
    <row r="325" spans="1:62" s="159" customFormat="1" ht="17.25" thickTop="1" thickBot="1">
      <c r="A325" s="144"/>
      <c r="B325" s="145"/>
      <c r="C325" s="146"/>
      <c r="D325" s="147">
        <v>3500</v>
      </c>
      <c r="E325" s="146" t="s">
        <v>1153</v>
      </c>
      <c r="F325" s="146"/>
      <c r="G325" s="148">
        <v>28812</v>
      </c>
      <c r="H325" s="149"/>
      <c r="I325" s="149"/>
      <c r="J325" s="150"/>
      <c r="K325" s="151">
        <f t="shared" si="45"/>
        <v>0</v>
      </c>
      <c r="L325" s="151">
        <f t="shared" si="46"/>
        <v>0</v>
      </c>
      <c r="M325" s="146" t="s">
        <v>1767</v>
      </c>
      <c r="N325" s="152" t="s">
        <v>1768</v>
      </c>
      <c r="O325" s="147">
        <v>41692</v>
      </c>
      <c r="P325" s="145"/>
      <c r="Q325" s="153" t="s">
        <v>1769</v>
      </c>
      <c r="R325" s="154" t="s">
        <v>1770</v>
      </c>
      <c r="S325" s="155"/>
      <c r="T325" s="156"/>
      <c r="U325" s="146" t="s">
        <v>1771</v>
      </c>
      <c r="V325" s="146"/>
      <c r="W325" s="146"/>
      <c r="X325" s="146"/>
      <c r="Y325" s="145"/>
      <c r="Z325" s="146"/>
      <c r="AA325" s="145"/>
      <c r="AB325" s="145"/>
      <c r="AC325" s="157" t="s">
        <v>211</v>
      </c>
      <c r="AD325" s="157"/>
      <c r="AE325" s="146"/>
      <c r="AF325" s="157"/>
      <c r="AG325" s="145"/>
      <c r="AH325" s="146"/>
      <c r="AI325" s="158"/>
      <c r="BD325" s="160" t="e">
        <f t="shared" si="47"/>
        <v>#DIV/0!</v>
      </c>
      <c r="BE325" s="160" t="e">
        <f t="shared" si="48"/>
        <v>#VALUE!</v>
      </c>
      <c r="BF325" s="159">
        <f t="shared" si="49"/>
        <v>8</v>
      </c>
      <c r="BG325" s="159">
        <f t="shared" si="50"/>
        <v>0</v>
      </c>
      <c r="BH325" s="159">
        <f t="shared" si="51"/>
        <v>224</v>
      </c>
      <c r="BI325" s="159">
        <f t="shared" si="52"/>
        <v>0</v>
      </c>
      <c r="BJ325" s="159">
        <f t="shared" si="53"/>
        <v>0</v>
      </c>
    </row>
    <row r="326" spans="1:62" s="159" customFormat="1" ht="17.25" thickTop="1" thickBot="1">
      <c r="A326" s="144"/>
      <c r="B326" s="145"/>
      <c r="C326" s="146"/>
      <c r="D326" s="147">
        <v>8000</v>
      </c>
      <c r="E326" s="146" t="s">
        <v>1114</v>
      </c>
      <c r="F326" s="146"/>
      <c r="G326" s="148">
        <v>65000</v>
      </c>
      <c r="H326" s="149"/>
      <c r="I326" s="149"/>
      <c r="J326" s="150"/>
      <c r="K326" s="151">
        <f t="shared" si="45"/>
        <v>0</v>
      </c>
      <c r="L326" s="151">
        <f t="shared" si="46"/>
        <v>0</v>
      </c>
      <c r="M326" s="146" t="s">
        <v>1772</v>
      </c>
      <c r="N326" s="152" t="s">
        <v>1773</v>
      </c>
      <c r="O326" s="147">
        <v>41727</v>
      </c>
      <c r="P326" s="145"/>
      <c r="Q326" s="153" t="s">
        <v>1774</v>
      </c>
      <c r="R326" s="154">
        <v>38954707</v>
      </c>
      <c r="S326" s="155"/>
      <c r="T326" s="156"/>
      <c r="U326" s="146" t="s">
        <v>1775</v>
      </c>
      <c r="V326" s="146"/>
      <c r="W326" s="146"/>
      <c r="X326" s="146" t="s">
        <v>1560</v>
      </c>
      <c r="Y326" s="145" t="s">
        <v>1776</v>
      </c>
      <c r="Z326" s="146"/>
      <c r="AA326" s="145"/>
      <c r="AB326" s="145"/>
      <c r="AC326" s="157" t="s">
        <v>41</v>
      </c>
      <c r="AD326" s="157"/>
      <c r="AE326" s="146"/>
      <c r="AF326" s="157"/>
      <c r="AG326" s="145"/>
      <c r="AH326" s="146"/>
      <c r="AI326" s="158"/>
      <c r="BD326" s="160" t="e">
        <f t="shared" si="47"/>
        <v>#DIV/0!</v>
      </c>
      <c r="BE326" s="160" t="e">
        <f t="shared" si="48"/>
        <v>#VALUE!</v>
      </c>
      <c r="BF326" s="159">
        <f t="shared" si="49"/>
        <v>8</v>
      </c>
      <c r="BG326" s="159">
        <f t="shared" si="50"/>
        <v>0</v>
      </c>
      <c r="BH326" s="159">
        <f t="shared" si="51"/>
        <v>22</v>
      </c>
      <c r="BI326" s="159">
        <f t="shared" si="52"/>
        <v>0</v>
      </c>
      <c r="BJ326" s="159">
        <f t="shared" si="53"/>
        <v>0</v>
      </c>
    </row>
    <row r="327" spans="1:62" s="159" customFormat="1" ht="17.25" thickTop="1" thickBot="1">
      <c r="A327" s="144"/>
      <c r="B327" s="145"/>
      <c r="C327" s="146"/>
      <c r="D327" s="147">
        <v>8500</v>
      </c>
      <c r="E327" s="146" t="s">
        <v>1027</v>
      </c>
      <c r="F327" s="146"/>
      <c r="G327" s="148">
        <v>70000</v>
      </c>
      <c r="H327" s="149"/>
      <c r="I327" s="149"/>
      <c r="J327" s="150"/>
      <c r="K327" s="151">
        <f t="shared" si="45"/>
        <v>0</v>
      </c>
      <c r="L327" s="151">
        <f t="shared" si="46"/>
        <v>0</v>
      </c>
      <c r="M327" s="146" t="s">
        <v>1777</v>
      </c>
      <c r="N327" s="152" t="s">
        <v>1446</v>
      </c>
      <c r="O327" s="147">
        <v>41702</v>
      </c>
      <c r="P327" s="145"/>
      <c r="Q327" s="153" t="s">
        <v>1778</v>
      </c>
      <c r="R327" s="154">
        <v>22520008</v>
      </c>
      <c r="S327" s="155"/>
      <c r="T327" s="156"/>
      <c r="U327" s="146" t="s">
        <v>1779</v>
      </c>
      <c r="V327" s="146">
        <v>855</v>
      </c>
      <c r="W327" s="146"/>
      <c r="X327" s="146" t="s">
        <v>1574</v>
      </c>
      <c r="Y327" s="145"/>
      <c r="Z327" s="146"/>
      <c r="AA327" s="145"/>
      <c r="AB327" s="145"/>
      <c r="AC327" s="157" t="s">
        <v>264</v>
      </c>
      <c r="AD327" s="157"/>
      <c r="AE327" s="146"/>
      <c r="AF327" s="157"/>
      <c r="AG327" s="145"/>
      <c r="AH327" s="146"/>
      <c r="AI327" s="158"/>
      <c r="BD327" s="160" t="e">
        <f t="shared" si="47"/>
        <v>#DIV/0!</v>
      </c>
      <c r="BE327" s="160" t="e">
        <f t="shared" si="48"/>
        <v>#VALUE!</v>
      </c>
      <c r="BF327" s="159">
        <f t="shared" si="49"/>
        <v>8</v>
      </c>
      <c r="BG327" s="159">
        <f t="shared" si="50"/>
        <v>0</v>
      </c>
      <c r="BH327" s="159">
        <f t="shared" si="51"/>
        <v>64</v>
      </c>
      <c r="BI327" s="159">
        <f t="shared" si="52"/>
        <v>0</v>
      </c>
      <c r="BJ327" s="159">
        <f t="shared" si="53"/>
        <v>0</v>
      </c>
    </row>
    <row r="328" spans="1:62" s="159" customFormat="1" ht="17.25" thickTop="1" thickBot="1">
      <c r="A328" s="144"/>
      <c r="B328" s="145"/>
      <c r="C328" s="146"/>
      <c r="D328" s="147">
        <v>8575</v>
      </c>
      <c r="E328" s="146" t="s">
        <v>1153</v>
      </c>
      <c r="F328" s="146"/>
      <c r="G328" s="148">
        <v>70000</v>
      </c>
      <c r="H328" s="149"/>
      <c r="I328" s="149"/>
      <c r="J328" s="150"/>
      <c r="K328" s="151">
        <f t="shared" si="45"/>
        <v>0</v>
      </c>
      <c r="L328" s="151">
        <f t="shared" si="46"/>
        <v>0</v>
      </c>
      <c r="M328" s="146" t="s">
        <v>1780</v>
      </c>
      <c r="N328" s="152" t="s">
        <v>1781</v>
      </c>
      <c r="O328" s="147">
        <v>41755</v>
      </c>
      <c r="P328" s="145"/>
      <c r="Q328" s="153" t="s">
        <v>1782</v>
      </c>
      <c r="R328" s="154">
        <v>22505378</v>
      </c>
      <c r="S328" s="155"/>
      <c r="T328" s="156"/>
      <c r="U328" s="146" t="s">
        <v>1783</v>
      </c>
      <c r="V328" s="146"/>
      <c r="W328" s="146" t="s">
        <v>1784</v>
      </c>
      <c r="X328" s="146"/>
      <c r="Y328" s="145" t="s">
        <v>211</v>
      </c>
      <c r="Z328" s="146"/>
      <c r="AA328" s="145"/>
      <c r="AB328" s="145"/>
      <c r="AC328" s="157" t="s">
        <v>41</v>
      </c>
      <c r="AD328" s="157"/>
      <c r="AE328" s="146"/>
      <c r="AF328" s="157"/>
      <c r="AG328" s="145"/>
      <c r="AH328" s="146"/>
      <c r="AI328" s="158"/>
      <c r="BD328" s="160" t="e">
        <f t="shared" si="47"/>
        <v>#DIV/0!</v>
      </c>
      <c r="BE328" s="160" t="e">
        <f t="shared" si="48"/>
        <v>#VALUE!</v>
      </c>
      <c r="BF328" s="159">
        <f t="shared" si="49"/>
        <v>8</v>
      </c>
      <c r="BG328" s="159">
        <f t="shared" si="50"/>
        <v>0</v>
      </c>
      <c r="BH328" s="159">
        <f t="shared" si="51"/>
        <v>148</v>
      </c>
      <c r="BI328" s="159">
        <f t="shared" si="52"/>
        <v>0</v>
      </c>
      <c r="BJ328" s="159">
        <f t="shared" si="53"/>
        <v>0</v>
      </c>
    </row>
    <row r="329" spans="1:62" s="159" customFormat="1" ht="17.25" thickTop="1" thickBot="1">
      <c r="A329" s="144"/>
      <c r="B329" s="145"/>
      <c r="C329" s="146"/>
      <c r="D329" s="147">
        <v>8500</v>
      </c>
      <c r="E329" s="146" t="s">
        <v>1038</v>
      </c>
      <c r="F329" s="146"/>
      <c r="G329" s="148">
        <v>72000</v>
      </c>
      <c r="H329" s="149"/>
      <c r="I329" s="149"/>
      <c r="J329" s="150"/>
      <c r="K329" s="151">
        <f t="shared" si="45"/>
        <v>0</v>
      </c>
      <c r="L329" s="151">
        <f t="shared" si="46"/>
        <v>0</v>
      </c>
      <c r="M329" s="146" t="s">
        <v>1785</v>
      </c>
      <c r="N329" s="152" t="s">
        <v>1786</v>
      </c>
      <c r="O329" s="147">
        <v>41778</v>
      </c>
      <c r="P329" s="145"/>
      <c r="Q329" s="153" t="s">
        <v>1787</v>
      </c>
      <c r="R329" s="154">
        <v>24859904</v>
      </c>
      <c r="S329" s="155"/>
      <c r="T329" s="156"/>
      <c r="U329" s="146" t="s">
        <v>1788</v>
      </c>
      <c r="V329" s="146"/>
      <c r="W329" s="146"/>
      <c r="X329" s="146" t="s">
        <v>1560</v>
      </c>
      <c r="Y329" s="145"/>
      <c r="Z329" s="146"/>
      <c r="AA329" s="145"/>
      <c r="AB329" s="145"/>
      <c r="AC329" s="157" t="s">
        <v>585</v>
      </c>
      <c r="AD329" s="157"/>
      <c r="AE329" s="146"/>
      <c r="AF329" s="157"/>
      <c r="AG329" s="145"/>
      <c r="AH329" s="146"/>
      <c r="AI329" s="158"/>
      <c r="BD329" s="160" t="e">
        <f t="shared" si="47"/>
        <v>#DIV/0!</v>
      </c>
      <c r="BE329" s="160" t="e">
        <f t="shared" si="48"/>
        <v>#VALUE!</v>
      </c>
      <c r="BF329" s="159">
        <f t="shared" si="49"/>
        <v>8</v>
      </c>
      <c r="BG329" s="159">
        <f t="shared" si="50"/>
        <v>0</v>
      </c>
      <c r="BH329" s="159">
        <f t="shared" si="51"/>
        <v>42</v>
      </c>
      <c r="BI329" s="159">
        <f t="shared" si="52"/>
        <v>0</v>
      </c>
      <c r="BJ329" s="159">
        <f t="shared" si="53"/>
        <v>0</v>
      </c>
    </row>
    <row r="330" spans="1:62" s="159" customFormat="1" ht="17.25" thickTop="1" thickBot="1">
      <c r="A330" s="144"/>
      <c r="B330" s="145"/>
      <c r="C330" s="146"/>
      <c r="D330" s="147">
        <v>7200</v>
      </c>
      <c r="E330" s="146" t="s">
        <v>1114</v>
      </c>
      <c r="F330" s="146"/>
      <c r="G330" s="148">
        <v>60000</v>
      </c>
      <c r="H330" s="149"/>
      <c r="I330" s="149"/>
      <c r="J330" s="150"/>
      <c r="K330" s="151">
        <f t="shared" si="45"/>
        <v>0</v>
      </c>
      <c r="L330" s="151">
        <f t="shared" si="46"/>
        <v>0</v>
      </c>
      <c r="M330" s="146" t="s">
        <v>1789</v>
      </c>
      <c r="N330" s="152" t="s">
        <v>862</v>
      </c>
      <c r="O330" s="147">
        <v>41583</v>
      </c>
      <c r="P330" s="145"/>
      <c r="Q330" s="153" t="s">
        <v>1790</v>
      </c>
      <c r="R330" s="154">
        <v>26201800</v>
      </c>
      <c r="S330" s="155"/>
      <c r="T330" s="156"/>
      <c r="U330" s="146" t="s">
        <v>1791</v>
      </c>
      <c r="V330" s="146"/>
      <c r="W330" s="146"/>
      <c r="X330" s="146"/>
      <c r="Y330" s="145"/>
      <c r="Z330" s="146"/>
      <c r="AA330" s="145"/>
      <c r="AB330" s="145"/>
      <c r="AC330" s="157" t="s">
        <v>1253</v>
      </c>
      <c r="AD330" s="157">
        <v>1503</v>
      </c>
      <c r="AE330" s="146"/>
      <c r="AF330" s="157"/>
      <c r="AG330" s="145"/>
      <c r="AH330" s="146"/>
      <c r="AI330" s="158"/>
      <c r="BD330" s="160" t="e">
        <f t="shared" si="47"/>
        <v>#DIV/0!</v>
      </c>
      <c r="BE330" s="160" t="e">
        <f t="shared" si="48"/>
        <v>#VALUE!</v>
      </c>
      <c r="BF330" s="159">
        <f t="shared" si="49"/>
        <v>8</v>
      </c>
      <c r="BG330" s="159">
        <f t="shared" si="50"/>
        <v>0</v>
      </c>
      <c r="BH330" s="159">
        <f t="shared" si="51"/>
        <v>64</v>
      </c>
      <c r="BI330" s="159">
        <f t="shared" si="52"/>
        <v>0</v>
      </c>
      <c r="BJ330" s="159">
        <f t="shared" si="53"/>
        <v>0</v>
      </c>
    </row>
    <row r="331" spans="1:62" s="159" customFormat="1" ht="17.25" thickTop="1" thickBot="1">
      <c r="A331" s="144"/>
      <c r="B331" s="145"/>
      <c r="C331" s="146"/>
      <c r="D331" s="147">
        <v>5000</v>
      </c>
      <c r="E331" s="146" t="s">
        <v>1792</v>
      </c>
      <c r="F331" s="146"/>
      <c r="G331" s="148">
        <v>40000</v>
      </c>
      <c r="H331" s="149"/>
      <c r="I331" s="149"/>
      <c r="J331" s="150"/>
      <c r="K331" s="151">
        <f t="shared" si="45"/>
        <v>0</v>
      </c>
      <c r="L331" s="151">
        <f t="shared" si="46"/>
        <v>0</v>
      </c>
      <c r="M331" s="146" t="s">
        <v>1793</v>
      </c>
      <c r="N331" s="152" t="s">
        <v>1794</v>
      </c>
      <c r="O331" s="147">
        <v>41790</v>
      </c>
      <c r="P331" s="145"/>
      <c r="Q331" s="153" t="s">
        <v>1795</v>
      </c>
      <c r="R331" s="154">
        <v>22407770</v>
      </c>
      <c r="S331" s="155"/>
      <c r="T331" s="156"/>
      <c r="U331" s="146" t="s">
        <v>1796</v>
      </c>
      <c r="V331" s="146"/>
      <c r="W331" s="146"/>
      <c r="X331" s="146" t="s">
        <v>1797</v>
      </c>
      <c r="Y331" s="145"/>
      <c r="Z331" s="146"/>
      <c r="AA331" s="145"/>
      <c r="AB331" s="145"/>
      <c r="AC331" s="157" t="s">
        <v>338</v>
      </c>
      <c r="AD331" s="157"/>
      <c r="AE331" s="146"/>
      <c r="AF331" s="157"/>
      <c r="AG331" s="145"/>
      <c r="AH331" s="146"/>
      <c r="AI331" s="158"/>
      <c r="BD331" s="160" t="e">
        <f t="shared" si="47"/>
        <v>#DIV/0!</v>
      </c>
      <c r="BE331" s="160" t="e">
        <f t="shared" si="48"/>
        <v>#VALUE!</v>
      </c>
      <c r="BF331" s="159">
        <f t="shared" si="49"/>
        <v>8</v>
      </c>
      <c r="BG331" s="159">
        <f t="shared" si="50"/>
        <v>0</v>
      </c>
      <c r="BH331" s="159">
        <f t="shared" si="51"/>
        <v>64</v>
      </c>
      <c r="BI331" s="159">
        <f t="shared" si="52"/>
        <v>0</v>
      </c>
      <c r="BJ331" s="159">
        <f t="shared" si="53"/>
        <v>0</v>
      </c>
    </row>
    <row r="332" spans="1:62" s="159" customFormat="1" ht="17.25" thickTop="1" thickBot="1">
      <c r="A332" s="144"/>
      <c r="B332" s="145"/>
      <c r="C332" s="146"/>
      <c r="D332" s="147">
        <v>8300</v>
      </c>
      <c r="E332" s="146" t="s">
        <v>1038</v>
      </c>
      <c r="F332" s="146"/>
      <c r="G332" s="148">
        <v>70000</v>
      </c>
      <c r="H332" s="149"/>
      <c r="I332" s="149"/>
      <c r="J332" s="150"/>
      <c r="K332" s="151">
        <f t="shared" si="45"/>
        <v>0</v>
      </c>
      <c r="L332" s="151">
        <f t="shared" si="46"/>
        <v>0</v>
      </c>
      <c r="M332" s="146" t="s">
        <v>1798</v>
      </c>
      <c r="N332" s="152" t="s">
        <v>1799</v>
      </c>
      <c r="O332" s="147">
        <v>41766</v>
      </c>
      <c r="P332" s="145"/>
      <c r="Q332" s="153" t="s">
        <v>1800</v>
      </c>
      <c r="R332" s="154">
        <v>23929388</v>
      </c>
      <c r="S332" s="155"/>
      <c r="T332" s="156"/>
      <c r="U332" s="146" t="s">
        <v>1801</v>
      </c>
      <c r="V332" s="146" t="s">
        <v>1762</v>
      </c>
      <c r="W332" s="146"/>
      <c r="X332" s="146" t="s">
        <v>1574</v>
      </c>
      <c r="Y332" s="145"/>
      <c r="Z332" s="146"/>
      <c r="AA332" s="145"/>
      <c r="AB332" s="145"/>
      <c r="AC332" s="157" t="s">
        <v>223</v>
      </c>
      <c r="AD332" s="157"/>
      <c r="AE332" s="146"/>
      <c r="AF332" s="157"/>
      <c r="AG332" s="145"/>
      <c r="AH332" s="146"/>
      <c r="AI332" s="158"/>
      <c r="BD332" s="160" t="e">
        <f t="shared" si="47"/>
        <v>#DIV/0!</v>
      </c>
      <c r="BE332" s="160" t="e">
        <f t="shared" si="48"/>
        <v>#VALUE!</v>
      </c>
      <c r="BF332" s="159">
        <f t="shared" si="49"/>
        <v>8</v>
      </c>
      <c r="BG332" s="159">
        <f t="shared" si="50"/>
        <v>0</v>
      </c>
      <c r="BH332" s="159">
        <f t="shared" si="51"/>
        <v>35</v>
      </c>
      <c r="BI332" s="159">
        <f t="shared" si="52"/>
        <v>0</v>
      </c>
      <c r="BJ332" s="159">
        <f t="shared" si="53"/>
        <v>0</v>
      </c>
    </row>
    <row r="333" spans="1:62" s="159" customFormat="1" ht="17.25" thickTop="1" thickBot="1">
      <c r="A333" s="144"/>
      <c r="B333" s="145"/>
      <c r="C333" s="146"/>
      <c r="D333" s="147">
        <v>8500</v>
      </c>
      <c r="E333" s="146" t="s">
        <v>1027</v>
      </c>
      <c r="F333" s="146"/>
      <c r="G333" s="148">
        <v>72000</v>
      </c>
      <c r="H333" s="149"/>
      <c r="I333" s="149"/>
      <c r="J333" s="150"/>
      <c r="K333" s="151">
        <f t="shared" si="45"/>
        <v>0</v>
      </c>
      <c r="L333" s="151">
        <f t="shared" si="46"/>
        <v>0</v>
      </c>
      <c r="M333" s="146" t="s">
        <v>1802</v>
      </c>
      <c r="N333" s="152" t="s">
        <v>1684</v>
      </c>
      <c r="O333" s="147">
        <v>41769</v>
      </c>
      <c r="P333" s="145"/>
      <c r="Q333" s="153" t="s">
        <v>1803</v>
      </c>
      <c r="R333" s="154">
        <v>38333373</v>
      </c>
      <c r="S333" s="155"/>
      <c r="T333" s="156"/>
      <c r="U333" s="146" t="s">
        <v>1804</v>
      </c>
      <c r="V333" s="146"/>
      <c r="W333" s="146" t="s">
        <v>1805</v>
      </c>
      <c r="X333" s="146" t="s">
        <v>1560</v>
      </c>
      <c r="Y333" s="145"/>
      <c r="Z333" s="146"/>
      <c r="AA333" s="145"/>
      <c r="AB333" s="145"/>
      <c r="AC333" s="157" t="s">
        <v>471</v>
      </c>
      <c r="AD333" s="157"/>
      <c r="AE333" s="146"/>
      <c r="AF333" s="157"/>
      <c r="AG333" s="145"/>
      <c r="AH333" s="146"/>
      <c r="AI333" s="158"/>
      <c r="BD333" s="160" t="e">
        <f t="shared" si="47"/>
        <v>#DIV/0!</v>
      </c>
      <c r="BE333" s="160" t="e">
        <f t="shared" si="48"/>
        <v>#VALUE!</v>
      </c>
      <c r="BF333" s="159">
        <f t="shared" si="49"/>
        <v>8</v>
      </c>
      <c r="BG333" s="159">
        <f t="shared" si="50"/>
        <v>0</v>
      </c>
      <c r="BH333" s="159">
        <f t="shared" si="51"/>
        <v>43</v>
      </c>
      <c r="BI333" s="159">
        <f t="shared" si="52"/>
        <v>0</v>
      </c>
      <c r="BJ333" s="159">
        <f t="shared" si="53"/>
        <v>0</v>
      </c>
    </row>
    <row r="334" spans="1:62" s="159" customFormat="1" ht="17.25" thickTop="1" thickBot="1">
      <c r="A334" s="144"/>
      <c r="B334" s="145"/>
      <c r="C334" s="146"/>
      <c r="D334" s="147">
        <v>8820</v>
      </c>
      <c r="E334" s="146" t="s">
        <v>1038</v>
      </c>
      <c r="F334" s="146"/>
      <c r="G334" s="148">
        <v>70000</v>
      </c>
      <c r="H334" s="149"/>
      <c r="I334" s="149"/>
      <c r="J334" s="150"/>
      <c r="K334" s="151">
        <f t="shared" si="45"/>
        <v>0</v>
      </c>
      <c r="L334" s="151">
        <f t="shared" si="46"/>
        <v>0</v>
      </c>
      <c r="M334" s="146" t="s">
        <v>1806</v>
      </c>
      <c r="N334" s="152" t="s">
        <v>1807</v>
      </c>
      <c r="O334" s="147">
        <v>41798</v>
      </c>
      <c r="P334" s="145"/>
      <c r="Q334" s="153" t="s">
        <v>1808</v>
      </c>
      <c r="R334" s="154"/>
      <c r="S334" s="155"/>
      <c r="T334" s="156"/>
      <c r="U334" s="146" t="s">
        <v>1809</v>
      </c>
      <c r="V334" s="146"/>
      <c r="W334" s="146" t="s">
        <v>1573</v>
      </c>
      <c r="X334" s="146" t="s">
        <v>1560</v>
      </c>
      <c r="Y334" s="145"/>
      <c r="Z334" s="146"/>
      <c r="AA334" s="145"/>
      <c r="AB334" s="145"/>
      <c r="AC334" s="157" t="s">
        <v>1810</v>
      </c>
      <c r="AD334" s="157"/>
      <c r="AE334" s="146"/>
      <c r="AF334" s="157"/>
      <c r="AG334" s="145"/>
      <c r="AH334" s="146"/>
      <c r="AI334" s="158"/>
      <c r="BD334" s="160" t="e">
        <f t="shared" si="47"/>
        <v>#DIV/0!</v>
      </c>
      <c r="BE334" s="160" t="e">
        <f t="shared" si="48"/>
        <v>#VALUE!</v>
      </c>
      <c r="BF334" s="159">
        <f t="shared" si="49"/>
        <v>0</v>
      </c>
      <c r="BG334" s="159">
        <f t="shared" si="50"/>
        <v>0</v>
      </c>
      <c r="BH334" s="159">
        <f t="shared" si="51"/>
        <v>71</v>
      </c>
      <c r="BI334" s="159">
        <f t="shared" si="52"/>
        <v>0</v>
      </c>
      <c r="BJ334" s="159">
        <f t="shared" si="53"/>
        <v>0</v>
      </c>
    </row>
    <row r="335" spans="1:62" s="159" customFormat="1" ht="17.25" thickTop="1" thickBot="1">
      <c r="A335" s="144"/>
      <c r="B335" s="145"/>
      <c r="C335" s="146"/>
      <c r="D335" s="147">
        <v>8850</v>
      </c>
      <c r="E335" s="146" t="s">
        <v>1153</v>
      </c>
      <c r="F335" s="146"/>
      <c r="G335" s="148">
        <v>72000</v>
      </c>
      <c r="H335" s="149"/>
      <c r="I335" s="149"/>
      <c r="J335" s="150"/>
      <c r="K335" s="151">
        <f t="shared" si="45"/>
        <v>0</v>
      </c>
      <c r="L335" s="151">
        <f t="shared" si="46"/>
        <v>0</v>
      </c>
      <c r="M335" s="146" t="s">
        <v>1811</v>
      </c>
      <c r="N335" s="152" t="s">
        <v>1563</v>
      </c>
      <c r="O335" s="147">
        <v>41804</v>
      </c>
      <c r="P335" s="145"/>
      <c r="Q335" s="153" t="s">
        <v>1812</v>
      </c>
      <c r="R335" s="154">
        <v>26387666</v>
      </c>
      <c r="S335" s="155"/>
      <c r="T335" s="156"/>
      <c r="U335" s="146" t="s">
        <v>1813</v>
      </c>
      <c r="V335" s="146"/>
      <c r="W335" s="146" t="s">
        <v>1573</v>
      </c>
      <c r="X335" s="146" t="s">
        <v>1560</v>
      </c>
      <c r="Y335" s="145"/>
      <c r="Z335" s="146"/>
      <c r="AA335" s="145"/>
      <c r="AB335" s="145"/>
      <c r="AC335" s="157" t="s">
        <v>1408</v>
      </c>
      <c r="AD335" s="157"/>
      <c r="AE335" s="146"/>
      <c r="AF335" s="157"/>
      <c r="AG335" s="145"/>
      <c r="AH335" s="146"/>
      <c r="AI335" s="158"/>
      <c r="BD335" s="160" t="e">
        <f t="shared" si="47"/>
        <v>#DIV/0!</v>
      </c>
      <c r="BE335" s="160" t="e">
        <f t="shared" si="48"/>
        <v>#VALUE!</v>
      </c>
      <c r="BF335" s="159">
        <f t="shared" si="49"/>
        <v>8</v>
      </c>
      <c r="BG335" s="159">
        <f t="shared" si="50"/>
        <v>0</v>
      </c>
      <c r="BH335" s="159">
        <f t="shared" si="51"/>
        <v>25</v>
      </c>
      <c r="BI335" s="159">
        <f t="shared" si="52"/>
        <v>0</v>
      </c>
      <c r="BJ335" s="159">
        <f t="shared" si="53"/>
        <v>0</v>
      </c>
    </row>
    <row r="336" spans="1:62" s="159" customFormat="1" ht="17.25" thickTop="1" thickBot="1">
      <c r="A336" s="144"/>
      <c r="B336" s="145"/>
      <c r="C336" s="146"/>
      <c r="D336" s="147">
        <v>8500</v>
      </c>
      <c r="E336" s="146" t="s">
        <v>1027</v>
      </c>
      <c r="F336" s="146"/>
      <c r="G336" s="148">
        <v>72000</v>
      </c>
      <c r="H336" s="149"/>
      <c r="I336" s="149"/>
      <c r="J336" s="150"/>
      <c r="K336" s="151">
        <f t="shared" si="45"/>
        <v>0</v>
      </c>
      <c r="L336" s="151">
        <f t="shared" si="46"/>
        <v>0</v>
      </c>
      <c r="M336" s="146" t="s">
        <v>1814</v>
      </c>
      <c r="N336" s="152" t="s">
        <v>1684</v>
      </c>
      <c r="O336" s="147">
        <v>41825</v>
      </c>
      <c r="P336" s="145"/>
      <c r="Q336" s="153" t="s">
        <v>1815</v>
      </c>
      <c r="R336" s="154">
        <v>4858090</v>
      </c>
      <c r="S336" s="155"/>
      <c r="T336" s="156"/>
      <c r="U336" s="146" t="s">
        <v>1816</v>
      </c>
      <c r="V336" s="146"/>
      <c r="W336" s="146"/>
      <c r="X336" s="146" t="s">
        <v>1560</v>
      </c>
      <c r="Y336" s="145"/>
      <c r="Z336" s="146"/>
      <c r="AA336" s="145"/>
      <c r="AB336" s="145"/>
      <c r="AC336" s="157" t="s">
        <v>341</v>
      </c>
      <c r="AD336" s="157"/>
      <c r="AE336" s="146"/>
      <c r="AF336" s="157"/>
      <c r="AG336" s="145"/>
      <c r="AH336" s="146"/>
      <c r="AI336" s="158"/>
      <c r="BD336" s="160" t="e">
        <f t="shared" si="47"/>
        <v>#DIV/0!</v>
      </c>
      <c r="BE336" s="160" t="e">
        <f t="shared" si="48"/>
        <v>#VALUE!</v>
      </c>
      <c r="BF336" s="159">
        <f t="shared" si="49"/>
        <v>7</v>
      </c>
      <c r="BG336" s="159">
        <f t="shared" si="50"/>
        <v>0</v>
      </c>
      <c r="BH336" s="159">
        <f t="shared" si="51"/>
        <v>67</v>
      </c>
      <c r="BI336" s="159">
        <f t="shared" si="52"/>
        <v>0</v>
      </c>
      <c r="BJ336" s="159">
        <f t="shared" si="53"/>
        <v>0</v>
      </c>
    </row>
    <row r="337" spans="1:62" s="159" customFormat="1" ht="17.25" thickTop="1" thickBot="1">
      <c r="A337" s="144"/>
      <c r="B337" s="145"/>
      <c r="C337" s="146"/>
      <c r="D337" s="147">
        <v>8600</v>
      </c>
      <c r="E337" s="146" t="s">
        <v>1153</v>
      </c>
      <c r="F337" s="146"/>
      <c r="G337" s="148">
        <v>70000</v>
      </c>
      <c r="H337" s="149"/>
      <c r="I337" s="149"/>
      <c r="J337" s="150"/>
      <c r="K337" s="151">
        <f t="shared" si="45"/>
        <v>0</v>
      </c>
      <c r="L337" s="151">
        <f t="shared" si="46"/>
        <v>0</v>
      </c>
      <c r="M337" s="146" t="s">
        <v>1817</v>
      </c>
      <c r="N337" s="152" t="s">
        <v>1818</v>
      </c>
      <c r="O337" s="147">
        <v>41841</v>
      </c>
      <c r="P337" s="145"/>
      <c r="Q337" s="153" t="s">
        <v>1819</v>
      </c>
      <c r="R337" s="154">
        <v>22997391</v>
      </c>
      <c r="S337" s="155"/>
      <c r="T337" s="156"/>
      <c r="U337" s="146" t="s">
        <v>1820</v>
      </c>
      <c r="V337" s="146"/>
      <c r="W337" s="146"/>
      <c r="X337" s="146" t="s">
        <v>1821</v>
      </c>
      <c r="Y337" s="145"/>
      <c r="Z337" s="146"/>
      <c r="AA337" s="145"/>
      <c r="AB337" s="145"/>
      <c r="AC337" s="157" t="s">
        <v>340</v>
      </c>
      <c r="AD337" s="157"/>
      <c r="AE337" s="146"/>
      <c r="AF337" s="157"/>
      <c r="AG337" s="145"/>
      <c r="AH337" s="146"/>
      <c r="AI337" s="158"/>
      <c r="BD337" s="160" t="e">
        <f t="shared" si="47"/>
        <v>#DIV/0!</v>
      </c>
      <c r="BE337" s="160" t="e">
        <f t="shared" si="48"/>
        <v>#VALUE!</v>
      </c>
      <c r="BF337" s="159">
        <f t="shared" si="49"/>
        <v>8</v>
      </c>
      <c r="BG337" s="159">
        <f t="shared" si="50"/>
        <v>0</v>
      </c>
      <c r="BH337" s="159">
        <f t="shared" si="51"/>
        <v>38</v>
      </c>
      <c r="BI337" s="159">
        <f t="shared" si="52"/>
        <v>0</v>
      </c>
      <c r="BJ337" s="159">
        <f t="shared" si="53"/>
        <v>0</v>
      </c>
    </row>
    <row r="338" spans="1:62" s="159" customFormat="1" ht="17.25" thickTop="1" thickBot="1">
      <c r="A338" s="144"/>
      <c r="B338" s="145"/>
      <c r="C338" s="146"/>
      <c r="D338" s="147">
        <v>8500</v>
      </c>
      <c r="E338" s="146" t="s">
        <v>914</v>
      </c>
      <c r="F338" s="146"/>
      <c r="G338" s="148">
        <v>72000</v>
      </c>
      <c r="H338" s="149"/>
      <c r="I338" s="149"/>
      <c r="J338" s="150"/>
      <c r="K338" s="151">
        <f t="shared" si="45"/>
        <v>0</v>
      </c>
      <c r="L338" s="151">
        <f t="shared" si="46"/>
        <v>0</v>
      </c>
      <c r="M338" s="146" t="s">
        <v>1822</v>
      </c>
      <c r="N338" s="152" t="s">
        <v>1684</v>
      </c>
      <c r="O338" s="147">
        <v>41895</v>
      </c>
      <c r="P338" s="145"/>
      <c r="Q338" s="153" t="s">
        <v>1823</v>
      </c>
      <c r="R338" s="154"/>
      <c r="S338" s="155"/>
      <c r="T338" s="156"/>
      <c r="U338" s="146" t="s">
        <v>1824</v>
      </c>
      <c r="V338" s="146"/>
      <c r="W338" s="146"/>
      <c r="X338" s="146" t="s">
        <v>1560</v>
      </c>
      <c r="Y338" s="145" t="s">
        <v>1825</v>
      </c>
      <c r="Z338" s="146"/>
      <c r="AA338" s="145"/>
      <c r="AB338" s="145"/>
      <c r="AC338" s="157" t="s">
        <v>41</v>
      </c>
      <c r="AD338" s="157"/>
      <c r="AE338" s="146"/>
      <c r="AF338" s="157"/>
      <c r="AG338" s="145"/>
      <c r="AH338" s="146"/>
      <c r="AI338" s="158"/>
      <c r="BD338" s="160" t="e">
        <f t="shared" si="47"/>
        <v>#DIV/0!</v>
      </c>
      <c r="BE338" s="160" t="e">
        <f t="shared" si="48"/>
        <v>#VALUE!</v>
      </c>
      <c r="BF338" s="159">
        <f t="shared" si="49"/>
        <v>0</v>
      </c>
      <c r="BG338" s="159">
        <f t="shared" si="50"/>
        <v>0</v>
      </c>
      <c r="BH338" s="159">
        <f t="shared" si="51"/>
        <v>59</v>
      </c>
      <c r="BI338" s="159">
        <f t="shared" si="52"/>
        <v>0</v>
      </c>
      <c r="BJ338" s="159">
        <f t="shared" si="53"/>
        <v>0</v>
      </c>
    </row>
    <row r="339" spans="1:62" s="159" customFormat="1" ht="17.25" thickTop="1" thickBot="1">
      <c r="A339" s="144"/>
      <c r="B339" s="145"/>
      <c r="C339" s="146"/>
      <c r="D339" s="147">
        <v>10000</v>
      </c>
      <c r="E339" s="146" t="s">
        <v>1593</v>
      </c>
      <c r="F339" s="146"/>
      <c r="G339" s="148">
        <v>67000</v>
      </c>
      <c r="H339" s="149"/>
      <c r="I339" s="149"/>
      <c r="J339" s="150"/>
      <c r="K339" s="151">
        <f t="shared" si="45"/>
        <v>0</v>
      </c>
      <c r="L339" s="151">
        <f t="shared" si="46"/>
        <v>0</v>
      </c>
      <c r="M339" s="146" t="s">
        <v>1826</v>
      </c>
      <c r="N339" s="152" t="s">
        <v>1827</v>
      </c>
      <c r="O339" s="147">
        <v>41905</v>
      </c>
      <c r="P339" s="145"/>
      <c r="Q339" s="153" t="s">
        <v>1828</v>
      </c>
      <c r="R339" s="154">
        <v>22748022</v>
      </c>
      <c r="S339" s="155"/>
      <c r="T339" s="156"/>
      <c r="U339" s="146" t="s">
        <v>1829</v>
      </c>
      <c r="V339" s="146"/>
      <c r="W339" s="146"/>
      <c r="X339" s="146" t="s">
        <v>1691</v>
      </c>
      <c r="Y339" s="145"/>
      <c r="Z339" s="146"/>
      <c r="AA339" s="145"/>
      <c r="AB339" s="145"/>
      <c r="AC339" s="157" t="s">
        <v>1830</v>
      </c>
      <c r="AD339" s="157"/>
      <c r="AE339" s="146"/>
      <c r="AF339" s="157"/>
      <c r="AG339" s="145"/>
      <c r="AH339" s="146"/>
      <c r="AI339" s="158"/>
      <c r="BD339" s="160" t="e">
        <f t="shared" si="47"/>
        <v>#DIV/0!</v>
      </c>
      <c r="BE339" s="160" t="e">
        <f t="shared" si="48"/>
        <v>#VALUE!</v>
      </c>
      <c r="BF339" s="159">
        <f t="shared" si="49"/>
        <v>8</v>
      </c>
      <c r="BG339" s="159">
        <f t="shared" si="50"/>
        <v>0</v>
      </c>
      <c r="BH339" s="159">
        <f t="shared" si="51"/>
        <v>57</v>
      </c>
      <c r="BI339" s="159">
        <f t="shared" si="52"/>
        <v>0</v>
      </c>
      <c r="BJ339" s="159">
        <f t="shared" si="53"/>
        <v>0</v>
      </c>
    </row>
    <row r="340" spans="1:62" s="159" customFormat="1" ht="17.25" thickTop="1" thickBot="1">
      <c r="A340" s="144"/>
      <c r="B340" s="145"/>
      <c r="C340" s="146"/>
      <c r="D340" s="147">
        <v>10000</v>
      </c>
      <c r="E340" s="146" t="s">
        <v>914</v>
      </c>
      <c r="F340" s="146"/>
      <c r="G340" s="148">
        <v>55000</v>
      </c>
      <c r="H340" s="149"/>
      <c r="I340" s="149"/>
      <c r="J340" s="150"/>
      <c r="K340" s="151">
        <f t="shared" si="45"/>
        <v>0</v>
      </c>
      <c r="L340" s="151">
        <f t="shared" si="46"/>
        <v>0</v>
      </c>
      <c r="M340" s="146" t="s">
        <v>1831</v>
      </c>
      <c r="N340" s="152" t="s">
        <v>800</v>
      </c>
      <c r="O340" s="147">
        <v>41910</v>
      </c>
      <c r="P340" s="145"/>
      <c r="Q340" s="153" t="s">
        <v>1832</v>
      </c>
      <c r="R340" s="154">
        <v>507730757</v>
      </c>
      <c r="S340" s="155"/>
      <c r="T340" s="156"/>
      <c r="U340" s="146" t="s">
        <v>1833</v>
      </c>
      <c r="V340" s="146"/>
      <c r="W340" s="146"/>
      <c r="X340" s="146" t="s">
        <v>1560</v>
      </c>
      <c r="Y340" s="145"/>
      <c r="Z340" s="146"/>
      <c r="AA340" s="145"/>
      <c r="AB340" s="145"/>
      <c r="AC340" s="157" t="s">
        <v>223</v>
      </c>
      <c r="AD340" s="157"/>
      <c r="AE340" s="146"/>
      <c r="AF340" s="157"/>
      <c r="AG340" s="145"/>
      <c r="AH340" s="146"/>
      <c r="AI340" s="158"/>
      <c r="BD340" s="160" t="e">
        <f t="shared" si="47"/>
        <v>#DIV/0!</v>
      </c>
      <c r="BE340" s="160" t="e">
        <f t="shared" si="48"/>
        <v>#VALUE!</v>
      </c>
      <c r="BF340" s="159">
        <f t="shared" si="49"/>
        <v>9</v>
      </c>
      <c r="BG340" s="159">
        <f t="shared" si="50"/>
        <v>0</v>
      </c>
      <c r="BH340" s="159">
        <f t="shared" si="51"/>
        <v>27</v>
      </c>
      <c r="BI340" s="159">
        <f t="shared" si="52"/>
        <v>0</v>
      </c>
      <c r="BJ340" s="159">
        <f t="shared" si="53"/>
        <v>0</v>
      </c>
    </row>
    <row r="341" spans="1:62" s="159" customFormat="1" ht="17.25" thickTop="1" thickBot="1">
      <c r="A341" s="144"/>
      <c r="B341" s="145"/>
      <c r="C341" s="146"/>
      <c r="D341" s="147">
        <v>10000</v>
      </c>
      <c r="E341" s="146" t="s">
        <v>1593</v>
      </c>
      <c r="F341" s="146"/>
      <c r="G341" s="148">
        <v>67000</v>
      </c>
      <c r="H341" s="149"/>
      <c r="I341" s="149"/>
      <c r="J341" s="150"/>
      <c r="K341" s="151">
        <f t="shared" si="45"/>
        <v>0</v>
      </c>
      <c r="L341" s="151">
        <f t="shared" si="46"/>
        <v>0</v>
      </c>
      <c r="M341" s="146" t="s">
        <v>1834</v>
      </c>
      <c r="N341" s="152" t="s">
        <v>1835</v>
      </c>
      <c r="O341" s="147">
        <v>41899</v>
      </c>
      <c r="P341" s="145"/>
      <c r="Q341" s="153" t="s">
        <v>1836</v>
      </c>
      <c r="R341" s="154"/>
      <c r="S341" s="155"/>
      <c r="T341" s="156"/>
      <c r="U341" s="146" t="s">
        <v>1837</v>
      </c>
      <c r="V341" s="146"/>
      <c r="W341" s="146" t="s">
        <v>1838</v>
      </c>
      <c r="X341" s="146" t="s">
        <v>1691</v>
      </c>
      <c r="Y341" s="145"/>
      <c r="Z341" s="146"/>
      <c r="AA341" s="145"/>
      <c r="AB341" s="145"/>
      <c r="AC341" s="157" t="s">
        <v>223</v>
      </c>
      <c r="AD341" s="157"/>
      <c r="AE341" s="146"/>
      <c r="AF341" s="157"/>
      <c r="AG341" s="145"/>
      <c r="AH341" s="146"/>
      <c r="AI341" s="158"/>
      <c r="BD341" s="160" t="e">
        <f t="shared" si="47"/>
        <v>#DIV/0!</v>
      </c>
      <c r="BE341" s="160" t="e">
        <f t="shared" si="48"/>
        <v>#VALUE!</v>
      </c>
      <c r="BF341" s="159">
        <f t="shared" si="49"/>
        <v>0</v>
      </c>
      <c r="BG341" s="159">
        <f t="shared" si="50"/>
        <v>0</v>
      </c>
      <c r="BH341" s="159">
        <f t="shared" si="51"/>
        <v>33</v>
      </c>
      <c r="BI341" s="159">
        <f t="shared" si="52"/>
        <v>0</v>
      </c>
      <c r="BJ341" s="159">
        <f t="shared" si="53"/>
        <v>0</v>
      </c>
    </row>
    <row r="342" spans="1:62" s="159" customFormat="1" ht="17.25" thickTop="1" thickBot="1">
      <c r="A342" s="144"/>
      <c r="B342" s="145"/>
      <c r="C342" s="146"/>
      <c r="D342" s="147">
        <v>8850</v>
      </c>
      <c r="E342" s="146" t="s">
        <v>1153</v>
      </c>
      <c r="F342" s="146"/>
      <c r="G342" s="148">
        <v>70000</v>
      </c>
      <c r="H342" s="149"/>
      <c r="I342" s="149"/>
      <c r="J342" s="150"/>
      <c r="K342" s="151">
        <f t="shared" si="45"/>
        <v>0</v>
      </c>
      <c r="L342" s="151">
        <f t="shared" si="46"/>
        <v>0</v>
      </c>
      <c r="M342" s="146" t="s">
        <v>1839</v>
      </c>
      <c r="N342" s="152" t="s">
        <v>1840</v>
      </c>
      <c r="O342" s="147">
        <v>41878</v>
      </c>
      <c r="P342" s="145"/>
      <c r="Q342" s="153" t="s">
        <v>1841</v>
      </c>
      <c r="R342" s="154">
        <v>1001213919</v>
      </c>
      <c r="S342" s="155"/>
      <c r="T342" s="156"/>
      <c r="U342" s="146" t="s">
        <v>1842</v>
      </c>
      <c r="V342" s="146"/>
      <c r="W342" s="146" t="s">
        <v>1573</v>
      </c>
      <c r="X342" s="146" t="s">
        <v>1843</v>
      </c>
      <c r="Y342" s="145"/>
      <c r="Z342" s="146"/>
      <c r="AA342" s="145"/>
      <c r="AB342" s="145"/>
      <c r="AC342" s="157" t="s">
        <v>336</v>
      </c>
      <c r="AD342" s="157" t="s">
        <v>1844</v>
      </c>
      <c r="AE342" s="146"/>
      <c r="AF342" s="157"/>
      <c r="AG342" s="145"/>
      <c r="AH342" s="146"/>
      <c r="AI342" s="158"/>
      <c r="BD342" s="160" t="e">
        <f t="shared" si="47"/>
        <v>#DIV/0!</v>
      </c>
      <c r="BE342" s="160" t="e">
        <f t="shared" si="48"/>
        <v>#VALUE!</v>
      </c>
      <c r="BF342" s="159">
        <f t="shared" si="49"/>
        <v>10</v>
      </c>
      <c r="BG342" s="159">
        <f t="shared" si="50"/>
        <v>0</v>
      </c>
      <c r="BH342" s="159">
        <f t="shared" si="51"/>
        <v>174</v>
      </c>
      <c r="BI342" s="159">
        <f t="shared" si="52"/>
        <v>0</v>
      </c>
      <c r="BJ342" s="159">
        <f t="shared" si="53"/>
        <v>0</v>
      </c>
    </row>
    <row r="343" spans="1:62" s="159" customFormat="1" ht="17.25" thickTop="1" thickBot="1">
      <c r="A343" s="144"/>
      <c r="B343" s="145"/>
      <c r="C343" s="146"/>
      <c r="D343" s="147">
        <v>8600</v>
      </c>
      <c r="E343" s="146" t="s">
        <v>1038</v>
      </c>
      <c r="F343" s="146"/>
      <c r="G343" s="148">
        <v>72000</v>
      </c>
      <c r="H343" s="149"/>
      <c r="I343" s="149"/>
      <c r="J343" s="150"/>
      <c r="K343" s="151">
        <f t="shared" si="45"/>
        <v>0</v>
      </c>
      <c r="L343" s="151">
        <f t="shared" si="46"/>
        <v>0</v>
      </c>
      <c r="M343" s="146" t="s">
        <v>1845</v>
      </c>
      <c r="N343" s="152" t="s">
        <v>1786</v>
      </c>
      <c r="O343" s="147">
        <v>41862</v>
      </c>
      <c r="P343" s="145"/>
      <c r="Q343" s="153" t="s">
        <v>1846</v>
      </c>
      <c r="R343" s="154"/>
      <c r="S343" s="155"/>
      <c r="T343" s="156"/>
      <c r="U343" s="146" t="s">
        <v>1847</v>
      </c>
      <c r="V343" s="146"/>
      <c r="W343" s="146"/>
      <c r="X343" s="146" t="s">
        <v>1560</v>
      </c>
      <c r="Y343" s="145"/>
      <c r="Z343" s="146"/>
      <c r="AA343" s="145"/>
      <c r="AB343" s="145"/>
      <c r="AC343" s="157" t="s">
        <v>1848</v>
      </c>
      <c r="AD343" s="157"/>
      <c r="AE343" s="146"/>
      <c r="AF343" s="157"/>
      <c r="AG343" s="145"/>
      <c r="AH343" s="146"/>
      <c r="AI343" s="158"/>
      <c r="BD343" s="160" t="e">
        <f t="shared" si="47"/>
        <v>#DIV/0!</v>
      </c>
      <c r="BE343" s="160" t="e">
        <f t="shared" si="48"/>
        <v>#VALUE!</v>
      </c>
      <c r="BF343" s="159">
        <f t="shared" si="49"/>
        <v>0</v>
      </c>
      <c r="BG343" s="159">
        <f t="shared" si="50"/>
        <v>0</v>
      </c>
      <c r="BH343" s="159">
        <f t="shared" si="51"/>
        <v>42</v>
      </c>
      <c r="BI343" s="159">
        <f t="shared" si="52"/>
        <v>0</v>
      </c>
      <c r="BJ343" s="159">
        <f t="shared" si="53"/>
        <v>0</v>
      </c>
    </row>
    <row r="344" spans="1:62" s="159" customFormat="1" ht="17.25" thickTop="1" thickBot="1">
      <c r="A344" s="144"/>
      <c r="B344" s="145"/>
      <c r="C344" s="146"/>
      <c r="D344" s="147">
        <v>5000</v>
      </c>
      <c r="E344" s="146" t="s">
        <v>1792</v>
      </c>
      <c r="F344" s="146"/>
      <c r="G344" s="148">
        <v>40000</v>
      </c>
      <c r="H344" s="149"/>
      <c r="I344" s="149"/>
      <c r="J344" s="150"/>
      <c r="K344" s="151">
        <f t="shared" si="45"/>
        <v>0</v>
      </c>
      <c r="L344" s="151">
        <f t="shared" si="46"/>
        <v>0</v>
      </c>
      <c r="M344" s="146" t="s">
        <v>1849</v>
      </c>
      <c r="N344" s="152" t="s">
        <v>1850</v>
      </c>
      <c r="O344" s="147">
        <v>41839</v>
      </c>
      <c r="P344" s="145"/>
      <c r="Q344" s="153" t="s">
        <v>1851</v>
      </c>
      <c r="R344" s="154">
        <v>22712770</v>
      </c>
      <c r="S344" s="155"/>
      <c r="T344" s="156"/>
      <c r="U344" s="146" t="s">
        <v>1852</v>
      </c>
      <c r="V344" s="146"/>
      <c r="W344" s="146" t="s">
        <v>1853</v>
      </c>
      <c r="X344" s="146" t="s">
        <v>1854</v>
      </c>
      <c r="Y344" s="145" t="s">
        <v>881</v>
      </c>
      <c r="Z344" s="146"/>
      <c r="AA344" s="145"/>
      <c r="AB344" s="145"/>
      <c r="AC344" s="157" t="s">
        <v>41</v>
      </c>
      <c r="AD344" s="157"/>
      <c r="AE344" s="146"/>
      <c r="AF344" s="157"/>
      <c r="AG344" s="145"/>
      <c r="AH344" s="146"/>
      <c r="AI344" s="158"/>
      <c r="BD344" s="160" t="e">
        <f t="shared" si="47"/>
        <v>#DIV/0!</v>
      </c>
      <c r="BE344" s="160" t="e">
        <f t="shared" si="48"/>
        <v>#VALUE!</v>
      </c>
      <c r="BF344" s="159">
        <f t="shared" si="49"/>
        <v>8</v>
      </c>
      <c r="BG344" s="159">
        <f t="shared" si="50"/>
        <v>0</v>
      </c>
      <c r="BH344" s="159">
        <f t="shared" si="51"/>
        <v>42</v>
      </c>
      <c r="BI344" s="159">
        <f t="shared" si="52"/>
        <v>0</v>
      </c>
      <c r="BJ344" s="159">
        <f t="shared" si="53"/>
        <v>0</v>
      </c>
    </row>
    <row r="345" spans="1:62" s="159" customFormat="1" ht="17.25" thickTop="1" thickBot="1">
      <c r="A345" s="144"/>
      <c r="B345" s="145"/>
      <c r="C345" s="146"/>
      <c r="D345" s="147">
        <v>10000</v>
      </c>
      <c r="E345" s="146" t="s">
        <v>1038</v>
      </c>
      <c r="F345" s="146"/>
      <c r="G345" s="148">
        <v>55000</v>
      </c>
      <c r="H345" s="149"/>
      <c r="I345" s="149"/>
      <c r="J345" s="150"/>
      <c r="K345" s="151">
        <f t="shared" si="45"/>
        <v>0</v>
      </c>
      <c r="L345" s="151">
        <f t="shared" si="46"/>
        <v>0</v>
      </c>
      <c r="M345" s="146" t="s">
        <v>1855</v>
      </c>
      <c r="N345" s="152" t="s">
        <v>1856</v>
      </c>
      <c r="O345" s="147">
        <v>41926</v>
      </c>
      <c r="P345" s="145"/>
      <c r="Q345" s="153" t="s">
        <v>1857</v>
      </c>
      <c r="R345" s="154">
        <v>507481555</v>
      </c>
      <c r="S345" s="155"/>
      <c r="T345" s="156"/>
      <c r="U345" s="146" t="s">
        <v>1858</v>
      </c>
      <c r="V345" s="146"/>
      <c r="W345" s="146" t="s">
        <v>1573</v>
      </c>
      <c r="X345" s="146" t="s">
        <v>1560</v>
      </c>
      <c r="Y345" s="145"/>
      <c r="Z345" s="146"/>
      <c r="AA345" s="145"/>
      <c r="AB345" s="145"/>
      <c r="AC345" s="157" t="s">
        <v>223</v>
      </c>
      <c r="AD345" s="157"/>
      <c r="AE345" s="146"/>
      <c r="AF345" s="157"/>
      <c r="AG345" s="145"/>
      <c r="AH345" s="146"/>
      <c r="AI345" s="158"/>
      <c r="BD345" s="160" t="e">
        <f t="shared" si="47"/>
        <v>#DIV/0!</v>
      </c>
      <c r="BE345" s="160" t="e">
        <f t="shared" si="48"/>
        <v>#VALUE!</v>
      </c>
      <c r="BF345" s="159">
        <f t="shared" si="49"/>
        <v>9</v>
      </c>
      <c r="BG345" s="159">
        <f t="shared" si="50"/>
        <v>0</v>
      </c>
      <c r="BH345" s="159">
        <f t="shared" si="51"/>
        <v>78</v>
      </c>
      <c r="BI345" s="159">
        <f t="shared" si="52"/>
        <v>0</v>
      </c>
      <c r="BJ345" s="159">
        <f t="shared" si="53"/>
        <v>0</v>
      </c>
    </row>
    <row r="346" spans="1:62" s="159" customFormat="1" ht="17.25" thickTop="1" thickBot="1">
      <c r="A346" s="144"/>
      <c r="B346" s="145"/>
      <c r="C346" s="146"/>
      <c r="D346" s="147">
        <v>10000</v>
      </c>
      <c r="E346" s="146" t="s">
        <v>914</v>
      </c>
      <c r="F346" s="146"/>
      <c r="G346" s="148">
        <v>70000</v>
      </c>
      <c r="H346" s="149"/>
      <c r="I346" s="149"/>
      <c r="J346" s="150"/>
      <c r="K346" s="151">
        <f t="shared" si="45"/>
        <v>0</v>
      </c>
      <c r="L346" s="151">
        <f t="shared" si="46"/>
        <v>0</v>
      </c>
      <c r="M346" s="146" t="s">
        <v>1859</v>
      </c>
      <c r="N346" s="152" t="s">
        <v>1549</v>
      </c>
      <c r="O346" s="147">
        <v>41934</v>
      </c>
      <c r="P346" s="145"/>
      <c r="Q346" s="153" t="s">
        <v>1860</v>
      </c>
      <c r="R346" s="154">
        <v>24580909</v>
      </c>
      <c r="S346" s="155"/>
      <c r="T346" s="156"/>
      <c r="U346" s="146" t="s">
        <v>1861</v>
      </c>
      <c r="V346" s="146"/>
      <c r="W346" s="146"/>
      <c r="X346" s="146" t="s">
        <v>1862</v>
      </c>
      <c r="Y346" s="145"/>
      <c r="Z346" s="146"/>
      <c r="AA346" s="145"/>
      <c r="AB346" s="145"/>
      <c r="AC346" s="157" t="s">
        <v>223</v>
      </c>
      <c r="AD346" s="157"/>
      <c r="AE346" s="146"/>
      <c r="AF346" s="157"/>
      <c r="AG346" s="145"/>
      <c r="AH346" s="146"/>
      <c r="AI346" s="158"/>
      <c r="BD346" s="160" t="e">
        <f t="shared" si="47"/>
        <v>#DIV/0!</v>
      </c>
      <c r="BE346" s="160" t="e">
        <f t="shared" si="48"/>
        <v>#VALUE!</v>
      </c>
      <c r="BF346" s="159">
        <f t="shared" si="49"/>
        <v>8</v>
      </c>
      <c r="BG346" s="159">
        <f t="shared" si="50"/>
        <v>0</v>
      </c>
      <c r="BH346" s="159">
        <f t="shared" si="51"/>
        <v>57</v>
      </c>
      <c r="BI346" s="159">
        <f t="shared" si="52"/>
        <v>0</v>
      </c>
      <c r="BJ346" s="159">
        <f t="shared" si="53"/>
        <v>0</v>
      </c>
    </row>
    <row r="347" spans="1:62" s="159" customFormat="1" ht="17.25" thickTop="1" thickBot="1">
      <c r="A347" s="144"/>
      <c r="B347" s="145"/>
      <c r="C347" s="146"/>
      <c r="D347" s="147">
        <v>8600</v>
      </c>
      <c r="E347" s="146" t="s">
        <v>1038</v>
      </c>
      <c r="F347" s="146"/>
      <c r="G347" s="148">
        <v>72000</v>
      </c>
      <c r="H347" s="149"/>
      <c r="I347" s="149"/>
      <c r="J347" s="150"/>
      <c r="K347" s="151">
        <f t="shared" si="45"/>
        <v>0</v>
      </c>
      <c r="L347" s="151">
        <f t="shared" si="46"/>
        <v>0</v>
      </c>
      <c r="M347" s="146" t="s">
        <v>1863</v>
      </c>
      <c r="N347" s="152" t="s">
        <v>1700</v>
      </c>
      <c r="O347" s="147">
        <v>41881</v>
      </c>
      <c r="P347" s="145"/>
      <c r="Q347" s="153" t="s">
        <v>1864</v>
      </c>
      <c r="R347" s="154">
        <v>26379814</v>
      </c>
      <c r="S347" s="155"/>
      <c r="T347" s="156"/>
      <c r="U347" s="146" t="s">
        <v>1865</v>
      </c>
      <c r="V347" s="146">
        <v>159</v>
      </c>
      <c r="W347" s="146"/>
      <c r="X347" s="146" t="s">
        <v>1574</v>
      </c>
      <c r="Y347" s="145"/>
      <c r="Z347" s="146"/>
      <c r="AA347" s="145"/>
      <c r="AB347" s="145"/>
      <c r="AC347" s="157" t="s">
        <v>111</v>
      </c>
      <c r="AD347" s="157"/>
      <c r="AE347" s="146"/>
      <c r="AF347" s="157"/>
      <c r="AG347" s="145"/>
      <c r="AH347" s="146"/>
      <c r="AI347" s="158"/>
      <c r="BD347" s="160" t="e">
        <f t="shared" si="47"/>
        <v>#DIV/0!</v>
      </c>
      <c r="BE347" s="160" t="e">
        <f t="shared" si="48"/>
        <v>#VALUE!</v>
      </c>
      <c r="BF347" s="159">
        <f t="shared" si="49"/>
        <v>8</v>
      </c>
      <c r="BG347" s="159">
        <f t="shared" si="50"/>
        <v>0</v>
      </c>
      <c r="BH347" s="159">
        <f t="shared" si="51"/>
        <v>57</v>
      </c>
      <c r="BI347" s="159">
        <f t="shared" si="52"/>
        <v>0</v>
      </c>
      <c r="BJ347" s="159">
        <f t="shared" si="53"/>
        <v>0</v>
      </c>
    </row>
    <row r="348" spans="1:62" s="159" customFormat="1" ht="17.25" thickTop="1" thickBot="1">
      <c r="A348" s="144"/>
      <c r="B348" s="145"/>
      <c r="C348" s="146"/>
      <c r="D348" s="147">
        <v>8850</v>
      </c>
      <c r="E348" s="146" t="s">
        <v>914</v>
      </c>
      <c r="F348" s="146"/>
      <c r="G348" s="148">
        <v>72000</v>
      </c>
      <c r="H348" s="149"/>
      <c r="I348" s="149"/>
      <c r="J348" s="150"/>
      <c r="K348" s="151">
        <f t="shared" si="45"/>
        <v>0</v>
      </c>
      <c r="L348" s="151">
        <f t="shared" si="46"/>
        <v>0</v>
      </c>
      <c r="M348" s="146" t="s">
        <v>1866</v>
      </c>
      <c r="N348" s="152" t="s">
        <v>1867</v>
      </c>
      <c r="O348" s="147">
        <v>41910</v>
      </c>
      <c r="P348" s="145"/>
      <c r="Q348" s="153" t="s">
        <v>1868</v>
      </c>
      <c r="R348" s="154">
        <v>553974546</v>
      </c>
      <c r="S348" s="155"/>
      <c r="T348" s="156"/>
      <c r="U348" s="146" t="s">
        <v>1869</v>
      </c>
      <c r="V348" s="146"/>
      <c r="W348" s="146" t="s">
        <v>1573</v>
      </c>
      <c r="X348" s="146" t="s">
        <v>1560</v>
      </c>
      <c r="Y348" s="145" t="s">
        <v>1870</v>
      </c>
      <c r="Z348" s="146"/>
      <c r="AA348" s="145"/>
      <c r="AB348" s="145"/>
      <c r="AC348" s="157" t="s">
        <v>1848</v>
      </c>
      <c r="AD348" s="157"/>
      <c r="AE348" s="146"/>
      <c r="AF348" s="157"/>
      <c r="AG348" s="145"/>
      <c r="AH348" s="146"/>
      <c r="AI348" s="158"/>
      <c r="BD348" s="160" t="e">
        <f t="shared" si="47"/>
        <v>#DIV/0!</v>
      </c>
      <c r="BE348" s="160" t="e">
        <f t="shared" si="48"/>
        <v>#VALUE!</v>
      </c>
      <c r="BF348" s="159">
        <f t="shared" si="49"/>
        <v>9</v>
      </c>
      <c r="BG348" s="159">
        <f t="shared" si="50"/>
        <v>0</v>
      </c>
      <c r="BH348" s="159">
        <f t="shared" si="51"/>
        <v>75</v>
      </c>
      <c r="BI348" s="159">
        <f t="shared" si="52"/>
        <v>0</v>
      </c>
      <c r="BJ348" s="159">
        <f t="shared" si="53"/>
        <v>0</v>
      </c>
    </row>
    <row r="349" spans="1:62" s="159" customFormat="1" ht="17.25" thickTop="1" thickBot="1">
      <c r="A349" s="144"/>
      <c r="B349" s="145"/>
      <c r="C349" s="146"/>
      <c r="D349" s="147">
        <v>10000</v>
      </c>
      <c r="E349" s="146" t="s">
        <v>1038</v>
      </c>
      <c r="F349" s="146"/>
      <c r="G349" s="148">
        <v>72000</v>
      </c>
      <c r="H349" s="149"/>
      <c r="I349" s="149"/>
      <c r="J349" s="150"/>
      <c r="K349" s="151">
        <f t="shared" si="45"/>
        <v>0</v>
      </c>
      <c r="L349" s="151">
        <f t="shared" si="46"/>
        <v>0</v>
      </c>
      <c r="M349" s="146" t="s">
        <v>1871</v>
      </c>
      <c r="N349" s="152" t="s">
        <v>1872</v>
      </c>
      <c r="O349" s="147">
        <v>41925</v>
      </c>
      <c r="P349" s="145"/>
      <c r="Q349" s="153" t="s">
        <v>1873</v>
      </c>
      <c r="R349" s="154"/>
      <c r="S349" s="155"/>
      <c r="T349" s="156"/>
      <c r="U349" s="146" t="s">
        <v>1874</v>
      </c>
      <c r="V349" s="146" t="s">
        <v>1762</v>
      </c>
      <c r="W349" s="146"/>
      <c r="X349" s="146" t="s">
        <v>1574</v>
      </c>
      <c r="Y349" s="145" t="s">
        <v>1875</v>
      </c>
      <c r="Z349" s="146"/>
      <c r="AA349" s="145"/>
      <c r="AB349" s="145"/>
      <c r="AC349" s="157" t="s">
        <v>41</v>
      </c>
      <c r="AD349" s="157"/>
      <c r="AE349" s="146"/>
      <c r="AF349" s="157"/>
      <c r="AG349" s="145"/>
      <c r="AH349" s="146"/>
      <c r="AI349" s="158"/>
      <c r="BD349" s="160" t="e">
        <f t="shared" si="47"/>
        <v>#DIV/0!</v>
      </c>
      <c r="BE349" s="160" t="e">
        <f t="shared" si="48"/>
        <v>#VALUE!</v>
      </c>
      <c r="BF349" s="159">
        <f t="shared" si="49"/>
        <v>0</v>
      </c>
      <c r="BG349" s="159">
        <f t="shared" si="50"/>
        <v>0</v>
      </c>
      <c r="BH349" s="159">
        <f t="shared" si="51"/>
        <v>55</v>
      </c>
      <c r="BI349" s="159">
        <f t="shared" si="52"/>
        <v>0</v>
      </c>
      <c r="BJ349" s="159">
        <f t="shared" si="53"/>
        <v>0</v>
      </c>
    </row>
    <row r="350" spans="1:62" s="159" customFormat="1" ht="17.25" thickTop="1" thickBot="1">
      <c r="A350" s="144"/>
      <c r="B350" s="145"/>
      <c r="C350" s="146"/>
      <c r="D350" s="147">
        <v>10000</v>
      </c>
      <c r="E350" s="146" t="s">
        <v>1598</v>
      </c>
      <c r="F350" s="146"/>
      <c r="G350" s="148">
        <v>67000</v>
      </c>
      <c r="H350" s="149"/>
      <c r="I350" s="149"/>
      <c r="J350" s="150"/>
      <c r="K350" s="151">
        <f t="shared" si="45"/>
        <v>0</v>
      </c>
      <c r="L350" s="151">
        <f t="shared" si="46"/>
        <v>0</v>
      </c>
      <c r="M350" s="146" t="s">
        <v>1876</v>
      </c>
      <c r="N350" s="152" t="s">
        <v>1877</v>
      </c>
      <c r="O350" s="147">
        <v>41934</v>
      </c>
      <c r="P350" s="145"/>
      <c r="Q350" s="153" t="s">
        <v>1878</v>
      </c>
      <c r="R350" s="154"/>
      <c r="S350" s="155"/>
      <c r="T350" s="156"/>
      <c r="U350" s="146" t="s">
        <v>1879</v>
      </c>
      <c r="V350" s="146"/>
      <c r="W350" s="146" t="s">
        <v>1573</v>
      </c>
      <c r="X350" s="146" t="s">
        <v>1691</v>
      </c>
      <c r="Y350" s="145"/>
      <c r="Z350" s="146"/>
      <c r="AA350" s="145"/>
      <c r="AB350" s="145"/>
      <c r="AC350" s="157" t="s">
        <v>1880</v>
      </c>
      <c r="AD350" s="157"/>
      <c r="AE350" s="146"/>
      <c r="AF350" s="157"/>
      <c r="AG350" s="145"/>
      <c r="AH350" s="146"/>
      <c r="AI350" s="158"/>
      <c r="BD350" s="160" t="e">
        <f t="shared" si="47"/>
        <v>#DIV/0!</v>
      </c>
      <c r="BE350" s="160" t="e">
        <f t="shared" si="48"/>
        <v>#VALUE!</v>
      </c>
      <c r="BF350" s="159">
        <f t="shared" si="49"/>
        <v>0</v>
      </c>
      <c r="BG350" s="159">
        <f t="shared" si="50"/>
        <v>0</v>
      </c>
      <c r="BH350" s="159">
        <f t="shared" si="51"/>
        <v>66</v>
      </c>
      <c r="BI350" s="159">
        <f t="shared" si="52"/>
        <v>0</v>
      </c>
      <c r="BJ350" s="159">
        <f t="shared" si="53"/>
        <v>0</v>
      </c>
    </row>
    <row r="351" spans="1:62" s="159" customFormat="1" ht="17.25" thickTop="1" thickBot="1">
      <c r="A351" s="144"/>
      <c r="B351" s="145"/>
      <c r="C351" s="146"/>
      <c r="D351" s="147">
        <v>10000</v>
      </c>
      <c r="E351" s="146" t="s">
        <v>1114</v>
      </c>
      <c r="F351" s="146"/>
      <c r="G351" s="148">
        <v>72000</v>
      </c>
      <c r="H351" s="149"/>
      <c r="I351" s="149"/>
      <c r="J351" s="150"/>
      <c r="K351" s="151">
        <f t="shared" si="45"/>
        <v>0</v>
      </c>
      <c r="L351" s="151">
        <f t="shared" si="46"/>
        <v>0</v>
      </c>
      <c r="M351" s="146" t="s">
        <v>1881</v>
      </c>
      <c r="N351" s="152" t="s">
        <v>1882</v>
      </c>
      <c r="O351" s="147">
        <v>41938</v>
      </c>
      <c r="P351" s="145"/>
      <c r="Q351" s="153" t="s">
        <v>1883</v>
      </c>
      <c r="R351" s="154">
        <v>22501673</v>
      </c>
      <c r="S351" s="155"/>
      <c r="T351" s="156"/>
      <c r="U351" s="146" t="s">
        <v>1884</v>
      </c>
      <c r="V351" s="146" t="s">
        <v>1885</v>
      </c>
      <c r="W351" s="146"/>
      <c r="X351" s="146" t="s">
        <v>1574</v>
      </c>
      <c r="Y351" s="145"/>
      <c r="Z351" s="146"/>
      <c r="AA351" s="145"/>
      <c r="AB351" s="145"/>
      <c r="AC351" s="157" t="s">
        <v>1886</v>
      </c>
      <c r="AD351" s="157"/>
      <c r="AE351" s="146"/>
      <c r="AF351" s="157"/>
      <c r="AG351" s="145"/>
      <c r="AH351" s="146"/>
      <c r="AI351" s="158"/>
      <c r="BD351" s="160" t="e">
        <f t="shared" si="47"/>
        <v>#DIV/0!</v>
      </c>
      <c r="BE351" s="160" t="e">
        <f t="shared" si="48"/>
        <v>#VALUE!</v>
      </c>
      <c r="BF351" s="159">
        <f t="shared" si="49"/>
        <v>8</v>
      </c>
      <c r="BG351" s="159">
        <f t="shared" si="50"/>
        <v>0</v>
      </c>
      <c r="BH351" s="159">
        <f t="shared" si="51"/>
        <v>72</v>
      </c>
      <c r="BI351" s="159">
        <f t="shared" si="52"/>
        <v>0</v>
      </c>
      <c r="BJ351" s="159">
        <f t="shared" si="53"/>
        <v>0</v>
      </c>
    </row>
    <row r="352" spans="1:62" s="159" customFormat="1" ht="17.25" thickTop="1" thickBot="1">
      <c r="A352" s="144"/>
      <c r="B352" s="145"/>
      <c r="C352" s="146"/>
      <c r="D352" s="147">
        <v>10000</v>
      </c>
      <c r="E352" s="146" t="s">
        <v>914</v>
      </c>
      <c r="F352" s="146"/>
      <c r="G352" s="148">
        <v>72000</v>
      </c>
      <c r="H352" s="149"/>
      <c r="I352" s="149"/>
      <c r="J352" s="150"/>
      <c r="K352" s="151">
        <f t="shared" si="45"/>
        <v>0</v>
      </c>
      <c r="L352" s="151">
        <f t="shared" si="46"/>
        <v>0</v>
      </c>
      <c r="M352" s="146" t="s">
        <v>1887</v>
      </c>
      <c r="N352" s="152" t="s">
        <v>1563</v>
      </c>
      <c r="O352" s="147">
        <v>41939</v>
      </c>
      <c r="P352" s="145"/>
      <c r="Q352" s="153" t="s">
        <v>1888</v>
      </c>
      <c r="R352" s="154"/>
      <c r="S352" s="155"/>
      <c r="T352" s="156"/>
      <c r="U352" s="146" t="s">
        <v>1889</v>
      </c>
      <c r="V352" s="146" t="s">
        <v>1890</v>
      </c>
      <c r="W352" s="146" t="s">
        <v>1891</v>
      </c>
      <c r="X352" s="146" t="s">
        <v>1574</v>
      </c>
      <c r="Y352" s="145"/>
      <c r="Z352" s="146"/>
      <c r="AA352" s="145"/>
      <c r="AB352" s="145"/>
      <c r="AC352" s="157" t="s">
        <v>336</v>
      </c>
      <c r="AD352" s="157"/>
      <c r="AE352" s="146"/>
      <c r="AF352" s="157"/>
      <c r="AG352" s="145"/>
      <c r="AH352" s="146"/>
      <c r="AI352" s="158"/>
      <c r="BD352" s="160" t="e">
        <f t="shared" si="47"/>
        <v>#DIV/0!</v>
      </c>
      <c r="BE352" s="160" t="e">
        <f t="shared" si="48"/>
        <v>#VALUE!</v>
      </c>
      <c r="BF352" s="159">
        <f t="shared" si="49"/>
        <v>0</v>
      </c>
      <c r="BG352" s="159">
        <f t="shared" si="50"/>
        <v>0</v>
      </c>
      <c r="BH352" s="159">
        <f t="shared" si="51"/>
        <v>70</v>
      </c>
      <c r="BI352" s="159">
        <f t="shared" si="52"/>
        <v>0</v>
      </c>
      <c r="BJ352" s="159">
        <f t="shared" si="53"/>
        <v>0</v>
      </c>
    </row>
    <row r="353" spans="1:62" s="159" customFormat="1" ht="17.25" thickTop="1" thickBot="1">
      <c r="A353" s="144"/>
      <c r="B353" s="145"/>
      <c r="C353" s="146"/>
      <c r="D353" s="147">
        <v>10000</v>
      </c>
      <c r="E353" s="146" t="s">
        <v>914</v>
      </c>
      <c r="F353" s="146"/>
      <c r="G353" s="148">
        <v>72000</v>
      </c>
      <c r="H353" s="149"/>
      <c r="I353" s="149"/>
      <c r="J353" s="150"/>
      <c r="K353" s="151">
        <f t="shared" si="45"/>
        <v>0</v>
      </c>
      <c r="L353" s="151">
        <f t="shared" si="46"/>
        <v>0</v>
      </c>
      <c r="M353" s="146" t="s">
        <v>1892</v>
      </c>
      <c r="N353" s="152" t="s">
        <v>1563</v>
      </c>
      <c r="O353" s="147">
        <v>41905</v>
      </c>
      <c r="P353" s="145"/>
      <c r="Q353" s="153" t="s">
        <v>1893</v>
      </c>
      <c r="R353" s="154"/>
      <c r="S353" s="155"/>
      <c r="T353" s="156"/>
      <c r="U353" s="146" t="s">
        <v>1894</v>
      </c>
      <c r="V353" s="146" t="s">
        <v>1762</v>
      </c>
      <c r="W353" s="146"/>
      <c r="X353" s="146" t="s">
        <v>1574</v>
      </c>
      <c r="Y353" s="145" t="s">
        <v>1895</v>
      </c>
      <c r="Z353" s="146"/>
      <c r="AA353" s="145"/>
      <c r="AB353" s="145"/>
      <c r="AC353" s="157" t="s">
        <v>41</v>
      </c>
      <c r="AD353" s="157"/>
      <c r="AE353" s="146"/>
      <c r="AF353" s="157"/>
      <c r="AG353" s="145"/>
      <c r="AH353" s="146"/>
      <c r="AI353" s="158"/>
      <c r="BD353" s="160" t="e">
        <f t="shared" si="47"/>
        <v>#DIV/0!</v>
      </c>
      <c r="BE353" s="160" t="e">
        <f t="shared" si="48"/>
        <v>#VALUE!</v>
      </c>
      <c r="BF353" s="159">
        <f t="shared" si="49"/>
        <v>0</v>
      </c>
      <c r="BG353" s="159">
        <f t="shared" si="50"/>
        <v>0</v>
      </c>
      <c r="BH353" s="159">
        <f t="shared" si="51"/>
        <v>39</v>
      </c>
      <c r="BI353" s="159">
        <f t="shared" si="52"/>
        <v>0</v>
      </c>
      <c r="BJ353" s="159">
        <f t="shared" si="53"/>
        <v>0</v>
      </c>
    </row>
    <row r="354" spans="1:62" s="159" customFormat="1" ht="17.25" thickTop="1" thickBot="1">
      <c r="A354" s="144"/>
      <c r="B354" s="145"/>
      <c r="C354" s="146"/>
      <c r="D354" s="147">
        <v>10000</v>
      </c>
      <c r="E354" s="146" t="s">
        <v>914</v>
      </c>
      <c r="F354" s="146"/>
      <c r="G354" s="148">
        <v>77000</v>
      </c>
      <c r="H354" s="149"/>
      <c r="I354" s="149"/>
      <c r="J354" s="150"/>
      <c r="K354" s="151">
        <f t="shared" si="45"/>
        <v>0</v>
      </c>
      <c r="L354" s="151">
        <f t="shared" si="46"/>
        <v>0</v>
      </c>
      <c r="M354" s="146" t="s">
        <v>1896</v>
      </c>
      <c r="N354" s="152" t="s">
        <v>1897</v>
      </c>
      <c r="O354" s="147">
        <v>41919</v>
      </c>
      <c r="P354" s="145"/>
      <c r="Q354" s="153" t="s">
        <v>1898</v>
      </c>
      <c r="R354" s="154"/>
      <c r="S354" s="155"/>
      <c r="T354" s="156"/>
      <c r="U354" s="146" t="s">
        <v>1899</v>
      </c>
      <c r="V354" s="146" t="s">
        <v>1900</v>
      </c>
      <c r="W354" s="146">
        <v>41800</v>
      </c>
      <c r="X354" s="146" t="s">
        <v>1574</v>
      </c>
      <c r="Y354" s="145"/>
      <c r="Z354" s="146"/>
      <c r="AA354" s="145"/>
      <c r="AB354" s="145"/>
      <c r="AC354" s="157" t="s">
        <v>514</v>
      </c>
      <c r="AD354" s="157"/>
      <c r="AE354" s="146"/>
      <c r="AF354" s="157"/>
      <c r="AG354" s="145"/>
      <c r="AH354" s="146"/>
      <c r="AI354" s="158"/>
      <c r="BD354" s="160" t="e">
        <f t="shared" si="47"/>
        <v>#DIV/0!</v>
      </c>
      <c r="BE354" s="160" t="e">
        <f t="shared" si="48"/>
        <v>#VALUE!</v>
      </c>
      <c r="BF354" s="159">
        <f t="shared" si="49"/>
        <v>0</v>
      </c>
      <c r="BG354" s="159">
        <f t="shared" si="50"/>
        <v>0</v>
      </c>
      <c r="BH354" s="159">
        <f t="shared" si="51"/>
        <v>42</v>
      </c>
      <c r="BI354" s="159">
        <f t="shared" si="52"/>
        <v>0</v>
      </c>
      <c r="BJ354" s="159">
        <f t="shared" si="53"/>
        <v>0</v>
      </c>
    </row>
    <row r="355" spans="1:62" s="159" customFormat="1" ht="17.25" thickTop="1" thickBot="1">
      <c r="A355" s="144"/>
      <c r="B355" s="145"/>
      <c r="C355" s="146"/>
      <c r="D355" s="147">
        <v>4525</v>
      </c>
      <c r="E355" s="146" t="s">
        <v>1153</v>
      </c>
      <c r="F355" s="146"/>
      <c r="G355" s="148">
        <v>36700</v>
      </c>
      <c r="H355" s="149"/>
      <c r="I355" s="149"/>
      <c r="J355" s="150"/>
      <c r="K355" s="151">
        <f t="shared" si="45"/>
        <v>0</v>
      </c>
      <c r="L355" s="151">
        <f t="shared" si="46"/>
        <v>0</v>
      </c>
      <c r="M355" s="146" t="s">
        <v>1901</v>
      </c>
      <c r="N355" s="152" t="s">
        <v>1902</v>
      </c>
      <c r="O355" s="147">
        <v>41853</v>
      </c>
      <c r="P355" s="145"/>
      <c r="Q355" s="153" t="s">
        <v>1903</v>
      </c>
      <c r="R355" s="154"/>
      <c r="S355" s="155"/>
      <c r="T355" s="156"/>
      <c r="U355" s="146" t="s">
        <v>1904</v>
      </c>
      <c r="V355" s="146"/>
      <c r="W355" s="146" t="s">
        <v>1905</v>
      </c>
      <c r="X355" s="146" t="s">
        <v>1906</v>
      </c>
      <c r="Y355" s="145" t="s">
        <v>1611</v>
      </c>
      <c r="Z355" s="146"/>
      <c r="AA355" s="145"/>
      <c r="AB355" s="145"/>
      <c r="AC355" s="157" t="s">
        <v>41</v>
      </c>
      <c r="AD355" s="157"/>
      <c r="AE355" s="146"/>
      <c r="AF355" s="157"/>
      <c r="AG355" s="145"/>
      <c r="AH355" s="146"/>
      <c r="AI355" s="158"/>
      <c r="BD355" s="160" t="e">
        <f t="shared" si="47"/>
        <v>#DIV/0!</v>
      </c>
      <c r="BE355" s="160" t="e">
        <f t="shared" si="48"/>
        <v>#VALUE!</v>
      </c>
      <c r="BF355" s="159">
        <f t="shared" si="49"/>
        <v>0</v>
      </c>
      <c r="BG355" s="159">
        <f t="shared" si="50"/>
        <v>0</v>
      </c>
      <c r="BH355" s="159">
        <f t="shared" si="51"/>
        <v>107</v>
      </c>
      <c r="BI355" s="159">
        <f t="shared" si="52"/>
        <v>0</v>
      </c>
      <c r="BJ355" s="159">
        <f t="shared" si="53"/>
        <v>0</v>
      </c>
    </row>
    <row r="356" spans="1:62" s="159" customFormat="1" ht="17.25" thickTop="1" thickBot="1">
      <c r="A356" s="144"/>
      <c r="B356" s="145"/>
      <c r="C356" s="146"/>
      <c r="D356" s="147">
        <v>10000</v>
      </c>
      <c r="E356" s="146" t="s">
        <v>914</v>
      </c>
      <c r="F356" s="146"/>
      <c r="G356" s="148">
        <v>58425</v>
      </c>
      <c r="H356" s="149"/>
      <c r="I356" s="149"/>
      <c r="J356" s="150"/>
      <c r="K356" s="151">
        <f t="shared" si="45"/>
        <v>0</v>
      </c>
      <c r="L356" s="151">
        <f t="shared" si="46"/>
        <v>0</v>
      </c>
      <c r="M356" s="146" t="s">
        <v>1907</v>
      </c>
      <c r="N356" s="152" t="s">
        <v>1908</v>
      </c>
      <c r="O356" s="147">
        <v>41940</v>
      </c>
      <c r="P356" s="145">
        <v>58425</v>
      </c>
      <c r="Q356" s="153" t="s">
        <v>1909</v>
      </c>
      <c r="R356" s="154"/>
      <c r="S356" s="155"/>
      <c r="T356" s="156"/>
      <c r="U356" s="146" t="s">
        <v>1910</v>
      </c>
      <c r="V356" s="146"/>
      <c r="W356" s="146" t="s">
        <v>1611</v>
      </c>
      <c r="X356" s="146" t="s">
        <v>1906</v>
      </c>
      <c r="Y356" s="145"/>
      <c r="Z356" s="146"/>
      <c r="AA356" s="145"/>
      <c r="AB356" s="145"/>
      <c r="AC356" s="157" t="s">
        <v>41</v>
      </c>
      <c r="AD356" s="157"/>
      <c r="AE356" s="146"/>
      <c r="AF356" s="157"/>
      <c r="AG356" s="145"/>
      <c r="AH356" s="146"/>
      <c r="AI356" s="158"/>
      <c r="BD356" s="160" t="e">
        <f t="shared" si="47"/>
        <v>#DIV/0!</v>
      </c>
      <c r="BE356" s="160" t="e">
        <f t="shared" si="48"/>
        <v>#VALUE!</v>
      </c>
      <c r="BF356" s="159">
        <f t="shared" si="49"/>
        <v>0</v>
      </c>
      <c r="BG356" s="159">
        <f t="shared" si="50"/>
        <v>0</v>
      </c>
      <c r="BH356" s="159">
        <f t="shared" si="51"/>
        <v>58</v>
      </c>
      <c r="BI356" s="159">
        <f t="shared" si="52"/>
        <v>0</v>
      </c>
      <c r="BJ356" s="159">
        <f t="shared" si="53"/>
        <v>0</v>
      </c>
    </row>
    <row r="357" spans="1:62" s="159" customFormat="1" ht="17.25" thickTop="1" thickBot="1">
      <c r="A357" s="144"/>
      <c r="B357" s="145"/>
      <c r="C357" s="146"/>
      <c r="D357" s="147">
        <v>4800</v>
      </c>
      <c r="E357" s="146" t="s">
        <v>1911</v>
      </c>
      <c r="F357" s="146"/>
      <c r="G357" s="148">
        <v>39870</v>
      </c>
      <c r="H357" s="149"/>
      <c r="I357" s="149"/>
      <c r="J357" s="150"/>
      <c r="K357" s="151">
        <f t="shared" si="45"/>
        <v>0</v>
      </c>
      <c r="L357" s="151">
        <f t="shared" si="46"/>
        <v>0</v>
      </c>
      <c r="M357" s="146" t="s">
        <v>1912</v>
      </c>
      <c r="N357" s="152" t="s">
        <v>1913</v>
      </c>
      <c r="O357" s="147">
        <v>39870</v>
      </c>
      <c r="P357" s="145">
        <v>41897</v>
      </c>
      <c r="Q357" s="153" t="s">
        <v>1914</v>
      </c>
      <c r="R357" s="154">
        <v>24157293</v>
      </c>
      <c r="S357" s="155"/>
      <c r="T357" s="156" t="s">
        <v>1915</v>
      </c>
      <c r="U357" s="146" t="s">
        <v>1916</v>
      </c>
      <c r="V357" s="146"/>
      <c r="W357" s="146" t="s">
        <v>1611</v>
      </c>
      <c r="X357" s="146" t="s">
        <v>1611</v>
      </c>
      <c r="Y357" s="145">
        <v>41899</v>
      </c>
      <c r="Z357" s="146"/>
      <c r="AA357" s="145"/>
      <c r="AB357" s="145"/>
      <c r="AC357" s="157" t="s">
        <v>1917</v>
      </c>
      <c r="AD357" s="157" t="s">
        <v>1917</v>
      </c>
      <c r="AE357" s="146" t="s">
        <v>87</v>
      </c>
      <c r="AF357" s="146"/>
      <c r="AG357" s="146"/>
      <c r="AH357" s="157">
        <v>59435</v>
      </c>
      <c r="AI357" s="145"/>
      <c r="AJ357" s="146"/>
      <c r="AK357" s="158"/>
      <c r="BD357" s="160" t="e">
        <f t="shared" si="47"/>
        <v>#DIV/0!</v>
      </c>
      <c r="BE357" s="160" t="e">
        <f t="shared" si="48"/>
        <v>#VALUE!</v>
      </c>
      <c r="BF357" s="159">
        <f t="shared" si="49"/>
        <v>8</v>
      </c>
      <c r="BG357" s="159">
        <f t="shared" si="50"/>
        <v>0</v>
      </c>
      <c r="BH357" s="159">
        <f t="shared" si="51"/>
        <v>53</v>
      </c>
      <c r="BI357" s="159">
        <f t="shared" si="52"/>
        <v>0</v>
      </c>
      <c r="BJ357" s="159">
        <f t="shared" si="53"/>
        <v>0</v>
      </c>
    </row>
    <row r="358" spans="1:62" customFormat="1" ht="17.25" thickTop="1" thickBot="1">
      <c r="H358" s="149"/>
      <c r="I358" s="149"/>
      <c r="J358" s="150"/>
      <c r="K358" s="151"/>
      <c r="L358" s="151"/>
      <c r="BD358" s="160" t="e">
        <f t="shared" si="47"/>
        <v>#DIV/0!</v>
      </c>
      <c r="BE358" s="160" t="e">
        <f t="shared" si="48"/>
        <v>#DIV/0!</v>
      </c>
      <c r="BF358" s="159">
        <f t="shared" si="49"/>
        <v>0</v>
      </c>
      <c r="BG358" s="159">
        <f t="shared" si="50"/>
        <v>0</v>
      </c>
      <c r="BH358" s="159">
        <f t="shared" si="51"/>
        <v>0</v>
      </c>
      <c r="BI358" s="159">
        <f t="shared" si="52"/>
        <v>0</v>
      </c>
      <c r="BJ358" s="159">
        <f t="shared" si="53"/>
        <v>0</v>
      </c>
    </row>
    <row r="359" spans="1:62" customFormat="1" ht="21.75" thickTop="1" thickBot="1">
      <c r="H359" s="149"/>
      <c r="I359" s="149"/>
      <c r="J359" s="150"/>
      <c r="K359" s="151"/>
      <c r="L359" s="151"/>
      <c r="M359" s="161" t="s">
        <v>1918</v>
      </c>
      <c r="N359" s="161"/>
      <c r="O359" s="161"/>
      <c r="P359" s="161"/>
      <c r="Q359" s="161"/>
      <c r="R359" s="161"/>
      <c r="BD359" s="160" t="e">
        <f t="shared" si="47"/>
        <v>#DIV/0!</v>
      </c>
      <c r="BE359" s="160" t="e">
        <f t="shared" si="48"/>
        <v>#DIV/0!</v>
      </c>
      <c r="BF359" s="159">
        <f t="shared" si="49"/>
        <v>0</v>
      </c>
      <c r="BG359" s="159">
        <f t="shared" si="50"/>
        <v>0</v>
      </c>
      <c r="BH359" s="159">
        <f t="shared" si="51"/>
        <v>0</v>
      </c>
      <c r="BI359" s="159">
        <f t="shared" si="52"/>
        <v>0</v>
      </c>
      <c r="BJ359" s="159">
        <f t="shared" si="53"/>
        <v>0</v>
      </c>
    </row>
    <row r="360" spans="1:62" customFormat="1" ht="17.25" thickTop="1" thickBot="1">
      <c r="H360" s="149"/>
      <c r="I360" s="149"/>
      <c r="J360" s="150"/>
      <c r="K360" s="151"/>
      <c r="L360" s="151"/>
      <c r="M360" s="162" t="s">
        <v>1919</v>
      </c>
      <c r="BD360" s="160" t="e">
        <f t="shared" si="47"/>
        <v>#DIV/0!</v>
      </c>
      <c r="BE360" s="160" t="e">
        <f t="shared" si="48"/>
        <v>#DIV/0!</v>
      </c>
      <c r="BF360" s="159">
        <f t="shared" si="49"/>
        <v>0</v>
      </c>
      <c r="BG360" s="159">
        <f t="shared" si="50"/>
        <v>0</v>
      </c>
      <c r="BH360" s="159">
        <f t="shared" si="51"/>
        <v>0</v>
      </c>
      <c r="BI360" s="159">
        <f t="shared" si="52"/>
        <v>0</v>
      </c>
      <c r="BJ360" s="159">
        <f t="shared" si="53"/>
        <v>0</v>
      </c>
    </row>
    <row r="361" spans="1:62" s="159" customFormat="1" ht="17.25" thickTop="1" thickBot="1">
      <c r="A361" s="144"/>
      <c r="B361" s="145"/>
      <c r="C361" s="146"/>
      <c r="D361" s="147">
        <v>7200</v>
      </c>
      <c r="E361" s="146" t="s">
        <v>1042</v>
      </c>
      <c r="F361" s="146"/>
      <c r="G361" s="148">
        <v>57000</v>
      </c>
      <c r="H361" s="149"/>
      <c r="I361" s="149"/>
      <c r="J361" s="150"/>
      <c r="K361" s="151">
        <f t="shared" ref="K361:K424" si="54">J361/(1.13)</f>
        <v>0</v>
      </c>
      <c r="L361" s="151">
        <f t="shared" ref="L361:L424" si="55">K361*0.13</f>
        <v>0</v>
      </c>
      <c r="M361" s="146" t="s">
        <v>1920</v>
      </c>
      <c r="N361" s="152" t="s">
        <v>910</v>
      </c>
      <c r="O361" s="147">
        <v>1</v>
      </c>
      <c r="P361" s="145" t="s">
        <v>667</v>
      </c>
      <c r="Q361" s="153" t="s">
        <v>1921</v>
      </c>
      <c r="R361" s="154" t="s">
        <v>1922</v>
      </c>
      <c r="S361" s="155"/>
      <c r="T361" s="156"/>
      <c r="U361" s="146"/>
      <c r="V361" s="146"/>
      <c r="W361" s="146"/>
      <c r="X361" s="146"/>
      <c r="Y361" s="145">
        <v>41242</v>
      </c>
      <c r="Z361" s="146">
        <v>41242</v>
      </c>
      <c r="AA361" s="145"/>
      <c r="AB361" s="145"/>
      <c r="AC361" s="157" t="s">
        <v>280</v>
      </c>
      <c r="AD361" s="157" t="s">
        <v>707</v>
      </c>
      <c r="AE361" s="146"/>
      <c r="AF361" s="157"/>
      <c r="AG361" s="145"/>
      <c r="AH361" s="146"/>
      <c r="AI361" s="158"/>
      <c r="BD361" s="160" t="e">
        <f t="shared" si="47"/>
        <v>#DIV/0!</v>
      </c>
      <c r="BE361" s="160" t="e">
        <f t="shared" si="48"/>
        <v>#VALUE!</v>
      </c>
      <c r="BF361" s="159">
        <f t="shared" si="49"/>
        <v>8</v>
      </c>
      <c r="BG361" s="159">
        <f t="shared" si="50"/>
        <v>0</v>
      </c>
      <c r="BH361" s="159">
        <f t="shared" si="51"/>
        <v>0</v>
      </c>
      <c r="BI361" s="159">
        <f t="shared" si="52"/>
        <v>0</v>
      </c>
      <c r="BJ361" s="159">
        <f t="shared" si="53"/>
        <v>0</v>
      </c>
    </row>
    <row r="362" spans="1:62" s="159" customFormat="1" ht="17.25" thickTop="1" thickBot="1">
      <c r="A362" s="144"/>
      <c r="B362" s="145"/>
      <c r="C362" s="146"/>
      <c r="D362" s="147">
        <v>5800</v>
      </c>
      <c r="E362" s="146" t="s">
        <v>1042</v>
      </c>
      <c r="F362" s="146"/>
      <c r="G362" s="148">
        <v>45000</v>
      </c>
      <c r="H362" s="149"/>
      <c r="I362" s="149"/>
      <c r="J362" s="150"/>
      <c r="K362" s="151">
        <f t="shared" si="54"/>
        <v>0</v>
      </c>
      <c r="L362" s="151">
        <f t="shared" si="55"/>
        <v>0</v>
      </c>
      <c r="M362" s="146" t="s">
        <v>1923</v>
      </c>
      <c r="N362" s="152" t="s">
        <v>989</v>
      </c>
      <c r="O362" s="147">
        <v>1</v>
      </c>
      <c r="P362" s="145" t="s">
        <v>667</v>
      </c>
      <c r="Q362" s="153" t="s">
        <v>1924</v>
      </c>
      <c r="R362" s="154" t="s">
        <v>1925</v>
      </c>
      <c r="S362" s="155"/>
      <c r="T362" s="156"/>
      <c r="U362" s="146" t="s">
        <v>1926</v>
      </c>
      <c r="V362" s="146"/>
      <c r="W362" s="146"/>
      <c r="X362" s="146"/>
      <c r="Y362" s="145">
        <v>41242</v>
      </c>
      <c r="Z362" s="146">
        <v>41242</v>
      </c>
      <c r="AA362" s="145"/>
      <c r="AB362" s="145"/>
      <c r="AC362" s="157" t="s">
        <v>1160</v>
      </c>
      <c r="AD362" s="157" t="s">
        <v>707</v>
      </c>
      <c r="AE362" s="146"/>
      <c r="AF362" s="157"/>
      <c r="AG362" s="145"/>
      <c r="AH362" s="146"/>
      <c r="AI362" s="158"/>
      <c r="BD362" s="160" t="e">
        <f t="shared" si="47"/>
        <v>#DIV/0!</v>
      </c>
      <c r="BE362" s="160" t="e">
        <f t="shared" si="48"/>
        <v>#VALUE!</v>
      </c>
      <c r="BF362" s="159">
        <f t="shared" si="49"/>
        <v>8</v>
      </c>
      <c r="BG362" s="159">
        <f t="shared" si="50"/>
        <v>0</v>
      </c>
      <c r="BH362" s="159">
        <f t="shared" si="51"/>
        <v>24</v>
      </c>
      <c r="BI362" s="159">
        <f t="shared" si="52"/>
        <v>0</v>
      </c>
      <c r="BJ362" s="159">
        <f t="shared" si="53"/>
        <v>0</v>
      </c>
    </row>
    <row r="363" spans="1:62" s="159" customFormat="1" ht="17.25" thickTop="1" thickBot="1">
      <c r="A363" s="144"/>
      <c r="B363" s="145"/>
      <c r="C363" s="146"/>
      <c r="D363" s="147">
        <v>7200</v>
      </c>
      <c r="E363" s="146" t="s">
        <v>1038</v>
      </c>
      <c r="F363" s="146"/>
      <c r="G363" s="148">
        <v>57000</v>
      </c>
      <c r="H363" s="149"/>
      <c r="I363" s="149"/>
      <c r="J363" s="150"/>
      <c r="K363" s="151">
        <f t="shared" si="54"/>
        <v>0</v>
      </c>
      <c r="L363" s="151">
        <f t="shared" si="55"/>
        <v>0</v>
      </c>
      <c r="M363" s="146" t="s">
        <v>1927</v>
      </c>
      <c r="N363" s="152" t="s">
        <v>910</v>
      </c>
      <c r="O363" s="147">
        <v>1</v>
      </c>
      <c r="P363" s="145" t="s">
        <v>667</v>
      </c>
      <c r="Q363" s="153" t="s">
        <v>1928</v>
      </c>
      <c r="R363" s="154" t="s">
        <v>1929</v>
      </c>
      <c r="S363" s="155"/>
      <c r="T363" s="156"/>
      <c r="U363" s="146" t="s">
        <v>1930</v>
      </c>
      <c r="V363" s="146"/>
      <c r="W363" s="146"/>
      <c r="X363" s="146"/>
      <c r="Y363" s="145">
        <v>41242</v>
      </c>
      <c r="Z363" s="146">
        <v>41242</v>
      </c>
      <c r="AA363" s="145"/>
      <c r="AB363" s="145"/>
      <c r="AC363" s="157" t="s">
        <v>576</v>
      </c>
      <c r="AD363" s="157" t="s">
        <v>707</v>
      </c>
      <c r="AE363" s="146"/>
      <c r="AF363" s="157"/>
      <c r="AG363" s="145"/>
      <c r="AH363" s="146"/>
      <c r="AI363" s="158"/>
      <c r="BD363" s="160" t="e">
        <f t="shared" si="47"/>
        <v>#DIV/0!</v>
      </c>
      <c r="BE363" s="160" t="e">
        <f t="shared" si="48"/>
        <v>#VALUE!</v>
      </c>
      <c r="BF363" s="159">
        <f t="shared" si="49"/>
        <v>8</v>
      </c>
      <c r="BG363" s="159">
        <f t="shared" si="50"/>
        <v>0</v>
      </c>
      <c r="BH363" s="159">
        <f t="shared" si="51"/>
        <v>26</v>
      </c>
      <c r="BI363" s="159">
        <f t="shared" si="52"/>
        <v>0</v>
      </c>
      <c r="BJ363" s="159">
        <f t="shared" si="53"/>
        <v>0</v>
      </c>
    </row>
    <row r="364" spans="1:62" s="159" customFormat="1" ht="17.25" thickTop="1" thickBot="1">
      <c r="A364" s="144"/>
      <c r="B364" s="145"/>
      <c r="C364" s="146"/>
      <c r="D364" s="147">
        <v>7200</v>
      </c>
      <c r="E364" s="146" t="s">
        <v>1931</v>
      </c>
      <c r="F364" s="146"/>
      <c r="G364" s="148">
        <v>56750</v>
      </c>
      <c r="H364" s="149"/>
      <c r="I364" s="149"/>
      <c r="J364" s="150"/>
      <c r="K364" s="151">
        <f t="shared" si="54"/>
        <v>0</v>
      </c>
      <c r="L364" s="151">
        <f t="shared" si="55"/>
        <v>0</v>
      </c>
      <c r="M364" s="146" t="s">
        <v>1932</v>
      </c>
      <c r="N364" s="152" t="s">
        <v>1198</v>
      </c>
      <c r="O364" s="147"/>
      <c r="P364" s="145" t="s">
        <v>667</v>
      </c>
      <c r="Q364" s="153" t="s">
        <v>1933</v>
      </c>
      <c r="R364" s="154">
        <v>25936908</v>
      </c>
      <c r="S364" s="155"/>
      <c r="T364" s="156"/>
      <c r="U364" s="146"/>
      <c r="V364" s="146"/>
      <c r="W364" s="146"/>
      <c r="X364" s="146"/>
      <c r="Y364" s="145">
        <v>41221</v>
      </c>
      <c r="Z364" s="146">
        <v>41221</v>
      </c>
      <c r="AA364" s="145"/>
      <c r="AB364" s="145"/>
      <c r="AC364" s="157" t="s">
        <v>576</v>
      </c>
      <c r="AD364" s="157" t="s">
        <v>707</v>
      </c>
      <c r="AE364" s="146"/>
      <c r="AF364" s="157"/>
      <c r="AG364" s="145"/>
      <c r="AH364" s="146"/>
      <c r="AI364" s="158"/>
      <c r="BD364" s="160" t="e">
        <f t="shared" si="47"/>
        <v>#DIV/0!</v>
      </c>
      <c r="BE364" s="160" t="e">
        <f t="shared" si="48"/>
        <v>#VALUE!</v>
      </c>
      <c r="BF364" s="159">
        <f t="shared" si="49"/>
        <v>8</v>
      </c>
      <c r="BG364" s="159">
        <f t="shared" si="50"/>
        <v>0</v>
      </c>
      <c r="BH364" s="159">
        <f t="shared" si="51"/>
        <v>0</v>
      </c>
      <c r="BI364" s="159">
        <f t="shared" si="52"/>
        <v>0</v>
      </c>
      <c r="BJ364" s="159">
        <f t="shared" si="53"/>
        <v>0</v>
      </c>
    </row>
    <row r="365" spans="1:62" s="159" customFormat="1" ht="17.25" thickTop="1" thickBot="1">
      <c r="A365" s="144"/>
      <c r="B365" s="145"/>
      <c r="C365" s="146"/>
      <c r="D365" s="147">
        <v>7200</v>
      </c>
      <c r="E365" s="146" t="s">
        <v>914</v>
      </c>
      <c r="F365" s="146"/>
      <c r="G365" s="148">
        <v>55850</v>
      </c>
      <c r="H365" s="149"/>
      <c r="I365" s="149"/>
      <c r="J365" s="150"/>
      <c r="K365" s="151">
        <f t="shared" si="54"/>
        <v>0</v>
      </c>
      <c r="L365" s="151">
        <f t="shared" si="55"/>
        <v>0</v>
      </c>
      <c r="M365" s="146" t="s">
        <v>1934</v>
      </c>
      <c r="N365" s="152" t="s">
        <v>638</v>
      </c>
      <c r="O365" s="147"/>
      <c r="P365" s="145"/>
      <c r="Q365" s="153" t="s">
        <v>1935</v>
      </c>
      <c r="R365" s="154" t="s">
        <v>1936</v>
      </c>
      <c r="S365" s="155"/>
      <c r="T365" s="156"/>
      <c r="U365" s="146"/>
      <c r="V365" s="146"/>
      <c r="W365" s="146"/>
      <c r="X365" s="146"/>
      <c r="Y365" s="145">
        <v>41240</v>
      </c>
      <c r="Z365" s="146">
        <v>41240</v>
      </c>
      <c r="AA365" s="145"/>
      <c r="AB365" s="145"/>
      <c r="AC365" s="157" t="s">
        <v>576</v>
      </c>
      <c r="AD365" s="157" t="s">
        <v>707</v>
      </c>
      <c r="AE365" s="146"/>
      <c r="AF365" s="157"/>
      <c r="AG365" s="145"/>
      <c r="AH365" s="146"/>
      <c r="AI365" s="158"/>
      <c r="BD365" s="160" t="e">
        <f t="shared" si="47"/>
        <v>#DIV/0!</v>
      </c>
      <c r="BE365" s="160" t="e">
        <f t="shared" si="48"/>
        <v>#VALUE!</v>
      </c>
      <c r="BF365" s="159">
        <f t="shared" si="49"/>
        <v>8</v>
      </c>
      <c r="BG365" s="159">
        <f t="shared" si="50"/>
        <v>0</v>
      </c>
      <c r="BH365" s="159">
        <f t="shared" si="51"/>
        <v>0</v>
      </c>
      <c r="BI365" s="159">
        <f t="shared" si="52"/>
        <v>0</v>
      </c>
      <c r="BJ365" s="159">
        <f t="shared" si="53"/>
        <v>0</v>
      </c>
    </row>
    <row r="366" spans="1:62" s="159" customFormat="1" ht="17.25" thickTop="1" thickBot="1">
      <c r="A366" s="144"/>
      <c r="B366" s="145"/>
      <c r="C366" s="146"/>
      <c r="D366" s="147"/>
      <c r="E366" s="146"/>
      <c r="F366" s="146"/>
      <c r="G366" s="148"/>
      <c r="H366" s="149"/>
      <c r="I366" s="149"/>
      <c r="J366" s="150"/>
      <c r="K366" s="151">
        <f t="shared" si="54"/>
        <v>0</v>
      </c>
      <c r="L366" s="151">
        <f t="shared" si="55"/>
        <v>0</v>
      </c>
      <c r="M366" s="146" t="s">
        <v>1937</v>
      </c>
      <c r="N366" s="152"/>
      <c r="O366" s="147"/>
      <c r="P366" s="145"/>
      <c r="Q366" s="153"/>
      <c r="R366" s="154"/>
      <c r="S366" s="155"/>
      <c r="T366" s="156"/>
      <c r="U366" s="146"/>
      <c r="V366" s="146"/>
      <c r="W366" s="146"/>
      <c r="X366" s="146"/>
      <c r="Y366" s="145"/>
      <c r="Z366" s="146"/>
      <c r="AA366" s="145"/>
      <c r="AB366" s="145"/>
      <c r="AC366" s="157"/>
      <c r="AD366" s="157"/>
      <c r="AE366" s="146"/>
      <c r="AF366" s="157"/>
      <c r="AG366" s="145"/>
      <c r="AH366" s="146"/>
      <c r="AI366" s="158"/>
      <c r="BD366" s="160" t="e">
        <f t="shared" si="47"/>
        <v>#DIV/0!</v>
      </c>
      <c r="BE366" s="160" t="e">
        <f t="shared" si="48"/>
        <v>#DIV/0!</v>
      </c>
      <c r="BF366" s="159">
        <f t="shared" si="49"/>
        <v>0</v>
      </c>
      <c r="BG366" s="159">
        <f t="shared" si="50"/>
        <v>0</v>
      </c>
      <c r="BH366" s="159">
        <f t="shared" si="51"/>
        <v>0</v>
      </c>
      <c r="BI366" s="159">
        <f t="shared" si="52"/>
        <v>0</v>
      </c>
      <c r="BJ366" s="159">
        <f t="shared" si="53"/>
        <v>0</v>
      </c>
    </row>
    <row r="367" spans="1:62" s="159" customFormat="1" ht="17.25" thickTop="1" thickBot="1">
      <c r="A367" s="144"/>
      <c r="B367" s="145"/>
      <c r="C367" s="146"/>
      <c r="D367" s="147">
        <v>7200</v>
      </c>
      <c r="E367" s="146" t="s">
        <v>1135</v>
      </c>
      <c r="F367" s="146"/>
      <c r="G367" s="148">
        <v>57900</v>
      </c>
      <c r="H367" s="149"/>
      <c r="I367" s="149"/>
      <c r="J367" s="150"/>
      <c r="K367" s="151">
        <f t="shared" si="54"/>
        <v>0</v>
      </c>
      <c r="L367" s="151">
        <f t="shared" si="55"/>
        <v>0</v>
      </c>
      <c r="M367" s="146" t="s">
        <v>1938</v>
      </c>
      <c r="N367" s="152" t="s">
        <v>729</v>
      </c>
      <c r="O367" s="147"/>
      <c r="P367" s="145" t="s">
        <v>1939</v>
      </c>
      <c r="Q367" s="153" t="s">
        <v>1940</v>
      </c>
      <c r="R367" s="154" t="s">
        <v>1941</v>
      </c>
      <c r="S367" s="155"/>
      <c r="T367" s="156"/>
      <c r="U367" s="146" t="s">
        <v>1942</v>
      </c>
      <c r="V367" s="146"/>
      <c r="W367" s="146"/>
      <c r="X367" s="146"/>
      <c r="Y367" s="145">
        <v>41213</v>
      </c>
      <c r="Z367" s="146">
        <v>41213</v>
      </c>
      <c r="AA367" s="145"/>
      <c r="AB367" s="145"/>
      <c r="AC367" s="157" t="s">
        <v>576</v>
      </c>
      <c r="AD367" s="157" t="s">
        <v>707</v>
      </c>
      <c r="AE367" s="146"/>
      <c r="AF367" s="157"/>
      <c r="AG367" s="145"/>
      <c r="AH367" s="146"/>
      <c r="AI367" s="158"/>
      <c r="BD367" s="160" t="e">
        <f t="shared" si="47"/>
        <v>#DIV/0!</v>
      </c>
      <c r="BE367" s="160" t="e">
        <f t="shared" si="48"/>
        <v>#VALUE!</v>
      </c>
      <c r="BF367" s="159">
        <f t="shared" si="49"/>
        <v>8</v>
      </c>
      <c r="BG367" s="159">
        <f t="shared" si="50"/>
        <v>0</v>
      </c>
      <c r="BH367" s="159">
        <f t="shared" si="51"/>
        <v>18</v>
      </c>
      <c r="BI367" s="159">
        <f t="shared" si="52"/>
        <v>0</v>
      </c>
      <c r="BJ367" s="159">
        <f t="shared" si="53"/>
        <v>0</v>
      </c>
    </row>
    <row r="368" spans="1:62" s="159" customFormat="1" ht="17.25" thickTop="1" thickBot="1">
      <c r="A368" s="144"/>
      <c r="B368" s="145"/>
      <c r="C368" s="146"/>
      <c r="D368" s="147">
        <v>7200</v>
      </c>
      <c r="E368" s="146" t="s">
        <v>1135</v>
      </c>
      <c r="F368" s="146"/>
      <c r="G368" s="148">
        <v>55850</v>
      </c>
      <c r="H368" s="149"/>
      <c r="I368" s="149"/>
      <c r="J368" s="150"/>
      <c r="K368" s="151">
        <f t="shared" si="54"/>
        <v>0</v>
      </c>
      <c r="L368" s="151">
        <f t="shared" si="55"/>
        <v>0</v>
      </c>
      <c r="M368" s="146" t="s">
        <v>1943</v>
      </c>
      <c r="N368" s="152" t="s">
        <v>638</v>
      </c>
      <c r="O368" s="147"/>
      <c r="P368" s="145" t="s">
        <v>667</v>
      </c>
      <c r="Q368" s="153" t="s">
        <v>1944</v>
      </c>
      <c r="R368" s="154" t="s">
        <v>1945</v>
      </c>
      <c r="S368" s="155"/>
      <c r="T368" s="156"/>
      <c r="U368" s="146" t="s">
        <v>1946</v>
      </c>
      <c r="V368" s="146"/>
      <c r="W368" s="146"/>
      <c r="X368" s="146"/>
      <c r="Y368" s="145">
        <v>41237</v>
      </c>
      <c r="Z368" s="146">
        <v>41237</v>
      </c>
      <c r="AA368" s="145"/>
      <c r="AB368" s="145"/>
      <c r="AC368" s="157" t="s">
        <v>1212</v>
      </c>
      <c r="AD368" s="157" t="s">
        <v>1213</v>
      </c>
      <c r="AE368" s="146"/>
      <c r="AF368" s="157"/>
      <c r="AG368" s="145"/>
      <c r="AH368" s="146"/>
      <c r="AI368" s="158"/>
      <c r="BD368" s="160" t="e">
        <f t="shared" si="47"/>
        <v>#DIV/0!</v>
      </c>
      <c r="BE368" s="160" t="e">
        <f t="shared" si="48"/>
        <v>#VALUE!</v>
      </c>
      <c r="BF368" s="159">
        <f t="shared" si="49"/>
        <v>8</v>
      </c>
      <c r="BG368" s="159">
        <f t="shared" si="50"/>
        <v>0</v>
      </c>
      <c r="BH368" s="159">
        <f t="shared" si="51"/>
        <v>13</v>
      </c>
      <c r="BI368" s="159">
        <f t="shared" si="52"/>
        <v>0</v>
      </c>
      <c r="BJ368" s="159">
        <f t="shared" si="53"/>
        <v>0</v>
      </c>
    </row>
    <row r="369" spans="1:62" s="159" customFormat="1" ht="17.25" thickTop="1" thickBot="1">
      <c r="A369" s="144"/>
      <c r="B369" s="145"/>
      <c r="C369" s="146"/>
      <c r="D369" s="147">
        <v>7200</v>
      </c>
      <c r="E369" s="146" t="s">
        <v>914</v>
      </c>
      <c r="F369" s="146"/>
      <c r="G369" s="148">
        <v>55000</v>
      </c>
      <c r="H369" s="149"/>
      <c r="I369" s="149"/>
      <c r="J369" s="150"/>
      <c r="K369" s="151">
        <f t="shared" si="54"/>
        <v>0</v>
      </c>
      <c r="L369" s="151">
        <f t="shared" si="55"/>
        <v>0</v>
      </c>
      <c r="M369" s="146" t="s">
        <v>1947</v>
      </c>
      <c r="N369" s="152" t="s">
        <v>1198</v>
      </c>
      <c r="O369" s="147"/>
      <c r="P369" s="145" t="s">
        <v>667</v>
      </c>
      <c r="Q369" s="153" t="s">
        <v>1948</v>
      </c>
      <c r="R369" s="154">
        <v>26363768</v>
      </c>
      <c r="S369" s="155"/>
      <c r="T369" s="156"/>
      <c r="U369" s="146" t="s">
        <v>1946</v>
      </c>
      <c r="V369" s="146"/>
      <c r="W369" s="146"/>
      <c r="X369" s="146"/>
      <c r="Y369" s="145">
        <v>41238</v>
      </c>
      <c r="Z369" s="146">
        <v>41238</v>
      </c>
      <c r="AA369" s="145"/>
      <c r="AB369" s="145"/>
      <c r="AC369" s="157" t="s">
        <v>1160</v>
      </c>
      <c r="AD369" s="157" t="s">
        <v>707</v>
      </c>
      <c r="AE369" s="146"/>
      <c r="AF369" s="157"/>
      <c r="AG369" s="145"/>
      <c r="AH369" s="146"/>
      <c r="AI369" s="158"/>
      <c r="BD369" s="160" t="e">
        <f t="shared" si="47"/>
        <v>#DIV/0!</v>
      </c>
      <c r="BE369" s="160" t="e">
        <f t="shared" si="48"/>
        <v>#VALUE!</v>
      </c>
      <c r="BF369" s="159">
        <f t="shared" si="49"/>
        <v>8</v>
      </c>
      <c r="BG369" s="159">
        <f t="shared" si="50"/>
        <v>0</v>
      </c>
      <c r="BH369" s="159">
        <f t="shared" si="51"/>
        <v>13</v>
      </c>
      <c r="BI369" s="159">
        <f t="shared" si="52"/>
        <v>0</v>
      </c>
      <c r="BJ369" s="159">
        <f t="shared" si="53"/>
        <v>0</v>
      </c>
    </row>
    <row r="370" spans="1:62" s="159" customFormat="1" ht="17.25" thickTop="1" thickBot="1">
      <c r="A370" s="144"/>
      <c r="B370" s="145"/>
      <c r="C370" s="146"/>
      <c r="D370" s="147">
        <v>7200</v>
      </c>
      <c r="E370" s="146" t="s">
        <v>1135</v>
      </c>
      <c r="F370" s="146"/>
      <c r="G370" s="148">
        <v>55850</v>
      </c>
      <c r="H370" s="149"/>
      <c r="I370" s="149"/>
      <c r="J370" s="150"/>
      <c r="K370" s="151">
        <f t="shared" si="54"/>
        <v>0</v>
      </c>
      <c r="L370" s="151">
        <f t="shared" si="55"/>
        <v>0</v>
      </c>
      <c r="M370" s="146" t="s">
        <v>1949</v>
      </c>
      <c r="N370" s="152" t="s">
        <v>638</v>
      </c>
      <c r="O370" s="147">
        <v>1</v>
      </c>
      <c r="P370" s="145" t="s">
        <v>667</v>
      </c>
      <c r="Q370" s="153" t="s">
        <v>1950</v>
      </c>
      <c r="R370" s="154" t="s">
        <v>1951</v>
      </c>
      <c r="S370" s="155"/>
      <c r="T370" s="156"/>
      <c r="U370" s="146" t="s">
        <v>1952</v>
      </c>
      <c r="V370" s="146"/>
      <c r="W370" s="146"/>
      <c r="X370" s="146"/>
      <c r="Y370" s="145">
        <v>41240</v>
      </c>
      <c r="Z370" s="146">
        <v>41240</v>
      </c>
      <c r="AA370" s="145"/>
      <c r="AB370" s="145"/>
      <c r="AC370" s="157" t="s">
        <v>941</v>
      </c>
      <c r="AD370" s="157" t="s">
        <v>942</v>
      </c>
      <c r="AE370" s="146"/>
      <c r="AF370" s="157"/>
      <c r="AG370" s="145"/>
      <c r="AH370" s="146"/>
      <c r="AI370" s="158"/>
      <c r="BD370" s="160" t="e">
        <f t="shared" si="47"/>
        <v>#DIV/0!</v>
      </c>
      <c r="BE370" s="160" t="e">
        <f t="shared" si="48"/>
        <v>#VALUE!</v>
      </c>
      <c r="BF370" s="159">
        <f t="shared" si="49"/>
        <v>8</v>
      </c>
      <c r="BG370" s="159">
        <f t="shared" si="50"/>
        <v>0</v>
      </c>
      <c r="BH370" s="159">
        <f t="shared" si="51"/>
        <v>41</v>
      </c>
      <c r="BI370" s="159">
        <f t="shared" si="52"/>
        <v>0</v>
      </c>
      <c r="BJ370" s="159">
        <f t="shared" si="53"/>
        <v>0</v>
      </c>
    </row>
    <row r="371" spans="1:62" s="159" customFormat="1" ht="17.25" thickTop="1" thickBot="1">
      <c r="A371" s="144"/>
      <c r="B371" s="145"/>
      <c r="C371" s="146"/>
      <c r="D371" s="147">
        <v>7700</v>
      </c>
      <c r="E371" s="146" t="s">
        <v>914</v>
      </c>
      <c r="F371" s="146"/>
      <c r="G371" s="148">
        <v>61125</v>
      </c>
      <c r="H371" s="149"/>
      <c r="I371" s="149"/>
      <c r="J371" s="150"/>
      <c r="K371" s="151">
        <f t="shared" si="54"/>
        <v>0</v>
      </c>
      <c r="L371" s="151">
        <f t="shared" si="55"/>
        <v>0</v>
      </c>
      <c r="M371" s="146" t="s">
        <v>1953</v>
      </c>
      <c r="N371" s="152" t="s">
        <v>1954</v>
      </c>
      <c r="O371" s="147"/>
      <c r="P371" s="145" t="s">
        <v>667</v>
      </c>
      <c r="Q371" s="153" t="s">
        <v>1955</v>
      </c>
      <c r="R371" s="154" t="s">
        <v>1956</v>
      </c>
      <c r="S371" s="155"/>
      <c r="T371" s="156"/>
      <c r="U371" s="146" t="s">
        <v>1957</v>
      </c>
      <c r="V371" s="146"/>
      <c r="W371" s="146"/>
      <c r="X371" s="146"/>
      <c r="Y371" s="145">
        <v>41239</v>
      </c>
      <c r="Z371" s="146">
        <v>41239</v>
      </c>
      <c r="AA371" s="145"/>
      <c r="AB371" s="145"/>
      <c r="AC371" s="157" t="s">
        <v>941</v>
      </c>
      <c r="AD371" s="157" t="s">
        <v>942</v>
      </c>
      <c r="AE371" s="146"/>
      <c r="AF371" s="157"/>
      <c r="AG371" s="145"/>
      <c r="AH371" s="146"/>
      <c r="AI371" s="158"/>
      <c r="BD371" s="160" t="e">
        <f t="shared" si="47"/>
        <v>#DIV/0!</v>
      </c>
      <c r="BE371" s="160" t="e">
        <f t="shared" si="48"/>
        <v>#VALUE!</v>
      </c>
      <c r="BF371" s="159">
        <f t="shared" si="49"/>
        <v>8</v>
      </c>
      <c r="BG371" s="159">
        <f t="shared" si="50"/>
        <v>0</v>
      </c>
      <c r="BH371" s="159">
        <f t="shared" si="51"/>
        <v>44</v>
      </c>
      <c r="BI371" s="159">
        <f t="shared" si="52"/>
        <v>0</v>
      </c>
      <c r="BJ371" s="159">
        <f t="shared" si="53"/>
        <v>0</v>
      </c>
    </row>
    <row r="372" spans="1:62" s="159" customFormat="1" ht="17.25" thickTop="1" thickBot="1">
      <c r="A372" s="144"/>
      <c r="B372" s="145"/>
      <c r="C372" s="146"/>
      <c r="D372" s="147">
        <v>7200</v>
      </c>
      <c r="E372" s="146" t="s">
        <v>1027</v>
      </c>
      <c r="F372" s="146"/>
      <c r="G372" s="148">
        <v>57000</v>
      </c>
      <c r="H372" s="149"/>
      <c r="I372" s="149"/>
      <c r="J372" s="150"/>
      <c r="K372" s="151">
        <f t="shared" si="54"/>
        <v>0</v>
      </c>
      <c r="L372" s="151">
        <f t="shared" si="55"/>
        <v>0</v>
      </c>
      <c r="M372" s="146" t="s">
        <v>1958</v>
      </c>
      <c r="N372" s="152" t="s">
        <v>1959</v>
      </c>
      <c r="O372" s="147"/>
      <c r="P372" s="145" t="s">
        <v>917</v>
      </c>
      <c r="Q372" s="153" t="s">
        <v>1960</v>
      </c>
      <c r="R372" s="154" t="s">
        <v>1961</v>
      </c>
      <c r="S372" s="155"/>
      <c r="T372" s="156"/>
      <c r="U372" s="146" t="s">
        <v>1962</v>
      </c>
      <c r="V372" s="146"/>
      <c r="W372" s="146"/>
      <c r="X372" s="146"/>
      <c r="Y372" s="145">
        <v>41141</v>
      </c>
      <c r="Z372" s="146">
        <v>41141</v>
      </c>
      <c r="AA372" s="145"/>
      <c r="AB372" s="145"/>
      <c r="AC372" s="157" t="s">
        <v>593</v>
      </c>
      <c r="AD372" s="157" t="s">
        <v>707</v>
      </c>
      <c r="AE372" s="146"/>
      <c r="AF372" s="157"/>
      <c r="AG372" s="145"/>
      <c r="AH372" s="146"/>
      <c r="AI372" s="158"/>
      <c r="BD372" s="160" t="e">
        <f t="shared" si="47"/>
        <v>#DIV/0!</v>
      </c>
      <c r="BE372" s="160" t="e">
        <f t="shared" si="48"/>
        <v>#VALUE!</v>
      </c>
      <c r="BF372" s="159">
        <f t="shared" si="49"/>
        <v>8</v>
      </c>
      <c r="BG372" s="159">
        <f t="shared" si="50"/>
        <v>0</v>
      </c>
      <c r="BH372" s="159">
        <f t="shared" si="51"/>
        <v>31</v>
      </c>
      <c r="BI372" s="159">
        <f t="shared" si="52"/>
        <v>0</v>
      </c>
      <c r="BJ372" s="159">
        <f t="shared" si="53"/>
        <v>0</v>
      </c>
    </row>
    <row r="373" spans="1:62" s="159" customFormat="1" ht="17.25" thickTop="1" thickBot="1">
      <c r="A373" s="144">
        <v>30038</v>
      </c>
      <c r="B373" s="145">
        <v>42058</v>
      </c>
      <c r="C373" s="146" t="s">
        <v>99</v>
      </c>
      <c r="D373" s="147">
        <v>14400</v>
      </c>
      <c r="E373" s="146" t="s">
        <v>1963</v>
      </c>
      <c r="F373" s="146"/>
      <c r="G373" s="148">
        <v>34400</v>
      </c>
      <c r="H373" s="149"/>
      <c r="I373" s="149"/>
      <c r="J373" s="150"/>
      <c r="K373" s="151">
        <f t="shared" si="54"/>
        <v>0</v>
      </c>
      <c r="L373" s="151">
        <f t="shared" si="55"/>
        <v>0</v>
      </c>
      <c r="M373" s="146" t="s">
        <v>1964</v>
      </c>
      <c r="N373" s="152" t="s">
        <v>1965</v>
      </c>
      <c r="O373" s="147"/>
      <c r="P373" s="145"/>
      <c r="Q373" s="153" t="s">
        <v>1966</v>
      </c>
      <c r="R373" s="154"/>
      <c r="S373" s="155"/>
      <c r="T373" s="156"/>
      <c r="U373" s="146" t="s">
        <v>1967</v>
      </c>
      <c r="V373" s="146"/>
      <c r="W373" s="146"/>
      <c r="X373" s="146"/>
      <c r="Y373" s="145"/>
      <c r="Z373" s="146"/>
      <c r="AA373" s="145"/>
      <c r="AB373" s="145"/>
      <c r="AC373" s="157" t="s">
        <v>844</v>
      </c>
      <c r="AD373" s="157"/>
      <c r="AE373" s="146"/>
      <c r="AF373" s="157"/>
      <c r="AG373" s="145"/>
      <c r="AH373" s="146"/>
      <c r="AI373" s="158"/>
      <c r="BD373" s="160" t="e">
        <f t="shared" si="47"/>
        <v>#DIV/0!</v>
      </c>
      <c r="BE373" s="160" t="e">
        <f t="shared" si="48"/>
        <v>#VALUE!</v>
      </c>
      <c r="BF373" s="159">
        <f t="shared" si="49"/>
        <v>0</v>
      </c>
      <c r="BG373" s="159">
        <f t="shared" si="50"/>
        <v>0</v>
      </c>
      <c r="BH373" s="159">
        <f t="shared" si="51"/>
        <v>77</v>
      </c>
      <c r="BI373" s="159">
        <f t="shared" si="52"/>
        <v>0</v>
      </c>
      <c r="BJ373" s="159">
        <f t="shared" si="53"/>
        <v>0</v>
      </c>
    </row>
    <row r="374" spans="1:62" s="159" customFormat="1" ht="17.25" thickTop="1" thickBot="1">
      <c r="A374" s="144">
        <v>30039</v>
      </c>
      <c r="B374" s="145">
        <v>42058</v>
      </c>
      <c r="C374" s="146" t="s">
        <v>99</v>
      </c>
      <c r="D374" s="147">
        <v>4800</v>
      </c>
      <c r="E374" s="146" t="s">
        <v>914</v>
      </c>
      <c r="F374" s="146"/>
      <c r="G374" s="148">
        <v>40650</v>
      </c>
      <c r="H374" s="149"/>
      <c r="I374" s="149"/>
      <c r="J374" s="150"/>
      <c r="K374" s="151">
        <f t="shared" si="54"/>
        <v>0</v>
      </c>
      <c r="L374" s="151">
        <f t="shared" si="55"/>
        <v>0</v>
      </c>
      <c r="M374" s="146" t="s">
        <v>1968</v>
      </c>
      <c r="N374" s="152" t="s">
        <v>1969</v>
      </c>
      <c r="O374" s="147"/>
      <c r="P374" s="145"/>
      <c r="Q374" s="153" t="s">
        <v>1970</v>
      </c>
      <c r="R374" s="154">
        <v>25164169</v>
      </c>
      <c r="S374" s="155"/>
      <c r="T374" s="156"/>
      <c r="U374" s="146" t="s">
        <v>1971</v>
      </c>
      <c r="V374" s="146"/>
      <c r="W374" s="146"/>
      <c r="X374" s="146"/>
      <c r="Y374" s="145"/>
      <c r="Z374" s="146"/>
      <c r="AA374" s="145"/>
      <c r="AB374" s="145"/>
      <c r="AC374" s="157" t="s">
        <v>111</v>
      </c>
      <c r="AD374" s="157"/>
      <c r="AE374" s="146"/>
      <c r="AF374" s="157"/>
      <c r="AG374" s="145"/>
      <c r="AH374" s="146"/>
      <c r="AI374" s="158"/>
      <c r="BD374" s="160" t="e">
        <f t="shared" si="47"/>
        <v>#DIV/0!</v>
      </c>
      <c r="BE374" s="160" t="e">
        <f t="shared" si="48"/>
        <v>#VALUE!</v>
      </c>
      <c r="BF374" s="159">
        <f t="shared" si="49"/>
        <v>8</v>
      </c>
      <c r="BG374" s="159">
        <f t="shared" si="50"/>
        <v>0</v>
      </c>
      <c r="BH374" s="159">
        <f t="shared" si="51"/>
        <v>70</v>
      </c>
      <c r="BI374" s="159">
        <f t="shared" si="52"/>
        <v>0</v>
      </c>
      <c r="BJ374" s="159">
        <f t="shared" si="53"/>
        <v>0</v>
      </c>
    </row>
    <row r="375" spans="1:62" s="159" customFormat="1" ht="17.25" thickTop="1" thickBot="1">
      <c r="A375" s="144">
        <v>30036</v>
      </c>
      <c r="B375" s="145">
        <v>42058</v>
      </c>
      <c r="C375" s="146" t="s">
        <v>99</v>
      </c>
      <c r="D375" s="147">
        <v>4000</v>
      </c>
      <c r="E375" s="146" t="s">
        <v>914</v>
      </c>
      <c r="F375" s="146"/>
      <c r="G375" s="148">
        <v>15440</v>
      </c>
      <c r="H375" s="149"/>
      <c r="I375" s="149"/>
      <c r="J375" s="150"/>
      <c r="K375" s="151">
        <f t="shared" si="54"/>
        <v>0</v>
      </c>
      <c r="L375" s="151">
        <f t="shared" si="55"/>
        <v>0</v>
      </c>
      <c r="M375" s="146" t="s">
        <v>1972</v>
      </c>
      <c r="N375" s="152" t="s">
        <v>1973</v>
      </c>
      <c r="O375" s="147"/>
      <c r="P375" s="145"/>
      <c r="Q375" s="153" t="s">
        <v>1974</v>
      </c>
      <c r="R375" s="154">
        <v>22676645</v>
      </c>
      <c r="S375" s="155"/>
      <c r="T375" s="156"/>
      <c r="U375" s="146" t="s">
        <v>1975</v>
      </c>
      <c r="V375" s="146"/>
      <c r="W375" s="146"/>
      <c r="X375" s="146"/>
      <c r="Y375" s="145"/>
      <c r="Z375" s="146"/>
      <c r="AA375" s="145"/>
      <c r="AB375" s="145"/>
      <c r="AC375" s="157" t="s">
        <v>1287</v>
      </c>
      <c r="AD375" s="157"/>
      <c r="AE375" s="146"/>
      <c r="AF375" s="157"/>
      <c r="AG375" s="145"/>
      <c r="AH375" s="146"/>
      <c r="AI375" s="158"/>
      <c r="BD375" s="160" t="e">
        <f t="shared" si="47"/>
        <v>#DIV/0!</v>
      </c>
      <c r="BE375" s="160" t="e">
        <f t="shared" si="48"/>
        <v>#VALUE!</v>
      </c>
      <c r="BF375" s="159">
        <f t="shared" si="49"/>
        <v>8</v>
      </c>
      <c r="BG375" s="159">
        <f t="shared" si="50"/>
        <v>0</v>
      </c>
      <c r="BH375" s="159">
        <f t="shared" si="51"/>
        <v>47</v>
      </c>
      <c r="BI375" s="159">
        <f t="shared" si="52"/>
        <v>0</v>
      </c>
      <c r="BJ375" s="159">
        <f t="shared" si="53"/>
        <v>0</v>
      </c>
    </row>
    <row r="376" spans="1:62" s="159" customFormat="1" ht="17.25" thickTop="1" thickBot="1">
      <c r="A376" s="144">
        <v>30041</v>
      </c>
      <c r="B376" s="145">
        <v>42058</v>
      </c>
      <c r="C376" s="146" t="s">
        <v>99</v>
      </c>
      <c r="D376" s="147">
        <v>22400</v>
      </c>
      <c r="E376" s="146" t="s">
        <v>1911</v>
      </c>
      <c r="F376" s="146"/>
      <c r="G376" s="148">
        <v>90250</v>
      </c>
      <c r="H376" s="149"/>
      <c r="I376" s="149"/>
      <c r="J376" s="150"/>
      <c r="K376" s="151">
        <f t="shared" si="54"/>
        <v>0</v>
      </c>
      <c r="L376" s="151">
        <f t="shared" si="55"/>
        <v>0</v>
      </c>
      <c r="M376" s="146" t="s">
        <v>1976</v>
      </c>
      <c r="N376" s="152" t="s">
        <v>1977</v>
      </c>
      <c r="O376" s="147">
        <v>69250</v>
      </c>
      <c r="P376" s="145">
        <v>42039</v>
      </c>
      <c r="Q376" s="153" t="s">
        <v>1978</v>
      </c>
      <c r="R376" s="154"/>
      <c r="S376" s="155">
        <v>27510190103331</v>
      </c>
      <c r="T376" s="156"/>
      <c r="U376" s="146" t="s">
        <v>1979</v>
      </c>
      <c r="V376" s="146" t="s">
        <v>1980</v>
      </c>
      <c r="W376" s="146" t="s">
        <v>1981</v>
      </c>
      <c r="X376" s="145" t="s">
        <v>1574</v>
      </c>
      <c r="Y376" s="145"/>
      <c r="Z376" s="146"/>
      <c r="AA376" s="145"/>
      <c r="AB376" s="145"/>
      <c r="AC376" s="157" t="s">
        <v>1622</v>
      </c>
      <c r="AD376" s="146" t="s">
        <v>1433</v>
      </c>
      <c r="AE376" s="146" t="s">
        <v>87</v>
      </c>
      <c r="AF376" s="146"/>
      <c r="AG376" s="146"/>
      <c r="AH376" s="146" t="s">
        <v>1982</v>
      </c>
      <c r="AI376" s="158"/>
      <c r="BD376" s="160" t="e">
        <f t="shared" si="47"/>
        <v>#DIV/0!</v>
      </c>
      <c r="BE376" s="160" t="e">
        <f t="shared" si="48"/>
        <v>#VALUE!</v>
      </c>
      <c r="BF376" s="159">
        <f t="shared" si="49"/>
        <v>0</v>
      </c>
      <c r="BG376" s="159">
        <f t="shared" si="50"/>
        <v>14</v>
      </c>
      <c r="BH376" s="159">
        <f t="shared" si="51"/>
        <v>10</v>
      </c>
      <c r="BI376" s="159">
        <f t="shared" si="52"/>
        <v>0</v>
      </c>
      <c r="BJ376" s="159">
        <f t="shared" si="53"/>
        <v>0</v>
      </c>
    </row>
    <row r="377" spans="1:62" s="159" customFormat="1" ht="17.25" thickTop="1" thickBot="1">
      <c r="A377" s="144">
        <v>29903</v>
      </c>
      <c r="B377" s="145">
        <v>42057</v>
      </c>
      <c r="C377" s="146" t="s">
        <v>99</v>
      </c>
      <c r="D377" s="147">
        <v>10000</v>
      </c>
      <c r="E377" s="146" t="s">
        <v>1911</v>
      </c>
      <c r="F377" s="146"/>
      <c r="G377" s="148">
        <v>72000</v>
      </c>
      <c r="H377" s="149"/>
      <c r="I377" s="149"/>
      <c r="J377" s="150"/>
      <c r="K377" s="151">
        <f t="shared" si="54"/>
        <v>0</v>
      </c>
      <c r="L377" s="151">
        <f t="shared" si="55"/>
        <v>0</v>
      </c>
      <c r="M377" s="146" t="s">
        <v>1983</v>
      </c>
      <c r="N377" s="152" t="s">
        <v>1984</v>
      </c>
      <c r="O377" s="147">
        <v>63400</v>
      </c>
      <c r="P377" s="145">
        <v>42057</v>
      </c>
      <c r="Q377" s="153" t="s">
        <v>1985</v>
      </c>
      <c r="R377" s="154">
        <v>33751163</v>
      </c>
      <c r="S377" s="155">
        <v>28407102201173</v>
      </c>
      <c r="T377" s="156"/>
      <c r="U377" s="146" t="s">
        <v>1986</v>
      </c>
      <c r="V377" s="146"/>
      <c r="W377" s="146"/>
      <c r="X377" s="145" t="s">
        <v>1987</v>
      </c>
      <c r="Y377" s="145"/>
      <c r="Z377" s="146"/>
      <c r="AA377" s="145"/>
      <c r="AB377" s="145"/>
      <c r="AC377" s="157" t="s">
        <v>1988</v>
      </c>
      <c r="AD377" s="146" t="s">
        <v>525</v>
      </c>
      <c r="AE377" s="146" t="s">
        <v>87</v>
      </c>
      <c r="AF377" s="146"/>
      <c r="AG377" s="146"/>
      <c r="AH377" s="146"/>
      <c r="AI377" s="158"/>
      <c r="BD377" s="160" t="e">
        <f t="shared" si="47"/>
        <v>#DIV/0!</v>
      </c>
      <c r="BE377" s="160" t="e">
        <f t="shared" si="48"/>
        <v>#VALUE!</v>
      </c>
      <c r="BF377" s="159">
        <f t="shared" si="49"/>
        <v>8</v>
      </c>
      <c r="BG377" s="159">
        <f t="shared" si="50"/>
        <v>14</v>
      </c>
      <c r="BH377" s="159">
        <f t="shared" si="51"/>
        <v>23</v>
      </c>
      <c r="BI377" s="159">
        <f t="shared" si="52"/>
        <v>0</v>
      </c>
      <c r="BJ377" s="159">
        <f t="shared" si="53"/>
        <v>0</v>
      </c>
    </row>
    <row r="378" spans="1:62" s="159" customFormat="1" ht="17.25" thickTop="1" thickBot="1">
      <c r="A378" s="144">
        <v>14124</v>
      </c>
      <c r="B378" s="145">
        <v>42045</v>
      </c>
      <c r="C378" s="146" t="s">
        <v>103</v>
      </c>
      <c r="D378" s="147">
        <v>10000</v>
      </c>
      <c r="E378" s="146" t="s">
        <v>1989</v>
      </c>
      <c r="F378" s="146"/>
      <c r="G378" s="148">
        <v>75000</v>
      </c>
      <c r="H378" s="149"/>
      <c r="I378" s="149"/>
      <c r="J378" s="150"/>
      <c r="K378" s="151">
        <f t="shared" si="54"/>
        <v>0</v>
      </c>
      <c r="L378" s="151">
        <f t="shared" si="55"/>
        <v>0</v>
      </c>
      <c r="M378" s="146" t="s">
        <v>1990</v>
      </c>
      <c r="N378" s="152" t="s">
        <v>1991</v>
      </c>
      <c r="O378" s="147">
        <v>66400</v>
      </c>
      <c r="P378" s="145">
        <v>42053</v>
      </c>
      <c r="Q378" s="153" t="s">
        <v>1992</v>
      </c>
      <c r="R378" s="154">
        <v>663243441</v>
      </c>
      <c r="S378" s="155">
        <v>26509160300246</v>
      </c>
      <c r="T378" s="156"/>
      <c r="U378" s="146" t="s">
        <v>1993</v>
      </c>
      <c r="V378" s="146"/>
      <c r="W378" s="146"/>
      <c r="X378" s="145" t="s">
        <v>1560</v>
      </c>
      <c r="Y378" s="145"/>
      <c r="Z378" s="146"/>
      <c r="AA378" s="145"/>
      <c r="AB378" s="145"/>
      <c r="AC378" s="157" t="s">
        <v>1994</v>
      </c>
      <c r="AD378" s="146" t="s">
        <v>525</v>
      </c>
      <c r="AE378" s="146" t="s">
        <v>87</v>
      </c>
      <c r="AF378" s="146"/>
      <c r="AG378" s="146"/>
      <c r="AH378" s="146"/>
      <c r="AI378" s="158"/>
      <c r="BD378" s="160" t="e">
        <f t="shared" si="47"/>
        <v>#DIV/0!</v>
      </c>
      <c r="BE378" s="160" t="e">
        <f t="shared" si="48"/>
        <v>#VALUE!</v>
      </c>
      <c r="BF378" s="159">
        <f t="shared" si="49"/>
        <v>9</v>
      </c>
      <c r="BG378" s="159">
        <f t="shared" si="50"/>
        <v>14</v>
      </c>
      <c r="BH378" s="159">
        <f t="shared" si="51"/>
        <v>69</v>
      </c>
      <c r="BI378" s="159">
        <f t="shared" si="52"/>
        <v>0</v>
      </c>
      <c r="BJ378" s="159">
        <f t="shared" si="53"/>
        <v>0</v>
      </c>
    </row>
    <row r="379" spans="1:62" s="159" customFormat="1" ht="17.25" thickTop="1" thickBot="1">
      <c r="A379" s="144">
        <v>29082</v>
      </c>
      <c r="B379" s="145">
        <v>42024</v>
      </c>
      <c r="C379" s="146" t="s">
        <v>99</v>
      </c>
      <c r="D379" s="147">
        <v>10000</v>
      </c>
      <c r="E379" s="146" t="s">
        <v>1911</v>
      </c>
      <c r="F379" s="146"/>
      <c r="G379" s="148">
        <v>79625</v>
      </c>
      <c r="H379" s="149"/>
      <c r="I379" s="149"/>
      <c r="J379" s="150"/>
      <c r="K379" s="151">
        <f t="shared" si="54"/>
        <v>0</v>
      </c>
      <c r="L379" s="151">
        <f t="shared" si="55"/>
        <v>0</v>
      </c>
      <c r="M379" s="146" t="s">
        <v>1995</v>
      </c>
      <c r="N379" s="152" t="s">
        <v>1996</v>
      </c>
      <c r="O379" s="147">
        <v>71125</v>
      </c>
      <c r="P379" s="145">
        <v>42021</v>
      </c>
      <c r="Q379" s="153" t="s">
        <v>1997</v>
      </c>
      <c r="R379" s="154"/>
      <c r="S379" s="155">
        <v>25912091500152</v>
      </c>
      <c r="T379" s="156"/>
      <c r="U379" s="146" t="s">
        <v>1998</v>
      </c>
      <c r="V379" s="146"/>
      <c r="W379" s="146"/>
      <c r="X379" s="145" t="s">
        <v>1999</v>
      </c>
      <c r="Y379" s="145"/>
      <c r="Z379" s="146"/>
      <c r="AA379" s="145"/>
      <c r="AB379" s="145"/>
      <c r="AC379" s="157" t="s">
        <v>279</v>
      </c>
      <c r="AD379" s="146" t="s">
        <v>1433</v>
      </c>
      <c r="AE379" s="146" t="s">
        <v>87</v>
      </c>
      <c r="AF379" s="146"/>
      <c r="AG379" s="146"/>
      <c r="AH379" s="146"/>
      <c r="AI379" s="158"/>
      <c r="BD379" s="160" t="e">
        <f t="shared" si="47"/>
        <v>#DIV/0!</v>
      </c>
      <c r="BE379" s="160" t="e">
        <f t="shared" si="48"/>
        <v>#VALUE!</v>
      </c>
      <c r="BF379" s="159">
        <f t="shared" si="49"/>
        <v>0</v>
      </c>
      <c r="BG379" s="159">
        <f t="shared" si="50"/>
        <v>14</v>
      </c>
      <c r="BH379" s="159">
        <f t="shared" si="51"/>
        <v>31</v>
      </c>
      <c r="BI379" s="159">
        <f t="shared" si="52"/>
        <v>0</v>
      </c>
      <c r="BJ379" s="159">
        <f t="shared" si="53"/>
        <v>0</v>
      </c>
    </row>
    <row r="380" spans="1:62" s="159" customFormat="1" ht="17.25" thickTop="1" thickBot="1">
      <c r="A380" s="144">
        <v>14989</v>
      </c>
      <c r="B380" s="145">
        <v>42098</v>
      </c>
      <c r="C380" s="146" t="s">
        <v>103</v>
      </c>
      <c r="D380" s="147">
        <v>24975</v>
      </c>
      <c r="E380" s="146"/>
      <c r="F380" s="146"/>
      <c r="G380" s="148"/>
      <c r="H380" s="149"/>
      <c r="I380" s="149"/>
      <c r="J380" s="150"/>
      <c r="K380" s="151">
        <f t="shared" si="54"/>
        <v>0</v>
      </c>
      <c r="L380" s="151">
        <f t="shared" si="55"/>
        <v>0</v>
      </c>
      <c r="M380" s="146" t="s">
        <v>2000</v>
      </c>
      <c r="N380" s="152"/>
      <c r="O380" s="147"/>
      <c r="P380" s="145"/>
      <c r="Q380" s="153" t="s">
        <v>2001</v>
      </c>
      <c r="R380" s="154" t="s">
        <v>2002</v>
      </c>
      <c r="S380" s="155"/>
      <c r="T380" s="156"/>
      <c r="U380" s="146" t="s">
        <v>2003</v>
      </c>
      <c r="V380" s="146"/>
      <c r="W380" s="146"/>
      <c r="X380" s="157" t="s">
        <v>2004</v>
      </c>
      <c r="Y380" s="145"/>
      <c r="Z380" s="146"/>
      <c r="AA380" s="145"/>
      <c r="AB380" s="145"/>
      <c r="AC380" s="157" t="s">
        <v>340</v>
      </c>
      <c r="AD380" s="157" t="s">
        <v>1327</v>
      </c>
      <c r="AE380" s="146"/>
      <c r="AF380" s="146"/>
      <c r="AG380" s="163"/>
      <c r="AH380" s="146"/>
      <c r="AI380" s="158"/>
      <c r="BD380" s="160" t="e">
        <f t="shared" si="47"/>
        <v>#DIV/0!</v>
      </c>
      <c r="BE380" s="160" t="e">
        <f t="shared" si="48"/>
        <v>#DIV/0!</v>
      </c>
      <c r="BF380" s="159">
        <f t="shared" si="49"/>
        <v>8</v>
      </c>
      <c r="BG380" s="159">
        <f t="shared" si="50"/>
        <v>0</v>
      </c>
      <c r="BH380" s="159">
        <f t="shared" si="51"/>
        <v>30</v>
      </c>
      <c r="BI380" s="159">
        <f t="shared" si="52"/>
        <v>0</v>
      </c>
      <c r="BJ380" s="159">
        <f t="shared" si="53"/>
        <v>0</v>
      </c>
    </row>
    <row r="381" spans="1:62" s="159" customFormat="1" ht="17.25" thickTop="1" thickBot="1">
      <c r="A381" s="144">
        <v>14057</v>
      </c>
      <c r="B381" s="145">
        <v>42038</v>
      </c>
      <c r="C381" s="146" t="s">
        <v>103</v>
      </c>
      <c r="D381" s="147">
        <v>1500</v>
      </c>
      <c r="E381" s="146"/>
      <c r="F381" s="146"/>
      <c r="G381" s="148"/>
      <c r="H381" s="149"/>
      <c r="I381" s="149"/>
      <c r="J381" s="150"/>
      <c r="K381" s="151">
        <f t="shared" si="54"/>
        <v>0</v>
      </c>
      <c r="L381" s="151">
        <f t="shared" si="55"/>
        <v>0</v>
      </c>
      <c r="M381" s="146" t="s">
        <v>2005</v>
      </c>
      <c r="N381" s="152"/>
      <c r="O381" s="147"/>
      <c r="P381" s="145"/>
      <c r="Q381" s="153"/>
      <c r="R381" s="154"/>
      <c r="S381" s="155"/>
      <c r="T381" s="156"/>
      <c r="U381" s="146" t="s">
        <v>2006</v>
      </c>
      <c r="V381" s="146"/>
      <c r="W381" s="146"/>
      <c r="X381" s="157" t="s">
        <v>2007</v>
      </c>
      <c r="Y381" s="145"/>
      <c r="Z381" s="146"/>
      <c r="AA381" s="145"/>
      <c r="AB381" s="145"/>
      <c r="AC381" s="157" t="s">
        <v>222</v>
      </c>
      <c r="AD381" s="157" t="s">
        <v>1327</v>
      </c>
      <c r="AE381" s="146"/>
      <c r="AF381" s="146"/>
      <c r="AG381" s="163"/>
      <c r="AH381" s="146"/>
      <c r="AI381" s="158"/>
      <c r="BD381" s="160" t="e">
        <f t="shared" si="47"/>
        <v>#DIV/0!</v>
      </c>
      <c r="BE381" s="160" t="e">
        <f t="shared" si="48"/>
        <v>#DIV/0!</v>
      </c>
      <c r="BF381" s="159">
        <f t="shared" si="49"/>
        <v>0</v>
      </c>
      <c r="BG381" s="159">
        <f t="shared" si="50"/>
        <v>0</v>
      </c>
      <c r="BH381" s="159">
        <f t="shared" si="51"/>
        <v>30</v>
      </c>
      <c r="BI381" s="159">
        <f t="shared" si="52"/>
        <v>0</v>
      </c>
      <c r="BJ381" s="159">
        <f t="shared" si="53"/>
        <v>0</v>
      </c>
    </row>
    <row r="382" spans="1:62" s="159" customFormat="1" ht="17.25" thickTop="1" thickBot="1">
      <c r="A382" s="144">
        <v>14866</v>
      </c>
      <c r="B382" s="145">
        <v>42086</v>
      </c>
      <c r="C382" s="146" t="s">
        <v>103</v>
      </c>
      <c r="D382" s="147">
        <v>500</v>
      </c>
      <c r="E382" s="146"/>
      <c r="F382" s="146"/>
      <c r="G382" s="148"/>
      <c r="H382" s="149"/>
      <c r="I382" s="149"/>
      <c r="J382" s="150"/>
      <c r="K382" s="151">
        <f t="shared" si="54"/>
        <v>0</v>
      </c>
      <c r="L382" s="151">
        <f t="shared" si="55"/>
        <v>0</v>
      </c>
      <c r="M382" s="146" t="s">
        <v>2008</v>
      </c>
      <c r="N382" s="152"/>
      <c r="O382" s="147"/>
      <c r="P382" s="145"/>
      <c r="Q382" s="153" t="s">
        <v>2009</v>
      </c>
      <c r="R382" s="154"/>
      <c r="S382" s="155"/>
      <c r="T382" s="156"/>
      <c r="U382" s="146" t="s">
        <v>2006</v>
      </c>
      <c r="V382" s="146"/>
      <c r="W382" s="146"/>
      <c r="X382" s="157" t="s">
        <v>2004</v>
      </c>
      <c r="Y382" s="145"/>
      <c r="Z382" s="146"/>
      <c r="AA382" s="145"/>
      <c r="AB382" s="145"/>
      <c r="AC382" s="157" t="s">
        <v>2010</v>
      </c>
      <c r="AD382" s="157" t="s">
        <v>525</v>
      </c>
      <c r="AE382" s="146"/>
      <c r="AF382" s="146"/>
      <c r="AG382" s="163"/>
      <c r="AH382" s="146"/>
      <c r="AI382" s="158"/>
      <c r="BD382" s="160" t="e">
        <f t="shared" si="47"/>
        <v>#DIV/0!</v>
      </c>
      <c r="BE382" s="160" t="e">
        <f t="shared" si="48"/>
        <v>#DIV/0!</v>
      </c>
      <c r="BF382" s="159">
        <f t="shared" si="49"/>
        <v>0</v>
      </c>
      <c r="BG382" s="159">
        <f t="shared" si="50"/>
        <v>0</v>
      </c>
      <c r="BH382" s="159">
        <f t="shared" si="51"/>
        <v>30</v>
      </c>
      <c r="BI382" s="159">
        <f t="shared" si="52"/>
        <v>0</v>
      </c>
      <c r="BJ382" s="159">
        <f t="shared" si="53"/>
        <v>0</v>
      </c>
    </row>
    <row r="383" spans="1:62" s="159" customFormat="1" ht="17.25" thickTop="1" thickBot="1">
      <c r="A383" s="144">
        <v>14741</v>
      </c>
      <c r="B383" s="145">
        <v>42072</v>
      </c>
      <c r="C383" s="146" t="s">
        <v>103</v>
      </c>
      <c r="D383" s="147">
        <v>1000</v>
      </c>
      <c r="E383" s="146"/>
      <c r="F383" s="146"/>
      <c r="G383" s="148"/>
      <c r="H383" s="149"/>
      <c r="I383" s="149"/>
      <c r="J383" s="150"/>
      <c r="K383" s="151">
        <f t="shared" si="54"/>
        <v>0</v>
      </c>
      <c r="L383" s="151">
        <f t="shared" si="55"/>
        <v>0</v>
      </c>
      <c r="M383" s="146" t="s">
        <v>2011</v>
      </c>
      <c r="N383" s="152"/>
      <c r="O383" s="147"/>
      <c r="P383" s="145"/>
      <c r="Q383" s="153" t="s">
        <v>2012</v>
      </c>
      <c r="R383" s="154"/>
      <c r="S383" s="155"/>
      <c r="T383" s="156"/>
      <c r="U383" s="146" t="s">
        <v>2013</v>
      </c>
      <c r="V383" s="146"/>
      <c r="W383" s="146"/>
      <c r="X383" s="157" t="s">
        <v>2004</v>
      </c>
      <c r="Y383" s="145"/>
      <c r="Z383" s="146"/>
      <c r="AA383" s="145"/>
      <c r="AB383" s="145"/>
      <c r="AC383" s="157" t="s">
        <v>223</v>
      </c>
      <c r="AD383" s="157" t="s">
        <v>2014</v>
      </c>
      <c r="AE383" s="146"/>
      <c r="AF383" s="146"/>
      <c r="AG383" s="163"/>
      <c r="AH383" s="157"/>
      <c r="AI383" s="145"/>
      <c r="AJ383" s="146"/>
      <c r="AK383" s="158"/>
      <c r="BD383" s="160" t="e">
        <f t="shared" si="47"/>
        <v>#DIV/0!</v>
      </c>
      <c r="BE383" s="160" t="e">
        <f t="shared" si="48"/>
        <v>#DIV/0!</v>
      </c>
      <c r="BF383" s="159">
        <f t="shared" si="49"/>
        <v>0</v>
      </c>
      <c r="BG383" s="159">
        <f t="shared" si="50"/>
        <v>0</v>
      </c>
      <c r="BH383" s="159">
        <f t="shared" si="51"/>
        <v>29</v>
      </c>
      <c r="BI383" s="159">
        <f t="shared" si="52"/>
        <v>0</v>
      </c>
      <c r="BJ383" s="159">
        <f t="shared" si="53"/>
        <v>0</v>
      </c>
    </row>
    <row r="384" spans="1:62" s="159" customFormat="1" ht="17.25" thickTop="1" thickBot="1">
      <c r="A384" s="144"/>
      <c r="B384" s="145"/>
      <c r="C384" s="146"/>
      <c r="D384" s="147"/>
      <c r="E384" s="146"/>
      <c r="F384" s="146"/>
      <c r="G384" s="148"/>
      <c r="H384" s="149"/>
      <c r="I384" s="149"/>
      <c r="J384" s="150"/>
      <c r="K384" s="151">
        <f t="shared" si="54"/>
        <v>0</v>
      </c>
      <c r="L384" s="151">
        <f t="shared" si="55"/>
        <v>0</v>
      </c>
      <c r="M384" s="146"/>
      <c r="N384" s="152"/>
      <c r="O384" s="147"/>
      <c r="P384" s="145"/>
      <c r="Q384" s="153"/>
      <c r="R384" s="154"/>
      <c r="S384" s="155"/>
      <c r="T384" s="156"/>
      <c r="U384" s="146"/>
      <c r="V384" s="146"/>
      <c r="W384" s="146"/>
      <c r="X384" s="146"/>
      <c r="Y384" s="145"/>
      <c r="Z384" s="146"/>
      <c r="AA384" s="145"/>
      <c r="AB384" s="145"/>
      <c r="AC384" s="157"/>
      <c r="AD384" s="157"/>
      <c r="AE384" s="146"/>
      <c r="AF384" s="157"/>
      <c r="AG384" s="145"/>
      <c r="AH384" s="146"/>
      <c r="AI384" s="158"/>
      <c r="BD384" s="160" t="e">
        <f t="shared" si="47"/>
        <v>#DIV/0!</v>
      </c>
      <c r="BE384" s="160" t="e">
        <f t="shared" si="48"/>
        <v>#DIV/0!</v>
      </c>
      <c r="BF384" s="159">
        <f t="shared" si="49"/>
        <v>0</v>
      </c>
      <c r="BG384" s="159">
        <f t="shared" si="50"/>
        <v>0</v>
      </c>
      <c r="BH384" s="159">
        <f t="shared" si="51"/>
        <v>0</v>
      </c>
      <c r="BI384" s="159">
        <f t="shared" si="52"/>
        <v>0</v>
      </c>
      <c r="BJ384" s="159">
        <f t="shared" si="53"/>
        <v>0</v>
      </c>
    </row>
    <row r="385" spans="1:62" s="159" customFormat="1" ht="17.25" thickTop="1" thickBot="1">
      <c r="A385" s="144">
        <v>14537</v>
      </c>
      <c r="B385" s="145">
        <v>42066</v>
      </c>
      <c r="C385" s="145" t="s">
        <v>103</v>
      </c>
      <c r="D385" s="147">
        <v>67000</v>
      </c>
      <c r="E385" s="146"/>
      <c r="F385" s="146"/>
      <c r="G385" s="148">
        <v>67000</v>
      </c>
      <c r="H385" s="149"/>
      <c r="I385" s="149"/>
      <c r="J385" s="150"/>
      <c r="K385" s="151">
        <f t="shared" si="54"/>
        <v>0</v>
      </c>
      <c r="L385" s="151">
        <f t="shared" si="55"/>
        <v>0</v>
      </c>
      <c r="M385" s="146" t="s">
        <v>2015</v>
      </c>
      <c r="N385" s="152"/>
      <c r="O385" s="147"/>
      <c r="P385" s="145"/>
      <c r="Q385" s="153" t="s">
        <v>2016</v>
      </c>
      <c r="R385" s="154"/>
      <c r="S385" s="155"/>
      <c r="T385" s="156"/>
      <c r="U385" s="146" t="s">
        <v>2017</v>
      </c>
      <c r="V385" s="146"/>
      <c r="W385" s="146"/>
      <c r="X385" s="146" t="s">
        <v>1691</v>
      </c>
      <c r="Y385" s="145"/>
      <c r="Z385" s="146"/>
      <c r="AA385" s="145"/>
      <c r="AB385" s="145"/>
      <c r="AC385" s="157" t="s">
        <v>1338</v>
      </c>
      <c r="AD385" s="157" t="s">
        <v>1327</v>
      </c>
      <c r="AE385" s="146"/>
      <c r="AF385" s="157"/>
      <c r="AG385" s="145"/>
      <c r="AH385" s="146"/>
      <c r="AI385" s="158"/>
      <c r="BD385" s="160" t="e">
        <f t="shared" si="47"/>
        <v>#DIV/0!</v>
      </c>
      <c r="BE385" s="160" t="e">
        <f t="shared" si="48"/>
        <v>#DIV/0!</v>
      </c>
      <c r="BF385" s="159">
        <f t="shared" si="49"/>
        <v>0</v>
      </c>
      <c r="BG385" s="159">
        <f t="shared" si="50"/>
        <v>0</v>
      </c>
      <c r="BH385" s="159">
        <f t="shared" si="51"/>
        <v>59</v>
      </c>
      <c r="BI385" s="159">
        <f t="shared" si="52"/>
        <v>0</v>
      </c>
      <c r="BJ385" s="159">
        <f t="shared" si="53"/>
        <v>0</v>
      </c>
    </row>
    <row r="386" spans="1:62" s="159" customFormat="1" ht="17.25" thickTop="1" thickBot="1">
      <c r="A386" s="144">
        <v>13406</v>
      </c>
      <c r="B386" s="145">
        <v>42002</v>
      </c>
      <c r="C386" s="146" t="s">
        <v>103</v>
      </c>
      <c r="D386" s="147">
        <v>5000</v>
      </c>
      <c r="E386" s="146"/>
      <c r="F386" s="146"/>
      <c r="G386" s="148"/>
      <c r="H386" s="149"/>
      <c r="I386" s="149"/>
      <c r="J386" s="150"/>
      <c r="K386" s="151">
        <f t="shared" si="54"/>
        <v>0</v>
      </c>
      <c r="L386" s="151">
        <f t="shared" si="55"/>
        <v>0</v>
      </c>
      <c r="M386" s="146" t="s">
        <v>2018</v>
      </c>
      <c r="N386" s="152"/>
      <c r="O386" s="147"/>
      <c r="P386" s="145"/>
      <c r="Q386" s="153">
        <v>1112820622</v>
      </c>
      <c r="R386" s="154"/>
      <c r="S386" s="155"/>
      <c r="T386" s="156"/>
      <c r="U386" s="146" t="s">
        <v>2017</v>
      </c>
      <c r="V386" s="146"/>
      <c r="W386" s="146"/>
      <c r="X386" s="157" t="s">
        <v>2007</v>
      </c>
      <c r="Y386" s="145"/>
      <c r="Z386" s="146"/>
      <c r="AA386" s="145"/>
      <c r="AB386" s="145"/>
      <c r="AC386" s="157" t="s">
        <v>2019</v>
      </c>
      <c r="AD386" s="157" t="s">
        <v>2014</v>
      </c>
      <c r="AE386" s="146"/>
      <c r="AF386" s="146"/>
      <c r="AG386" s="163"/>
      <c r="AH386" s="157"/>
      <c r="AI386" s="145"/>
      <c r="AJ386" s="146"/>
      <c r="AK386" s="158"/>
      <c r="BD386" s="160" t="e">
        <f t="shared" ref="BD386:BD449" si="56">D386/J386</f>
        <v>#DIV/0!</v>
      </c>
      <c r="BE386" s="160" t="e">
        <f t="shared" ref="BE386:BE449" si="57">E386/P386</f>
        <v>#DIV/0!</v>
      </c>
      <c r="BF386" s="159">
        <f t="shared" ref="BF386:BF449" si="58">LEN(R386)</f>
        <v>0</v>
      </c>
      <c r="BG386" s="159">
        <f t="shared" ref="BG386:BG449" si="59">LEN(S386)</f>
        <v>0</v>
      </c>
      <c r="BH386" s="159">
        <f t="shared" ref="BH386:BH449" si="60">LEN(U386)</f>
        <v>59</v>
      </c>
      <c r="BI386" s="159">
        <f t="shared" ref="BI386:BI449" si="61">LEN(AQ386)</f>
        <v>0</v>
      </c>
      <c r="BJ386" s="159">
        <f t="shared" ref="BJ386:BJ449" si="62">LEN(AR386)</f>
        <v>0</v>
      </c>
    </row>
    <row r="387" spans="1:62" s="159" customFormat="1" ht="17.25" thickTop="1" thickBot="1">
      <c r="A387" s="144">
        <v>14712</v>
      </c>
      <c r="B387" s="145">
        <v>42070</v>
      </c>
      <c r="C387" s="146" t="s">
        <v>103</v>
      </c>
      <c r="D387" s="147">
        <v>1000</v>
      </c>
      <c r="E387" s="146"/>
      <c r="F387" s="146"/>
      <c r="G387" s="148"/>
      <c r="H387" s="149"/>
      <c r="I387" s="149"/>
      <c r="J387" s="150"/>
      <c r="K387" s="151">
        <f t="shared" si="54"/>
        <v>0</v>
      </c>
      <c r="L387" s="151">
        <f t="shared" si="55"/>
        <v>0</v>
      </c>
      <c r="M387" s="146" t="s">
        <v>2020</v>
      </c>
      <c r="N387" s="152"/>
      <c r="O387" s="147"/>
      <c r="P387" s="145"/>
      <c r="Q387" s="153" t="s">
        <v>2021</v>
      </c>
      <c r="R387" s="154"/>
      <c r="S387" s="155"/>
      <c r="T387" s="156"/>
      <c r="U387" s="146" t="s">
        <v>2017</v>
      </c>
      <c r="V387" s="146"/>
      <c r="W387" s="146"/>
      <c r="X387" s="157" t="s">
        <v>2004</v>
      </c>
      <c r="Y387" s="145"/>
      <c r="Z387" s="146"/>
      <c r="AA387" s="145"/>
      <c r="AB387" s="145">
        <v>115000</v>
      </c>
      <c r="AC387" s="157" t="s">
        <v>1338</v>
      </c>
      <c r="AD387" s="157" t="s">
        <v>1327</v>
      </c>
      <c r="AE387" s="146"/>
      <c r="AF387" s="146"/>
      <c r="AG387" s="163"/>
      <c r="AH387" s="157"/>
      <c r="AI387" s="145"/>
      <c r="AJ387" s="146"/>
      <c r="AK387" s="158"/>
      <c r="BD387" s="160" t="e">
        <f t="shared" si="56"/>
        <v>#DIV/0!</v>
      </c>
      <c r="BE387" s="160" t="e">
        <f t="shared" si="57"/>
        <v>#DIV/0!</v>
      </c>
      <c r="BF387" s="159">
        <f t="shared" si="58"/>
        <v>0</v>
      </c>
      <c r="BG387" s="159">
        <f t="shared" si="59"/>
        <v>0</v>
      </c>
      <c r="BH387" s="159">
        <f t="shared" si="60"/>
        <v>59</v>
      </c>
      <c r="BI387" s="159">
        <f t="shared" si="61"/>
        <v>0</v>
      </c>
      <c r="BJ387" s="159">
        <f t="shared" si="62"/>
        <v>0</v>
      </c>
    </row>
    <row r="388" spans="1:62" s="159" customFormat="1" ht="17.25" thickTop="1" thickBot="1">
      <c r="A388" s="144" t="s">
        <v>2022</v>
      </c>
      <c r="B388" s="145" t="s">
        <v>2023</v>
      </c>
      <c r="C388" s="146" t="s">
        <v>103</v>
      </c>
      <c r="D388" s="147">
        <v>15000</v>
      </c>
      <c r="E388" s="146"/>
      <c r="F388" s="146"/>
      <c r="G388" s="148">
        <v>115000</v>
      </c>
      <c r="H388" s="149"/>
      <c r="I388" s="149"/>
      <c r="J388" s="150"/>
      <c r="K388" s="151">
        <f t="shared" si="54"/>
        <v>0</v>
      </c>
      <c r="L388" s="151">
        <f t="shared" si="55"/>
        <v>0</v>
      </c>
      <c r="M388" s="146" t="s">
        <v>2024</v>
      </c>
      <c r="N388" s="152"/>
      <c r="O388" s="147"/>
      <c r="P388" s="145"/>
      <c r="Q388" s="153" t="s">
        <v>2025</v>
      </c>
      <c r="R388" s="154" t="s">
        <v>2026</v>
      </c>
      <c r="S388" s="155"/>
      <c r="T388" s="156"/>
      <c r="U388" s="146" t="s">
        <v>2017</v>
      </c>
      <c r="V388" s="146"/>
      <c r="W388" s="146"/>
      <c r="X388" s="157" t="s">
        <v>2004</v>
      </c>
      <c r="Y388" s="145"/>
      <c r="Z388" s="146"/>
      <c r="AA388" s="145"/>
      <c r="AB388" s="145"/>
      <c r="AC388" s="157" t="s">
        <v>223</v>
      </c>
      <c r="AD388" s="157" t="s">
        <v>2014</v>
      </c>
      <c r="AE388" s="146"/>
      <c r="AF388" s="146"/>
      <c r="AG388" s="163"/>
      <c r="AH388" s="157"/>
      <c r="AI388" s="145"/>
      <c r="AJ388" s="146"/>
      <c r="AK388" s="158"/>
      <c r="BD388" s="160" t="e">
        <f t="shared" si="56"/>
        <v>#DIV/0!</v>
      </c>
      <c r="BE388" s="160" t="e">
        <f t="shared" si="57"/>
        <v>#DIV/0!</v>
      </c>
      <c r="BF388" s="159">
        <f t="shared" si="58"/>
        <v>11</v>
      </c>
      <c r="BG388" s="159">
        <f t="shared" si="59"/>
        <v>0</v>
      </c>
      <c r="BH388" s="159">
        <f t="shared" si="60"/>
        <v>59</v>
      </c>
      <c r="BI388" s="159">
        <f t="shared" si="61"/>
        <v>0</v>
      </c>
      <c r="BJ388" s="159">
        <f t="shared" si="62"/>
        <v>0</v>
      </c>
    </row>
    <row r="389" spans="1:62" s="159" customFormat="1" ht="17.25" thickTop="1" thickBot="1">
      <c r="A389" s="144">
        <v>15133</v>
      </c>
      <c r="B389" s="145">
        <v>42111</v>
      </c>
      <c r="C389" s="146" t="s">
        <v>103</v>
      </c>
      <c r="D389" s="147">
        <v>1000</v>
      </c>
      <c r="E389" s="146"/>
      <c r="F389" s="146"/>
      <c r="G389" s="148">
        <v>115000</v>
      </c>
      <c r="H389" s="149"/>
      <c r="I389" s="149"/>
      <c r="J389" s="150"/>
      <c r="K389" s="151">
        <f t="shared" si="54"/>
        <v>0</v>
      </c>
      <c r="L389" s="151">
        <f t="shared" si="55"/>
        <v>0</v>
      </c>
      <c r="M389" s="146" t="s">
        <v>2027</v>
      </c>
      <c r="N389" s="152"/>
      <c r="O389" s="147"/>
      <c r="P389" s="145"/>
      <c r="Q389" s="153" t="s">
        <v>2028</v>
      </c>
      <c r="R389" s="154" t="s">
        <v>2028</v>
      </c>
      <c r="S389" s="155"/>
      <c r="T389" s="156"/>
      <c r="U389" s="146" t="s">
        <v>2017</v>
      </c>
      <c r="V389" s="146"/>
      <c r="W389" s="146"/>
      <c r="X389" s="157" t="s">
        <v>2004</v>
      </c>
      <c r="Y389" s="145"/>
      <c r="Z389" s="146"/>
      <c r="AA389" s="145"/>
      <c r="AB389" s="145"/>
      <c r="AC389" s="157" t="s">
        <v>223</v>
      </c>
      <c r="AD389" s="157" t="s">
        <v>2014</v>
      </c>
      <c r="AE389" s="146"/>
      <c r="AF389" s="146"/>
      <c r="AG389" s="163"/>
      <c r="AH389" s="157"/>
      <c r="AI389" s="145"/>
      <c r="AJ389" s="146"/>
      <c r="AK389" s="158"/>
      <c r="BD389" s="160" t="e">
        <f t="shared" si="56"/>
        <v>#DIV/0!</v>
      </c>
      <c r="BE389" s="160" t="e">
        <f t="shared" si="57"/>
        <v>#DIV/0!</v>
      </c>
      <c r="BF389" s="159">
        <f t="shared" si="58"/>
        <v>11</v>
      </c>
      <c r="BG389" s="159">
        <f t="shared" si="59"/>
        <v>0</v>
      </c>
      <c r="BH389" s="159">
        <f t="shared" si="60"/>
        <v>59</v>
      </c>
      <c r="BI389" s="159">
        <f t="shared" si="61"/>
        <v>0</v>
      </c>
      <c r="BJ389" s="159">
        <f t="shared" si="62"/>
        <v>0</v>
      </c>
    </row>
    <row r="390" spans="1:62" s="159" customFormat="1" ht="17.25" thickTop="1" thickBot="1">
      <c r="A390" s="144"/>
      <c r="B390" s="145"/>
      <c r="C390" s="146"/>
      <c r="D390" s="147"/>
      <c r="E390" s="146"/>
      <c r="F390" s="146"/>
      <c r="G390" s="148"/>
      <c r="H390" s="149"/>
      <c r="I390" s="149"/>
      <c r="J390" s="150"/>
      <c r="K390" s="151">
        <f t="shared" si="54"/>
        <v>0</v>
      </c>
      <c r="L390" s="151">
        <f t="shared" si="55"/>
        <v>0</v>
      </c>
      <c r="M390" s="146"/>
      <c r="N390" s="152"/>
      <c r="O390" s="147"/>
      <c r="P390" s="145"/>
      <c r="Q390" s="153"/>
      <c r="R390" s="154"/>
      <c r="S390" s="155"/>
      <c r="T390" s="156"/>
      <c r="U390" s="146"/>
      <c r="V390" s="146"/>
      <c r="W390" s="146"/>
      <c r="X390" s="146"/>
      <c r="Y390" s="145"/>
      <c r="Z390" s="146"/>
      <c r="AA390" s="145"/>
      <c r="AB390" s="145"/>
      <c r="AC390" s="157"/>
      <c r="AD390" s="157"/>
      <c r="AE390" s="146"/>
      <c r="AF390" s="157"/>
      <c r="AG390" s="145"/>
      <c r="AH390" s="146"/>
      <c r="AI390" s="158"/>
      <c r="BD390" s="160" t="e">
        <f t="shared" si="56"/>
        <v>#DIV/0!</v>
      </c>
      <c r="BE390" s="160" t="e">
        <f t="shared" si="57"/>
        <v>#DIV/0!</v>
      </c>
      <c r="BF390" s="159">
        <f t="shared" si="58"/>
        <v>0</v>
      </c>
      <c r="BG390" s="159">
        <f t="shared" si="59"/>
        <v>0</v>
      </c>
      <c r="BH390" s="159">
        <f t="shared" si="60"/>
        <v>0</v>
      </c>
      <c r="BI390" s="159">
        <f t="shared" si="61"/>
        <v>0</v>
      </c>
      <c r="BJ390" s="159">
        <f t="shared" si="62"/>
        <v>0</v>
      </c>
    </row>
    <row r="391" spans="1:62" s="159" customFormat="1" ht="17.25" thickTop="1" thickBot="1">
      <c r="A391" s="144">
        <v>28965</v>
      </c>
      <c r="B391" s="145">
        <v>42019</v>
      </c>
      <c r="C391" s="146" t="s">
        <v>99</v>
      </c>
      <c r="D391" s="147">
        <v>10000</v>
      </c>
      <c r="E391" s="146" t="s">
        <v>1911</v>
      </c>
      <c r="F391" s="146"/>
      <c r="G391" s="148">
        <v>72000</v>
      </c>
      <c r="H391" s="149"/>
      <c r="I391" s="149"/>
      <c r="J391" s="150"/>
      <c r="K391" s="151">
        <f t="shared" si="54"/>
        <v>0</v>
      </c>
      <c r="L391" s="151">
        <f t="shared" si="55"/>
        <v>0</v>
      </c>
      <c r="M391" s="146" t="s">
        <v>2029</v>
      </c>
      <c r="N391" s="152" t="s">
        <v>2030</v>
      </c>
      <c r="O391" s="147">
        <v>64300</v>
      </c>
      <c r="P391" s="145">
        <v>42018</v>
      </c>
      <c r="Q391" s="153" t="s">
        <v>2031</v>
      </c>
      <c r="R391" s="154"/>
      <c r="S391" s="155">
        <v>26206162500231</v>
      </c>
      <c r="T391" s="156"/>
      <c r="U391" s="146" t="s">
        <v>2013</v>
      </c>
      <c r="V391" s="146"/>
      <c r="W391" s="146"/>
      <c r="X391" s="145" t="s">
        <v>1574</v>
      </c>
      <c r="Y391" s="145"/>
      <c r="Z391" s="146"/>
      <c r="AA391" s="145"/>
      <c r="AB391" s="145"/>
      <c r="AC391" s="157" t="s">
        <v>41</v>
      </c>
      <c r="AD391" s="146" t="s">
        <v>1327</v>
      </c>
      <c r="AE391" s="146" t="s">
        <v>87</v>
      </c>
      <c r="AF391" s="146"/>
      <c r="AG391" s="146"/>
      <c r="AH391" s="157"/>
      <c r="AI391" s="145"/>
      <c r="AJ391" s="146" t="s">
        <v>2032</v>
      </c>
      <c r="AK391" s="158"/>
      <c r="BD391" s="160" t="e">
        <f t="shared" si="56"/>
        <v>#DIV/0!</v>
      </c>
      <c r="BE391" s="160" t="e">
        <f t="shared" si="57"/>
        <v>#VALUE!</v>
      </c>
      <c r="BF391" s="159">
        <f t="shared" si="58"/>
        <v>0</v>
      </c>
      <c r="BG391" s="159">
        <f t="shared" si="59"/>
        <v>14</v>
      </c>
      <c r="BH391" s="159">
        <f t="shared" si="60"/>
        <v>29</v>
      </c>
      <c r="BI391" s="159">
        <f t="shared" si="61"/>
        <v>0</v>
      </c>
      <c r="BJ391" s="159">
        <f t="shared" si="62"/>
        <v>0</v>
      </c>
    </row>
    <row r="392" spans="1:62" s="159" customFormat="1" ht="17.25" thickTop="1" thickBot="1">
      <c r="A392" s="144">
        <v>15217</v>
      </c>
      <c r="B392" s="145">
        <v>42118</v>
      </c>
      <c r="C392" s="146" t="s">
        <v>103</v>
      </c>
      <c r="D392" s="147">
        <v>1000</v>
      </c>
      <c r="E392" s="146"/>
      <c r="F392" s="146"/>
      <c r="G392" s="148"/>
      <c r="H392" s="149"/>
      <c r="I392" s="149"/>
      <c r="J392" s="150"/>
      <c r="K392" s="151">
        <f t="shared" si="54"/>
        <v>0</v>
      </c>
      <c r="L392" s="151">
        <f t="shared" si="55"/>
        <v>0</v>
      </c>
      <c r="M392" s="146" t="s">
        <v>2033</v>
      </c>
      <c r="N392" s="152"/>
      <c r="O392" s="147"/>
      <c r="P392" s="145"/>
      <c r="Q392" s="153" t="s">
        <v>2034</v>
      </c>
      <c r="R392" s="154"/>
      <c r="S392" s="155"/>
      <c r="T392" s="156"/>
      <c r="U392" s="146" t="s">
        <v>2035</v>
      </c>
      <c r="V392" s="146"/>
      <c r="W392" s="146"/>
      <c r="X392" s="157" t="s">
        <v>2004</v>
      </c>
      <c r="Y392" s="145"/>
      <c r="Z392" s="146"/>
      <c r="AA392" s="145"/>
      <c r="AB392" s="145"/>
      <c r="AC392" s="157" t="s">
        <v>568</v>
      </c>
      <c r="AD392" s="157" t="s">
        <v>420</v>
      </c>
      <c r="AE392" s="146"/>
      <c r="AF392" s="146"/>
      <c r="AG392" s="163"/>
      <c r="AH392" s="157"/>
      <c r="AI392" s="145"/>
      <c r="AJ392" s="146"/>
      <c r="AK392" s="158"/>
      <c r="BD392" s="160" t="e">
        <f t="shared" si="56"/>
        <v>#DIV/0!</v>
      </c>
      <c r="BE392" s="160" t="e">
        <f t="shared" si="57"/>
        <v>#DIV/0!</v>
      </c>
      <c r="BF392" s="159">
        <f t="shared" si="58"/>
        <v>0</v>
      </c>
      <c r="BG392" s="159">
        <f t="shared" si="59"/>
        <v>0</v>
      </c>
      <c r="BH392" s="159">
        <f t="shared" si="60"/>
        <v>30</v>
      </c>
      <c r="BI392" s="159">
        <f t="shared" si="61"/>
        <v>0</v>
      </c>
      <c r="BJ392" s="159">
        <f t="shared" si="62"/>
        <v>0</v>
      </c>
    </row>
    <row r="393" spans="1:62" s="159" customFormat="1" ht="17.25" thickTop="1" thickBot="1">
      <c r="A393" s="144">
        <v>30029</v>
      </c>
      <c r="B393" s="145">
        <v>42058</v>
      </c>
      <c r="C393" s="146" t="s">
        <v>99</v>
      </c>
      <c r="D393" s="147">
        <v>6600</v>
      </c>
      <c r="E393" s="146" t="s">
        <v>1911</v>
      </c>
      <c r="F393" s="146"/>
      <c r="G393" s="148">
        <v>57000</v>
      </c>
      <c r="H393" s="149"/>
      <c r="I393" s="149"/>
      <c r="J393" s="150"/>
      <c r="K393" s="151">
        <f t="shared" si="54"/>
        <v>0</v>
      </c>
      <c r="L393" s="151">
        <f t="shared" si="55"/>
        <v>0</v>
      </c>
      <c r="M393" s="146" t="s">
        <v>2036</v>
      </c>
      <c r="N393" s="152" t="s">
        <v>2037</v>
      </c>
      <c r="O393" s="147"/>
      <c r="P393" s="145"/>
      <c r="Q393" s="153"/>
      <c r="R393" s="154"/>
      <c r="S393" s="155"/>
      <c r="T393" s="156"/>
      <c r="U393" s="146" t="s">
        <v>2038</v>
      </c>
      <c r="V393" s="146"/>
      <c r="W393" s="146"/>
      <c r="X393" s="145"/>
      <c r="Y393" s="145"/>
      <c r="Z393" s="146"/>
      <c r="AA393" s="145"/>
      <c r="AB393" s="145"/>
      <c r="AC393" s="157" t="s">
        <v>648</v>
      </c>
      <c r="AD393" s="146"/>
      <c r="AE393" s="146" t="s">
        <v>87</v>
      </c>
      <c r="AF393" s="146"/>
      <c r="AG393" s="146"/>
      <c r="AH393" s="157"/>
      <c r="AI393" s="145"/>
      <c r="AJ393" s="146"/>
      <c r="AK393" s="158"/>
      <c r="BD393" s="160" t="e">
        <f t="shared" si="56"/>
        <v>#DIV/0!</v>
      </c>
      <c r="BE393" s="160" t="e">
        <f t="shared" si="57"/>
        <v>#VALUE!</v>
      </c>
      <c r="BF393" s="159">
        <f t="shared" si="58"/>
        <v>0</v>
      </c>
      <c r="BG393" s="159">
        <f t="shared" si="59"/>
        <v>0</v>
      </c>
      <c r="BH393" s="159">
        <f t="shared" si="60"/>
        <v>43</v>
      </c>
      <c r="BI393" s="159">
        <f t="shared" si="61"/>
        <v>0</v>
      </c>
      <c r="BJ393" s="159">
        <f t="shared" si="62"/>
        <v>0</v>
      </c>
    </row>
    <row r="394" spans="1:62" s="159" customFormat="1" ht="17.25" thickTop="1" thickBot="1">
      <c r="A394" s="144">
        <v>30030</v>
      </c>
      <c r="B394" s="145">
        <v>42058</v>
      </c>
      <c r="C394" s="146" t="s">
        <v>99</v>
      </c>
      <c r="D394" s="147">
        <v>4000</v>
      </c>
      <c r="E394" s="146" t="s">
        <v>2039</v>
      </c>
      <c r="F394" s="146"/>
      <c r="G394" s="148">
        <v>57000</v>
      </c>
      <c r="H394" s="149"/>
      <c r="I394" s="149"/>
      <c r="J394" s="150"/>
      <c r="K394" s="151">
        <f t="shared" si="54"/>
        <v>0</v>
      </c>
      <c r="L394" s="151">
        <f t="shared" si="55"/>
        <v>0</v>
      </c>
      <c r="M394" s="146" t="s">
        <v>2040</v>
      </c>
      <c r="N394" s="152" t="s">
        <v>2041</v>
      </c>
      <c r="O394" s="147"/>
      <c r="P394" s="145"/>
      <c r="Q394" s="153" t="s">
        <v>2042</v>
      </c>
      <c r="R394" s="154">
        <v>26219533</v>
      </c>
      <c r="S394" s="155"/>
      <c r="T394" s="156"/>
      <c r="U394" s="146" t="s">
        <v>2038</v>
      </c>
      <c r="V394" s="146"/>
      <c r="W394" s="146"/>
      <c r="X394" s="145"/>
      <c r="Y394" s="145"/>
      <c r="Z394" s="146"/>
      <c r="AA394" s="145"/>
      <c r="AB394" s="145"/>
      <c r="AC394" s="157" t="s">
        <v>542</v>
      </c>
      <c r="AD394" s="146"/>
      <c r="AE394" s="146" t="s">
        <v>87</v>
      </c>
      <c r="AF394" s="146"/>
      <c r="AG394" s="146"/>
      <c r="AH394" s="157"/>
      <c r="AI394" s="145"/>
      <c r="AJ394" s="146"/>
      <c r="AK394" s="158"/>
      <c r="BD394" s="160" t="e">
        <f t="shared" si="56"/>
        <v>#DIV/0!</v>
      </c>
      <c r="BE394" s="160" t="e">
        <f t="shared" si="57"/>
        <v>#VALUE!</v>
      </c>
      <c r="BF394" s="159">
        <f t="shared" si="58"/>
        <v>8</v>
      </c>
      <c r="BG394" s="159">
        <f t="shared" si="59"/>
        <v>0</v>
      </c>
      <c r="BH394" s="159">
        <f t="shared" si="60"/>
        <v>43</v>
      </c>
      <c r="BI394" s="159">
        <f t="shared" si="61"/>
        <v>0</v>
      </c>
      <c r="BJ394" s="159">
        <f t="shared" si="62"/>
        <v>0</v>
      </c>
    </row>
    <row r="395" spans="1:62" s="159" customFormat="1" ht="17.25" thickTop="1" thickBot="1">
      <c r="A395" s="144">
        <v>30031</v>
      </c>
      <c r="B395" s="145">
        <v>42058</v>
      </c>
      <c r="C395" s="146" t="s">
        <v>99</v>
      </c>
      <c r="D395" s="147">
        <v>3000</v>
      </c>
      <c r="E395" s="146" t="s">
        <v>2039</v>
      </c>
      <c r="F395" s="146"/>
      <c r="G395" s="148">
        <v>21195</v>
      </c>
      <c r="H395" s="149"/>
      <c r="I395" s="149"/>
      <c r="J395" s="150"/>
      <c r="K395" s="151">
        <f t="shared" si="54"/>
        <v>0</v>
      </c>
      <c r="L395" s="151">
        <f t="shared" si="55"/>
        <v>0</v>
      </c>
      <c r="M395" s="146" t="s">
        <v>2043</v>
      </c>
      <c r="N395" s="152" t="s">
        <v>2044</v>
      </c>
      <c r="O395" s="147"/>
      <c r="P395" s="145"/>
      <c r="Q395" s="153" t="s">
        <v>2045</v>
      </c>
      <c r="R395" s="154">
        <v>1223118372</v>
      </c>
      <c r="S395" s="155"/>
      <c r="T395" s="156"/>
      <c r="U395" s="146" t="s">
        <v>2038</v>
      </c>
      <c r="V395" s="146"/>
      <c r="W395" s="146"/>
      <c r="X395" s="145"/>
      <c r="Y395" s="145"/>
      <c r="Z395" s="146"/>
      <c r="AA395" s="145"/>
      <c r="AB395" s="145"/>
      <c r="AC395" s="157" t="s">
        <v>581</v>
      </c>
      <c r="AD395" s="146"/>
      <c r="AE395" s="146" t="s">
        <v>87</v>
      </c>
      <c r="AF395" s="146"/>
      <c r="AG395" s="146"/>
      <c r="AH395" s="157"/>
      <c r="AI395" s="145"/>
      <c r="AJ395" s="146"/>
      <c r="AK395" s="158"/>
      <c r="BD395" s="160" t="e">
        <f t="shared" si="56"/>
        <v>#DIV/0!</v>
      </c>
      <c r="BE395" s="160" t="e">
        <f t="shared" si="57"/>
        <v>#VALUE!</v>
      </c>
      <c r="BF395" s="159">
        <f t="shared" si="58"/>
        <v>10</v>
      </c>
      <c r="BG395" s="159">
        <f t="shared" si="59"/>
        <v>0</v>
      </c>
      <c r="BH395" s="159">
        <f t="shared" si="60"/>
        <v>43</v>
      </c>
      <c r="BI395" s="159">
        <f t="shared" si="61"/>
        <v>0</v>
      </c>
      <c r="BJ395" s="159">
        <f t="shared" si="62"/>
        <v>0</v>
      </c>
    </row>
    <row r="396" spans="1:62" s="159" customFormat="1" ht="17.25" thickTop="1" thickBot="1">
      <c r="A396" s="144">
        <v>30032</v>
      </c>
      <c r="B396" s="145">
        <v>42058</v>
      </c>
      <c r="C396" s="146" t="s">
        <v>99</v>
      </c>
      <c r="D396" s="147">
        <v>7200</v>
      </c>
      <c r="E396" s="146" t="s">
        <v>2039</v>
      </c>
      <c r="F396" s="146"/>
      <c r="G396" s="148">
        <v>52500</v>
      </c>
      <c r="H396" s="149"/>
      <c r="I396" s="149"/>
      <c r="J396" s="150"/>
      <c r="K396" s="151">
        <f t="shared" si="54"/>
        <v>0</v>
      </c>
      <c r="L396" s="151">
        <f t="shared" si="55"/>
        <v>0</v>
      </c>
      <c r="M396" s="146" t="s">
        <v>2046</v>
      </c>
      <c r="N396" s="152" t="s">
        <v>2047</v>
      </c>
      <c r="O396" s="147"/>
      <c r="P396" s="145"/>
      <c r="Q396" s="153" t="s">
        <v>2048</v>
      </c>
      <c r="R396" s="154">
        <v>37832862</v>
      </c>
      <c r="S396" s="155"/>
      <c r="T396" s="156"/>
      <c r="U396" s="146" t="s">
        <v>2049</v>
      </c>
      <c r="V396" s="146"/>
      <c r="W396" s="146"/>
      <c r="X396" s="145"/>
      <c r="Y396" s="145"/>
      <c r="Z396" s="146"/>
      <c r="AA396" s="145"/>
      <c r="AB396" s="145"/>
      <c r="AC396" s="157" t="s">
        <v>471</v>
      </c>
      <c r="AD396" s="146"/>
      <c r="AE396" s="146" t="s">
        <v>87</v>
      </c>
      <c r="AF396" s="146"/>
      <c r="AG396" s="146"/>
      <c r="AH396" s="157"/>
      <c r="AI396" s="145"/>
      <c r="AJ396" s="146"/>
      <c r="AK396" s="158"/>
      <c r="BD396" s="160" t="e">
        <f t="shared" si="56"/>
        <v>#DIV/0!</v>
      </c>
      <c r="BE396" s="160" t="e">
        <f t="shared" si="57"/>
        <v>#VALUE!</v>
      </c>
      <c r="BF396" s="159">
        <f t="shared" si="58"/>
        <v>8</v>
      </c>
      <c r="BG396" s="159">
        <f t="shared" si="59"/>
        <v>0</v>
      </c>
      <c r="BH396" s="159">
        <f t="shared" si="60"/>
        <v>66</v>
      </c>
      <c r="BI396" s="159">
        <f t="shared" si="61"/>
        <v>0</v>
      </c>
      <c r="BJ396" s="159">
        <f t="shared" si="62"/>
        <v>0</v>
      </c>
    </row>
    <row r="397" spans="1:62" s="159" customFormat="1" ht="17.25" thickTop="1" thickBot="1">
      <c r="A397" s="144">
        <v>30034</v>
      </c>
      <c r="B397" s="145">
        <v>42058</v>
      </c>
      <c r="C397" s="146" t="s">
        <v>99</v>
      </c>
      <c r="D397" s="147">
        <v>8200</v>
      </c>
      <c r="E397" s="146" t="s">
        <v>1911</v>
      </c>
      <c r="F397" s="146"/>
      <c r="G397" s="148">
        <v>67000</v>
      </c>
      <c r="H397" s="149"/>
      <c r="I397" s="149"/>
      <c r="J397" s="150"/>
      <c r="K397" s="151">
        <f t="shared" si="54"/>
        <v>0</v>
      </c>
      <c r="L397" s="151">
        <f t="shared" si="55"/>
        <v>0</v>
      </c>
      <c r="M397" s="146" t="s">
        <v>2050</v>
      </c>
      <c r="N397" s="152" t="s">
        <v>2051</v>
      </c>
      <c r="O397" s="147"/>
      <c r="P397" s="145"/>
      <c r="Q397" s="153" t="s">
        <v>2052</v>
      </c>
      <c r="R397" s="154">
        <v>26623559</v>
      </c>
      <c r="S397" s="155">
        <v>1121080809</v>
      </c>
      <c r="T397" s="156"/>
      <c r="U397" s="146" t="s">
        <v>2053</v>
      </c>
      <c r="V397" s="146"/>
      <c r="W397" s="146"/>
      <c r="X397" s="145"/>
      <c r="Y397" s="145"/>
      <c r="Z397" s="146"/>
      <c r="AA397" s="145"/>
      <c r="AB397" s="145"/>
      <c r="AC397" s="157" t="s">
        <v>1385</v>
      </c>
      <c r="AD397" s="146"/>
      <c r="AE397" s="146" t="s">
        <v>87</v>
      </c>
      <c r="AF397" s="146"/>
      <c r="AG397" s="146"/>
      <c r="AH397" s="157"/>
      <c r="AI397" s="145"/>
      <c r="AJ397" s="146"/>
      <c r="AK397" s="158"/>
      <c r="BD397" s="160" t="e">
        <f t="shared" si="56"/>
        <v>#DIV/0!</v>
      </c>
      <c r="BE397" s="160" t="e">
        <f t="shared" si="57"/>
        <v>#VALUE!</v>
      </c>
      <c r="BF397" s="159">
        <f t="shared" si="58"/>
        <v>8</v>
      </c>
      <c r="BG397" s="159">
        <f t="shared" si="59"/>
        <v>10</v>
      </c>
      <c r="BH397" s="159">
        <f t="shared" si="60"/>
        <v>74</v>
      </c>
      <c r="BI397" s="159">
        <f t="shared" si="61"/>
        <v>0</v>
      </c>
      <c r="BJ397" s="159">
        <f t="shared" si="62"/>
        <v>0</v>
      </c>
    </row>
    <row r="398" spans="1:62" s="159" customFormat="1" ht="17.25" thickTop="1" thickBot="1">
      <c r="A398" s="144">
        <v>30035</v>
      </c>
      <c r="B398" s="145">
        <v>42058</v>
      </c>
      <c r="C398" s="146" t="s">
        <v>99</v>
      </c>
      <c r="D398" s="147">
        <v>8500</v>
      </c>
      <c r="E398" s="146" t="s">
        <v>2039</v>
      </c>
      <c r="F398" s="146"/>
      <c r="G398" s="148">
        <v>70000</v>
      </c>
      <c r="H398" s="149"/>
      <c r="I398" s="149"/>
      <c r="J398" s="150"/>
      <c r="K398" s="151">
        <f t="shared" si="54"/>
        <v>0</v>
      </c>
      <c r="L398" s="151">
        <f t="shared" si="55"/>
        <v>0</v>
      </c>
      <c r="M398" s="146" t="s">
        <v>2054</v>
      </c>
      <c r="N398" s="152" t="s">
        <v>2055</v>
      </c>
      <c r="O398" s="147"/>
      <c r="P398" s="145"/>
      <c r="Q398" s="153" t="s">
        <v>2056</v>
      </c>
      <c r="R398" s="154"/>
      <c r="S398" s="155"/>
      <c r="T398" s="156"/>
      <c r="U398" s="146" t="s">
        <v>2057</v>
      </c>
      <c r="V398" s="146"/>
      <c r="W398" s="146"/>
      <c r="X398" s="145"/>
      <c r="Y398" s="145"/>
      <c r="Z398" s="146"/>
      <c r="AA398" s="145"/>
      <c r="AB398" s="145"/>
      <c r="AC398" s="157" t="s">
        <v>550</v>
      </c>
      <c r="AD398" s="146"/>
      <c r="AE398" s="146" t="s">
        <v>87</v>
      </c>
      <c r="AF398" s="146"/>
      <c r="AG398" s="146"/>
      <c r="AH398" s="157"/>
      <c r="AI398" s="145"/>
      <c r="AJ398" s="146"/>
      <c r="AK398" s="158"/>
      <c r="BD398" s="160" t="e">
        <f t="shared" si="56"/>
        <v>#DIV/0!</v>
      </c>
      <c r="BE398" s="160" t="e">
        <f t="shared" si="57"/>
        <v>#VALUE!</v>
      </c>
      <c r="BF398" s="159">
        <f t="shared" si="58"/>
        <v>0</v>
      </c>
      <c r="BG398" s="159">
        <f t="shared" si="59"/>
        <v>0</v>
      </c>
      <c r="BH398" s="159">
        <f t="shared" si="60"/>
        <v>68</v>
      </c>
      <c r="BI398" s="159">
        <f t="shared" si="61"/>
        <v>0</v>
      </c>
      <c r="BJ398" s="159">
        <f t="shared" si="62"/>
        <v>0</v>
      </c>
    </row>
    <row r="399" spans="1:62" s="159" customFormat="1" ht="17.25" thickTop="1" thickBot="1">
      <c r="A399" s="144">
        <v>30037</v>
      </c>
      <c r="B399" s="145">
        <v>42058</v>
      </c>
      <c r="C399" s="146" t="s">
        <v>99</v>
      </c>
      <c r="D399" s="147">
        <v>7700</v>
      </c>
      <c r="E399" s="146" t="s">
        <v>2058</v>
      </c>
      <c r="F399" s="146"/>
      <c r="G399" s="148">
        <v>65000</v>
      </c>
      <c r="H399" s="149"/>
      <c r="I399" s="149"/>
      <c r="J399" s="150"/>
      <c r="K399" s="151">
        <f t="shared" si="54"/>
        <v>0</v>
      </c>
      <c r="L399" s="151">
        <f t="shared" si="55"/>
        <v>0</v>
      </c>
      <c r="M399" s="146" t="s">
        <v>2059</v>
      </c>
      <c r="N399" s="152" t="s">
        <v>2060</v>
      </c>
      <c r="O399" s="147"/>
      <c r="P399" s="145"/>
      <c r="Q399" s="153" t="s">
        <v>2061</v>
      </c>
      <c r="R399" s="154">
        <v>24677360</v>
      </c>
      <c r="S399" s="155"/>
      <c r="T399" s="156"/>
      <c r="U399" s="146" t="s">
        <v>2062</v>
      </c>
      <c r="V399" s="146"/>
      <c r="W399" s="146"/>
      <c r="X399" s="145"/>
      <c r="Y399" s="145"/>
      <c r="Z399" s="146"/>
      <c r="AA399" s="145"/>
      <c r="AB399" s="145"/>
      <c r="AC399" s="157" t="s">
        <v>2063</v>
      </c>
      <c r="AD399" s="146"/>
      <c r="AE399" s="146" t="s">
        <v>87</v>
      </c>
      <c r="AF399" s="146"/>
      <c r="AG399" s="146"/>
      <c r="AH399" s="157"/>
      <c r="AI399" s="145"/>
      <c r="AJ399" s="146"/>
      <c r="AK399" s="158"/>
      <c r="BD399" s="160" t="e">
        <f t="shared" si="56"/>
        <v>#DIV/0!</v>
      </c>
      <c r="BE399" s="160" t="e">
        <f t="shared" si="57"/>
        <v>#VALUE!</v>
      </c>
      <c r="BF399" s="159">
        <f t="shared" si="58"/>
        <v>8</v>
      </c>
      <c r="BG399" s="159">
        <f t="shared" si="59"/>
        <v>0</v>
      </c>
      <c r="BH399" s="159">
        <f t="shared" si="60"/>
        <v>68</v>
      </c>
      <c r="BI399" s="159">
        <f t="shared" si="61"/>
        <v>0</v>
      </c>
      <c r="BJ399" s="159">
        <f t="shared" si="62"/>
        <v>0</v>
      </c>
    </row>
    <row r="400" spans="1:62" s="159" customFormat="1" ht="17.25" thickTop="1" thickBot="1">
      <c r="A400" s="144"/>
      <c r="B400" s="145"/>
      <c r="C400" s="146"/>
      <c r="D400" s="147" t="s">
        <v>2064</v>
      </c>
      <c r="E400" s="146"/>
      <c r="F400" s="146"/>
      <c r="G400" s="148"/>
      <c r="H400" s="149"/>
      <c r="I400" s="149"/>
      <c r="J400" s="150"/>
      <c r="K400" s="151">
        <f t="shared" si="54"/>
        <v>0</v>
      </c>
      <c r="L400" s="151">
        <f t="shared" si="55"/>
        <v>0</v>
      </c>
      <c r="M400" s="146" t="s">
        <v>2065</v>
      </c>
      <c r="N400" s="152"/>
      <c r="O400" s="147"/>
      <c r="P400" s="145"/>
      <c r="Q400" s="153"/>
      <c r="R400" s="154"/>
      <c r="S400" s="155"/>
      <c r="T400" s="156"/>
      <c r="U400" s="146" t="s">
        <v>2066</v>
      </c>
      <c r="V400" s="146"/>
      <c r="W400" s="146"/>
      <c r="X400" s="145"/>
      <c r="Y400" s="145"/>
      <c r="Z400" s="146"/>
      <c r="AA400" s="145"/>
      <c r="AB400" s="145"/>
      <c r="AC400" s="157"/>
      <c r="AD400" s="146"/>
      <c r="AE400" s="146" t="s">
        <v>87</v>
      </c>
      <c r="AF400" s="146"/>
      <c r="AG400" s="146"/>
      <c r="AH400" s="157"/>
      <c r="AI400" s="145"/>
      <c r="AJ400" s="146"/>
      <c r="AK400" s="158"/>
      <c r="BD400" s="160" t="e">
        <f t="shared" si="56"/>
        <v>#VALUE!</v>
      </c>
      <c r="BE400" s="160" t="e">
        <f t="shared" si="57"/>
        <v>#DIV/0!</v>
      </c>
      <c r="BF400" s="159">
        <f t="shared" si="58"/>
        <v>0</v>
      </c>
      <c r="BG400" s="159">
        <f t="shared" si="59"/>
        <v>0</v>
      </c>
      <c r="BH400" s="159">
        <f t="shared" si="60"/>
        <v>67</v>
      </c>
      <c r="BI400" s="159">
        <f t="shared" si="61"/>
        <v>0</v>
      </c>
      <c r="BJ400" s="159">
        <f t="shared" si="62"/>
        <v>0</v>
      </c>
    </row>
    <row r="401" spans="1:62" s="159" customFormat="1" ht="17.25" thickTop="1" thickBot="1">
      <c r="A401" s="144">
        <v>15566</v>
      </c>
      <c r="B401" s="145">
        <v>42147</v>
      </c>
      <c r="C401" s="146" t="s">
        <v>103</v>
      </c>
      <c r="D401" s="147">
        <v>200</v>
      </c>
      <c r="E401" s="146"/>
      <c r="F401" s="146"/>
      <c r="G401" s="148"/>
      <c r="H401" s="149"/>
      <c r="I401" s="149"/>
      <c r="J401" s="150"/>
      <c r="K401" s="151">
        <f t="shared" si="54"/>
        <v>0</v>
      </c>
      <c r="L401" s="151">
        <f t="shared" si="55"/>
        <v>0</v>
      </c>
      <c r="M401" s="146" t="s">
        <v>2067</v>
      </c>
      <c r="N401" s="152"/>
      <c r="O401" s="147"/>
      <c r="P401" s="145">
        <v>42147</v>
      </c>
      <c r="Q401" s="153" t="s">
        <v>2068</v>
      </c>
      <c r="R401" s="154"/>
      <c r="S401" s="155"/>
      <c r="T401" s="156"/>
      <c r="U401" s="146"/>
      <c r="V401" s="146"/>
      <c r="W401" s="146"/>
      <c r="X401" s="157" t="s">
        <v>2004</v>
      </c>
      <c r="Y401" s="145"/>
      <c r="Z401" s="146"/>
      <c r="AA401" s="145"/>
      <c r="AB401" s="145"/>
      <c r="AC401" s="157" t="s">
        <v>568</v>
      </c>
      <c r="AD401" s="157" t="s">
        <v>420</v>
      </c>
      <c r="AE401" s="146"/>
      <c r="AF401" s="146"/>
      <c r="AG401" s="163"/>
      <c r="AH401" s="157"/>
      <c r="AI401" s="145"/>
      <c r="AJ401" s="146"/>
      <c r="AK401" s="158"/>
      <c r="BD401" s="160" t="e">
        <f t="shared" si="56"/>
        <v>#DIV/0!</v>
      </c>
      <c r="BE401" s="160">
        <f t="shared" si="57"/>
        <v>0</v>
      </c>
      <c r="BF401" s="159">
        <f t="shared" si="58"/>
        <v>0</v>
      </c>
      <c r="BG401" s="159">
        <f t="shared" si="59"/>
        <v>0</v>
      </c>
      <c r="BH401" s="159">
        <f t="shared" si="60"/>
        <v>0</v>
      </c>
      <c r="BI401" s="159">
        <f t="shared" si="61"/>
        <v>0</v>
      </c>
      <c r="BJ401" s="159">
        <f t="shared" si="62"/>
        <v>0</v>
      </c>
    </row>
    <row r="402" spans="1:62" s="159" customFormat="1" ht="17.25" thickTop="1" thickBot="1">
      <c r="A402" s="144">
        <v>15118</v>
      </c>
      <c r="B402" s="145">
        <v>42109</v>
      </c>
      <c r="C402" s="146" t="s">
        <v>103</v>
      </c>
      <c r="D402" s="147">
        <v>11950</v>
      </c>
      <c r="E402" s="146"/>
      <c r="F402" s="146"/>
      <c r="G402" s="148">
        <v>99850</v>
      </c>
      <c r="H402" s="149"/>
      <c r="I402" s="149"/>
      <c r="J402" s="150"/>
      <c r="K402" s="151">
        <f t="shared" si="54"/>
        <v>0</v>
      </c>
      <c r="L402" s="151">
        <f t="shared" si="55"/>
        <v>0</v>
      </c>
      <c r="M402" s="146" t="s">
        <v>2069</v>
      </c>
      <c r="N402" s="152"/>
      <c r="O402" s="147"/>
      <c r="P402" s="145"/>
      <c r="Q402" s="153"/>
      <c r="R402" s="154"/>
      <c r="S402" s="155"/>
      <c r="T402" s="156"/>
      <c r="U402" s="146" t="s">
        <v>2070</v>
      </c>
      <c r="V402" s="146"/>
      <c r="W402" s="146"/>
      <c r="X402" s="157" t="s">
        <v>2004</v>
      </c>
      <c r="Y402" s="145"/>
      <c r="Z402" s="146"/>
      <c r="AA402" s="145"/>
      <c r="AB402" s="145"/>
      <c r="AC402" s="157" t="s">
        <v>1622</v>
      </c>
      <c r="AD402" s="157" t="s">
        <v>1433</v>
      </c>
      <c r="AE402" s="146"/>
      <c r="AF402" s="146"/>
      <c r="AG402" s="163"/>
      <c r="AH402" s="157"/>
      <c r="AI402" s="145"/>
      <c r="AJ402" s="146"/>
      <c r="AK402" s="158"/>
      <c r="BD402" s="160" t="e">
        <f t="shared" si="56"/>
        <v>#DIV/0!</v>
      </c>
      <c r="BE402" s="160" t="e">
        <f t="shared" si="57"/>
        <v>#DIV/0!</v>
      </c>
      <c r="BF402" s="159">
        <f t="shared" si="58"/>
        <v>0</v>
      </c>
      <c r="BG402" s="159">
        <f t="shared" si="59"/>
        <v>0</v>
      </c>
      <c r="BH402" s="159">
        <f t="shared" si="60"/>
        <v>63</v>
      </c>
      <c r="BI402" s="159">
        <f t="shared" si="61"/>
        <v>0</v>
      </c>
      <c r="BJ402" s="159">
        <f t="shared" si="62"/>
        <v>0</v>
      </c>
    </row>
    <row r="403" spans="1:62" s="159" customFormat="1" ht="17.25" thickTop="1" thickBot="1">
      <c r="A403" s="144">
        <v>17885</v>
      </c>
      <c r="B403" s="145">
        <v>42152</v>
      </c>
      <c r="C403" s="146" t="s">
        <v>101</v>
      </c>
      <c r="D403" s="147">
        <v>1000</v>
      </c>
      <c r="E403" s="146"/>
      <c r="F403" s="146"/>
      <c r="G403" s="148"/>
      <c r="H403" s="149"/>
      <c r="I403" s="149"/>
      <c r="J403" s="150"/>
      <c r="K403" s="151">
        <f t="shared" si="54"/>
        <v>0</v>
      </c>
      <c r="L403" s="151">
        <f t="shared" si="55"/>
        <v>0</v>
      </c>
      <c r="M403" s="146" t="s">
        <v>2071</v>
      </c>
      <c r="N403" s="152"/>
      <c r="O403" s="147"/>
      <c r="P403" s="145">
        <v>42152</v>
      </c>
      <c r="Q403" s="153" t="s">
        <v>2072</v>
      </c>
      <c r="R403" s="154"/>
      <c r="S403" s="155" t="s">
        <v>2073</v>
      </c>
      <c r="T403" s="156"/>
      <c r="U403" s="146" t="s">
        <v>2074</v>
      </c>
      <c r="V403" s="146"/>
      <c r="W403" s="146"/>
      <c r="X403" s="157" t="s">
        <v>2004</v>
      </c>
      <c r="Y403" s="145"/>
      <c r="Z403" s="146"/>
      <c r="AA403" s="145"/>
      <c r="AB403" s="145"/>
      <c r="AC403" s="157" t="s">
        <v>343</v>
      </c>
      <c r="AD403" s="157" t="s">
        <v>525</v>
      </c>
      <c r="AE403" s="146"/>
      <c r="AF403" s="146"/>
      <c r="AG403" s="163"/>
      <c r="AH403" s="157"/>
      <c r="AI403" s="145"/>
      <c r="AJ403" s="146"/>
      <c r="AK403" s="158"/>
      <c r="BD403" s="160" t="e">
        <f t="shared" si="56"/>
        <v>#DIV/0!</v>
      </c>
      <c r="BE403" s="160">
        <f t="shared" si="57"/>
        <v>0</v>
      </c>
      <c r="BF403" s="159">
        <f t="shared" si="58"/>
        <v>0</v>
      </c>
      <c r="BG403" s="159">
        <f t="shared" si="59"/>
        <v>40</v>
      </c>
      <c r="BH403" s="159">
        <f t="shared" si="60"/>
        <v>68</v>
      </c>
      <c r="BI403" s="159">
        <f t="shared" si="61"/>
        <v>0</v>
      </c>
      <c r="BJ403" s="159">
        <f t="shared" si="62"/>
        <v>0</v>
      </c>
    </row>
    <row r="404" spans="1:62" s="159" customFormat="1" ht="17.25" thickTop="1" thickBot="1">
      <c r="A404" s="144">
        <v>15567</v>
      </c>
      <c r="B404" s="145">
        <v>42147</v>
      </c>
      <c r="C404" s="146" t="s">
        <v>103</v>
      </c>
      <c r="D404" s="147">
        <v>1000</v>
      </c>
      <c r="E404" s="146"/>
      <c r="F404" s="146"/>
      <c r="G404" s="148">
        <v>95000</v>
      </c>
      <c r="H404" s="149"/>
      <c r="I404" s="149"/>
      <c r="J404" s="150"/>
      <c r="K404" s="151">
        <f t="shared" si="54"/>
        <v>0</v>
      </c>
      <c r="L404" s="151">
        <f t="shared" si="55"/>
        <v>0</v>
      </c>
      <c r="M404" s="146" t="s">
        <v>2075</v>
      </c>
      <c r="N404" s="152"/>
      <c r="O404" s="147"/>
      <c r="P404" s="145">
        <v>42147</v>
      </c>
      <c r="Q404" s="153" t="s">
        <v>2076</v>
      </c>
      <c r="R404" s="154"/>
      <c r="S404" s="155"/>
      <c r="T404" s="156"/>
      <c r="U404" s="146" t="s">
        <v>2077</v>
      </c>
      <c r="V404" s="146"/>
      <c r="W404" s="146"/>
      <c r="X404" s="157" t="s">
        <v>2004</v>
      </c>
      <c r="Y404" s="145"/>
      <c r="Z404" s="146"/>
      <c r="AA404" s="145"/>
      <c r="AB404" s="145"/>
      <c r="AC404" s="157" t="s">
        <v>264</v>
      </c>
      <c r="AD404" s="157" t="s">
        <v>1327</v>
      </c>
      <c r="AE404" s="146"/>
      <c r="AF404" s="146"/>
      <c r="AG404" s="163"/>
      <c r="AH404" s="157"/>
      <c r="AI404" s="145"/>
      <c r="AJ404" s="146"/>
      <c r="AK404" s="158"/>
      <c r="BD404" s="160" t="e">
        <f t="shared" si="56"/>
        <v>#DIV/0!</v>
      </c>
      <c r="BE404" s="160">
        <f t="shared" si="57"/>
        <v>0</v>
      </c>
      <c r="BF404" s="159">
        <f t="shared" si="58"/>
        <v>0</v>
      </c>
      <c r="BG404" s="159">
        <f t="shared" si="59"/>
        <v>0</v>
      </c>
      <c r="BH404" s="159">
        <f t="shared" si="60"/>
        <v>22</v>
      </c>
      <c r="BI404" s="159">
        <f t="shared" si="61"/>
        <v>0</v>
      </c>
      <c r="BJ404" s="159">
        <f t="shared" si="62"/>
        <v>0</v>
      </c>
    </row>
    <row r="405" spans="1:62" s="159" customFormat="1" ht="17.25" thickTop="1" thickBot="1">
      <c r="A405" s="144">
        <v>15560</v>
      </c>
      <c r="B405" s="145">
        <v>42146</v>
      </c>
      <c r="C405" s="146" t="s">
        <v>103</v>
      </c>
      <c r="D405" s="147">
        <v>5000</v>
      </c>
      <c r="E405" s="146"/>
      <c r="F405" s="146"/>
      <c r="G405" s="148"/>
      <c r="H405" s="149"/>
      <c r="I405" s="149"/>
      <c r="J405" s="150"/>
      <c r="K405" s="151">
        <f t="shared" si="54"/>
        <v>0</v>
      </c>
      <c r="L405" s="151">
        <f t="shared" si="55"/>
        <v>0</v>
      </c>
      <c r="M405" s="146" t="s">
        <v>2078</v>
      </c>
      <c r="N405" s="152"/>
      <c r="O405" s="147"/>
      <c r="P405" s="145">
        <v>42146</v>
      </c>
      <c r="Q405" s="153" t="s">
        <v>2079</v>
      </c>
      <c r="R405" s="154"/>
      <c r="S405" s="155"/>
      <c r="T405" s="156"/>
      <c r="U405" s="146" t="s">
        <v>2080</v>
      </c>
      <c r="V405" s="146"/>
      <c r="W405" s="146"/>
      <c r="X405" s="157" t="s">
        <v>2004</v>
      </c>
      <c r="Y405" s="145"/>
      <c r="Z405" s="146"/>
      <c r="AA405" s="145"/>
      <c r="AB405" s="145"/>
      <c r="AC405" s="157" t="s">
        <v>1745</v>
      </c>
      <c r="AD405" s="157" t="s">
        <v>420</v>
      </c>
      <c r="AE405" s="146"/>
      <c r="AF405" s="146"/>
      <c r="AG405" s="163"/>
      <c r="AH405" s="157"/>
      <c r="AI405" s="145"/>
      <c r="AJ405" s="146"/>
      <c r="AK405" s="158"/>
      <c r="BD405" s="160" t="e">
        <f t="shared" si="56"/>
        <v>#DIV/0!</v>
      </c>
      <c r="BE405" s="160">
        <f t="shared" si="57"/>
        <v>0</v>
      </c>
      <c r="BF405" s="159">
        <f t="shared" si="58"/>
        <v>0</v>
      </c>
      <c r="BG405" s="159">
        <f t="shared" si="59"/>
        <v>0</v>
      </c>
      <c r="BH405" s="159">
        <f t="shared" si="60"/>
        <v>23</v>
      </c>
      <c r="BI405" s="159">
        <f t="shared" si="61"/>
        <v>0</v>
      </c>
      <c r="BJ405" s="159">
        <f t="shared" si="62"/>
        <v>0</v>
      </c>
    </row>
    <row r="406" spans="1:62" s="159" customFormat="1" ht="17.25" thickTop="1" thickBot="1">
      <c r="A406" s="144" t="s">
        <v>2081</v>
      </c>
      <c r="B406" s="145">
        <v>42154</v>
      </c>
      <c r="C406" s="146" t="s">
        <v>103</v>
      </c>
      <c r="D406" s="147">
        <f>11300+3000</f>
        <v>14300</v>
      </c>
      <c r="E406" s="146" t="s">
        <v>1911</v>
      </c>
      <c r="F406" s="146"/>
      <c r="G406" s="148">
        <v>120000</v>
      </c>
      <c r="H406" s="149"/>
      <c r="I406" s="149"/>
      <c r="J406" s="150"/>
      <c r="K406" s="151">
        <f t="shared" si="54"/>
        <v>0</v>
      </c>
      <c r="L406" s="151">
        <f t="shared" si="55"/>
        <v>0</v>
      </c>
      <c r="M406" s="146" t="s">
        <v>2082</v>
      </c>
      <c r="N406" s="152" t="s">
        <v>2083</v>
      </c>
      <c r="O406" s="147">
        <v>108000</v>
      </c>
      <c r="P406" s="145">
        <v>42155</v>
      </c>
      <c r="Q406" s="153" t="s">
        <v>2084</v>
      </c>
      <c r="R406" s="154" t="s">
        <v>2085</v>
      </c>
      <c r="S406" s="155">
        <v>28510010130551</v>
      </c>
      <c r="T406" s="156"/>
      <c r="U406" s="146" t="s">
        <v>2086</v>
      </c>
      <c r="V406" s="146"/>
      <c r="W406" s="146" t="s">
        <v>2087</v>
      </c>
      <c r="X406" s="145" t="s">
        <v>2088</v>
      </c>
      <c r="Y406" s="145"/>
      <c r="Z406" s="146"/>
      <c r="AA406" s="145"/>
      <c r="AB406" s="145"/>
      <c r="AC406" s="157" t="s">
        <v>568</v>
      </c>
      <c r="AD406" s="145" t="s">
        <v>420</v>
      </c>
      <c r="AE406" s="146" t="s">
        <v>87</v>
      </c>
      <c r="AF406" s="146" t="s">
        <v>2089</v>
      </c>
      <c r="AG406" s="146" t="s">
        <v>2089</v>
      </c>
      <c r="AH406" s="157"/>
      <c r="AI406" s="145"/>
      <c r="AJ406" s="145" t="s">
        <v>2090</v>
      </c>
      <c r="AK406" s="158"/>
      <c r="BD406" s="160" t="e">
        <f t="shared" si="56"/>
        <v>#DIV/0!</v>
      </c>
      <c r="BE406" s="160" t="e">
        <f t="shared" si="57"/>
        <v>#VALUE!</v>
      </c>
      <c r="BF406" s="159">
        <f t="shared" si="58"/>
        <v>8</v>
      </c>
      <c r="BG406" s="159">
        <f t="shared" si="59"/>
        <v>14</v>
      </c>
      <c r="BH406" s="159">
        <f t="shared" si="60"/>
        <v>47</v>
      </c>
      <c r="BI406" s="159">
        <f t="shared" si="61"/>
        <v>0</v>
      </c>
      <c r="BJ406" s="159">
        <f t="shared" si="62"/>
        <v>0</v>
      </c>
    </row>
    <row r="407" spans="1:62" s="159" customFormat="1" ht="17.25" thickTop="1" thickBot="1">
      <c r="A407" s="144" t="s">
        <v>2091</v>
      </c>
      <c r="B407" s="145" t="s">
        <v>2092</v>
      </c>
      <c r="C407" s="146" t="s">
        <v>103</v>
      </c>
      <c r="D407" s="147">
        <v>11800</v>
      </c>
      <c r="E407" s="164" t="s">
        <v>1989</v>
      </c>
      <c r="F407" s="165"/>
      <c r="G407" s="148">
        <v>100000</v>
      </c>
      <c r="H407" s="149"/>
      <c r="I407" s="149"/>
      <c r="J407" s="150"/>
      <c r="K407" s="151">
        <f t="shared" si="54"/>
        <v>0</v>
      </c>
      <c r="L407" s="151">
        <f t="shared" si="55"/>
        <v>0</v>
      </c>
      <c r="M407" s="146" t="s">
        <v>2093</v>
      </c>
      <c r="N407" s="152" t="s">
        <v>2094</v>
      </c>
      <c r="O407" s="147">
        <v>90000</v>
      </c>
      <c r="P407" s="145">
        <v>42127</v>
      </c>
      <c r="Q407" s="153" t="s">
        <v>2095</v>
      </c>
      <c r="R407" s="154"/>
      <c r="S407" s="155">
        <v>25609100102543</v>
      </c>
      <c r="T407" s="156"/>
      <c r="U407" s="146" t="s">
        <v>251</v>
      </c>
      <c r="V407" s="146"/>
      <c r="W407" s="146"/>
      <c r="X407" s="146" t="s">
        <v>2096</v>
      </c>
      <c r="Y407" s="145"/>
      <c r="Z407" s="146"/>
      <c r="AA407" s="145"/>
      <c r="AB407" s="145"/>
      <c r="AC407" s="157" t="s">
        <v>341</v>
      </c>
      <c r="AD407" s="146" t="s">
        <v>1433</v>
      </c>
      <c r="AE407" s="146" t="s">
        <v>87</v>
      </c>
      <c r="AF407" s="146" t="s">
        <v>2089</v>
      </c>
      <c r="AG407" s="146" t="s">
        <v>2089</v>
      </c>
      <c r="AH407" s="157"/>
      <c r="AI407" s="145"/>
      <c r="AJ407" s="146"/>
      <c r="AK407" s="158" t="s">
        <v>2097</v>
      </c>
      <c r="BD407" s="160" t="e">
        <f t="shared" si="56"/>
        <v>#DIV/0!</v>
      </c>
      <c r="BE407" s="160" t="e">
        <f t="shared" si="57"/>
        <v>#VALUE!</v>
      </c>
      <c r="BF407" s="159">
        <f t="shared" si="58"/>
        <v>0</v>
      </c>
      <c r="BG407" s="159">
        <f t="shared" si="59"/>
        <v>14</v>
      </c>
      <c r="BH407" s="159">
        <f t="shared" si="60"/>
        <v>8</v>
      </c>
      <c r="BI407" s="159">
        <f t="shared" si="61"/>
        <v>0</v>
      </c>
      <c r="BJ407" s="159">
        <f t="shared" si="62"/>
        <v>0</v>
      </c>
    </row>
    <row r="408" spans="1:62" s="159" customFormat="1" ht="17.25" thickTop="1" thickBot="1">
      <c r="A408" s="144"/>
      <c r="B408" s="145"/>
      <c r="C408" s="146"/>
      <c r="D408" s="147">
        <v>7200</v>
      </c>
      <c r="E408" s="164" t="s">
        <v>1911</v>
      </c>
      <c r="F408" s="165"/>
      <c r="G408" s="148">
        <v>60000</v>
      </c>
      <c r="H408" s="149"/>
      <c r="I408" s="149"/>
      <c r="J408" s="150"/>
      <c r="K408" s="151">
        <f t="shared" si="54"/>
        <v>0</v>
      </c>
      <c r="L408" s="151">
        <f t="shared" si="55"/>
        <v>0</v>
      </c>
      <c r="M408" s="146" t="s">
        <v>2098</v>
      </c>
      <c r="N408" s="152" t="s">
        <v>2099</v>
      </c>
      <c r="O408" s="147">
        <v>60000</v>
      </c>
      <c r="P408" s="145">
        <v>41524</v>
      </c>
      <c r="Q408" s="153" t="s">
        <v>2100</v>
      </c>
      <c r="R408" s="154" t="s">
        <v>2101</v>
      </c>
      <c r="S408" s="155"/>
      <c r="T408" s="156">
        <v>10024349364</v>
      </c>
      <c r="U408" s="146" t="s">
        <v>2102</v>
      </c>
      <c r="V408" s="146"/>
      <c r="W408" s="146"/>
      <c r="X408" s="145"/>
      <c r="Y408" s="145">
        <v>41527</v>
      </c>
      <c r="Z408" s="146"/>
      <c r="AA408" s="145"/>
      <c r="AB408" s="145"/>
      <c r="AC408" s="157" t="s">
        <v>1347</v>
      </c>
      <c r="AD408" s="146" t="s">
        <v>693</v>
      </c>
      <c r="AE408" s="146" t="s">
        <v>87</v>
      </c>
      <c r="AF408" s="146"/>
      <c r="AG408" s="146"/>
      <c r="AH408" s="157"/>
      <c r="AI408" s="145"/>
      <c r="AJ408" s="146" t="s">
        <v>2103</v>
      </c>
      <c r="AK408" s="158"/>
      <c r="BD408" s="160" t="e">
        <f t="shared" si="56"/>
        <v>#DIV/0!</v>
      </c>
      <c r="BE408" s="160" t="e">
        <f t="shared" si="57"/>
        <v>#VALUE!</v>
      </c>
      <c r="BF408" s="159">
        <f t="shared" si="58"/>
        <v>8</v>
      </c>
      <c r="BG408" s="159">
        <f t="shared" si="59"/>
        <v>0</v>
      </c>
      <c r="BH408" s="159">
        <f t="shared" si="60"/>
        <v>47</v>
      </c>
      <c r="BI408" s="159">
        <f t="shared" si="61"/>
        <v>0</v>
      </c>
      <c r="BJ408" s="159">
        <f t="shared" si="62"/>
        <v>0</v>
      </c>
    </row>
    <row r="409" spans="1:62" s="159" customFormat="1" ht="17.25" thickTop="1" thickBot="1">
      <c r="A409" s="144"/>
      <c r="B409" s="145"/>
      <c r="C409" s="146"/>
      <c r="D409" s="147">
        <v>9200</v>
      </c>
      <c r="E409" s="164" t="s">
        <v>2058</v>
      </c>
      <c r="F409" s="165"/>
      <c r="G409" s="148">
        <v>77125</v>
      </c>
      <c r="H409" s="149"/>
      <c r="I409" s="149"/>
      <c r="J409" s="150"/>
      <c r="K409" s="151">
        <f t="shared" si="54"/>
        <v>0</v>
      </c>
      <c r="L409" s="151">
        <f t="shared" si="55"/>
        <v>0</v>
      </c>
      <c r="M409" s="146" t="s">
        <v>2104</v>
      </c>
      <c r="N409" s="152" t="s">
        <v>2105</v>
      </c>
      <c r="O409" s="147">
        <v>67938</v>
      </c>
      <c r="P409" s="145">
        <v>41600</v>
      </c>
      <c r="Q409" s="153" t="s">
        <v>2106</v>
      </c>
      <c r="R409" s="154" t="s">
        <v>2107</v>
      </c>
      <c r="S409" s="155"/>
      <c r="T409" s="156">
        <v>59100007452</v>
      </c>
      <c r="U409" s="146" t="s">
        <v>2108</v>
      </c>
      <c r="V409" s="146"/>
      <c r="W409" s="146"/>
      <c r="X409" s="145"/>
      <c r="Y409" s="145">
        <v>41603</v>
      </c>
      <c r="Z409" s="146"/>
      <c r="AA409" s="145"/>
      <c r="AB409" s="145"/>
      <c r="AC409" s="157" t="s">
        <v>1347</v>
      </c>
      <c r="AD409" s="146" t="s">
        <v>693</v>
      </c>
      <c r="AE409" s="146" t="s">
        <v>87</v>
      </c>
      <c r="AF409" s="146"/>
      <c r="AG409" s="146"/>
      <c r="AH409" s="157"/>
      <c r="AI409" s="145"/>
      <c r="AJ409" s="146" t="s">
        <v>2103</v>
      </c>
      <c r="AK409" s="158"/>
      <c r="BD409" s="160" t="e">
        <f t="shared" si="56"/>
        <v>#DIV/0!</v>
      </c>
      <c r="BE409" s="160" t="e">
        <f t="shared" si="57"/>
        <v>#VALUE!</v>
      </c>
      <c r="BF409" s="159">
        <f t="shared" si="58"/>
        <v>8</v>
      </c>
      <c r="BG409" s="159">
        <f t="shared" si="59"/>
        <v>0</v>
      </c>
      <c r="BH409" s="159">
        <f t="shared" si="60"/>
        <v>47</v>
      </c>
      <c r="BI409" s="159">
        <f t="shared" si="61"/>
        <v>0</v>
      </c>
      <c r="BJ409" s="159">
        <f t="shared" si="62"/>
        <v>0</v>
      </c>
    </row>
    <row r="410" spans="1:62" s="159" customFormat="1" ht="17.25" thickTop="1" thickBot="1">
      <c r="A410" s="144"/>
      <c r="B410" s="145"/>
      <c r="C410" s="146"/>
      <c r="D410" s="147">
        <v>10000</v>
      </c>
      <c r="E410" s="164" t="s">
        <v>2058</v>
      </c>
      <c r="F410" s="165"/>
      <c r="G410" s="148">
        <v>77325</v>
      </c>
      <c r="H410" s="149"/>
      <c r="I410" s="149"/>
      <c r="J410" s="150"/>
      <c r="K410" s="151">
        <f t="shared" si="54"/>
        <v>0</v>
      </c>
      <c r="L410" s="151">
        <f t="shared" si="55"/>
        <v>0</v>
      </c>
      <c r="M410" s="146" t="s">
        <v>2109</v>
      </c>
      <c r="N410" s="152" t="s">
        <v>2110</v>
      </c>
      <c r="O410" s="147">
        <v>67350</v>
      </c>
      <c r="P410" s="145">
        <v>41614</v>
      </c>
      <c r="Q410" s="153" t="s">
        <v>2111</v>
      </c>
      <c r="R410" s="154">
        <v>22815703</v>
      </c>
      <c r="S410" s="155"/>
      <c r="T410" s="156">
        <v>59100007848</v>
      </c>
      <c r="U410" s="146" t="s">
        <v>2112</v>
      </c>
      <c r="V410" s="146"/>
      <c r="W410" s="146"/>
      <c r="X410" s="145"/>
      <c r="Y410" s="145">
        <v>41617</v>
      </c>
      <c r="Z410" s="146"/>
      <c r="AA410" s="145"/>
      <c r="AB410" s="145"/>
      <c r="AC410" s="157" t="s">
        <v>279</v>
      </c>
      <c r="AD410" s="146" t="s">
        <v>1433</v>
      </c>
      <c r="AE410" s="146" t="s">
        <v>87</v>
      </c>
      <c r="AF410" s="146"/>
      <c r="AG410" s="146"/>
      <c r="AH410" s="157"/>
      <c r="AI410" s="145"/>
      <c r="AJ410" s="146" t="s">
        <v>2103</v>
      </c>
      <c r="AK410" s="158"/>
      <c r="BD410" s="160" t="e">
        <f t="shared" si="56"/>
        <v>#DIV/0!</v>
      </c>
      <c r="BE410" s="160" t="e">
        <f t="shared" si="57"/>
        <v>#VALUE!</v>
      </c>
      <c r="BF410" s="159">
        <f t="shared" si="58"/>
        <v>8</v>
      </c>
      <c r="BG410" s="159">
        <f t="shared" si="59"/>
        <v>0</v>
      </c>
      <c r="BH410" s="159">
        <f t="shared" si="60"/>
        <v>46</v>
      </c>
      <c r="BI410" s="159">
        <f t="shared" si="61"/>
        <v>0</v>
      </c>
      <c r="BJ410" s="159">
        <f t="shared" si="62"/>
        <v>0</v>
      </c>
    </row>
    <row r="411" spans="1:62" s="159" customFormat="1" ht="17.25" thickTop="1" thickBot="1">
      <c r="A411" s="144"/>
      <c r="B411" s="145"/>
      <c r="C411" s="146"/>
      <c r="D411" s="147">
        <v>24965</v>
      </c>
      <c r="E411" s="164" t="s">
        <v>2113</v>
      </c>
      <c r="F411" s="165"/>
      <c r="G411" s="148">
        <v>70000</v>
      </c>
      <c r="H411" s="149"/>
      <c r="I411" s="149"/>
      <c r="J411" s="150"/>
      <c r="K411" s="151">
        <f t="shared" si="54"/>
        <v>0</v>
      </c>
      <c r="L411" s="151">
        <f t="shared" si="55"/>
        <v>0</v>
      </c>
      <c r="M411" s="146" t="s">
        <v>2114</v>
      </c>
      <c r="N411" s="152" t="s">
        <v>2115</v>
      </c>
      <c r="O411" s="147">
        <v>45015</v>
      </c>
      <c r="P411" s="145">
        <v>41730</v>
      </c>
      <c r="Q411" s="153" t="s">
        <v>2116</v>
      </c>
      <c r="R411" s="154">
        <v>24199824</v>
      </c>
      <c r="S411" s="155"/>
      <c r="T411" s="156">
        <v>335010051006</v>
      </c>
      <c r="U411" s="146" t="s">
        <v>2117</v>
      </c>
      <c r="V411" s="146"/>
      <c r="W411" s="146"/>
      <c r="X411" s="145" t="s">
        <v>1560</v>
      </c>
      <c r="Y411" s="145">
        <v>41731</v>
      </c>
      <c r="Z411" s="146"/>
      <c r="AA411" s="145"/>
      <c r="AB411" s="145"/>
      <c r="AC411" s="157" t="s">
        <v>41</v>
      </c>
      <c r="AD411" s="146" t="s">
        <v>1201</v>
      </c>
      <c r="AE411" s="146" t="s">
        <v>87</v>
      </c>
      <c r="AF411" s="146"/>
      <c r="AG411" s="146"/>
      <c r="AH411" s="157"/>
      <c r="AI411" s="145"/>
      <c r="AJ411" s="146" t="s">
        <v>2103</v>
      </c>
      <c r="AK411" s="158" t="s">
        <v>111</v>
      </c>
      <c r="BD411" s="160" t="e">
        <f t="shared" si="56"/>
        <v>#DIV/0!</v>
      </c>
      <c r="BE411" s="160" t="e">
        <f t="shared" si="57"/>
        <v>#VALUE!</v>
      </c>
      <c r="BF411" s="159">
        <f t="shared" si="58"/>
        <v>8</v>
      </c>
      <c r="BG411" s="159">
        <f t="shared" si="59"/>
        <v>0</v>
      </c>
      <c r="BH411" s="159">
        <f t="shared" si="60"/>
        <v>47</v>
      </c>
      <c r="BI411" s="159">
        <f t="shared" si="61"/>
        <v>0</v>
      </c>
      <c r="BJ411" s="159">
        <f t="shared" si="62"/>
        <v>0</v>
      </c>
    </row>
    <row r="412" spans="1:62" s="159" customFormat="1" ht="17.25" thickTop="1" thickBot="1">
      <c r="A412" s="144"/>
      <c r="B412" s="145"/>
      <c r="C412" s="146"/>
      <c r="D412" s="147">
        <v>39915</v>
      </c>
      <c r="E412" s="164" t="s">
        <v>2113</v>
      </c>
      <c r="F412" s="165"/>
      <c r="G412" s="148">
        <v>70000</v>
      </c>
      <c r="H412" s="149"/>
      <c r="I412" s="149"/>
      <c r="J412" s="150"/>
      <c r="K412" s="151">
        <f t="shared" si="54"/>
        <v>0</v>
      </c>
      <c r="L412" s="151">
        <f t="shared" si="55"/>
        <v>0</v>
      </c>
      <c r="M412" s="146" t="s">
        <v>2118</v>
      </c>
      <c r="N412" s="152" t="s">
        <v>2119</v>
      </c>
      <c r="O412" s="147">
        <v>30146</v>
      </c>
      <c r="P412" s="145">
        <v>41730</v>
      </c>
      <c r="Q412" s="153" t="s">
        <v>2120</v>
      </c>
      <c r="R412" s="154">
        <v>44682922</v>
      </c>
      <c r="S412" s="155"/>
      <c r="T412" s="156">
        <v>335010051099</v>
      </c>
      <c r="U412" s="146" t="s">
        <v>2117</v>
      </c>
      <c r="V412" s="146"/>
      <c r="W412" s="146" t="s">
        <v>2121</v>
      </c>
      <c r="X412" s="145" t="s">
        <v>1560</v>
      </c>
      <c r="Y412" s="145">
        <v>41731</v>
      </c>
      <c r="Z412" s="146"/>
      <c r="AA412" s="145"/>
      <c r="AB412" s="145"/>
      <c r="AC412" s="157" t="s">
        <v>41</v>
      </c>
      <c r="AD412" s="146" t="s">
        <v>1201</v>
      </c>
      <c r="AE412" s="146" t="s">
        <v>87</v>
      </c>
      <c r="AF412" s="146"/>
      <c r="AG412" s="146"/>
      <c r="AH412" s="157"/>
      <c r="AI412" s="145"/>
      <c r="AJ412" s="146" t="s">
        <v>2103</v>
      </c>
      <c r="AK412" s="158" t="s">
        <v>211</v>
      </c>
      <c r="BD412" s="160" t="e">
        <f t="shared" si="56"/>
        <v>#DIV/0!</v>
      </c>
      <c r="BE412" s="160" t="e">
        <f t="shared" si="57"/>
        <v>#VALUE!</v>
      </c>
      <c r="BF412" s="159">
        <f t="shared" si="58"/>
        <v>8</v>
      </c>
      <c r="BG412" s="159">
        <f t="shared" si="59"/>
        <v>0</v>
      </c>
      <c r="BH412" s="159">
        <f t="shared" si="60"/>
        <v>47</v>
      </c>
      <c r="BI412" s="159">
        <f t="shared" si="61"/>
        <v>0</v>
      </c>
      <c r="BJ412" s="159">
        <f t="shared" si="62"/>
        <v>0</v>
      </c>
    </row>
    <row r="413" spans="1:62" s="159" customFormat="1" ht="17.25" thickTop="1" thickBot="1">
      <c r="A413" s="144"/>
      <c r="B413" s="145"/>
      <c r="C413" s="146"/>
      <c r="D413" s="147">
        <v>7800</v>
      </c>
      <c r="E413" s="164" t="s">
        <v>2058</v>
      </c>
      <c r="F413" s="165"/>
      <c r="G413" s="148">
        <v>65000</v>
      </c>
      <c r="H413" s="149"/>
      <c r="I413" s="149"/>
      <c r="J413" s="150"/>
      <c r="K413" s="151">
        <f t="shared" si="54"/>
        <v>0</v>
      </c>
      <c r="L413" s="151">
        <f t="shared" si="55"/>
        <v>0</v>
      </c>
      <c r="M413" s="146" t="s">
        <v>2122</v>
      </c>
      <c r="N413" s="152" t="s">
        <v>2123</v>
      </c>
      <c r="O413" s="147">
        <v>57330</v>
      </c>
      <c r="P413" s="145">
        <v>41776</v>
      </c>
      <c r="Q413" s="153" t="s">
        <v>2124</v>
      </c>
      <c r="R413" s="154">
        <v>26249786</v>
      </c>
      <c r="S413" s="155"/>
      <c r="T413" s="156">
        <v>59100011784</v>
      </c>
      <c r="U413" s="146" t="s">
        <v>2125</v>
      </c>
      <c r="V413" s="146"/>
      <c r="W413" s="146"/>
      <c r="X413" s="145" t="s">
        <v>2126</v>
      </c>
      <c r="Y413" s="145">
        <v>41778</v>
      </c>
      <c r="Z413" s="146"/>
      <c r="AA413" s="145"/>
      <c r="AB413" s="145"/>
      <c r="AC413" s="157" t="s">
        <v>264</v>
      </c>
      <c r="AD413" s="146" t="s">
        <v>1327</v>
      </c>
      <c r="AE413" s="146" t="s">
        <v>40</v>
      </c>
      <c r="AF413" s="146"/>
      <c r="AG413" s="146"/>
      <c r="AH413" s="157"/>
      <c r="AI413" s="145"/>
      <c r="AJ413" s="146" t="s">
        <v>2103</v>
      </c>
      <c r="AK413" s="158"/>
      <c r="BD413" s="160" t="e">
        <f t="shared" si="56"/>
        <v>#DIV/0!</v>
      </c>
      <c r="BE413" s="160" t="e">
        <f t="shared" si="57"/>
        <v>#VALUE!</v>
      </c>
      <c r="BF413" s="159">
        <f t="shared" si="58"/>
        <v>8</v>
      </c>
      <c r="BG413" s="159">
        <f t="shared" si="59"/>
        <v>0</v>
      </c>
      <c r="BH413" s="159">
        <f t="shared" si="60"/>
        <v>47</v>
      </c>
      <c r="BI413" s="159">
        <f t="shared" si="61"/>
        <v>0</v>
      </c>
      <c r="BJ413" s="159">
        <f t="shared" si="62"/>
        <v>0</v>
      </c>
    </row>
    <row r="414" spans="1:62" s="159" customFormat="1" ht="17.25" thickTop="1" thickBot="1">
      <c r="A414" s="144"/>
      <c r="B414" s="145"/>
      <c r="C414" s="146"/>
      <c r="D414" s="147">
        <v>8575</v>
      </c>
      <c r="E414" s="164" t="s">
        <v>2113</v>
      </c>
      <c r="F414" s="165"/>
      <c r="G414" s="148">
        <v>70000</v>
      </c>
      <c r="H414" s="149"/>
      <c r="I414" s="149"/>
      <c r="J414" s="150"/>
      <c r="K414" s="151">
        <f t="shared" si="54"/>
        <v>0</v>
      </c>
      <c r="L414" s="151">
        <f t="shared" si="55"/>
        <v>0</v>
      </c>
      <c r="M414" s="146" t="s">
        <v>2127</v>
      </c>
      <c r="N414" s="152" t="s">
        <v>2128</v>
      </c>
      <c r="O414" s="147">
        <v>61395</v>
      </c>
      <c r="P414" s="145">
        <v>41811</v>
      </c>
      <c r="Q414" s="153" t="s">
        <v>2129</v>
      </c>
      <c r="R414" s="154">
        <v>33808164</v>
      </c>
      <c r="S414" s="155"/>
      <c r="T414" s="156"/>
      <c r="U414" s="146" t="s">
        <v>2130</v>
      </c>
      <c r="V414" s="146"/>
      <c r="W414" s="146"/>
      <c r="X414" s="145" t="s">
        <v>2131</v>
      </c>
      <c r="Y414" s="145">
        <v>41812</v>
      </c>
      <c r="Z414" s="146"/>
      <c r="AA414" s="145"/>
      <c r="AB414" s="145"/>
      <c r="AC414" s="157" t="s">
        <v>2132</v>
      </c>
      <c r="AD414" s="146" t="s">
        <v>2133</v>
      </c>
      <c r="AE414" s="146" t="s">
        <v>87</v>
      </c>
      <c r="AF414" s="146"/>
      <c r="AG414" s="146"/>
      <c r="AH414" s="157"/>
      <c r="AI414" s="145"/>
      <c r="AJ414" s="146" t="s">
        <v>2103</v>
      </c>
      <c r="AK414" s="158"/>
      <c r="BD414" s="160" t="e">
        <f t="shared" si="56"/>
        <v>#DIV/0!</v>
      </c>
      <c r="BE414" s="160" t="e">
        <f t="shared" si="57"/>
        <v>#VALUE!</v>
      </c>
      <c r="BF414" s="159">
        <f t="shared" si="58"/>
        <v>8</v>
      </c>
      <c r="BG414" s="159">
        <f t="shared" si="59"/>
        <v>0</v>
      </c>
      <c r="BH414" s="159">
        <f t="shared" si="60"/>
        <v>46</v>
      </c>
      <c r="BI414" s="159">
        <f t="shared" si="61"/>
        <v>0</v>
      </c>
      <c r="BJ414" s="159">
        <f t="shared" si="62"/>
        <v>0</v>
      </c>
    </row>
    <row r="415" spans="1:62" s="159" customFormat="1" ht="17.25" thickTop="1" thickBot="1">
      <c r="A415" s="144"/>
      <c r="B415" s="145"/>
      <c r="C415" s="146"/>
      <c r="D415" s="147">
        <v>8600</v>
      </c>
      <c r="E415" s="164" t="s">
        <v>2058</v>
      </c>
      <c r="F415" s="165"/>
      <c r="G415" s="148">
        <v>72000</v>
      </c>
      <c r="H415" s="149"/>
      <c r="I415" s="149"/>
      <c r="J415" s="150"/>
      <c r="K415" s="151">
        <f t="shared" si="54"/>
        <v>0</v>
      </c>
      <c r="L415" s="151">
        <f t="shared" si="55"/>
        <v>0</v>
      </c>
      <c r="M415" s="146" t="s">
        <v>2134</v>
      </c>
      <c r="N415" s="152" t="s">
        <v>2135</v>
      </c>
      <c r="O415" s="147">
        <v>63504</v>
      </c>
      <c r="P415" s="145">
        <v>41895</v>
      </c>
      <c r="Q415" s="153" t="s">
        <v>2136</v>
      </c>
      <c r="R415" s="154">
        <v>29290421</v>
      </c>
      <c r="S415" s="155"/>
      <c r="T415" s="156">
        <v>59100015848</v>
      </c>
      <c r="U415" s="146" t="s">
        <v>2137</v>
      </c>
      <c r="V415" s="146" t="s">
        <v>2138</v>
      </c>
      <c r="W415" s="146"/>
      <c r="X415" s="145" t="s">
        <v>1574</v>
      </c>
      <c r="Y415" s="145">
        <v>41897</v>
      </c>
      <c r="Z415" s="146"/>
      <c r="AA415" s="145"/>
      <c r="AB415" s="145"/>
      <c r="AC415" s="157" t="s">
        <v>341</v>
      </c>
      <c r="AD415" s="146" t="s">
        <v>1433</v>
      </c>
      <c r="AE415" s="146" t="s">
        <v>87</v>
      </c>
      <c r="AF415" s="146"/>
      <c r="AG415" s="146"/>
      <c r="AH415" s="157"/>
      <c r="AI415" s="145"/>
      <c r="AJ415" s="146" t="s">
        <v>2103</v>
      </c>
      <c r="AK415" s="158"/>
      <c r="BD415" s="160" t="e">
        <f t="shared" si="56"/>
        <v>#DIV/0!</v>
      </c>
      <c r="BE415" s="160" t="e">
        <f t="shared" si="57"/>
        <v>#VALUE!</v>
      </c>
      <c r="BF415" s="159">
        <f t="shared" si="58"/>
        <v>8</v>
      </c>
      <c r="BG415" s="159">
        <f t="shared" si="59"/>
        <v>0</v>
      </c>
      <c r="BH415" s="159">
        <f t="shared" si="60"/>
        <v>47</v>
      </c>
      <c r="BI415" s="159">
        <f t="shared" si="61"/>
        <v>0</v>
      </c>
      <c r="BJ415" s="159">
        <f t="shared" si="62"/>
        <v>0</v>
      </c>
    </row>
    <row r="416" spans="1:62" s="159" customFormat="1" ht="17.25" thickTop="1" thickBot="1">
      <c r="A416" s="144"/>
      <c r="B416" s="145"/>
      <c r="C416" s="146"/>
      <c r="D416" s="147">
        <v>10000</v>
      </c>
      <c r="E416" s="164" t="s">
        <v>1911</v>
      </c>
      <c r="F416" s="165"/>
      <c r="G416" s="148">
        <v>67000</v>
      </c>
      <c r="H416" s="149"/>
      <c r="I416" s="149"/>
      <c r="J416" s="150"/>
      <c r="K416" s="151">
        <f t="shared" si="54"/>
        <v>0</v>
      </c>
      <c r="L416" s="151">
        <f t="shared" si="55"/>
        <v>0</v>
      </c>
      <c r="M416" s="146" t="s">
        <v>2139</v>
      </c>
      <c r="N416" s="152" t="s">
        <v>2140</v>
      </c>
      <c r="O416" s="147">
        <v>67000</v>
      </c>
      <c r="P416" s="145">
        <v>41919</v>
      </c>
      <c r="Q416" s="153" t="s">
        <v>2141</v>
      </c>
      <c r="R416" s="154">
        <v>24706817</v>
      </c>
      <c r="S416" s="155"/>
      <c r="T416" s="156">
        <v>10025113636</v>
      </c>
      <c r="U416" s="146" t="s">
        <v>2142</v>
      </c>
      <c r="V416" s="146"/>
      <c r="W416" s="146"/>
      <c r="X416" s="145" t="s">
        <v>1691</v>
      </c>
      <c r="Y416" s="145">
        <v>41924</v>
      </c>
      <c r="Z416" s="146"/>
      <c r="AA416" s="145"/>
      <c r="AB416" s="145"/>
      <c r="AC416" s="157" t="s">
        <v>585</v>
      </c>
      <c r="AD416" s="146" t="s">
        <v>420</v>
      </c>
      <c r="AE416" s="146" t="s">
        <v>40</v>
      </c>
      <c r="AF416" s="146"/>
      <c r="AG416" s="146"/>
      <c r="AH416" s="157"/>
      <c r="AI416" s="145"/>
      <c r="AJ416" s="146" t="s">
        <v>2103</v>
      </c>
      <c r="AK416" s="158"/>
      <c r="BD416" s="160" t="e">
        <f t="shared" si="56"/>
        <v>#DIV/0!</v>
      </c>
      <c r="BE416" s="160" t="e">
        <f t="shared" si="57"/>
        <v>#VALUE!</v>
      </c>
      <c r="BF416" s="159">
        <f t="shared" si="58"/>
        <v>8</v>
      </c>
      <c r="BG416" s="159">
        <f t="shared" si="59"/>
        <v>0</v>
      </c>
      <c r="BH416" s="159">
        <f t="shared" si="60"/>
        <v>47</v>
      </c>
      <c r="BI416" s="159">
        <f t="shared" si="61"/>
        <v>0</v>
      </c>
      <c r="BJ416" s="159">
        <f t="shared" si="62"/>
        <v>0</v>
      </c>
    </row>
    <row r="417" spans="1:62" s="159" customFormat="1" ht="17.25" thickTop="1" thickBot="1">
      <c r="A417" s="144"/>
      <c r="B417" s="145"/>
      <c r="C417" s="146"/>
      <c r="D417" s="147">
        <v>10000</v>
      </c>
      <c r="E417" s="164" t="s">
        <v>1911</v>
      </c>
      <c r="F417" s="165"/>
      <c r="G417" s="148">
        <v>70000</v>
      </c>
      <c r="H417" s="149"/>
      <c r="I417" s="149"/>
      <c r="J417" s="150"/>
      <c r="K417" s="151">
        <f t="shared" si="54"/>
        <v>0</v>
      </c>
      <c r="L417" s="151">
        <f t="shared" si="55"/>
        <v>0</v>
      </c>
      <c r="M417" s="146" t="s">
        <v>2143</v>
      </c>
      <c r="N417" s="152" t="s">
        <v>2144</v>
      </c>
      <c r="O417" s="147">
        <v>61400</v>
      </c>
      <c r="P417" s="145">
        <v>42008</v>
      </c>
      <c r="Q417" s="153" t="s">
        <v>2145</v>
      </c>
      <c r="R417" s="154"/>
      <c r="S417" s="155">
        <v>28901090104601</v>
      </c>
      <c r="T417" s="156">
        <v>10025313493</v>
      </c>
      <c r="U417" s="146" t="s">
        <v>2146</v>
      </c>
      <c r="V417" s="146" t="s">
        <v>1762</v>
      </c>
      <c r="W417" s="146"/>
      <c r="X417" s="145" t="s">
        <v>2147</v>
      </c>
      <c r="Y417" s="145">
        <v>42010</v>
      </c>
      <c r="Z417" s="146"/>
      <c r="AA417" s="145"/>
      <c r="AB417" s="145"/>
      <c r="AC417" s="157" t="s">
        <v>41</v>
      </c>
      <c r="AD417" s="146" t="s">
        <v>420</v>
      </c>
      <c r="AE417" s="146" t="s">
        <v>87</v>
      </c>
      <c r="AF417" s="146"/>
      <c r="AG417" s="146"/>
      <c r="AH417" s="157"/>
      <c r="AI417" s="145"/>
      <c r="AJ417" s="146" t="s">
        <v>2103</v>
      </c>
      <c r="AK417" s="158" t="s">
        <v>1745</v>
      </c>
      <c r="BD417" s="160" t="e">
        <f t="shared" si="56"/>
        <v>#DIV/0!</v>
      </c>
      <c r="BE417" s="160" t="e">
        <f t="shared" si="57"/>
        <v>#VALUE!</v>
      </c>
      <c r="BF417" s="159">
        <f t="shared" si="58"/>
        <v>0</v>
      </c>
      <c r="BG417" s="159">
        <f t="shared" si="59"/>
        <v>14</v>
      </c>
      <c r="BH417" s="159">
        <f t="shared" si="60"/>
        <v>46</v>
      </c>
      <c r="BI417" s="159">
        <f t="shared" si="61"/>
        <v>0</v>
      </c>
      <c r="BJ417" s="159">
        <f t="shared" si="62"/>
        <v>0</v>
      </c>
    </row>
    <row r="418" spans="1:62" s="159" customFormat="1" ht="17.25" thickTop="1" thickBot="1">
      <c r="A418" s="144"/>
      <c r="B418" s="145"/>
      <c r="C418" s="146"/>
      <c r="D418" s="147">
        <v>7200</v>
      </c>
      <c r="E418" s="164" t="s">
        <v>1911</v>
      </c>
      <c r="F418" s="165"/>
      <c r="G418" s="148">
        <v>60000</v>
      </c>
      <c r="H418" s="149"/>
      <c r="I418" s="149"/>
      <c r="J418" s="150"/>
      <c r="K418" s="151">
        <f t="shared" si="54"/>
        <v>0</v>
      </c>
      <c r="L418" s="151">
        <f t="shared" si="55"/>
        <v>0</v>
      </c>
      <c r="M418" s="146" t="s">
        <v>2148</v>
      </c>
      <c r="N418" s="152" t="s">
        <v>1126</v>
      </c>
      <c r="O418" s="147">
        <v>60000</v>
      </c>
      <c r="P418" s="145">
        <v>42029</v>
      </c>
      <c r="Q418" s="153" t="s">
        <v>2149</v>
      </c>
      <c r="R418" s="154"/>
      <c r="S418" s="155">
        <v>27805230100144</v>
      </c>
      <c r="T418" s="156">
        <v>10025353008</v>
      </c>
      <c r="U418" s="146" t="s">
        <v>2150</v>
      </c>
      <c r="V418" s="146"/>
      <c r="W418" s="146"/>
      <c r="X418" s="145" t="s">
        <v>2151</v>
      </c>
      <c r="Y418" s="145">
        <v>42032</v>
      </c>
      <c r="Z418" s="146"/>
      <c r="AA418" s="145"/>
      <c r="AB418" s="145"/>
      <c r="AC418" s="157" t="s">
        <v>1622</v>
      </c>
      <c r="AD418" s="146" t="s">
        <v>1433</v>
      </c>
      <c r="AE418" s="146" t="s">
        <v>87</v>
      </c>
      <c r="AF418" s="146"/>
      <c r="AG418" s="146"/>
      <c r="AH418" s="157"/>
      <c r="AI418" s="145"/>
      <c r="AJ418" s="146" t="s">
        <v>2103</v>
      </c>
      <c r="AK418" s="158" t="s">
        <v>2152</v>
      </c>
      <c r="BD418" s="160" t="e">
        <f t="shared" si="56"/>
        <v>#DIV/0!</v>
      </c>
      <c r="BE418" s="160" t="e">
        <f t="shared" si="57"/>
        <v>#VALUE!</v>
      </c>
      <c r="BF418" s="159">
        <f t="shared" si="58"/>
        <v>0</v>
      </c>
      <c r="BG418" s="159">
        <f t="shared" si="59"/>
        <v>14</v>
      </c>
      <c r="BH418" s="159">
        <f t="shared" si="60"/>
        <v>47</v>
      </c>
      <c r="BI418" s="159">
        <f t="shared" si="61"/>
        <v>0</v>
      </c>
      <c r="BJ418" s="159">
        <f t="shared" si="62"/>
        <v>0</v>
      </c>
    </row>
    <row r="419" spans="1:62" s="159" customFormat="1" ht="17.25" thickTop="1" thickBot="1">
      <c r="A419" s="144">
        <v>15431</v>
      </c>
      <c r="B419" s="145">
        <v>42134</v>
      </c>
      <c r="C419" s="146" t="s">
        <v>103</v>
      </c>
      <c r="D419" s="147">
        <v>10000</v>
      </c>
      <c r="E419" s="164" t="s">
        <v>1989</v>
      </c>
      <c r="F419" s="165"/>
      <c r="G419" s="148">
        <v>75000</v>
      </c>
      <c r="H419" s="149"/>
      <c r="I419" s="149"/>
      <c r="J419" s="150"/>
      <c r="K419" s="151">
        <f t="shared" si="54"/>
        <v>0</v>
      </c>
      <c r="L419" s="151">
        <f t="shared" si="55"/>
        <v>0</v>
      </c>
      <c r="M419" s="146" t="s">
        <v>2153</v>
      </c>
      <c r="N419" s="152" t="s">
        <v>2154</v>
      </c>
      <c r="O419" s="147">
        <v>66400</v>
      </c>
      <c r="P419" s="145">
        <v>42155</v>
      </c>
      <c r="Q419" s="153" t="s">
        <v>2155</v>
      </c>
      <c r="R419" s="154" t="s">
        <v>2156</v>
      </c>
      <c r="S419" s="155">
        <v>28106270104973</v>
      </c>
      <c r="T419" s="156"/>
      <c r="U419" s="146">
        <v>115382</v>
      </c>
      <c r="V419" s="146"/>
      <c r="W419" s="146" t="s">
        <v>2157</v>
      </c>
      <c r="X419" s="146" t="s">
        <v>2158</v>
      </c>
      <c r="Y419" s="145"/>
      <c r="Z419" s="146"/>
      <c r="AA419" s="145"/>
      <c r="AB419" s="145"/>
      <c r="AC419" s="157" t="s">
        <v>2159</v>
      </c>
      <c r="AD419" s="146" t="s">
        <v>2133</v>
      </c>
      <c r="AE419" s="146" t="s">
        <v>2160</v>
      </c>
      <c r="AF419" s="146">
        <v>1</v>
      </c>
      <c r="AG419" s="146" t="s">
        <v>2161</v>
      </c>
      <c r="AH419" s="157"/>
      <c r="AI419" s="145"/>
      <c r="AJ419" s="146"/>
      <c r="AK419" s="145">
        <v>42141</v>
      </c>
      <c r="BD419" s="160" t="e">
        <f t="shared" si="56"/>
        <v>#DIV/0!</v>
      </c>
      <c r="BE419" s="160" t="e">
        <f t="shared" si="57"/>
        <v>#VALUE!</v>
      </c>
      <c r="BF419" s="159">
        <f t="shared" si="58"/>
        <v>8</v>
      </c>
      <c r="BG419" s="159">
        <f t="shared" si="59"/>
        <v>14</v>
      </c>
      <c r="BH419" s="159">
        <f t="shared" si="60"/>
        <v>6</v>
      </c>
      <c r="BI419" s="159">
        <f t="shared" si="61"/>
        <v>0</v>
      </c>
      <c r="BJ419" s="159">
        <f t="shared" si="62"/>
        <v>0</v>
      </c>
    </row>
    <row r="420" spans="1:62" s="159" customFormat="1" ht="17.25" thickTop="1" thickBot="1">
      <c r="A420" s="144">
        <v>15828</v>
      </c>
      <c r="B420" s="145">
        <v>42171</v>
      </c>
      <c r="C420" s="146" t="s">
        <v>103</v>
      </c>
      <c r="D420" s="147">
        <v>11850</v>
      </c>
      <c r="E420" s="164" t="s">
        <v>1989</v>
      </c>
      <c r="F420" s="165"/>
      <c r="G420" s="148">
        <v>95000</v>
      </c>
      <c r="H420" s="149"/>
      <c r="I420" s="149"/>
      <c r="J420" s="150"/>
      <c r="K420" s="151">
        <f t="shared" si="54"/>
        <v>0</v>
      </c>
      <c r="L420" s="151">
        <f t="shared" si="55"/>
        <v>0</v>
      </c>
      <c r="M420" s="146" t="s">
        <v>2162</v>
      </c>
      <c r="N420" s="152" t="s">
        <v>2163</v>
      </c>
      <c r="O420" s="147">
        <v>84850</v>
      </c>
      <c r="P420" s="145">
        <v>42183</v>
      </c>
      <c r="Q420" s="153" t="s">
        <v>2164</v>
      </c>
      <c r="R420" s="154"/>
      <c r="S420" s="155">
        <v>26101230103622</v>
      </c>
      <c r="T420" s="156"/>
      <c r="U420" s="146" t="s">
        <v>2165</v>
      </c>
      <c r="V420" s="146"/>
      <c r="W420" s="146" t="s">
        <v>2166</v>
      </c>
      <c r="X420" s="145" t="s">
        <v>2158</v>
      </c>
      <c r="Y420" s="145"/>
      <c r="Z420" s="146"/>
      <c r="AA420" s="145"/>
      <c r="AB420" s="145"/>
      <c r="AC420" s="157" t="s">
        <v>1622</v>
      </c>
      <c r="AD420" s="145" t="s">
        <v>1433</v>
      </c>
      <c r="AE420" s="146" t="s">
        <v>2160</v>
      </c>
      <c r="AF420" s="146">
        <v>2</v>
      </c>
      <c r="AG420" s="146" t="s">
        <v>2167</v>
      </c>
      <c r="AH420" s="157"/>
      <c r="AI420" s="145"/>
      <c r="AJ420" s="146"/>
      <c r="AK420" s="145">
        <v>42173</v>
      </c>
      <c r="BD420" s="160" t="e">
        <f t="shared" si="56"/>
        <v>#DIV/0!</v>
      </c>
      <c r="BE420" s="160" t="e">
        <f t="shared" si="57"/>
        <v>#VALUE!</v>
      </c>
      <c r="BF420" s="159">
        <f t="shared" si="58"/>
        <v>0</v>
      </c>
      <c r="BG420" s="159">
        <f t="shared" si="59"/>
        <v>14</v>
      </c>
      <c r="BH420" s="159">
        <f t="shared" si="60"/>
        <v>23</v>
      </c>
      <c r="BI420" s="159">
        <f t="shared" si="61"/>
        <v>0</v>
      </c>
      <c r="BJ420" s="159">
        <f t="shared" si="62"/>
        <v>0</v>
      </c>
    </row>
    <row r="421" spans="1:62" s="159" customFormat="1" ht="17.25" thickTop="1" thickBot="1">
      <c r="A421" s="144" t="s">
        <v>2168</v>
      </c>
      <c r="B421" s="145" t="s">
        <v>2169</v>
      </c>
      <c r="C421" s="146" t="s">
        <v>103</v>
      </c>
      <c r="D421" s="147">
        <f>9000+1000</f>
        <v>10000</v>
      </c>
      <c r="E421" s="164" t="s">
        <v>1911</v>
      </c>
      <c r="F421" s="165"/>
      <c r="G421" s="148">
        <v>75000</v>
      </c>
      <c r="H421" s="149"/>
      <c r="I421" s="149"/>
      <c r="J421" s="150"/>
      <c r="K421" s="151">
        <f t="shared" si="54"/>
        <v>0</v>
      </c>
      <c r="L421" s="151">
        <f t="shared" si="55"/>
        <v>0</v>
      </c>
      <c r="M421" s="166" t="s">
        <v>2170</v>
      </c>
      <c r="N421" s="152" t="s">
        <v>2171</v>
      </c>
      <c r="O421" s="147">
        <v>66400</v>
      </c>
      <c r="P421" s="145">
        <v>42226</v>
      </c>
      <c r="Q421" s="153" t="s">
        <v>2172</v>
      </c>
      <c r="R421" s="154" t="s">
        <v>2173</v>
      </c>
      <c r="S421" s="155">
        <v>27908261401456</v>
      </c>
      <c r="T421" s="156"/>
      <c r="U421" s="146" t="s">
        <v>2174</v>
      </c>
      <c r="V421" s="146"/>
      <c r="W421" s="146" t="s">
        <v>2175</v>
      </c>
      <c r="X421" s="145" t="s">
        <v>2158</v>
      </c>
      <c r="Y421" s="145"/>
      <c r="Z421" s="146"/>
      <c r="AA421" s="145"/>
      <c r="AB421" s="145"/>
      <c r="AC421" s="157" t="s">
        <v>1810</v>
      </c>
      <c r="AD421" s="145" t="s">
        <v>1327</v>
      </c>
      <c r="AE421" s="146" t="s">
        <v>2160</v>
      </c>
      <c r="AF421" s="146">
        <v>1</v>
      </c>
      <c r="AG421" s="146" t="s">
        <v>2176</v>
      </c>
      <c r="AH421" s="146"/>
      <c r="AI421" s="146"/>
      <c r="AJ421" s="145"/>
      <c r="AK421" s="145" t="s">
        <v>2177</v>
      </c>
      <c r="BD421" s="160" t="e">
        <f t="shared" si="56"/>
        <v>#DIV/0!</v>
      </c>
      <c r="BE421" s="160" t="e">
        <f t="shared" si="57"/>
        <v>#VALUE!</v>
      </c>
      <c r="BF421" s="159">
        <f t="shared" si="58"/>
        <v>8</v>
      </c>
      <c r="BG421" s="159">
        <f t="shared" si="59"/>
        <v>14</v>
      </c>
      <c r="BH421" s="159">
        <f t="shared" si="60"/>
        <v>23</v>
      </c>
      <c r="BI421" s="159">
        <f t="shared" si="61"/>
        <v>0</v>
      </c>
      <c r="BJ421" s="159">
        <f t="shared" si="62"/>
        <v>0</v>
      </c>
    </row>
    <row r="422" spans="1:62" s="159" customFormat="1" ht="17.25" thickTop="1" thickBot="1">
      <c r="A422" s="144">
        <v>14500</v>
      </c>
      <c r="B422" s="145">
        <v>42063</v>
      </c>
      <c r="C422" s="146" t="s">
        <v>103</v>
      </c>
      <c r="D422" s="147">
        <v>1000</v>
      </c>
      <c r="E422" s="146"/>
      <c r="F422" s="146"/>
      <c r="G422" s="148"/>
      <c r="H422" s="149"/>
      <c r="I422" s="149"/>
      <c r="J422" s="150"/>
      <c r="K422" s="151">
        <f t="shared" si="54"/>
        <v>0</v>
      </c>
      <c r="L422" s="151">
        <f t="shared" si="55"/>
        <v>0</v>
      </c>
      <c r="M422" s="146" t="s">
        <v>2178</v>
      </c>
      <c r="N422" s="152"/>
      <c r="O422" s="147"/>
      <c r="P422" s="145"/>
      <c r="Q422" s="153"/>
      <c r="R422" s="154"/>
      <c r="S422" s="155"/>
      <c r="T422" s="156"/>
      <c r="U422" s="146" t="s">
        <v>2179</v>
      </c>
      <c r="V422" s="146"/>
      <c r="W422" s="146"/>
      <c r="X422" s="157" t="s">
        <v>2180</v>
      </c>
      <c r="Y422" s="145"/>
      <c r="Z422" s="146"/>
      <c r="AA422" s="145"/>
      <c r="AB422" s="145"/>
      <c r="AC422" s="157" t="s">
        <v>222</v>
      </c>
      <c r="AD422" s="157" t="s">
        <v>1327</v>
      </c>
      <c r="AE422" s="146"/>
      <c r="AF422" s="146"/>
      <c r="AG422" s="163"/>
      <c r="AH422" s="157"/>
      <c r="AI422" s="145"/>
      <c r="AJ422" s="146" t="s">
        <v>2181</v>
      </c>
      <c r="AK422" s="158"/>
      <c r="BD422" s="160" t="e">
        <f t="shared" si="56"/>
        <v>#DIV/0!</v>
      </c>
      <c r="BE422" s="160" t="e">
        <f t="shared" si="57"/>
        <v>#DIV/0!</v>
      </c>
      <c r="BF422" s="159">
        <f t="shared" si="58"/>
        <v>0</v>
      </c>
      <c r="BG422" s="159">
        <f t="shared" si="59"/>
        <v>0</v>
      </c>
      <c r="BH422" s="159">
        <f t="shared" si="60"/>
        <v>23</v>
      </c>
      <c r="BI422" s="159">
        <f t="shared" si="61"/>
        <v>0</v>
      </c>
      <c r="BJ422" s="159">
        <f t="shared" si="62"/>
        <v>0</v>
      </c>
    </row>
    <row r="423" spans="1:62" s="159" customFormat="1" ht="17.25" thickTop="1" thickBot="1">
      <c r="A423" s="144">
        <v>16250</v>
      </c>
      <c r="B423" s="145">
        <v>42222</v>
      </c>
      <c r="C423" s="146" t="s">
        <v>103</v>
      </c>
      <c r="D423" s="147">
        <v>10000</v>
      </c>
      <c r="E423" s="146" t="s">
        <v>1911</v>
      </c>
      <c r="F423" s="146"/>
      <c r="G423" s="148">
        <v>75000</v>
      </c>
      <c r="H423" s="149"/>
      <c r="I423" s="149"/>
      <c r="J423" s="150"/>
      <c r="K423" s="151">
        <f t="shared" si="54"/>
        <v>0</v>
      </c>
      <c r="L423" s="151">
        <f t="shared" si="55"/>
        <v>0</v>
      </c>
      <c r="M423" s="146" t="s">
        <v>2182</v>
      </c>
      <c r="N423" s="152"/>
      <c r="O423" s="147"/>
      <c r="P423" s="145">
        <v>42225</v>
      </c>
      <c r="Q423" s="153"/>
      <c r="R423" s="154"/>
      <c r="S423" s="155"/>
      <c r="T423" s="156"/>
      <c r="U423" s="146" t="s">
        <v>2179</v>
      </c>
      <c r="V423" s="146"/>
      <c r="W423" s="146"/>
      <c r="X423" s="157"/>
      <c r="Y423" s="145"/>
      <c r="Z423" s="146"/>
      <c r="AA423" s="145"/>
      <c r="AB423" s="145"/>
      <c r="AC423" s="157" t="s">
        <v>1745</v>
      </c>
      <c r="AD423" s="157" t="s">
        <v>420</v>
      </c>
      <c r="AE423" s="146"/>
      <c r="AF423" s="146"/>
      <c r="AG423" s="163"/>
      <c r="AH423" s="157"/>
      <c r="AI423" s="145"/>
      <c r="AJ423" s="146"/>
      <c r="AK423" s="158"/>
      <c r="BD423" s="160" t="e">
        <f t="shared" si="56"/>
        <v>#DIV/0!</v>
      </c>
      <c r="BE423" s="160" t="e">
        <f t="shared" si="57"/>
        <v>#VALUE!</v>
      </c>
      <c r="BF423" s="159">
        <f t="shared" si="58"/>
        <v>0</v>
      </c>
      <c r="BG423" s="159">
        <f t="shared" si="59"/>
        <v>0</v>
      </c>
      <c r="BH423" s="159">
        <f t="shared" si="60"/>
        <v>23</v>
      </c>
      <c r="BI423" s="159">
        <f t="shared" si="61"/>
        <v>0</v>
      </c>
      <c r="BJ423" s="159">
        <f t="shared" si="62"/>
        <v>0</v>
      </c>
    </row>
    <row r="424" spans="1:62" s="159" customFormat="1" ht="17.25" thickTop="1" thickBot="1">
      <c r="A424" s="144">
        <v>16249</v>
      </c>
      <c r="B424" s="145">
        <v>42222</v>
      </c>
      <c r="C424" s="146" t="s">
        <v>103</v>
      </c>
      <c r="D424" s="147">
        <v>10000</v>
      </c>
      <c r="E424" s="146" t="s">
        <v>1911</v>
      </c>
      <c r="F424" s="146"/>
      <c r="G424" s="148">
        <v>75000</v>
      </c>
      <c r="H424" s="149"/>
      <c r="I424" s="149"/>
      <c r="J424" s="150"/>
      <c r="K424" s="151">
        <f t="shared" si="54"/>
        <v>0</v>
      </c>
      <c r="L424" s="151">
        <f t="shared" si="55"/>
        <v>0</v>
      </c>
      <c r="M424" s="146" t="s">
        <v>2183</v>
      </c>
      <c r="N424" s="152" t="s">
        <v>2184</v>
      </c>
      <c r="O424" s="147">
        <v>66450</v>
      </c>
      <c r="P424" s="145">
        <v>42225</v>
      </c>
      <c r="Q424" s="153" t="s">
        <v>2185</v>
      </c>
      <c r="R424" s="154"/>
      <c r="S424" s="155">
        <v>27809070108157</v>
      </c>
      <c r="T424" s="156"/>
      <c r="U424" s="146" t="s">
        <v>2179</v>
      </c>
      <c r="V424" s="146"/>
      <c r="W424" s="146" t="s">
        <v>2186</v>
      </c>
      <c r="X424" s="157" t="s">
        <v>2158</v>
      </c>
      <c r="Y424" s="145"/>
      <c r="Z424" s="146"/>
      <c r="AA424" s="145"/>
      <c r="AB424" s="145"/>
      <c r="AC424" s="157" t="s">
        <v>1745</v>
      </c>
      <c r="AD424" s="157" t="s">
        <v>420</v>
      </c>
      <c r="AE424" s="146" t="s">
        <v>2160</v>
      </c>
      <c r="AF424" s="146">
        <v>1</v>
      </c>
      <c r="AG424" s="163" t="s">
        <v>2187</v>
      </c>
      <c r="AH424" s="157"/>
      <c r="AI424" s="145"/>
      <c r="AJ424" s="146"/>
      <c r="AK424" s="158" t="s">
        <v>2188</v>
      </c>
      <c r="BD424" s="160" t="e">
        <f t="shared" si="56"/>
        <v>#DIV/0!</v>
      </c>
      <c r="BE424" s="160" t="e">
        <f t="shared" si="57"/>
        <v>#VALUE!</v>
      </c>
      <c r="BF424" s="159">
        <f t="shared" si="58"/>
        <v>0</v>
      </c>
      <c r="BG424" s="159">
        <f t="shared" si="59"/>
        <v>14</v>
      </c>
      <c r="BH424" s="159">
        <f t="shared" si="60"/>
        <v>23</v>
      </c>
      <c r="BI424" s="159">
        <f t="shared" si="61"/>
        <v>0</v>
      </c>
      <c r="BJ424" s="159">
        <f t="shared" si="62"/>
        <v>0</v>
      </c>
    </row>
    <row r="425" spans="1:62" s="159" customFormat="1" ht="17.25" thickTop="1" thickBot="1">
      <c r="A425" s="144">
        <v>16339</v>
      </c>
      <c r="B425" s="145">
        <v>42226</v>
      </c>
      <c r="C425" s="146" t="s">
        <v>103</v>
      </c>
      <c r="D425" s="147">
        <v>5700</v>
      </c>
      <c r="E425" s="146" t="s">
        <v>1911</v>
      </c>
      <c r="F425" s="146"/>
      <c r="G425" s="148"/>
      <c r="H425" s="149"/>
      <c r="I425" s="149"/>
      <c r="J425" s="150"/>
      <c r="K425" s="151">
        <f t="shared" ref="K425:K488" si="63">J425/(1.13)</f>
        <v>0</v>
      </c>
      <c r="L425" s="151">
        <f t="shared" ref="L425:L488" si="64">K425*0.13</f>
        <v>0</v>
      </c>
      <c r="M425" s="146" t="s">
        <v>2189</v>
      </c>
      <c r="N425" s="152"/>
      <c r="O425" s="147"/>
      <c r="P425" s="145"/>
      <c r="Q425" s="153"/>
      <c r="R425" s="154"/>
      <c r="S425" s="155"/>
      <c r="T425" s="156"/>
      <c r="U425" s="146" t="s">
        <v>2179</v>
      </c>
      <c r="V425" s="146"/>
      <c r="W425" s="146"/>
      <c r="X425" s="146"/>
      <c r="Y425" s="145"/>
      <c r="Z425" s="146"/>
      <c r="AA425" s="145"/>
      <c r="AB425" s="145"/>
      <c r="AC425" s="157" t="s">
        <v>279</v>
      </c>
      <c r="AD425" s="145" t="s">
        <v>1433</v>
      </c>
      <c r="AE425" s="146"/>
      <c r="AF425" s="146"/>
      <c r="AG425" s="146"/>
      <c r="AH425" s="146"/>
      <c r="AI425" s="146"/>
      <c r="AJ425" s="145"/>
      <c r="AK425" s="145"/>
      <c r="BD425" s="160" t="e">
        <f t="shared" si="56"/>
        <v>#DIV/0!</v>
      </c>
      <c r="BE425" s="160" t="e">
        <f t="shared" si="57"/>
        <v>#VALUE!</v>
      </c>
      <c r="BF425" s="159">
        <f t="shared" si="58"/>
        <v>0</v>
      </c>
      <c r="BG425" s="159">
        <f t="shared" si="59"/>
        <v>0</v>
      </c>
      <c r="BH425" s="159">
        <f t="shared" si="60"/>
        <v>23</v>
      </c>
      <c r="BI425" s="159">
        <f t="shared" si="61"/>
        <v>0</v>
      </c>
      <c r="BJ425" s="159">
        <f t="shared" si="62"/>
        <v>0</v>
      </c>
    </row>
    <row r="426" spans="1:62" s="159" customFormat="1" ht="17.25" thickTop="1" thickBot="1">
      <c r="A426" s="144">
        <v>12500</v>
      </c>
      <c r="B426" s="145">
        <v>41949</v>
      </c>
      <c r="C426" s="146" t="s">
        <v>103</v>
      </c>
      <c r="D426" s="147">
        <v>1000</v>
      </c>
      <c r="E426" s="146"/>
      <c r="F426" s="146"/>
      <c r="G426" s="148"/>
      <c r="H426" s="149"/>
      <c r="I426" s="149"/>
      <c r="J426" s="150"/>
      <c r="K426" s="151">
        <f t="shared" si="63"/>
        <v>0</v>
      </c>
      <c r="L426" s="151">
        <f t="shared" si="64"/>
        <v>0</v>
      </c>
      <c r="M426" s="167" t="s">
        <v>2190</v>
      </c>
      <c r="N426" s="152"/>
      <c r="O426" s="147"/>
      <c r="P426" s="145"/>
      <c r="Q426" s="153">
        <v>1225033133</v>
      </c>
      <c r="R426" s="154"/>
      <c r="S426" s="155"/>
      <c r="T426" s="156"/>
      <c r="U426" s="146" t="s">
        <v>2191</v>
      </c>
      <c r="V426" s="146"/>
      <c r="W426" s="146"/>
      <c r="X426" s="157" t="s">
        <v>2007</v>
      </c>
      <c r="Y426" s="145"/>
      <c r="Z426" s="146"/>
      <c r="AA426" s="145"/>
      <c r="AB426" s="145"/>
      <c r="AC426" s="157" t="s">
        <v>340</v>
      </c>
      <c r="AD426" s="157" t="s">
        <v>1327</v>
      </c>
      <c r="AE426" s="146"/>
      <c r="AF426" s="146"/>
      <c r="AG426" s="163"/>
      <c r="AH426" s="157"/>
      <c r="AI426" s="145"/>
      <c r="AJ426" s="146"/>
      <c r="AK426" s="158"/>
      <c r="BD426" s="160" t="e">
        <f t="shared" si="56"/>
        <v>#DIV/0!</v>
      </c>
      <c r="BE426" s="160" t="e">
        <f t="shared" si="57"/>
        <v>#DIV/0!</v>
      </c>
      <c r="BF426" s="159">
        <f t="shared" si="58"/>
        <v>0</v>
      </c>
      <c r="BG426" s="159">
        <f t="shared" si="59"/>
        <v>0</v>
      </c>
      <c r="BH426" s="159">
        <f t="shared" si="60"/>
        <v>23</v>
      </c>
      <c r="BI426" s="159">
        <f t="shared" si="61"/>
        <v>0</v>
      </c>
      <c r="BJ426" s="159">
        <f t="shared" si="62"/>
        <v>0</v>
      </c>
    </row>
    <row r="427" spans="1:62" s="159" customFormat="1" ht="17.25" thickTop="1" thickBot="1">
      <c r="A427" s="144">
        <v>15585</v>
      </c>
      <c r="B427" s="145">
        <v>42149</v>
      </c>
      <c r="C427" s="146" t="s">
        <v>103</v>
      </c>
      <c r="D427" s="147">
        <v>5000</v>
      </c>
      <c r="E427" s="168" t="s">
        <v>2058</v>
      </c>
      <c r="F427" s="165"/>
      <c r="G427" s="148">
        <v>40000</v>
      </c>
      <c r="H427" s="149"/>
      <c r="I427" s="149"/>
      <c r="J427" s="150"/>
      <c r="K427" s="151">
        <f t="shared" si="63"/>
        <v>0</v>
      </c>
      <c r="L427" s="151">
        <f t="shared" si="64"/>
        <v>0</v>
      </c>
      <c r="M427" s="146" t="s">
        <v>2192</v>
      </c>
      <c r="N427" s="152" t="s">
        <v>2193</v>
      </c>
      <c r="O427" s="147">
        <v>36000</v>
      </c>
      <c r="P427" s="145">
        <v>42150</v>
      </c>
      <c r="Q427" s="153" t="s">
        <v>2194</v>
      </c>
      <c r="R427" s="154" t="s">
        <v>2195</v>
      </c>
      <c r="S427" s="155">
        <v>27504280100374</v>
      </c>
      <c r="T427" s="156"/>
      <c r="U427" s="146" t="s">
        <v>2196</v>
      </c>
      <c r="V427" s="146"/>
      <c r="W427" s="146" t="s">
        <v>1591</v>
      </c>
      <c r="X427" s="145" t="s">
        <v>2197</v>
      </c>
      <c r="Y427" s="145"/>
      <c r="Z427" s="146"/>
      <c r="AA427" s="145"/>
      <c r="AB427" s="145"/>
      <c r="AC427" s="157" t="s">
        <v>1745</v>
      </c>
      <c r="AD427" s="146" t="s">
        <v>420</v>
      </c>
      <c r="AE427" s="146" t="s">
        <v>2160</v>
      </c>
      <c r="AF427" s="146" t="s">
        <v>36</v>
      </c>
      <c r="AG427" s="146" t="s">
        <v>36</v>
      </c>
      <c r="AH427" s="157"/>
      <c r="AI427" s="145"/>
      <c r="AJ427" s="145"/>
      <c r="AK427" s="145"/>
      <c r="BD427" s="160" t="e">
        <f t="shared" si="56"/>
        <v>#DIV/0!</v>
      </c>
      <c r="BE427" s="160" t="e">
        <f t="shared" si="57"/>
        <v>#VALUE!</v>
      </c>
      <c r="BF427" s="159">
        <f t="shared" si="58"/>
        <v>8</v>
      </c>
      <c r="BG427" s="159">
        <f t="shared" si="59"/>
        <v>14</v>
      </c>
      <c r="BH427" s="159">
        <f t="shared" si="60"/>
        <v>39</v>
      </c>
      <c r="BI427" s="159">
        <f t="shared" si="61"/>
        <v>0</v>
      </c>
      <c r="BJ427" s="159">
        <f t="shared" si="62"/>
        <v>0</v>
      </c>
    </row>
    <row r="428" spans="1:62" s="159" customFormat="1" ht="17.25" thickTop="1" thickBot="1">
      <c r="A428" s="144">
        <v>16415</v>
      </c>
      <c r="B428" s="145">
        <v>42229</v>
      </c>
      <c r="C428" s="146" t="s">
        <v>103</v>
      </c>
      <c r="D428" s="147">
        <v>10000</v>
      </c>
      <c r="E428" s="168" t="s">
        <v>1911</v>
      </c>
      <c r="F428" s="165"/>
      <c r="G428" s="148"/>
      <c r="H428" s="149"/>
      <c r="I428" s="149"/>
      <c r="J428" s="150"/>
      <c r="K428" s="151">
        <f t="shared" si="63"/>
        <v>0</v>
      </c>
      <c r="L428" s="151">
        <f t="shared" si="64"/>
        <v>0</v>
      </c>
      <c r="M428" s="146" t="s">
        <v>2198</v>
      </c>
      <c r="N428" s="152"/>
      <c r="O428" s="147"/>
      <c r="P428" s="145"/>
      <c r="Q428" s="153"/>
      <c r="R428" s="154"/>
      <c r="S428" s="155"/>
      <c r="T428" s="156"/>
      <c r="U428" s="146" t="s">
        <v>2199</v>
      </c>
      <c r="V428" s="146"/>
      <c r="W428" s="146"/>
      <c r="X428" s="145"/>
      <c r="Y428" s="145"/>
      <c r="Z428" s="146"/>
      <c r="AA428" s="145"/>
      <c r="AB428" s="145"/>
      <c r="AC428" s="157" t="s">
        <v>222</v>
      </c>
      <c r="AD428" s="145" t="s">
        <v>1327</v>
      </c>
      <c r="AE428" s="146"/>
      <c r="AF428" s="146"/>
      <c r="AG428" s="146"/>
      <c r="AH428" s="146"/>
      <c r="AI428" s="146"/>
      <c r="AJ428" s="145"/>
      <c r="AK428" s="145"/>
      <c r="BD428" s="160" t="e">
        <f t="shared" si="56"/>
        <v>#DIV/0!</v>
      </c>
      <c r="BE428" s="160" t="e">
        <f t="shared" si="57"/>
        <v>#VALUE!</v>
      </c>
      <c r="BF428" s="159">
        <f t="shared" si="58"/>
        <v>0</v>
      </c>
      <c r="BG428" s="159">
        <f t="shared" si="59"/>
        <v>0</v>
      </c>
      <c r="BH428" s="159">
        <f t="shared" si="60"/>
        <v>23</v>
      </c>
      <c r="BI428" s="159">
        <f t="shared" si="61"/>
        <v>0</v>
      </c>
      <c r="BJ428" s="159">
        <f t="shared" si="62"/>
        <v>0</v>
      </c>
    </row>
    <row r="429" spans="1:62" s="159" customFormat="1" ht="17.25" thickTop="1" thickBot="1">
      <c r="A429" s="144" t="s">
        <v>2200</v>
      </c>
      <c r="B429" s="145">
        <v>42229</v>
      </c>
      <c r="C429" s="146" t="s">
        <v>103</v>
      </c>
      <c r="D429" s="147">
        <f>1000+29000</f>
        <v>30000</v>
      </c>
      <c r="E429" s="168" t="s">
        <v>2113</v>
      </c>
      <c r="F429" s="165"/>
      <c r="G429" s="148">
        <v>75000</v>
      </c>
      <c r="H429" s="149"/>
      <c r="I429" s="149"/>
      <c r="J429" s="150"/>
      <c r="K429" s="151">
        <f t="shared" si="63"/>
        <v>0</v>
      </c>
      <c r="L429" s="151">
        <f t="shared" si="64"/>
        <v>0</v>
      </c>
      <c r="M429" s="146" t="s">
        <v>2201</v>
      </c>
      <c r="N429" s="152" t="s">
        <v>2202</v>
      </c>
      <c r="O429" s="147">
        <v>46200</v>
      </c>
      <c r="P429" s="145">
        <v>42234</v>
      </c>
      <c r="Q429" s="153" t="s">
        <v>2203</v>
      </c>
      <c r="R429" s="154"/>
      <c r="S429" s="155">
        <v>27003031201773</v>
      </c>
      <c r="T429" s="156"/>
      <c r="U429" s="146" t="s">
        <v>2204</v>
      </c>
      <c r="V429" s="146"/>
      <c r="W429" s="146" t="s">
        <v>2205</v>
      </c>
      <c r="X429" s="145" t="s">
        <v>2158</v>
      </c>
      <c r="Y429" s="145"/>
      <c r="Z429" s="146"/>
      <c r="AA429" s="145"/>
      <c r="AB429" s="145"/>
      <c r="AC429" s="157" t="s">
        <v>337</v>
      </c>
      <c r="AD429" s="145" t="s">
        <v>525</v>
      </c>
      <c r="AE429" s="146" t="s">
        <v>2160</v>
      </c>
      <c r="AF429" s="146">
        <v>1</v>
      </c>
      <c r="AG429" s="146" t="s">
        <v>2187</v>
      </c>
      <c r="AH429" s="146"/>
      <c r="AI429" s="146"/>
      <c r="AJ429" s="145"/>
      <c r="AK429" s="158" t="s">
        <v>2206</v>
      </c>
      <c r="BD429" s="160" t="e">
        <f t="shared" si="56"/>
        <v>#DIV/0!</v>
      </c>
      <c r="BE429" s="160" t="e">
        <f t="shared" si="57"/>
        <v>#VALUE!</v>
      </c>
      <c r="BF429" s="159">
        <f t="shared" si="58"/>
        <v>0</v>
      </c>
      <c r="BG429" s="159">
        <f t="shared" si="59"/>
        <v>14</v>
      </c>
      <c r="BH429" s="159">
        <f t="shared" si="60"/>
        <v>76</v>
      </c>
      <c r="BI429" s="159">
        <f t="shared" si="61"/>
        <v>0</v>
      </c>
      <c r="BJ429" s="159">
        <f t="shared" si="62"/>
        <v>0</v>
      </c>
    </row>
    <row r="430" spans="1:62" s="159" customFormat="1" ht="17.25" thickTop="1" thickBot="1">
      <c r="A430" s="144"/>
      <c r="B430" s="145"/>
      <c r="C430" s="146"/>
      <c r="D430" s="147">
        <v>8500</v>
      </c>
      <c r="E430" s="168" t="s">
        <v>2058</v>
      </c>
      <c r="F430" s="165"/>
      <c r="G430" s="148">
        <v>70000</v>
      </c>
      <c r="H430" s="149"/>
      <c r="I430" s="149"/>
      <c r="J430" s="150"/>
      <c r="K430" s="151">
        <f t="shared" si="63"/>
        <v>0</v>
      </c>
      <c r="L430" s="151">
        <f t="shared" si="64"/>
        <v>0</v>
      </c>
      <c r="M430" s="146" t="s">
        <v>2207</v>
      </c>
      <c r="N430" s="152" t="s">
        <v>2208</v>
      </c>
      <c r="O430" s="147">
        <v>61544</v>
      </c>
      <c r="P430" s="145">
        <v>41571</v>
      </c>
      <c r="Q430" s="153" t="s">
        <v>2209</v>
      </c>
      <c r="R430" s="154" t="s">
        <v>2210</v>
      </c>
      <c r="S430" s="155"/>
      <c r="T430" s="156">
        <v>59100006743</v>
      </c>
      <c r="U430" s="146" t="s">
        <v>2211</v>
      </c>
      <c r="V430" s="146"/>
      <c r="W430" s="146"/>
      <c r="X430" s="146"/>
      <c r="Y430" s="145">
        <v>41575</v>
      </c>
      <c r="Z430" s="146"/>
      <c r="AA430" s="145"/>
      <c r="AB430" s="145"/>
      <c r="AC430" s="157" t="s">
        <v>404</v>
      </c>
      <c r="AD430" s="146" t="s">
        <v>414</v>
      </c>
      <c r="AE430" s="146" t="s">
        <v>2160</v>
      </c>
      <c r="AF430" s="146"/>
      <c r="AG430" s="146"/>
      <c r="AH430" s="157"/>
      <c r="AI430" s="145"/>
      <c r="AJ430" s="146" t="s">
        <v>2103</v>
      </c>
      <c r="AK430" s="158"/>
      <c r="BD430" s="160" t="e">
        <f t="shared" si="56"/>
        <v>#DIV/0!</v>
      </c>
      <c r="BE430" s="160" t="e">
        <f t="shared" si="57"/>
        <v>#VALUE!</v>
      </c>
      <c r="BF430" s="159">
        <f t="shared" si="58"/>
        <v>8</v>
      </c>
      <c r="BG430" s="159">
        <f t="shared" si="59"/>
        <v>0</v>
      </c>
      <c r="BH430" s="159">
        <f t="shared" si="60"/>
        <v>29</v>
      </c>
      <c r="BI430" s="159">
        <f t="shared" si="61"/>
        <v>0</v>
      </c>
      <c r="BJ430" s="159">
        <f t="shared" si="62"/>
        <v>0</v>
      </c>
    </row>
    <row r="431" spans="1:62" s="159" customFormat="1" ht="17.25" thickTop="1" thickBot="1">
      <c r="A431" s="144">
        <v>16771</v>
      </c>
      <c r="B431" s="145">
        <v>42257</v>
      </c>
      <c r="C431" s="146" t="s">
        <v>103</v>
      </c>
      <c r="D431" s="147">
        <v>15000</v>
      </c>
      <c r="E431" s="168" t="s">
        <v>2058</v>
      </c>
      <c r="F431" s="165"/>
      <c r="G431" s="148">
        <v>75000</v>
      </c>
      <c r="H431" s="149"/>
      <c r="I431" s="149"/>
      <c r="J431" s="150"/>
      <c r="K431" s="151">
        <f t="shared" si="63"/>
        <v>0</v>
      </c>
      <c r="L431" s="151">
        <f t="shared" si="64"/>
        <v>0</v>
      </c>
      <c r="M431" s="146" t="s">
        <v>2212</v>
      </c>
      <c r="N431" s="152" t="s">
        <v>2213</v>
      </c>
      <c r="O431" s="147">
        <v>61700</v>
      </c>
      <c r="P431" s="145">
        <v>42260</v>
      </c>
      <c r="Q431" s="153" t="s">
        <v>2214</v>
      </c>
      <c r="R431" s="154" t="s">
        <v>2215</v>
      </c>
      <c r="S431" s="155">
        <v>28407140102511</v>
      </c>
      <c r="T431" s="156"/>
      <c r="U431" s="146" t="s">
        <v>2216</v>
      </c>
      <c r="V431" s="146"/>
      <c r="W431" s="146" t="s">
        <v>2217</v>
      </c>
      <c r="X431" s="145" t="s">
        <v>2158</v>
      </c>
      <c r="Y431" s="145"/>
      <c r="Z431" s="146"/>
      <c r="AA431" s="145"/>
      <c r="AB431" s="145"/>
      <c r="AC431" s="157" t="s">
        <v>2159</v>
      </c>
      <c r="AD431" s="145" t="s">
        <v>525</v>
      </c>
      <c r="AE431" s="146" t="s">
        <v>2160</v>
      </c>
      <c r="AF431" s="146">
        <v>1</v>
      </c>
      <c r="AG431" s="146" t="s">
        <v>2176</v>
      </c>
      <c r="AH431" s="146"/>
      <c r="AI431" s="146"/>
      <c r="AJ431" s="145"/>
      <c r="AK431" s="158" t="s">
        <v>2218</v>
      </c>
      <c r="BD431" s="160" t="e">
        <f t="shared" si="56"/>
        <v>#DIV/0!</v>
      </c>
      <c r="BE431" s="160" t="e">
        <f t="shared" si="57"/>
        <v>#VALUE!</v>
      </c>
      <c r="BF431" s="159">
        <f t="shared" si="58"/>
        <v>8</v>
      </c>
      <c r="BG431" s="159">
        <f t="shared" si="59"/>
        <v>14</v>
      </c>
      <c r="BH431" s="159">
        <f t="shared" si="60"/>
        <v>33</v>
      </c>
      <c r="BI431" s="159">
        <f t="shared" si="61"/>
        <v>0</v>
      </c>
      <c r="BJ431" s="159">
        <f t="shared" si="62"/>
        <v>0</v>
      </c>
    </row>
    <row r="432" spans="1:62" s="159" customFormat="1" ht="17.25" thickTop="1" thickBot="1">
      <c r="A432" s="144">
        <v>16507</v>
      </c>
      <c r="B432" s="145">
        <v>42235</v>
      </c>
      <c r="C432" s="146" t="s">
        <v>103</v>
      </c>
      <c r="D432" s="147">
        <v>4000</v>
      </c>
      <c r="E432" s="168" t="s">
        <v>2058</v>
      </c>
      <c r="F432" s="165"/>
      <c r="G432" s="148"/>
      <c r="H432" s="149"/>
      <c r="I432" s="149"/>
      <c r="J432" s="150"/>
      <c r="K432" s="151">
        <f t="shared" si="63"/>
        <v>0</v>
      </c>
      <c r="L432" s="151">
        <f t="shared" si="64"/>
        <v>0</v>
      </c>
      <c r="M432" s="146" t="s">
        <v>2219</v>
      </c>
      <c r="N432" s="152"/>
      <c r="O432" s="147"/>
      <c r="P432" s="145">
        <v>42239</v>
      </c>
      <c r="Q432" s="153" t="s">
        <v>2220</v>
      </c>
      <c r="R432" s="154" t="s">
        <v>2221</v>
      </c>
      <c r="S432" s="155">
        <v>27903150103772</v>
      </c>
      <c r="T432" s="156"/>
      <c r="U432" s="146" t="s">
        <v>2222</v>
      </c>
      <c r="V432" s="146"/>
      <c r="W432" s="146"/>
      <c r="X432" s="145"/>
      <c r="Y432" s="145"/>
      <c r="Z432" s="146"/>
      <c r="AA432" s="145"/>
      <c r="AB432" s="145"/>
      <c r="AC432" s="157" t="s">
        <v>2159</v>
      </c>
      <c r="AD432" s="145" t="s">
        <v>525</v>
      </c>
      <c r="AE432" s="146"/>
      <c r="AF432" s="146"/>
      <c r="AG432" s="163"/>
      <c r="AH432" s="146"/>
      <c r="AI432" s="146"/>
      <c r="AJ432" s="145"/>
      <c r="AK432" s="145"/>
      <c r="BD432" s="160" t="e">
        <f t="shared" si="56"/>
        <v>#DIV/0!</v>
      </c>
      <c r="BE432" s="160" t="e">
        <f t="shared" si="57"/>
        <v>#VALUE!</v>
      </c>
      <c r="BF432" s="159">
        <f t="shared" si="58"/>
        <v>11</v>
      </c>
      <c r="BG432" s="159">
        <f t="shared" si="59"/>
        <v>14</v>
      </c>
      <c r="BH432" s="159">
        <f t="shared" si="60"/>
        <v>33</v>
      </c>
      <c r="BI432" s="159">
        <f t="shared" si="61"/>
        <v>0</v>
      </c>
      <c r="BJ432" s="159">
        <f t="shared" si="62"/>
        <v>0</v>
      </c>
    </row>
    <row r="433" spans="1:62" customFormat="1" ht="17.25" thickTop="1" thickBot="1">
      <c r="A433" s="169">
        <v>16719</v>
      </c>
      <c r="B433" s="170">
        <v>42250</v>
      </c>
      <c r="C433" s="171" t="s">
        <v>103</v>
      </c>
      <c r="D433" s="172">
        <f>5000+10000</f>
        <v>15000</v>
      </c>
      <c r="E433" s="168" t="s">
        <v>2113</v>
      </c>
      <c r="F433" s="168"/>
      <c r="G433" s="173">
        <v>75000</v>
      </c>
      <c r="H433" s="149"/>
      <c r="I433" s="149"/>
      <c r="J433" s="150"/>
      <c r="K433" s="151">
        <f t="shared" si="63"/>
        <v>0</v>
      </c>
      <c r="L433" s="151">
        <f t="shared" si="64"/>
        <v>0</v>
      </c>
      <c r="M433" s="171" t="s">
        <v>2223</v>
      </c>
      <c r="N433" s="174" t="s">
        <v>2224</v>
      </c>
      <c r="O433" s="175">
        <v>61569</v>
      </c>
      <c r="P433" s="176">
        <v>42253</v>
      </c>
      <c r="Q433" s="177" t="s">
        <v>2225</v>
      </c>
      <c r="R433" s="178" t="s">
        <v>2226</v>
      </c>
      <c r="S433" s="179">
        <v>28305010112037</v>
      </c>
      <c r="T433" s="171"/>
      <c r="U433" s="146" t="s">
        <v>2227</v>
      </c>
      <c r="V433" s="170"/>
      <c r="W433" s="171" t="s">
        <v>2228</v>
      </c>
      <c r="X433" s="172" t="s">
        <v>2158</v>
      </c>
      <c r="Y433" s="176"/>
      <c r="Z433" s="180"/>
      <c r="AA433" s="176"/>
      <c r="AB433" s="181"/>
      <c r="AC433" s="182" t="s">
        <v>340</v>
      </c>
      <c r="AD433" s="183" t="s">
        <v>1327</v>
      </c>
      <c r="AE433" s="172" t="s">
        <v>2160</v>
      </c>
      <c r="AF433" s="171">
        <v>1</v>
      </c>
      <c r="AG433" s="173" t="s">
        <v>2176</v>
      </c>
      <c r="AH433" s="182"/>
      <c r="AI433" s="170"/>
      <c r="AJ433" s="170"/>
      <c r="AK433" s="184"/>
      <c r="AL433" s="171"/>
      <c r="AM433" s="170"/>
      <c r="AN433" s="172"/>
      <c r="AO433" s="177"/>
      <c r="AP433" s="173"/>
      <c r="AQ433" s="185"/>
      <c r="AR433" s="185"/>
      <c r="AS433" s="186" t="s">
        <v>2229</v>
      </c>
      <c r="BD433" s="160" t="e">
        <f t="shared" si="56"/>
        <v>#DIV/0!</v>
      </c>
      <c r="BE433" s="160" t="e">
        <f t="shared" si="57"/>
        <v>#VALUE!</v>
      </c>
      <c r="BF433" s="159">
        <f t="shared" si="58"/>
        <v>8</v>
      </c>
      <c r="BG433" s="159">
        <f t="shared" si="59"/>
        <v>14</v>
      </c>
      <c r="BH433" s="159">
        <f t="shared" si="60"/>
        <v>104</v>
      </c>
      <c r="BI433" s="159">
        <f t="shared" si="61"/>
        <v>0</v>
      </c>
      <c r="BJ433" s="159">
        <f t="shared" si="62"/>
        <v>0</v>
      </c>
    </row>
    <row r="434" spans="1:62" customFormat="1" ht="17.25" thickTop="1" thickBot="1">
      <c r="A434" s="169">
        <v>17107</v>
      </c>
      <c r="B434" s="170">
        <v>42281</v>
      </c>
      <c r="C434" s="171" t="s">
        <v>103</v>
      </c>
      <c r="D434" s="172">
        <v>15400</v>
      </c>
      <c r="E434" s="168" t="s">
        <v>2058</v>
      </c>
      <c r="F434" s="168"/>
      <c r="G434" s="173">
        <v>125000</v>
      </c>
      <c r="H434" s="149"/>
      <c r="I434" s="149"/>
      <c r="J434" s="150"/>
      <c r="K434" s="151">
        <f t="shared" si="63"/>
        <v>0</v>
      </c>
      <c r="L434" s="151">
        <f t="shared" si="64"/>
        <v>0</v>
      </c>
      <c r="M434" s="171" t="s">
        <v>2230</v>
      </c>
      <c r="N434" s="174" t="s">
        <v>2231</v>
      </c>
      <c r="O434" s="175">
        <v>112500</v>
      </c>
      <c r="P434" s="176">
        <v>42285</v>
      </c>
      <c r="Q434" s="177" t="s">
        <v>2232</v>
      </c>
      <c r="R434" s="178" t="s">
        <v>2233</v>
      </c>
      <c r="S434" s="179">
        <v>28504130103344</v>
      </c>
      <c r="T434" s="171"/>
      <c r="U434" s="171" t="s">
        <v>207</v>
      </c>
      <c r="V434" s="170"/>
      <c r="W434" s="171" t="s">
        <v>2234</v>
      </c>
      <c r="X434" s="172" t="s">
        <v>2235</v>
      </c>
      <c r="Y434" s="176"/>
      <c r="Z434" s="180"/>
      <c r="AA434" s="176"/>
      <c r="AB434" s="181"/>
      <c r="AC434" s="182" t="s">
        <v>789</v>
      </c>
      <c r="AD434" s="183" t="s">
        <v>903</v>
      </c>
      <c r="AE434" s="172" t="s">
        <v>2160</v>
      </c>
      <c r="AF434" s="171" t="s">
        <v>47</v>
      </c>
      <c r="AG434" s="173" t="s">
        <v>47</v>
      </c>
      <c r="AH434" s="182"/>
      <c r="AI434" s="170"/>
      <c r="AJ434" s="170"/>
      <c r="AK434" s="182"/>
      <c r="AL434" s="171"/>
      <c r="AM434" s="170"/>
      <c r="AN434" s="172" t="s">
        <v>2236</v>
      </c>
      <c r="AO434" s="177" t="s">
        <v>2237</v>
      </c>
      <c r="AP434" s="173"/>
      <c r="AQ434" s="185"/>
      <c r="AR434" s="187" t="s">
        <v>2238</v>
      </c>
      <c r="AS434" s="186"/>
      <c r="BD434" s="160" t="e">
        <f t="shared" si="56"/>
        <v>#DIV/0!</v>
      </c>
      <c r="BE434" s="160" t="e">
        <f t="shared" si="57"/>
        <v>#VALUE!</v>
      </c>
      <c r="BF434" s="159">
        <f t="shared" si="58"/>
        <v>8</v>
      </c>
      <c r="BG434" s="159">
        <f t="shared" si="59"/>
        <v>14</v>
      </c>
      <c r="BH434" s="159">
        <f t="shared" si="60"/>
        <v>6</v>
      </c>
      <c r="BI434" s="159">
        <f t="shared" si="61"/>
        <v>0</v>
      </c>
      <c r="BJ434" s="159">
        <f t="shared" si="62"/>
        <v>69</v>
      </c>
    </row>
    <row r="435" spans="1:62" s="159" customFormat="1" ht="17.25" thickTop="1" thickBot="1">
      <c r="A435" s="144">
        <v>16972</v>
      </c>
      <c r="B435" s="145">
        <v>42273</v>
      </c>
      <c r="C435" s="171" t="s">
        <v>103</v>
      </c>
      <c r="D435" s="172">
        <v>25000</v>
      </c>
      <c r="E435" s="148"/>
      <c r="F435" s="148"/>
      <c r="G435" s="148"/>
      <c r="H435" s="149"/>
      <c r="I435" s="149"/>
      <c r="J435" s="150"/>
      <c r="K435" s="151">
        <f t="shared" si="63"/>
        <v>0</v>
      </c>
      <c r="L435" s="151">
        <f t="shared" si="64"/>
        <v>0</v>
      </c>
      <c r="M435" s="146" t="s">
        <v>2239</v>
      </c>
      <c r="N435" s="152"/>
      <c r="O435" s="147"/>
      <c r="P435" s="145">
        <v>42273</v>
      </c>
      <c r="Q435" s="153">
        <v>1280770990</v>
      </c>
      <c r="R435" s="154"/>
      <c r="S435" s="155"/>
      <c r="T435" s="156"/>
      <c r="U435" s="146" t="s">
        <v>2240</v>
      </c>
      <c r="V435" s="146"/>
      <c r="W435" s="146"/>
      <c r="X435" s="146"/>
      <c r="Y435" s="145"/>
      <c r="Z435" s="146"/>
      <c r="AA435" s="145"/>
      <c r="AB435" s="145"/>
      <c r="AC435" s="157" t="s">
        <v>1486</v>
      </c>
      <c r="AD435" s="145"/>
      <c r="AE435" s="146"/>
      <c r="AF435" s="146"/>
      <c r="AG435" s="146"/>
      <c r="AH435" s="157"/>
      <c r="AI435" s="145"/>
      <c r="AJ435" s="146"/>
      <c r="AK435" s="158"/>
      <c r="BD435" s="160" t="e">
        <f t="shared" si="56"/>
        <v>#DIV/0!</v>
      </c>
      <c r="BE435" s="160">
        <f t="shared" si="57"/>
        <v>0</v>
      </c>
      <c r="BF435" s="159">
        <f t="shared" si="58"/>
        <v>0</v>
      </c>
      <c r="BG435" s="159">
        <f t="shared" si="59"/>
        <v>0</v>
      </c>
      <c r="BH435" s="159">
        <f t="shared" si="60"/>
        <v>24</v>
      </c>
      <c r="BI435" s="159">
        <f t="shared" si="61"/>
        <v>0</v>
      </c>
      <c r="BJ435" s="159">
        <f t="shared" si="62"/>
        <v>0</v>
      </c>
    </row>
    <row r="436" spans="1:62" customFormat="1" ht="17.25" thickTop="1" thickBot="1">
      <c r="A436" s="169" t="s">
        <v>2241</v>
      </c>
      <c r="B436" s="170" t="s">
        <v>2242</v>
      </c>
      <c r="C436" s="171" t="s">
        <v>2243</v>
      </c>
      <c r="D436" s="172">
        <v>20000</v>
      </c>
      <c r="E436" s="168" t="s">
        <v>1911</v>
      </c>
      <c r="F436" s="168"/>
      <c r="G436" s="173">
        <v>90000</v>
      </c>
      <c r="H436" s="149"/>
      <c r="I436" s="149"/>
      <c r="J436" s="150"/>
      <c r="K436" s="151">
        <f t="shared" si="63"/>
        <v>0</v>
      </c>
      <c r="L436" s="151">
        <f t="shared" si="64"/>
        <v>0</v>
      </c>
      <c r="M436" s="171" t="s">
        <v>2244</v>
      </c>
      <c r="N436" s="174" t="s">
        <v>2245</v>
      </c>
      <c r="O436" s="175">
        <v>71600</v>
      </c>
      <c r="P436" s="176">
        <v>42152</v>
      </c>
      <c r="Q436" s="177" t="s">
        <v>2246</v>
      </c>
      <c r="R436" s="178"/>
      <c r="S436" s="179">
        <v>26702010105253</v>
      </c>
      <c r="T436" s="171">
        <v>10025661192</v>
      </c>
      <c r="U436" s="171" t="s">
        <v>2247</v>
      </c>
      <c r="V436" s="170"/>
      <c r="W436" s="171" t="s">
        <v>2248</v>
      </c>
      <c r="X436" s="172" t="s">
        <v>2249</v>
      </c>
      <c r="Y436" s="176">
        <v>42156</v>
      </c>
      <c r="Z436" s="180"/>
      <c r="AA436" s="176"/>
      <c r="AB436" s="181"/>
      <c r="AC436" s="182" t="s">
        <v>284</v>
      </c>
      <c r="AD436" s="183" t="s">
        <v>903</v>
      </c>
      <c r="AE436" s="172" t="s">
        <v>2160</v>
      </c>
      <c r="AF436" s="171" t="s">
        <v>36</v>
      </c>
      <c r="AG436" s="173" t="s">
        <v>36</v>
      </c>
      <c r="AH436" s="182"/>
      <c r="AI436" s="170"/>
      <c r="AJ436" s="170"/>
      <c r="AK436" s="184"/>
      <c r="AL436" s="171"/>
      <c r="AM436" s="170"/>
      <c r="AN436" s="172"/>
      <c r="AO436" s="177"/>
      <c r="AP436" s="173" t="s">
        <v>2250</v>
      </c>
      <c r="AQ436" s="185"/>
      <c r="AR436" s="176"/>
      <c r="AS436" s="184"/>
      <c r="BD436" s="160" t="e">
        <f t="shared" si="56"/>
        <v>#DIV/0!</v>
      </c>
      <c r="BE436" s="160" t="e">
        <f t="shared" si="57"/>
        <v>#VALUE!</v>
      </c>
      <c r="BF436" s="159">
        <f t="shared" si="58"/>
        <v>0</v>
      </c>
      <c r="BG436" s="159">
        <f t="shared" si="59"/>
        <v>14</v>
      </c>
      <c r="BH436" s="159">
        <f t="shared" si="60"/>
        <v>17</v>
      </c>
      <c r="BI436" s="159">
        <f t="shared" si="61"/>
        <v>0</v>
      </c>
      <c r="BJ436" s="159">
        <f t="shared" si="62"/>
        <v>0</v>
      </c>
    </row>
    <row r="437" spans="1:62" customFormat="1" ht="17.25" thickTop="1" thickBot="1">
      <c r="A437" s="169" t="s">
        <v>2251</v>
      </c>
      <c r="B437" s="170">
        <v>42142</v>
      </c>
      <c r="C437" s="171" t="s">
        <v>103</v>
      </c>
      <c r="D437" s="172">
        <v>7550</v>
      </c>
      <c r="E437" s="168" t="s">
        <v>1911</v>
      </c>
      <c r="F437" s="168"/>
      <c r="G437" s="173">
        <v>63100</v>
      </c>
      <c r="H437" s="149"/>
      <c r="I437" s="149"/>
      <c r="J437" s="150"/>
      <c r="K437" s="151">
        <f t="shared" si="63"/>
        <v>0</v>
      </c>
      <c r="L437" s="151">
        <f t="shared" si="64"/>
        <v>0</v>
      </c>
      <c r="M437" s="171" t="s">
        <v>2252</v>
      </c>
      <c r="N437" s="174" t="s">
        <v>2253</v>
      </c>
      <c r="O437" s="175">
        <v>56790</v>
      </c>
      <c r="P437" s="176">
        <v>42143</v>
      </c>
      <c r="Q437" s="177" t="s">
        <v>2254</v>
      </c>
      <c r="R437" s="178"/>
      <c r="S437" s="179">
        <v>29110010112507</v>
      </c>
      <c r="T437" s="171">
        <v>10025631244</v>
      </c>
      <c r="U437" s="171" t="s">
        <v>2250</v>
      </c>
      <c r="V437" s="170"/>
      <c r="W437" s="171" t="s">
        <v>1591</v>
      </c>
      <c r="X437" s="172" t="s">
        <v>2255</v>
      </c>
      <c r="Y437" s="176">
        <v>42144</v>
      </c>
      <c r="Z437" s="180"/>
      <c r="AA437" s="176"/>
      <c r="AB437" s="181"/>
      <c r="AC437" s="182" t="s">
        <v>340</v>
      </c>
      <c r="AD437" s="183" t="s">
        <v>1327</v>
      </c>
      <c r="AE437" s="172" t="s">
        <v>2160</v>
      </c>
      <c r="AF437" s="171"/>
      <c r="AG437" s="173"/>
      <c r="AH437" s="182"/>
      <c r="AI437" s="170"/>
      <c r="AJ437" s="170"/>
      <c r="AK437" s="184"/>
      <c r="AL437" s="171"/>
      <c r="AM437" s="170"/>
      <c r="AN437" s="172"/>
      <c r="AO437" s="177"/>
      <c r="AP437" s="173"/>
      <c r="AQ437" s="185"/>
      <c r="AR437" s="176"/>
      <c r="AS437" s="186"/>
      <c r="BD437" s="160" t="e">
        <f t="shared" si="56"/>
        <v>#DIV/0!</v>
      </c>
      <c r="BE437" s="160" t="e">
        <f t="shared" si="57"/>
        <v>#VALUE!</v>
      </c>
      <c r="BF437" s="159">
        <f t="shared" si="58"/>
        <v>0</v>
      </c>
      <c r="BG437" s="159">
        <f t="shared" si="59"/>
        <v>14</v>
      </c>
      <c r="BH437" s="159">
        <f t="shared" si="60"/>
        <v>67</v>
      </c>
      <c r="BI437" s="159">
        <f t="shared" si="61"/>
        <v>0</v>
      </c>
      <c r="BJ437" s="159">
        <f t="shared" si="62"/>
        <v>0</v>
      </c>
    </row>
    <row r="438" spans="1:62" s="159" customFormat="1" ht="17.25" thickTop="1" thickBot="1">
      <c r="A438" s="144">
        <v>8380</v>
      </c>
      <c r="B438" s="145">
        <v>41774</v>
      </c>
      <c r="C438" s="146" t="s">
        <v>103</v>
      </c>
      <c r="D438" s="147">
        <v>500</v>
      </c>
      <c r="E438" s="146"/>
      <c r="F438" s="146"/>
      <c r="G438" s="148"/>
      <c r="H438" s="149"/>
      <c r="I438" s="149"/>
      <c r="J438" s="150"/>
      <c r="K438" s="151">
        <f t="shared" si="63"/>
        <v>0</v>
      </c>
      <c r="L438" s="151">
        <f t="shared" si="64"/>
        <v>0</v>
      </c>
      <c r="M438" s="146" t="s">
        <v>2256</v>
      </c>
      <c r="N438" s="152"/>
      <c r="O438" s="147"/>
      <c r="P438" s="145"/>
      <c r="Q438" s="153">
        <v>1005564500</v>
      </c>
      <c r="R438" s="154"/>
      <c r="S438" s="155"/>
      <c r="T438" s="156"/>
      <c r="U438" s="146" t="s">
        <v>2257</v>
      </c>
      <c r="V438" s="146"/>
      <c r="W438" s="146"/>
      <c r="X438" s="157" t="s">
        <v>2007</v>
      </c>
      <c r="Y438" s="145"/>
      <c r="Z438" s="146"/>
      <c r="AA438" s="145"/>
      <c r="AB438" s="145"/>
      <c r="AC438" s="157" t="s">
        <v>2258</v>
      </c>
      <c r="AD438" s="157" t="s">
        <v>420</v>
      </c>
      <c r="AE438" s="146"/>
      <c r="AF438" s="146"/>
      <c r="AG438" s="163"/>
      <c r="AH438" s="157"/>
      <c r="AI438" s="145"/>
      <c r="AJ438" s="146"/>
      <c r="AK438" s="158"/>
      <c r="BD438" s="160" t="e">
        <f t="shared" si="56"/>
        <v>#DIV/0!</v>
      </c>
      <c r="BE438" s="160" t="e">
        <f t="shared" si="57"/>
        <v>#DIV/0!</v>
      </c>
      <c r="BF438" s="159">
        <f t="shared" si="58"/>
        <v>0</v>
      </c>
      <c r="BG438" s="159">
        <f t="shared" si="59"/>
        <v>0</v>
      </c>
      <c r="BH438" s="159">
        <f t="shared" si="60"/>
        <v>30</v>
      </c>
      <c r="BI438" s="159">
        <f t="shared" si="61"/>
        <v>0</v>
      </c>
      <c r="BJ438" s="159">
        <f t="shared" si="62"/>
        <v>0</v>
      </c>
    </row>
    <row r="439" spans="1:62" customFormat="1" ht="17.25" thickTop="1" thickBot="1">
      <c r="A439" s="169">
        <v>17593</v>
      </c>
      <c r="B439" s="170">
        <v>42317</v>
      </c>
      <c r="C439" s="171" t="s">
        <v>103</v>
      </c>
      <c r="D439" s="172">
        <v>14200</v>
      </c>
      <c r="E439" s="168" t="s">
        <v>1989</v>
      </c>
      <c r="F439" s="168"/>
      <c r="G439" s="173">
        <v>120000</v>
      </c>
      <c r="H439" s="149"/>
      <c r="I439" s="149"/>
      <c r="J439" s="150"/>
      <c r="K439" s="151">
        <f t="shared" si="63"/>
        <v>0</v>
      </c>
      <c r="L439" s="151">
        <f t="shared" si="64"/>
        <v>0</v>
      </c>
      <c r="M439" s="171" t="s">
        <v>2259</v>
      </c>
      <c r="N439" s="174" t="s">
        <v>2260</v>
      </c>
      <c r="O439" s="188">
        <v>107960</v>
      </c>
      <c r="P439" s="176">
        <v>42318</v>
      </c>
      <c r="Q439" s="177" t="s">
        <v>2261</v>
      </c>
      <c r="R439" s="178"/>
      <c r="S439" s="179">
        <v>27501050103855</v>
      </c>
      <c r="T439" s="171"/>
      <c r="U439" s="189" t="s">
        <v>2262</v>
      </c>
      <c r="V439" s="170"/>
      <c r="W439" s="171" t="s">
        <v>2263</v>
      </c>
      <c r="X439" s="172" t="s">
        <v>2158</v>
      </c>
      <c r="Y439" s="176"/>
      <c r="Z439" s="180">
        <v>123168</v>
      </c>
      <c r="AA439" s="176">
        <v>42318</v>
      </c>
      <c r="AB439" s="181"/>
      <c r="AC439" s="182" t="s">
        <v>279</v>
      </c>
      <c r="AD439" s="183" t="s">
        <v>2264</v>
      </c>
      <c r="AE439" s="172" t="s">
        <v>2160</v>
      </c>
      <c r="AF439" s="171" t="s">
        <v>2265</v>
      </c>
      <c r="AG439" s="173" t="s">
        <v>2265</v>
      </c>
      <c r="AH439" s="182"/>
      <c r="AI439" s="170"/>
      <c r="AJ439" s="170"/>
      <c r="AK439" s="190"/>
      <c r="AL439" s="171"/>
      <c r="AM439" s="170"/>
      <c r="AN439" s="172" t="s">
        <v>2266</v>
      </c>
      <c r="AO439" s="177" t="s">
        <v>2261</v>
      </c>
      <c r="AP439" s="173"/>
      <c r="AQ439" s="185">
        <v>7</v>
      </c>
      <c r="AR439" s="189" t="s">
        <v>2267</v>
      </c>
      <c r="AS439" s="186"/>
      <c r="BD439" s="160" t="e">
        <f t="shared" si="56"/>
        <v>#DIV/0!</v>
      </c>
      <c r="BE439" s="160" t="e">
        <f t="shared" si="57"/>
        <v>#VALUE!</v>
      </c>
      <c r="BF439" s="159">
        <f t="shared" si="58"/>
        <v>0</v>
      </c>
      <c r="BG439" s="159">
        <f t="shared" si="59"/>
        <v>14</v>
      </c>
      <c r="BH439" s="159">
        <f t="shared" si="60"/>
        <v>24</v>
      </c>
      <c r="BI439" s="159">
        <f t="shared" si="61"/>
        <v>1</v>
      </c>
      <c r="BJ439" s="159">
        <f t="shared" si="62"/>
        <v>86</v>
      </c>
    </row>
    <row r="440" spans="1:62" customFormat="1" ht="17.25" thickTop="1" thickBot="1">
      <c r="A440" s="169" t="s">
        <v>2268</v>
      </c>
      <c r="B440" s="170" t="s">
        <v>2269</v>
      </c>
      <c r="C440" s="171" t="s">
        <v>103</v>
      </c>
      <c r="D440" s="172">
        <f>10000+33500</f>
        <v>43500</v>
      </c>
      <c r="E440" s="191" t="s">
        <v>2113</v>
      </c>
      <c r="F440" s="191"/>
      <c r="G440" s="173">
        <v>105000</v>
      </c>
      <c r="H440" s="149"/>
      <c r="I440" s="149"/>
      <c r="J440" s="150"/>
      <c r="K440" s="151">
        <f t="shared" si="63"/>
        <v>0</v>
      </c>
      <c r="L440" s="151">
        <f t="shared" si="64"/>
        <v>0</v>
      </c>
      <c r="M440" s="171" t="s">
        <v>2270</v>
      </c>
      <c r="N440" s="174" t="s">
        <v>2271</v>
      </c>
      <c r="O440" s="175">
        <v>63100</v>
      </c>
      <c r="P440" s="176">
        <v>42288</v>
      </c>
      <c r="Q440" s="177" t="s">
        <v>2272</v>
      </c>
      <c r="R440" s="178" t="s">
        <v>2273</v>
      </c>
      <c r="S440" s="179">
        <v>27202080103666</v>
      </c>
      <c r="T440" s="171"/>
      <c r="U440" s="189" t="s">
        <v>2262</v>
      </c>
      <c r="V440" s="170"/>
      <c r="W440" s="171" t="s">
        <v>2274</v>
      </c>
      <c r="X440" s="172" t="s">
        <v>2275</v>
      </c>
      <c r="Y440" s="176"/>
      <c r="Z440" s="180"/>
      <c r="AA440" s="176"/>
      <c r="AB440" s="181"/>
      <c r="AC440" s="182" t="s">
        <v>2159</v>
      </c>
      <c r="AD440" s="192" t="s">
        <v>471</v>
      </c>
      <c r="AE440" s="172" t="s">
        <v>2160</v>
      </c>
      <c r="AF440" s="171" t="s">
        <v>36</v>
      </c>
      <c r="AG440" s="173" t="s">
        <v>36</v>
      </c>
      <c r="AH440" s="182"/>
      <c r="AI440" s="170"/>
      <c r="AJ440" s="170"/>
      <c r="AK440" s="182"/>
      <c r="AL440" s="171"/>
      <c r="AM440" s="170"/>
      <c r="AN440" s="172" t="s">
        <v>115</v>
      </c>
      <c r="AO440" s="177"/>
      <c r="AP440" s="173"/>
      <c r="AQ440" s="176"/>
      <c r="AR440" s="176" t="s">
        <v>2276</v>
      </c>
      <c r="AS440" s="186" t="s">
        <v>2277</v>
      </c>
      <c r="BD440" s="160" t="e">
        <f t="shared" si="56"/>
        <v>#DIV/0!</v>
      </c>
      <c r="BE440" s="160" t="e">
        <f t="shared" si="57"/>
        <v>#VALUE!</v>
      </c>
      <c r="BF440" s="159">
        <f t="shared" si="58"/>
        <v>8</v>
      </c>
      <c r="BG440" s="159">
        <f t="shared" si="59"/>
        <v>14</v>
      </c>
      <c r="BH440" s="159">
        <f t="shared" si="60"/>
        <v>24</v>
      </c>
      <c r="BI440" s="159">
        <f t="shared" si="61"/>
        <v>0</v>
      </c>
      <c r="BJ440" s="159">
        <f t="shared" si="62"/>
        <v>29</v>
      </c>
    </row>
    <row r="441" spans="1:62" s="159" customFormat="1" ht="17.25" thickTop="1" thickBot="1">
      <c r="A441" s="144">
        <v>17468</v>
      </c>
      <c r="B441" s="145">
        <v>42306</v>
      </c>
      <c r="C441" s="146" t="s">
        <v>103</v>
      </c>
      <c r="D441" s="147">
        <v>1000</v>
      </c>
      <c r="E441" s="148"/>
      <c r="F441" s="148"/>
      <c r="G441" s="148"/>
      <c r="H441" s="149"/>
      <c r="I441" s="149"/>
      <c r="J441" s="150"/>
      <c r="K441" s="151">
        <f t="shared" si="63"/>
        <v>0</v>
      </c>
      <c r="L441" s="151">
        <f t="shared" si="64"/>
        <v>0</v>
      </c>
      <c r="M441" s="146" t="s">
        <v>2278</v>
      </c>
      <c r="N441" s="152"/>
      <c r="O441" s="147"/>
      <c r="P441" s="145"/>
      <c r="Q441" s="153" t="s">
        <v>2279</v>
      </c>
      <c r="R441" s="154" t="s">
        <v>2280</v>
      </c>
      <c r="S441" s="155"/>
      <c r="T441" s="156"/>
      <c r="U441" s="189" t="s">
        <v>2281</v>
      </c>
      <c r="V441" s="146"/>
      <c r="W441" s="146"/>
      <c r="X441" s="145"/>
      <c r="Y441" s="145"/>
      <c r="Z441" s="146"/>
      <c r="AA441" s="145"/>
      <c r="AB441" s="145"/>
      <c r="AC441" s="157" t="s">
        <v>2282</v>
      </c>
      <c r="AD441" s="145" t="s">
        <v>222</v>
      </c>
      <c r="AE441" s="146"/>
      <c r="AF441" s="146"/>
      <c r="AG441" s="146"/>
      <c r="AH441" s="146"/>
      <c r="AI441" s="146"/>
      <c r="AJ441" s="145"/>
      <c r="AK441" s="158"/>
      <c r="BD441" s="160" t="e">
        <f t="shared" si="56"/>
        <v>#DIV/0!</v>
      </c>
      <c r="BE441" s="160" t="e">
        <f t="shared" si="57"/>
        <v>#DIV/0!</v>
      </c>
      <c r="BF441" s="159">
        <f t="shared" si="58"/>
        <v>10</v>
      </c>
      <c r="BG441" s="159">
        <f t="shared" si="59"/>
        <v>0</v>
      </c>
      <c r="BH441" s="159">
        <f t="shared" si="60"/>
        <v>24</v>
      </c>
      <c r="BI441" s="159">
        <f t="shared" si="61"/>
        <v>0</v>
      </c>
      <c r="BJ441" s="159">
        <f t="shared" si="62"/>
        <v>0</v>
      </c>
    </row>
    <row r="442" spans="1:62" s="196" customFormat="1" ht="17.25" thickTop="1" thickBot="1">
      <c r="A442" s="156">
        <v>10252</v>
      </c>
      <c r="B442" s="145">
        <v>41851</v>
      </c>
      <c r="C442" s="146" t="s">
        <v>103</v>
      </c>
      <c r="D442" s="147">
        <v>100</v>
      </c>
      <c r="E442" s="146"/>
      <c r="F442" s="146"/>
      <c r="G442" s="148"/>
      <c r="H442" s="149"/>
      <c r="I442" s="149"/>
      <c r="J442" s="150"/>
      <c r="K442" s="151">
        <f t="shared" si="63"/>
        <v>0</v>
      </c>
      <c r="L442" s="151">
        <f t="shared" si="64"/>
        <v>0</v>
      </c>
      <c r="M442" s="146" t="s">
        <v>2283</v>
      </c>
      <c r="N442" s="152"/>
      <c r="O442" s="147"/>
      <c r="P442" s="145"/>
      <c r="Q442" s="153">
        <v>1000511616</v>
      </c>
      <c r="R442" s="154"/>
      <c r="S442" s="155"/>
      <c r="T442" s="155" t="s">
        <v>2284</v>
      </c>
      <c r="U442" s="156" t="s">
        <v>2285</v>
      </c>
      <c r="V442" s="146" t="s">
        <v>2286</v>
      </c>
      <c r="W442" s="146"/>
      <c r="X442" s="146" t="s">
        <v>2007</v>
      </c>
      <c r="Y442" s="147"/>
      <c r="Z442" s="145"/>
      <c r="AA442" s="155"/>
      <c r="AB442" s="145"/>
      <c r="AC442" s="157" t="s">
        <v>1810</v>
      </c>
      <c r="AD442" s="157" t="s">
        <v>222</v>
      </c>
      <c r="AE442" s="146"/>
      <c r="AF442" s="146"/>
      <c r="AG442" s="193"/>
      <c r="AH442" s="146"/>
      <c r="AI442" s="153"/>
      <c r="AJ442" s="155"/>
      <c r="AK442" s="145"/>
      <c r="AL442" s="146"/>
      <c r="AM442" s="146"/>
      <c r="AN442" s="194">
        <f>D442+Y442-G442</f>
        <v>100</v>
      </c>
      <c r="AO442" s="146"/>
      <c r="AP442" s="145"/>
      <c r="AQ442" s="195"/>
      <c r="AR442" s="195"/>
      <c r="AS442" s="158"/>
      <c r="BD442" s="160" t="e">
        <f t="shared" si="56"/>
        <v>#DIV/0!</v>
      </c>
      <c r="BE442" s="160" t="e">
        <f t="shared" si="57"/>
        <v>#DIV/0!</v>
      </c>
      <c r="BF442" s="159">
        <f t="shared" si="58"/>
        <v>0</v>
      </c>
      <c r="BG442" s="159">
        <f t="shared" si="59"/>
        <v>0</v>
      </c>
      <c r="BH442" s="159">
        <f t="shared" si="60"/>
        <v>44</v>
      </c>
      <c r="BI442" s="159">
        <f t="shared" si="61"/>
        <v>0</v>
      </c>
      <c r="BJ442" s="159">
        <f t="shared" si="62"/>
        <v>0</v>
      </c>
    </row>
    <row r="443" spans="1:62" customFormat="1" ht="17.25" thickTop="1" thickBot="1">
      <c r="A443" s="169">
        <v>5468</v>
      </c>
      <c r="B443" s="197">
        <v>41608</v>
      </c>
      <c r="C443" s="171" t="s">
        <v>103</v>
      </c>
      <c r="D443" s="172">
        <v>50</v>
      </c>
      <c r="E443" s="168"/>
      <c r="F443" s="168"/>
      <c r="G443" s="173"/>
      <c r="H443" s="149"/>
      <c r="I443" s="149"/>
      <c r="J443" s="150"/>
      <c r="K443" s="151">
        <f t="shared" si="63"/>
        <v>0</v>
      </c>
      <c r="L443" s="151">
        <f t="shared" si="64"/>
        <v>0</v>
      </c>
      <c r="M443" s="171" t="s">
        <v>2287</v>
      </c>
      <c r="N443" s="174"/>
      <c r="O443" s="188"/>
      <c r="P443" s="176"/>
      <c r="Q443" s="177" t="s">
        <v>2288</v>
      </c>
      <c r="R443" s="178"/>
      <c r="S443" s="179"/>
      <c r="T443" s="171"/>
      <c r="U443" s="171" t="s">
        <v>2289</v>
      </c>
      <c r="V443" s="170"/>
      <c r="W443" s="170"/>
      <c r="X443" s="172" t="s">
        <v>2007</v>
      </c>
      <c r="Y443" s="176"/>
      <c r="Z443" s="180"/>
      <c r="AA443" s="176"/>
      <c r="AB443" s="181"/>
      <c r="AC443" s="182" t="s">
        <v>338</v>
      </c>
      <c r="AD443" s="183" t="s">
        <v>404</v>
      </c>
      <c r="AE443" s="172"/>
      <c r="AF443" s="171"/>
      <c r="AG443" s="198"/>
      <c r="AH443" s="182"/>
      <c r="AI443" s="170"/>
      <c r="AJ443" s="170"/>
      <c r="AK443" s="190"/>
      <c r="AL443" s="171"/>
      <c r="AM443" s="170"/>
      <c r="AN443" s="172"/>
      <c r="AO443" s="177"/>
      <c r="AP443" s="173"/>
      <c r="AQ443" s="185"/>
      <c r="AR443" s="176"/>
      <c r="AS443" s="186"/>
      <c r="BD443" s="160" t="e">
        <f t="shared" si="56"/>
        <v>#DIV/0!</v>
      </c>
      <c r="BE443" s="160" t="e">
        <f t="shared" si="57"/>
        <v>#DIV/0!</v>
      </c>
      <c r="BF443" s="159">
        <f t="shared" si="58"/>
        <v>0</v>
      </c>
      <c r="BG443" s="159">
        <f t="shared" si="59"/>
        <v>0</v>
      </c>
      <c r="BH443" s="159">
        <f t="shared" si="60"/>
        <v>41</v>
      </c>
      <c r="BI443" s="159">
        <f t="shared" si="61"/>
        <v>0</v>
      </c>
      <c r="BJ443" s="159">
        <f t="shared" si="62"/>
        <v>0</v>
      </c>
    </row>
    <row r="444" spans="1:62" customFormat="1" ht="17.25" thickTop="1" thickBot="1">
      <c r="A444" s="169">
        <v>18462</v>
      </c>
      <c r="B444" s="197">
        <v>41594</v>
      </c>
      <c r="C444" s="171" t="s">
        <v>99</v>
      </c>
      <c r="D444" s="172">
        <v>2000</v>
      </c>
      <c r="E444" s="168"/>
      <c r="F444" s="168"/>
      <c r="G444" s="173"/>
      <c r="H444" s="149"/>
      <c r="I444" s="149"/>
      <c r="J444" s="150"/>
      <c r="K444" s="151">
        <f t="shared" si="63"/>
        <v>0</v>
      </c>
      <c r="L444" s="151">
        <f t="shared" si="64"/>
        <v>0</v>
      </c>
      <c r="M444" s="171" t="s">
        <v>2290</v>
      </c>
      <c r="N444" s="174"/>
      <c r="O444" s="188"/>
      <c r="P444" s="176"/>
      <c r="Q444" s="177" t="s">
        <v>2291</v>
      </c>
      <c r="R444" s="178"/>
      <c r="S444" s="179"/>
      <c r="T444" s="171"/>
      <c r="U444" s="171" t="s">
        <v>2289</v>
      </c>
      <c r="V444" s="170"/>
      <c r="W444" s="170"/>
      <c r="X444" s="172" t="s">
        <v>2007</v>
      </c>
      <c r="Y444" s="176"/>
      <c r="Z444" s="180"/>
      <c r="AA444" s="176"/>
      <c r="AB444" s="181"/>
      <c r="AC444" s="182" t="s">
        <v>1745</v>
      </c>
      <c r="AD444" s="183" t="s">
        <v>585</v>
      </c>
      <c r="AE444" s="172"/>
      <c r="AF444" s="171"/>
      <c r="AG444" s="198"/>
      <c r="AH444" s="182"/>
      <c r="AI444" s="170"/>
      <c r="AJ444" s="170"/>
      <c r="AK444" s="190"/>
      <c r="AL444" s="171"/>
      <c r="AM444" s="170"/>
      <c r="AN444" s="172"/>
      <c r="AO444" s="177"/>
      <c r="AP444" s="173"/>
      <c r="AQ444" s="185"/>
      <c r="AR444" s="176"/>
      <c r="AS444" s="186"/>
      <c r="BD444" s="160" t="e">
        <f t="shared" si="56"/>
        <v>#DIV/0!</v>
      </c>
      <c r="BE444" s="160" t="e">
        <f t="shared" si="57"/>
        <v>#DIV/0!</v>
      </c>
      <c r="BF444" s="159">
        <f t="shared" si="58"/>
        <v>0</v>
      </c>
      <c r="BG444" s="159">
        <f t="shared" si="59"/>
        <v>0</v>
      </c>
      <c r="BH444" s="159">
        <f t="shared" si="60"/>
        <v>41</v>
      </c>
      <c r="BI444" s="159">
        <f t="shared" si="61"/>
        <v>0</v>
      </c>
      <c r="BJ444" s="159">
        <f t="shared" si="62"/>
        <v>0</v>
      </c>
    </row>
    <row r="445" spans="1:62" customFormat="1" ht="17.25" thickTop="1" thickBot="1">
      <c r="A445" s="169">
        <v>5426</v>
      </c>
      <c r="B445" s="197">
        <v>41608</v>
      </c>
      <c r="C445" s="171" t="s">
        <v>103</v>
      </c>
      <c r="D445" s="172">
        <v>688</v>
      </c>
      <c r="E445" s="168"/>
      <c r="F445" s="168"/>
      <c r="G445" s="173"/>
      <c r="H445" s="149"/>
      <c r="I445" s="149"/>
      <c r="J445" s="150"/>
      <c r="K445" s="151">
        <f t="shared" si="63"/>
        <v>0</v>
      </c>
      <c r="L445" s="151">
        <f t="shared" si="64"/>
        <v>0</v>
      </c>
      <c r="M445" s="171" t="s">
        <v>2292</v>
      </c>
      <c r="N445" s="174"/>
      <c r="O445" s="188"/>
      <c r="P445" s="176"/>
      <c r="Q445" s="177" t="s">
        <v>2293</v>
      </c>
      <c r="R445" s="178"/>
      <c r="S445" s="179"/>
      <c r="T445" s="171"/>
      <c r="U445" s="171" t="s">
        <v>2289</v>
      </c>
      <c r="V445" s="170"/>
      <c r="W445" s="170"/>
      <c r="X445" s="172" t="s">
        <v>2007</v>
      </c>
      <c r="Y445" s="176"/>
      <c r="Z445" s="180"/>
      <c r="AA445" s="176"/>
      <c r="AB445" s="181"/>
      <c r="AC445" s="182" t="s">
        <v>2294</v>
      </c>
      <c r="AD445" s="183" t="s">
        <v>585</v>
      </c>
      <c r="AE445" s="172"/>
      <c r="AF445" s="171"/>
      <c r="AG445" s="198"/>
      <c r="AH445" s="182"/>
      <c r="AI445" s="170"/>
      <c r="AJ445" s="170"/>
      <c r="AK445" s="190"/>
      <c r="AL445" s="171"/>
      <c r="AM445" s="170"/>
      <c r="AN445" s="172"/>
      <c r="AO445" s="177"/>
      <c r="AP445" s="173"/>
      <c r="AQ445" s="185"/>
      <c r="AR445" s="176"/>
      <c r="AS445" s="186"/>
      <c r="BD445" s="160" t="e">
        <f t="shared" si="56"/>
        <v>#DIV/0!</v>
      </c>
      <c r="BE445" s="160" t="e">
        <f t="shared" si="57"/>
        <v>#DIV/0!</v>
      </c>
      <c r="BF445" s="159">
        <f t="shared" si="58"/>
        <v>0</v>
      </c>
      <c r="BG445" s="159">
        <f t="shared" si="59"/>
        <v>0</v>
      </c>
      <c r="BH445" s="159">
        <f t="shared" si="60"/>
        <v>41</v>
      </c>
      <c r="BI445" s="159">
        <f t="shared" si="61"/>
        <v>0</v>
      </c>
      <c r="BJ445" s="159">
        <f t="shared" si="62"/>
        <v>0</v>
      </c>
    </row>
    <row r="446" spans="1:62" customFormat="1" ht="17.25" thickTop="1" thickBot="1">
      <c r="A446" s="169">
        <v>4367</v>
      </c>
      <c r="B446" s="197">
        <v>41548</v>
      </c>
      <c r="C446" s="171" t="s">
        <v>103</v>
      </c>
      <c r="D446" s="172">
        <v>100</v>
      </c>
      <c r="E446" s="168"/>
      <c r="F446" s="168"/>
      <c r="G446" s="173"/>
      <c r="H446" s="149"/>
      <c r="I446" s="149"/>
      <c r="J446" s="150"/>
      <c r="K446" s="151">
        <f t="shared" si="63"/>
        <v>0</v>
      </c>
      <c r="L446" s="151">
        <f t="shared" si="64"/>
        <v>0</v>
      </c>
      <c r="M446" s="171" t="s">
        <v>2295</v>
      </c>
      <c r="N446" s="174"/>
      <c r="O446" s="188"/>
      <c r="P446" s="176"/>
      <c r="Q446" s="177" t="s">
        <v>2296</v>
      </c>
      <c r="R446" s="178"/>
      <c r="S446" s="179"/>
      <c r="T446" s="171"/>
      <c r="U446" s="171" t="s">
        <v>2289</v>
      </c>
      <c r="V446" s="170"/>
      <c r="W446" s="170"/>
      <c r="X446" s="172" t="s">
        <v>2007</v>
      </c>
      <c r="Y446" s="176"/>
      <c r="Z446" s="180"/>
      <c r="AA446" s="176"/>
      <c r="AB446" s="181"/>
      <c r="AC446" s="182" t="s">
        <v>1575</v>
      </c>
      <c r="AD446" s="183" t="s">
        <v>585</v>
      </c>
      <c r="AE446" s="172"/>
      <c r="AF446" s="171"/>
      <c r="AG446" s="198"/>
      <c r="AH446" s="182"/>
      <c r="AI446" s="170"/>
      <c r="AJ446" s="170"/>
      <c r="AK446" s="190"/>
      <c r="AL446" s="171"/>
      <c r="AM446" s="170"/>
      <c r="AN446" s="172"/>
      <c r="AO446" s="177"/>
      <c r="AP446" s="173"/>
      <c r="AQ446" s="185"/>
      <c r="AR446" s="176"/>
      <c r="AS446" s="186"/>
      <c r="BD446" s="160" t="e">
        <f t="shared" si="56"/>
        <v>#DIV/0!</v>
      </c>
      <c r="BE446" s="160" t="e">
        <f t="shared" si="57"/>
        <v>#DIV/0!</v>
      </c>
      <c r="BF446" s="159">
        <f t="shared" si="58"/>
        <v>0</v>
      </c>
      <c r="BG446" s="159">
        <f t="shared" si="59"/>
        <v>0</v>
      </c>
      <c r="BH446" s="159">
        <f t="shared" si="60"/>
        <v>41</v>
      </c>
      <c r="BI446" s="159">
        <f t="shared" si="61"/>
        <v>0</v>
      </c>
      <c r="BJ446" s="159">
        <f t="shared" si="62"/>
        <v>0</v>
      </c>
    </row>
    <row r="447" spans="1:62" customFormat="1" ht="17.25" thickTop="1" thickBot="1">
      <c r="A447" s="169">
        <v>1444</v>
      </c>
      <c r="B447" s="197">
        <v>41392</v>
      </c>
      <c r="C447" s="171" t="s">
        <v>103</v>
      </c>
      <c r="D447" s="172">
        <v>100</v>
      </c>
      <c r="E447" s="168"/>
      <c r="F447" s="168"/>
      <c r="G447" s="173"/>
      <c r="H447" s="149"/>
      <c r="I447" s="149"/>
      <c r="J447" s="150"/>
      <c r="K447" s="151">
        <f t="shared" si="63"/>
        <v>0</v>
      </c>
      <c r="L447" s="151">
        <f t="shared" si="64"/>
        <v>0</v>
      </c>
      <c r="M447" s="171" t="s">
        <v>2297</v>
      </c>
      <c r="N447" s="174"/>
      <c r="O447" s="188"/>
      <c r="P447" s="176"/>
      <c r="Q447" s="177" t="s">
        <v>2298</v>
      </c>
      <c r="R447" s="178"/>
      <c r="S447" s="179"/>
      <c r="T447" s="171"/>
      <c r="U447" s="171" t="s">
        <v>2289</v>
      </c>
      <c r="V447" s="170"/>
      <c r="W447" s="170"/>
      <c r="X447" s="172" t="s">
        <v>2007</v>
      </c>
      <c r="Y447" s="176"/>
      <c r="Z447" s="180"/>
      <c r="AA447" s="176"/>
      <c r="AB447" s="181"/>
      <c r="AC447" s="182" t="s">
        <v>585</v>
      </c>
      <c r="AD447" s="183" t="s">
        <v>585</v>
      </c>
      <c r="AE447" s="172"/>
      <c r="AF447" s="171"/>
      <c r="AG447" s="198"/>
      <c r="AH447" s="182"/>
      <c r="AI447" s="170"/>
      <c r="AJ447" s="170"/>
      <c r="AK447" s="190"/>
      <c r="AL447" s="171"/>
      <c r="AM447" s="170"/>
      <c r="AN447" s="172"/>
      <c r="AO447" s="177"/>
      <c r="AP447" s="173"/>
      <c r="AQ447" s="185"/>
      <c r="AR447" s="176"/>
      <c r="AS447" s="186"/>
      <c r="BD447" s="160" t="e">
        <f t="shared" si="56"/>
        <v>#DIV/0!</v>
      </c>
      <c r="BE447" s="160" t="e">
        <f t="shared" si="57"/>
        <v>#DIV/0!</v>
      </c>
      <c r="BF447" s="159">
        <f t="shared" si="58"/>
        <v>0</v>
      </c>
      <c r="BG447" s="159">
        <f t="shared" si="59"/>
        <v>0</v>
      </c>
      <c r="BH447" s="159">
        <f t="shared" si="60"/>
        <v>41</v>
      </c>
      <c r="BI447" s="159">
        <f t="shared" si="61"/>
        <v>0</v>
      </c>
      <c r="BJ447" s="159">
        <f t="shared" si="62"/>
        <v>0</v>
      </c>
    </row>
    <row r="448" spans="1:62" customFormat="1" ht="17.25" thickTop="1" thickBot="1">
      <c r="A448" s="169">
        <v>1666</v>
      </c>
      <c r="B448" s="197">
        <v>41403</v>
      </c>
      <c r="C448" s="171" t="s">
        <v>103</v>
      </c>
      <c r="D448" s="172">
        <v>200</v>
      </c>
      <c r="E448" s="168"/>
      <c r="F448" s="168"/>
      <c r="G448" s="173"/>
      <c r="H448" s="149"/>
      <c r="I448" s="149"/>
      <c r="J448" s="150"/>
      <c r="K448" s="151">
        <f t="shared" si="63"/>
        <v>0</v>
      </c>
      <c r="L448" s="151">
        <f t="shared" si="64"/>
        <v>0</v>
      </c>
      <c r="M448" s="171" t="s">
        <v>2299</v>
      </c>
      <c r="N448" s="174"/>
      <c r="O448" s="188"/>
      <c r="P448" s="176"/>
      <c r="Q448" s="177" t="s">
        <v>2300</v>
      </c>
      <c r="R448" s="178"/>
      <c r="S448" s="179"/>
      <c r="T448" s="171"/>
      <c r="U448" s="171" t="s">
        <v>2289</v>
      </c>
      <c r="V448" s="170"/>
      <c r="W448" s="170"/>
      <c r="X448" s="172" t="s">
        <v>2007</v>
      </c>
      <c r="Y448" s="176"/>
      <c r="Z448" s="180"/>
      <c r="AA448" s="176"/>
      <c r="AB448" s="181"/>
      <c r="AC448" s="182" t="s">
        <v>1745</v>
      </c>
      <c r="AD448" s="183" t="s">
        <v>585</v>
      </c>
      <c r="AE448" s="172"/>
      <c r="AF448" s="171"/>
      <c r="AG448" s="198"/>
      <c r="AH448" s="182"/>
      <c r="AI448" s="170"/>
      <c r="AJ448" s="170"/>
      <c r="AK448" s="190"/>
      <c r="AL448" s="171"/>
      <c r="AM448" s="170"/>
      <c r="AN448" s="172"/>
      <c r="AO448" s="177"/>
      <c r="AP448" s="173"/>
      <c r="AQ448" s="185"/>
      <c r="AR448" s="176"/>
      <c r="AS448" s="186"/>
      <c r="BD448" s="160" t="e">
        <f t="shared" si="56"/>
        <v>#DIV/0!</v>
      </c>
      <c r="BE448" s="160" t="e">
        <f t="shared" si="57"/>
        <v>#DIV/0!</v>
      </c>
      <c r="BF448" s="159">
        <f t="shared" si="58"/>
        <v>0</v>
      </c>
      <c r="BG448" s="159">
        <f t="shared" si="59"/>
        <v>0</v>
      </c>
      <c r="BH448" s="159">
        <f t="shared" si="60"/>
        <v>41</v>
      </c>
      <c r="BI448" s="159">
        <f t="shared" si="61"/>
        <v>0</v>
      </c>
      <c r="BJ448" s="159">
        <f t="shared" si="62"/>
        <v>0</v>
      </c>
    </row>
    <row r="449" spans="1:62" customFormat="1" ht="17.25" thickTop="1" thickBot="1">
      <c r="A449" s="169">
        <v>18752</v>
      </c>
      <c r="B449" s="170">
        <v>42313</v>
      </c>
      <c r="C449" s="171" t="s">
        <v>101</v>
      </c>
      <c r="D449" s="172">
        <v>1000</v>
      </c>
      <c r="E449" s="168"/>
      <c r="F449" s="168"/>
      <c r="G449" s="173"/>
      <c r="H449" s="149"/>
      <c r="I449" s="149"/>
      <c r="J449" s="150"/>
      <c r="K449" s="151">
        <f t="shared" si="63"/>
        <v>0</v>
      </c>
      <c r="L449" s="151">
        <f t="shared" si="64"/>
        <v>0</v>
      </c>
      <c r="M449" s="171" t="s">
        <v>2301</v>
      </c>
      <c r="N449" s="174"/>
      <c r="O449" s="188"/>
      <c r="P449" s="176">
        <v>42343</v>
      </c>
      <c r="Q449" s="177" t="s">
        <v>2302</v>
      </c>
      <c r="R449" s="178" t="s">
        <v>2303</v>
      </c>
      <c r="S449" s="179"/>
      <c r="T449" s="171"/>
      <c r="U449" s="171" t="s">
        <v>2289</v>
      </c>
      <c r="V449" s="170"/>
      <c r="W449" s="170"/>
      <c r="X449" s="172"/>
      <c r="Y449" s="176"/>
      <c r="Z449" s="180"/>
      <c r="AA449" s="176"/>
      <c r="AB449" s="181"/>
      <c r="AC449" s="182" t="s">
        <v>2304</v>
      </c>
      <c r="AD449" s="183" t="s">
        <v>445</v>
      </c>
      <c r="AE449" s="172" t="s">
        <v>2160</v>
      </c>
      <c r="AF449" s="171"/>
      <c r="AG449" s="198"/>
      <c r="AH449" s="182"/>
      <c r="AI449" s="170"/>
      <c r="AJ449" s="170"/>
      <c r="AK449" s="190"/>
      <c r="AL449" s="171"/>
      <c r="AM449" s="170"/>
      <c r="AN449" s="172"/>
      <c r="AO449" s="177"/>
      <c r="AP449" s="173"/>
      <c r="AQ449" s="185"/>
      <c r="AR449" s="176"/>
      <c r="AS449" s="186"/>
      <c r="BD449" s="160" t="e">
        <f t="shared" si="56"/>
        <v>#DIV/0!</v>
      </c>
      <c r="BE449" s="160">
        <f t="shared" si="57"/>
        <v>0</v>
      </c>
      <c r="BF449" s="159">
        <f t="shared" si="58"/>
        <v>8</v>
      </c>
      <c r="BG449" s="159">
        <f t="shared" si="59"/>
        <v>0</v>
      </c>
      <c r="BH449" s="159">
        <f t="shared" si="60"/>
        <v>41</v>
      </c>
      <c r="BI449" s="159">
        <f t="shared" si="61"/>
        <v>0</v>
      </c>
      <c r="BJ449" s="159">
        <f t="shared" si="62"/>
        <v>0</v>
      </c>
    </row>
    <row r="450" spans="1:62" customFormat="1" ht="17.25" thickTop="1" thickBot="1">
      <c r="A450" s="169">
        <v>7609</v>
      </c>
      <c r="B450" s="199">
        <v>41736</v>
      </c>
      <c r="C450" s="171" t="s">
        <v>103</v>
      </c>
      <c r="D450" s="172">
        <v>300</v>
      </c>
      <c r="E450" s="168"/>
      <c r="F450" s="168"/>
      <c r="G450" s="173"/>
      <c r="H450" s="149"/>
      <c r="I450" s="149"/>
      <c r="J450" s="150"/>
      <c r="K450" s="151">
        <f t="shared" si="63"/>
        <v>0</v>
      </c>
      <c r="L450" s="151">
        <f t="shared" si="64"/>
        <v>0</v>
      </c>
      <c r="M450" s="171" t="s">
        <v>2305</v>
      </c>
      <c r="N450" s="174"/>
      <c r="O450" s="188"/>
      <c r="P450" s="176"/>
      <c r="Q450" s="177" t="s">
        <v>2306</v>
      </c>
      <c r="R450" s="178"/>
      <c r="S450" s="179"/>
      <c r="T450" s="171"/>
      <c r="U450" s="171" t="s">
        <v>2307</v>
      </c>
      <c r="V450" s="170"/>
      <c r="W450" s="170"/>
      <c r="X450" s="172" t="s">
        <v>2007</v>
      </c>
      <c r="Y450" s="176"/>
      <c r="Z450" s="180"/>
      <c r="AA450" s="176"/>
      <c r="AB450" s="181"/>
      <c r="AC450" s="182" t="s">
        <v>1575</v>
      </c>
      <c r="AD450" s="183" t="s">
        <v>585</v>
      </c>
      <c r="AE450" s="172"/>
      <c r="AF450" s="171"/>
      <c r="AG450" s="198"/>
      <c r="AH450" s="182"/>
      <c r="AI450" s="170"/>
      <c r="AJ450" s="170"/>
      <c r="AK450" s="190"/>
      <c r="AL450" s="171"/>
      <c r="AM450" s="170"/>
      <c r="AN450" s="172"/>
      <c r="AO450" s="177"/>
      <c r="AP450" s="173"/>
      <c r="AQ450" s="185"/>
      <c r="AR450" s="176"/>
      <c r="AS450" s="186"/>
      <c r="BD450" s="160" t="e">
        <f t="shared" ref="BD450:BD513" si="65">D450/J450</f>
        <v>#DIV/0!</v>
      </c>
      <c r="BE450" s="160" t="e">
        <f t="shared" ref="BE450:BE513" si="66">E450/P450</f>
        <v>#DIV/0!</v>
      </c>
      <c r="BF450" s="159">
        <f t="shared" ref="BF450:BF513" si="67">LEN(R450)</f>
        <v>0</v>
      </c>
      <c r="BG450" s="159">
        <f t="shared" ref="BG450:BG513" si="68">LEN(S450)</f>
        <v>0</v>
      </c>
      <c r="BH450" s="159">
        <f t="shared" ref="BH450:BH513" si="69">LEN(U450)</f>
        <v>41</v>
      </c>
      <c r="BI450" s="159">
        <f t="shared" ref="BI450:BI513" si="70">LEN(AQ450)</f>
        <v>0</v>
      </c>
      <c r="BJ450" s="159">
        <f t="shared" ref="BJ450:BJ513" si="71">LEN(AR450)</f>
        <v>0</v>
      </c>
    </row>
    <row r="451" spans="1:62" customFormat="1" ht="17.25" thickTop="1" thickBot="1">
      <c r="A451" s="169">
        <v>12891</v>
      </c>
      <c r="B451" s="199">
        <v>41973</v>
      </c>
      <c r="C451" s="171" t="s">
        <v>103</v>
      </c>
      <c r="D451" s="172">
        <v>1000</v>
      </c>
      <c r="E451" s="168"/>
      <c r="F451" s="168"/>
      <c r="G451" s="173"/>
      <c r="H451" s="149"/>
      <c r="I451" s="149"/>
      <c r="J451" s="150"/>
      <c r="K451" s="151">
        <f t="shared" si="63"/>
        <v>0</v>
      </c>
      <c r="L451" s="151">
        <f t="shared" si="64"/>
        <v>0</v>
      </c>
      <c r="M451" s="200" t="s">
        <v>2308</v>
      </c>
      <c r="N451" s="174"/>
      <c r="O451" s="188"/>
      <c r="P451" s="176"/>
      <c r="Q451" s="177" t="s">
        <v>2309</v>
      </c>
      <c r="R451" s="178"/>
      <c r="S451" s="179"/>
      <c r="T451" s="171"/>
      <c r="U451" s="171" t="s">
        <v>2310</v>
      </c>
      <c r="V451" s="170"/>
      <c r="W451" s="170"/>
      <c r="X451" s="172" t="s">
        <v>2007</v>
      </c>
      <c r="Y451" s="176"/>
      <c r="Z451" s="180"/>
      <c r="AA451" s="176"/>
      <c r="AB451" s="181"/>
      <c r="AC451" s="182" t="s">
        <v>340</v>
      </c>
      <c r="AD451" s="183" t="s">
        <v>222</v>
      </c>
      <c r="AE451" s="172"/>
      <c r="AF451" s="171"/>
      <c r="AG451" s="198"/>
      <c r="AH451" s="182"/>
      <c r="AI451" s="170"/>
      <c r="AJ451" s="170"/>
      <c r="AK451" s="190"/>
      <c r="AL451" s="171"/>
      <c r="AM451" s="170"/>
      <c r="AN451" s="172"/>
      <c r="AO451" s="177"/>
      <c r="AP451" s="173"/>
      <c r="AQ451" s="185"/>
      <c r="AR451" s="176"/>
      <c r="AS451" s="186"/>
      <c r="BD451" s="160" t="e">
        <f t="shared" si="65"/>
        <v>#DIV/0!</v>
      </c>
      <c r="BE451" s="160" t="e">
        <f t="shared" si="66"/>
        <v>#DIV/0!</v>
      </c>
      <c r="BF451" s="159">
        <f t="shared" si="67"/>
        <v>0</v>
      </c>
      <c r="BG451" s="159">
        <f t="shared" si="68"/>
        <v>0</v>
      </c>
      <c r="BH451" s="159">
        <f t="shared" si="69"/>
        <v>57</v>
      </c>
      <c r="BI451" s="159">
        <f t="shared" si="70"/>
        <v>0</v>
      </c>
      <c r="BJ451" s="159">
        <f t="shared" si="71"/>
        <v>0</v>
      </c>
    </row>
    <row r="452" spans="1:62" customFormat="1" ht="17.25" thickTop="1" thickBot="1">
      <c r="A452" s="169">
        <v>13192</v>
      </c>
      <c r="B452" s="199">
        <v>41993</v>
      </c>
      <c r="C452" s="171" t="s">
        <v>103</v>
      </c>
      <c r="D452" s="172">
        <v>1000</v>
      </c>
      <c r="E452" s="168"/>
      <c r="F452" s="168"/>
      <c r="G452" s="173"/>
      <c r="H452" s="149"/>
      <c r="I452" s="149"/>
      <c r="J452" s="150"/>
      <c r="K452" s="151">
        <f t="shared" si="63"/>
        <v>0</v>
      </c>
      <c r="L452" s="151">
        <f t="shared" si="64"/>
        <v>0</v>
      </c>
      <c r="M452" s="200" t="s">
        <v>2311</v>
      </c>
      <c r="N452" s="174"/>
      <c r="O452" s="188"/>
      <c r="P452" s="176"/>
      <c r="Q452" s="177"/>
      <c r="R452" s="178"/>
      <c r="S452" s="179"/>
      <c r="T452" s="171"/>
      <c r="U452" s="171" t="s">
        <v>2310</v>
      </c>
      <c r="V452" s="170"/>
      <c r="W452" s="170"/>
      <c r="X452" s="172" t="s">
        <v>2007</v>
      </c>
      <c r="Y452" s="176"/>
      <c r="Z452" s="180"/>
      <c r="AA452" s="176"/>
      <c r="AB452" s="181"/>
      <c r="AC452" s="182" t="s">
        <v>340</v>
      </c>
      <c r="AD452" s="183" t="s">
        <v>222</v>
      </c>
      <c r="AE452" s="172"/>
      <c r="AF452" s="171"/>
      <c r="AG452" s="198"/>
      <c r="AH452" s="182"/>
      <c r="AI452" s="170"/>
      <c r="AJ452" s="170"/>
      <c r="AK452" s="190"/>
      <c r="AL452" s="171"/>
      <c r="AM452" s="170"/>
      <c r="AN452" s="172"/>
      <c r="AO452" s="177"/>
      <c r="AP452" s="173"/>
      <c r="AQ452" s="185"/>
      <c r="AR452" s="176"/>
      <c r="AS452" s="186"/>
      <c r="BD452" s="160" t="e">
        <f t="shared" si="65"/>
        <v>#DIV/0!</v>
      </c>
      <c r="BE452" s="160" t="e">
        <f t="shared" si="66"/>
        <v>#DIV/0!</v>
      </c>
      <c r="BF452" s="159">
        <f t="shared" si="67"/>
        <v>0</v>
      </c>
      <c r="BG452" s="159">
        <f t="shared" si="68"/>
        <v>0</v>
      </c>
      <c r="BH452" s="159">
        <f t="shared" si="69"/>
        <v>57</v>
      </c>
      <c r="BI452" s="159">
        <f t="shared" si="70"/>
        <v>0</v>
      </c>
      <c r="BJ452" s="159">
        <f t="shared" si="71"/>
        <v>0</v>
      </c>
    </row>
    <row r="453" spans="1:62" customFormat="1" ht="17.25" thickTop="1" thickBot="1">
      <c r="A453" s="169">
        <v>12496</v>
      </c>
      <c r="B453" s="199">
        <v>41949</v>
      </c>
      <c r="C453" s="171" t="s">
        <v>103</v>
      </c>
      <c r="D453" s="172">
        <v>1000</v>
      </c>
      <c r="E453" s="168"/>
      <c r="F453" s="168"/>
      <c r="G453" s="173"/>
      <c r="H453" s="149"/>
      <c r="I453" s="149"/>
      <c r="J453" s="150"/>
      <c r="K453" s="151">
        <f t="shared" si="63"/>
        <v>0</v>
      </c>
      <c r="L453" s="151">
        <f t="shared" si="64"/>
        <v>0</v>
      </c>
      <c r="M453" s="200" t="s">
        <v>2312</v>
      </c>
      <c r="N453" s="174"/>
      <c r="O453" s="188"/>
      <c r="P453" s="176"/>
      <c r="Q453" s="177" t="s">
        <v>2313</v>
      </c>
      <c r="R453" s="178"/>
      <c r="S453" s="179"/>
      <c r="T453" s="171"/>
      <c r="U453" s="171" t="s">
        <v>2310</v>
      </c>
      <c r="V453" s="170"/>
      <c r="W453" s="170"/>
      <c r="X453" s="172" t="s">
        <v>2007</v>
      </c>
      <c r="Y453" s="176"/>
      <c r="Z453" s="180"/>
      <c r="AA453" s="176"/>
      <c r="AB453" s="181"/>
      <c r="AC453" s="182" t="s">
        <v>340</v>
      </c>
      <c r="AD453" s="183" t="s">
        <v>222</v>
      </c>
      <c r="AE453" s="172"/>
      <c r="AF453" s="171"/>
      <c r="AG453" s="198"/>
      <c r="AH453" s="182"/>
      <c r="AI453" s="170"/>
      <c r="AJ453" s="170"/>
      <c r="AK453" s="190"/>
      <c r="AL453" s="171"/>
      <c r="AM453" s="170"/>
      <c r="AN453" s="172"/>
      <c r="AO453" s="177"/>
      <c r="AP453" s="173"/>
      <c r="AQ453" s="185"/>
      <c r="AR453" s="176"/>
      <c r="AS453" s="186"/>
      <c r="BD453" s="160" t="e">
        <f t="shared" si="65"/>
        <v>#DIV/0!</v>
      </c>
      <c r="BE453" s="160" t="e">
        <f t="shared" si="66"/>
        <v>#DIV/0!</v>
      </c>
      <c r="BF453" s="159">
        <f t="shared" si="67"/>
        <v>0</v>
      </c>
      <c r="BG453" s="159">
        <f t="shared" si="68"/>
        <v>0</v>
      </c>
      <c r="BH453" s="159">
        <f t="shared" si="69"/>
        <v>57</v>
      </c>
      <c r="BI453" s="159">
        <f t="shared" si="70"/>
        <v>0</v>
      </c>
      <c r="BJ453" s="159">
        <f t="shared" si="71"/>
        <v>0</v>
      </c>
    </row>
    <row r="454" spans="1:62" customFormat="1" ht="17.25" thickTop="1" thickBot="1">
      <c r="A454" s="169">
        <v>22619</v>
      </c>
      <c r="B454" s="199">
        <v>41769</v>
      </c>
      <c r="C454" s="171" t="s">
        <v>99</v>
      </c>
      <c r="D454" s="172">
        <v>1000</v>
      </c>
      <c r="E454" s="168"/>
      <c r="F454" s="168"/>
      <c r="G454" s="173"/>
      <c r="H454" s="149"/>
      <c r="I454" s="149"/>
      <c r="J454" s="150"/>
      <c r="K454" s="151">
        <f t="shared" si="63"/>
        <v>0</v>
      </c>
      <c r="L454" s="151">
        <f t="shared" si="64"/>
        <v>0</v>
      </c>
      <c r="M454" s="200" t="s">
        <v>2314</v>
      </c>
      <c r="N454" s="174"/>
      <c r="O454" s="188"/>
      <c r="P454" s="176"/>
      <c r="Q454" s="177" t="s">
        <v>2315</v>
      </c>
      <c r="R454" s="178"/>
      <c r="S454" s="179"/>
      <c r="T454" s="171"/>
      <c r="U454" s="171" t="s">
        <v>2310</v>
      </c>
      <c r="V454" s="170"/>
      <c r="W454" s="170"/>
      <c r="X454" s="172" t="s">
        <v>2007</v>
      </c>
      <c r="Y454" s="176"/>
      <c r="Z454" s="180"/>
      <c r="AA454" s="176"/>
      <c r="AB454" s="181"/>
      <c r="AC454" s="182" t="s">
        <v>222</v>
      </c>
      <c r="AD454" s="183" t="s">
        <v>222</v>
      </c>
      <c r="AE454" s="172"/>
      <c r="AF454" s="171"/>
      <c r="AG454" s="198"/>
      <c r="AH454" s="182"/>
      <c r="AI454" s="170"/>
      <c r="AJ454" s="170"/>
      <c r="AK454" s="190"/>
      <c r="AL454" s="171"/>
      <c r="AM454" s="170"/>
      <c r="AN454" s="172"/>
      <c r="AO454" s="177"/>
      <c r="AP454" s="173"/>
      <c r="AQ454" s="185"/>
      <c r="AR454" s="176"/>
      <c r="AS454" s="186"/>
      <c r="BD454" s="160" t="e">
        <f t="shared" si="65"/>
        <v>#DIV/0!</v>
      </c>
      <c r="BE454" s="160" t="e">
        <f t="shared" si="66"/>
        <v>#DIV/0!</v>
      </c>
      <c r="BF454" s="159">
        <f t="shared" si="67"/>
        <v>0</v>
      </c>
      <c r="BG454" s="159">
        <f t="shared" si="68"/>
        <v>0</v>
      </c>
      <c r="BH454" s="159">
        <f t="shared" si="69"/>
        <v>57</v>
      </c>
      <c r="BI454" s="159">
        <f t="shared" si="70"/>
        <v>0</v>
      </c>
      <c r="BJ454" s="159">
        <f t="shared" si="71"/>
        <v>0</v>
      </c>
    </row>
    <row r="455" spans="1:62" customFormat="1" ht="17.25" thickTop="1" thickBot="1">
      <c r="A455" s="169">
        <v>10664</v>
      </c>
      <c r="B455" s="199">
        <v>41862</v>
      </c>
      <c r="C455" s="171" t="s">
        <v>103</v>
      </c>
      <c r="D455" s="172">
        <v>1000</v>
      </c>
      <c r="E455" s="168"/>
      <c r="F455" s="168"/>
      <c r="G455" s="173"/>
      <c r="H455" s="149"/>
      <c r="I455" s="149"/>
      <c r="J455" s="150"/>
      <c r="K455" s="151">
        <f t="shared" si="63"/>
        <v>0</v>
      </c>
      <c r="L455" s="151">
        <f t="shared" si="64"/>
        <v>0</v>
      </c>
      <c r="M455" s="200" t="s">
        <v>2316</v>
      </c>
      <c r="N455" s="174"/>
      <c r="O455" s="188"/>
      <c r="P455" s="176"/>
      <c r="Q455" s="177" t="s">
        <v>2317</v>
      </c>
      <c r="R455" s="178"/>
      <c r="S455" s="179"/>
      <c r="T455" s="171"/>
      <c r="U455" s="171" t="s">
        <v>2310</v>
      </c>
      <c r="V455" s="170"/>
      <c r="W455" s="170"/>
      <c r="X455" s="172" t="s">
        <v>2007</v>
      </c>
      <c r="Y455" s="176"/>
      <c r="Z455" s="180"/>
      <c r="AA455" s="176"/>
      <c r="AB455" s="181"/>
      <c r="AC455" s="182" t="s">
        <v>340</v>
      </c>
      <c r="AD455" s="183" t="s">
        <v>222</v>
      </c>
      <c r="AE455" s="172"/>
      <c r="AF455" s="171"/>
      <c r="AG455" s="198"/>
      <c r="AH455" s="182"/>
      <c r="AI455" s="170"/>
      <c r="AJ455" s="170"/>
      <c r="AK455" s="190"/>
      <c r="AL455" s="171"/>
      <c r="AM455" s="170"/>
      <c r="AN455" s="172"/>
      <c r="AO455" s="177"/>
      <c r="AP455" s="173"/>
      <c r="AQ455" s="185"/>
      <c r="AR455" s="176"/>
      <c r="AS455" s="186"/>
      <c r="BD455" s="160" t="e">
        <f t="shared" si="65"/>
        <v>#DIV/0!</v>
      </c>
      <c r="BE455" s="160" t="e">
        <f t="shared" si="66"/>
        <v>#DIV/0!</v>
      </c>
      <c r="BF455" s="159">
        <f t="shared" si="67"/>
        <v>0</v>
      </c>
      <c r="BG455" s="159">
        <f t="shared" si="68"/>
        <v>0</v>
      </c>
      <c r="BH455" s="159">
        <f t="shared" si="69"/>
        <v>57</v>
      </c>
      <c r="BI455" s="159">
        <f t="shared" si="70"/>
        <v>0</v>
      </c>
      <c r="BJ455" s="159">
        <f t="shared" si="71"/>
        <v>0</v>
      </c>
    </row>
    <row r="456" spans="1:62" customFormat="1" ht="17.25" thickTop="1" thickBot="1">
      <c r="A456" s="169">
        <v>15132</v>
      </c>
      <c r="B456" s="170">
        <v>42111</v>
      </c>
      <c r="C456" s="171" t="s">
        <v>103</v>
      </c>
      <c r="D456" s="172">
        <v>1000</v>
      </c>
      <c r="E456" s="168"/>
      <c r="F456" s="168"/>
      <c r="G456" s="173"/>
      <c r="H456" s="149"/>
      <c r="I456" s="149"/>
      <c r="J456" s="150"/>
      <c r="K456" s="151">
        <f t="shared" si="63"/>
        <v>0</v>
      </c>
      <c r="L456" s="151">
        <f t="shared" si="64"/>
        <v>0</v>
      </c>
      <c r="M456" s="200" t="s">
        <v>2318</v>
      </c>
      <c r="N456" s="174"/>
      <c r="O456" s="188"/>
      <c r="P456" s="176"/>
      <c r="Q456" s="177"/>
      <c r="R456" s="178"/>
      <c r="S456" s="179">
        <v>27909301400829</v>
      </c>
      <c r="T456" s="171"/>
      <c r="U456" s="171" t="s">
        <v>2310</v>
      </c>
      <c r="V456" s="170"/>
      <c r="W456" s="170"/>
      <c r="X456" s="172" t="s">
        <v>2004</v>
      </c>
      <c r="Y456" s="176"/>
      <c r="Z456" s="180"/>
      <c r="AA456" s="176"/>
      <c r="AB456" s="181"/>
      <c r="AC456" s="182" t="s">
        <v>264</v>
      </c>
      <c r="AD456" s="183" t="s">
        <v>222</v>
      </c>
      <c r="AE456" s="172"/>
      <c r="AF456" s="171"/>
      <c r="AG456" s="198"/>
      <c r="AH456" s="182"/>
      <c r="AI456" s="170"/>
      <c r="AJ456" s="170"/>
      <c r="AK456" s="190"/>
      <c r="AL456" s="171"/>
      <c r="AM456" s="170"/>
      <c r="AN456" s="172"/>
      <c r="AO456" s="177"/>
      <c r="AP456" s="173"/>
      <c r="AQ456" s="185"/>
      <c r="AR456" s="176"/>
      <c r="AS456" s="186"/>
      <c r="BD456" s="160" t="e">
        <f t="shared" si="65"/>
        <v>#DIV/0!</v>
      </c>
      <c r="BE456" s="160" t="e">
        <f t="shared" si="66"/>
        <v>#DIV/0!</v>
      </c>
      <c r="BF456" s="159">
        <f t="shared" si="67"/>
        <v>0</v>
      </c>
      <c r="BG456" s="159">
        <f t="shared" si="68"/>
        <v>14</v>
      </c>
      <c r="BH456" s="159">
        <f t="shared" si="69"/>
        <v>57</v>
      </c>
      <c r="BI456" s="159">
        <f t="shared" si="70"/>
        <v>0</v>
      </c>
      <c r="BJ456" s="159">
        <f t="shared" si="71"/>
        <v>0</v>
      </c>
    </row>
    <row r="457" spans="1:62" customFormat="1" ht="17.25" thickTop="1" thickBot="1">
      <c r="A457" s="169">
        <v>17296</v>
      </c>
      <c r="B457" s="170">
        <v>42294</v>
      </c>
      <c r="C457" s="171" t="s">
        <v>103</v>
      </c>
      <c r="D457" s="172">
        <v>1000</v>
      </c>
      <c r="E457" s="168"/>
      <c r="F457" s="168"/>
      <c r="G457" s="173"/>
      <c r="H457" s="149"/>
      <c r="I457" s="149"/>
      <c r="J457" s="150"/>
      <c r="K457" s="151">
        <f t="shared" si="63"/>
        <v>0</v>
      </c>
      <c r="L457" s="151">
        <f t="shared" si="64"/>
        <v>0</v>
      </c>
      <c r="M457" s="200" t="s">
        <v>2319</v>
      </c>
      <c r="N457" s="174"/>
      <c r="O457" s="188"/>
      <c r="P457" s="176"/>
      <c r="Q457" s="177" t="s">
        <v>2320</v>
      </c>
      <c r="R457" s="178"/>
      <c r="S457" s="179"/>
      <c r="T457" s="171"/>
      <c r="U457" s="171" t="s">
        <v>2310</v>
      </c>
      <c r="V457" s="170"/>
      <c r="W457" s="170"/>
      <c r="X457" s="172" t="s">
        <v>2004</v>
      </c>
      <c r="Y457" s="176"/>
      <c r="Z457" s="180"/>
      <c r="AA457" s="176"/>
      <c r="AB457" s="181"/>
      <c r="AC457" s="182" t="s">
        <v>264</v>
      </c>
      <c r="AD457" s="183" t="s">
        <v>222</v>
      </c>
      <c r="AE457" s="172"/>
      <c r="AF457" s="171"/>
      <c r="AG457" s="198"/>
      <c r="AH457" s="182"/>
      <c r="AI457" s="170"/>
      <c r="AJ457" s="170"/>
      <c r="AK457" s="190"/>
      <c r="AL457" s="171"/>
      <c r="AM457" s="170"/>
      <c r="AN457" s="172"/>
      <c r="AO457" s="177"/>
      <c r="AP457" s="173"/>
      <c r="AQ457" s="185"/>
      <c r="AR457" s="176"/>
      <c r="AS457" s="186"/>
      <c r="BD457" s="160" t="e">
        <f t="shared" si="65"/>
        <v>#DIV/0!</v>
      </c>
      <c r="BE457" s="160" t="e">
        <f t="shared" si="66"/>
        <v>#DIV/0!</v>
      </c>
      <c r="BF457" s="159">
        <f t="shared" si="67"/>
        <v>0</v>
      </c>
      <c r="BG457" s="159">
        <f t="shared" si="68"/>
        <v>0</v>
      </c>
      <c r="BH457" s="159">
        <f t="shared" si="69"/>
        <v>57</v>
      </c>
      <c r="BI457" s="159">
        <f t="shared" si="70"/>
        <v>0</v>
      </c>
      <c r="BJ457" s="159">
        <f t="shared" si="71"/>
        <v>0</v>
      </c>
    </row>
    <row r="458" spans="1:62" customFormat="1" ht="17.25" thickTop="1" thickBot="1">
      <c r="A458" s="169">
        <v>17369</v>
      </c>
      <c r="B458" s="170">
        <v>42300</v>
      </c>
      <c r="C458" s="171" t="s">
        <v>103</v>
      </c>
      <c r="D458" s="172">
        <v>1000</v>
      </c>
      <c r="E458" s="168"/>
      <c r="F458" s="168"/>
      <c r="G458" s="173"/>
      <c r="H458" s="149"/>
      <c r="I458" s="149"/>
      <c r="J458" s="150"/>
      <c r="K458" s="151">
        <f t="shared" si="63"/>
        <v>0</v>
      </c>
      <c r="L458" s="151">
        <f t="shared" si="64"/>
        <v>0</v>
      </c>
      <c r="M458" s="200" t="s">
        <v>2321</v>
      </c>
      <c r="N458" s="174"/>
      <c r="O458" s="188"/>
      <c r="P458" s="176"/>
      <c r="Q458" s="177" t="s">
        <v>2322</v>
      </c>
      <c r="R458" s="178" t="s">
        <v>2323</v>
      </c>
      <c r="S458" s="179"/>
      <c r="T458" s="171"/>
      <c r="U458" s="171" t="s">
        <v>2310</v>
      </c>
      <c r="V458" s="170"/>
      <c r="W458" s="170"/>
      <c r="X458" s="172" t="s">
        <v>2004</v>
      </c>
      <c r="Y458" s="176"/>
      <c r="Z458" s="180"/>
      <c r="AA458" s="176"/>
      <c r="AB458" s="181"/>
      <c r="AC458" s="182" t="s">
        <v>2282</v>
      </c>
      <c r="AD458" s="183" t="s">
        <v>222</v>
      </c>
      <c r="AE458" s="172"/>
      <c r="AF458" s="171"/>
      <c r="AG458" s="198"/>
      <c r="AH458" s="182"/>
      <c r="AI458" s="170"/>
      <c r="AJ458" s="170"/>
      <c r="AK458" s="190"/>
      <c r="AL458" s="171"/>
      <c r="AM458" s="170"/>
      <c r="AN458" s="172"/>
      <c r="AO458" s="177"/>
      <c r="AP458" s="173"/>
      <c r="AQ458" s="185"/>
      <c r="AR458" s="176"/>
      <c r="AS458" s="186"/>
      <c r="BD458" s="160" t="e">
        <f t="shared" si="65"/>
        <v>#DIV/0!</v>
      </c>
      <c r="BE458" s="160" t="e">
        <f t="shared" si="66"/>
        <v>#DIV/0!</v>
      </c>
      <c r="BF458" s="159">
        <f t="shared" si="67"/>
        <v>8</v>
      </c>
      <c r="BG458" s="159">
        <f t="shared" si="68"/>
        <v>0</v>
      </c>
      <c r="BH458" s="159">
        <f t="shared" si="69"/>
        <v>57</v>
      </c>
      <c r="BI458" s="159">
        <f t="shared" si="70"/>
        <v>0</v>
      </c>
      <c r="BJ458" s="159">
        <f t="shared" si="71"/>
        <v>0</v>
      </c>
    </row>
    <row r="459" spans="1:62" customFormat="1" ht="17.25" thickTop="1" thickBot="1">
      <c r="A459" s="169">
        <v>17473</v>
      </c>
      <c r="B459" s="170">
        <v>42307</v>
      </c>
      <c r="C459" s="171" t="s">
        <v>103</v>
      </c>
      <c r="D459" s="172">
        <v>5000</v>
      </c>
      <c r="E459" s="168"/>
      <c r="F459" s="168"/>
      <c r="G459" s="173"/>
      <c r="H459" s="149"/>
      <c r="I459" s="149"/>
      <c r="J459" s="150"/>
      <c r="K459" s="151">
        <f t="shared" si="63"/>
        <v>0</v>
      </c>
      <c r="L459" s="151">
        <f t="shared" si="64"/>
        <v>0</v>
      </c>
      <c r="M459" s="200" t="s">
        <v>2324</v>
      </c>
      <c r="N459" s="174"/>
      <c r="O459" s="188"/>
      <c r="P459" s="176"/>
      <c r="Q459" s="177" t="s">
        <v>2325</v>
      </c>
      <c r="R459" s="178" t="s">
        <v>2326</v>
      </c>
      <c r="S459" s="179"/>
      <c r="T459" s="171"/>
      <c r="U459" s="171" t="s">
        <v>2310</v>
      </c>
      <c r="V459" s="170"/>
      <c r="W459" s="170"/>
      <c r="X459" s="172" t="s">
        <v>2004</v>
      </c>
      <c r="Y459" s="176"/>
      <c r="Z459" s="180"/>
      <c r="AA459" s="176"/>
      <c r="AB459" s="181"/>
      <c r="AC459" s="182" t="s">
        <v>264</v>
      </c>
      <c r="AD459" s="183" t="s">
        <v>222</v>
      </c>
      <c r="AE459" s="172"/>
      <c r="AF459" s="171"/>
      <c r="AG459" s="198"/>
      <c r="AH459" s="182"/>
      <c r="AI459" s="170"/>
      <c r="AJ459" s="170"/>
      <c r="AK459" s="190"/>
      <c r="AL459" s="171"/>
      <c r="AM459" s="170"/>
      <c r="AN459" s="172"/>
      <c r="AO459" s="177"/>
      <c r="AP459" s="173"/>
      <c r="AQ459" s="185"/>
      <c r="AR459" s="176"/>
      <c r="AS459" s="186"/>
      <c r="BD459" s="160" t="e">
        <f t="shared" si="65"/>
        <v>#DIV/0!</v>
      </c>
      <c r="BE459" s="160" t="e">
        <f t="shared" si="66"/>
        <v>#DIV/0!</v>
      </c>
      <c r="BF459" s="159">
        <f t="shared" si="67"/>
        <v>8</v>
      </c>
      <c r="BG459" s="159">
        <f t="shared" si="68"/>
        <v>0</v>
      </c>
      <c r="BH459" s="159">
        <f t="shared" si="69"/>
        <v>57</v>
      </c>
      <c r="BI459" s="159">
        <f t="shared" si="70"/>
        <v>0</v>
      </c>
      <c r="BJ459" s="159">
        <f t="shared" si="71"/>
        <v>0</v>
      </c>
    </row>
    <row r="460" spans="1:62" customFormat="1" ht="17.25" thickTop="1" thickBot="1">
      <c r="A460" s="169">
        <v>17774</v>
      </c>
      <c r="B460" s="170">
        <v>42339</v>
      </c>
      <c r="C460" s="171" t="s">
        <v>103</v>
      </c>
      <c r="D460" s="172">
        <v>500</v>
      </c>
      <c r="E460" s="168" t="s">
        <v>2058</v>
      </c>
      <c r="F460" s="168"/>
      <c r="G460" s="173">
        <v>120000</v>
      </c>
      <c r="H460" s="149"/>
      <c r="I460" s="149"/>
      <c r="J460" s="150"/>
      <c r="K460" s="151">
        <f t="shared" si="63"/>
        <v>0</v>
      </c>
      <c r="L460" s="151">
        <f t="shared" si="64"/>
        <v>0</v>
      </c>
      <c r="M460" s="200" t="s">
        <v>2327</v>
      </c>
      <c r="N460" s="174"/>
      <c r="O460" s="188" t="s">
        <v>2328</v>
      </c>
      <c r="P460" s="176">
        <v>42343</v>
      </c>
      <c r="Q460" s="177" t="s">
        <v>2329</v>
      </c>
      <c r="R460" s="178"/>
      <c r="S460" s="179"/>
      <c r="T460" s="171"/>
      <c r="U460" s="171" t="s">
        <v>2310</v>
      </c>
      <c r="V460" s="170"/>
      <c r="W460" s="170"/>
      <c r="X460" s="172" t="s">
        <v>2004</v>
      </c>
      <c r="Y460" s="176"/>
      <c r="Z460" s="180"/>
      <c r="AA460" s="176"/>
      <c r="AB460" s="181"/>
      <c r="AC460" s="182" t="s">
        <v>1622</v>
      </c>
      <c r="AD460" s="183" t="s">
        <v>2264</v>
      </c>
      <c r="AE460" s="172" t="s">
        <v>2160</v>
      </c>
      <c r="AF460" s="171" t="s">
        <v>36</v>
      </c>
      <c r="AG460" s="198" t="s">
        <v>50</v>
      </c>
      <c r="AH460" s="182"/>
      <c r="AI460" s="170"/>
      <c r="AJ460" s="170"/>
      <c r="AK460" s="190"/>
      <c r="AL460" s="171"/>
      <c r="AM460" s="170"/>
      <c r="AN460" s="172" t="s">
        <v>2330</v>
      </c>
      <c r="AO460" s="177"/>
      <c r="AP460" s="173"/>
      <c r="AQ460" s="185"/>
      <c r="AR460" s="176" t="s">
        <v>2331</v>
      </c>
      <c r="AS460" s="186"/>
      <c r="BD460" s="160" t="e">
        <f t="shared" si="65"/>
        <v>#DIV/0!</v>
      </c>
      <c r="BE460" s="160" t="e">
        <f t="shared" si="66"/>
        <v>#VALUE!</v>
      </c>
      <c r="BF460" s="159">
        <f t="shared" si="67"/>
        <v>0</v>
      </c>
      <c r="BG460" s="159">
        <f t="shared" si="68"/>
        <v>0</v>
      </c>
      <c r="BH460" s="159">
        <f t="shared" si="69"/>
        <v>57</v>
      </c>
      <c r="BI460" s="159">
        <f t="shared" si="70"/>
        <v>0</v>
      </c>
      <c r="BJ460" s="159">
        <f t="shared" si="71"/>
        <v>30</v>
      </c>
    </row>
    <row r="461" spans="1:62" customFormat="1" ht="17.25" thickTop="1" thickBot="1">
      <c r="A461" s="201">
        <v>17836</v>
      </c>
      <c r="B461" s="202">
        <v>42349</v>
      </c>
      <c r="C461" s="171" t="s">
        <v>103</v>
      </c>
      <c r="D461" s="203">
        <v>4000</v>
      </c>
      <c r="E461" s="168" t="s">
        <v>2113</v>
      </c>
      <c r="F461" s="204"/>
      <c r="G461" s="205"/>
      <c r="H461" s="149"/>
      <c r="I461" s="149"/>
      <c r="J461" s="150"/>
      <c r="K461" s="151">
        <f t="shared" si="63"/>
        <v>0</v>
      </c>
      <c r="L461" s="151">
        <f t="shared" si="64"/>
        <v>0</v>
      </c>
      <c r="M461" s="206" t="s">
        <v>2332</v>
      </c>
      <c r="N461" s="207"/>
      <c r="O461" s="208"/>
      <c r="P461" s="176">
        <v>42350</v>
      </c>
      <c r="Q461" s="209" t="s">
        <v>2333</v>
      </c>
      <c r="R461" s="210" t="s">
        <v>2334</v>
      </c>
      <c r="S461" s="211">
        <v>28510170104556</v>
      </c>
      <c r="T461" s="189"/>
      <c r="U461" s="171" t="s">
        <v>2310</v>
      </c>
      <c r="V461" s="202"/>
      <c r="W461" s="189" t="s">
        <v>2335</v>
      </c>
      <c r="X461" s="172" t="s">
        <v>2004</v>
      </c>
      <c r="Y461" s="176"/>
      <c r="Z461" s="212"/>
      <c r="AA461" s="213"/>
      <c r="AB461" s="214"/>
      <c r="AC461" s="182" t="s">
        <v>340</v>
      </c>
      <c r="AD461" s="183" t="s">
        <v>222</v>
      </c>
      <c r="AE461" s="172"/>
      <c r="AF461" s="171"/>
      <c r="AG461" s="173"/>
      <c r="AH461" s="215"/>
      <c r="AI461" s="202"/>
      <c r="AJ461" s="202"/>
      <c r="AK461" s="216"/>
      <c r="AL461" s="189"/>
      <c r="AM461" s="202"/>
      <c r="AN461" s="203" t="s">
        <v>2336</v>
      </c>
      <c r="AO461" s="209" t="s">
        <v>2337</v>
      </c>
      <c r="AP461" s="205"/>
      <c r="AQ461" s="217"/>
      <c r="AR461" s="176"/>
      <c r="AS461" s="186"/>
      <c r="BD461" s="160" t="e">
        <f t="shared" si="65"/>
        <v>#DIV/0!</v>
      </c>
      <c r="BE461" s="160" t="e">
        <f t="shared" si="66"/>
        <v>#VALUE!</v>
      </c>
      <c r="BF461" s="159">
        <f t="shared" si="67"/>
        <v>8</v>
      </c>
      <c r="BG461" s="159">
        <f t="shared" si="68"/>
        <v>14</v>
      </c>
      <c r="BH461" s="159">
        <f t="shared" si="69"/>
        <v>57</v>
      </c>
      <c r="BI461" s="159">
        <f t="shared" si="70"/>
        <v>0</v>
      </c>
      <c r="BJ461" s="159">
        <f t="shared" si="71"/>
        <v>0</v>
      </c>
    </row>
    <row r="462" spans="1:62" customFormat="1" ht="17.25" thickTop="1" thickBot="1">
      <c r="A462" s="169" t="s">
        <v>2338</v>
      </c>
      <c r="B462" s="170" t="s">
        <v>2339</v>
      </c>
      <c r="C462" s="171" t="s">
        <v>103</v>
      </c>
      <c r="D462" s="172">
        <f>1000+9000</f>
        <v>10000</v>
      </c>
      <c r="E462" s="168"/>
      <c r="F462" s="168"/>
      <c r="G462" s="173"/>
      <c r="H462" s="149"/>
      <c r="I462" s="149"/>
      <c r="J462" s="150"/>
      <c r="K462" s="151">
        <f t="shared" si="63"/>
        <v>0</v>
      </c>
      <c r="L462" s="151">
        <f t="shared" si="64"/>
        <v>0</v>
      </c>
      <c r="M462" s="200" t="s">
        <v>2340</v>
      </c>
      <c r="N462" s="174"/>
      <c r="O462" s="188"/>
      <c r="P462" s="176"/>
      <c r="Q462" s="177"/>
      <c r="R462" s="178"/>
      <c r="S462" s="179"/>
      <c r="T462" s="171"/>
      <c r="U462" s="171" t="s">
        <v>2310</v>
      </c>
      <c r="V462" s="170"/>
      <c r="W462" s="170"/>
      <c r="X462" s="172"/>
      <c r="Y462" s="176"/>
      <c r="Z462" s="180"/>
      <c r="AA462" s="176"/>
      <c r="AB462" s="181"/>
      <c r="AC462" s="182" t="s">
        <v>340</v>
      </c>
      <c r="AD462" s="183" t="s">
        <v>404</v>
      </c>
      <c r="AE462" s="172"/>
      <c r="AF462" s="171"/>
      <c r="AG462" s="198"/>
      <c r="AH462" s="182"/>
      <c r="AI462" s="170"/>
      <c r="AJ462" s="170"/>
      <c r="AK462" s="190"/>
      <c r="AL462" s="171"/>
      <c r="AM462" s="170"/>
      <c r="AN462" s="172"/>
      <c r="AO462" s="177"/>
      <c r="AP462" s="173"/>
      <c r="AQ462" s="185"/>
      <c r="AR462" s="176"/>
      <c r="AS462" s="186"/>
      <c r="BD462" s="160" t="e">
        <f t="shared" si="65"/>
        <v>#DIV/0!</v>
      </c>
      <c r="BE462" s="160" t="e">
        <f t="shared" si="66"/>
        <v>#DIV/0!</v>
      </c>
      <c r="BF462" s="159">
        <f t="shared" si="67"/>
        <v>0</v>
      </c>
      <c r="BG462" s="159">
        <f t="shared" si="68"/>
        <v>0</v>
      </c>
      <c r="BH462" s="159">
        <f t="shared" si="69"/>
        <v>57</v>
      </c>
      <c r="BI462" s="159">
        <f t="shared" si="70"/>
        <v>0</v>
      </c>
      <c r="BJ462" s="159">
        <f t="shared" si="71"/>
        <v>0</v>
      </c>
    </row>
    <row r="463" spans="1:62" customFormat="1" ht="17.25" thickTop="1" thickBot="1">
      <c r="A463" s="169" t="s">
        <v>2341</v>
      </c>
      <c r="B463" s="170" t="s">
        <v>2342</v>
      </c>
      <c r="C463" s="171" t="s">
        <v>103</v>
      </c>
      <c r="D463" s="172">
        <f>300+700</f>
        <v>1000</v>
      </c>
      <c r="E463" s="168"/>
      <c r="F463" s="168"/>
      <c r="G463" s="173"/>
      <c r="H463" s="149"/>
      <c r="I463" s="149"/>
      <c r="J463" s="150"/>
      <c r="K463" s="151">
        <f t="shared" si="63"/>
        <v>0</v>
      </c>
      <c r="L463" s="151">
        <f t="shared" si="64"/>
        <v>0</v>
      </c>
      <c r="M463" s="200" t="s">
        <v>2343</v>
      </c>
      <c r="N463" s="174"/>
      <c r="O463" s="188"/>
      <c r="P463" s="176"/>
      <c r="Q463" s="177" t="s">
        <v>2344</v>
      </c>
      <c r="R463" s="178" t="s">
        <v>2345</v>
      </c>
      <c r="S463" s="179"/>
      <c r="T463" s="171"/>
      <c r="U463" s="171" t="s">
        <v>2310</v>
      </c>
      <c r="V463" s="170"/>
      <c r="W463" s="170"/>
      <c r="X463" s="172"/>
      <c r="Y463" s="176"/>
      <c r="Z463" s="180"/>
      <c r="AA463" s="176"/>
      <c r="AB463" s="181"/>
      <c r="AC463" s="182" t="s">
        <v>340</v>
      </c>
      <c r="AD463" s="183" t="s">
        <v>404</v>
      </c>
      <c r="AE463" s="172"/>
      <c r="AF463" s="171"/>
      <c r="AG463" s="198"/>
      <c r="AH463" s="182"/>
      <c r="AI463" s="170"/>
      <c r="AJ463" s="170"/>
      <c r="AK463" s="190"/>
      <c r="AL463" s="171"/>
      <c r="AM463" s="170"/>
      <c r="AN463" s="172"/>
      <c r="AO463" s="177"/>
      <c r="AP463" s="173"/>
      <c r="AQ463" s="185"/>
      <c r="AR463" s="176"/>
      <c r="AS463" s="186"/>
      <c r="BD463" s="160" t="e">
        <f t="shared" si="65"/>
        <v>#DIV/0!</v>
      </c>
      <c r="BE463" s="160" t="e">
        <f t="shared" si="66"/>
        <v>#DIV/0!</v>
      </c>
      <c r="BF463" s="159">
        <f t="shared" si="67"/>
        <v>11</v>
      </c>
      <c r="BG463" s="159">
        <f t="shared" si="68"/>
        <v>0</v>
      </c>
      <c r="BH463" s="159">
        <f t="shared" si="69"/>
        <v>57</v>
      </c>
      <c r="BI463" s="159">
        <f t="shared" si="70"/>
        <v>0</v>
      </c>
      <c r="BJ463" s="159">
        <f t="shared" si="71"/>
        <v>0</v>
      </c>
    </row>
    <row r="464" spans="1:62" customFormat="1" ht="17.25" thickTop="1" thickBot="1">
      <c r="A464" s="169">
        <v>36903</v>
      </c>
      <c r="B464" s="170">
        <v>42331</v>
      </c>
      <c r="C464" s="171" t="s">
        <v>99</v>
      </c>
      <c r="D464" s="172">
        <v>13000</v>
      </c>
      <c r="E464" s="168" t="s">
        <v>2113</v>
      </c>
      <c r="F464" s="168"/>
      <c r="G464" s="173">
        <v>105000</v>
      </c>
      <c r="H464" s="149"/>
      <c r="I464" s="149"/>
      <c r="J464" s="150"/>
      <c r="K464" s="151">
        <f t="shared" si="63"/>
        <v>0</v>
      </c>
      <c r="L464" s="151">
        <f t="shared" si="64"/>
        <v>0</v>
      </c>
      <c r="M464" s="218" t="s">
        <v>2346</v>
      </c>
      <c r="N464" s="174" t="s">
        <v>2347</v>
      </c>
      <c r="O464" s="188">
        <v>94400</v>
      </c>
      <c r="P464" s="176">
        <v>42332</v>
      </c>
      <c r="Q464" s="177" t="s">
        <v>2348</v>
      </c>
      <c r="R464" s="178"/>
      <c r="S464" s="179">
        <v>27608161401951</v>
      </c>
      <c r="T464" s="171"/>
      <c r="U464" s="171" t="s">
        <v>2349</v>
      </c>
      <c r="V464" s="170"/>
      <c r="W464" s="171" t="s">
        <v>2350</v>
      </c>
      <c r="X464" s="172" t="s">
        <v>2158</v>
      </c>
      <c r="Y464" s="176"/>
      <c r="Z464" s="180"/>
      <c r="AA464" s="176"/>
      <c r="AB464" s="181"/>
      <c r="AC464" s="182" t="s">
        <v>1622</v>
      </c>
      <c r="AD464" s="183" t="s">
        <v>2264</v>
      </c>
      <c r="AE464" s="172" t="s">
        <v>2160</v>
      </c>
      <c r="AF464" s="171" t="s">
        <v>47</v>
      </c>
      <c r="AG464" s="173" t="s">
        <v>47</v>
      </c>
      <c r="AH464" s="182"/>
      <c r="AI464" s="170"/>
      <c r="AJ464" s="170"/>
      <c r="AK464" s="190"/>
      <c r="AL464" s="171"/>
      <c r="AM464" s="170"/>
      <c r="AN464" s="172" t="s">
        <v>2351</v>
      </c>
      <c r="AO464" s="177" t="s">
        <v>2352</v>
      </c>
      <c r="AP464" s="173"/>
      <c r="AQ464" s="185"/>
      <c r="AR464" s="189" t="s">
        <v>2353</v>
      </c>
      <c r="AS464" s="186"/>
      <c r="BD464" s="160" t="e">
        <f t="shared" si="65"/>
        <v>#DIV/0!</v>
      </c>
      <c r="BE464" s="160" t="e">
        <f t="shared" si="66"/>
        <v>#VALUE!</v>
      </c>
      <c r="BF464" s="159">
        <f t="shared" si="67"/>
        <v>0</v>
      </c>
      <c r="BG464" s="159">
        <f t="shared" si="68"/>
        <v>14</v>
      </c>
      <c r="BH464" s="159">
        <f t="shared" si="69"/>
        <v>56</v>
      </c>
      <c r="BI464" s="159">
        <f t="shared" si="70"/>
        <v>0</v>
      </c>
      <c r="BJ464" s="159">
        <f t="shared" si="71"/>
        <v>31</v>
      </c>
    </row>
    <row r="465" spans="1:62" customFormat="1" ht="17.25" thickTop="1" thickBot="1">
      <c r="A465" s="169" t="s">
        <v>2354</v>
      </c>
      <c r="B465" s="170" t="s">
        <v>2355</v>
      </c>
      <c r="C465" s="171" t="s">
        <v>2356</v>
      </c>
      <c r="D465" s="172">
        <f>1000+9000</f>
        <v>10000</v>
      </c>
      <c r="E465" s="168" t="s">
        <v>1989</v>
      </c>
      <c r="F465" s="168"/>
      <c r="G465" s="173">
        <v>75000</v>
      </c>
      <c r="H465" s="149"/>
      <c r="I465" s="149"/>
      <c r="J465" s="150"/>
      <c r="K465" s="151">
        <f t="shared" si="63"/>
        <v>0</v>
      </c>
      <c r="L465" s="151">
        <f t="shared" si="64"/>
        <v>0</v>
      </c>
      <c r="M465" s="218" t="s">
        <v>2357</v>
      </c>
      <c r="N465" s="174" t="s">
        <v>2358</v>
      </c>
      <c r="O465" s="188">
        <v>66325</v>
      </c>
      <c r="P465" s="176">
        <v>42351</v>
      </c>
      <c r="Q465" s="177" t="s">
        <v>2359</v>
      </c>
      <c r="R465" s="178" t="s">
        <v>2360</v>
      </c>
      <c r="S465" s="179">
        <v>27307020103248</v>
      </c>
      <c r="T465" s="171"/>
      <c r="U465" s="171" t="s">
        <v>2349</v>
      </c>
      <c r="V465" s="170"/>
      <c r="W465" s="171" t="s">
        <v>2361</v>
      </c>
      <c r="X465" s="172" t="s">
        <v>2362</v>
      </c>
      <c r="Y465" s="176"/>
      <c r="Z465" s="180"/>
      <c r="AA465" s="176"/>
      <c r="AB465" s="181"/>
      <c r="AC465" s="182" t="s">
        <v>340</v>
      </c>
      <c r="AD465" s="183" t="s">
        <v>222</v>
      </c>
      <c r="AE465" s="172" t="s">
        <v>2160</v>
      </c>
      <c r="AF465" s="171">
        <v>1</v>
      </c>
      <c r="AG465" s="173" t="s">
        <v>50</v>
      </c>
      <c r="AH465" s="182"/>
      <c r="AI465" s="170"/>
      <c r="AJ465" s="170"/>
      <c r="AK465" s="190"/>
      <c r="AL465" s="171"/>
      <c r="AM465" s="170"/>
      <c r="AN465" s="172" t="s">
        <v>2363</v>
      </c>
      <c r="AO465" s="177" t="s">
        <v>2364</v>
      </c>
      <c r="AP465" s="173"/>
      <c r="AQ465" s="185"/>
      <c r="AR465" s="189" t="s">
        <v>2365</v>
      </c>
      <c r="AS465" s="176">
        <v>42337</v>
      </c>
      <c r="BD465" s="160" t="e">
        <f t="shared" si="65"/>
        <v>#DIV/0!</v>
      </c>
      <c r="BE465" s="160" t="e">
        <f t="shared" si="66"/>
        <v>#VALUE!</v>
      </c>
      <c r="BF465" s="159">
        <f t="shared" si="67"/>
        <v>8</v>
      </c>
      <c r="BG465" s="159">
        <f t="shared" si="68"/>
        <v>14</v>
      </c>
      <c r="BH465" s="159">
        <f t="shared" si="69"/>
        <v>56</v>
      </c>
      <c r="BI465" s="159">
        <f t="shared" si="70"/>
        <v>0</v>
      </c>
      <c r="BJ465" s="159">
        <f t="shared" si="71"/>
        <v>30</v>
      </c>
    </row>
    <row r="466" spans="1:62" customFormat="1" ht="17.25" thickTop="1" thickBot="1">
      <c r="A466" s="201">
        <v>17780</v>
      </c>
      <c r="B466" s="202">
        <v>42340</v>
      </c>
      <c r="C466" s="171" t="s">
        <v>103</v>
      </c>
      <c r="D466" s="203">
        <v>30000</v>
      </c>
      <c r="E466" s="168" t="s">
        <v>2058</v>
      </c>
      <c r="F466" s="204"/>
      <c r="G466" s="205">
        <v>75000</v>
      </c>
      <c r="H466" s="149"/>
      <c r="I466" s="149"/>
      <c r="J466" s="150"/>
      <c r="K466" s="151">
        <f t="shared" si="63"/>
        <v>0</v>
      </c>
      <c r="L466" s="151">
        <f t="shared" si="64"/>
        <v>0</v>
      </c>
      <c r="M466" s="219" t="s">
        <v>2366</v>
      </c>
      <c r="N466" s="207" t="s">
        <v>2367</v>
      </c>
      <c r="O466" s="208">
        <v>46300</v>
      </c>
      <c r="P466" s="176">
        <v>42344</v>
      </c>
      <c r="Q466" s="209" t="s">
        <v>2368</v>
      </c>
      <c r="R466" s="210" t="s">
        <v>2369</v>
      </c>
      <c r="S466" s="211">
        <v>27401190103443</v>
      </c>
      <c r="T466" s="189"/>
      <c r="U466" s="171" t="s">
        <v>2349</v>
      </c>
      <c r="V466" s="202"/>
      <c r="W466" s="189" t="s">
        <v>2370</v>
      </c>
      <c r="X466" s="172" t="s">
        <v>2371</v>
      </c>
      <c r="Y466" s="176"/>
      <c r="Z466" s="212"/>
      <c r="AA466" s="213"/>
      <c r="AB466" s="214"/>
      <c r="AC466" s="182" t="s">
        <v>514</v>
      </c>
      <c r="AD466" s="183" t="s">
        <v>585</v>
      </c>
      <c r="AE466" s="172" t="s">
        <v>2160</v>
      </c>
      <c r="AF466" s="171">
        <v>1</v>
      </c>
      <c r="AG466" s="173" t="s">
        <v>50</v>
      </c>
      <c r="AH466" s="215"/>
      <c r="AI466" s="202"/>
      <c r="AJ466" s="202"/>
      <c r="AK466" s="216"/>
      <c r="AL466" s="189"/>
      <c r="AM466" s="202"/>
      <c r="AN466" s="203" t="s">
        <v>2372</v>
      </c>
      <c r="AO466" s="209" t="s">
        <v>2373</v>
      </c>
      <c r="AP466" s="205"/>
      <c r="AQ466" s="217"/>
      <c r="AR466" s="176" t="s">
        <v>2365</v>
      </c>
      <c r="AS466" s="186"/>
      <c r="BD466" s="160" t="e">
        <f t="shared" si="65"/>
        <v>#DIV/0!</v>
      </c>
      <c r="BE466" s="160" t="e">
        <f t="shared" si="66"/>
        <v>#VALUE!</v>
      </c>
      <c r="BF466" s="159">
        <f t="shared" si="67"/>
        <v>8</v>
      </c>
      <c r="BG466" s="159">
        <f t="shared" si="68"/>
        <v>14</v>
      </c>
      <c r="BH466" s="159">
        <f t="shared" si="69"/>
        <v>56</v>
      </c>
      <c r="BI466" s="159">
        <f t="shared" si="70"/>
        <v>0</v>
      </c>
      <c r="BJ466" s="159">
        <f t="shared" si="71"/>
        <v>30</v>
      </c>
    </row>
    <row r="467" spans="1:62" customFormat="1" ht="17.25" thickTop="1" thickBot="1">
      <c r="A467" s="169" t="s">
        <v>2374</v>
      </c>
      <c r="B467" s="170" t="s">
        <v>2375</v>
      </c>
      <c r="C467" s="171" t="s">
        <v>2376</v>
      </c>
      <c r="D467" s="172">
        <v>10000</v>
      </c>
      <c r="E467" s="168" t="s">
        <v>2058</v>
      </c>
      <c r="F467" s="168"/>
      <c r="G467" s="173">
        <v>70000</v>
      </c>
      <c r="H467" s="149"/>
      <c r="I467" s="149"/>
      <c r="J467" s="150"/>
      <c r="K467" s="151">
        <f t="shared" si="63"/>
        <v>0</v>
      </c>
      <c r="L467" s="151">
        <f t="shared" si="64"/>
        <v>0</v>
      </c>
      <c r="M467" s="220" t="s">
        <v>2377</v>
      </c>
      <c r="N467" s="174" t="s">
        <v>2378</v>
      </c>
      <c r="O467" s="175">
        <v>61600</v>
      </c>
      <c r="P467" s="176">
        <v>42239</v>
      </c>
      <c r="Q467" s="177" t="s">
        <v>2379</v>
      </c>
      <c r="R467" s="178"/>
      <c r="S467" s="179">
        <v>27306091300315</v>
      </c>
      <c r="T467" s="171"/>
      <c r="U467" s="171" t="s">
        <v>2380</v>
      </c>
      <c r="V467" s="170"/>
      <c r="W467" s="171" t="s">
        <v>2381</v>
      </c>
      <c r="X467" s="172" t="s">
        <v>2382</v>
      </c>
      <c r="Y467" s="176"/>
      <c r="Z467" s="180"/>
      <c r="AA467" s="176"/>
      <c r="AB467" s="181"/>
      <c r="AC467" s="182" t="s">
        <v>264</v>
      </c>
      <c r="AD467" s="183" t="s">
        <v>222</v>
      </c>
      <c r="AE467" s="172" t="s">
        <v>2160</v>
      </c>
      <c r="AF467" s="171">
        <v>1</v>
      </c>
      <c r="AG467" s="173" t="s">
        <v>2383</v>
      </c>
      <c r="AH467" s="182"/>
      <c r="AI467" s="170"/>
      <c r="AJ467" s="170">
        <v>42143</v>
      </c>
      <c r="AK467" s="184"/>
      <c r="AL467" s="171"/>
      <c r="AM467" s="170"/>
      <c r="AN467" s="172"/>
      <c r="AO467" s="177"/>
      <c r="AP467" s="173"/>
      <c r="AQ467" s="185"/>
      <c r="AR467" s="187"/>
      <c r="AS467" s="186"/>
      <c r="BD467" s="160" t="e">
        <f t="shared" si="65"/>
        <v>#DIV/0!</v>
      </c>
      <c r="BE467" s="160" t="e">
        <f t="shared" si="66"/>
        <v>#VALUE!</v>
      </c>
      <c r="BF467" s="159">
        <f t="shared" si="67"/>
        <v>0</v>
      </c>
      <c r="BG467" s="159">
        <f t="shared" si="68"/>
        <v>14</v>
      </c>
      <c r="BH467" s="159">
        <f t="shared" si="69"/>
        <v>75</v>
      </c>
      <c r="BI467" s="159">
        <f t="shared" si="70"/>
        <v>0</v>
      </c>
      <c r="BJ467" s="159">
        <f t="shared" si="71"/>
        <v>0</v>
      </c>
    </row>
    <row r="468" spans="1:62" customFormat="1" ht="17.25" thickTop="1" thickBot="1">
      <c r="A468" s="201">
        <v>145832</v>
      </c>
      <c r="B468" s="202">
        <v>42342</v>
      </c>
      <c r="C468" s="171" t="s">
        <v>194</v>
      </c>
      <c r="D468" s="203">
        <v>105000</v>
      </c>
      <c r="E468" s="168" t="s">
        <v>2384</v>
      </c>
      <c r="F468" s="204"/>
      <c r="G468" s="205">
        <v>105000</v>
      </c>
      <c r="H468" s="149"/>
      <c r="I468" s="149"/>
      <c r="J468" s="150"/>
      <c r="K468" s="151">
        <f t="shared" si="63"/>
        <v>0</v>
      </c>
      <c r="L468" s="151">
        <f t="shared" si="64"/>
        <v>0</v>
      </c>
      <c r="M468" s="221" t="s">
        <v>2385</v>
      </c>
      <c r="N468" s="207"/>
      <c r="O468" s="208"/>
      <c r="P468" s="176">
        <v>42344</v>
      </c>
      <c r="Q468" s="209" t="s">
        <v>2386</v>
      </c>
      <c r="R468" s="210"/>
      <c r="S468" s="211">
        <v>27308070101528</v>
      </c>
      <c r="T468" s="189"/>
      <c r="U468" s="189" t="s">
        <v>2387</v>
      </c>
      <c r="V468" s="202"/>
      <c r="W468" s="221" t="s">
        <v>2388</v>
      </c>
      <c r="X468" s="172" t="s">
        <v>2158</v>
      </c>
      <c r="Y468" s="176">
        <v>42344</v>
      </c>
      <c r="Z468" s="212">
        <v>123347</v>
      </c>
      <c r="AA468" s="213">
        <v>42343</v>
      </c>
      <c r="AB468" s="214"/>
      <c r="AC468" s="215" t="s">
        <v>2159</v>
      </c>
      <c r="AD468" s="192" t="s">
        <v>471</v>
      </c>
      <c r="AE468" s="172" t="s">
        <v>2160</v>
      </c>
      <c r="AF468" s="171" t="s">
        <v>47</v>
      </c>
      <c r="AG468" s="173" t="s">
        <v>50</v>
      </c>
      <c r="AH468" s="215">
        <v>2219</v>
      </c>
      <c r="AI468" s="202"/>
      <c r="AJ468" s="202">
        <v>42346</v>
      </c>
      <c r="AK468" s="216"/>
      <c r="AL468" s="189"/>
      <c r="AM468" s="202"/>
      <c r="AN468" s="203" t="s">
        <v>2389</v>
      </c>
      <c r="AO468" s="209"/>
      <c r="AP468" s="205"/>
      <c r="AQ468" s="217"/>
      <c r="AR468" s="176" t="s">
        <v>2390</v>
      </c>
      <c r="AS468" s="186"/>
      <c r="BD468" s="160" t="e">
        <f t="shared" si="65"/>
        <v>#DIV/0!</v>
      </c>
      <c r="BE468" s="160" t="e">
        <f t="shared" si="66"/>
        <v>#VALUE!</v>
      </c>
      <c r="BF468" s="159">
        <f t="shared" si="67"/>
        <v>0</v>
      </c>
      <c r="BG468" s="159">
        <f t="shared" si="68"/>
        <v>14</v>
      </c>
      <c r="BH468" s="159">
        <f t="shared" si="69"/>
        <v>66</v>
      </c>
      <c r="BI468" s="159">
        <f t="shared" si="70"/>
        <v>0</v>
      </c>
      <c r="BJ468" s="159">
        <f t="shared" si="71"/>
        <v>30</v>
      </c>
    </row>
    <row r="469" spans="1:62" customFormat="1" ht="17.25" thickTop="1" thickBot="1">
      <c r="A469" s="169" t="s">
        <v>2391</v>
      </c>
      <c r="B469" s="170" t="s">
        <v>2392</v>
      </c>
      <c r="C469" s="171" t="s">
        <v>103</v>
      </c>
      <c r="D469" s="172">
        <v>25000</v>
      </c>
      <c r="E469" s="168" t="s">
        <v>2058</v>
      </c>
      <c r="F469" s="168"/>
      <c r="G469" s="173">
        <v>97625</v>
      </c>
      <c r="H469" s="149"/>
      <c r="I469" s="149"/>
      <c r="J469" s="150"/>
      <c r="K469" s="151">
        <f t="shared" si="63"/>
        <v>0</v>
      </c>
      <c r="L469" s="151">
        <f t="shared" si="64"/>
        <v>0</v>
      </c>
      <c r="M469" s="171" t="s">
        <v>2393</v>
      </c>
      <c r="N469" s="174" t="s">
        <v>2394</v>
      </c>
      <c r="O469" s="188">
        <v>74625</v>
      </c>
      <c r="P469" s="176">
        <v>42340</v>
      </c>
      <c r="Q469" s="177" t="s">
        <v>2395</v>
      </c>
      <c r="R469" s="178" t="s">
        <v>2396</v>
      </c>
      <c r="S469" s="179">
        <v>27409010104022</v>
      </c>
      <c r="T469" s="222">
        <v>59100030872</v>
      </c>
      <c r="U469" s="189" t="s">
        <v>2387</v>
      </c>
      <c r="V469" s="170"/>
      <c r="W469" s="170" t="s">
        <v>2397</v>
      </c>
      <c r="X469" s="172" t="s">
        <v>2398</v>
      </c>
      <c r="Y469" s="176">
        <v>42344</v>
      </c>
      <c r="Z469" s="180">
        <v>123358</v>
      </c>
      <c r="AA469" s="213">
        <v>42347</v>
      </c>
      <c r="AB469" s="181"/>
      <c r="AC469" s="182" t="s">
        <v>264</v>
      </c>
      <c r="AD469" s="183" t="s">
        <v>222</v>
      </c>
      <c r="AE469" s="172" t="s">
        <v>2160</v>
      </c>
      <c r="AF469" s="171" t="s">
        <v>100</v>
      </c>
      <c r="AG469" s="173" t="s">
        <v>50</v>
      </c>
      <c r="AH469" s="182"/>
      <c r="AI469" s="170"/>
      <c r="AJ469" s="170"/>
      <c r="AK469" s="190"/>
      <c r="AL469" s="171"/>
      <c r="AM469" s="170"/>
      <c r="AN469" s="172" t="s">
        <v>2399</v>
      </c>
      <c r="AO469" s="177"/>
      <c r="AP469" s="173"/>
      <c r="AQ469" s="185"/>
      <c r="AR469" s="176" t="s">
        <v>2390</v>
      </c>
      <c r="AS469" s="186"/>
      <c r="BD469" s="160" t="e">
        <f t="shared" si="65"/>
        <v>#DIV/0!</v>
      </c>
      <c r="BE469" s="160" t="e">
        <f t="shared" si="66"/>
        <v>#VALUE!</v>
      </c>
      <c r="BF469" s="159">
        <f t="shared" si="67"/>
        <v>8</v>
      </c>
      <c r="BG469" s="159">
        <f t="shared" si="68"/>
        <v>14</v>
      </c>
      <c r="BH469" s="159">
        <f t="shared" si="69"/>
        <v>66</v>
      </c>
      <c r="BI469" s="159">
        <f t="shared" si="70"/>
        <v>0</v>
      </c>
      <c r="BJ469" s="159">
        <f t="shared" si="71"/>
        <v>30</v>
      </c>
    </row>
    <row r="470" spans="1:62" customFormat="1" ht="17.25" thickTop="1" thickBot="1">
      <c r="A470" s="201" t="s">
        <v>2400</v>
      </c>
      <c r="B470" s="202" t="s">
        <v>2401</v>
      </c>
      <c r="C470" s="171" t="s">
        <v>103</v>
      </c>
      <c r="D470" s="203">
        <v>24705</v>
      </c>
      <c r="E470" s="223" t="s">
        <v>2113</v>
      </c>
      <c r="F470" s="223"/>
      <c r="G470" s="173">
        <v>90000</v>
      </c>
      <c r="H470" s="149"/>
      <c r="I470" s="149"/>
      <c r="J470" s="150"/>
      <c r="K470" s="151">
        <f t="shared" si="63"/>
        <v>0</v>
      </c>
      <c r="L470" s="151">
        <f t="shared" si="64"/>
        <v>0</v>
      </c>
      <c r="M470" s="221" t="s">
        <v>2402</v>
      </c>
      <c r="N470" s="207" t="s">
        <v>2403</v>
      </c>
      <c r="O470" s="208">
        <v>67000</v>
      </c>
      <c r="P470" s="176">
        <v>42345</v>
      </c>
      <c r="Q470" s="209" t="s">
        <v>2404</v>
      </c>
      <c r="R470" s="210" t="s">
        <v>2405</v>
      </c>
      <c r="S470" s="211">
        <v>26210120102772</v>
      </c>
      <c r="T470" s="189"/>
      <c r="U470" s="189" t="s">
        <v>2387</v>
      </c>
      <c r="V470" s="202"/>
      <c r="W470" s="189" t="s">
        <v>2406</v>
      </c>
      <c r="X470" s="172" t="s">
        <v>2158</v>
      </c>
      <c r="Y470" s="176">
        <v>42346</v>
      </c>
      <c r="Z470" s="212">
        <v>123372</v>
      </c>
      <c r="AA470" s="213">
        <v>42347</v>
      </c>
      <c r="AB470" s="224">
        <v>42349</v>
      </c>
      <c r="AC470" s="182" t="s">
        <v>2282</v>
      </c>
      <c r="AD470" s="183" t="s">
        <v>222</v>
      </c>
      <c r="AE470" s="172" t="s">
        <v>2160</v>
      </c>
      <c r="AF470" s="171" t="s">
        <v>100</v>
      </c>
      <c r="AG470" s="173" t="s">
        <v>50</v>
      </c>
      <c r="AH470" s="215"/>
      <c r="AI470" s="202"/>
      <c r="AJ470" s="202"/>
      <c r="AK470" s="216">
        <v>2226</v>
      </c>
      <c r="AL470" s="189"/>
      <c r="AM470" s="202">
        <v>42349</v>
      </c>
      <c r="AN470" s="203" t="s">
        <v>2407</v>
      </c>
      <c r="AO470" s="209" t="s">
        <v>2408</v>
      </c>
      <c r="AP470" s="205"/>
      <c r="AQ470" s="217"/>
      <c r="AR470" s="176" t="s">
        <v>2409</v>
      </c>
      <c r="AS470" s="186"/>
      <c r="BD470" s="160" t="e">
        <f t="shared" si="65"/>
        <v>#DIV/0!</v>
      </c>
      <c r="BE470" s="160" t="e">
        <f t="shared" si="66"/>
        <v>#VALUE!</v>
      </c>
      <c r="BF470" s="159">
        <f t="shared" si="67"/>
        <v>8</v>
      </c>
      <c r="BG470" s="159">
        <f t="shared" si="68"/>
        <v>14</v>
      </c>
      <c r="BH470" s="159">
        <f t="shared" si="69"/>
        <v>66</v>
      </c>
      <c r="BI470" s="159">
        <f t="shared" si="70"/>
        <v>0</v>
      </c>
      <c r="BJ470" s="159">
        <f t="shared" si="71"/>
        <v>30</v>
      </c>
    </row>
    <row r="471" spans="1:62" customFormat="1" ht="17.25" thickTop="1" thickBot="1">
      <c r="A471" s="169" t="s">
        <v>2410</v>
      </c>
      <c r="B471" s="170">
        <v>42291</v>
      </c>
      <c r="C471" s="171" t="s">
        <v>2411</v>
      </c>
      <c r="D471" s="172">
        <v>14800</v>
      </c>
      <c r="E471" s="168" t="s">
        <v>2058</v>
      </c>
      <c r="F471" s="168"/>
      <c r="G471" s="173">
        <v>120000</v>
      </c>
      <c r="H471" s="149"/>
      <c r="I471" s="149"/>
      <c r="J471" s="150"/>
      <c r="K471" s="151">
        <f t="shared" si="63"/>
        <v>0</v>
      </c>
      <c r="L471" s="151">
        <f t="shared" si="64"/>
        <v>0</v>
      </c>
      <c r="M471" s="171" t="s">
        <v>2412</v>
      </c>
      <c r="N471" s="174" t="s">
        <v>2413</v>
      </c>
      <c r="O471" s="188">
        <v>108000</v>
      </c>
      <c r="P471" s="176">
        <v>42344</v>
      </c>
      <c r="Q471" s="177" t="s">
        <v>2414</v>
      </c>
      <c r="R471" s="178" t="s">
        <v>2415</v>
      </c>
      <c r="S471" s="179">
        <v>26712022101305</v>
      </c>
      <c r="T471" s="171">
        <v>59100030991</v>
      </c>
      <c r="U471" s="189" t="s">
        <v>2387</v>
      </c>
      <c r="V471" s="170"/>
      <c r="W471" s="170" t="s">
        <v>2416</v>
      </c>
      <c r="X471" s="172" t="s">
        <v>2158</v>
      </c>
      <c r="Y471" s="176">
        <v>42347</v>
      </c>
      <c r="Z471" s="180">
        <v>118318</v>
      </c>
      <c r="AA471" s="176">
        <v>42348</v>
      </c>
      <c r="AB471" s="181"/>
      <c r="AC471" s="182" t="s">
        <v>514</v>
      </c>
      <c r="AD471" s="183" t="s">
        <v>585</v>
      </c>
      <c r="AE471" s="172" t="s">
        <v>2160</v>
      </c>
      <c r="AF471" s="171" t="s">
        <v>36</v>
      </c>
      <c r="AG471" s="198">
        <v>37530</v>
      </c>
      <c r="AH471" s="182"/>
      <c r="AI471" s="170"/>
      <c r="AJ471" s="170"/>
      <c r="AK471" s="190" t="s">
        <v>2417</v>
      </c>
      <c r="AL471" s="171" t="s">
        <v>2418</v>
      </c>
      <c r="AM471" s="170">
        <v>42350</v>
      </c>
      <c r="AN471" s="172" t="s">
        <v>2419</v>
      </c>
      <c r="AO471" s="177"/>
      <c r="AP471" s="173"/>
      <c r="AQ471" s="185"/>
      <c r="AR471" s="176" t="s">
        <v>2390</v>
      </c>
      <c r="AS471" s="186"/>
      <c r="BD471" s="160" t="e">
        <f t="shared" si="65"/>
        <v>#DIV/0!</v>
      </c>
      <c r="BE471" s="160" t="e">
        <f t="shared" si="66"/>
        <v>#VALUE!</v>
      </c>
      <c r="BF471" s="159">
        <f t="shared" si="67"/>
        <v>8</v>
      </c>
      <c r="BG471" s="159">
        <f t="shared" si="68"/>
        <v>14</v>
      </c>
      <c r="BH471" s="159">
        <f t="shared" si="69"/>
        <v>66</v>
      </c>
      <c r="BI471" s="159">
        <f t="shared" si="70"/>
        <v>0</v>
      </c>
      <c r="BJ471" s="159">
        <f t="shared" si="71"/>
        <v>30</v>
      </c>
    </row>
    <row r="472" spans="1:62" customFormat="1" ht="17.25" thickTop="1" thickBot="1">
      <c r="A472" s="169">
        <v>17804</v>
      </c>
      <c r="B472" s="170">
        <v>42344</v>
      </c>
      <c r="C472" s="171" t="s">
        <v>103</v>
      </c>
      <c r="D472" s="172">
        <v>11055</v>
      </c>
      <c r="E472" s="223" t="s">
        <v>2113</v>
      </c>
      <c r="F472" s="223"/>
      <c r="G472" s="173">
        <v>90000</v>
      </c>
      <c r="H472" s="149"/>
      <c r="I472" s="149"/>
      <c r="J472" s="150"/>
      <c r="K472" s="151">
        <f t="shared" si="63"/>
        <v>0</v>
      </c>
      <c r="L472" s="151">
        <f t="shared" si="64"/>
        <v>0</v>
      </c>
      <c r="M472" s="171" t="s">
        <v>2420</v>
      </c>
      <c r="N472" s="174" t="s">
        <v>2421</v>
      </c>
      <c r="O472" s="188">
        <v>81000</v>
      </c>
      <c r="P472" s="176">
        <v>42345</v>
      </c>
      <c r="Q472" s="177" t="s">
        <v>2422</v>
      </c>
      <c r="R472" s="178"/>
      <c r="S472" s="179">
        <v>28102118800152</v>
      </c>
      <c r="T472" s="171"/>
      <c r="U472" s="189" t="s">
        <v>2387</v>
      </c>
      <c r="V472" s="170"/>
      <c r="W472" s="170" t="s">
        <v>2423</v>
      </c>
      <c r="X472" s="172" t="s">
        <v>2158</v>
      </c>
      <c r="Y472" s="176">
        <v>42347</v>
      </c>
      <c r="Z472" s="180">
        <v>123375</v>
      </c>
      <c r="AA472" s="176">
        <v>42348</v>
      </c>
      <c r="AB472" s="181"/>
      <c r="AC472" s="182" t="s">
        <v>340</v>
      </c>
      <c r="AD472" s="183" t="s">
        <v>222</v>
      </c>
      <c r="AE472" s="172" t="s">
        <v>2160</v>
      </c>
      <c r="AF472" s="171" t="s">
        <v>100</v>
      </c>
      <c r="AG472" s="173" t="s">
        <v>50</v>
      </c>
      <c r="AH472" s="182"/>
      <c r="AI472" s="170"/>
      <c r="AJ472" s="170"/>
      <c r="AK472" s="190"/>
      <c r="AL472" s="171"/>
      <c r="AM472" s="170"/>
      <c r="AN472" s="172" t="s">
        <v>2424</v>
      </c>
      <c r="AO472" s="177"/>
      <c r="AP472" s="173"/>
      <c r="AQ472" s="185"/>
      <c r="AR472" s="176" t="s">
        <v>2425</v>
      </c>
      <c r="AS472" s="186"/>
      <c r="BD472" s="160" t="e">
        <f t="shared" si="65"/>
        <v>#DIV/0!</v>
      </c>
      <c r="BE472" s="160" t="e">
        <f t="shared" si="66"/>
        <v>#VALUE!</v>
      </c>
      <c r="BF472" s="159">
        <f t="shared" si="67"/>
        <v>0</v>
      </c>
      <c r="BG472" s="159">
        <f t="shared" si="68"/>
        <v>14</v>
      </c>
      <c r="BH472" s="159">
        <f t="shared" si="69"/>
        <v>66</v>
      </c>
      <c r="BI472" s="159">
        <f t="shared" si="70"/>
        <v>0</v>
      </c>
      <c r="BJ472" s="159">
        <f t="shared" si="71"/>
        <v>25</v>
      </c>
    </row>
    <row r="473" spans="1:62" customFormat="1" ht="17.25" thickTop="1" thickBot="1">
      <c r="A473" s="169">
        <v>17787</v>
      </c>
      <c r="B473" s="170">
        <v>42342</v>
      </c>
      <c r="C473" s="171" t="s">
        <v>103</v>
      </c>
      <c r="D473" s="172">
        <v>12900</v>
      </c>
      <c r="E473" s="168" t="s">
        <v>2058</v>
      </c>
      <c r="F473" s="168"/>
      <c r="G473" s="173">
        <v>105000</v>
      </c>
      <c r="H473" s="149"/>
      <c r="I473" s="149"/>
      <c r="J473" s="150"/>
      <c r="K473" s="151">
        <f t="shared" si="63"/>
        <v>0</v>
      </c>
      <c r="L473" s="151">
        <f t="shared" si="64"/>
        <v>0</v>
      </c>
      <c r="M473" s="171" t="s">
        <v>2426</v>
      </c>
      <c r="N473" s="174" t="s">
        <v>2427</v>
      </c>
      <c r="O473" s="188">
        <v>94500</v>
      </c>
      <c r="P473" s="176">
        <v>42344</v>
      </c>
      <c r="Q473" s="177" t="s">
        <v>2428</v>
      </c>
      <c r="R473" s="178" t="s">
        <v>2429</v>
      </c>
      <c r="S473" s="179">
        <v>27709042601391</v>
      </c>
      <c r="T473" s="222">
        <v>59100030952</v>
      </c>
      <c r="U473" s="189" t="s">
        <v>2387</v>
      </c>
      <c r="V473" s="170"/>
      <c r="W473" s="170" t="s">
        <v>2430</v>
      </c>
      <c r="X473" s="172" t="s">
        <v>2158</v>
      </c>
      <c r="Y473" s="176">
        <v>42348</v>
      </c>
      <c r="Z473" s="180">
        <v>123384</v>
      </c>
      <c r="AA473" s="213">
        <v>42350</v>
      </c>
      <c r="AB473" s="181"/>
      <c r="AC473" s="182" t="s">
        <v>514</v>
      </c>
      <c r="AD473" s="183" t="s">
        <v>585</v>
      </c>
      <c r="AE473" s="172" t="s">
        <v>2160</v>
      </c>
      <c r="AF473" s="171" t="s">
        <v>47</v>
      </c>
      <c r="AG473" s="173" t="s">
        <v>50</v>
      </c>
      <c r="AH473" s="182"/>
      <c r="AI473" s="170"/>
      <c r="AJ473" s="170"/>
      <c r="AK473" s="190"/>
      <c r="AL473" s="171"/>
      <c r="AM473" s="170"/>
      <c r="AN473" s="172" t="s">
        <v>2431</v>
      </c>
      <c r="AO473" s="177" t="s">
        <v>2432</v>
      </c>
      <c r="AP473" s="173"/>
      <c r="AQ473" s="185"/>
      <c r="AR473" s="176" t="s">
        <v>2390</v>
      </c>
      <c r="AS473" s="186"/>
      <c r="BD473" s="160" t="e">
        <f t="shared" si="65"/>
        <v>#DIV/0!</v>
      </c>
      <c r="BE473" s="160" t="e">
        <f t="shared" si="66"/>
        <v>#VALUE!</v>
      </c>
      <c r="BF473" s="159">
        <f t="shared" si="67"/>
        <v>8</v>
      </c>
      <c r="BG473" s="159">
        <f t="shared" si="68"/>
        <v>14</v>
      </c>
      <c r="BH473" s="159">
        <f t="shared" si="69"/>
        <v>66</v>
      </c>
      <c r="BI473" s="159">
        <f t="shared" si="70"/>
        <v>0</v>
      </c>
      <c r="BJ473" s="159">
        <f t="shared" si="71"/>
        <v>30</v>
      </c>
    </row>
    <row r="474" spans="1:62" customFormat="1" ht="17.25" thickTop="1" thickBot="1">
      <c r="A474" s="169">
        <v>145869</v>
      </c>
      <c r="B474" s="170">
        <v>42345</v>
      </c>
      <c r="C474" s="171" t="s">
        <v>194</v>
      </c>
      <c r="D474" s="172">
        <v>40000</v>
      </c>
      <c r="E474" s="168" t="s">
        <v>2384</v>
      </c>
      <c r="F474" s="168"/>
      <c r="G474" s="173">
        <v>40000</v>
      </c>
      <c r="H474" s="149"/>
      <c r="I474" s="149"/>
      <c r="J474" s="150"/>
      <c r="K474" s="151">
        <f t="shared" si="63"/>
        <v>0</v>
      </c>
      <c r="L474" s="151">
        <f t="shared" si="64"/>
        <v>0</v>
      </c>
      <c r="M474" s="171" t="s">
        <v>2433</v>
      </c>
      <c r="N474" s="174"/>
      <c r="O474" s="188"/>
      <c r="P474" s="176">
        <v>42346</v>
      </c>
      <c r="Q474" s="177" t="s">
        <v>2434</v>
      </c>
      <c r="R474" s="178"/>
      <c r="S474" s="179">
        <v>28001072500239</v>
      </c>
      <c r="T474" s="171"/>
      <c r="U474" s="189" t="s">
        <v>2387</v>
      </c>
      <c r="V474" s="170"/>
      <c r="W474" s="170" t="s">
        <v>102</v>
      </c>
      <c r="X474" s="172" t="s">
        <v>2435</v>
      </c>
      <c r="Y474" s="176">
        <v>42346</v>
      </c>
      <c r="Z474" s="180">
        <v>123364</v>
      </c>
      <c r="AA474" s="176">
        <v>42345</v>
      </c>
      <c r="AB474" s="181"/>
      <c r="AC474" s="182" t="s">
        <v>41</v>
      </c>
      <c r="AD474" s="183" t="s">
        <v>222</v>
      </c>
      <c r="AE474" s="172" t="s">
        <v>2160</v>
      </c>
      <c r="AF474" s="171" t="s">
        <v>667</v>
      </c>
      <c r="AG474" s="198" t="s">
        <v>36</v>
      </c>
      <c r="AH474" s="182"/>
      <c r="AI474" s="170"/>
      <c r="AJ474" s="170"/>
      <c r="AK474" s="190"/>
      <c r="AL474" s="171"/>
      <c r="AM474" s="170"/>
      <c r="AN474" s="172" t="s">
        <v>2436</v>
      </c>
      <c r="AO474" s="177" t="s">
        <v>2437</v>
      </c>
      <c r="AP474" s="173"/>
      <c r="AQ474" s="185"/>
      <c r="AR474" s="176" t="s">
        <v>2438</v>
      </c>
      <c r="AS474" s="186" t="s">
        <v>340</v>
      </c>
      <c r="BD474" s="160" t="e">
        <f t="shared" si="65"/>
        <v>#DIV/0!</v>
      </c>
      <c r="BE474" s="160" t="e">
        <f t="shared" si="66"/>
        <v>#VALUE!</v>
      </c>
      <c r="BF474" s="159">
        <f t="shared" si="67"/>
        <v>0</v>
      </c>
      <c r="BG474" s="159">
        <f t="shared" si="68"/>
        <v>14</v>
      </c>
      <c r="BH474" s="159">
        <f t="shared" si="69"/>
        <v>66</v>
      </c>
      <c r="BI474" s="159">
        <f t="shared" si="70"/>
        <v>0</v>
      </c>
      <c r="BJ474" s="159">
        <f t="shared" si="71"/>
        <v>13</v>
      </c>
    </row>
    <row r="475" spans="1:62" customFormat="1" ht="17.25" thickTop="1" thickBot="1">
      <c r="A475" s="169">
        <v>13944</v>
      </c>
      <c r="B475" s="199">
        <v>41792</v>
      </c>
      <c r="C475" s="171" t="s">
        <v>101</v>
      </c>
      <c r="D475" s="172">
        <v>1000</v>
      </c>
      <c r="E475" s="168"/>
      <c r="F475" s="168"/>
      <c r="G475" s="173"/>
      <c r="H475" s="149"/>
      <c r="I475" s="149"/>
      <c r="J475" s="150"/>
      <c r="K475" s="151">
        <f t="shared" si="63"/>
        <v>0</v>
      </c>
      <c r="L475" s="151">
        <f t="shared" si="64"/>
        <v>0</v>
      </c>
      <c r="M475" s="171" t="s">
        <v>2439</v>
      </c>
      <c r="N475" s="174"/>
      <c r="O475" s="188"/>
      <c r="P475" s="176">
        <v>41792</v>
      </c>
      <c r="Q475" s="177"/>
      <c r="R475" s="178"/>
      <c r="S475" s="179"/>
      <c r="T475" s="171"/>
      <c r="U475" s="171" t="s">
        <v>2286</v>
      </c>
      <c r="V475" s="170"/>
      <c r="W475" s="170"/>
      <c r="X475" s="172" t="s">
        <v>2007</v>
      </c>
      <c r="Y475" s="176"/>
      <c r="Z475" s="180"/>
      <c r="AA475" s="176"/>
      <c r="AB475" s="181"/>
      <c r="AC475" s="182" t="s">
        <v>1212</v>
      </c>
      <c r="AD475" s="183" t="s">
        <v>404</v>
      </c>
      <c r="AE475" s="172"/>
      <c r="AF475" s="171"/>
      <c r="AG475" s="198"/>
      <c r="AH475" s="182"/>
      <c r="AI475" s="170"/>
      <c r="AJ475" s="170"/>
      <c r="AK475" s="190"/>
      <c r="AL475" s="171"/>
      <c r="AM475" s="170"/>
      <c r="AN475" s="172"/>
      <c r="AO475" s="177"/>
      <c r="AP475" s="173"/>
      <c r="AQ475" s="185"/>
      <c r="AR475" s="176"/>
      <c r="AS475" s="186"/>
      <c r="BD475" s="160" t="e">
        <f t="shared" si="65"/>
        <v>#DIV/0!</v>
      </c>
      <c r="BE475" s="160">
        <f t="shared" si="66"/>
        <v>0</v>
      </c>
      <c r="BF475" s="159">
        <f t="shared" si="67"/>
        <v>0</v>
      </c>
      <c r="BG475" s="159">
        <f t="shared" si="68"/>
        <v>0</v>
      </c>
      <c r="BH475" s="159">
        <f t="shared" si="69"/>
        <v>24</v>
      </c>
      <c r="BI475" s="159">
        <f t="shared" si="70"/>
        <v>0</v>
      </c>
      <c r="BJ475" s="159">
        <f t="shared" si="71"/>
        <v>0</v>
      </c>
    </row>
    <row r="476" spans="1:62" customFormat="1" ht="17.25" thickTop="1" thickBot="1">
      <c r="A476" s="169">
        <v>9224</v>
      </c>
      <c r="B476" s="199">
        <v>41805</v>
      </c>
      <c r="C476" s="171" t="s">
        <v>103</v>
      </c>
      <c r="D476" s="172">
        <v>1000</v>
      </c>
      <c r="E476" s="168"/>
      <c r="F476" s="168"/>
      <c r="G476" s="173"/>
      <c r="H476" s="149"/>
      <c r="I476" s="149"/>
      <c r="J476" s="150"/>
      <c r="K476" s="151">
        <f t="shared" si="63"/>
        <v>0</v>
      </c>
      <c r="L476" s="151">
        <f t="shared" si="64"/>
        <v>0</v>
      </c>
      <c r="M476" s="171" t="s">
        <v>2440</v>
      </c>
      <c r="N476" s="174"/>
      <c r="O476" s="188"/>
      <c r="P476" s="176">
        <v>41805</v>
      </c>
      <c r="Q476" s="177"/>
      <c r="R476" s="178"/>
      <c r="S476" s="179"/>
      <c r="T476" s="171"/>
      <c r="U476" s="171" t="s">
        <v>2286</v>
      </c>
      <c r="V476" s="170"/>
      <c r="W476" s="170"/>
      <c r="X476" s="172" t="s">
        <v>2007</v>
      </c>
      <c r="Y476" s="176"/>
      <c r="Z476" s="180"/>
      <c r="AA476" s="176"/>
      <c r="AB476" s="181"/>
      <c r="AC476" s="182" t="s">
        <v>404</v>
      </c>
      <c r="AD476" s="182" t="s">
        <v>404</v>
      </c>
      <c r="AE476" s="172"/>
      <c r="AF476" s="171"/>
      <c r="AG476" s="198"/>
      <c r="AH476" s="182"/>
      <c r="AI476" s="170"/>
      <c r="AJ476" s="170"/>
      <c r="AK476" s="190"/>
      <c r="AL476" s="171"/>
      <c r="AM476" s="170"/>
      <c r="AN476" s="172"/>
      <c r="AO476" s="177"/>
      <c r="AP476" s="173"/>
      <c r="AQ476" s="185"/>
      <c r="AR476" s="176"/>
      <c r="AS476" s="186"/>
      <c r="BD476" s="160" t="e">
        <f t="shared" si="65"/>
        <v>#DIV/0!</v>
      </c>
      <c r="BE476" s="160">
        <f t="shared" si="66"/>
        <v>0</v>
      </c>
      <c r="BF476" s="159">
        <f t="shared" si="67"/>
        <v>0</v>
      </c>
      <c r="BG476" s="159">
        <f t="shared" si="68"/>
        <v>0</v>
      </c>
      <c r="BH476" s="159">
        <f t="shared" si="69"/>
        <v>24</v>
      </c>
      <c r="BI476" s="159">
        <f t="shared" si="70"/>
        <v>0</v>
      </c>
      <c r="BJ476" s="159">
        <f t="shared" si="71"/>
        <v>0</v>
      </c>
    </row>
    <row r="477" spans="1:62" customFormat="1" ht="17.25" thickTop="1" thickBot="1">
      <c r="A477" s="169">
        <v>8106</v>
      </c>
      <c r="B477" s="199">
        <v>41760</v>
      </c>
      <c r="C477" s="171" t="s">
        <v>103</v>
      </c>
      <c r="D477" s="172">
        <v>100</v>
      </c>
      <c r="E477" s="168"/>
      <c r="F477" s="168"/>
      <c r="G477" s="173"/>
      <c r="H477" s="149"/>
      <c r="I477" s="149"/>
      <c r="J477" s="150"/>
      <c r="K477" s="151">
        <f t="shared" si="63"/>
        <v>0</v>
      </c>
      <c r="L477" s="151">
        <f t="shared" si="64"/>
        <v>0</v>
      </c>
      <c r="M477" s="171" t="s">
        <v>2441</v>
      </c>
      <c r="N477" s="174"/>
      <c r="O477" s="188"/>
      <c r="P477" s="176">
        <v>41760</v>
      </c>
      <c r="Q477" s="177" t="s">
        <v>2442</v>
      </c>
      <c r="R477" s="178"/>
      <c r="S477" s="179"/>
      <c r="T477" s="171"/>
      <c r="U477" s="171" t="s">
        <v>2286</v>
      </c>
      <c r="V477" s="170"/>
      <c r="W477" s="170"/>
      <c r="X477" s="172" t="s">
        <v>2007</v>
      </c>
      <c r="Y477" s="176"/>
      <c r="Z477" s="180"/>
      <c r="AA477" s="176"/>
      <c r="AB477" s="181"/>
      <c r="AC477" s="182" t="s">
        <v>2258</v>
      </c>
      <c r="AD477" s="183" t="s">
        <v>585</v>
      </c>
      <c r="AE477" s="172"/>
      <c r="AF477" s="171"/>
      <c r="AG477" s="198"/>
      <c r="AH477" s="182"/>
      <c r="AI477" s="170"/>
      <c r="AJ477" s="170"/>
      <c r="AK477" s="190"/>
      <c r="AL477" s="171"/>
      <c r="AM477" s="170"/>
      <c r="AN477" s="172"/>
      <c r="AO477" s="177"/>
      <c r="AP477" s="173"/>
      <c r="AQ477" s="185"/>
      <c r="AR477" s="176"/>
      <c r="AS477" s="186"/>
      <c r="BD477" s="160" t="e">
        <f t="shared" si="65"/>
        <v>#DIV/0!</v>
      </c>
      <c r="BE477" s="160">
        <f t="shared" si="66"/>
        <v>0</v>
      </c>
      <c r="BF477" s="159">
        <f t="shared" si="67"/>
        <v>0</v>
      </c>
      <c r="BG477" s="159">
        <f t="shared" si="68"/>
        <v>0</v>
      </c>
      <c r="BH477" s="159">
        <f t="shared" si="69"/>
        <v>24</v>
      </c>
      <c r="BI477" s="159">
        <f t="shared" si="70"/>
        <v>0</v>
      </c>
      <c r="BJ477" s="159">
        <f t="shared" si="71"/>
        <v>0</v>
      </c>
    </row>
    <row r="478" spans="1:62" customFormat="1" ht="17.25" thickTop="1" thickBot="1">
      <c r="A478" s="169">
        <v>7745</v>
      </c>
      <c r="B478" s="199">
        <v>41744</v>
      </c>
      <c r="C478" s="171" t="s">
        <v>103</v>
      </c>
      <c r="D478" s="172">
        <v>100</v>
      </c>
      <c r="E478" s="168"/>
      <c r="F478" s="168"/>
      <c r="G478" s="173"/>
      <c r="H478" s="149"/>
      <c r="I478" s="149"/>
      <c r="J478" s="150"/>
      <c r="K478" s="151">
        <f t="shared" si="63"/>
        <v>0</v>
      </c>
      <c r="L478" s="151">
        <f t="shared" si="64"/>
        <v>0</v>
      </c>
      <c r="M478" s="171" t="s">
        <v>2443</v>
      </c>
      <c r="N478" s="174"/>
      <c r="O478" s="188"/>
      <c r="P478" s="176">
        <v>41744</v>
      </c>
      <c r="Q478" s="177" t="s">
        <v>2444</v>
      </c>
      <c r="R478" s="178"/>
      <c r="S478" s="179"/>
      <c r="T478" s="171"/>
      <c r="U478" s="171" t="s">
        <v>2286</v>
      </c>
      <c r="V478" s="170"/>
      <c r="W478" s="170"/>
      <c r="X478" s="172" t="s">
        <v>2007</v>
      </c>
      <c r="Y478" s="176"/>
      <c r="Z478" s="180"/>
      <c r="AA478" s="176"/>
      <c r="AB478" s="181"/>
      <c r="AC478" s="182" t="s">
        <v>2258</v>
      </c>
      <c r="AD478" s="183" t="s">
        <v>585</v>
      </c>
      <c r="AE478" s="172"/>
      <c r="AF478" s="171"/>
      <c r="AG478" s="198"/>
      <c r="AH478" s="182"/>
      <c r="AI478" s="170"/>
      <c r="AJ478" s="170"/>
      <c r="AK478" s="190"/>
      <c r="AL478" s="171"/>
      <c r="AM478" s="170"/>
      <c r="AN478" s="172"/>
      <c r="AO478" s="177"/>
      <c r="AP478" s="173"/>
      <c r="AQ478" s="185"/>
      <c r="AR478" s="176"/>
      <c r="AS478" s="186"/>
      <c r="BD478" s="160" t="e">
        <f t="shared" si="65"/>
        <v>#DIV/0!</v>
      </c>
      <c r="BE478" s="160">
        <f t="shared" si="66"/>
        <v>0</v>
      </c>
      <c r="BF478" s="159">
        <f t="shared" si="67"/>
        <v>0</v>
      </c>
      <c r="BG478" s="159">
        <f t="shared" si="68"/>
        <v>0</v>
      </c>
      <c r="BH478" s="159">
        <f t="shared" si="69"/>
        <v>24</v>
      </c>
      <c r="BI478" s="159">
        <f t="shared" si="70"/>
        <v>0</v>
      </c>
      <c r="BJ478" s="159">
        <f t="shared" si="71"/>
        <v>0</v>
      </c>
    </row>
    <row r="479" spans="1:62" customFormat="1" ht="17.25" thickTop="1" thickBot="1">
      <c r="A479" s="169">
        <v>15240</v>
      </c>
      <c r="B479" s="199">
        <v>41862</v>
      </c>
      <c r="C479" s="171" t="s">
        <v>101</v>
      </c>
      <c r="D479" s="172">
        <v>200</v>
      </c>
      <c r="E479" s="168"/>
      <c r="F479" s="168"/>
      <c r="G479" s="173"/>
      <c r="H479" s="149"/>
      <c r="I479" s="149"/>
      <c r="J479" s="150"/>
      <c r="K479" s="151">
        <f t="shared" si="63"/>
        <v>0</v>
      </c>
      <c r="L479" s="151">
        <f t="shared" si="64"/>
        <v>0</v>
      </c>
      <c r="M479" s="171" t="s">
        <v>2445</v>
      </c>
      <c r="N479" s="174"/>
      <c r="O479" s="188"/>
      <c r="P479" s="176">
        <v>41862</v>
      </c>
      <c r="Q479" s="177" t="s">
        <v>2446</v>
      </c>
      <c r="R479" s="178"/>
      <c r="S479" s="179"/>
      <c r="T479" s="171"/>
      <c r="U479" s="171" t="s">
        <v>2286</v>
      </c>
      <c r="V479" s="170"/>
      <c r="W479" s="170"/>
      <c r="X479" s="172" t="s">
        <v>2007</v>
      </c>
      <c r="Y479" s="176"/>
      <c r="Z479" s="180"/>
      <c r="AA479" s="176"/>
      <c r="AB479" s="181"/>
      <c r="AC479" s="182" t="s">
        <v>2258</v>
      </c>
      <c r="AD479" s="183" t="s">
        <v>585</v>
      </c>
      <c r="AE479" s="172"/>
      <c r="AF479" s="171"/>
      <c r="AG479" s="198"/>
      <c r="AH479" s="182"/>
      <c r="AI479" s="170"/>
      <c r="AJ479" s="170"/>
      <c r="AK479" s="190"/>
      <c r="AL479" s="171"/>
      <c r="AM479" s="170"/>
      <c r="AN479" s="172"/>
      <c r="AO479" s="177"/>
      <c r="AP479" s="173"/>
      <c r="AQ479" s="185"/>
      <c r="AR479" s="176"/>
      <c r="AS479" s="186"/>
      <c r="BD479" s="160" t="e">
        <f t="shared" si="65"/>
        <v>#DIV/0!</v>
      </c>
      <c r="BE479" s="160">
        <f t="shared" si="66"/>
        <v>0</v>
      </c>
      <c r="BF479" s="159">
        <f t="shared" si="67"/>
        <v>0</v>
      </c>
      <c r="BG479" s="159">
        <f t="shared" si="68"/>
        <v>0</v>
      </c>
      <c r="BH479" s="159">
        <f t="shared" si="69"/>
        <v>24</v>
      </c>
      <c r="BI479" s="159">
        <f t="shared" si="70"/>
        <v>0</v>
      </c>
      <c r="BJ479" s="159">
        <f t="shared" si="71"/>
        <v>0</v>
      </c>
    </row>
    <row r="480" spans="1:62" customFormat="1" ht="17.25" thickTop="1" thickBot="1">
      <c r="A480" s="169">
        <v>10473</v>
      </c>
      <c r="B480" s="199">
        <v>41857</v>
      </c>
      <c r="C480" s="171" t="s">
        <v>103</v>
      </c>
      <c r="D480" s="172">
        <v>500</v>
      </c>
      <c r="E480" s="168"/>
      <c r="F480" s="168"/>
      <c r="G480" s="173"/>
      <c r="H480" s="149"/>
      <c r="I480" s="149"/>
      <c r="J480" s="150"/>
      <c r="K480" s="151">
        <f t="shared" si="63"/>
        <v>0</v>
      </c>
      <c r="L480" s="151">
        <f t="shared" si="64"/>
        <v>0</v>
      </c>
      <c r="M480" s="171" t="s">
        <v>2447</v>
      </c>
      <c r="N480" s="174"/>
      <c r="O480" s="188"/>
      <c r="P480" s="176">
        <v>41857</v>
      </c>
      <c r="Q480" s="177"/>
      <c r="R480" s="178"/>
      <c r="S480" s="179"/>
      <c r="T480" s="171"/>
      <c r="U480" s="171" t="s">
        <v>2286</v>
      </c>
      <c r="V480" s="170"/>
      <c r="W480" s="170"/>
      <c r="X480" s="172" t="s">
        <v>2007</v>
      </c>
      <c r="Y480" s="176"/>
      <c r="Z480" s="180"/>
      <c r="AA480" s="176"/>
      <c r="AB480" s="181"/>
      <c r="AC480" s="182" t="s">
        <v>585</v>
      </c>
      <c r="AD480" s="183" t="s">
        <v>585</v>
      </c>
      <c r="AE480" s="172"/>
      <c r="AF480" s="171"/>
      <c r="AG480" s="198"/>
      <c r="AH480" s="182"/>
      <c r="AI480" s="170"/>
      <c r="AJ480" s="170"/>
      <c r="AK480" s="190"/>
      <c r="AL480" s="171"/>
      <c r="AM480" s="170"/>
      <c r="AN480" s="172"/>
      <c r="AO480" s="177"/>
      <c r="AP480" s="173"/>
      <c r="AQ480" s="185"/>
      <c r="AR480" s="176"/>
      <c r="AS480" s="186"/>
      <c r="BD480" s="160" t="e">
        <f t="shared" si="65"/>
        <v>#DIV/0!</v>
      </c>
      <c r="BE480" s="160">
        <f t="shared" si="66"/>
        <v>0</v>
      </c>
      <c r="BF480" s="159">
        <f t="shared" si="67"/>
        <v>0</v>
      </c>
      <c r="BG480" s="159">
        <f t="shared" si="68"/>
        <v>0</v>
      </c>
      <c r="BH480" s="159">
        <f t="shared" si="69"/>
        <v>24</v>
      </c>
      <c r="BI480" s="159">
        <f t="shared" si="70"/>
        <v>0</v>
      </c>
      <c r="BJ480" s="159">
        <f t="shared" si="71"/>
        <v>0</v>
      </c>
    </row>
    <row r="481" spans="1:62" customFormat="1" ht="17.25" thickTop="1" thickBot="1">
      <c r="A481" s="169">
        <v>9477</v>
      </c>
      <c r="B481" s="199">
        <v>41814</v>
      </c>
      <c r="C481" s="171" t="s">
        <v>103</v>
      </c>
      <c r="D481" s="172">
        <v>1000</v>
      </c>
      <c r="E481" s="168"/>
      <c r="F481" s="168"/>
      <c r="G481" s="173"/>
      <c r="H481" s="149"/>
      <c r="I481" s="149"/>
      <c r="J481" s="150"/>
      <c r="K481" s="151">
        <f t="shared" si="63"/>
        <v>0</v>
      </c>
      <c r="L481" s="151">
        <f t="shared" si="64"/>
        <v>0</v>
      </c>
      <c r="M481" s="171" t="s">
        <v>2448</v>
      </c>
      <c r="N481" s="174"/>
      <c r="O481" s="188"/>
      <c r="P481" s="176">
        <v>41814</v>
      </c>
      <c r="Q481" s="177" t="s">
        <v>2449</v>
      </c>
      <c r="R481" s="178"/>
      <c r="S481" s="179"/>
      <c r="T481" s="171"/>
      <c r="U481" s="171" t="s">
        <v>2286</v>
      </c>
      <c r="V481" s="170"/>
      <c r="W481" s="170"/>
      <c r="X481" s="172" t="s">
        <v>2007</v>
      </c>
      <c r="Y481" s="176"/>
      <c r="Z481" s="180"/>
      <c r="AA481" s="176"/>
      <c r="AB481" s="181"/>
      <c r="AC481" s="182" t="s">
        <v>585</v>
      </c>
      <c r="AD481" s="183" t="s">
        <v>585</v>
      </c>
      <c r="AE481" s="172"/>
      <c r="AF481" s="171"/>
      <c r="AG481" s="198"/>
      <c r="AH481" s="182"/>
      <c r="AI481" s="170"/>
      <c r="AJ481" s="170"/>
      <c r="AK481" s="190"/>
      <c r="AL481" s="171"/>
      <c r="AM481" s="170"/>
      <c r="AN481" s="172"/>
      <c r="AO481" s="177"/>
      <c r="AP481" s="173"/>
      <c r="AQ481" s="185"/>
      <c r="AR481" s="176"/>
      <c r="AS481" s="186"/>
      <c r="BD481" s="160" t="e">
        <f t="shared" si="65"/>
        <v>#DIV/0!</v>
      </c>
      <c r="BE481" s="160">
        <f t="shared" si="66"/>
        <v>0</v>
      </c>
      <c r="BF481" s="159">
        <f t="shared" si="67"/>
        <v>0</v>
      </c>
      <c r="BG481" s="159">
        <f t="shared" si="68"/>
        <v>0</v>
      </c>
      <c r="BH481" s="159">
        <f t="shared" si="69"/>
        <v>24</v>
      </c>
      <c r="BI481" s="159">
        <f t="shared" si="70"/>
        <v>0</v>
      </c>
      <c r="BJ481" s="159">
        <f t="shared" si="71"/>
        <v>0</v>
      </c>
    </row>
    <row r="482" spans="1:62" customFormat="1" ht="17.25" thickTop="1" thickBot="1">
      <c r="A482" s="169">
        <v>8764</v>
      </c>
      <c r="B482" s="199">
        <v>41788</v>
      </c>
      <c r="C482" s="171" t="s">
        <v>103</v>
      </c>
      <c r="D482" s="172">
        <v>500</v>
      </c>
      <c r="E482" s="168"/>
      <c r="F482" s="168"/>
      <c r="G482" s="173"/>
      <c r="H482" s="149"/>
      <c r="I482" s="149"/>
      <c r="J482" s="150"/>
      <c r="K482" s="151">
        <f t="shared" si="63"/>
        <v>0</v>
      </c>
      <c r="L482" s="151">
        <f t="shared" si="64"/>
        <v>0</v>
      </c>
      <c r="M482" s="171" t="s">
        <v>2450</v>
      </c>
      <c r="N482" s="174"/>
      <c r="O482" s="188"/>
      <c r="P482" s="176">
        <v>41788</v>
      </c>
      <c r="Q482" s="177">
        <v>10083597321</v>
      </c>
      <c r="R482" s="178"/>
      <c r="S482" s="179"/>
      <c r="T482" s="171"/>
      <c r="U482" s="171" t="s">
        <v>2286</v>
      </c>
      <c r="V482" s="170"/>
      <c r="W482" s="170"/>
      <c r="X482" s="172" t="s">
        <v>2007</v>
      </c>
      <c r="Y482" s="176"/>
      <c r="Z482" s="180"/>
      <c r="AA482" s="176"/>
      <c r="AB482" s="181"/>
      <c r="AC482" s="182" t="s">
        <v>585</v>
      </c>
      <c r="AD482" s="183" t="s">
        <v>585</v>
      </c>
      <c r="AE482" s="172"/>
      <c r="AF482" s="171"/>
      <c r="AG482" s="198"/>
      <c r="AH482" s="182"/>
      <c r="AI482" s="170"/>
      <c r="AJ482" s="170"/>
      <c r="AK482" s="190"/>
      <c r="AL482" s="171"/>
      <c r="AM482" s="170"/>
      <c r="AN482" s="172"/>
      <c r="AO482" s="177"/>
      <c r="AP482" s="173"/>
      <c r="AQ482" s="185"/>
      <c r="AR482" s="176"/>
      <c r="AS482" s="186"/>
      <c r="BD482" s="160" t="e">
        <f t="shared" si="65"/>
        <v>#DIV/0!</v>
      </c>
      <c r="BE482" s="160">
        <f t="shared" si="66"/>
        <v>0</v>
      </c>
      <c r="BF482" s="159">
        <f t="shared" si="67"/>
        <v>0</v>
      </c>
      <c r="BG482" s="159">
        <f t="shared" si="68"/>
        <v>0</v>
      </c>
      <c r="BH482" s="159">
        <f t="shared" si="69"/>
        <v>24</v>
      </c>
      <c r="BI482" s="159">
        <f t="shared" si="70"/>
        <v>0</v>
      </c>
      <c r="BJ482" s="159">
        <f t="shared" si="71"/>
        <v>0</v>
      </c>
    </row>
    <row r="483" spans="1:62" customFormat="1" ht="17.25" thickTop="1" thickBot="1">
      <c r="A483" s="169">
        <v>12786</v>
      </c>
      <c r="B483" s="199">
        <v>41965</v>
      </c>
      <c r="C483" s="171" t="s">
        <v>103</v>
      </c>
      <c r="D483" s="172">
        <v>200</v>
      </c>
      <c r="E483" s="168"/>
      <c r="F483" s="168"/>
      <c r="G483" s="173"/>
      <c r="H483" s="149"/>
      <c r="I483" s="149"/>
      <c r="J483" s="150"/>
      <c r="K483" s="151">
        <f t="shared" si="63"/>
        <v>0</v>
      </c>
      <c r="L483" s="151">
        <f t="shared" si="64"/>
        <v>0</v>
      </c>
      <c r="M483" s="171" t="s">
        <v>2451</v>
      </c>
      <c r="N483" s="174"/>
      <c r="O483" s="188"/>
      <c r="P483" s="176">
        <v>41965</v>
      </c>
      <c r="Q483" s="177" t="s">
        <v>2452</v>
      </c>
      <c r="R483" s="178"/>
      <c r="S483" s="179"/>
      <c r="T483" s="171"/>
      <c r="U483" s="171" t="s">
        <v>2286</v>
      </c>
      <c r="V483" s="170"/>
      <c r="W483" s="170"/>
      <c r="X483" s="172" t="s">
        <v>2007</v>
      </c>
      <c r="Y483" s="176"/>
      <c r="Z483" s="180"/>
      <c r="AA483" s="176"/>
      <c r="AB483" s="181"/>
      <c r="AC483" s="182" t="s">
        <v>404</v>
      </c>
      <c r="AD483" s="182" t="s">
        <v>404</v>
      </c>
      <c r="AE483" s="172"/>
      <c r="AF483" s="171"/>
      <c r="AG483" s="198"/>
      <c r="AH483" s="182"/>
      <c r="AI483" s="170"/>
      <c r="AJ483" s="170"/>
      <c r="AK483" s="190"/>
      <c r="AL483" s="171"/>
      <c r="AM483" s="170"/>
      <c r="AN483" s="172"/>
      <c r="AO483" s="177"/>
      <c r="AP483" s="173"/>
      <c r="AQ483" s="185"/>
      <c r="AR483" s="176"/>
      <c r="AS483" s="186"/>
      <c r="BD483" s="160" t="e">
        <f t="shared" si="65"/>
        <v>#DIV/0!</v>
      </c>
      <c r="BE483" s="160">
        <f t="shared" si="66"/>
        <v>0</v>
      </c>
      <c r="BF483" s="159">
        <f t="shared" si="67"/>
        <v>0</v>
      </c>
      <c r="BG483" s="159">
        <f t="shared" si="68"/>
        <v>0</v>
      </c>
      <c r="BH483" s="159">
        <f t="shared" si="69"/>
        <v>24</v>
      </c>
      <c r="BI483" s="159">
        <f t="shared" si="70"/>
        <v>0</v>
      </c>
      <c r="BJ483" s="159">
        <f t="shared" si="71"/>
        <v>0</v>
      </c>
    </row>
    <row r="484" spans="1:62" customFormat="1" ht="17.25" thickTop="1" thickBot="1">
      <c r="A484" s="169">
        <v>9332</v>
      </c>
      <c r="B484" s="199">
        <v>41808</v>
      </c>
      <c r="C484" s="171" t="s">
        <v>103</v>
      </c>
      <c r="D484" s="172">
        <v>1000</v>
      </c>
      <c r="E484" s="168"/>
      <c r="F484" s="168"/>
      <c r="G484" s="173"/>
      <c r="H484" s="149"/>
      <c r="I484" s="149"/>
      <c r="J484" s="150"/>
      <c r="K484" s="151">
        <f t="shared" si="63"/>
        <v>0</v>
      </c>
      <c r="L484" s="151">
        <f t="shared" si="64"/>
        <v>0</v>
      </c>
      <c r="M484" s="171" t="s">
        <v>2453</v>
      </c>
      <c r="N484" s="174"/>
      <c r="O484" s="188"/>
      <c r="P484" s="176">
        <v>41808</v>
      </c>
      <c r="Q484" s="177"/>
      <c r="R484" s="178"/>
      <c r="S484" s="179"/>
      <c r="T484" s="171"/>
      <c r="U484" s="171" t="s">
        <v>2286</v>
      </c>
      <c r="V484" s="170"/>
      <c r="W484" s="170"/>
      <c r="X484" s="172"/>
      <c r="Y484" s="176"/>
      <c r="Z484" s="180"/>
      <c r="AA484" s="176"/>
      <c r="AB484" s="181"/>
      <c r="AC484" s="182" t="s">
        <v>1745</v>
      </c>
      <c r="AD484" s="183" t="s">
        <v>585</v>
      </c>
      <c r="AE484" s="172"/>
      <c r="AF484" s="171"/>
      <c r="AG484" s="198"/>
      <c r="AH484" s="182"/>
      <c r="AI484" s="170"/>
      <c r="AJ484" s="170"/>
      <c r="AK484" s="190"/>
      <c r="AL484" s="171"/>
      <c r="AM484" s="170"/>
      <c r="AN484" s="172"/>
      <c r="AO484" s="177"/>
      <c r="AP484" s="173"/>
      <c r="AQ484" s="185"/>
      <c r="AR484" s="176"/>
      <c r="AS484" s="186"/>
      <c r="BD484" s="160" t="e">
        <f t="shared" si="65"/>
        <v>#DIV/0!</v>
      </c>
      <c r="BE484" s="160">
        <f t="shared" si="66"/>
        <v>0</v>
      </c>
      <c r="BF484" s="159">
        <f t="shared" si="67"/>
        <v>0</v>
      </c>
      <c r="BG484" s="159">
        <f t="shared" si="68"/>
        <v>0</v>
      </c>
      <c r="BH484" s="159">
        <f t="shared" si="69"/>
        <v>24</v>
      </c>
      <c r="BI484" s="159">
        <f t="shared" si="70"/>
        <v>0</v>
      </c>
      <c r="BJ484" s="159">
        <f t="shared" si="71"/>
        <v>0</v>
      </c>
    </row>
    <row r="485" spans="1:62" customFormat="1" ht="17.25" thickTop="1" thickBot="1">
      <c r="A485" s="201">
        <v>17854</v>
      </c>
      <c r="B485" s="202">
        <v>42351</v>
      </c>
      <c r="C485" s="171" t="s">
        <v>103</v>
      </c>
      <c r="D485" s="203">
        <v>1000</v>
      </c>
      <c r="E485" s="168"/>
      <c r="F485" s="204"/>
      <c r="G485" s="205"/>
      <c r="H485" s="149"/>
      <c r="I485" s="149"/>
      <c r="J485" s="150"/>
      <c r="K485" s="151">
        <f t="shared" si="63"/>
        <v>0</v>
      </c>
      <c r="L485" s="151">
        <f t="shared" si="64"/>
        <v>0</v>
      </c>
      <c r="M485" s="189" t="s">
        <v>2454</v>
      </c>
      <c r="N485" s="207"/>
      <c r="O485" s="208"/>
      <c r="P485" s="176">
        <v>42351</v>
      </c>
      <c r="Q485" s="209" t="s">
        <v>2455</v>
      </c>
      <c r="R485" s="210" t="s">
        <v>2456</v>
      </c>
      <c r="S485" s="211">
        <v>28712200101141</v>
      </c>
      <c r="T485" s="189"/>
      <c r="U485" s="189" t="s">
        <v>2457</v>
      </c>
      <c r="V485" s="202"/>
      <c r="W485" s="189"/>
      <c r="X485" s="172"/>
      <c r="Y485" s="176"/>
      <c r="Z485" s="212"/>
      <c r="AA485" s="213"/>
      <c r="AB485" s="214"/>
      <c r="AC485" s="182" t="s">
        <v>1745</v>
      </c>
      <c r="AD485" s="183" t="s">
        <v>585</v>
      </c>
      <c r="AE485" s="172"/>
      <c r="AF485" s="171"/>
      <c r="AG485" s="173"/>
      <c r="AH485" s="215"/>
      <c r="AI485" s="202"/>
      <c r="AJ485" s="202"/>
      <c r="AK485" s="216"/>
      <c r="AL485" s="189"/>
      <c r="AM485" s="202"/>
      <c r="AN485" s="203" t="s">
        <v>2458</v>
      </c>
      <c r="AO485" s="209"/>
      <c r="AP485" s="205"/>
      <c r="AQ485" s="217"/>
      <c r="AR485" s="176"/>
      <c r="AS485" s="186"/>
      <c r="BD485" s="160" t="e">
        <f t="shared" si="65"/>
        <v>#DIV/0!</v>
      </c>
      <c r="BE485" s="160">
        <f t="shared" si="66"/>
        <v>0</v>
      </c>
      <c r="BF485" s="159">
        <f t="shared" si="67"/>
        <v>8</v>
      </c>
      <c r="BG485" s="159">
        <f t="shared" si="68"/>
        <v>14</v>
      </c>
      <c r="BH485" s="159">
        <f t="shared" si="69"/>
        <v>46</v>
      </c>
      <c r="BI485" s="159">
        <f t="shared" si="70"/>
        <v>0</v>
      </c>
      <c r="BJ485" s="159">
        <f t="shared" si="71"/>
        <v>0</v>
      </c>
    </row>
    <row r="486" spans="1:62" customFormat="1" ht="17.25" thickTop="1" thickBot="1">
      <c r="A486" s="201" t="s">
        <v>2459</v>
      </c>
      <c r="B486" s="202" t="s">
        <v>2460</v>
      </c>
      <c r="C486" s="171" t="s">
        <v>103</v>
      </c>
      <c r="D486" s="203">
        <f>6000+1000+6000</f>
        <v>13000</v>
      </c>
      <c r="E486" s="168" t="s">
        <v>2058</v>
      </c>
      <c r="F486" s="204"/>
      <c r="G486" s="205">
        <v>100000</v>
      </c>
      <c r="H486" s="149"/>
      <c r="I486" s="149"/>
      <c r="J486" s="150"/>
      <c r="K486" s="151">
        <f t="shared" si="63"/>
        <v>0</v>
      </c>
      <c r="L486" s="151">
        <f t="shared" si="64"/>
        <v>0</v>
      </c>
      <c r="M486" s="189" t="s">
        <v>2461</v>
      </c>
      <c r="N486" s="207" t="s">
        <v>2462</v>
      </c>
      <c r="O486" s="208">
        <v>89350</v>
      </c>
      <c r="P486" s="176">
        <v>42353</v>
      </c>
      <c r="Q486" s="209" t="s">
        <v>2463</v>
      </c>
      <c r="R486" s="210"/>
      <c r="S486" s="211">
        <v>27701250105452</v>
      </c>
      <c r="T486" s="189"/>
      <c r="U486" s="189" t="s">
        <v>2464</v>
      </c>
      <c r="V486" s="202"/>
      <c r="W486" s="189" t="s">
        <v>2465</v>
      </c>
      <c r="X486" s="172" t="s">
        <v>2466</v>
      </c>
      <c r="Y486" s="176"/>
      <c r="Z486" s="212"/>
      <c r="AA486" s="213"/>
      <c r="AB486" s="214"/>
      <c r="AC486" s="182" t="s">
        <v>341</v>
      </c>
      <c r="AD486" s="183" t="s">
        <v>404</v>
      </c>
      <c r="AE486" s="172" t="s">
        <v>2160</v>
      </c>
      <c r="AF486" s="171" t="s">
        <v>47</v>
      </c>
      <c r="AG486" s="173" t="s">
        <v>50</v>
      </c>
      <c r="AH486" s="215"/>
      <c r="AI486" s="202"/>
      <c r="AJ486" s="202"/>
      <c r="AK486" s="216"/>
      <c r="AL486" s="189"/>
      <c r="AM486" s="202"/>
      <c r="AN486" s="203" t="s">
        <v>2467</v>
      </c>
      <c r="AO486" s="209" t="s">
        <v>2463</v>
      </c>
      <c r="AP486" s="205"/>
      <c r="AQ486" s="217"/>
      <c r="AR486" s="176" t="s">
        <v>2468</v>
      </c>
      <c r="AS486" s="186"/>
      <c r="BD486" s="160" t="e">
        <f t="shared" si="65"/>
        <v>#DIV/0!</v>
      </c>
      <c r="BE486" s="160" t="e">
        <f t="shared" si="66"/>
        <v>#VALUE!</v>
      </c>
      <c r="BF486" s="159">
        <f t="shared" si="67"/>
        <v>0</v>
      </c>
      <c r="BG486" s="159">
        <f t="shared" si="68"/>
        <v>14</v>
      </c>
      <c r="BH486" s="159">
        <f t="shared" si="69"/>
        <v>45</v>
      </c>
      <c r="BI486" s="159">
        <f t="shared" si="70"/>
        <v>0</v>
      </c>
      <c r="BJ486" s="159">
        <f t="shared" si="71"/>
        <v>63</v>
      </c>
    </row>
    <row r="487" spans="1:62" s="159" customFormat="1" ht="17.25" thickTop="1" thickBot="1">
      <c r="A487" s="225"/>
      <c r="B487" s="170"/>
      <c r="C487" s="226"/>
      <c r="D487" s="227"/>
      <c r="E487" s="226"/>
      <c r="F487" s="226"/>
      <c r="G487" s="227"/>
      <c r="H487" s="149"/>
      <c r="I487" s="149"/>
      <c r="J487" s="150"/>
      <c r="K487" s="151">
        <f t="shared" si="63"/>
        <v>0</v>
      </c>
      <c r="L487" s="151">
        <f t="shared" si="64"/>
        <v>0</v>
      </c>
      <c r="M487" s="226"/>
      <c r="N487" s="228"/>
      <c r="O487" s="227"/>
      <c r="P487" s="170"/>
      <c r="Q487" s="229"/>
      <c r="R487" s="230"/>
      <c r="S487" s="231"/>
      <c r="T487" s="232"/>
      <c r="U487" s="226"/>
      <c r="V487" s="226"/>
      <c r="W487" s="226"/>
      <c r="X487" s="176"/>
      <c r="Y487" s="226"/>
      <c r="Z487" s="170"/>
      <c r="AA487" s="233"/>
      <c r="AB487" s="233"/>
      <c r="AC487" s="226"/>
      <c r="AD487" s="226"/>
      <c r="AE487" s="234"/>
      <c r="AF487" s="235"/>
      <c r="AG487" s="226"/>
      <c r="AH487" s="184"/>
      <c r="AI487" s="177"/>
      <c r="AJ487" s="173"/>
      <c r="AK487" s="177"/>
      <c r="AL487" s="173"/>
      <c r="AM487" s="173"/>
      <c r="AN487" s="184"/>
      <c r="AO487" s="184"/>
      <c r="AP487" s="186"/>
      <c r="BD487" s="160" t="e">
        <f t="shared" si="65"/>
        <v>#DIV/0!</v>
      </c>
      <c r="BE487" s="160" t="e">
        <f t="shared" si="66"/>
        <v>#DIV/0!</v>
      </c>
      <c r="BF487" s="159">
        <f t="shared" si="67"/>
        <v>0</v>
      </c>
      <c r="BG487" s="159">
        <f t="shared" si="68"/>
        <v>0</v>
      </c>
      <c r="BH487" s="159">
        <f t="shared" si="69"/>
        <v>0</v>
      </c>
      <c r="BI487" s="159">
        <f t="shared" si="70"/>
        <v>0</v>
      </c>
      <c r="BJ487" s="159">
        <f t="shared" si="71"/>
        <v>0</v>
      </c>
    </row>
    <row r="488" spans="1:62" s="159" customFormat="1" ht="17.25" thickTop="1" thickBot="1">
      <c r="A488" s="225">
        <v>14428</v>
      </c>
      <c r="B488" s="170">
        <v>42058</v>
      </c>
      <c r="C488" s="226" t="s">
        <v>103</v>
      </c>
      <c r="D488" s="227">
        <v>10000</v>
      </c>
      <c r="E488" s="226"/>
      <c r="F488" s="226"/>
      <c r="G488" s="227"/>
      <c r="H488" s="149"/>
      <c r="I488" s="149"/>
      <c r="J488" s="150"/>
      <c r="K488" s="151">
        <f t="shared" si="63"/>
        <v>0</v>
      </c>
      <c r="L488" s="151">
        <f t="shared" si="64"/>
        <v>0</v>
      </c>
      <c r="M488" s="226" t="s">
        <v>2469</v>
      </c>
      <c r="N488" s="228"/>
      <c r="O488" s="227"/>
      <c r="P488" s="170">
        <v>42058</v>
      </c>
      <c r="Q488" s="229" t="s">
        <v>2470</v>
      </c>
      <c r="R488" s="230"/>
      <c r="S488" s="231"/>
      <c r="T488" s="232"/>
      <c r="U488" s="189" t="s">
        <v>2471</v>
      </c>
      <c r="V488" s="226"/>
      <c r="W488" s="226" t="s">
        <v>2007</v>
      </c>
      <c r="X488" s="176"/>
      <c r="Y488" s="226"/>
      <c r="Z488" s="170"/>
      <c r="AA488" s="233" t="s">
        <v>404</v>
      </c>
      <c r="AB488" s="233" t="s">
        <v>404</v>
      </c>
      <c r="AC488" s="226"/>
      <c r="AD488" s="226"/>
      <c r="AE488" s="234"/>
      <c r="AF488" s="235"/>
      <c r="AG488" s="226"/>
      <c r="AH488" s="184"/>
      <c r="AI488" s="177"/>
      <c r="AJ488" s="173"/>
      <c r="AK488" s="177"/>
      <c r="AL488" s="173"/>
      <c r="AM488" s="173"/>
      <c r="AN488" s="184"/>
      <c r="AO488" s="184"/>
      <c r="AP488" s="186"/>
      <c r="BD488" s="160" t="e">
        <f t="shared" si="65"/>
        <v>#DIV/0!</v>
      </c>
      <c r="BE488" s="160">
        <f t="shared" si="66"/>
        <v>0</v>
      </c>
      <c r="BF488" s="159">
        <f t="shared" si="67"/>
        <v>0</v>
      </c>
      <c r="BG488" s="159">
        <f t="shared" si="68"/>
        <v>0</v>
      </c>
      <c r="BH488" s="159">
        <f t="shared" si="69"/>
        <v>44</v>
      </c>
      <c r="BI488" s="159">
        <f t="shared" si="70"/>
        <v>0</v>
      </c>
      <c r="BJ488" s="159">
        <f t="shared" si="71"/>
        <v>0</v>
      </c>
    </row>
    <row r="489" spans="1:62" s="159" customFormat="1" ht="17.25" thickTop="1" thickBot="1">
      <c r="A489" s="225">
        <v>14629</v>
      </c>
      <c r="B489" s="170">
        <v>42068</v>
      </c>
      <c r="C489" s="226" t="s">
        <v>103</v>
      </c>
      <c r="D489" s="227">
        <v>100</v>
      </c>
      <c r="E489" s="226"/>
      <c r="F489" s="226"/>
      <c r="G489" s="227"/>
      <c r="H489" s="149"/>
      <c r="I489" s="149"/>
      <c r="J489" s="150"/>
      <c r="K489" s="151">
        <f t="shared" ref="K489:K552" si="72">J489/(1.13)</f>
        <v>0</v>
      </c>
      <c r="L489" s="151">
        <f t="shared" ref="L489:L552" si="73">K489*0.13</f>
        <v>0</v>
      </c>
      <c r="M489" s="226" t="s">
        <v>2472</v>
      </c>
      <c r="N489" s="228"/>
      <c r="O489" s="227"/>
      <c r="P489" s="170">
        <v>42068</v>
      </c>
      <c r="Q489" s="229"/>
      <c r="R489" s="230"/>
      <c r="S489" s="231"/>
      <c r="T489" s="232"/>
      <c r="U489" s="189" t="s">
        <v>2471</v>
      </c>
      <c r="V489" s="226"/>
      <c r="W489" s="226" t="s">
        <v>2180</v>
      </c>
      <c r="X489" s="176"/>
      <c r="Y489" s="226"/>
      <c r="Z489" s="170"/>
      <c r="AA489" s="233" t="s">
        <v>279</v>
      </c>
      <c r="AB489" s="233" t="s">
        <v>2264</v>
      </c>
      <c r="AC489" s="226"/>
      <c r="AD489" s="226"/>
      <c r="AE489" s="234"/>
      <c r="AF489" s="235"/>
      <c r="AG489" s="226"/>
      <c r="AH489" s="184"/>
      <c r="AI489" s="177"/>
      <c r="AJ489" s="173"/>
      <c r="AK489" s="177"/>
      <c r="AL489" s="173"/>
      <c r="AM489" s="173"/>
      <c r="AN489" s="184"/>
      <c r="AO489" s="184"/>
      <c r="AP489" s="186"/>
      <c r="BD489" s="160" t="e">
        <f t="shared" si="65"/>
        <v>#DIV/0!</v>
      </c>
      <c r="BE489" s="160">
        <f t="shared" si="66"/>
        <v>0</v>
      </c>
      <c r="BF489" s="159">
        <f t="shared" si="67"/>
        <v>0</v>
      </c>
      <c r="BG489" s="159">
        <f t="shared" si="68"/>
        <v>0</v>
      </c>
      <c r="BH489" s="159">
        <f t="shared" si="69"/>
        <v>44</v>
      </c>
      <c r="BI489" s="159">
        <f t="shared" si="70"/>
        <v>0</v>
      </c>
      <c r="BJ489" s="159">
        <f t="shared" si="71"/>
        <v>0</v>
      </c>
    </row>
    <row r="490" spans="1:62" s="159" customFormat="1" ht="17.25" thickTop="1" thickBot="1">
      <c r="A490" s="225">
        <v>14702</v>
      </c>
      <c r="B490" s="170">
        <v>42069</v>
      </c>
      <c r="C490" s="226" t="s">
        <v>103</v>
      </c>
      <c r="D490" s="227">
        <v>100</v>
      </c>
      <c r="E490" s="226"/>
      <c r="F490" s="226"/>
      <c r="G490" s="227"/>
      <c r="H490" s="149"/>
      <c r="I490" s="149"/>
      <c r="J490" s="150"/>
      <c r="K490" s="151">
        <f t="shared" si="72"/>
        <v>0</v>
      </c>
      <c r="L490" s="151">
        <f t="shared" si="73"/>
        <v>0</v>
      </c>
      <c r="M490" s="226" t="s">
        <v>2473</v>
      </c>
      <c r="N490" s="228"/>
      <c r="O490" s="227"/>
      <c r="P490" s="170">
        <v>42069</v>
      </c>
      <c r="Q490" s="229"/>
      <c r="R490" s="230"/>
      <c r="S490" s="231"/>
      <c r="T490" s="232"/>
      <c r="U490" s="189" t="s">
        <v>2471</v>
      </c>
      <c r="V490" s="226"/>
      <c r="W490" s="226" t="s">
        <v>2180</v>
      </c>
      <c r="X490" s="176"/>
      <c r="Y490" s="226"/>
      <c r="Z490" s="170"/>
      <c r="AA490" s="233" t="s">
        <v>1988</v>
      </c>
      <c r="AB490" s="233" t="s">
        <v>471</v>
      </c>
      <c r="AC490" s="226"/>
      <c r="AD490" s="226"/>
      <c r="AE490" s="234"/>
      <c r="AF490" s="235"/>
      <c r="AG490" s="226"/>
      <c r="AH490" s="184"/>
      <c r="AI490" s="177"/>
      <c r="AJ490" s="173"/>
      <c r="AK490" s="177"/>
      <c r="AL490" s="173"/>
      <c r="AM490" s="173"/>
      <c r="AN490" s="184"/>
      <c r="AO490" s="184"/>
      <c r="AP490" s="186"/>
      <c r="BD490" s="160" t="e">
        <f t="shared" si="65"/>
        <v>#DIV/0!</v>
      </c>
      <c r="BE490" s="160">
        <f t="shared" si="66"/>
        <v>0</v>
      </c>
      <c r="BF490" s="159">
        <f t="shared" si="67"/>
        <v>0</v>
      </c>
      <c r="BG490" s="159">
        <f t="shared" si="68"/>
        <v>0</v>
      </c>
      <c r="BH490" s="159">
        <f t="shared" si="69"/>
        <v>44</v>
      </c>
      <c r="BI490" s="159">
        <f t="shared" si="70"/>
        <v>0</v>
      </c>
      <c r="BJ490" s="159">
        <f t="shared" si="71"/>
        <v>0</v>
      </c>
    </row>
    <row r="491" spans="1:62" s="159" customFormat="1" ht="17.25" thickTop="1" thickBot="1">
      <c r="A491" s="225">
        <v>14691</v>
      </c>
      <c r="B491" s="170">
        <v>42069</v>
      </c>
      <c r="C491" s="226" t="s">
        <v>103</v>
      </c>
      <c r="D491" s="227">
        <v>100</v>
      </c>
      <c r="E491" s="226"/>
      <c r="F491" s="226"/>
      <c r="G491" s="227"/>
      <c r="H491" s="149"/>
      <c r="I491" s="149"/>
      <c r="J491" s="150"/>
      <c r="K491" s="151">
        <f t="shared" si="72"/>
        <v>0</v>
      </c>
      <c r="L491" s="151">
        <f t="shared" si="73"/>
        <v>0</v>
      </c>
      <c r="M491" s="226" t="s">
        <v>2474</v>
      </c>
      <c r="N491" s="228"/>
      <c r="O491" s="227"/>
      <c r="P491" s="170">
        <v>42069</v>
      </c>
      <c r="Q491" s="229"/>
      <c r="R491" s="230"/>
      <c r="S491" s="231"/>
      <c r="T491" s="232"/>
      <c r="U491" s="189" t="s">
        <v>2471</v>
      </c>
      <c r="V491" s="226" t="s">
        <v>2475</v>
      </c>
      <c r="W491" s="226" t="s">
        <v>2180</v>
      </c>
      <c r="X491" s="176"/>
      <c r="Y491" s="226"/>
      <c r="Z491" s="170"/>
      <c r="AA491" s="233" t="s">
        <v>2264</v>
      </c>
      <c r="AB491" s="233" t="s">
        <v>2264</v>
      </c>
      <c r="AC491" s="226"/>
      <c r="AD491" s="226"/>
      <c r="AE491" s="234"/>
      <c r="AF491" s="235"/>
      <c r="AG491" s="226"/>
      <c r="AH491" s="184"/>
      <c r="AI491" s="177"/>
      <c r="AJ491" s="173"/>
      <c r="AK491" s="177"/>
      <c r="AL491" s="173"/>
      <c r="AM491" s="173"/>
      <c r="AN491" s="184"/>
      <c r="AO491" s="184"/>
      <c r="AP491" s="186"/>
      <c r="BD491" s="160" t="e">
        <f t="shared" si="65"/>
        <v>#DIV/0!</v>
      </c>
      <c r="BE491" s="160">
        <f t="shared" si="66"/>
        <v>0</v>
      </c>
      <c r="BF491" s="159">
        <f t="shared" si="67"/>
        <v>0</v>
      </c>
      <c r="BG491" s="159">
        <f t="shared" si="68"/>
        <v>0</v>
      </c>
      <c r="BH491" s="159">
        <f t="shared" si="69"/>
        <v>44</v>
      </c>
      <c r="BI491" s="159">
        <f t="shared" si="70"/>
        <v>0</v>
      </c>
      <c r="BJ491" s="159">
        <f t="shared" si="71"/>
        <v>0</v>
      </c>
    </row>
    <row r="492" spans="1:62" s="159" customFormat="1" ht="17.25" thickTop="1" thickBot="1">
      <c r="A492" s="225" t="s">
        <v>2476</v>
      </c>
      <c r="B492" s="170">
        <v>42068</v>
      </c>
      <c r="C492" s="226" t="s">
        <v>103</v>
      </c>
      <c r="D492" s="227">
        <f>9450+14900</f>
        <v>24350</v>
      </c>
      <c r="E492" s="226"/>
      <c r="F492" s="226"/>
      <c r="G492" s="227"/>
      <c r="H492" s="149"/>
      <c r="I492" s="149"/>
      <c r="J492" s="150"/>
      <c r="K492" s="151">
        <f t="shared" si="72"/>
        <v>0</v>
      </c>
      <c r="L492" s="151">
        <f t="shared" si="73"/>
        <v>0</v>
      </c>
      <c r="M492" s="226" t="s">
        <v>2477</v>
      </c>
      <c r="N492" s="228"/>
      <c r="O492" s="227"/>
      <c r="P492" s="170">
        <v>42068</v>
      </c>
      <c r="Q492" s="229" t="s">
        <v>2478</v>
      </c>
      <c r="R492" s="230"/>
      <c r="S492" s="231"/>
      <c r="T492" s="232"/>
      <c r="U492" s="189" t="s">
        <v>2471</v>
      </c>
      <c r="V492" s="226" t="s">
        <v>199</v>
      </c>
      <c r="W492" s="226" t="s">
        <v>2180</v>
      </c>
      <c r="X492" s="176"/>
      <c r="Y492" s="226"/>
      <c r="Z492" s="170"/>
      <c r="AA492" s="233" t="s">
        <v>337</v>
      </c>
      <c r="AB492" s="233" t="s">
        <v>471</v>
      </c>
      <c r="AC492" s="226"/>
      <c r="AD492" s="226"/>
      <c r="AE492" s="234"/>
      <c r="AF492" s="235"/>
      <c r="AG492" s="226"/>
      <c r="AH492" s="184"/>
      <c r="AI492" s="177"/>
      <c r="AJ492" s="173"/>
      <c r="AK492" s="177"/>
      <c r="AL492" s="173"/>
      <c r="AM492" s="173"/>
      <c r="AN492" s="184"/>
      <c r="AO492" s="184"/>
      <c r="AP492" s="186"/>
      <c r="BD492" s="160" t="e">
        <f t="shared" si="65"/>
        <v>#DIV/0!</v>
      </c>
      <c r="BE492" s="160">
        <f t="shared" si="66"/>
        <v>0</v>
      </c>
      <c r="BF492" s="159">
        <f t="shared" si="67"/>
        <v>0</v>
      </c>
      <c r="BG492" s="159">
        <f t="shared" si="68"/>
        <v>0</v>
      </c>
      <c r="BH492" s="159">
        <f t="shared" si="69"/>
        <v>44</v>
      </c>
      <c r="BI492" s="159">
        <f t="shared" si="70"/>
        <v>0</v>
      </c>
      <c r="BJ492" s="159">
        <f t="shared" si="71"/>
        <v>0</v>
      </c>
    </row>
    <row r="493" spans="1:62" s="159" customFormat="1" ht="17.25" thickTop="1" thickBot="1">
      <c r="A493" s="225">
        <v>14811</v>
      </c>
      <c r="B493" s="170">
        <v>42081</v>
      </c>
      <c r="C493" s="226" t="s">
        <v>103</v>
      </c>
      <c r="D493" s="227">
        <v>2000</v>
      </c>
      <c r="E493" s="226"/>
      <c r="F493" s="226"/>
      <c r="G493" s="227"/>
      <c r="H493" s="149"/>
      <c r="I493" s="149"/>
      <c r="J493" s="150"/>
      <c r="K493" s="151">
        <f t="shared" si="72"/>
        <v>0</v>
      </c>
      <c r="L493" s="151">
        <f t="shared" si="73"/>
        <v>0</v>
      </c>
      <c r="M493" s="226" t="s">
        <v>2479</v>
      </c>
      <c r="N493" s="228"/>
      <c r="O493" s="227"/>
      <c r="P493" s="170">
        <v>42081</v>
      </c>
      <c r="Q493" s="229" t="s">
        <v>2480</v>
      </c>
      <c r="R493" s="230"/>
      <c r="S493" s="231"/>
      <c r="T493" s="232"/>
      <c r="U493" s="189" t="s">
        <v>2471</v>
      </c>
      <c r="V493" s="226"/>
      <c r="W493" s="226" t="s">
        <v>2004</v>
      </c>
      <c r="X493" s="176"/>
      <c r="Y493" s="226"/>
      <c r="Z493" s="170"/>
      <c r="AA493" s="233" t="s">
        <v>337</v>
      </c>
      <c r="AB493" s="233" t="s">
        <v>471</v>
      </c>
      <c r="AC493" s="226"/>
      <c r="AD493" s="226"/>
      <c r="AE493" s="234"/>
      <c r="AF493" s="235"/>
      <c r="AG493" s="226"/>
      <c r="AH493" s="184"/>
      <c r="AI493" s="177"/>
      <c r="AJ493" s="173"/>
      <c r="AK493" s="177"/>
      <c r="AL493" s="173"/>
      <c r="AM493" s="173"/>
      <c r="AN493" s="184"/>
      <c r="AO493" s="184"/>
      <c r="AP493" s="186"/>
      <c r="BD493" s="160" t="e">
        <f t="shared" si="65"/>
        <v>#DIV/0!</v>
      </c>
      <c r="BE493" s="160">
        <f t="shared" si="66"/>
        <v>0</v>
      </c>
      <c r="BF493" s="159">
        <f t="shared" si="67"/>
        <v>0</v>
      </c>
      <c r="BG493" s="159">
        <f t="shared" si="68"/>
        <v>0</v>
      </c>
      <c r="BH493" s="159">
        <f t="shared" si="69"/>
        <v>44</v>
      </c>
      <c r="BI493" s="159">
        <f t="shared" si="70"/>
        <v>0</v>
      </c>
      <c r="BJ493" s="159">
        <f t="shared" si="71"/>
        <v>0</v>
      </c>
    </row>
    <row r="494" spans="1:62" s="159" customFormat="1" ht="17.25" thickTop="1" thickBot="1">
      <c r="A494" s="225">
        <v>14921</v>
      </c>
      <c r="B494" s="170">
        <v>42093</v>
      </c>
      <c r="C494" s="226" t="s">
        <v>103</v>
      </c>
      <c r="D494" s="227">
        <v>2000</v>
      </c>
      <c r="E494" s="226"/>
      <c r="F494" s="226"/>
      <c r="G494" s="227"/>
      <c r="H494" s="149"/>
      <c r="I494" s="149"/>
      <c r="J494" s="150"/>
      <c r="K494" s="151">
        <f t="shared" si="72"/>
        <v>0</v>
      </c>
      <c r="L494" s="151">
        <f t="shared" si="73"/>
        <v>0</v>
      </c>
      <c r="M494" s="226" t="s">
        <v>2481</v>
      </c>
      <c r="N494" s="228"/>
      <c r="O494" s="227"/>
      <c r="P494" s="170">
        <v>42093</v>
      </c>
      <c r="Q494" s="229"/>
      <c r="R494" s="230"/>
      <c r="S494" s="231"/>
      <c r="T494" s="232"/>
      <c r="U494" s="189" t="s">
        <v>2471</v>
      </c>
      <c r="V494" s="226"/>
      <c r="W494" s="226" t="s">
        <v>2004</v>
      </c>
      <c r="X494" s="176"/>
      <c r="Y494" s="226"/>
      <c r="Z494" s="170"/>
      <c r="AA494" s="233" t="s">
        <v>2258</v>
      </c>
      <c r="AB494" s="233" t="s">
        <v>585</v>
      </c>
      <c r="AC494" s="226"/>
      <c r="AD494" s="226"/>
      <c r="AE494" s="234"/>
      <c r="AF494" s="235"/>
      <c r="AG494" s="226"/>
      <c r="AH494" s="184"/>
      <c r="AI494" s="177"/>
      <c r="AJ494" s="173"/>
      <c r="AK494" s="177"/>
      <c r="AL494" s="173"/>
      <c r="AM494" s="173"/>
      <c r="AN494" s="184"/>
      <c r="AO494" s="184"/>
      <c r="AP494" s="186"/>
      <c r="BD494" s="160" t="e">
        <f t="shared" si="65"/>
        <v>#DIV/0!</v>
      </c>
      <c r="BE494" s="160">
        <f t="shared" si="66"/>
        <v>0</v>
      </c>
      <c r="BF494" s="159">
        <f t="shared" si="67"/>
        <v>0</v>
      </c>
      <c r="BG494" s="159">
        <f t="shared" si="68"/>
        <v>0</v>
      </c>
      <c r="BH494" s="159">
        <f t="shared" si="69"/>
        <v>44</v>
      </c>
      <c r="BI494" s="159">
        <f t="shared" si="70"/>
        <v>0</v>
      </c>
      <c r="BJ494" s="159">
        <f t="shared" si="71"/>
        <v>0</v>
      </c>
    </row>
    <row r="495" spans="1:62" s="159" customFormat="1" ht="17.25" thickTop="1" thickBot="1">
      <c r="A495" s="225">
        <v>4268</v>
      </c>
      <c r="B495" s="170">
        <v>42075</v>
      </c>
      <c r="C495" s="226" t="s">
        <v>2482</v>
      </c>
      <c r="D495" s="227">
        <v>1000</v>
      </c>
      <c r="E495" s="226"/>
      <c r="F495" s="226"/>
      <c r="G495" s="227"/>
      <c r="H495" s="149"/>
      <c r="I495" s="149"/>
      <c r="J495" s="150"/>
      <c r="K495" s="151">
        <f t="shared" si="72"/>
        <v>0</v>
      </c>
      <c r="L495" s="151">
        <f t="shared" si="73"/>
        <v>0</v>
      </c>
      <c r="M495" s="226" t="s">
        <v>2483</v>
      </c>
      <c r="N495" s="228"/>
      <c r="O495" s="227"/>
      <c r="P495" s="170">
        <v>42075</v>
      </c>
      <c r="Q495" s="229"/>
      <c r="R495" s="230"/>
      <c r="S495" s="231">
        <v>27210081202377</v>
      </c>
      <c r="T495" s="232"/>
      <c r="U495" s="189" t="s">
        <v>2471</v>
      </c>
      <c r="V495" s="226"/>
      <c r="W495" s="226"/>
      <c r="X495" s="176"/>
      <c r="Y495" s="226"/>
      <c r="Z495" s="170"/>
      <c r="AA495" s="233" t="s">
        <v>445</v>
      </c>
      <c r="AB495" s="233" t="s">
        <v>445</v>
      </c>
      <c r="AC495" s="226"/>
      <c r="AD495" s="226"/>
      <c r="AE495" s="234"/>
      <c r="AF495" s="235"/>
      <c r="AG495" s="226"/>
      <c r="AH495" s="184"/>
      <c r="AI495" s="177"/>
      <c r="AJ495" s="173"/>
      <c r="AK495" s="177"/>
      <c r="AL495" s="173"/>
      <c r="AM495" s="173"/>
      <c r="AN495" s="184"/>
      <c r="AO495" s="184"/>
      <c r="AP495" s="186"/>
      <c r="BD495" s="160" t="e">
        <f t="shared" si="65"/>
        <v>#DIV/0!</v>
      </c>
      <c r="BE495" s="160">
        <f t="shared" si="66"/>
        <v>0</v>
      </c>
      <c r="BF495" s="159">
        <f t="shared" si="67"/>
        <v>0</v>
      </c>
      <c r="BG495" s="159">
        <f t="shared" si="68"/>
        <v>14</v>
      </c>
      <c r="BH495" s="159">
        <f t="shared" si="69"/>
        <v>44</v>
      </c>
      <c r="BI495" s="159">
        <f t="shared" si="70"/>
        <v>0</v>
      </c>
      <c r="BJ495" s="159">
        <f t="shared" si="71"/>
        <v>0</v>
      </c>
    </row>
    <row r="496" spans="1:62" s="159" customFormat="1" ht="17.25" thickTop="1" thickBot="1">
      <c r="A496" s="225">
        <v>4276</v>
      </c>
      <c r="B496" s="170">
        <v>42076</v>
      </c>
      <c r="C496" s="226" t="s">
        <v>2482</v>
      </c>
      <c r="D496" s="227">
        <v>200</v>
      </c>
      <c r="E496" s="226"/>
      <c r="F496" s="226"/>
      <c r="G496" s="227"/>
      <c r="H496" s="149"/>
      <c r="I496" s="149"/>
      <c r="J496" s="150"/>
      <c r="K496" s="151">
        <f t="shared" si="72"/>
        <v>0</v>
      </c>
      <c r="L496" s="151">
        <f t="shared" si="73"/>
        <v>0</v>
      </c>
      <c r="M496" s="226" t="s">
        <v>2484</v>
      </c>
      <c r="N496" s="228"/>
      <c r="O496" s="227"/>
      <c r="P496" s="170">
        <v>42076</v>
      </c>
      <c r="Q496" s="229"/>
      <c r="R496" s="230"/>
      <c r="S496" s="231"/>
      <c r="T496" s="232"/>
      <c r="U496" s="189" t="s">
        <v>2471</v>
      </c>
      <c r="V496" s="226"/>
      <c r="W496" s="226"/>
      <c r="X496" s="176"/>
      <c r="Y496" s="226"/>
      <c r="Z496" s="170"/>
      <c r="AA496" s="233" t="s">
        <v>789</v>
      </c>
      <c r="AB496" s="233" t="s">
        <v>445</v>
      </c>
      <c r="AC496" s="226"/>
      <c r="AD496" s="226"/>
      <c r="AE496" s="234"/>
      <c r="AF496" s="235"/>
      <c r="AG496" s="226"/>
      <c r="AH496" s="184"/>
      <c r="AI496" s="177"/>
      <c r="AJ496" s="173"/>
      <c r="AK496" s="177"/>
      <c r="AL496" s="173"/>
      <c r="AM496" s="173"/>
      <c r="AN496" s="184"/>
      <c r="AO496" s="184"/>
      <c r="AP496" s="186"/>
      <c r="BD496" s="160" t="e">
        <f t="shared" si="65"/>
        <v>#DIV/0!</v>
      </c>
      <c r="BE496" s="160">
        <f t="shared" si="66"/>
        <v>0</v>
      </c>
      <c r="BF496" s="159">
        <f t="shared" si="67"/>
        <v>0</v>
      </c>
      <c r="BG496" s="159">
        <f t="shared" si="68"/>
        <v>0</v>
      </c>
      <c r="BH496" s="159">
        <f t="shared" si="69"/>
        <v>44</v>
      </c>
      <c r="BI496" s="159">
        <f t="shared" si="70"/>
        <v>0</v>
      </c>
      <c r="BJ496" s="159">
        <f t="shared" si="71"/>
        <v>0</v>
      </c>
    </row>
    <row r="497" spans="1:62" s="159" customFormat="1" ht="17.25" thickTop="1" thickBot="1">
      <c r="A497" s="225">
        <v>4247</v>
      </c>
      <c r="B497" s="170">
        <v>42069</v>
      </c>
      <c r="C497" s="226" t="s">
        <v>2482</v>
      </c>
      <c r="D497" s="227">
        <v>1000</v>
      </c>
      <c r="E497" s="226"/>
      <c r="F497" s="226"/>
      <c r="G497" s="227"/>
      <c r="H497" s="149"/>
      <c r="I497" s="149"/>
      <c r="J497" s="150"/>
      <c r="K497" s="151">
        <f t="shared" si="72"/>
        <v>0</v>
      </c>
      <c r="L497" s="151">
        <f t="shared" si="73"/>
        <v>0</v>
      </c>
      <c r="M497" s="226" t="s">
        <v>2485</v>
      </c>
      <c r="N497" s="228"/>
      <c r="O497" s="227"/>
      <c r="P497" s="170">
        <v>42069</v>
      </c>
      <c r="Q497" s="229"/>
      <c r="R497" s="230"/>
      <c r="S497" s="231"/>
      <c r="T497" s="232"/>
      <c r="U497" s="189" t="s">
        <v>2471</v>
      </c>
      <c r="V497" s="226"/>
      <c r="W497" s="226"/>
      <c r="X497" s="176"/>
      <c r="Y497" s="226"/>
      <c r="Z497" s="170"/>
      <c r="AA497" s="233" t="s">
        <v>404</v>
      </c>
      <c r="AB497" s="233" t="s">
        <v>404</v>
      </c>
      <c r="AC497" s="226"/>
      <c r="AD497" s="226"/>
      <c r="AE497" s="234"/>
      <c r="AF497" s="235"/>
      <c r="AG497" s="226"/>
      <c r="AH497" s="184"/>
      <c r="AI497" s="177"/>
      <c r="AJ497" s="173"/>
      <c r="AK497" s="177"/>
      <c r="AL497" s="173"/>
      <c r="AM497" s="173"/>
      <c r="AN497" s="184"/>
      <c r="AO497" s="184"/>
      <c r="AP497" s="186"/>
      <c r="BD497" s="160" t="e">
        <f t="shared" si="65"/>
        <v>#DIV/0!</v>
      </c>
      <c r="BE497" s="160">
        <f t="shared" si="66"/>
        <v>0</v>
      </c>
      <c r="BF497" s="159">
        <f t="shared" si="67"/>
        <v>0</v>
      </c>
      <c r="BG497" s="159">
        <f t="shared" si="68"/>
        <v>0</v>
      </c>
      <c r="BH497" s="159">
        <f t="shared" si="69"/>
        <v>44</v>
      </c>
      <c r="BI497" s="159">
        <f t="shared" si="70"/>
        <v>0</v>
      </c>
      <c r="BJ497" s="159">
        <f t="shared" si="71"/>
        <v>0</v>
      </c>
    </row>
    <row r="498" spans="1:62" s="159" customFormat="1" ht="17.25" thickTop="1" thickBot="1">
      <c r="A498" s="225"/>
      <c r="B498" s="170"/>
      <c r="C498" s="226"/>
      <c r="D498" s="236" t="s">
        <v>2486</v>
      </c>
      <c r="E498" s="226"/>
      <c r="F498" s="226"/>
      <c r="G498" s="227">
        <v>75000</v>
      </c>
      <c r="H498" s="149"/>
      <c r="I498" s="149"/>
      <c r="J498" s="150"/>
      <c r="K498" s="151">
        <f t="shared" si="72"/>
        <v>0</v>
      </c>
      <c r="L498" s="151">
        <f t="shared" si="73"/>
        <v>0</v>
      </c>
      <c r="M498" s="226" t="s">
        <v>2487</v>
      </c>
      <c r="N498" s="228"/>
      <c r="O498" s="227"/>
      <c r="P498" s="170">
        <v>42069</v>
      </c>
      <c r="Q498" s="229" t="s">
        <v>2488</v>
      </c>
      <c r="R498" s="230"/>
      <c r="S498" s="231"/>
      <c r="T498" s="232"/>
      <c r="U498" s="226" t="s">
        <v>2489</v>
      </c>
      <c r="V498" s="226"/>
      <c r="W498" s="226" t="s">
        <v>2007</v>
      </c>
      <c r="X498" s="176"/>
      <c r="Y498" s="226"/>
      <c r="Z498" s="170"/>
      <c r="AA498" s="233" t="s">
        <v>445</v>
      </c>
      <c r="AB498" s="233" t="s">
        <v>445</v>
      </c>
      <c r="AC498" s="226"/>
      <c r="AD498" s="226"/>
      <c r="AE498" s="234"/>
      <c r="AF498" s="235"/>
      <c r="AG498" s="226"/>
      <c r="AH498" s="184"/>
      <c r="AI498" s="177"/>
      <c r="AJ498" s="173"/>
      <c r="AK498" s="177"/>
      <c r="AL498" s="173"/>
      <c r="AM498" s="173"/>
      <c r="AN498" s="184"/>
      <c r="AO498" s="184"/>
      <c r="AP498" s="186"/>
      <c r="BD498" s="160" t="e">
        <f t="shared" si="65"/>
        <v>#VALUE!</v>
      </c>
      <c r="BE498" s="160">
        <f t="shared" si="66"/>
        <v>0</v>
      </c>
      <c r="BF498" s="159">
        <f t="shared" si="67"/>
        <v>0</v>
      </c>
      <c r="BG498" s="159">
        <f t="shared" si="68"/>
        <v>0</v>
      </c>
      <c r="BH498" s="159">
        <f t="shared" si="69"/>
        <v>56</v>
      </c>
      <c r="BI498" s="159">
        <f t="shared" si="70"/>
        <v>0</v>
      </c>
      <c r="BJ498" s="159">
        <f t="shared" si="71"/>
        <v>0</v>
      </c>
    </row>
    <row r="499" spans="1:62" s="159" customFormat="1" ht="17.25" thickTop="1" thickBot="1">
      <c r="A499" s="225" t="s">
        <v>2490</v>
      </c>
      <c r="B499" s="170" t="s">
        <v>2491</v>
      </c>
      <c r="C499" s="226" t="s">
        <v>103</v>
      </c>
      <c r="D499" s="227">
        <f>1000+5000+4500</f>
        <v>10500</v>
      </c>
      <c r="E499" s="226" t="s">
        <v>2492</v>
      </c>
      <c r="F499" s="226"/>
      <c r="G499" s="227">
        <v>85000</v>
      </c>
      <c r="H499" s="149"/>
      <c r="I499" s="149"/>
      <c r="J499" s="150"/>
      <c r="K499" s="151">
        <f t="shared" si="72"/>
        <v>0</v>
      </c>
      <c r="L499" s="151">
        <f t="shared" si="73"/>
        <v>0</v>
      </c>
      <c r="M499" s="226" t="s">
        <v>2493</v>
      </c>
      <c r="N499" s="228" t="s">
        <v>2494</v>
      </c>
      <c r="O499" s="227">
        <v>76500</v>
      </c>
      <c r="P499" s="170">
        <v>42375</v>
      </c>
      <c r="Q499" s="229" t="s">
        <v>2495</v>
      </c>
      <c r="R499" s="230"/>
      <c r="S499" s="231">
        <v>29302260104476</v>
      </c>
      <c r="T499" s="232"/>
      <c r="U499" s="226" t="s">
        <v>2496</v>
      </c>
      <c r="V499" s="226" t="s">
        <v>2497</v>
      </c>
      <c r="W499" s="226" t="s">
        <v>2498</v>
      </c>
      <c r="X499" s="176"/>
      <c r="Y499" s="226"/>
      <c r="Z499" s="170"/>
      <c r="AA499" s="233" t="s">
        <v>568</v>
      </c>
      <c r="AB499" s="233" t="s">
        <v>585</v>
      </c>
      <c r="AC499" s="226" t="s">
        <v>39</v>
      </c>
      <c r="AD499" s="226" t="s">
        <v>100</v>
      </c>
      <c r="AE499" s="234" t="s">
        <v>50</v>
      </c>
      <c r="AF499" s="235"/>
      <c r="AG499" s="226"/>
      <c r="AH499" s="184"/>
      <c r="AI499" s="177"/>
      <c r="AJ499" s="173" t="s">
        <v>2330</v>
      </c>
      <c r="AK499" s="177"/>
      <c r="AL499" s="173"/>
      <c r="AM499" s="173"/>
      <c r="AN499" s="184" t="s">
        <v>2468</v>
      </c>
      <c r="AO499" s="184"/>
      <c r="AP499" s="186"/>
      <c r="BD499" s="160" t="e">
        <f t="shared" si="65"/>
        <v>#DIV/0!</v>
      </c>
      <c r="BE499" s="160" t="e">
        <f t="shared" si="66"/>
        <v>#VALUE!</v>
      </c>
      <c r="BF499" s="159">
        <f t="shared" si="67"/>
        <v>0</v>
      </c>
      <c r="BG499" s="159">
        <f t="shared" si="68"/>
        <v>14</v>
      </c>
      <c r="BH499" s="159">
        <f t="shared" si="69"/>
        <v>55</v>
      </c>
      <c r="BI499" s="159">
        <f t="shared" si="70"/>
        <v>0</v>
      </c>
      <c r="BJ499" s="159">
        <f t="shared" si="71"/>
        <v>0</v>
      </c>
    </row>
    <row r="500" spans="1:62" s="159" customFormat="1" ht="17.25" thickTop="1" thickBot="1">
      <c r="A500" s="225">
        <v>15297</v>
      </c>
      <c r="B500" s="170">
        <v>42124</v>
      </c>
      <c r="C500" s="226" t="s">
        <v>103</v>
      </c>
      <c r="D500" s="227">
        <v>200</v>
      </c>
      <c r="E500" s="226"/>
      <c r="F500" s="226"/>
      <c r="G500" s="227"/>
      <c r="H500" s="149"/>
      <c r="I500" s="149"/>
      <c r="J500" s="150"/>
      <c r="K500" s="151">
        <f t="shared" si="72"/>
        <v>0</v>
      </c>
      <c r="L500" s="151">
        <f t="shared" si="73"/>
        <v>0</v>
      </c>
      <c r="M500" s="226" t="s">
        <v>2499</v>
      </c>
      <c r="N500" s="228"/>
      <c r="O500" s="227"/>
      <c r="P500" s="170">
        <v>42124</v>
      </c>
      <c r="Q500" s="229" t="s">
        <v>2500</v>
      </c>
      <c r="R500" s="230"/>
      <c r="S500" s="231"/>
      <c r="T500" s="232"/>
      <c r="U500" s="226" t="s">
        <v>2501</v>
      </c>
      <c r="V500" s="226"/>
      <c r="W500" s="226" t="s">
        <v>2004</v>
      </c>
      <c r="X500" s="176"/>
      <c r="Y500" s="226"/>
      <c r="Z500" s="170"/>
      <c r="AA500" s="233" t="s">
        <v>568</v>
      </c>
      <c r="AB500" s="233" t="s">
        <v>585</v>
      </c>
      <c r="AC500" s="226"/>
      <c r="AD500" s="226"/>
      <c r="AE500" s="234"/>
      <c r="AF500" s="235"/>
      <c r="AG500" s="226"/>
      <c r="AH500" s="184"/>
      <c r="AI500" s="177"/>
      <c r="AJ500" s="173"/>
      <c r="AK500" s="177"/>
      <c r="AL500" s="173"/>
      <c r="AM500" s="173"/>
      <c r="AN500" s="184"/>
      <c r="AO500" s="184"/>
      <c r="AP500" s="186"/>
      <c r="BD500" s="160" t="e">
        <f t="shared" si="65"/>
        <v>#DIV/0!</v>
      </c>
      <c r="BE500" s="160">
        <f t="shared" si="66"/>
        <v>0</v>
      </c>
      <c r="BF500" s="159">
        <f t="shared" si="67"/>
        <v>0</v>
      </c>
      <c r="BG500" s="159">
        <f t="shared" si="68"/>
        <v>0</v>
      </c>
      <c r="BH500" s="159">
        <f t="shared" si="69"/>
        <v>56</v>
      </c>
      <c r="BI500" s="159">
        <f t="shared" si="70"/>
        <v>0</v>
      </c>
      <c r="BJ500" s="159">
        <f t="shared" si="71"/>
        <v>0</v>
      </c>
    </row>
    <row r="501" spans="1:62" s="159" customFormat="1" ht="17.25" thickTop="1" thickBot="1">
      <c r="A501" s="225">
        <v>15293</v>
      </c>
      <c r="B501" s="170">
        <v>42124</v>
      </c>
      <c r="C501" s="226" t="s">
        <v>103</v>
      </c>
      <c r="D501" s="227">
        <v>500</v>
      </c>
      <c r="E501" s="226"/>
      <c r="F501" s="226"/>
      <c r="G501" s="227"/>
      <c r="H501" s="149"/>
      <c r="I501" s="149"/>
      <c r="J501" s="150"/>
      <c r="K501" s="151">
        <f t="shared" si="72"/>
        <v>0</v>
      </c>
      <c r="L501" s="151">
        <f t="shared" si="73"/>
        <v>0</v>
      </c>
      <c r="M501" s="226" t="s">
        <v>2502</v>
      </c>
      <c r="N501" s="228"/>
      <c r="O501" s="227"/>
      <c r="P501" s="170">
        <v>42124</v>
      </c>
      <c r="Q501" s="229" t="s">
        <v>2503</v>
      </c>
      <c r="R501" s="230" t="s">
        <v>2504</v>
      </c>
      <c r="S501" s="231"/>
      <c r="T501" s="232"/>
      <c r="U501" s="226" t="s">
        <v>2501</v>
      </c>
      <c r="V501" s="226"/>
      <c r="W501" s="226" t="s">
        <v>2004</v>
      </c>
      <c r="X501" s="176"/>
      <c r="Y501" s="226"/>
      <c r="Z501" s="170"/>
      <c r="AA501" s="233" t="s">
        <v>568</v>
      </c>
      <c r="AB501" s="233" t="s">
        <v>585</v>
      </c>
      <c r="AC501" s="226"/>
      <c r="AD501" s="226"/>
      <c r="AE501" s="234"/>
      <c r="AF501" s="235"/>
      <c r="AG501" s="226"/>
      <c r="AH501" s="184"/>
      <c r="AI501" s="177"/>
      <c r="AJ501" s="173"/>
      <c r="AK501" s="177"/>
      <c r="AL501" s="173"/>
      <c r="AM501" s="173"/>
      <c r="AN501" s="184"/>
      <c r="AO501" s="184"/>
      <c r="AP501" s="186"/>
      <c r="BD501" s="160" t="e">
        <f t="shared" si="65"/>
        <v>#DIV/0!</v>
      </c>
      <c r="BE501" s="160">
        <f t="shared" si="66"/>
        <v>0</v>
      </c>
      <c r="BF501" s="159">
        <f t="shared" si="67"/>
        <v>11</v>
      </c>
      <c r="BG501" s="159">
        <f t="shared" si="68"/>
        <v>0</v>
      </c>
      <c r="BH501" s="159">
        <f t="shared" si="69"/>
        <v>56</v>
      </c>
      <c r="BI501" s="159">
        <f t="shared" si="70"/>
        <v>0</v>
      </c>
      <c r="BJ501" s="159">
        <f t="shared" si="71"/>
        <v>0</v>
      </c>
    </row>
    <row r="502" spans="1:62" s="159" customFormat="1" ht="17.25" thickTop="1" thickBot="1">
      <c r="A502" s="225">
        <v>15299</v>
      </c>
      <c r="B502" s="170">
        <v>42124</v>
      </c>
      <c r="C502" s="226" t="s">
        <v>103</v>
      </c>
      <c r="D502" s="227">
        <v>200</v>
      </c>
      <c r="E502" s="226"/>
      <c r="F502" s="226"/>
      <c r="G502" s="227"/>
      <c r="H502" s="149"/>
      <c r="I502" s="149"/>
      <c r="J502" s="150"/>
      <c r="K502" s="151">
        <f t="shared" si="72"/>
        <v>0</v>
      </c>
      <c r="L502" s="151">
        <f t="shared" si="73"/>
        <v>0</v>
      </c>
      <c r="M502" s="226" t="s">
        <v>2505</v>
      </c>
      <c r="N502" s="228"/>
      <c r="O502" s="227"/>
      <c r="P502" s="170">
        <v>42124</v>
      </c>
      <c r="Q502" s="229" t="s">
        <v>2506</v>
      </c>
      <c r="R502" s="230"/>
      <c r="S502" s="231">
        <v>28406172300814</v>
      </c>
      <c r="T502" s="232"/>
      <c r="U502" s="226" t="s">
        <v>2501</v>
      </c>
      <c r="V502" s="226"/>
      <c r="W502" s="226" t="s">
        <v>2004</v>
      </c>
      <c r="X502" s="176"/>
      <c r="Y502" s="226"/>
      <c r="Z502" s="170"/>
      <c r="AA502" s="233" t="s">
        <v>568</v>
      </c>
      <c r="AB502" s="233" t="s">
        <v>585</v>
      </c>
      <c r="AC502" s="226"/>
      <c r="AD502" s="226"/>
      <c r="AE502" s="234"/>
      <c r="AF502" s="235"/>
      <c r="AG502" s="226"/>
      <c r="AH502" s="184"/>
      <c r="AI502" s="177"/>
      <c r="AJ502" s="173"/>
      <c r="AK502" s="177"/>
      <c r="AL502" s="173"/>
      <c r="AM502" s="173"/>
      <c r="AN502" s="184"/>
      <c r="AO502" s="184"/>
      <c r="AP502" s="186"/>
      <c r="BD502" s="160" t="e">
        <f t="shared" si="65"/>
        <v>#DIV/0!</v>
      </c>
      <c r="BE502" s="160">
        <f t="shared" si="66"/>
        <v>0</v>
      </c>
      <c r="BF502" s="159">
        <f t="shared" si="67"/>
        <v>0</v>
      </c>
      <c r="BG502" s="159">
        <f t="shared" si="68"/>
        <v>14</v>
      </c>
      <c r="BH502" s="159">
        <f t="shared" si="69"/>
        <v>56</v>
      </c>
      <c r="BI502" s="159">
        <f t="shared" si="70"/>
        <v>0</v>
      </c>
      <c r="BJ502" s="159">
        <f t="shared" si="71"/>
        <v>0</v>
      </c>
    </row>
    <row r="503" spans="1:62" s="159" customFormat="1" ht="17.25" thickTop="1" thickBot="1">
      <c r="A503" s="225">
        <v>15294</v>
      </c>
      <c r="B503" s="170">
        <v>42124</v>
      </c>
      <c r="C503" s="226" t="s">
        <v>103</v>
      </c>
      <c r="D503" s="227">
        <v>500</v>
      </c>
      <c r="E503" s="226"/>
      <c r="F503" s="226"/>
      <c r="G503" s="227"/>
      <c r="H503" s="149"/>
      <c r="I503" s="149"/>
      <c r="J503" s="150"/>
      <c r="K503" s="151">
        <f t="shared" si="72"/>
        <v>0</v>
      </c>
      <c r="L503" s="151">
        <f t="shared" si="73"/>
        <v>0</v>
      </c>
      <c r="M503" s="226" t="s">
        <v>2507</v>
      </c>
      <c r="N503" s="228"/>
      <c r="O503" s="227"/>
      <c r="P503" s="170">
        <v>42124</v>
      </c>
      <c r="Q503" s="229" t="s">
        <v>2508</v>
      </c>
      <c r="R503" s="230"/>
      <c r="S503" s="231"/>
      <c r="T503" s="232"/>
      <c r="U503" s="226" t="s">
        <v>2501</v>
      </c>
      <c r="V503" s="226"/>
      <c r="W503" s="226" t="s">
        <v>2004</v>
      </c>
      <c r="X503" s="176"/>
      <c r="Y503" s="226"/>
      <c r="Z503" s="170"/>
      <c r="AA503" s="233" t="s">
        <v>568</v>
      </c>
      <c r="AB503" s="233" t="s">
        <v>585</v>
      </c>
      <c r="AC503" s="226"/>
      <c r="AD503" s="226"/>
      <c r="AE503" s="234"/>
      <c r="AF503" s="235"/>
      <c r="AG503" s="226"/>
      <c r="AH503" s="184"/>
      <c r="AI503" s="177"/>
      <c r="AJ503" s="173"/>
      <c r="AK503" s="177"/>
      <c r="AL503" s="173"/>
      <c r="AM503" s="173"/>
      <c r="AN503" s="184"/>
      <c r="AO503" s="184"/>
      <c r="AP503" s="186"/>
      <c r="BD503" s="160" t="e">
        <f t="shared" si="65"/>
        <v>#DIV/0!</v>
      </c>
      <c r="BE503" s="160">
        <f t="shared" si="66"/>
        <v>0</v>
      </c>
      <c r="BF503" s="159">
        <f t="shared" si="67"/>
        <v>0</v>
      </c>
      <c r="BG503" s="159">
        <f t="shared" si="68"/>
        <v>0</v>
      </c>
      <c r="BH503" s="159">
        <f t="shared" si="69"/>
        <v>56</v>
      </c>
      <c r="BI503" s="159">
        <f t="shared" si="70"/>
        <v>0</v>
      </c>
      <c r="BJ503" s="159">
        <f t="shared" si="71"/>
        <v>0</v>
      </c>
    </row>
    <row r="504" spans="1:62" s="159" customFormat="1" ht="17.25" thickTop="1" thickBot="1">
      <c r="A504" s="225" t="s">
        <v>2509</v>
      </c>
      <c r="B504" s="170" t="s">
        <v>2510</v>
      </c>
      <c r="C504" s="226" t="s">
        <v>103</v>
      </c>
      <c r="D504" s="227">
        <f>9000+1000</f>
        <v>10000</v>
      </c>
      <c r="E504" s="226"/>
      <c r="F504" s="226"/>
      <c r="G504" s="227"/>
      <c r="H504" s="149"/>
      <c r="I504" s="149"/>
      <c r="J504" s="150"/>
      <c r="K504" s="151">
        <f t="shared" si="72"/>
        <v>0</v>
      </c>
      <c r="L504" s="151">
        <f t="shared" si="73"/>
        <v>0</v>
      </c>
      <c r="M504" s="226" t="s">
        <v>2511</v>
      </c>
      <c r="N504" s="228"/>
      <c r="O504" s="227"/>
      <c r="P504" s="170">
        <v>42278</v>
      </c>
      <c r="Q504" s="229" t="s">
        <v>2512</v>
      </c>
      <c r="R504" s="230" t="s">
        <v>2513</v>
      </c>
      <c r="S504" s="231"/>
      <c r="T504" s="232"/>
      <c r="U504" s="226" t="s">
        <v>2501</v>
      </c>
      <c r="V504" s="226"/>
      <c r="W504" s="226"/>
      <c r="X504" s="176"/>
      <c r="Y504" s="226"/>
      <c r="Z504" s="170"/>
      <c r="AA504" s="233" t="s">
        <v>1745</v>
      </c>
      <c r="AB504" s="233" t="s">
        <v>585</v>
      </c>
      <c r="AC504" s="226"/>
      <c r="AD504" s="226"/>
      <c r="AE504" s="234"/>
      <c r="AF504" s="235"/>
      <c r="AG504" s="226"/>
      <c r="AH504" s="184"/>
      <c r="AI504" s="177"/>
      <c r="AJ504" s="173"/>
      <c r="AK504" s="177"/>
      <c r="AL504" s="173"/>
      <c r="AM504" s="173"/>
      <c r="AN504" s="184"/>
      <c r="AO504" s="184"/>
      <c r="AP504" s="186"/>
      <c r="BD504" s="160" t="e">
        <f t="shared" si="65"/>
        <v>#DIV/0!</v>
      </c>
      <c r="BE504" s="160">
        <f t="shared" si="66"/>
        <v>0</v>
      </c>
      <c r="BF504" s="159">
        <f t="shared" si="67"/>
        <v>11</v>
      </c>
      <c r="BG504" s="159">
        <f t="shared" si="68"/>
        <v>0</v>
      </c>
      <c r="BH504" s="159">
        <f t="shared" si="69"/>
        <v>56</v>
      </c>
      <c r="BI504" s="159">
        <f t="shared" si="70"/>
        <v>0</v>
      </c>
      <c r="BJ504" s="159">
        <f t="shared" si="71"/>
        <v>0</v>
      </c>
    </row>
    <row r="505" spans="1:62" s="159" customFormat="1" ht="17.25" thickTop="1" thickBot="1">
      <c r="A505" s="225">
        <v>18100</v>
      </c>
      <c r="B505" s="170">
        <v>42369</v>
      </c>
      <c r="C505" s="226" t="s">
        <v>103</v>
      </c>
      <c r="D505" s="227">
        <v>1000</v>
      </c>
      <c r="E505" s="226"/>
      <c r="F505" s="226"/>
      <c r="G505" s="227"/>
      <c r="H505" s="149"/>
      <c r="I505" s="149"/>
      <c r="J505" s="150"/>
      <c r="K505" s="151">
        <f t="shared" si="72"/>
        <v>0</v>
      </c>
      <c r="L505" s="151">
        <f t="shared" si="73"/>
        <v>0</v>
      </c>
      <c r="M505" s="226" t="s">
        <v>2514</v>
      </c>
      <c r="N505" s="228"/>
      <c r="O505" s="227"/>
      <c r="P505" s="170">
        <v>42369</v>
      </c>
      <c r="Q505" s="229" t="s">
        <v>2515</v>
      </c>
      <c r="R505" s="230"/>
      <c r="S505" s="231">
        <v>28310010128662</v>
      </c>
      <c r="T505" s="232"/>
      <c r="U505" s="226" t="s">
        <v>2501</v>
      </c>
      <c r="V505" s="226"/>
      <c r="W505" s="226"/>
      <c r="X505" s="176"/>
      <c r="Y505" s="226"/>
      <c r="Z505" s="170"/>
      <c r="AA505" s="233" t="s">
        <v>568</v>
      </c>
      <c r="AB505" s="233" t="s">
        <v>585</v>
      </c>
      <c r="AC505" s="226"/>
      <c r="AD505" s="226"/>
      <c r="AE505" s="234"/>
      <c r="AF505" s="235"/>
      <c r="AG505" s="226"/>
      <c r="AH505" s="184"/>
      <c r="AI505" s="177"/>
      <c r="AJ505" s="173"/>
      <c r="AK505" s="177"/>
      <c r="AL505" s="173"/>
      <c r="AM505" s="173"/>
      <c r="AN505" s="184"/>
      <c r="AO505" s="184"/>
      <c r="AP505" s="186"/>
      <c r="BD505" s="160" t="e">
        <f t="shared" si="65"/>
        <v>#DIV/0!</v>
      </c>
      <c r="BE505" s="160">
        <f t="shared" si="66"/>
        <v>0</v>
      </c>
      <c r="BF505" s="159">
        <f t="shared" si="67"/>
        <v>0</v>
      </c>
      <c r="BG505" s="159">
        <f t="shared" si="68"/>
        <v>14</v>
      </c>
      <c r="BH505" s="159">
        <f t="shared" si="69"/>
        <v>56</v>
      </c>
      <c r="BI505" s="159">
        <f t="shared" si="70"/>
        <v>0</v>
      </c>
      <c r="BJ505" s="159">
        <f t="shared" si="71"/>
        <v>0</v>
      </c>
    </row>
    <row r="506" spans="1:62" s="159" customFormat="1" ht="17.25" thickTop="1" thickBot="1">
      <c r="A506" s="225">
        <v>18134</v>
      </c>
      <c r="B506" s="170">
        <v>42373</v>
      </c>
      <c r="C506" s="226" t="s">
        <v>103</v>
      </c>
      <c r="D506" s="227">
        <v>75000</v>
      </c>
      <c r="E506" s="226"/>
      <c r="F506" s="226"/>
      <c r="G506" s="227"/>
      <c r="H506" s="149"/>
      <c r="I506" s="149"/>
      <c r="J506" s="150"/>
      <c r="K506" s="151">
        <f t="shared" si="72"/>
        <v>0</v>
      </c>
      <c r="L506" s="151">
        <f t="shared" si="73"/>
        <v>0</v>
      </c>
      <c r="M506" s="226" t="s">
        <v>2516</v>
      </c>
      <c r="N506" s="228"/>
      <c r="O506" s="227"/>
      <c r="P506" s="170"/>
      <c r="Q506" s="229" t="s">
        <v>2517</v>
      </c>
      <c r="R506" s="230" t="s">
        <v>2518</v>
      </c>
      <c r="S506" s="231">
        <v>27109250105014</v>
      </c>
      <c r="T506" s="232"/>
      <c r="U506" s="226" t="s">
        <v>2501</v>
      </c>
      <c r="V506" s="226" t="s">
        <v>2519</v>
      </c>
      <c r="W506" s="226"/>
      <c r="X506" s="176"/>
      <c r="Y506" s="226"/>
      <c r="Z506" s="170"/>
      <c r="AA506" s="233" t="s">
        <v>568</v>
      </c>
      <c r="AB506" s="233" t="s">
        <v>585</v>
      </c>
      <c r="AC506" s="226"/>
      <c r="AD506" s="226"/>
      <c r="AE506" s="234"/>
      <c r="AF506" s="235"/>
      <c r="AG506" s="226"/>
      <c r="AH506" s="184"/>
      <c r="AI506" s="177"/>
      <c r="AJ506" s="173" t="s">
        <v>2520</v>
      </c>
      <c r="AK506" s="177"/>
      <c r="AL506" s="173"/>
      <c r="AM506" s="173"/>
      <c r="AN506" s="184"/>
      <c r="AO506" s="184"/>
      <c r="AP506" s="186"/>
      <c r="BD506" s="160" t="e">
        <f t="shared" si="65"/>
        <v>#DIV/0!</v>
      </c>
      <c r="BE506" s="160" t="e">
        <f t="shared" si="66"/>
        <v>#DIV/0!</v>
      </c>
      <c r="BF506" s="159">
        <f t="shared" si="67"/>
        <v>8</v>
      </c>
      <c r="BG506" s="159">
        <f t="shared" si="68"/>
        <v>14</v>
      </c>
      <c r="BH506" s="159">
        <f t="shared" si="69"/>
        <v>56</v>
      </c>
      <c r="BI506" s="159">
        <f t="shared" si="70"/>
        <v>0</v>
      </c>
      <c r="BJ506" s="159">
        <f t="shared" si="71"/>
        <v>0</v>
      </c>
    </row>
    <row r="507" spans="1:62" s="159" customFormat="1" ht="17.25" thickTop="1" thickBot="1">
      <c r="A507" s="225">
        <v>15630</v>
      </c>
      <c r="B507" s="170">
        <v>42154</v>
      </c>
      <c r="C507" s="226" t="s">
        <v>103</v>
      </c>
      <c r="D507" s="227">
        <v>13700</v>
      </c>
      <c r="E507" s="226"/>
      <c r="F507" s="226"/>
      <c r="G507" s="227"/>
      <c r="H507" s="149"/>
      <c r="I507" s="149"/>
      <c r="J507" s="150"/>
      <c r="K507" s="151">
        <f t="shared" si="72"/>
        <v>0</v>
      </c>
      <c r="L507" s="151">
        <f t="shared" si="73"/>
        <v>0</v>
      </c>
      <c r="M507" s="226" t="s">
        <v>2521</v>
      </c>
      <c r="N507" s="228"/>
      <c r="O507" s="227"/>
      <c r="P507" s="170">
        <v>42154</v>
      </c>
      <c r="Q507" s="229" t="s">
        <v>2522</v>
      </c>
      <c r="R507" s="230"/>
      <c r="S507" s="231"/>
      <c r="T507" s="232"/>
      <c r="U507" s="189" t="s">
        <v>2523</v>
      </c>
      <c r="V507" s="226"/>
      <c r="W507" s="226" t="s">
        <v>2004</v>
      </c>
      <c r="X507" s="176"/>
      <c r="Y507" s="226"/>
      <c r="Z507" s="170"/>
      <c r="AA507" s="233" t="s">
        <v>2258</v>
      </c>
      <c r="AB507" s="233" t="s">
        <v>585</v>
      </c>
      <c r="AC507" s="226"/>
      <c r="AD507" s="226"/>
      <c r="AE507" s="234"/>
      <c r="AF507" s="235"/>
      <c r="AG507" s="226"/>
      <c r="AH507" s="184"/>
      <c r="AI507" s="177"/>
      <c r="AJ507" s="173"/>
      <c r="AK507" s="177"/>
      <c r="AL507" s="173"/>
      <c r="AM507" s="173"/>
      <c r="AN507" s="184"/>
      <c r="AO507" s="184"/>
      <c r="AP507" s="186"/>
      <c r="BD507" s="160" t="e">
        <f t="shared" si="65"/>
        <v>#DIV/0!</v>
      </c>
      <c r="BE507" s="160">
        <f t="shared" si="66"/>
        <v>0</v>
      </c>
      <c r="BF507" s="159">
        <f t="shared" si="67"/>
        <v>0</v>
      </c>
      <c r="BG507" s="159">
        <f t="shared" si="68"/>
        <v>0</v>
      </c>
      <c r="BH507" s="159">
        <f t="shared" si="69"/>
        <v>45</v>
      </c>
      <c r="BI507" s="159">
        <f t="shared" si="70"/>
        <v>0</v>
      </c>
      <c r="BJ507" s="159">
        <f t="shared" si="71"/>
        <v>0</v>
      </c>
    </row>
    <row r="508" spans="1:62" s="159" customFormat="1" ht="17.25" thickTop="1" thickBot="1">
      <c r="A508" s="225">
        <v>17690</v>
      </c>
      <c r="B508" s="170">
        <v>42328</v>
      </c>
      <c r="C508" s="226" t="s">
        <v>103</v>
      </c>
      <c r="D508" s="227">
        <v>1000</v>
      </c>
      <c r="E508" s="226"/>
      <c r="F508" s="226"/>
      <c r="G508" s="227"/>
      <c r="H508" s="149"/>
      <c r="I508" s="149"/>
      <c r="J508" s="150"/>
      <c r="K508" s="151">
        <f t="shared" si="72"/>
        <v>0</v>
      </c>
      <c r="L508" s="151">
        <f t="shared" si="73"/>
        <v>0</v>
      </c>
      <c r="M508" s="226" t="s">
        <v>2524</v>
      </c>
      <c r="N508" s="228"/>
      <c r="O508" s="227"/>
      <c r="P508" s="170">
        <v>42343</v>
      </c>
      <c r="Q508" s="229" t="s">
        <v>2525</v>
      </c>
      <c r="R508" s="230"/>
      <c r="S508" s="231"/>
      <c r="T508" s="232"/>
      <c r="U508" s="189" t="s">
        <v>2526</v>
      </c>
      <c r="V508" s="226"/>
      <c r="W508" s="226"/>
      <c r="X508" s="176"/>
      <c r="Y508" s="226"/>
      <c r="Z508" s="170"/>
      <c r="AA508" s="233" t="s">
        <v>337</v>
      </c>
      <c r="AB508" s="233" t="s">
        <v>471</v>
      </c>
      <c r="AC508" s="226"/>
      <c r="AD508" s="226"/>
      <c r="AE508" s="234"/>
      <c r="AF508" s="235"/>
      <c r="AG508" s="226"/>
      <c r="AH508" s="184"/>
      <c r="AI508" s="177"/>
      <c r="AJ508" s="173"/>
      <c r="AK508" s="177"/>
      <c r="AL508" s="173"/>
      <c r="AM508" s="173"/>
      <c r="AN508" s="184"/>
      <c r="AO508" s="184"/>
      <c r="AP508" s="186"/>
      <c r="BD508" s="160" t="e">
        <f t="shared" si="65"/>
        <v>#DIV/0!</v>
      </c>
      <c r="BE508" s="160">
        <f t="shared" si="66"/>
        <v>0</v>
      </c>
      <c r="BF508" s="159">
        <f t="shared" si="67"/>
        <v>0</v>
      </c>
      <c r="BG508" s="159">
        <f t="shared" si="68"/>
        <v>0</v>
      </c>
      <c r="BH508" s="159">
        <f t="shared" si="69"/>
        <v>45</v>
      </c>
      <c r="BI508" s="159">
        <f t="shared" si="70"/>
        <v>0</v>
      </c>
      <c r="BJ508" s="159">
        <f t="shared" si="71"/>
        <v>0</v>
      </c>
    </row>
    <row r="509" spans="1:62" s="159" customFormat="1" ht="17.25" thickTop="1" thickBot="1">
      <c r="A509" s="225">
        <v>18956</v>
      </c>
      <c r="B509" s="170">
        <v>42360</v>
      </c>
      <c r="C509" s="226" t="s">
        <v>101</v>
      </c>
      <c r="D509" s="227">
        <v>1000</v>
      </c>
      <c r="E509" s="226"/>
      <c r="F509" s="226"/>
      <c r="G509" s="227"/>
      <c r="H509" s="149"/>
      <c r="I509" s="149"/>
      <c r="J509" s="150"/>
      <c r="K509" s="151">
        <f t="shared" si="72"/>
        <v>0</v>
      </c>
      <c r="L509" s="151">
        <f t="shared" si="73"/>
        <v>0</v>
      </c>
      <c r="M509" s="226" t="s">
        <v>2527</v>
      </c>
      <c r="N509" s="228"/>
      <c r="O509" s="227"/>
      <c r="P509" s="170">
        <v>42361</v>
      </c>
      <c r="Q509" s="229" t="s">
        <v>2528</v>
      </c>
      <c r="R509" s="230"/>
      <c r="S509" s="231">
        <v>28004051700041</v>
      </c>
      <c r="T509" s="232"/>
      <c r="U509" s="189" t="s">
        <v>2526</v>
      </c>
      <c r="V509" s="226"/>
      <c r="W509" s="226"/>
      <c r="X509" s="176"/>
      <c r="Y509" s="226"/>
      <c r="Z509" s="170"/>
      <c r="AA509" s="233" t="s">
        <v>337</v>
      </c>
      <c r="AB509" s="233" t="s">
        <v>471</v>
      </c>
      <c r="AC509" s="226"/>
      <c r="AD509" s="226"/>
      <c r="AE509" s="234"/>
      <c r="AF509" s="235"/>
      <c r="AG509" s="226"/>
      <c r="AH509" s="184"/>
      <c r="AI509" s="177"/>
      <c r="AJ509" s="173"/>
      <c r="AK509" s="177"/>
      <c r="AL509" s="173"/>
      <c r="AM509" s="173"/>
      <c r="AN509" s="184"/>
      <c r="AO509" s="184"/>
      <c r="AP509" s="186"/>
      <c r="BD509" s="160" t="e">
        <f t="shared" si="65"/>
        <v>#DIV/0!</v>
      </c>
      <c r="BE509" s="160">
        <f t="shared" si="66"/>
        <v>0</v>
      </c>
      <c r="BF509" s="159">
        <f t="shared" si="67"/>
        <v>0</v>
      </c>
      <c r="BG509" s="159">
        <f t="shared" si="68"/>
        <v>14</v>
      </c>
      <c r="BH509" s="159">
        <f t="shared" si="69"/>
        <v>45</v>
      </c>
      <c r="BI509" s="159">
        <f t="shared" si="70"/>
        <v>0</v>
      </c>
      <c r="BJ509" s="159">
        <f t="shared" si="71"/>
        <v>0</v>
      </c>
    </row>
    <row r="510" spans="1:62" s="159" customFormat="1" ht="17.25" thickTop="1" thickBot="1">
      <c r="A510" s="225">
        <v>18168</v>
      </c>
      <c r="B510" s="170">
        <v>42376</v>
      </c>
      <c r="C510" s="226" t="s">
        <v>103</v>
      </c>
      <c r="D510" s="227">
        <v>25000</v>
      </c>
      <c r="E510" s="226"/>
      <c r="F510" s="226"/>
      <c r="G510" s="227"/>
      <c r="H510" s="149"/>
      <c r="I510" s="149"/>
      <c r="J510" s="150"/>
      <c r="K510" s="151">
        <f t="shared" si="72"/>
        <v>0</v>
      </c>
      <c r="L510" s="151">
        <f t="shared" si="73"/>
        <v>0</v>
      </c>
      <c r="M510" s="226" t="s">
        <v>2529</v>
      </c>
      <c r="N510" s="228"/>
      <c r="O510" s="227"/>
      <c r="P510" s="170">
        <v>42375</v>
      </c>
      <c r="Q510" s="229" t="s">
        <v>2530</v>
      </c>
      <c r="R510" s="230" t="s">
        <v>2531</v>
      </c>
      <c r="S510" s="231">
        <v>26904211401111</v>
      </c>
      <c r="T510" s="232"/>
      <c r="U510" s="189" t="s">
        <v>2532</v>
      </c>
      <c r="V510" s="226"/>
      <c r="W510" s="226"/>
      <c r="X510" s="176"/>
      <c r="Y510" s="226"/>
      <c r="Z510" s="170"/>
      <c r="AA510" s="233" t="s">
        <v>406</v>
      </c>
      <c r="AB510" s="233" t="s">
        <v>2533</v>
      </c>
      <c r="AC510" s="226"/>
      <c r="AD510" s="226"/>
      <c r="AE510" s="234"/>
      <c r="AF510" s="235"/>
      <c r="AG510" s="226"/>
      <c r="AH510" s="184"/>
      <c r="AI510" s="177"/>
      <c r="AJ510" s="173"/>
      <c r="AK510" s="177"/>
      <c r="AL510" s="173"/>
      <c r="AM510" s="173"/>
      <c r="AN510" s="184"/>
      <c r="AO510" s="184"/>
      <c r="AP510" s="186"/>
      <c r="BD510" s="160" t="e">
        <f t="shared" si="65"/>
        <v>#DIV/0!</v>
      </c>
      <c r="BE510" s="160">
        <f t="shared" si="66"/>
        <v>0</v>
      </c>
      <c r="BF510" s="159">
        <f t="shared" si="67"/>
        <v>7</v>
      </c>
      <c r="BG510" s="159">
        <f t="shared" si="68"/>
        <v>14</v>
      </c>
      <c r="BH510" s="159">
        <f t="shared" si="69"/>
        <v>44</v>
      </c>
      <c r="BI510" s="159">
        <f t="shared" si="70"/>
        <v>0</v>
      </c>
      <c r="BJ510" s="159">
        <f t="shared" si="71"/>
        <v>0</v>
      </c>
    </row>
    <row r="511" spans="1:62" s="159" customFormat="1" ht="17.25" thickTop="1" thickBot="1">
      <c r="A511" s="225"/>
      <c r="B511" s="170"/>
      <c r="C511" s="226"/>
      <c r="D511" s="227"/>
      <c r="E511" s="226"/>
      <c r="F511" s="226"/>
      <c r="G511" s="227"/>
      <c r="H511" s="149"/>
      <c r="I511" s="149"/>
      <c r="J511" s="150"/>
      <c r="K511" s="151">
        <f t="shared" si="72"/>
        <v>0</v>
      </c>
      <c r="L511" s="151">
        <f t="shared" si="73"/>
        <v>0</v>
      </c>
      <c r="M511" s="226"/>
      <c r="N511" s="228"/>
      <c r="O511" s="227"/>
      <c r="P511" s="170"/>
      <c r="Q511" s="229"/>
      <c r="R511" s="230"/>
      <c r="S511" s="231"/>
      <c r="T511" s="232"/>
      <c r="U511" s="226"/>
      <c r="V511" s="226"/>
      <c r="W511" s="226"/>
      <c r="X511" s="176"/>
      <c r="Y511" s="226"/>
      <c r="Z511" s="170"/>
      <c r="AA511" s="233"/>
      <c r="AB511" s="233"/>
      <c r="AC511" s="226"/>
      <c r="AD511" s="226"/>
      <c r="AE511" s="234"/>
      <c r="AF511" s="235"/>
      <c r="AG511" s="226"/>
      <c r="AH511" s="184"/>
      <c r="AI511" s="177"/>
      <c r="AJ511" s="173"/>
      <c r="AK511" s="177"/>
      <c r="AL511" s="173"/>
      <c r="AM511" s="173"/>
      <c r="AN511" s="184"/>
      <c r="AO511" s="184"/>
      <c r="AP511" s="186"/>
      <c r="BD511" s="160" t="e">
        <f t="shared" si="65"/>
        <v>#DIV/0!</v>
      </c>
      <c r="BE511" s="160" t="e">
        <f t="shared" si="66"/>
        <v>#DIV/0!</v>
      </c>
      <c r="BF511" s="159">
        <f t="shared" si="67"/>
        <v>0</v>
      </c>
      <c r="BG511" s="159">
        <f t="shared" si="68"/>
        <v>0</v>
      </c>
      <c r="BH511" s="159">
        <f t="shared" si="69"/>
        <v>0</v>
      </c>
      <c r="BI511" s="159">
        <f t="shared" si="70"/>
        <v>0</v>
      </c>
      <c r="BJ511" s="159">
        <f t="shared" si="71"/>
        <v>0</v>
      </c>
    </row>
    <row r="512" spans="1:62" s="159" customFormat="1" ht="17.25" thickTop="1" thickBot="1">
      <c r="A512" s="225"/>
      <c r="B512" s="170"/>
      <c r="C512" s="226"/>
      <c r="D512" s="227">
        <v>8500</v>
      </c>
      <c r="E512" s="226" t="s">
        <v>1911</v>
      </c>
      <c r="F512" s="226"/>
      <c r="G512" s="227">
        <v>70000</v>
      </c>
      <c r="H512" s="149"/>
      <c r="I512" s="149"/>
      <c r="J512" s="150"/>
      <c r="K512" s="151">
        <f t="shared" si="72"/>
        <v>0</v>
      </c>
      <c r="L512" s="151">
        <f t="shared" si="73"/>
        <v>0</v>
      </c>
      <c r="M512" s="226" t="s">
        <v>2534</v>
      </c>
      <c r="N512" s="228" t="s">
        <v>2535</v>
      </c>
      <c r="O512" s="227">
        <v>41995</v>
      </c>
      <c r="P512" s="170">
        <v>41995</v>
      </c>
      <c r="Q512" s="229" t="s">
        <v>2536</v>
      </c>
      <c r="R512" s="230"/>
      <c r="S512" s="231">
        <v>27208020101808</v>
      </c>
      <c r="T512" s="232" t="s">
        <v>2537</v>
      </c>
      <c r="U512" s="226" t="s">
        <v>2538</v>
      </c>
      <c r="V512" s="226"/>
      <c r="W512" s="226" t="s">
        <v>2539</v>
      </c>
      <c r="X512" s="176">
        <v>41996</v>
      </c>
      <c r="Y512" s="226"/>
      <c r="Z512" s="170"/>
      <c r="AA512" s="233" t="s">
        <v>284</v>
      </c>
      <c r="AB512" s="233" t="s">
        <v>445</v>
      </c>
      <c r="AC512" s="226" t="s">
        <v>2160</v>
      </c>
      <c r="AD512" s="226" t="s">
        <v>36</v>
      </c>
      <c r="AE512" s="234" t="s">
        <v>36</v>
      </c>
      <c r="AF512" s="235"/>
      <c r="AG512" s="226"/>
      <c r="AH512" s="184"/>
      <c r="AI512" s="177"/>
      <c r="AJ512" s="173"/>
      <c r="AK512" s="177"/>
      <c r="AL512" s="173" t="s">
        <v>2540</v>
      </c>
      <c r="AM512" s="173"/>
      <c r="AN512" s="184"/>
      <c r="AO512" s="184"/>
      <c r="AP512" s="186"/>
      <c r="BD512" s="160" t="e">
        <f t="shared" si="65"/>
        <v>#DIV/0!</v>
      </c>
      <c r="BE512" s="160" t="e">
        <f t="shared" si="66"/>
        <v>#VALUE!</v>
      </c>
      <c r="BF512" s="159">
        <f t="shared" si="67"/>
        <v>0</v>
      </c>
      <c r="BG512" s="159">
        <f t="shared" si="68"/>
        <v>14</v>
      </c>
      <c r="BH512" s="159">
        <f t="shared" si="69"/>
        <v>63</v>
      </c>
      <c r="BI512" s="159">
        <f t="shared" si="70"/>
        <v>0</v>
      </c>
      <c r="BJ512" s="159">
        <f t="shared" si="71"/>
        <v>0</v>
      </c>
    </row>
    <row r="513" spans="1:62" s="159" customFormat="1" ht="17.25" thickTop="1" thickBot="1">
      <c r="A513" s="225"/>
      <c r="B513" s="170"/>
      <c r="C513" s="226"/>
      <c r="D513" s="227">
        <v>8500</v>
      </c>
      <c r="E513" s="226" t="s">
        <v>2058</v>
      </c>
      <c r="F513" s="226"/>
      <c r="G513" s="227">
        <v>70000</v>
      </c>
      <c r="H513" s="149"/>
      <c r="I513" s="149"/>
      <c r="J513" s="150"/>
      <c r="K513" s="151">
        <f t="shared" si="72"/>
        <v>0</v>
      </c>
      <c r="L513" s="151">
        <f t="shared" si="73"/>
        <v>0</v>
      </c>
      <c r="M513" s="226" t="s">
        <v>2207</v>
      </c>
      <c r="N513" s="228" t="s">
        <v>2208</v>
      </c>
      <c r="O513" s="227">
        <v>61544</v>
      </c>
      <c r="P513" s="170">
        <v>41571</v>
      </c>
      <c r="Q513" s="229" t="s">
        <v>2209</v>
      </c>
      <c r="R513" s="230" t="s">
        <v>2210</v>
      </c>
      <c r="S513" s="231"/>
      <c r="T513" s="232">
        <v>59100006743</v>
      </c>
      <c r="U513" s="226" t="s">
        <v>2538</v>
      </c>
      <c r="V513" s="226"/>
      <c r="W513" s="226"/>
      <c r="X513" s="176">
        <v>41575</v>
      </c>
      <c r="Y513" s="226"/>
      <c r="Z513" s="170"/>
      <c r="AA513" s="233" t="s">
        <v>404</v>
      </c>
      <c r="AB513" s="233" t="s">
        <v>414</v>
      </c>
      <c r="AC513" s="226" t="s">
        <v>2160</v>
      </c>
      <c r="AD513" s="226"/>
      <c r="AE513" s="234"/>
      <c r="AF513" s="235"/>
      <c r="AG513" s="226"/>
      <c r="AH513" s="184"/>
      <c r="AI513" s="177"/>
      <c r="AJ513" s="173" t="s">
        <v>2103</v>
      </c>
      <c r="AK513" s="177"/>
      <c r="AL513" s="173" t="s">
        <v>2541</v>
      </c>
      <c r="AM513" s="173"/>
      <c r="AN513" s="184"/>
      <c r="AO513" s="184"/>
      <c r="AP513" s="186"/>
      <c r="BD513" s="160" t="e">
        <f t="shared" si="65"/>
        <v>#DIV/0!</v>
      </c>
      <c r="BE513" s="160" t="e">
        <f t="shared" si="66"/>
        <v>#VALUE!</v>
      </c>
      <c r="BF513" s="159">
        <f t="shared" si="67"/>
        <v>8</v>
      </c>
      <c r="BG513" s="159">
        <f t="shared" si="68"/>
        <v>0</v>
      </c>
      <c r="BH513" s="159">
        <f t="shared" si="69"/>
        <v>63</v>
      </c>
      <c r="BI513" s="159">
        <f t="shared" si="70"/>
        <v>0</v>
      </c>
      <c r="BJ513" s="159">
        <f t="shared" si="71"/>
        <v>0</v>
      </c>
    </row>
    <row r="514" spans="1:62" s="159" customFormat="1" ht="17.25" thickTop="1" thickBot="1">
      <c r="A514" s="225">
        <v>16614</v>
      </c>
      <c r="B514" s="170">
        <v>42242</v>
      </c>
      <c r="C514" s="226" t="s">
        <v>103</v>
      </c>
      <c r="D514" s="227">
        <v>10000</v>
      </c>
      <c r="E514" s="226" t="s">
        <v>2492</v>
      </c>
      <c r="F514" s="226"/>
      <c r="G514" s="227">
        <v>41900</v>
      </c>
      <c r="H514" s="149"/>
      <c r="I514" s="149"/>
      <c r="J514" s="150"/>
      <c r="K514" s="151">
        <f t="shared" si="72"/>
        <v>0</v>
      </c>
      <c r="L514" s="151">
        <f t="shared" si="73"/>
        <v>0</v>
      </c>
      <c r="M514" s="226" t="s">
        <v>2542</v>
      </c>
      <c r="N514" s="228" t="s">
        <v>2543</v>
      </c>
      <c r="O514" s="227">
        <v>32900</v>
      </c>
      <c r="P514" s="170">
        <v>42243</v>
      </c>
      <c r="Q514" s="229" t="s">
        <v>2544</v>
      </c>
      <c r="R514" s="230"/>
      <c r="S514" s="231">
        <v>27707080100297</v>
      </c>
      <c r="T514" s="232">
        <v>59100026842</v>
      </c>
      <c r="U514" s="226" t="s">
        <v>2538</v>
      </c>
      <c r="V514" s="226" t="s">
        <v>1591</v>
      </c>
      <c r="W514" s="226" t="s">
        <v>2545</v>
      </c>
      <c r="X514" s="176">
        <v>42246</v>
      </c>
      <c r="Y514" s="226"/>
      <c r="Z514" s="170"/>
      <c r="AA514" s="233" t="s">
        <v>343</v>
      </c>
      <c r="AB514" s="233" t="s">
        <v>471</v>
      </c>
      <c r="AC514" s="226" t="s">
        <v>667</v>
      </c>
      <c r="AD514" s="226" t="s">
        <v>1905</v>
      </c>
      <c r="AE514" s="234"/>
      <c r="AF514" s="235"/>
      <c r="AG514" s="226"/>
      <c r="AH514" s="184"/>
      <c r="AI514" s="177"/>
      <c r="AJ514" s="173"/>
      <c r="AK514" s="177"/>
      <c r="AL514" s="173" t="s">
        <v>2546</v>
      </c>
      <c r="AM514" s="173"/>
      <c r="AN514" s="184" t="s">
        <v>1591</v>
      </c>
      <c r="AO514" s="184"/>
      <c r="AP514" s="186"/>
      <c r="BD514" s="160" t="e">
        <f t="shared" ref="BD514:BD577" si="74">D514/J514</f>
        <v>#DIV/0!</v>
      </c>
      <c r="BE514" s="160" t="e">
        <f t="shared" ref="BE514:BE577" si="75">E514/P514</f>
        <v>#VALUE!</v>
      </c>
      <c r="BF514" s="159">
        <f t="shared" ref="BF514:BF577" si="76">LEN(R514)</f>
        <v>0</v>
      </c>
      <c r="BG514" s="159">
        <f t="shared" ref="BG514:BG577" si="77">LEN(S514)</f>
        <v>14</v>
      </c>
      <c r="BH514" s="159">
        <f t="shared" ref="BH514:BH577" si="78">LEN(U514)</f>
        <v>63</v>
      </c>
      <c r="BI514" s="159">
        <f t="shared" ref="BI514:BI577" si="79">LEN(AQ514)</f>
        <v>0</v>
      </c>
      <c r="BJ514" s="159">
        <f t="shared" ref="BJ514:BJ577" si="80">LEN(AR514)</f>
        <v>0</v>
      </c>
    </row>
    <row r="515" spans="1:62" s="159" customFormat="1" ht="17.25" thickTop="1" thickBot="1">
      <c r="A515" s="225">
        <v>17517</v>
      </c>
      <c r="B515" s="170">
        <v>42310</v>
      </c>
      <c r="C515" s="226" t="s">
        <v>103</v>
      </c>
      <c r="D515" s="227">
        <v>2900</v>
      </c>
      <c r="E515" s="226" t="s">
        <v>2492</v>
      </c>
      <c r="F515" s="226"/>
      <c r="G515" s="227">
        <v>22044</v>
      </c>
      <c r="H515" s="149"/>
      <c r="I515" s="149"/>
      <c r="J515" s="150"/>
      <c r="K515" s="151">
        <f t="shared" si="72"/>
        <v>0</v>
      </c>
      <c r="L515" s="151">
        <f t="shared" si="73"/>
        <v>0</v>
      </c>
      <c r="M515" s="226" t="s">
        <v>2547</v>
      </c>
      <c r="N515" s="228" t="s">
        <v>2548</v>
      </c>
      <c r="O515" s="227">
        <v>19744</v>
      </c>
      <c r="P515" s="170">
        <v>42323</v>
      </c>
      <c r="Q515" s="229" t="s">
        <v>2549</v>
      </c>
      <c r="R515" s="230"/>
      <c r="S515" s="231">
        <v>28306151803439</v>
      </c>
      <c r="T515" s="232">
        <v>59100030113</v>
      </c>
      <c r="U515" s="226" t="s">
        <v>2538</v>
      </c>
      <c r="V515" s="226"/>
      <c r="W515" s="226" t="s">
        <v>2550</v>
      </c>
      <c r="X515" s="176">
        <v>42366</v>
      </c>
      <c r="Y515" s="226"/>
      <c r="Z515" s="170"/>
      <c r="AA515" s="233" t="s">
        <v>41</v>
      </c>
      <c r="AB515" s="233" t="s">
        <v>41</v>
      </c>
      <c r="AC515" s="226" t="s">
        <v>2160</v>
      </c>
      <c r="AD515" s="226" t="s">
        <v>667</v>
      </c>
      <c r="AE515" s="234"/>
      <c r="AF515" s="235"/>
      <c r="AG515" s="226"/>
      <c r="AH515" s="184"/>
      <c r="AI515" s="177"/>
      <c r="AJ515" s="173"/>
      <c r="AK515" s="177"/>
      <c r="AL515" s="173" t="s">
        <v>2551</v>
      </c>
      <c r="AM515" s="173">
        <v>4</v>
      </c>
      <c r="AN515" s="184" t="s">
        <v>2438</v>
      </c>
      <c r="AO515" s="184"/>
      <c r="AP515" s="186"/>
      <c r="BD515" s="160" t="e">
        <f t="shared" si="74"/>
        <v>#DIV/0!</v>
      </c>
      <c r="BE515" s="160" t="e">
        <f t="shared" si="75"/>
        <v>#VALUE!</v>
      </c>
      <c r="BF515" s="159">
        <f t="shared" si="76"/>
        <v>0</v>
      </c>
      <c r="BG515" s="159">
        <f t="shared" si="77"/>
        <v>14</v>
      </c>
      <c r="BH515" s="159">
        <f t="shared" si="78"/>
        <v>63</v>
      </c>
      <c r="BI515" s="159">
        <f t="shared" si="79"/>
        <v>0</v>
      </c>
      <c r="BJ515" s="159">
        <f t="shared" si="80"/>
        <v>0</v>
      </c>
    </row>
    <row r="516" spans="1:62" s="159" customFormat="1" ht="17.25" thickTop="1" thickBot="1">
      <c r="A516" s="225"/>
      <c r="B516" s="170"/>
      <c r="C516" s="226"/>
      <c r="D516" s="227">
        <v>8500</v>
      </c>
      <c r="E516" s="226" t="s">
        <v>2492</v>
      </c>
      <c r="F516" s="226"/>
      <c r="G516" s="227">
        <v>70000</v>
      </c>
      <c r="H516" s="149"/>
      <c r="I516" s="149"/>
      <c r="J516" s="150"/>
      <c r="K516" s="151">
        <f t="shared" si="72"/>
        <v>0</v>
      </c>
      <c r="L516" s="151">
        <f t="shared" si="73"/>
        <v>0</v>
      </c>
      <c r="M516" s="226" t="s">
        <v>2552</v>
      </c>
      <c r="N516" s="228" t="s">
        <v>2553</v>
      </c>
      <c r="O516" s="227">
        <v>61593</v>
      </c>
      <c r="P516" s="170">
        <v>41594</v>
      </c>
      <c r="Q516" s="229" t="s">
        <v>2554</v>
      </c>
      <c r="R516" s="230"/>
      <c r="S516" s="231"/>
      <c r="T516" s="232">
        <v>59100007215</v>
      </c>
      <c r="U516" s="226" t="s">
        <v>2538</v>
      </c>
      <c r="V516" s="226"/>
      <c r="W516" s="226"/>
      <c r="X516" s="176">
        <v>41595</v>
      </c>
      <c r="Y516" s="226"/>
      <c r="Z516" s="170"/>
      <c r="AA516" s="233" t="s">
        <v>41</v>
      </c>
      <c r="AB516" s="233" t="s">
        <v>404</v>
      </c>
      <c r="AC516" s="226" t="s">
        <v>2160</v>
      </c>
      <c r="AD516" s="226"/>
      <c r="AE516" s="234"/>
      <c r="AF516" s="235"/>
      <c r="AG516" s="226"/>
      <c r="AH516" s="184"/>
      <c r="AI516" s="177"/>
      <c r="AJ516" s="173"/>
      <c r="AK516" s="177"/>
      <c r="AL516" s="173" t="s">
        <v>2555</v>
      </c>
      <c r="AM516" s="173"/>
      <c r="AN516" s="184"/>
      <c r="AO516" s="184" t="s">
        <v>881</v>
      </c>
      <c r="AP516" s="186"/>
      <c r="BD516" s="160" t="e">
        <f t="shared" si="74"/>
        <v>#DIV/0!</v>
      </c>
      <c r="BE516" s="160" t="e">
        <f t="shared" si="75"/>
        <v>#VALUE!</v>
      </c>
      <c r="BF516" s="159">
        <f t="shared" si="76"/>
        <v>0</v>
      </c>
      <c r="BG516" s="159">
        <f t="shared" si="77"/>
        <v>0</v>
      </c>
      <c r="BH516" s="159">
        <f t="shared" si="78"/>
        <v>63</v>
      </c>
      <c r="BI516" s="159">
        <f t="shared" si="79"/>
        <v>0</v>
      </c>
      <c r="BJ516" s="159">
        <f t="shared" si="80"/>
        <v>0</v>
      </c>
    </row>
    <row r="517" spans="1:62" s="159" customFormat="1" ht="17.25" thickTop="1" thickBot="1">
      <c r="A517" s="225">
        <v>2912</v>
      </c>
      <c r="B517" s="170">
        <v>41795</v>
      </c>
      <c r="C517" s="226" t="s">
        <v>2482</v>
      </c>
      <c r="D517" s="227">
        <v>8820</v>
      </c>
      <c r="E517" s="226" t="s">
        <v>2113</v>
      </c>
      <c r="F517" s="226"/>
      <c r="G517" s="227">
        <v>72000</v>
      </c>
      <c r="H517" s="149"/>
      <c r="I517" s="149"/>
      <c r="J517" s="150"/>
      <c r="K517" s="151">
        <f t="shared" si="72"/>
        <v>0</v>
      </c>
      <c r="L517" s="151">
        <f t="shared" si="73"/>
        <v>0</v>
      </c>
      <c r="M517" s="226" t="s">
        <v>2556</v>
      </c>
      <c r="N517" s="228" t="s">
        <v>2557</v>
      </c>
      <c r="O517" s="227">
        <v>41765</v>
      </c>
      <c r="P517" s="170">
        <v>41765</v>
      </c>
      <c r="Q517" s="229" t="s">
        <v>2558</v>
      </c>
      <c r="R517" s="230">
        <v>38572691</v>
      </c>
      <c r="S517" s="231"/>
      <c r="T517" s="232"/>
      <c r="U517" s="226" t="s">
        <v>2538</v>
      </c>
      <c r="V517" s="226" t="s">
        <v>2559</v>
      </c>
      <c r="W517" s="226"/>
      <c r="X517" s="176">
        <v>41820</v>
      </c>
      <c r="Y517" s="226"/>
      <c r="Z517" s="170"/>
      <c r="AA517" s="233" t="s">
        <v>41</v>
      </c>
      <c r="AB517" s="233" t="s">
        <v>445</v>
      </c>
      <c r="AC517" s="226" t="s">
        <v>2160</v>
      </c>
      <c r="AD517" s="226" t="s">
        <v>36</v>
      </c>
      <c r="AE517" s="234" t="s">
        <v>36</v>
      </c>
      <c r="AF517" s="235"/>
      <c r="AG517" s="226"/>
      <c r="AH517" s="184"/>
      <c r="AI517" s="177"/>
      <c r="AJ517" s="173"/>
      <c r="AK517" s="177"/>
      <c r="AL517" s="173" t="s">
        <v>2560</v>
      </c>
      <c r="AM517" s="173"/>
      <c r="AN517" s="184"/>
      <c r="AO517" s="184" t="s">
        <v>789</v>
      </c>
      <c r="AP517" s="186"/>
      <c r="BD517" s="160" t="e">
        <f t="shared" si="74"/>
        <v>#DIV/0!</v>
      </c>
      <c r="BE517" s="160" t="e">
        <f t="shared" si="75"/>
        <v>#VALUE!</v>
      </c>
      <c r="BF517" s="159">
        <f t="shared" si="76"/>
        <v>8</v>
      </c>
      <c r="BG517" s="159">
        <f t="shared" si="77"/>
        <v>0</v>
      </c>
      <c r="BH517" s="159">
        <f t="shared" si="78"/>
        <v>63</v>
      </c>
      <c r="BI517" s="159">
        <f t="shared" si="79"/>
        <v>0</v>
      </c>
      <c r="BJ517" s="159">
        <f t="shared" si="80"/>
        <v>0</v>
      </c>
    </row>
    <row r="518" spans="1:62" s="159" customFormat="1" ht="17.25" thickTop="1" thickBot="1">
      <c r="A518" s="225"/>
      <c r="B518" s="170"/>
      <c r="C518" s="226"/>
      <c r="D518" s="227">
        <v>10000</v>
      </c>
      <c r="E518" s="226" t="s">
        <v>1911</v>
      </c>
      <c r="F518" s="226"/>
      <c r="G518" s="227">
        <v>72000</v>
      </c>
      <c r="H518" s="149"/>
      <c r="I518" s="149"/>
      <c r="J518" s="150"/>
      <c r="K518" s="151">
        <f t="shared" si="72"/>
        <v>0</v>
      </c>
      <c r="L518" s="151">
        <f t="shared" si="73"/>
        <v>0</v>
      </c>
      <c r="M518" s="226" t="s">
        <v>2561</v>
      </c>
      <c r="N518" s="228" t="s">
        <v>2562</v>
      </c>
      <c r="O518" s="227">
        <v>41931</v>
      </c>
      <c r="P518" s="170">
        <v>41931</v>
      </c>
      <c r="Q518" s="229" t="s">
        <v>2563</v>
      </c>
      <c r="R518" s="230"/>
      <c r="S518" s="231"/>
      <c r="T518" s="232" t="s">
        <v>2564</v>
      </c>
      <c r="U518" s="226" t="s">
        <v>2538</v>
      </c>
      <c r="V518" s="226" t="s">
        <v>2565</v>
      </c>
      <c r="W518" s="226" t="s">
        <v>2566</v>
      </c>
      <c r="X518" s="176">
        <v>41934</v>
      </c>
      <c r="Y518" s="226"/>
      <c r="Z518" s="170"/>
      <c r="AA518" s="233" t="s">
        <v>41</v>
      </c>
      <c r="AB518" s="233" t="s">
        <v>445</v>
      </c>
      <c r="AC518" s="226" t="s">
        <v>2160</v>
      </c>
      <c r="AD518" s="226" t="s">
        <v>36</v>
      </c>
      <c r="AE518" s="234" t="s">
        <v>36</v>
      </c>
      <c r="AF518" s="235"/>
      <c r="AG518" s="226"/>
      <c r="AH518" s="184"/>
      <c r="AI518" s="177"/>
      <c r="AJ518" s="173"/>
      <c r="AK518" s="177"/>
      <c r="AL518" s="173" t="s">
        <v>2567</v>
      </c>
      <c r="AM518" s="173"/>
      <c r="AN518" s="184"/>
      <c r="AO518" s="184" t="s">
        <v>789</v>
      </c>
      <c r="AP518" s="186"/>
      <c r="BD518" s="160" t="e">
        <f t="shared" si="74"/>
        <v>#DIV/0!</v>
      </c>
      <c r="BE518" s="160" t="e">
        <f t="shared" si="75"/>
        <v>#VALUE!</v>
      </c>
      <c r="BF518" s="159">
        <f t="shared" si="76"/>
        <v>0</v>
      </c>
      <c r="BG518" s="159">
        <f t="shared" si="77"/>
        <v>0</v>
      </c>
      <c r="BH518" s="159">
        <f t="shared" si="78"/>
        <v>63</v>
      </c>
      <c r="BI518" s="159">
        <f t="shared" si="79"/>
        <v>0</v>
      </c>
      <c r="BJ518" s="159">
        <f t="shared" si="80"/>
        <v>0</v>
      </c>
    </row>
    <row r="519" spans="1:62" s="159" customFormat="1" ht="17.25" thickTop="1" thickBot="1">
      <c r="A519" s="225"/>
      <c r="B519" s="170"/>
      <c r="C519" s="226"/>
      <c r="D519" s="227"/>
      <c r="E519" s="226"/>
      <c r="F519" s="226"/>
      <c r="G519" s="227"/>
      <c r="H519" s="149"/>
      <c r="I519" s="149"/>
      <c r="J519" s="150"/>
      <c r="K519" s="151">
        <f t="shared" si="72"/>
        <v>0</v>
      </c>
      <c r="L519" s="151">
        <f t="shared" si="73"/>
        <v>0</v>
      </c>
      <c r="M519" s="226"/>
      <c r="N519" s="228"/>
      <c r="O519" s="227"/>
      <c r="P519" s="170"/>
      <c r="Q519" s="229"/>
      <c r="R519" s="230"/>
      <c r="S519" s="231"/>
      <c r="T519" s="232"/>
      <c r="U519" s="226"/>
      <c r="V519" s="226"/>
      <c r="W519" s="226"/>
      <c r="X519" s="176"/>
      <c r="Y519" s="226"/>
      <c r="Z519" s="170"/>
      <c r="AA519" s="233"/>
      <c r="AB519" s="233"/>
      <c r="AC519" s="226"/>
      <c r="AD519" s="226"/>
      <c r="AE519" s="234"/>
      <c r="AF519" s="235"/>
      <c r="AG519" s="226"/>
      <c r="AH519" s="184"/>
      <c r="AI519" s="177"/>
      <c r="AJ519" s="173"/>
      <c r="AK519" s="177"/>
      <c r="AL519" s="173"/>
      <c r="AM519" s="173"/>
      <c r="AN519" s="184"/>
      <c r="AO519" s="184"/>
      <c r="AP519" s="186"/>
      <c r="BD519" s="160" t="e">
        <f t="shared" si="74"/>
        <v>#DIV/0!</v>
      </c>
      <c r="BE519" s="160" t="e">
        <f t="shared" si="75"/>
        <v>#DIV/0!</v>
      </c>
      <c r="BF519" s="159">
        <f t="shared" si="76"/>
        <v>0</v>
      </c>
      <c r="BG519" s="159">
        <f t="shared" si="77"/>
        <v>0</v>
      </c>
      <c r="BH519" s="159">
        <f t="shared" si="78"/>
        <v>0</v>
      </c>
      <c r="BI519" s="159">
        <f t="shared" si="79"/>
        <v>0</v>
      </c>
      <c r="BJ519" s="159">
        <f t="shared" si="80"/>
        <v>0</v>
      </c>
    </row>
    <row r="520" spans="1:62" s="159" customFormat="1" ht="17.25" thickTop="1" thickBot="1">
      <c r="A520" s="225">
        <v>16437</v>
      </c>
      <c r="B520" s="170">
        <v>42232</v>
      </c>
      <c r="C520" s="226" t="s">
        <v>103</v>
      </c>
      <c r="D520" s="227">
        <v>3000</v>
      </c>
      <c r="E520" s="226" t="s">
        <v>2568</v>
      </c>
      <c r="F520" s="226"/>
      <c r="G520" s="227">
        <v>120000</v>
      </c>
      <c r="H520" s="149"/>
      <c r="I520" s="149"/>
      <c r="J520" s="150"/>
      <c r="K520" s="151">
        <f t="shared" si="72"/>
        <v>0</v>
      </c>
      <c r="L520" s="151">
        <f t="shared" si="73"/>
        <v>0</v>
      </c>
      <c r="M520" s="226" t="s">
        <v>2569</v>
      </c>
      <c r="N520" s="228"/>
      <c r="O520" s="227"/>
      <c r="P520" s="170"/>
      <c r="Q520" s="229" t="s">
        <v>2570</v>
      </c>
      <c r="R520" s="230"/>
      <c r="S520" s="231">
        <v>28601180100856</v>
      </c>
      <c r="T520" s="232"/>
      <c r="U520" s="226" t="s">
        <v>2571</v>
      </c>
      <c r="V520" s="226"/>
      <c r="W520" s="226"/>
      <c r="X520" s="176"/>
      <c r="Y520" s="226"/>
      <c r="Z520" s="170"/>
      <c r="AA520" s="233" t="s">
        <v>223</v>
      </c>
      <c r="AB520" s="233" t="s">
        <v>404</v>
      </c>
      <c r="AC520" s="226"/>
      <c r="AD520" s="226"/>
      <c r="AE520" s="234"/>
      <c r="AF520" s="235"/>
      <c r="AG520" s="226"/>
      <c r="AH520" s="184"/>
      <c r="AI520" s="177"/>
      <c r="AJ520" s="173" t="s">
        <v>2572</v>
      </c>
      <c r="AK520" s="177"/>
      <c r="AL520" s="173" t="s">
        <v>2573</v>
      </c>
      <c r="AM520" s="173"/>
      <c r="AN520" s="184"/>
      <c r="AO520" s="184">
        <v>42232</v>
      </c>
      <c r="AP520" s="186"/>
      <c r="BD520" s="160" t="e">
        <f t="shared" si="74"/>
        <v>#DIV/0!</v>
      </c>
      <c r="BE520" s="160" t="e">
        <f t="shared" si="75"/>
        <v>#VALUE!</v>
      </c>
      <c r="BF520" s="159">
        <f t="shared" si="76"/>
        <v>0</v>
      </c>
      <c r="BG520" s="159">
        <f t="shared" si="77"/>
        <v>14</v>
      </c>
      <c r="BH520" s="159">
        <f t="shared" si="78"/>
        <v>47</v>
      </c>
      <c r="BI520" s="159">
        <f t="shared" si="79"/>
        <v>0</v>
      </c>
      <c r="BJ520" s="159">
        <f t="shared" si="80"/>
        <v>0</v>
      </c>
    </row>
    <row r="521" spans="1:62" s="159" customFormat="1" ht="17.25" thickTop="1" thickBot="1">
      <c r="A521" s="225">
        <v>4325</v>
      </c>
      <c r="B521" s="170">
        <v>42101</v>
      </c>
      <c r="C521" s="226" t="s">
        <v>2482</v>
      </c>
      <c r="D521" s="227">
        <v>500</v>
      </c>
      <c r="E521" s="226"/>
      <c r="F521" s="226"/>
      <c r="G521" s="227"/>
      <c r="H521" s="149"/>
      <c r="I521" s="149"/>
      <c r="J521" s="150"/>
      <c r="K521" s="151">
        <f t="shared" si="72"/>
        <v>0</v>
      </c>
      <c r="L521" s="151">
        <f t="shared" si="73"/>
        <v>0</v>
      </c>
      <c r="M521" s="226" t="s">
        <v>2574</v>
      </c>
      <c r="N521" s="228"/>
      <c r="O521" s="227"/>
      <c r="P521" s="170">
        <v>42101</v>
      </c>
      <c r="Q521" s="229"/>
      <c r="R521" s="230"/>
      <c r="S521" s="231"/>
      <c r="T521" s="232"/>
      <c r="U521" s="189" t="s">
        <v>2575</v>
      </c>
      <c r="V521" s="226"/>
      <c r="W521" s="226"/>
      <c r="X521" s="176"/>
      <c r="Y521" s="226"/>
      <c r="Z521" s="170"/>
      <c r="AA521" s="233" t="s">
        <v>284</v>
      </c>
      <c r="AB521" s="233" t="s">
        <v>445</v>
      </c>
      <c r="AC521" s="226"/>
      <c r="AD521" s="226"/>
      <c r="AE521" s="234"/>
      <c r="AF521" s="235"/>
      <c r="AG521" s="226"/>
      <c r="AH521" s="184"/>
      <c r="AI521" s="177"/>
      <c r="AJ521" s="173"/>
      <c r="AK521" s="177"/>
      <c r="AL521" s="173"/>
      <c r="AM521" s="173"/>
      <c r="AN521" s="184"/>
      <c r="AO521" s="184"/>
      <c r="AP521" s="186"/>
      <c r="BD521" s="160" t="e">
        <f t="shared" si="74"/>
        <v>#DIV/0!</v>
      </c>
      <c r="BE521" s="160">
        <f t="shared" si="75"/>
        <v>0</v>
      </c>
      <c r="BF521" s="159">
        <f t="shared" si="76"/>
        <v>0</v>
      </c>
      <c r="BG521" s="159">
        <f t="shared" si="77"/>
        <v>0</v>
      </c>
      <c r="BH521" s="159">
        <f t="shared" si="78"/>
        <v>45</v>
      </c>
      <c r="BI521" s="159">
        <f t="shared" si="79"/>
        <v>0</v>
      </c>
      <c r="BJ521" s="159">
        <f t="shared" si="80"/>
        <v>0</v>
      </c>
    </row>
    <row r="522" spans="1:62" s="159" customFormat="1" ht="17.25" thickTop="1" thickBot="1">
      <c r="A522" s="225">
        <v>4399</v>
      </c>
      <c r="B522" s="170">
        <v>42132</v>
      </c>
      <c r="C522" s="226" t="s">
        <v>2482</v>
      </c>
      <c r="D522" s="227">
        <v>1000</v>
      </c>
      <c r="E522" s="226"/>
      <c r="F522" s="226"/>
      <c r="G522" s="227"/>
      <c r="H522" s="149"/>
      <c r="I522" s="149"/>
      <c r="J522" s="150"/>
      <c r="K522" s="151">
        <f t="shared" si="72"/>
        <v>0</v>
      </c>
      <c r="L522" s="151">
        <f t="shared" si="73"/>
        <v>0</v>
      </c>
      <c r="M522" s="226" t="s">
        <v>2576</v>
      </c>
      <c r="N522" s="228"/>
      <c r="O522" s="227"/>
      <c r="P522" s="170">
        <v>42132</v>
      </c>
      <c r="Q522" s="229" t="s">
        <v>2577</v>
      </c>
      <c r="R522" s="230"/>
      <c r="S522" s="231">
        <v>27608080103191</v>
      </c>
      <c r="T522" s="232"/>
      <c r="U522" s="189" t="s">
        <v>2575</v>
      </c>
      <c r="V522" s="226"/>
      <c r="W522" s="226"/>
      <c r="X522" s="176"/>
      <c r="Y522" s="226"/>
      <c r="Z522" s="170"/>
      <c r="AA522" s="233" t="s">
        <v>284</v>
      </c>
      <c r="AB522" s="233" t="s">
        <v>445</v>
      </c>
      <c r="AC522" s="226"/>
      <c r="AD522" s="226"/>
      <c r="AE522" s="234"/>
      <c r="AF522" s="235"/>
      <c r="AG522" s="226"/>
      <c r="AH522" s="184"/>
      <c r="AI522" s="177"/>
      <c r="AJ522" s="173"/>
      <c r="AK522" s="177"/>
      <c r="AL522" s="173"/>
      <c r="AM522" s="173"/>
      <c r="AN522" s="184"/>
      <c r="AO522" s="184"/>
      <c r="AP522" s="186"/>
      <c r="BD522" s="160" t="e">
        <f t="shared" si="74"/>
        <v>#DIV/0!</v>
      </c>
      <c r="BE522" s="160">
        <f t="shared" si="75"/>
        <v>0</v>
      </c>
      <c r="BF522" s="159">
        <f t="shared" si="76"/>
        <v>0</v>
      </c>
      <c r="BG522" s="159">
        <f t="shared" si="77"/>
        <v>14</v>
      </c>
      <c r="BH522" s="159">
        <f t="shared" si="78"/>
        <v>45</v>
      </c>
      <c r="BI522" s="159">
        <f t="shared" si="79"/>
        <v>0</v>
      </c>
      <c r="BJ522" s="159">
        <f t="shared" si="80"/>
        <v>0</v>
      </c>
    </row>
    <row r="523" spans="1:62" s="159" customFormat="1" ht="17.25" thickTop="1" thickBot="1">
      <c r="A523" s="225">
        <v>4398</v>
      </c>
      <c r="B523" s="170">
        <v>42132</v>
      </c>
      <c r="C523" s="226" t="s">
        <v>2482</v>
      </c>
      <c r="D523" s="227">
        <v>1000</v>
      </c>
      <c r="E523" s="226"/>
      <c r="F523" s="226"/>
      <c r="G523" s="227"/>
      <c r="H523" s="149"/>
      <c r="I523" s="149"/>
      <c r="J523" s="150"/>
      <c r="K523" s="151">
        <f t="shared" si="72"/>
        <v>0</v>
      </c>
      <c r="L523" s="151">
        <f t="shared" si="73"/>
        <v>0</v>
      </c>
      <c r="M523" s="226" t="s">
        <v>2578</v>
      </c>
      <c r="N523" s="228"/>
      <c r="O523" s="227"/>
      <c r="P523" s="170">
        <v>42132</v>
      </c>
      <c r="Q523" s="229" t="s">
        <v>2579</v>
      </c>
      <c r="R523" s="230"/>
      <c r="S523" s="231">
        <v>27306040104392</v>
      </c>
      <c r="T523" s="232"/>
      <c r="U523" s="189" t="s">
        <v>2575</v>
      </c>
      <c r="V523" s="226"/>
      <c r="W523" s="226"/>
      <c r="X523" s="176"/>
      <c r="Y523" s="226"/>
      <c r="Z523" s="170"/>
      <c r="AA523" s="233" t="s">
        <v>284</v>
      </c>
      <c r="AB523" s="233" t="s">
        <v>445</v>
      </c>
      <c r="AC523" s="226"/>
      <c r="AD523" s="226"/>
      <c r="AE523" s="234"/>
      <c r="AF523" s="235"/>
      <c r="AG523" s="226"/>
      <c r="AH523" s="184"/>
      <c r="AI523" s="177"/>
      <c r="AJ523" s="173"/>
      <c r="AK523" s="177"/>
      <c r="AL523" s="173"/>
      <c r="AM523" s="173"/>
      <c r="AN523" s="184"/>
      <c r="AO523" s="184"/>
      <c r="AP523" s="186"/>
      <c r="BD523" s="160" t="e">
        <f t="shared" si="74"/>
        <v>#DIV/0!</v>
      </c>
      <c r="BE523" s="160">
        <f t="shared" si="75"/>
        <v>0</v>
      </c>
      <c r="BF523" s="159">
        <f t="shared" si="76"/>
        <v>0</v>
      </c>
      <c r="BG523" s="159">
        <f t="shared" si="77"/>
        <v>14</v>
      </c>
      <c r="BH523" s="159">
        <f t="shared" si="78"/>
        <v>45</v>
      </c>
      <c r="BI523" s="159">
        <f t="shared" si="79"/>
        <v>0</v>
      </c>
      <c r="BJ523" s="159">
        <f t="shared" si="80"/>
        <v>0</v>
      </c>
    </row>
    <row r="524" spans="1:62" s="254" customFormat="1" ht="17.25" thickTop="1" thickBot="1">
      <c r="A524" s="237">
        <v>18514</v>
      </c>
      <c r="B524" s="238">
        <v>42402</v>
      </c>
      <c r="C524" s="239" t="s">
        <v>103</v>
      </c>
      <c r="D524" s="240">
        <v>12300</v>
      </c>
      <c r="E524" s="239" t="s">
        <v>2113</v>
      </c>
      <c r="F524" s="239"/>
      <c r="G524" s="240">
        <v>100000</v>
      </c>
      <c r="H524" s="149"/>
      <c r="I524" s="149"/>
      <c r="J524" s="150"/>
      <c r="K524" s="151">
        <f t="shared" si="72"/>
        <v>0</v>
      </c>
      <c r="L524" s="151">
        <f t="shared" si="73"/>
        <v>0</v>
      </c>
      <c r="M524" s="239" t="s">
        <v>2580</v>
      </c>
      <c r="N524" s="241" t="s">
        <v>2581</v>
      </c>
      <c r="O524" s="240">
        <v>90000</v>
      </c>
      <c r="P524" s="238">
        <v>42403</v>
      </c>
      <c r="Q524" s="242" t="s">
        <v>2582</v>
      </c>
      <c r="R524" s="243" t="s">
        <v>2583</v>
      </c>
      <c r="S524" s="244">
        <v>28008121200054</v>
      </c>
      <c r="T524" s="245"/>
      <c r="U524" s="189" t="s">
        <v>2584</v>
      </c>
      <c r="V524" s="239" t="s">
        <v>2585</v>
      </c>
      <c r="W524" s="239" t="s">
        <v>2586</v>
      </c>
      <c r="X524" s="246"/>
      <c r="Y524" s="239"/>
      <c r="Z524" s="238"/>
      <c r="AA524" s="247" t="s">
        <v>284</v>
      </c>
      <c r="AB524" s="247" t="s">
        <v>445</v>
      </c>
      <c r="AC524" s="239" t="s">
        <v>39</v>
      </c>
      <c r="AD524" s="239" t="s">
        <v>47</v>
      </c>
      <c r="AE524" s="248" t="s">
        <v>2587</v>
      </c>
      <c r="AF524" s="249"/>
      <c r="AG524" s="239"/>
      <c r="AH524" s="250"/>
      <c r="AI524" s="251"/>
      <c r="AJ524" s="252"/>
      <c r="AK524" s="251"/>
      <c r="AL524" s="252"/>
      <c r="AM524" s="252"/>
      <c r="AN524" s="184" t="s">
        <v>2468</v>
      </c>
      <c r="AO524" s="250"/>
      <c r="AP524" s="253"/>
      <c r="BD524" s="160" t="e">
        <f t="shared" si="74"/>
        <v>#DIV/0!</v>
      </c>
      <c r="BE524" s="160" t="e">
        <f t="shared" si="75"/>
        <v>#VALUE!</v>
      </c>
      <c r="BF524" s="159">
        <f t="shared" si="76"/>
        <v>8</v>
      </c>
      <c r="BG524" s="159">
        <f t="shared" si="77"/>
        <v>14</v>
      </c>
      <c r="BH524" s="159">
        <f t="shared" si="78"/>
        <v>48</v>
      </c>
      <c r="BI524" s="159">
        <f t="shared" si="79"/>
        <v>0</v>
      </c>
      <c r="BJ524" s="159">
        <f t="shared" si="80"/>
        <v>0</v>
      </c>
    </row>
    <row r="525" spans="1:62" s="159" customFormat="1" ht="17.25" thickTop="1" thickBot="1">
      <c r="A525" s="225"/>
      <c r="B525" s="170"/>
      <c r="C525" s="226"/>
      <c r="D525" s="227"/>
      <c r="E525" s="226"/>
      <c r="F525" s="226"/>
      <c r="G525" s="227"/>
      <c r="H525" s="149"/>
      <c r="I525" s="149"/>
      <c r="J525" s="150"/>
      <c r="K525" s="151">
        <f t="shared" si="72"/>
        <v>0</v>
      </c>
      <c r="L525" s="151">
        <f t="shared" si="73"/>
        <v>0</v>
      </c>
      <c r="M525" s="226"/>
      <c r="N525" s="228"/>
      <c r="O525" s="227"/>
      <c r="P525" s="170"/>
      <c r="Q525" s="229"/>
      <c r="R525" s="230"/>
      <c r="S525" s="231"/>
      <c r="T525" s="232"/>
      <c r="U525" s="226"/>
      <c r="V525" s="226"/>
      <c r="W525" s="226"/>
      <c r="X525" s="176"/>
      <c r="Y525" s="226"/>
      <c r="Z525" s="170"/>
      <c r="AA525" s="233"/>
      <c r="AB525" s="233"/>
      <c r="AC525" s="226"/>
      <c r="AD525" s="226"/>
      <c r="AE525" s="234"/>
      <c r="AF525" s="235"/>
      <c r="AG525" s="226"/>
      <c r="AH525" s="184"/>
      <c r="AI525" s="177"/>
      <c r="AJ525" s="173"/>
      <c r="AK525" s="177"/>
      <c r="AL525" s="173"/>
      <c r="AM525" s="173"/>
      <c r="AN525" s="184"/>
      <c r="AO525" s="184"/>
      <c r="AP525" s="186"/>
      <c r="BD525" s="160" t="e">
        <f t="shared" si="74"/>
        <v>#DIV/0!</v>
      </c>
      <c r="BE525" s="160" t="e">
        <f t="shared" si="75"/>
        <v>#DIV/0!</v>
      </c>
      <c r="BF525" s="159">
        <f t="shared" si="76"/>
        <v>0</v>
      </c>
      <c r="BG525" s="159">
        <f t="shared" si="77"/>
        <v>0</v>
      </c>
      <c r="BH525" s="159">
        <f t="shared" si="78"/>
        <v>0</v>
      </c>
      <c r="BI525" s="159">
        <f t="shared" si="79"/>
        <v>0</v>
      </c>
      <c r="BJ525" s="159">
        <f t="shared" si="80"/>
        <v>0</v>
      </c>
    </row>
    <row r="526" spans="1:62" s="254" customFormat="1" ht="17.25" thickTop="1" thickBot="1">
      <c r="A526" s="237">
        <v>20509</v>
      </c>
      <c r="B526" s="238">
        <v>42416</v>
      </c>
      <c r="C526" s="239" t="s">
        <v>2411</v>
      </c>
      <c r="D526" s="240">
        <v>11500</v>
      </c>
      <c r="E526" s="239" t="s">
        <v>2113</v>
      </c>
      <c r="F526" s="239"/>
      <c r="G526" s="240">
        <v>90000</v>
      </c>
      <c r="H526" s="149"/>
      <c r="I526" s="149"/>
      <c r="J526" s="150"/>
      <c r="K526" s="151">
        <f t="shared" si="72"/>
        <v>0</v>
      </c>
      <c r="L526" s="151">
        <f t="shared" si="73"/>
        <v>0</v>
      </c>
      <c r="M526" s="239" t="s">
        <v>2588</v>
      </c>
      <c r="N526" s="241" t="s">
        <v>2589</v>
      </c>
      <c r="O526" s="240">
        <v>80550</v>
      </c>
      <c r="P526" s="238">
        <v>42418</v>
      </c>
      <c r="Q526" s="242" t="s">
        <v>2590</v>
      </c>
      <c r="R526" s="243" t="s">
        <v>2591</v>
      </c>
      <c r="S526" s="244">
        <v>28307021400754</v>
      </c>
      <c r="T526" s="245"/>
      <c r="U526" s="239" t="s">
        <v>2592</v>
      </c>
      <c r="V526" s="239" t="s">
        <v>2593</v>
      </c>
      <c r="W526" s="239" t="s">
        <v>2126</v>
      </c>
      <c r="X526" s="246"/>
      <c r="Y526" s="239"/>
      <c r="Z526" s="238"/>
      <c r="AA526" s="247" t="s">
        <v>341</v>
      </c>
      <c r="AB526" s="247" t="s">
        <v>404</v>
      </c>
      <c r="AC526" s="239" t="s">
        <v>40</v>
      </c>
      <c r="AD526" s="239" t="s">
        <v>47</v>
      </c>
      <c r="AE526" s="248">
        <v>42278</v>
      </c>
      <c r="AF526" s="249"/>
      <c r="AG526" s="239"/>
      <c r="AH526" s="250"/>
      <c r="AI526" s="251"/>
      <c r="AJ526" s="252" t="s">
        <v>2594</v>
      </c>
      <c r="AK526" s="251" t="s">
        <v>2595</v>
      </c>
      <c r="AL526" s="252"/>
      <c r="AM526" s="252"/>
      <c r="AN526" s="184" t="s">
        <v>2596</v>
      </c>
      <c r="AO526" s="250"/>
      <c r="AP526" s="253"/>
      <c r="BD526" s="160" t="e">
        <f t="shared" si="74"/>
        <v>#DIV/0!</v>
      </c>
      <c r="BE526" s="160" t="e">
        <f t="shared" si="75"/>
        <v>#VALUE!</v>
      </c>
      <c r="BF526" s="159">
        <f t="shared" si="76"/>
        <v>8</v>
      </c>
      <c r="BG526" s="159">
        <f t="shared" si="77"/>
        <v>14</v>
      </c>
      <c r="BH526" s="159">
        <f t="shared" si="78"/>
        <v>57</v>
      </c>
      <c r="BI526" s="159">
        <f t="shared" si="79"/>
        <v>0</v>
      </c>
      <c r="BJ526" s="159">
        <f t="shared" si="80"/>
        <v>0</v>
      </c>
    </row>
    <row r="527" spans="1:62" s="254" customFormat="1" ht="17.25" thickTop="1" thickBot="1">
      <c r="A527" s="237">
        <v>20508</v>
      </c>
      <c r="B527" s="238">
        <v>42416</v>
      </c>
      <c r="C527" s="239" t="s">
        <v>2411</v>
      </c>
      <c r="D527" s="240">
        <v>12300</v>
      </c>
      <c r="E527" s="239" t="s">
        <v>2113</v>
      </c>
      <c r="F527" s="239"/>
      <c r="G527" s="240">
        <v>100000</v>
      </c>
      <c r="H527" s="149"/>
      <c r="I527" s="149"/>
      <c r="J527" s="150"/>
      <c r="K527" s="151">
        <f t="shared" si="72"/>
        <v>0</v>
      </c>
      <c r="L527" s="151">
        <f t="shared" si="73"/>
        <v>0</v>
      </c>
      <c r="M527" s="239" t="s">
        <v>2597</v>
      </c>
      <c r="N527" s="241" t="s">
        <v>2598</v>
      </c>
      <c r="O527" s="240">
        <v>90000</v>
      </c>
      <c r="P527" s="238">
        <v>42418</v>
      </c>
      <c r="Q527" s="242" t="s">
        <v>2599</v>
      </c>
      <c r="R527" s="243" t="s">
        <v>2591</v>
      </c>
      <c r="S527" s="244">
        <v>28809031401401</v>
      </c>
      <c r="T527" s="245"/>
      <c r="U527" s="239" t="s">
        <v>2592</v>
      </c>
      <c r="V527" s="239" t="s">
        <v>2588</v>
      </c>
      <c r="W527" s="239" t="s">
        <v>2586</v>
      </c>
      <c r="X527" s="246"/>
      <c r="Y527" s="239"/>
      <c r="Z527" s="238"/>
      <c r="AA527" s="247" t="s">
        <v>341</v>
      </c>
      <c r="AB527" s="247" t="s">
        <v>404</v>
      </c>
      <c r="AC527" s="239" t="s">
        <v>39</v>
      </c>
      <c r="AD527" s="239" t="s">
        <v>47</v>
      </c>
      <c r="AE527" s="248">
        <v>42278</v>
      </c>
      <c r="AF527" s="249"/>
      <c r="AG527" s="239"/>
      <c r="AH527" s="250"/>
      <c r="AI527" s="251"/>
      <c r="AJ527" s="252" t="s">
        <v>113</v>
      </c>
      <c r="AK527" s="251"/>
      <c r="AL527" s="252"/>
      <c r="AM527" s="252"/>
      <c r="AN527" s="184" t="s">
        <v>2600</v>
      </c>
      <c r="AO527" s="250"/>
      <c r="AP527" s="253"/>
      <c r="BD527" s="160" t="e">
        <f t="shared" si="74"/>
        <v>#DIV/0!</v>
      </c>
      <c r="BE527" s="160" t="e">
        <f t="shared" si="75"/>
        <v>#VALUE!</v>
      </c>
      <c r="BF527" s="159">
        <f t="shared" si="76"/>
        <v>8</v>
      </c>
      <c r="BG527" s="159">
        <f t="shared" si="77"/>
        <v>14</v>
      </c>
      <c r="BH527" s="159">
        <f t="shared" si="78"/>
        <v>57</v>
      </c>
      <c r="BI527" s="159">
        <f t="shared" si="79"/>
        <v>0</v>
      </c>
      <c r="BJ527" s="159">
        <f t="shared" si="80"/>
        <v>0</v>
      </c>
    </row>
    <row r="528" spans="1:62" s="254" customFormat="1" ht="17.25" thickTop="1" thickBot="1">
      <c r="A528" s="237" t="s">
        <v>2601</v>
      </c>
      <c r="B528" s="238" t="s">
        <v>2602</v>
      </c>
      <c r="C528" s="239" t="s">
        <v>103</v>
      </c>
      <c r="D528" s="240">
        <f>10000+10000</f>
        <v>20000</v>
      </c>
      <c r="E528" s="239" t="s">
        <v>2113</v>
      </c>
      <c r="F528" s="239"/>
      <c r="G528" s="240">
        <v>100000</v>
      </c>
      <c r="H528" s="149"/>
      <c r="I528" s="149"/>
      <c r="J528" s="150"/>
      <c r="K528" s="151">
        <f t="shared" si="72"/>
        <v>0</v>
      </c>
      <c r="L528" s="151">
        <f t="shared" si="73"/>
        <v>0</v>
      </c>
      <c r="M528" s="239" t="s">
        <v>2603</v>
      </c>
      <c r="N528" s="241" t="s">
        <v>2604</v>
      </c>
      <c r="O528" s="240">
        <v>82100</v>
      </c>
      <c r="P528" s="238">
        <v>42416</v>
      </c>
      <c r="Q528" s="242" t="s">
        <v>2605</v>
      </c>
      <c r="R528" s="243" t="s">
        <v>2606</v>
      </c>
      <c r="S528" s="244">
        <v>26903180101274</v>
      </c>
      <c r="T528" s="245"/>
      <c r="U528" s="239" t="s">
        <v>2607</v>
      </c>
      <c r="V528" s="239" t="s">
        <v>2608</v>
      </c>
      <c r="W528" s="239" t="s">
        <v>2586</v>
      </c>
      <c r="X528" s="246"/>
      <c r="Y528" s="239"/>
      <c r="Z528" s="238"/>
      <c r="AA528" s="247" t="s">
        <v>338</v>
      </c>
      <c r="AB528" s="247" t="s">
        <v>404</v>
      </c>
      <c r="AC528" s="239" t="s">
        <v>39</v>
      </c>
      <c r="AD528" s="239" t="s">
        <v>47</v>
      </c>
      <c r="AE528" s="248" t="s">
        <v>50</v>
      </c>
      <c r="AF528" s="249"/>
      <c r="AG528" s="239"/>
      <c r="AH528" s="250"/>
      <c r="AI528" s="251"/>
      <c r="AJ528" s="252" t="s">
        <v>2609</v>
      </c>
      <c r="AK528" s="251" t="s">
        <v>2610</v>
      </c>
      <c r="AL528" s="252" t="s">
        <v>2611</v>
      </c>
      <c r="AM528" s="252"/>
      <c r="AN528" s="184" t="s">
        <v>2600</v>
      </c>
      <c r="AO528" s="250"/>
      <c r="AP528" s="253"/>
      <c r="BD528" s="160" t="e">
        <f t="shared" si="74"/>
        <v>#DIV/0!</v>
      </c>
      <c r="BE528" s="160" t="e">
        <f t="shared" si="75"/>
        <v>#VALUE!</v>
      </c>
      <c r="BF528" s="159">
        <f t="shared" si="76"/>
        <v>8</v>
      </c>
      <c r="BG528" s="159">
        <f t="shared" si="77"/>
        <v>14</v>
      </c>
      <c r="BH528" s="159">
        <f t="shared" si="78"/>
        <v>61</v>
      </c>
      <c r="BI528" s="159">
        <f t="shared" si="79"/>
        <v>0</v>
      </c>
      <c r="BJ528" s="159">
        <f t="shared" si="80"/>
        <v>0</v>
      </c>
    </row>
    <row r="529" spans="1:62" s="254" customFormat="1" ht="17.25" thickTop="1" thickBot="1">
      <c r="A529" s="255">
        <v>8370</v>
      </c>
      <c r="B529" s="256">
        <v>42410</v>
      </c>
      <c r="C529" s="239" t="s">
        <v>2411</v>
      </c>
      <c r="D529" s="240">
        <v>10000</v>
      </c>
      <c r="E529" s="239" t="s">
        <v>2113</v>
      </c>
      <c r="F529" s="239"/>
      <c r="G529" s="240">
        <v>75000</v>
      </c>
      <c r="H529" s="149"/>
      <c r="I529" s="149"/>
      <c r="J529" s="150"/>
      <c r="K529" s="151">
        <f t="shared" si="72"/>
        <v>0</v>
      </c>
      <c r="L529" s="151">
        <f t="shared" si="73"/>
        <v>0</v>
      </c>
      <c r="M529" s="226" t="s">
        <v>2612</v>
      </c>
      <c r="N529" s="257" t="s">
        <v>2613</v>
      </c>
      <c r="O529" s="240">
        <v>66700</v>
      </c>
      <c r="P529" s="238">
        <v>42416</v>
      </c>
      <c r="Q529" s="258" t="s">
        <v>2614</v>
      </c>
      <c r="R529" s="259"/>
      <c r="S529" s="260">
        <v>28402290103017</v>
      </c>
      <c r="T529" s="261"/>
      <c r="U529" s="239" t="s">
        <v>2607</v>
      </c>
      <c r="V529" s="262" t="s">
        <v>2615</v>
      </c>
      <c r="W529" s="239" t="s">
        <v>2126</v>
      </c>
      <c r="X529" s="263"/>
      <c r="Y529" s="262"/>
      <c r="Z529" s="256"/>
      <c r="AA529" s="264" t="s">
        <v>341</v>
      </c>
      <c r="AB529" s="233" t="s">
        <v>404</v>
      </c>
      <c r="AC529" s="239" t="s">
        <v>40</v>
      </c>
      <c r="AD529" s="239" t="s">
        <v>100</v>
      </c>
      <c r="AE529" s="248" t="s">
        <v>50</v>
      </c>
      <c r="AF529" s="265"/>
      <c r="AG529" s="262"/>
      <c r="AH529" s="266"/>
      <c r="AI529" s="267"/>
      <c r="AJ529" s="268" t="s">
        <v>2616</v>
      </c>
      <c r="AK529" s="267"/>
      <c r="AL529" s="268"/>
      <c r="AM529" s="268"/>
      <c r="AN529" s="184" t="s">
        <v>2596</v>
      </c>
      <c r="AO529" s="266"/>
      <c r="AP529" s="269"/>
      <c r="BD529" s="160" t="e">
        <f t="shared" si="74"/>
        <v>#DIV/0!</v>
      </c>
      <c r="BE529" s="160" t="e">
        <f t="shared" si="75"/>
        <v>#VALUE!</v>
      </c>
      <c r="BF529" s="159">
        <f t="shared" si="76"/>
        <v>0</v>
      </c>
      <c r="BG529" s="159">
        <f t="shared" si="77"/>
        <v>14</v>
      </c>
      <c r="BH529" s="159">
        <f t="shared" si="78"/>
        <v>61</v>
      </c>
      <c r="BI529" s="159">
        <f t="shared" si="79"/>
        <v>0</v>
      </c>
      <c r="BJ529" s="159">
        <f t="shared" si="80"/>
        <v>0</v>
      </c>
    </row>
    <row r="530" spans="1:62" s="254" customFormat="1" ht="17.25" thickTop="1" thickBot="1">
      <c r="A530" s="237">
        <v>150444</v>
      </c>
      <c r="B530" s="238">
        <v>42406</v>
      </c>
      <c r="C530" s="239" t="s">
        <v>194</v>
      </c>
      <c r="D530" s="240">
        <v>85000</v>
      </c>
      <c r="E530" s="239" t="s">
        <v>2384</v>
      </c>
      <c r="F530" s="239"/>
      <c r="G530" s="240">
        <v>85000</v>
      </c>
      <c r="H530" s="149"/>
      <c r="I530" s="149"/>
      <c r="J530" s="150"/>
      <c r="K530" s="151">
        <f t="shared" si="72"/>
        <v>0</v>
      </c>
      <c r="L530" s="151">
        <f t="shared" si="73"/>
        <v>0</v>
      </c>
      <c r="M530" s="239" t="s">
        <v>2617</v>
      </c>
      <c r="N530" s="241"/>
      <c r="O530" s="240"/>
      <c r="P530" s="238">
        <v>42407</v>
      </c>
      <c r="Q530" s="242" t="s">
        <v>2618</v>
      </c>
      <c r="R530" s="243" t="s">
        <v>2619</v>
      </c>
      <c r="S530" s="244">
        <v>26905031700443</v>
      </c>
      <c r="T530" s="245"/>
      <c r="U530" s="239" t="s">
        <v>2620</v>
      </c>
      <c r="V530" s="239" t="s">
        <v>2621</v>
      </c>
      <c r="W530" s="239" t="s">
        <v>2498</v>
      </c>
      <c r="X530" s="246">
        <v>42407</v>
      </c>
      <c r="Y530" s="239">
        <v>123850</v>
      </c>
      <c r="Z530" s="238">
        <v>42406</v>
      </c>
      <c r="AA530" s="247" t="s">
        <v>338</v>
      </c>
      <c r="AB530" s="247" t="s">
        <v>404</v>
      </c>
      <c r="AC530" s="239" t="s">
        <v>39</v>
      </c>
      <c r="AD530" s="239" t="s">
        <v>100</v>
      </c>
      <c r="AE530" s="248" t="s">
        <v>50</v>
      </c>
      <c r="AF530" s="249">
        <v>250</v>
      </c>
      <c r="AG530" s="270">
        <v>42406</v>
      </c>
      <c r="AH530" s="250" t="s">
        <v>2418</v>
      </c>
      <c r="AI530" s="251" t="s">
        <v>2418</v>
      </c>
      <c r="AJ530" s="252" t="s">
        <v>2622</v>
      </c>
      <c r="AK530" s="251"/>
      <c r="AL530" s="252"/>
      <c r="AM530" s="252"/>
      <c r="AN530" s="184" t="s">
        <v>2468</v>
      </c>
      <c r="AO530" s="238">
        <v>42400</v>
      </c>
      <c r="AP530" s="253"/>
      <c r="BD530" s="160" t="e">
        <f t="shared" si="74"/>
        <v>#DIV/0!</v>
      </c>
      <c r="BE530" s="160" t="e">
        <f t="shared" si="75"/>
        <v>#VALUE!</v>
      </c>
      <c r="BF530" s="159">
        <f t="shared" si="76"/>
        <v>8</v>
      </c>
      <c r="BG530" s="159">
        <f t="shared" si="77"/>
        <v>14</v>
      </c>
      <c r="BH530" s="159">
        <f t="shared" si="78"/>
        <v>61</v>
      </c>
      <c r="BI530" s="159">
        <f t="shared" si="79"/>
        <v>0</v>
      </c>
      <c r="BJ530" s="159">
        <f t="shared" si="80"/>
        <v>0</v>
      </c>
    </row>
    <row r="531" spans="1:62" s="254" customFormat="1" ht="17.25" thickTop="1" thickBot="1">
      <c r="A531" s="237">
        <v>18512</v>
      </c>
      <c r="B531" s="238">
        <v>42401</v>
      </c>
      <c r="C531" s="239" t="s">
        <v>103</v>
      </c>
      <c r="D531" s="240">
        <v>12350</v>
      </c>
      <c r="E531" s="239" t="s">
        <v>2492</v>
      </c>
      <c r="F531" s="239"/>
      <c r="G531" s="240">
        <v>100000</v>
      </c>
      <c r="H531" s="149"/>
      <c r="I531" s="149"/>
      <c r="J531" s="150"/>
      <c r="K531" s="151">
        <f t="shared" si="72"/>
        <v>0</v>
      </c>
      <c r="L531" s="151">
        <f t="shared" si="73"/>
        <v>0</v>
      </c>
      <c r="M531" s="239" t="s">
        <v>2623</v>
      </c>
      <c r="N531" s="241" t="s">
        <v>2624</v>
      </c>
      <c r="O531" s="240">
        <v>90000</v>
      </c>
      <c r="P531" s="238">
        <v>42402</v>
      </c>
      <c r="Q531" s="242" t="s">
        <v>2625</v>
      </c>
      <c r="R531" s="243" t="s">
        <v>2626</v>
      </c>
      <c r="S531" s="244">
        <v>27809060201701</v>
      </c>
      <c r="T531" s="232">
        <v>59100033077</v>
      </c>
      <c r="U531" s="239" t="s">
        <v>2620</v>
      </c>
      <c r="V531" s="239" t="s">
        <v>2627</v>
      </c>
      <c r="W531" s="239" t="s">
        <v>2586</v>
      </c>
      <c r="X531" s="246">
        <v>42409</v>
      </c>
      <c r="Y531" s="239">
        <v>123893</v>
      </c>
      <c r="Z531" s="238">
        <v>42411</v>
      </c>
      <c r="AA531" s="247" t="s">
        <v>338</v>
      </c>
      <c r="AB531" s="247" t="s">
        <v>404</v>
      </c>
      <c r="AC531" s="239" t="s">
        <v>39</v>
      </c>
      <c r="AD531" s="239" t="s">
        <v>47</v>
      </c>
      <c r="AE531" s="248" t="s">
        <v>50</v>
      </c>
      <c r="AF531" s="249"/>
      <c r="AG531" s="239"/>
      <c r="AH531" s="250"/>
      <c r="AI531" s="251"/>
      <c r="AJ531" s="252" t="s">
        <v>2628</v>
      </c>
      <c r="AK531" s="251" t="s">
        <v>2629</v>
      </c>
      <c r="AL531" s="252" t="s">
        <v>2630</v>
      </c>
      <c r="AM531" s="252"/>
      <c r="AN531" s="184" t="s">
        <v>2468</v>
      </c>
      <c r="AO531" s="250"/>
      <c r="AP531" s="253"/>
      <c r="BD531" s="160" t="e">
        <f t="shared" si="74"/>
        <v>#DIV/0!</v>
      </c>
      <c r="BE531" s="160" t="e">
        <f t="shared" si="75"/>
        <v>#VALUE!</v>
      </c>
      <c r="BF531" s="159">
        <f t="shared" si="76"/>
        <v>8</v>
      </c>
      <c r="BG531" s="159">
        <f t="shared" si="77"/>
        <v>14</v>
      </c>
      <c r="BH531" s="159">
        <f t="shared" si="78"/>
        <v>61</v>
      </c>
      <c r="BI531" s="159">
        <f t="shared" si="79"/>
        <v>0</v>
      </c>
      <c r="BJ531" s="159">
        <f t="shared" si="80"/>
        <v>0</v>
      </c>
    </row>
    <row r="532" spans="1:62" s="254" customFormat="1" ht="17.25" thickTop="1" thickBot="1">
      <c r="A532" s="237" t="s">
        <v>2631</v>
      </c>
      <c r="B532" s="238" t="s">
        <v>2632</v>
      </c>
      <c r="C532" s="239" t="s">
        <v>103</v>
      </c>
      <c r="D532" s="240">
        <f>1000+49000</f>
        <v>50000</v>
      </c>
      <c r="E532" s="239" t="s">
        <v>2492</v>
      </c>
      <c r="F532" s="239"/>
      <c r="G532" s="240">
        <v>90000</v>
      </c>
      <c r="H532" s="149"/>
      <c r="I532" s="149"/>
      <c r="J532" s="150"/>
      <c r="K532" s="151">
        <f t="shared" si="72"/>
        <v>0</v>
      </c>
      <c r="L532" s="151">
        <f t="shared" si="73"/>
        <v>0</v>
      </c>
      <c r="M532" s="239" t="s">
        <v>2633</v>
      </c>
      <c r="N532" s="241" t="s">
        <v>2634</v>
      </c>
      <c r="O532" s="240">
        <v>41050</v>
      </c>
      <c r="P532" s="238">
        <v>42396</v>
      </c>
      <c r="Q532" s="242" t="s">
        <v>2635</v>
      </c>
      <c r="R532" s="243"/>
      <c r="S532" s="244">
        <v>28810230101806</v>
      </c>
      <c r="T532" s="232"/>
      <c r="U532" s="239" t="s">
        <v>2620</v>
      </c>
      <c r="V532" s="239" t="s">
        <v>2636</v>
      </c>
      <c r="W532" s="239" t="s">
        <v>2126</v>
      </c>
      <c r="X532" s="246">
        <v>42410</v>
      </c>
      <c r="Y532" s="239">
        <v>123895</v>
      </c>
      <c r="Z532" s="238">
        <v>42411</v>
      </c>
      <c r="AA532" s="247" t="s">
        <v>341</v>
      </c>
      <c r="AB532" s="247" t="s">
        <v>404</v>
      </c>
      <c r="AC532" s="239" t="s">
        <v>40</v>
      </c>
      <c r="AD532" s="226" t="s">
        <v>47</v>
      </c>
      <c r="AE532" s="234" t="s">
        <v>50</v>
      </c>
      <c r="AF532" s="249"/>
      <c r="AG532" s="239"/>
      <c r="AH532" s="250"/>
      <c r="AI532" s="251"/>
      <c r="AJ532" s="252" t="s">
        <v>2637</v>
      </c>
      <c r="AK532" s="251" t="s">
        <v>2638</v>
      </c>
      <c r="AL532" s="252" t="s">
        <v>2639</v>
      </c>
      <c r="AM532" s="252"/>
      <c r="AN532" s="184" t="s">
        <v>2468</v>
      </c>
      <c r="AO532" s="250"/>
      <c r="AP532" s="253"/>
      <c r="BD532" s="160" t="e">
        <f t="shared" si="74"/>
        <v>#DIV/0!</v>
      </c>
      <c r="BE532" s="160" t="e">
        <f t="shared" si="75"/>
        <v>#VALUE!</v>
      </c>
      <c r="BF532" s="159">
        <f t="shared" si="76"/>
        <v>0</v>
      </c>
      <c r="BG532" s="159">
        <f t="shared" si="77"/>
        <v>14</v>
      </c>
      <c r="BH532" s="159">
        <f t="shared" si="78"/>
        <v>61</v>
      </c>
      <c r="BI532" s="159">
        <f t="shared" si="79"/>
        <v>0</v>
      </c>
      <c r="BJ532" s="159">
        <f t="shared" si="80"/>
        <v>0</v>
      </c>
    </row>
    <row r="533" spans="1:62" s="254" customFormat="1" ht="17.25" thickTop="1" thickBot="1">
      <c r="A533" s="237">
        <v>18590</v>
      </c>
      <c r="B533" s="238">
        <v>42407</v>
      </c>
      <c r="C533" s="239" t="s">
        <v>103</v>
      </c>
      <c r="D533" s="240">
        <v>10500</v>
      </c>
      <c r="E533" s="239" t="s">
        <v>2492</v>
      </c>
      <c r="F533" s="239"/>
      <c r="G533" s="240">
        <v>85000</v>
      </c>
      <c r="H533" s="149"/>
      <c r="I533" s="149"/>
      <c r="J533" s="150"/>
      <c r="K533" s="151">
        <f t="shared" si="72"/>
        <v>0</v>
      </c>
      <c r="L533" s="151">
        <f t="shared" si="73"/>
        <v>0</v>
      </c>
      <c r="M533" s="239" t="s">
        <v>2640</v>
      </c>
      <c r="N533" s="241" t="s">
        <v>2494</v>
      </c>
      <c r="O533" s="240">
        <v>76500</v>
      </c>
      <c r="P533" s="238">
        <v>42408</v>
      </c>
      <c r="Q533" s="242" t="s">
        <v>2641</v>
      </c>
      <c r="R533" s="243"/>
      <c r="S533" s="244">
        <v>28509270104911</v>
      </c>
      <c r="T533" s="245"/>
      <c r="U533" s="239" t="s">
        <v>2620</v>
      </c>
      <c r="V533" s="239" t="s">
        <v>2642</v>
      </c>
      <c r="W533" s="239" t="s">
        <v>2586</v>
      </c>
      <c r="X533" s="246">
        <v>42410</v>
      </c>
      <c r="Y533" s="239">
        <v>123894</v>
      </c>
      <c r="Z533" s="238">
        <v>42411</v>
      </c>
      <c r="AA533" s="247" t="s">
        <v>341</v>
      </c>
      <c r="AB533" s="247" t="s">
        <v>404</v>
      </c>
      <c r="AC533" s="239" t="s">
        <v>39</v>
      </c>
      <c r="AD533" s="239" t="s">
        <v>100</v>
      </c>
      <c r="AE533" s="248" t="s">
        <v>50</v>
      </c>
      <c r="AF533" s="249"/>
      <c r="AG533" s="239"/>
      <c r="AH533" s="250"/>
      <c r="AI533" s="251"/>
      <c r="AJ533" s="252" t="s">
        <v>2643</v>
      </c>
      <c r="AK533" s="251" t="s">
        <v>2641</v>
      </c>
      <c r="AL533" s="252"/>
      <c r="AM533" s="252"/>
      <c r="AN533" s="184" t="s">
        <v>2468</v>
      </c>
      <c r="AO533" s="250"/>
      <c r="AP533" s="253"/>
      <c r="BD533" s="160" t="e">
        <f t="shared" si="74"/>
        <v>#DIV/0!</v>
      </c>
      <c r="BE533" s="160" t="e">
        <f t="shared" si="75"/>
        <v>#VALUE!</v>
      </c>
      <c r="BF533" s="159">
        <f t="shared" si="76"/>
        <v>0</v>
      </c>
      <c r="BG533" s="159">
        <f t="shared" si="77"/>
        <v>14</v>
      </c>
      <c r="BH533" s="159">
        <f t="shared" si="78"/>
        <v>61</v>
      </c>
      <c r="BI533" s="159">
        <f t="shared" si="79"/>
        <v>0</v>
      </c>
      <c r="BJ533" s="159">
        <f t="shared" si="80"/>
        <v>0</v>
      </c>
    </row>
    <row r="534" spans="1:62" s="254" customFormat="1" ht="17.25" thickTop="1" thickBot="1">
      <c r="A534" s="237">
        <v>18591</v>
      </c>
      <c r="B534" s="238">
        <v>42407</v>
      </c>
      <c r="C534" s="239" t="s">
        <v>103</v>
      </c>
      <c r="D534" s="240">
        <v>12300</v>
      </c>
      <c r="E534" s="239" t="s">
        <v>2113</v>
      </c>
      <c r="F534" s="239"/>
      <c r="G534" s="240">
        <v>100000</v>
      </c>
      <c r="H534" s="149"/>
      <c r="I534" s="149"/>
      <c r="J534" s="150"/>
      <c r="K534" s="151">
        <f t="shared" si="72"/>
        <v>0</v>
      </c>
      <c r="L534" s="151">
        <f t="shared" si="73"/>
        <v>0</v>
      </c>
      <c r="M534" s="239" t="s">
        <v>2644</v>
      </c>
      <c r="N534" s="241" t="s">
        <v>2645</v>
      </c>
      <c r="O534" s="240">
        <v>90000</v>
      </c>
      <c r="P534" s="238">
        <v>42409</v>
      </c>
      <c r="Q534" s="242" t="s">
        <v>2646</v>
      </c>
      <c r="R534" s="243" t="s">
        <v>2647</v>
      </c>
      <c r="S534" s="244">
        <v>27503090104679</v>
      </c>
      <c r="T534" s="245"/>
      <c r="U534" s="239" t="s">
        <v>2620</v>
      </c>
      <c r="V534" s="239" t="s">
        <v>2648</v>
      </c>
      <c r="W534" s="239" t="s">
        <v>2586</v>
      </c>
      <c r="X534" s="246">
        <v>42414</v>
      </c>
      <c r="Y534" s="239">
        <v>123933</v>
      </c>
      <c r="Z534" s="238">
        <v>42415</v>
      </c>
      <c r="AA534" s="247" t="s">
        <v>338</v>
      </c>
      <c r="AB534" s="247" t="s">
        <v>404</v>
      </c>
      <c r="AC534" s="239" t="s">
        <v>39</v>
      </c>
      <c r="AD534" s="239" t="s">
        <v>47</v>
      </c>
      <c r="AE534" s="248" t="s">
        <v>50</v>
      </c>
      <c r="AF534" s="249"/>
      <c r="AG534" s="239"/>
      <c r="AH534" s="250"/>
      <c r="AI534" s="251"/>
      <c r="AJ534" s="252" t="s">
        <v>2649</v>
      </c>
      <c r="AK534" s="251" t="s">
        <v>2647</v>
      </c>
      <c r="AL534" s="252"/>
      <c r="AM534" s="252"/>
      <c r="AN534" s="184" t="s">
        <v>2468</v>
      </c>
      <c r="AO534" s="250"/>
      <c r="AP534" s="253"/>
      <c r="BD534" s="160" t="e">
        <f t="shared" si="74"/>
        <v>#DIV/0!</v>
      </c>
      <c r="BE534" s="160" t="e">
        <f t="shared" si="75"/>
        <v>#VALUE!</v>
      </c>
      <c r="BF534" s="159">
        <f t="shared" si="76"/>
        <v>11</v>
      </c>
      <c r="BG534" s="159">
        <f t="shared" si="77"/>
        <v>14</v>
      </c>
      <c r="BH534" s="159">
        <f t="shared" si="78"/>
        <v>61</v>
      </c>
      <c r="BI534" s="159">
        <f t="shared" si="79"/>
        <v>0</v>
      </c>
      <c r="BJ534" s="159">
        <f t="shared" si="80"/>
        <v>0</v>
      </c>
    </row>
    <row r="535" spans="1:62" s="254" customFormat="1" ht="17.25" thickTop="1" thickBot="1">
      <c r="A535" s="255">
        <v>151985</v>
      </c>
      <c r="B535" s="256">
        <v>42415</v>
      </c>
      <c r="C535" s="239" t="s">
        <v>194</v>
      </c>
      <c r="D535" s="271">
        <v>107625</v>
      </c>
      <c r="E535" s="262" t="s">
        <v>2384</v>
      </c>
      <c r="F535" s="262"/>
      <c r="G535" s="271">
        <v>107625</v>
      </c>
      <c r="H535" s="149"/>
      <c r="I535" s="149"/>
      <c r="J535" s="150"/>
      <c r="K535" s="151">
        <f t="shared" si="72"/>
        <v>0</v>
      </c>
      <c r="L535" s="151">
        <f t="shared" si="73"/>
        <v>0</v>
      </c>
      <c r="M535" s="262" t="s">
        <v>2650</v>
      </c>
      <c r="N535" s="257"/>
      <c r="O535" s="271"/>
      <c r="P535" s="238">
        <v>42416</v>
      </c>
      <c r="Q535" s="258" t="s">
        <v>2651</v>
      </c>
      <c r="R535" s="259" t="s">
        <v>2652</v>
      </c>
      <c r="S535" s="260">
        <v>27211150100783</v>
      </c>
      <c r="T535" s="261"/>
      <c r="U535" s="239" t="s">
        <v>2620</v>
      </c>
      <c r="V535" s="262" t="s">
        <v>2653</v>
      </c>
      <c r="W535" s="239" t="s">
        <v>2654</v>
      </c>
      <c r="X535" s="263">
        <v>42416</v>
      </c>
      <c r="Y535" s="262">
        <v>123941</v>
      </c>
      <c r="Z535" s="256">
        <v>42415</v>
      </c>
      <c r="AA535" s="264" t="s">
        <v>341</v>
      </c>
      <c r="AB535" s="233" t="s">
        <v>404</v>
      </c>
      <c r="AC535" s="239" t="s">
        <v>39</v>
      </c>
      <c r="AD535" s="262" t="s">
        <v>47</v>
      </c>
      <c r="AE535" s="248" t="s">
        <v>50</v>
      </c>
      <c r="AF535" s="265"/>
      <c r="AG535" s="262"/>
      <c r="AH535" s="266"/>
      <c r="AI535" s="267"/>
      <c r="AJ535" s="268" t="s">
        <v>2655</v>
      </c>
      <c r="AK535" s="267"/>
      <c r="AL535" s="268"/>
      <c r="AM535" s="268"/>
      <c r="AN535" s="184" t="s">
        <v>2600</v>
      </c>
      <c r="AO535" s="266"/>
      <c r="AP535" s="269"/>
      <c r="BD535" s="160" t="e">
        <f t="shared" si="74"/>
        <v>#DIV/0!</v>
      </c>
      <c r="BE535" s="160" t="e">
        <f t="shared" si="75"/>
        <v>#VALUE!</v>
      </c>
      <c r="BF535" s="159">
        <f t="shared" si="76"/>
        <v>11</v>
      </c>
      <c r="BG535" s="159">
        <f t="shared" si="77"/>
        <v>14</v>
      </c>
      <c r="BH535" s="159">
        <f t="shared" si="78"/>
        <v>61</v>
      </c>
      <c r="BI535" s="159">
        <f t="shared" si="79"/>
        <v>0</v>
      </c>
      <c r="BJ535" s="159">
        <f t="shared" si="80"/>
        <v>0</v>
      </c>
    </row>
    <row r="536" spans="1:62" s="254" customFormat="1" ht="17.25" thickTop="1" thickBot="1">
      <c r="A536" s="255">
        <v>18580</v>
      </c>
      <c r="B536" s="256">
        <v>42406</v>
      </c>
      <c r="C536" s="239" t="s">
        <v>103</v>
      </c>
      <c r="D536" s="271">
        <v>12350</v>
      </c>
      <c r="E536" s="262" t="s">
        <v>2113</v>
      </c>
      <c r="F536" s="262"/>
      <c r="G536" s="271">
        <v>100000</v>
      </c>
      <c r="H536" s="149"/>
      <c r="I536" s="149"/>
      <c r="J536" s="150"/>
      <c r="K536" s="151">
        <f t="shared" si="72"/>
        <v>0</v>
      </c>
      <c r="L536" s="151">
        <f t="shared" si="73"/>
        <v>0</v>
      </c>
      <c r="M536" s="226" t="s">
        <v>2656</v>
      </c>
      <c r="N536" s="257" t="s">
        <v>2657</v>
      </c>
      <c r="O536" s="271">
        <v>90000</v>
      </c>
      <c r="P536" s="238">
        <v>42415</v>
      </c>
      <c r="Q536" s="258" t="s">
        <v>2658</v>
      </c>
      <c r="R536" s="259"/>
      <c r="S536" s="260">
        <v>27410082401674</v>
      </c>
      <c r="T536" s="261"/>
      <c r="U536" s="239" t="s">
        <v>2620</v>
      </c>
      <c r="V536" s="262" t="s">
        <v>2659</v>
      </c>
      <c r="W536" s="239" t="s">
        <v>2586</v>
      </c>
      <c r="X536" s="263">
        <v>42416</v>
      </c>
      <c r="Y536" s="262">
        <v>123956</v>
      </c>
      <c r="Z536" s="256">
        <v>42417</v>
      </c>
      <c r="AA536" s="264" t="s">
        <v>338</v>
      </c>
      <c r="AB536" s="264" t="s">
        <v>404</v>
      </c>
      <c r="AC536" s="239" t="s">
        <v>39</v>
      </c>
      <c r="AD536" s="262" t="s">
        <v>47</v>
      </c>
      <c r="AE536" s="248" t="s">
        <v>50</v>
      </c>
      <c r="AF536" s="265"/>
      <c r="AG536" s="262"/>
      <c r="AH536" s="266"/>
      <c r="AI536" s="267"/>
      <c r="AJ536" s="268" t="s">
        <v>2660</v>
      </c>
      <c r="AK536" s="267"/>
      <c r="AL536" s="268"/>
      <c r="AM536" s="268"/>
      <c r="AN536" s="184" t="s">
        <v>2468</v>
      </c>
      <c r="AO536" s="266"/>
      <c r="AP536" s="269"/>
      <c r="BD536" s="160" t="e">
        <f t="shared" si="74"/>
        <v>#DIV/0!</v>
      </c>
      <c r="BE536" s="160" t="e">
        <f t="shared" si="75"/>
        <v>#VALUE!</v>
      </c>
      <c r="BF536" s="159">
        <f t="shared" si="76"/>
        <v>0</v>
      </c>
      <c r="BG536" s="159">
        <f t="shared" si="77"/>
        <v>14</v>
      </c>
      <c r="BH536" s="159">
        <f t="shared" si="78"/>
        <v>61</v>
      </c>
      <c r="BI536" s="159">
        <f t="shared" si="79"/>
        <v>0</v>
      </c>
      <c r="BJ536" s="159">
        <f t="shared" si="80"/>
        <v>0</v>
      </c>
    </row>
    <row r="537" spans="1:62" s="254" customFormat="1" ht="17.25" thickTop="1" thickBot="1">
      <c r="A537" s="237" t="s">
        <v>2661</v>
      </c>
      <c r="B537" s="238" t="s">
        <v>2662</v>
      </c>
      <c r="C537" s="239" t="s">
        <v>103</v>
      </c>
      <c r="D537" s="240">
        <f>10000+2300</f>
        <v>12300</v>
      </c>
      <c r="E537" s="239" t="s">
        <v>2113</v>
      </c>
      <c r="F537" s="239"/>
      <c r="G537" s="240">
        <v>100000</v>
      </c>
      <c r="H537" s="149"/>
      <c r="I537" s="149"/>
      <c r="J537" s="150"/>
      <c r="K537" s="151">
        <f t="shared" si="72"/>
        <v>0</v>
      </c>
      <c r="L537" s="151">
        <f t="shared" si="73"/>
        <v>0</v>
      </c>
      <c r="M537" s="226" t="s">
        <v>2663</v>
      </c>
      <c r="N537" s="241" t="s">
        <v>2094</v>
      </c>
      <c r="O537" s="240">
        <v>90000</v>
      </c>
      <c r="P537" s="238">
        <v>42401</v>
      </c>
      <c r="Q537" s="242" t="s">
        <v>2664</v>
      </c>
      <c r="R537" s="243" t="s">
        <v>2665</v>
      </c>
      <c r="S537" s="244">
        <v>26711220103368</v>
      </c>
      <c r="T537" s="245"/>
      <c r="U537" s="239" t="s">
        <v>2620</v>
      </c>
      <c r="V537" s="239" t="s">
        <v>2666</v>
      </c>
      <c r="W537" s="239" t="s">
        <v>2498</v>
      </c>
      <c r="X537" s="246">
        <v>42417</v>
      </c>
      <c r="Y537" s="262">
        <v>123973</v>
      </c>
      <c r="Z537" s="238">
        <v>42418</v>
      </c>
      <c r="AA537" s="247" t="s">
        <v>338</v>
      </c>
      <c r="AB537" s="247" t="s">
        <v>404</v>
      </c>
      <c r="AC537" s="239" t="s">
        <v>39</v>
      </c>
      <c r="AD537" s="239" t="s">
        <v>47</v>
      </c>
      <c r="AE537" s="234" t="s">
        <v>50</v>
      </c>
      <c r="AF537" s="249"/>
      <c r="AG537" s="239"/>
      <c r="AH537" s="250"/>
      <c r="AI537" s="251"/>
      <c r="AJ537" s="252" t="s">
        <v>2667</v>
      </c>
      <c r="AK537" s="251" t="s">
        <v>2668</v>
      </c>
      <c r="AL537" s="252"/>
      <c r="AM537" s="252"/>
      <c r="AN537" s="184" t="s">
        <v>2468</v>
      </c>
      <c r="AO537" s="250"/>
      <c r="AP537" s="253"/>
      <c r="BD537" s="160" t="e">
        <f t="shared" si="74"/>
        <v>#DIV/0!</v>
      </c>
      <c r="BE537" s="160" t="e">
        <f t="shared" si="75"/>
        <v>#VALUE!</v>
      </c>
      <c r="BF537" s="159">
        <f t="shared" si="76"/>
        <v>8</v>
      </c>
      <c r="BG537" s="159">
        <f t="shared" si="77"/>
        <v>14</v>
      </c>
      <c r="BH537" s="159">
        <f t="shared" si="78"/>
        <v>61</v>
      </c>
      <c r="BI537" s="159">
        <f t="shared" si="79"/>
        <v>0</v>
      </c>
      <c r="BJ537" s="159">
        <f t="shared" si="80"/>
        <v>0</v>
      </c>
    </row>
    <row r="538" spans="1:62" s="254" customFormat="1" ht="17.25" thickTop="1" thickBot="1">
      <c r="A538" s="237">
        <v>18581</v>
      </c>
      <c r="B538" s="238">
        <v>42406</v>
      </c>
      <c r="C538" s="239" t="s">
        <v>103</v>
      </c>
      <c r="D538" s="240">
        <v>12350</v>
      </c>
      <c r="E538" s="262" t="s">
        <v>2113</v>
      </c>
      <c r="F538" s="262"/>
      <c r="G538" s="240">
        <v>100000</v>
      </c>
      <c r="H538" s="149"/>
      <c r="I538" s="149"/>
      <c r="J538" s="150"/>
      <c r="K538" s="151">
        <f t="shared" si="72"/>
        <v>0</v>
      </c>
      <c r="L538" s="151">
        <f t="shared" si="73"/>
        <v>0</v>
      </c>
      <c r="M538" s="226" t="s">
        <v>2669</v>
      </c>
      <c r="N538" s="257" t="s">
        <v>2657</v>
      </c>
      <c r="O538" s="240">
        <v>90000</v>
      </c>
      <c r="P538" s="238">
        <v>42415</v>
      </c>
      <c r="Q538" s="242" t="s">
        <v>2670</v>
      </c>
      <c r="R538" s="243" t="s">
        <v>2671</v>
      </c>
      <c r="S538" s="244">
        <v>27702031304276</v>
      </c>
      <c r="T538" s="245"/>
      <c r="U538" s="239" t="s">
        <v>2620</v>
      </c>
      <c r="V538" s="239" t="s">
        <v>2672</v>
      </c>
      <c r="W538" s="239" t="s">
        <v>2586</v>
      </c>
      <c r="X538" s="246">
        <v>42417</v>
      </c>
      <c r="Y538" s="262">
        <v>123982</v>
      </c>
      <c r="Z538" s="238">
        <v>42419</v>
      </c>
      <c r="AA538" s="247" t="s">
        <v>338</v>
      </c>
      <c r="AB538" s="247" t="s">
        <v>404</v>
      </c>
      <c r="AC538" s="239" t="s">
        <v>39</v>
      </c>
      <c r="AD538" s="262" t="s">
        <v>47</v>
      </c>
      <c r="AE538" s="248" t="s">
        <v>50</v>
      </c>
      <c r="AF538" s="249"/>
      <c r="AG538" s="239"/>
      <c r="AH538" s="250"/>
      <c r="AI538" s="251"/>
      <c r="AJ538" s="252" t="s">
        <v>2673</v>
      </c>
      <c r="AK538" s="251"/>
      <c r="AL538" s="252"/>
      <c r="AM538" s="252"/>
      <c r="AN538" s="184" t="s">
        <v>2468</v>
      </c>
      <c r="AO538" s="250"/>
      <c r="AP538" s="253"/>
      <c r="BD538" s="160" t="e">
        <f t="shared" si="74"/>
        <v>#DIV/0!</v>
      </c>
      <c r="BE538" s="160" t="e">
        <f t="shared" si="75"/>
        <v>#VALUE!</v>
      </c>
      <c r="BF538" s="159">
        <f t="shared" si="76"/>
        <v>8</v>
      </c>
      <c r="BG538" s="159">
        <f t="shared" si="77"/>
        <v>14</v>
      </c>
      <c r="BH538" s="159">
        <f t="shared" si="78"/>
        <v>61</v>
      </c>
      <c r="BI538" s="159">
        <f t="shared" si="79"/>
        <v>0</v>
      </c>
      <c r="BJ538" s="159">
        <f t="shared" si="80"/>
        <v>0</v>
      </c>
    </row>
    <row r="539" spans="1:62" s="254" customFormat="1" ht="17.25" thickTop="1" thickBot="1">
      <c r="A539" s="255">
        <v>18666</v>
      </c>
      <c r="B539" s="256">
        <v>42412</v>
      </c>
      <c r="C539" s="239" t="s">
        <v>103</v>
      </c>
      <c r="D539" s="271">
        <v>10450</v>
      </c>
      <c r="E539" s="262" t="s">
        <v>2113</v>
      </c>
      <c r="F539" s="262"/>
      <c r="G539" s="271">
        <v>85000</v>
      </c>
      <c r="H539" s="149"/>
      <c r="I539" s="149"/>
      <c r="J539" s="150"/>
      <c r="K539" s="151">
        <f t="shared" si="72"/>
        <v>0</v>
      </c>
      <c r="L539" s="151">
        <f t="shared" si="73"/>
        <v>0</v>
      </c>
      <c r="M539" s="226" t="s">
        <v>2674</v>
      </c>
      <c r="N539" s="257" t="s">
        <v>2675</v>
      </c>
      <c r="O539" s="271">
        <v>76500</v>
      </c>
      <c r="P539" s="238">
        <v>42417</v>
      </c>
      <c r="Q539" s="258" t="s">
        <v>2676</v>
      </c>
      <c r="R539" s="259" t="s">
        <v>2677</v>
      </c>
      <c r="S539" s="260">
        <v>28306290103654</v>
      </c>
      <c r="T539" s="261"/>
      <c r="U539" s="239" t="s">
        <v>2620</v>
      </c>
      <c r="V539" s="262" t="s">
        <v>2678</v>
      </c>
      <c r="W539" s="226" t="s">
        <v>1691</v>
      </c>
      <c r="X539" s="263">
        <v>42418</v>
      </c>
      <c r="Y539" s="262">
        <v>123993</v>
      </c>
      <c r="Z539" s="256">
        <v>42420</v>
      </c>
      <c r="AA539" s="247" t="s">
        <v>338</v>
      </c>
      <c r="AB539" s="247" t="s">
        <v>404</v>
      </c>
      <c r="AC539" s="239" t="s">
        <v>40</v>
      </c>
      <c r="AD539" s="262" t="s">
        <v>47</v>
      </c>
      <c r="AE539" s="248" t="s">
        <v>50</v>
      </c>
      <c r="AF539" s="265"/>
      <c r="AG539" s="262"/>
      <c r="AH539" s="266"/>
      <c r="AI539" s="267"/>
      <c r="AJ539" s="268" t="s">
        <v>2679</v>
      </c>
      <c r="AK539" s="267"/>
      <c r="AL539" s="268"/>
      <c r="AM539" s="268"/>
      <c r="AN539" s="184" t="s">
        <v>2596</v>
      </c>
      <c r="AO539" s="266"/>
      <c r="AP539" s="269"/>
      <c r="BD539" s="160" t="e">
        <f t="shared" si="74"/>
        <v>#DIV/0!</v>
      </c>
      <c r="BE539" s="160" t="e">
        <f t="shared" si="75"/>
        <v>#VALUE!</v>
      </c>
      <c r="BF539" s="159">
        <f t="shared" si="76"/>
        <v>8</v>
      </c>
      <c r="BG539" s="159">
        <f t="shared" si="77"/>
        <v>14</v>
      </c>
      <c r="BH539" s="159">
        <f t="shared" si="78"/>
        <v>61</v>
      </c>
      <c r="BI539" s="159">
        <f t="shared" si="79"/>
        <v>0</v>
      </c>
      <c r="BJ539" s="159">
        <f t="shared" si="80"/>
        <v>0</v>
      </c>
    </row>
    <row r="540" spans="1:62" s="254" customFormat="1" ht="17.25" thickTop="1" thickBot="1">
      <c r="A540" s="237" t="s">
        <v>2680</v>
      </c>
      <c r="B540" s="238" t="s">
        <v>2681</v>
      </c>
      <c r="C540" s="239" t="s">
        <v>103</v>
      </c>
      <c r="D540" s="240">
        <f>9800+1000+1550</f>
        <v>12350</v>
      </c>
      <c r="E540" s="239" t="s">
        <v>2492</v>
      </c>
      <c r="F540" s="239"/>
      <c r="G540" s="240">
        <v>100000</v>
      </c>
      <c r="H540" s="149"/>
      <c r="I540" s="149"/>
      <c r="J540" s="150"/>
      <c r="K540" s="151">
        <f t="shared" si="72"/>
        <v>0</v>
      </c>
      <c r="L540" s="151">
        <f t="shared" si="73"/>
        <v>0</v>
      </c>
      <c r="M540" s="226" t="s">
        <v>2682</v>
      </c>
      <c r="N540" s="241" t="s">
        <v>2683</v>
      </c>
      <c r="O540" s="240">
        <v>90000</v>
      </c>
      <c r="P540" s="238">
        <v>42417</v>
      </c>
      <c r="Q540" s="242" t="s">
        <v>2684</v>
      </c>
      <c r="R540" s="243"/>
      <c r="S540" s="244">
        <v>28711082603432</v>
      </c>
      <c r="T540" s="156">
        <v>59100033718</v>
      </c>
      <c r="U540" s="239" t="s">
        <v>2620</v>
      </c>
      <c r="V540" s="239" t="s">
        <v>2685</v>
      </c>
      <c r="W540" s="239" t="s">
        <v>2586</v>
      </c>
      <c r="X540" s="263">
        <v>42418</v>
      </c>
      <c r="Y540" s="262">
        <v>123996</v>
      </c>
      <c r="Z540" s="256">
        <v>42420</v>
      </c>
      <c r="AA540" s="247" t="s">
        <v>338</v>
      </c>
      <c r="AB540" s="247" t="s">
        <v>404</v>
      </c>
      <c r="AC540" s="239" t="s">
        <v>39</v>
      </c>
      <c r="AD540" s="262" t="s">
        <v>47</v>
      </c>
      <c r="AE540" s="248" t="s">
        <v>50</v>
      </c>
      <c r="AF540" s="249"/>
      <c r="AG540" s="239"/>
      <c r="AH540" s="250"/>
      <c r="AI540" s="251"/>
      <c r="AJ540" s="252" t="s">
        <v>113</v>
      </c>
      <c r="AK540" s="251"/>
      <c r="AL540" s="252"/>
      <c r="AM540" s="252"/>
      <c r="AN540" s="184" t="s">
        <v>2600</v>
      </c>
      <c r="AO540" s="250"/>
      <c r="AP540" s="253"/>
      <c r="BD540" s="160" t="e">
        <f t="shared" si="74"/>
        <v>#DIV/0!</v>
      </c>
      <c r="BE540" s="160" t="e">
        <f t="shared" si="75"/>
        <v>#VALUE!</v>
      </c>
      <c r="BF540" s="159">
        <f t="shared" si="76"/>
        <v>0</v>
      </c>
      <c r="BG540" s="159">
        <f t="shared" si="77"/>
        <v>14</v>
      </c>
      <c r="BH540" s="159">
        <f t="shared" si="78"/>
        <v>61</v>
      </c>
      <c r="BI540" s="159">
        <f t="shared" si="79"/>
        <v>0</v>
      </c>
      <c r="BJ540" s="159">
        <f t="shared" si="80"/>
        <v>0</v>
      </c>
    </row>
    <row r="541" spans="1:62" s="159" customFormat="1" ht="17.25" thickTop="1" thickBot="1">
      <c r="A541" s="272" t="s">
        <v>2686</v>
      </c>
      <c r="B541" s="273">
        <v>42374</v>
      </c>
      <c r="C541" s="226" t="s">
        <v>103</v>
      </c>
      <c r="D541" s="274">
        <f>59000+46250</f>
        <v>105250</v>
      </c>
      <c r="E541" s="275"/>
      <c r="F541" s="276"/>
      <c r="G541" s="274"/>
      <c r="H541" s="149"/>
      <c r="I541" s="149"/>
      <c r="J541" s="150"/>
      <c r="K541" s="151">
        <f t="shared" si="72"/>
        <v>0</v>
      </c>
      <c r="L541" s="151">
        <f t="shared" si="73"/>
        <v>0</v>
      </c>
      <c r="M541" s="277" t="s">
        <v>2687</v>
      </c>
      <c r="N541" s="278"/>
      <c r="O541" s="274"/>
      <c r="P541" s="273">
        <v>42374</v>
      </c>
      <c r="Q541" s="279" t="s">
        <v>2688</v>
      </c>
      <c r="R541" s="280" t="s">
        <v>2689</v>
      </c>
      <c r="S541" s="281">
        <v>26908291301193</v>
      </c>
      <c r="T541" s="282"/>
      <c r="U541" s="239" t="s">
        <v>2690</v>
      </c>
      <c r="V541" s="277"/>
      <c r="W541" s="277"/>
      <c r="X541" s="283"/>
      <c r="Y541" s="277"/>
      <c r="Z541" s="273"/>
      <c r="AA541" s="284" t="s">
        <v>341</v>
      </c>
      <c r="AB541" s="233" t="s">
        <v>404</v>
      </c>
      <c r="AC541" s="277"/>
      <c r="AD541" s="277"/>
      <c r="AE541" s="285"/>
      <c r="AF541" s="286"/>
      <c r="AG541" s="277"/>
      <c r="AH541" s="287"/>
      <c r="AI541" s="288"/>
      <c r="AJ541" s="289"/>
      <c r="AK541" s="288"/>
      <c r="AL541" s="289"/>
      <c r="AM541" s="289"/>
      <c r="AN541" s="287"/>
      <c r="AO541" s="287"/>
      <c r="AP541" s="290"/>
      <c r="BD541" s="160" t="e">
        <f t="shared" si="74"/>
        <v>#DIV/0!</v>
      </c>
      <c r="BE541" s="160">
        <f t="shared" si="75"/>
        <v>0</v>
      </c>
      <c r="BF541" s="159">
        <f t="shared" si="76"/>
        <v>8</v>
      </c>
      <c r="BG541" s="159">
        <f t="shared" si="77"/>
        <v>14</v>
      </c>
      <c r="BH541" s="159">
        <f t="shared" si="78"/>
        <v>58</v>
      </c>
      <c r="BI541" s="159">
        <f t="shared" si="79"/>
        <v>0</v>
      </c>
      <c r="BJ541" s="159">
        <f t="shared" si="80"/>
        <v>0</v>
      </c>
    </row>
    <row r="542" spans="1:62" s="159" customFormat="1" ht="17.25" thickTop="1" thickBot="1">
      <c r="A542" s="225">
        <v>18160</v>
      </c>
      <c r="B542" s="170">
        <v>42375</v>
      </c>
      <c r="C542" s="226" t="s">
        <v>103</v>
      </c>
      <c r="D542" s="227">
        <v>1000</v>
      </c>
      <c r="E542" s="226"/>
      <c r="F542" s="226"/>
      <c r="G542" s="227"/>
      <c r="H542" s="149"/>
      <c r="I542" s="149"/>
      <c r="J542" s="150"/>
      <c r="K542" s="151">
        <f t="shared" si="72"/>
        <v>0</v>
      </c>
      <c r="L542" s="151">
        <f t="shared" si="73"/>
        <v>0</v>
      </c>
      <c r="M542" s="226" t="s">
        <v>2691</v>
      </c>
      <c r="N542" s="228"/>
      <c r="O542" s="227"/>
      <c r="P542" s="170">
        <v>42375</v>
      </c>
      <c r="Q542" s="229" t="s">
        <v>2692</v>
      </c>
      <c r="R542" s="230"/>
      <c r="S542" s="231">
        <v>28206222101339</v>
      </c>
      <c r="T542" s="232"/>
      <c r="U542" s="239" t="s">
        <v>2690</v>
      </c>
      <c r="V542" s="226"/>
      <c r="W542" s="226"/>
      <c r="X542" s="176"/>
      <c r="Y542" s="226"/>
      <c r="Z542" s="170"/>
      <c r="AA542" s="233" t="s">
        <v>338</v>
      </c>
      <c r="AB542" s="233" t="s">
        <v>404</v>
      </c>
      <c r="AC542" s="226"/>
      <c r="AD542" s="226"/>
      <c r="AE542" s="234"/>
      <c r="AF542" s="235"/>
      <c r="AG542" s="226"/>
      <c r="AH542" s="184"/>
      <c r="AI542" s="177"/>
      <c r="AJ542" s="173"/>
      <c r="AK542" s="177"/>
      <c r="AL542" s="173"/>
      <c r="AM542" s="173"/>
      <c r="AN542" s="184"/>
      <c r="AO542" s="184"/>
      <c r="AP542" s="186"/>
      <c r="BD542" s="160" t="e">
        <f t="shared" si="74"/>
        <v>#DIV/0!</v>
      </c>
      <c r="BE542" s="160">
        <f t="shared" si="75"/>
        <v>0</v>
      </c>
      <c r="BF542" s="159">
        <f t="shared" si="76"/>
        <v>0</v>
      </c>
      <c r="BG542" s="159">
        <f t="shared" si="77"/>
        <v>14</v>
      </c>
      <c r="BH542" s="159">
        <f t="shared" si="78"/>
        <v>58</v>
      </c>
      <c r="BI542" s="159">
        <f t="shared" si="79"/>
        <v>0</v>
      </c>
      <c r="BJ542" s="159">
        <f t="shared" si="80"/>
        <v>0</v>
      </c>
    </row>
    <row r="543" spans="1:62" s="254" customFormat="1" ht="17.25" thickTop="1" thickBot="1">
      <c r="A543" s="237">
        <v>18521</v>
      </c>
      <c r="B543" s="238">
        <v>42403</v>
      </c>
      <c r="C543" s="239" t="s">
        <v>103</v>
      </c>
      <c r="D543" s="240">
        <v>4000</v>
      </c>
      <c r="E543" s="239" t="s">
        <v>2492</v>
      </c>
      <c r="F543" s="239"/>
      <c r="G543" s="240">
        <v>100000</v>
      </c>
      <c r="H543" s="149"/>
      <c r="I543" s="149"/>
      <c r="J543" s="150"/>
      <c r="K543" s="151">
        <f t="shared" si="72"/>
        <v>0</v>
      </c>
      <c r="L543" s="151">
        <f t="shared" si="73"/>
        <v>0</v>
      </c>
      <c r="M543" s="239" t="s">
        <v>2693</v>
      </c>
      <c r="N543" s="241" t="s">
        <v>2683</v>
      </c>
      <c r="O543" s="240">
        <v>90000</v>
      </c>
      <c r="P543" s="238">
        <v>42403</v>
      </c>
      <c r="Q543" s="242" t="s">
        <v>2694</v>
      </c>
      <c r="R543" s="243" t="s">
        <v>2695</v>
      </c>
      <c r="S543" s="244">
        <v>28502100106664</v>
      </c>
      <c r="T543" s="245"/>
      <c r="U543" s="239" t="s">
        <v>2690</v>
      </c>
      <c r="V543" s="239" t="s">
        <v>2696</v>
      </c>
      <c r="W543" s="239" t="s">
        <v>2586</v>
      </c>
      <c r="X543" s="246"/>
      <c r="Y543" s="239"/>
      <c r="Z543" s="238"/>
      <c r="AA543" s="247" t="s">
        <v>338</v>
      </c>
      <c r="AB543" s="247" t="s">
        <v>404</v>
      </c>
      <c r="AC543" s="239"/>
      <c r="AD543" s="239"/>
      <c r="AE543" s="248"/>
      <c r="AF543" s="249"/>
      <c r="AG543" s="239"/>
      <c r="AH543" s="250"/>
      <c r="AI543" s="251"/>
      <c r="AJ543" s="252"/>
      <c r="AK543" s="251"/>
      <c r="AL543" s="252"/>
      <c r="AM543" s="252"/>
      <c r="AN543" s="250"/>
      <c r="AO543" s="250"/>
      <c r="AP543" s="253"/>
      <c r="BD543" s="160" t="e">
        <f t="shared" si="74"/>
        <v>#DIV/0!</v>
      </c>
      <c r="BE543" s="160" t="e">
        <f t="shared" si="75"/>
        <v>#VALUE!</v>
      </c>
      <c r="BF543" s="159">
        <f t="shared" si="76"/>
        <v>8</v>
      </c>
      <c r="BG543" s="159">
        <f t="shared" si="77"/>
        <v>14</v>
      </c>
      <c r="BH543" s="159">
        <f t="shared" si="78"/>
        <v>58</v>
      </c>
      <c r="BI543" s="159">
        <f t="shared" si="79"/>
        <v>0</v>
      </c>
      <c r="BJ543" s="159">
        <f t="shared" si="80"/>
        <v>0</v>
      </c>
    </row>
    <row r="544" spans="1:62" s="254" customFormat="1" ht="17.25" thickTop="1" thickBot="1">
      <c r="A544" s="291"/>
      <c r="B544" s="292"/>
      <c r="C544" s="293"/>
      <c r="D544" s="294"/>
      <c r="E544" s="295"/>
      <c r="F544" s="295"/>
      <c r="G544" s="294"/>
      <c r="H544" s="149"/>
      <c r="I544" s="149"/>
      <c r="J544" s="150"/>
      <c r="K544" s="151">
        <f t="shared" si="72"/>
        <v>0</v>
      </c>
      <c r="L544" s="151">
        <f t="shared" si="73"/>
        <v>0</v>
      </c>
      <c r="M544" s="296"/>
      <c r="N544" s="297"/>
      <c r="O544" s="294"/>
      <c r="P544" s="292"/>
      <c r="Q544" s="298"/>
      <c r="R544" s="299"/>
      <c r="S544" s="300"/>
      <c r="T544" s="301"/>
      <c r="U544" s="295"/>
      <c r="V544" s="293"/>
      <c r="W544" s="293"/>
      <c r="X544" s="302"/>
      <c r="Y544" s="295"/>
      <c r="Z544" s="292"/>
      <c r="AA544" s="303"/>
      <c r="AB544" s="303"/>
      <c r="AC544" s="293"/>
      <c r="AD544" s="295"/>
      <c r="AE544" s="304"/>
      <c r="AF544" s="305"/>
      <c r="AG544" s="293"/>
      <c r="AH544" s="306"/>
      <c r="AI544" s="307"/>
      <c r="AJ544" s="308"/>
      <c r="AK544" s="307"/>
      <c r="AL544" s="308"/>
      <c r="AM544" s="308"/>
      <c r="AN544" s="309"/>
      <c r="AO544" s="306"/>
      <c r="AP544" s="310"/>
      <c r="BD544" s="160" t="e">
        <f t="shared" si="74"/>
        <v>#DIV/0!</v>
      </c>
      <c r="BE544" s="160" t="e">
        <f t="shared" si="75"/>
        <v>#DIV/0!</v>
      </c>
      <c r="BF544" s="159">
        <f t="shared" si="76"/>
        <v>0</v>
      </c>
      <c r="BG544" s="159">
        <f t="shared" si="77"/>
        <v>0</v>
      </c>
      <c r="BH544" s="159">
        <f t="shared" si="78"/>
        <v>0</v>
      </c>
      <c r="BI544" s="159">
        <f t="shared" si="79"/>
        <v>0</v>
      </c>
      <c r="BJ544" s="159">
        <f t="shared" si="80"/>
        <v>0</v>
      </c>
    </row>
    <row r="545" spans="1:62" s="254" customFormat="1" ht="17.25" thickTop="1" thickBot="1">
      <c r="A545" s="237">
        <v>37923</v>
      </c>
      <c r="B545" s="238">
        <v>42409</v>
      </c>
      <c r="C545" s="239" t="s">
        <v>99</v>
      </c>
      <c r="D545" s="240">
        <v>12300</v>
      </c>
      <c r="E545" s="239" t="s">
        <v>2113</v>
      </c>
      <c r="F545" s="239"/>
      <c r="G545" s="240">
        <v>100000</v>
      </c>
      <c r="H545" s="149"/>
      <c r="I545" s="149"/>
      <c r="J545" s="150"/>
      <c r="K545" s="151">
        <f t="shared" si="72"/>
        <v>0</v>
      </c>
      <c r="L545" s="151">
        <f t="shared" si="73"/>
        <v>0</v>
      </c>
      <c r="M545" s="226" t="s">
        <v>2697</v>
      </c>
      <c r="N545" s="241" t="s">
        <v>2094</v>
      </c>
      <c r="O545" s="240">
        <v>90000</v>
      </c>
      <c r="P545" s="238">
        <v>42410</v>
      </c>
      <c r="Q545" s="242" t="s">
        <v>2698</v>
      </c>
      <c r="R545" s="243" t="s">
        <v>2699</v>
      </c>
      <c r="S545" s="244">
        <v>28706120104654</v>
      </c>
      <c r="T545" s="156"/>
      <c r="U545" s="239" t="s">
        <v>2700</v>
      </c>
      <c r="V545" s="239" t="s">
        <v>2701</v>
      </c>
      <c r="W545" s="239" t="s">
        <v>2586</v>
      </c>
      <c r="X545" s="263"/>
      <c r="Y545" s="262"/>
      <c r="Z545" s="256"/>
      <c r="AA545" s="247" t="s">
        <v>343</v>
      </c>
      <c r="AB545" s="247" t="s">
        <v>471</v>
      </c>
      <c r="AC545" s="239" t="s">
        <v>39</v>
      </c>
      <c r="AD545" s="262" t="s">
        <v>47</v>
      </c>
      <c r="AE545" s="248" t="s">
        <v>51</v>
      </c>
      <c r="AF545" s="249"/>
      <c r="AG545" s="239"/>
      <c r="AH545" s="250"/>
      <c r="AI545" s="251"/>
      <c r="AJ545" s="252" t="s">
        <v>2702</v>
      </c>
      <c r="AK545" s="251"/>
      <c r="AL545" s="252"/>
      <c r="AM545" s="252"/>
      <c r="AN545" s="184" t="s">
        <v>2468</v>
      </c>
      <c r="AO545" s="250"/>
      <c r="AP545" s="253"/>
      <c r="BD545" s="160" t="e">
        <f t="shared" si="74"/>
        <v>#DIV/0!</v>
      </c>
      <c r="BE545" s="160" t="e">
        <f t="shared" si="75"/>
        <v>#VALUE!</v>
      </c>
      <c r="BF545" s="159">
        <f t="shared" si="76"/>
        <v>8</v>
      </c>
      <c r="BG545" s="159">
        <f t="shared" si="77"/>
        <v>14</v>
      </c>
      <c r="BH545" s="159">
        <f t="shared" si="78"/>
        <v>41</v>
      </c>
      <c r="BI545" s="159">
        <f t="shared" si="79"/>
        <v>0</v>
      </c>
      <c r="BJ545" s="159">
        <f t="shared" si="80"/>
        <v>0</v>
      </c>
    </row>
    <row r="546" spans="1:62" s="254" customFormat="1" ht="17.25" thickTop="1" thickBot="1">
      <c r="A546" s="237">
        <v>18072</v>
      </c>
      <c r="B546" s="238">
        <v>42367</v>
      </c>
      <c r="C546" s="239" t="s">
        <v>103</v>
      </c>
      <c r="D546" s="240">
        <v>13570</v>
      </c>
      <c r="E546" s="239" t="s">
        <v>1989</v>
      </c>
      <c r="F546" s="239"/>
      <c r="G546" s="240">
        <v>115000</v>
      </c>
      <c r="H546" s="149"/>
      <c r="I546" s="149"/>
      <c r="J546" s="150"/>
      <c r="K546" s="151">
        <f t="shared" si="72"/>
        <v>0</v>
      </c>
      <c r="L546" s="151">
        <f t="shared" si="73"/>
        <v>0</v>
      </c>
      <c r="M546" s="226" t="s">
        <v>2703</v>
      </c>
      <c r="N546" s="241" t="s">
        <v>2704</v>
      </c>
      <c r="O546" s="240">
        <v>103500</v>
      </c>
      <c r="P546" s="238">
        <v>42368</v>
      </c>
      <c r="Q546" s="242" t="s">
        <v>2705</v>
      </c>
      <c r="R546" s="243" t="s">
        <v>2706</v>
      </c>
      <c r="S546" s="244">
        <v>26411252101991</v>
      </c>
      <c r="T546" s="156"/>
      <c r="U546" s="239" t="s">
        <v>2707</v>
      </c>
      <c r="V546" s="239" t="s">
        <v>2708</v>
      </c>
      <c r="W546" s="239" t="s">
        <v>2498</v>
      </c>
      <c r="X546" s="263">
        <v>42374</v>
      </c>
      <c r="Y546" s="262" t="s">
        <v>46</v>
      </c>
      <c r="Z546" s="256"/>
      <c r="AA546" s="247" t="s">
        <v>284</v>
      </c>
      <c r="AB546" s="247" t="s">
        <v>445</v>
      </c>
      <c r="AC546" s="239" t="s">
        <v>39</v>
      </c>
      <c r="AD546" s="262" t="s">
        <v>36</v>
      </c>
      <c r="AE546" s="248" t="s">
        <v>50</v>
      </c>
      <c r="AF546" s="249"/>
      <c r="AG546" s="239"/>
      <c r="AH546" s="250"/>
      <c r="AI546" s="251"/>
      <c r="AJ546" s="252" t="s">
        <v>2709</v>
      </c>
      <c r="AK546" s="251"/>
      <c r="AL546" s="252" t="s">
        <v>2710</v>
      </c>
      <c r="AM546" s="252"/>
      <c r="AN546" s="184" t="s">
        <v>2468</v>
      </c>
      <c r="AO546" s="250"/>
      <c r="AP546" s="253"/>
      <c r="BD546" s="160" t="e">
        <f t="shared" si="74"/>
        <v>#DIV/0!</v>
      </c>
      <c r="BE546" s="160" t="e">
        <f t="shared" si="75"/>
        <v>#VALUE!</v>
      </c>
      <c r="BF546" s="159">
        <f t="shared" si="76"/>
        <v>8</v>
      </c>
      <c r="BG546" s="159">
        <f t="shared" si="77"/>
        <v>14</v>
      </c>
      <c r="BH546" s="159">
        <f t="shared" si="78"/>
        <v>99</v>
      </c>
      <c r="BI546" s="159">
        <f t="shared" si="79"/>
        <v>0</v>
      </c>
      <c r="BJ546" s="159">
        <f t="shared" si="80"/>
        <v>0</v>
      </c>
    </row>
    <row r="547" spans="1:62" s="254" customFormat="1" ht="17.25" thickTop="1" thickBot="1">
      <c r="A547" s="255">
        <v>18827</v>
      </c>
      <c r="B547" s="256">
        <v>42422</v>
      </c>
      <c r="C547" s="262" t="s">
        <v>103</v>
      </c>
      <c r="D547" s="271">
        <v>10500</v>
      </c>
      <c r="E547" s="262" t="s">
        <v>2492</v>
      </c>
      <c r="F547" s="262"/>
      <c r="G547" s="271"/>
      <c r="H547" s="149"/>
      <c r="I547" s="149"/>
      <c r="J547" s="150"/>
      <c r="K547" s="151">
        <f t="shared" si="72"/>
        <v>0</v>
      </c>
      <c r="L547" s="151">
        <f t="shared" si="73"/>
        <v>0</v>
      </c>
      <c r="M547" s="262" t="s">
        <v>2711</v>
      </c>
      <c r="N547" s="257"/>
      <c r="O547" s="271"/>
      <c r="P547" s="256">
        <v>42422</v>
      </c>
      <c r="Q547" s="258"/>
      <c r="R547" s="259"/>
      <c r="S547" s="260">
        <v>25602270100834</v>
      </c>
      <c r="T547" s="261"/>
      <c r="U547" s="239" t="s">
        <v>2712</v>
      </c>
      <c r="V547" s="262"/>
      <c r="W547" s="262"/>
      <c r="X547" s="263"/>
      <c r="Y547" s="262"/>
      <c r="Z547" s="256"/>
      <c r="AA547" s="264" t="s">
        <v>471</v>
      </c>
      <c r="AB547" s="264" t="s">
        <v>471</v>
      </c>
      <c r="AC547" s="262"/>
      <c r="AD547" s="262"/>
      <c r="AE547" s="311"/>
      <c r="AF547" s="265"/>
      <c r="AG547" s="262"/>
      <c r="AH547" s="266"/>
      <c r="AI547" s="267"/>
      <c r="AJ547" s="268"/>
      <c r="AK547" s="267"/>
      <c r="AL547" s="268"/>
      <c r="AM547" s="268"/>
      <c r="AN547" s="266"/>
      <c r="AO547" s="266"/>
      <c r="AP547" s="269"/>
      <c r="BD547" s="160" t="e">
        <f t="shared" si="74"/>
        <v>#DIV/0!</v>
      </c>
      <c r="BE547" s="160" t="e">
        <f t="shared" si="75"/>
        <v>#VALUE!</v>
      </c>
      <c r="BF547" s="159">
        <f t="shared" si="76"/>
        <v>0</v>
      </c>
      <c r="BG547" s="159">
        <f t="shared" si="77"/>
        <v>14</v>
      </c>
      <c r="BH547" s="159">
        <f t="shared" si="78"/>
        <v>37</v>
      </c>
      <c r="BI547" s="159">
        <f t="shared" si="79"/>
        <v>0</v>
      </c>
      <c r="BJ547" s="159">
        <f t="shared" si="80"/>
        <v>0</v>
      </c>
    </row>
    <row r="548" spans="1:62" s="254" customFormat="1" ht="17.25" thickTop="1" thickBot="1">
      <c r="A548" s="255">
        <v>18900</v>
      </c>
      <c r="B548" s="256">
        <v>42427</v>
      </c>
      <c r="C548" s="262" t="s">
        <v>103</v>
      </c>
      <c r="D548" s="271">
        <v>5000</v>
      </c>
      <c r="E548" s="262"/>
      <c r="F548" s="262"/>
      <c r="G548" s="271"/>
      <c r="H548" s="149"/>
      <c r="I548" s="149"/>
      <c r="J548" s="150"/>
      <c r="K548" s="151">
        <f t="shared" si="72"/>
        <v>0</v>
      </c>
      <c r="L548" s="151">
        <f t="shared" si="73"/>
        <v>0</v>
      </c>
      <c r="M548" s="262" t="s">
        <v>2713</v>
      </c>
      <c r="N548" s="257"/>
      <c r="O548" s="271"/>
      <c r="P548" s="256">
        <v>42427</v>
      </c>
      <c r="Q548" s="258" t="s">
        <v>2714</v>
      </c>
      <c r="R548" s="259" t="s">
        <v>2715</v>
      </c>
      <c r="S548" s="260">
        <v>26801030104651</v>
      </c>
      <c r="T548" s="261"/>
      <c r="U548" s="239" t="s">
        <v>2712</v>
      </c>
      <c r="V548" s="262"/>
      <c r="W548" s="262"/>
      <c r="X548" s="263"/>
      <c r="Y548" s="262"/>
      <c r="Z548" s="256"/>
      <c r="AA548" s="264" t="s">
        <v>343</v>
      </c>
      <c r="AB548" s="264" t="s">
        <v>471</v>
      </c>
      <c r="AC548" s="262"/>
      <c r="AD548" s="262"/>
      <c r="AE548" s="311"/>
      <c r="AF548" s="265"/>
      <c r="AG548" s="262"/>
      <c r="AH548" s="266"/>
      <c r="AI548" s="267"/>
      <c r="AJ548" s="268"/>
      <c r="AK548" s="267"/>
      <c r="AL548" s="268"/>
      <c r="AM548" s="268"/>
      <c r="AN548" s="266"/>
      <c r="AO548" s="266"/>
      <c r="AP548" s="269"/>
      <c r="BD548" s="160" t="e">
        <f t="shared" si="74"/>
        <v>#DIV/0!</v>
      </c>
      <c r="BE548" s="160">
        <f t="shared" si="75"/>
        <v>0</v>
      </c>
      <c r="BF548" s="159">
        <f t="shared" si="76"/>
        <v>8</v>
      </c>
      <c r="BG548" s="159">
        <f t="shared" si="77"/>
        <v>14</v>
      </c>
      <c r="BH548" s="159">
        <f t="shared" si="78"/>
        <v>37</v>
      </c>
      <c r="BI548" s="159">
        <f t="shared" si="79"/>
        <v>0</v>
      </c>
      <c r="BJ548" s="159">
        <f t="shared" si="80"/>
        <v>0</v>
      </c>
    </row>
    <row r="549" spans="1:62" s="254" customFormat="1" ht="17.25" thickTop="1" thickBot="1">
      <c r="A549" s="255">
        <v>38310</v>
      </c>
      <c r="B549" s="256">
        <v>42432</v>
      </c>
      <c r="C549" s="239" t="s">
        <v>99</v>
      </c>
      <c r="D549" s="271">
        <v>1000</v>
      </c>
      <c r="E549" s="262"/>
      <c r="F549" s="262"/>
      <c r="G549" s="271"/>
      <c r="H549" s="149"/>
      <c r="I549" s="149"/>
      <c r="J549" s="150"/>
      <c r="K549" s="151">
        <f t="shared" si="72"/>
        <v>0</v>
      </c>
      <c r="L549" s="151">
        <f t="shared" si="73"/>
        <v>0</v>
      </c>
      <c r="M549" s="239" t="s">
        <v>2716</v>
      </c>
      <c r="N549" s="257"/>
      <c r="O549" s="271"/>
      <c r="P549" s="238">
        <v>42434</v>
      </c>
      <c r="Q549" s="258" t="s">
        <v>2717</v>
      </c>
      <c r="R549" s="259"/>
      <c r="S549" s="260">
        <v>28209250104776</v>
      </c>
      <c r="T549" s="261"/>
      <c r="U549" s="239" t="s">
        <v>2718</v>
      </c>
      <c r="V549" s="262"/>
      <c r="W549" s="226"/>
      <c r="X549" s="263"/>
      <c r="Y549" s="262"/>
      <c r="Z549" s="256"/>
      <c r="AA549" s="247" t="s">
        <v>343</v>
      </c>
      <c r="AB549" s="247" t="s">
        <v>471</v>
      </c>
      <c r="AC549" s="239"/>
      <c r="AD549" s="262"/>
      <c r="AE549" s="248"/>
      <c r="AF549" s="265"/>
      <c r="AG549" s="262"/>
      <c r="AH549" s="266"/>
      <c r="AI549" s="267"/>
      <c r="AJ549" s="268"/>
      <c r="AK549" s="267"/>
      <c r="AL549" s="268"/>
      <c r="AM549" s="268"/>
      <c r="AN549" s="184"/>
      <c r="AO549" s="266"/>
      <c r="AP549" s="269"/>
      <c r="BD549" s="160" t="e">
        <f t="shared" si="74"/>
        <v>#DIV/0!</v>
      </c>
      <c r="BE549" s="160">
        <f t="shared" si="75"/>
        <v>0</v>
      </c>
      <c r="BF549" s="159">
        <f t="shared" si="76"/>
        <v>0</v>
      </c>
      <c r="BG549" s="159">
        <f t="shared" si="77"/>
        <v>14</v>
      </c>
      <c r="BH549" s="159">
        <f t="shared" si="78"/>
        <v>38</v>
      </c>
      <c r="BI549" s="159">
        <f t="shared" si="79"/>
        <v>0</v>
      </c>
      <c r="BJ549" s="159">
        <f t="shared" si="80"/>
        <v>0</v>
      </c>
    </row>
    <row r="550" spans="1:62" s="254" customFormat="1" ht="17.25" thickTop="1" thickBot="1">
      <c r="A550" s="237">
        <v>18637</v>
      </c>
      <c r="B550" s="238">
        <v>42410</v>
      </c>
      <c r="C550" s="239" t="s">
        <v>103</v>
      </c>
      <c r="D550" s="240">
        <v>500</v>
      </c>
      <c r="E550" s="239"/>
      <c r="F550" s="239"/>
      <c r="G550" s="240"/>
      <c r="H550" s="149"/>
      <c r="I550" s="149"/>
      <c r="J550" s="150"/>
      <c r="K550" s="151">
        <f t="shared" si="72"/>
        <v>0</v>
      </c>
      <c r="L550" s="151">
        <f t="shared" si="73"/>
        <v>0</v>
      </c>
      <c r="M550" s="239" t="s">
        <v>2719</v>
      </c>
      <c r="N550" s="241"/>
      <c r="O550" s="240"/>
      <c r="P550" s="238">
        <v>42410</v>
      </c>
      <c r="Q550" s="242" t="s">
        <v>2720</v>
      </c>
      <c r="R550" s="243" t="s">
        <v>2721</v>
      </c>
      <c r="S550" s="244">
        <v>27712250105241</v>
      </c>
      <c r="T550" s="245"/>
      <c r="U550" s="239" t="s">
        <v>2722</v>
      </c>
      <c r="V550" s="239"/>
      <c r="W550" s="239"/>
      <c r="X550" s="246"/>
      <c r="Y550" s="239"/>
      <c r="Z550" s="238"/>
      <c r="AA550" s="247" t="s">
        <v>279</v>
      </c>
      <c r="AB550" s="247" t="s">
        <v>471</v>
      </c>
      <c r="AC550" s="239"/>
      <c r="AD550" s="239"/>
      <c r="AE550" s="248"/>
      <c r="AF550" s="249"/>
      <c r="AG550" s="239"/>
      <c r="AH550" s="250"/>
      <c r="AI550" s="251"/>
      <c r="AJ550" s="252" t="s">
        <v>2723</v>
      </c>
      <c r="AK550" s="251" t="s">
        <v>2724</v>
      </c>
      <c r="AL550" s="252"/>
      <c r="AM550" s="252"/>
      <c r="AN550" s="184"/>
      <c r="AO550" s="250"/>
      <c r="AP550" s="253"/>
      <c r="BD550" s="160" t="e">
        <f t="shared" si="74"/>
        <v>#DIV/0!</v>
      </c>
      <c r="BE550" s="160">
        <f t="shared" si="75"/>
        <v>0</v>
      </c>
      <c r="BF550" s="159">
        <f t="shared" si="76"/>
        <v>8</v>
      </c>
      <c r="BG550" s="159">
        <f t="shared" si="77"/>
        <v>14</v>
      </c>
      <c r="BH550" s="159">
        <f t="shared" si="78"/>
        <v>38</v>
      </c>
      <c r="BI550" s="159">
        <f t="shared" si="79"/>
        <v>0</v>
      </c>
      <c r="BJ550" s="159">
        <f t="shared" si="80"/>
        <v>0</v>
      </c>
    </row>
    <row r="551" spans="1:62" s="254" customFormat="1" ht="17.25" thickTop="1" thickBot="1">
      <c r="A551" s="255" t="s">
        <v>2725</v>
      </c>
      <c r="B551" s="256" t="s">
        <v>2726</v>
      </c>
      <c r="C551" s="239" t="s">
        <v>103</v>
      </c>
      <c r="D551" s="271">
        <f>1000+10700</f>
        <v>11700</v>
      </c>
      <c r="E551" s="239" t="s">
        <v>2113</v>
      </c>
      <c r="F551" s="262"/>
      <c r="G551" s="271">
        <v>95000</v>
      </c>
      <c r="H551" s="149"/>
      <c r="I551" s="149"/>
      <c r="J551" s="150"/>
      <c r="K551" s="151">
        <f t="shared" si="72"/>
        <v>0</v>
      </c>
      <c r="L551" s="151">
        <f t="shared" si="73"/>
        <v>0</v>
      </c>
      <c r="M551" s="239" t="s">
        <v>2727</v>
      </c>
      <c r="N551" s="257" t="s">
        <v>2728</v>
      </c>
      <c r="O551" s="271">
        <v>85500</v>
      </c>
      <c r="P551" s="256">
        <v>42435</v>
      </c>
      <c r="Q551" s="258" t="s">
        <v>2729</v>
      </c>
      <c r="R551" s="259"/>
      <c r="S551" s="260">
        <v>28203290102999</v>
      </c>
      <c r="T551" s="261"/>
      <c r="U551" s="239" t="s">
        <v>2730</v>
      </c>
      <c r="V551" s="262" t="s">
        <v>2731</v>
      </c>
      <c r="W551" s="226" t="s">
        <v>2732</v>
      </c>
      <c r="X551" s="263"/>
      <c r="Y551" s="262"/>
      <c r="Z551" s="256"/>
      <c r="AA551" s="247" t="s">
        <v>337</v>
      </c>
      <c r="AB551" s="264" t="s">
        <v>471</v>
      </c>
      <c r="AC551" s="262" t="s">
        <v>39</v>
      </c>
      <c r="AD551" s="262" t="s">
        <v>100</v>
      </c>
      <c r="AE551" s="311" t="s">
        <v>50</v>
      </c>
      <c r="AF551" s="265"/>
      <c r="AG551" s="262"/>
      <c r="AH551" s="266"/>
      <c r="AI551" s="267"/>
      <c r="AJ551" s="268" t="s">
        <v>2733</v>
      </c>
      <c r="AK551" s="267"/>
      <c r="AL551" s="268"/>
      <c r="AM551" s="268"/>
      <c r="AN551" s="184" t="s">
        <v>2734</v>
      </c>
      <c r="AO551" s="266"/>
      <c r="AP551" s="269"/>
      <c r="BD551" s="160" t="e">
        <f t="shared" si="74"/>
        <v>#DIV/0!</v>
      </c>
      <c r="BE551" s="160" t="e">
        <f t="shared" si="75"/>
        <v>#VALUE!</v>
      </c>
      <c r="BF551" s="159">
        <f t="shared" si="76"/>
        <v>0</v>
      </c>
      <c r="BG551" s="159">
        <f t="shared" si="77"/>
        <v>14</v>
      </c>
      <c r="BH551" s="159">
        <f t="shared" si="78"/>
        <v>40</v>
      </c>
      <c r="BI551" s="159">
        <f t="shared" si="79"/>
        <v>0</v>
      </c>
      <c r="BJ551" s="159">
        <f t="shared" si="80"/>
        <v>0</v>
      </c>
    </row>
    <row r="552" spans="1:62" s="254" customFormat="1" ht="17.25" thickTop="1" thickBot="1">
      <c r="A552" s="255" t="s">
        <v>2735</v>
      </c>
      <c r="B552" s="256">
        <v>42466</v>
      </c>
      <c r="C552" s="239" t="s">
        <v>103</v>
      </c>
      <c r="D552" s="271">
        <f>7000+4700</f>
        <v>11700</v>
      </c>
      <c r="E552" s="239" t="s">
        <v>2492</v>
      </c>
      <c r="F552" s="262"/>
      <c r="G552" s="271">
        <v>95000</v>
      </c>
      <c r="H552" s="149"/>
      <c r="I552" s="149"/>
      <c r="J552" s="150"/>
      <c r="K552" s="151">
        <f t="shared" si="72"/>
        <v>0</v>
      </c>
      <c r="L552" s="151">
        <f t="shared" si="73"/>
        <v>0</v>
      </c>
      <c r="M552" s="239" t="s">
        <v>2736</v>
      </c>
      <c r="N552" s="257" t="s">
        <v>2737</v>
      </c>
      <c r="O552" s="271">
        <v>85450</v>
      </c>
      <c r="P552" s="256">
        <v>42466</v>
      </c>
      <c r="Q552" s="258" t="s">
        <v>2738</v>
      </c>
      <c r="R552" s="259"/>
      <c r="S552" s="260">
        <v>27408160103516</v>
      </c>
      <c r="T552" s="261"/>
      <c r="U552" s="239" t="s">
        <v>2739</v>
      </c>
      <c r="V552" s="262"/>
      <c r="W552" s="226"/>
      <c r="X552" s="263"/>
      <c r="Y552" s="262"/>
      <c r="Z552" s="256"/>
      <c r="AA552" s="247" t="s">
        <v>2304</v>
      </c>
      <c r="AB552" s="264" t="s">
        <v>445</v>
      </c>
      <c r="AC552" s="262"/>
      <c r="AD552" s="262"/>
      <c r="AE552" s="311"/>
      <c r="AF552" s="265"/>
      <c r="AG552" s="262"/>
      <c r="AH552" s="266"/>
      <c r="AI552" s="267"/>
      <c r="AJ552" s="268"/>
      <c r="AK552" s="267"/>
      <c r="AL552" s="268"/>
      <c r="AM552" s="268"/>
      <c r="AN552" s="184"/>
      <c r="AO552" s="256"/>
      <c r="AP552" s="269"/>
      <c r="BD552" s="160" t="e">
        <f t="shared" si="74"/>
        <v>#DIV/0!</v>
      </c>
      <c r="BE552" s="160" t="e">
        <f t="shared" si="75"/>
        <v>#VALUE!</v>
      </c>
      <c r="BF552" s="159">
        <f t="shared" si="76"/>
        <v>0</v>
      </c>
      <c r="BG552" s="159">
        <f t="shared" si="77"/>
        <v>14</v>
      </c>
      <c r="BH552" s="159">
        <f t="shared" si="78"/>
        <v>38</v>
      </c>
      <c r="BI552" s="159">
        <f t="shared" si="79"/>
        <v>0</v>
      </c>
      <c r="BJ552" s="159">
        <f t="shared" si="80"/>
        <v>0</v>
      </c>
    </row>
    <row r="553" spans="1:62" s="254" customFormat="1" ht="17.25" thickTop="1" thickBot="1">
      <c r="A553" s="255">
        <v>19591</v>
      </c>
      <c r="B553" s="256">
        <v>42468</v>
      </c>
      <c r="C553" s="239" t="s">
        <v>103</v>
      </c>
      <c r="D553" s="271">
        <v>2000</v>
      </c>
      <c r="E553" s="239"/>
      <c r="F553" s="262"/>
      <c r="G553" s="271"/>
      <c r="H553" s="149"/>
      <c r="I553" s="149"/>
      <c r="J553" s="150"/>
      <c r="K553" s="151">
        <f t="shared" ref="K553:K616" si="81">J553/(1.13)</f>
        <v>0</v>
      </c>
      <c r="L553" s="151">
        <f t="shared" ref="L553:L616" si="82">K553*0.13</f>
        <v>0</v>
      </c>
      <c r="M553" s="239" t="s">
        <v>2740</v>
      </c>
      <c r="N553" s="257"/>
      <c r="O553" s="271"/>
      <c r="P553" s="256">
        <v>42469</v>
      </c>
      <c r="Q553" s="258" t="s">
        <v>2741</v>
      </c>
      <c r="R553" s="259" t="s">
        <v>2742</v>
      </c>
      <c r="S553" s="260">
        <v>26412041100456</v>
      </c>
      <c r="T553" s="261"/>
      <c r="U553" s="239" t="s">
        <v>2743</v>
      </c>
      <c r="V553" s="262"/>
      <c r="W553" s="226"/>
      <c r="X553" s="263"/>
      <c r="Y553" s="262"/>
      <c r="Z553" s="256"/>
      <c r="AA553" s="247" t="s">
        <v>343</v>
      </c>
      <c r="AB553" s="264" t="s">
        <v>471</v>
      </c>
      <c r="AC553" s="262"/>
      <c r="AD553" s="262"/>
      <c r="AE553" s="311"/>
      <c r="AF553" s="265"/>
      <c r="AG553" s="262"/>
      <c r="AH553" s="266"/>
      <c r="AI553" s="267"/>
      <c r="AJ553" s="268" t="s">
        <v>2744</v>
      </c>
      <c r="AK553" s="267"/>
      <c r="AL553" s="268"/>
      <c r="AM553" s="268"/>
      <c r="AN553" s="184"/>
      <c r="AO553" s="256"/>
      <c r="AP553" s="269"/>
      <c r="BD553" s="160" t="e">
        <f t="shared" si="74"/>
        <v>#DIV/0!</v>
      </c>
      <c r="BE553" s="160">
        <f t="shared" si="75"/>
        <v>0</v>
      </c>
      <c r="BF553" s="159">
        <f t="shared" si="76"/>
        <v>11</v>
      </c>
      <c r="BG553" s="159">
        <f t="shared" si="77"/>
        <v>14</v>
      </c>
      <c r="BH553" s="159">
        <f t="shared" si="78"/>
        <v>38</v>
      </c>
      <c r="BI553" s="159">
        <f t="shared" si="79"/>
        <v>0</v>
      </c>
      <c r="BJ553" s="159">
        <f t="shared" si="80"/>
        <v>0</v>
      </c>
    </row>
    <row r="554" spans="1:62" s="254" customFormat="1" ht="17.25" thickTop="1" thickBot="1">
      <c r="A554" s="255">
        <v>19428</v>
      </c>
      <c r="B554" s="256">
        <v>42456</v>
      </c>
      <c r="C554" s="239" t="s">
        <v>103</v>
      </c>
      <c r="D554" s="271">
        <v>1000</v>
      </c>
      <c r="E554" s="239"/>
      <c r="F554" s="262"/>
      <c r="G554" s="271"/>
      <c r="H554" s="149"/>
      <c r="I554" s="149"/>
      <c r="J554" s="150"/>
      <c r="K554" s="151">
        <f t="shared" si="81"/>
        <v>0</v>
      </c>
      <c r="L554" s="151">
        <f t="shared" si="82"/>
        <v>0</v>
      </c>
      <c r="M554" s="239" t="s">
        <v>2745</v>
      </c>
      <c r="N554" s="257"/>
      <c r="O554" s="271"/>
      <c r="P554" s="256">
        <v>42456</v>
      </c>
      <c r="Q554" s="258" t="s">
        <v>2746</v>
      </c>
      <c r="R554" s="259" t="s">
        <v>2747</v>
      </c>
      <c r="S554" s="260">
        <v>28211058800216</v>
      </c>
      <c r="T554" s="261"/>
      <c r="U554" s="239" t="s">
        <v>2748</v>
      </c>
      <c r="V554" s="262"/>
      <c r="W554" s="226"/>
      <c r="X554" s="263"/>
      <c r="Y554" s="262"/>
      <c r="Z554" s="256"/>
      <c r="AA554" s="247" t="s">
        <v>279</v>
      </c>
      <c r="AB554" s="264" t="s">
        <v>471</v>
      </c>
      <c r="AC554" s="262"/>
      <c r="AD554" s="262"/>
      <c r="AE554" s="311"/>
      <c r="AF554" s="265"/>
      <c r="AG554" s="262"/>
      <c r="AH554" s="266"/>
      <c r="AI554" s="267"/>
      <c r="AJ554" s="268"/>
      <c r="AK554" s="267"/>
      <c r="AL554" s="268"/>
      <c r="AM554" s="268"/>
      <c r="AN554" s="184"/>
      <c r="AO554" s="256"/>
      <c r="AP554" s="269"/>
      <c r="BD554" s="160" t="e">
        <f t="shared" si="74"/>
        <v>#DIV/0!</v>
      </c>
      <c r="BE554" s="160">
        <f t="shared" si="75"/>
        <v>0</v>
      </c>
      <c r="BF554" s="159">
        <f t="shared" si="76"/>
        <v>8</v>
      </c>
      <c r="BG554" s="159">
        <f t="shared" si="77"/>
        <v>14</v>
      </c>
      <c r="BH554" s="159">
        <f t="shared" si="78"/>
        <v>38</v>
      </c>
      <c r="BI554" s="159">
        <f t="shared" si="79"/>
        <v>0</v>
      </c>
      <c r="BJ554" s="159">
        <f t="shared" si="80"/>
        <v>0</v>
      </c>
    </row>
    <row r="555" spans="1:62" s="159" customFormat="1" ht="17.25" thickTop="1" thickBot="1">
      <c r="A555" s="225">
        <v>17066</v>
      </c>
      <c r="B555" s="170">
        <v>42278</v>
      </c>
      <c r="C555" s="226" t="s">
        <v>103</v>
      </c>
      <c r="D555" s="227">
        <v>1000</v>
      </c>
      <c r="E555" s="226"/>
      <c r="F555" s="226"/>
      <c r="G555" s="227"/>
      <c r="H555" s="149"/>
      <c r="I555" s="149"/>
      <c r="J555" s="150"/>
      <c r="K555" s="151">
        <f t="shared" si="81"/>
        <v>0</v>
      </c>
      <c r="L555" s="151">
        <f t="shared" si="82"/>
        <v>0</v>
      </c>
      <c r="M555" s="226" t="s">
        <v>2749</v>
      </c>
      <c r="N555" s="228"/>
      <c r="O555" s="227"/>
      <c r="P555" s="170">
        <v>42278</v>
      </c>
      <c r="Q555" s="229" t="s">
        <v>2750</v>
      </c>
      <c r="R555" s="230" t="s">
        <v>2751</v>
      </c>
      <c r="S555" s="231"/>
      <c r="T555" s="232"/>
      <c r="U555" s="239" t="s">
        <v>2752</v>
      </c>
      <c r="V555" s="226"/>
      <c r="W555" s="226"/>
      <c r="X555" s="176"/>
      <c r="Y555" s="226"/>
      <c r="Z555" s="170"/>
      <c r="AA555" s="233" t="s">
        <v>404</v>
      </c>
      <c r="AB555" s="233" t="s">
        <v>404</v>
      </c>
      <c r="AC555" s="226"/>
      <c r="AD555" s="226"/>
      <c r="AE555" s="234"/>
      <c r="AF555" s="235"/>
      <c r="AG555" s="226"/>
      <c r="AH555" s="184"/>
      <c r="AI555" s="177"/>
      <c r="AJ555" s="173"/>
      <c r="AK555" s="177"/>
      <c r="AL555" s="173"/>
      <c r="AM555" s="173"/>
      <c r="AN555" s="184"/>
      <c r="AO555" s="184"/>
      <c r="AP555" s="186"/>
      <c r="BD555" s="160" t="e">
        <f t="shared" si="74"/>
        <v>#DIV/0!</v>
      </c>
      <c r="BE555" s="160">
        <f t="shared" si="75"/>
        <v>0</v>
      </c>
      <c r="BF555" s="159">
        <f t="shared" si="76"/>
        <v>11</v>
      </c>
      <c r="BG555" s="159">
        <f t="shared" si="77"/>
        <v>0</v>
      </c>
      <c r="BH555" s="159">
        <f t="shared" si="78"/>
        <v>38</v>
      </c>
      <c r="BI555" s="159">
        <f t="shared" si="79"/>
        <v>0</v>
      </c>
      <c r="BJ555" s="159">
        <f t="shared" si="80"/>
        <v>0</v>
      </c>
    </row>
    <row r="556" spans="1:62" s="159" customFormat="1" ht="17.25" thickTop="1" thickBot="1">
      <c r="A556" s="225">
        <v>15218</v>
      </c>
      <c r="B556" s="170">
        <v>42118</v>
      </c>
      <c r="C556" s="226" t="s">
        <v>103</v>
      </c>
      <c r="D556" s="227">
        <v>200</v>
      </c>
      <c r="E556" s="226"/>
      <c r="F556" s="226"/>
      <c r="G556" s="227"/>
      <c r="H556" s="149"/>
      <c r="I556" s="149"/>
      <c r="J556" s="150"/>
      <c r="K556" s="151">
        <f t="shared" si="81"/>
        <v>0</v>
      </c>
      <c r="L556" s="151">
        <f t="shared" si="82"/>
        <v>0</v>
      </c>
      <c r="M556" s="226" t="s">
        <v>2753</v>
      </c>
      <c r="N556" s="228"/>
      <c r="O556" s="227"/>
      <c r="P556" s="170">
        <v>42118</v>
      </c>
      <c r="Q556" s="229"/>
      <c r="R556" s="230"/>
      <c r="S556" s="231"/>
      <c r="T556" s="232"/>
      <c r="U556" s="239" t="s">
        <v>2754</v>
      </c>
      <c r="V556" s="226"/>
      <c r="W556" s="226" t="s">
        <v>2004</v>
      </c>
      <c r="X556" s="176"/>
      <c r="Y556" s="226"/>
      <c r="Z556" s="170"/>
      <c r="AA556" s="233" t="s">
        <v>337</v>
      </c>
      <c r="AB556" s="233" t="s">
        <v>471</v>
      </c>
      <c r="AC556" s="226"/>
      <c r="AD556" s="226"/>
      <c r="AE556" s="234"/>
      <c r="AF556" s="235"/>
      <c r="AG556" s="226"/>
      <c r="AH556" s="184"/>
      <c r="AI556" s="177"/>
      <c r="AJ556" s="173"/>
      <c r="AK556" s="177"/>
      <c r="AL556" s="173"/>
      <c r="AM556" s="173"/>
      <c r="AN556" s="184"/>
      <c r="AO556" s="184"/>
      <c r="AP556" s="186"/>
      <c r="BD556" s="160" t="e">
        <f t="shared" si="74"/>
        <v>#DIV/0!</v>
      </c>
      <c r="BE556" s="160">
        <f t="shared" si="75"/>
        <v>0</v>
      </c>
      <c r="BF556" s="159">
        <f t="shared" si="76"/>
        <v>0</v>
      </c>
      <c r="BG556" s="159">
        <f t="shared" si="77"/>
        <v>0</v>
      </c>
      <c r="BH556" s="159">
        <f t="shared" si="78"/>
        <v>38</v>
      </c>
      <c r="BI556" s="159">
        <f t="shared" si="79"/>
        <v>0</v>
      </c>
      <c r="BJ556" s="159">
        <f t="shared" si="80"/>
        <v>0</v>
      </c>
    </row>
    <row r="557" spans="1:62" s="159" customFormat="1" ht="17.25" thickTop="1" thickBot="1">
      <c r="A557" s="225">
        <v>4411</v>
      </c>
      <c r="B557" s="170">
        <v>42136</v>
      </c>
      <c r="C557" s="226" t="s">
        <v>2482</v>
      </c>
      <c r="D557" s="227">
        <v>300</v>
      </c>
      <c r="E557" s="226"/>
      <c r="F557" s="226"/>
      <c r="G557" s="227"/>
      <c r="H557" s="149"/>
      <c r="I557" s="149"/>
      <c r="J557" s="150"/>
      <c r="K557" s="151">
        <f t="shared" si="81"/>
        <v>0</v>
      </c>
      <c r="L557" s="151">
        <f t="shared" si="82"/>
        <v>0</v>
      </c>
      <c r="M557" s="226" t="s">
        <v>2755</v>
      </c>
      <c r="N557" s="228"/>
      <c r="O557" s="227"/>
      <c r="P557" s="170">
        <v>42136</v>
      </c>
      <c r="Q557" s="229"/>
      <c r="R557" s="230"/>
      <c r="S557" s="231">
        <v>26805042601477</v>
      </c>
      <c r="T557" s="232"/>
      <c r="U557" s="239" t="s">
        <v>2754</v>
      </c>
      <c r="V557" s="226"/>
      <c r="W557" s="226"/>
      <c r="X557" s="176"/>
      <c r="Y557" s="226"/>
      <c r="Z557" s="170"/>
      <c r="AA557" s="233" t="s">
        <v>445</v>
      </c>
      <c r="AB557" s="233" t="s">
        <v>445</v>
      </c>
      <c r="AC557" s="226"/>
      <c r="AD557" s="226"/>
      <c r="AE557" s="234"/>
      <c r="AF557" s="235"/>
      <c r="AG557" s="226"/>
      <c r="AH557" s="184"/>
      <c r="AI557" s="177"/>
      <c r="AJ557" s="173"/>
      <c r="AK557" s="177"/>
      <c r="AL557" s="173"/>
      <c r="AM557" s="173"/>
      <c r="AN557" s="184"/>
      <c r="AO557" s="184"/>
      <c r="AP557" s="186"/>
      <c r="BD557" s="160" t="e">
        <f t="shared" si="74"/>
        <v>#DIV/0!</v>
      </c>
      <c r="BE557" s="160">
        <f t="shared" si="75"/>
        <v>0</v>
      </c>
      <c r="BF557" s="159">
        <f t="shared" si="76"/>
        <v>0</v>
      </c>
      <c r="BG557" s="159">
        <f t="shared" si="77"/>
        <v>14</v>
      </c>
      <c r="BH557" s="159">
        <f t="shared" si="78"/>
        <v>38</v>
      </c>
      <c r="BI557" s="159">
        <f t="shared" si="79"/>
        <v>0</v>
      </c>
      <c r="BJ557" s="159">
        <f t="shared" si="80"/>
        <v>0</v>
      </c>
    </row>
    <row r="558" spans="1:62" s="159" customFormat="1" ht="17.25" thickTop="1" thickBot="1">
      <c r="A558" s="225">
        <v>16788</v>
      </c>
      <c r="B558" s="170">
        <v>42258</v>
      </c>
      <c r="C558" s="226" t="s">
        <v>103</v>
      </c>
      <c r="D558" s="227">
        <v>1000</v>
      </c>
      <c r="E558" s="226"/>
      <c r="F558" s="226"/>
      <c r="G558" s="227"/>
      <c r="H558" s="149"/>
      <c r="I558" s="149"/>
      <c r="J558" s="150"/>
      <c r="K558" s="151">
        <f t="shared" si="81"/>
        <v>0</v>
      </c>
      <c r="L558" s="151">
        <f t="shared" si="82"/>
        <v>0</v>
      </c>
      <c r="M558" s="226" t="s">
        <v>2756</v>
      </c>
      <c r="N558" s="228"/>
      <c r="O558" s="227"/>
      <c r="P558" s="170">
        <v>42258</v>
      </c>
      <c r="Q558" s="229" t="s">
        <v>2757</v>
      </c>
      <c r="R558" s="230" t="s">
        <v>2758</v>
      </c>
      <c r="S558" s="231"/>
      <c r="T558" s="232"/>
      <c r="U558" s="239" t="s">
        <v>2754</v>
      </c>
      <c r="V558" s="226"/>
      <c r="W558" s="226"/>
      <c r="X558" s="176"/>
      <c r="Y558" s="226"/>
      <c r="Z558" s="170"/>
      <c r="AA558" s="233" t="s">
        <v>284</v>
      </c>
      <c r="AB558" s="233" t="s">
        <v>404</v>
      </c>
      <c r="AC558" s="226"/>
      <c r="AD558" s="226"/>
      <c r="AE558" s="234"/>
      <c r="AF558" s="235"/>
      <c r="AG558" s="226"/>
      <c r="AH558" s="184"/>
      <c r="AI558" s="177"/>
      <c r="AJ558" s="173"/>
      <c r="AK558" s="177"/>
      <c r="AL558" s="173"/>
      <c r="AM558" s="173"/>
      <c r="AN558" s="184"/>
      <c r="AO558" s="184"/>
      <c r="AP558" s="186"/>
      <c r="BD558" s="160" t="e">
        <f t="shared" si="74"/>
        <v>#DIV/0!</v>
      </c>
      <c r="BE558" s="160">
        <f t="shared" si="75"/>
        <v>0</v>
      </c>
      <c r="BF558" s="159">
        <f t="shared" si="76"/>
        <v>11</v>
      </c>
      <c r="BG558" s="159">
        <f t="shared" si="77"/>
        <v>0</v>
      </c>
      <c r="BH558" s="159">
        <f t="shared" si="78"/>
        <v>38</v>
      </c>
      <c r="BI558" s="159">
        <f t="shared" si="79"/>
        <v>0</v>
      </c>
      <c r="BJ558" s="159">
        <f t="shared" si="80"/>
        <v>0</v>
      </c>
    </row>
    <row r="559" spans="1:62" s="159" customFormat="1" ht="17.25" thickTop="1" thickBot="1">
      <c r="A559" s="225">
        <v>15133</v>
      </c>
      <c r="B559" s="170">
        <v>42111</v>
      </c>
      <c r="C559" s="226" t="s">
        <v>103</v>
      </c>
      <c r="D559" s="227">
        <v>1000</v>
      </c>
      <c r="E559" s="226" t="s">
        <v>2568</v>
      </c>
      <c r="F559" s="226"/>
      <c r="G559" s="227">
        <v>115000</v>
      </c>
      <c r="H559" s="149"/>
      <c r="I559" s="149"/>
      <c r="J559" s="150"/>
      <c r="K559" s="151">
        <f t="shared" si="81"/>
        <v>0</v>
      </c>
      <c r="L559" s="151">
        <f t="shared" si="82"/>
        <v>0</v>
      </c>
      <c r="M559" s="226" t="s">
        <v>2027</v>
      </c>
      <c r="N559" s="228"/>
      <c r="O559" s="227"/>
      <c r="P559" s="170"/>
      <c r="Q559" s="229" t="s">
        <v>2028</v>
      </c>
      <c r="R559" s="230" t="s">
        <v>2028</v>
      </c>
      <c r="S559" s="231"/>
      <c r="T559" s="232"/>
      <c r="U559" s="239" t="s">
        <v>2754</v>
      </c>
      <c r="V559" s="226"/>
      <c r="W559" s="226"/>
      <c r="X559" s="176"/>
      <c r="Y559" s="226"/>
      <c r="Z559" s="170"/>
      <c r="AA559" s="233" t="s">
        <v>223</v>
      </c>
      <c r="AB559" s="233" t="s">
        <v>404</v>
      </c>
      <c r="AC559" s="226"/>
      <c r="AD559" s="226"/>
      <c r="AE559" s="234"/>
      <c r="AF559" s="235"/>
      <c r="AG559" s="226"/>
      <c r="AH559" s="184"/>
      <c r="AI559" s="177"/>
      <c r="AJ559" s="173"/>
      <c r="AK559" s="177"/>
      <c r="AL559" s="173" t="s">
        <v>2759</v>
      </c>
      <c r="AM559" s="173"/>
      <c r="AN559" s="184"/>
      <c r="AO559" s="184">
        <v>42111</v>
      </c>
      <c r="AP559" s="186" t="s">
        <v>2760</v>
      </c>
      <c r="BD559" s="160" t="e">
        <f t="shared" si="74"/>
        <v>#DIV/0!</v>
      </c>
      <c r="BE559" s="160" t="e">
        <f t="shared" si="75"/>
        <v>#VALUE!</v>
      </c>
      <c r="BF559" s="159">
        <f t="shared" si="76"/>
        <v>11</v>
      </c>
      <c r="BG559" s="159">
        <f t="shared" si="77"/>
        <v>0</v>
      </c>
      <c r="BH559" s="159">
        <f t="shared" si="78"/>
        <v>38</v>
      </c>
      <c r="BI559" s="159">
        <f t="shared" si="79"/>
        <v>0</v>
      </c>
      <c r="BJ559" s="159">
        <f t="shared" si="80"/>
        <v>0</v>
      </c>
    </row>
    <row r="560" spans="1:62" s="159" customFormat="1" ht="17.25" thickTop="1" thickBot="1">
      <c r="A560" s="225">
        <v>31635</v>
      </c>
      <c r="B560" s="170">
        <v>42149</v>
      </c>
      <c r="C560" s="226" t="s">
        <v>99</v>
      </c>
      <c r="D560" s="227">
        <v>1000</v>
      </c>
      <c r="E560" s="226"/>
      <c r="F560" s="226"/>
      <c r="G560" s="227">
        <v>95000</v>
      </c>
      <c r="H560" s="149"/>
      <c r="I560" s="149"/>
      <c r="J560" s="150"/>
      <c r="K560" s="151">
        <f t="shared" si="81"/>
        <v>0</v>
      </c>
      <c r="L560" s="151">
        <f t="shared" si="82"/>
        <v>0</v>
      </c>
      <c r="M560" s="226" t="s">
        <v>2761</v>
      </c>
      <c r="N560" s="228"/>
      <c r="O560" s="227"/>
      <c r="P560" s="170">
        <v>42149</v>
      </c>
      <c r="Q560" s="229" t="s">
        <v>2762</v>
      </c>
      <c r="R560" s="230"/>
      <c r="S560" s="231"/>
      <c r="T560" s="232"/>
      <c r="U560" s="239" t="s">
        <v>2763</v>
      </c>
      <c r="V560" s="226"/>
      <c r="W560" s="226"/>
      <c r="X560" s="176"/>
      <c r="Y560" s="226"/>
      <c r="Z560" s="170"/>
      <c r="AA560" s="233" t="s">
        <v>1413</v>
      </c>
      <c r="AB560" s="233" t="s">
        <v>445</v>
      </c>
      <c r="AC560" s="226"/>
      <c r="AD560" s="226"/>
      <c r="AE560" s="234"/>
      <c r="AF560" s="235"/>
      <c r="AG560" s="226"/>
      <c r="AH560" s="184"/>
      <c r="AI560" s="177"/>
      <c r="AJ560" s="173"/>
      <c r="AK560" s="177"/>
      <c r="AL560" s="173"/>
      <c r="AM560" s="173"/>
      <c r="AN560" s="184"/>
      <c r="AO560" s="184"/>
      <c r="AP560" s="186"/>
      <c r="BD560" s="160" t="e">
        <f t="shared" si="74"/>
        <v>#DIV/0!</v>
      </c>
      <c r="BE560" s="160">
        <f t="shared" si="75"/>
        <v>0</v>
      </c>
      <c r="BF560" s="159">
        <f t="shared" si="76"/>
        <v>0</v>
      </c>
      <c r="BG560" s="159">
        <f t="shared" si="77"/>
        <v>0</v>
      </c>
      <c r="BH560" s="159">
        <f t="shared" si="78"/>
        <v>38</v>
      </c>
      <c r="BI560" s="159">
        <f t="shared" si="79"/>
        <v>0</v>
      </c>
      <c r="BJ560" s="159">
        <f t="shared" si="80"/>
        <v>0</v>
      </c>
    </row>
    <row r="561" spans="1:62" s="254" customFormat="1" ht="17.25" thickTop="1" thickBot="1">
      <c r="A561" s="255">
        <v>19977</v>
      </c>
      <c r="B561" s="256">
        <v>42500</v>
      </c>
      <c r="C561" s="239" t="s">
        <v>103</v>
      </c>
      <c r="D561" s="271">
        <v>20000</v>
      </c>
      <c r="E561" s="239"/>
      <c r="F561" s="262"/>
      <c r="G561" s="271"/>
      <c r="H561" s="149"/>
      <c r="I561" s="149"/>
      <c r="J561" s="150"/>
      <c r="K561" s="151">
        <f t="shared" si="81"/>
        <v>0</v>
      </c>
      <c r="L561" s="151">
        <f t="shared" si="82"/>
        <v>0</v>
      </c>
      <c r="M561" s="239" t="s">
        <v>2764</v>
      </c>
      <c r="N561" s="257"/>
      <c r="O561" s="271"/>
      <c r="P561" s="256">
        <v>42500</v>
      </c>
      <c r="Q561" s="258" t="s">
        <v>2765</v>
      </c>
      <c r="R561" s="259" t="s">
        <v>2766</v>
      </c>
      <c r="S561" s="260">
        <v>28103212500347</v>
      </c>
      <c r="T561" s="261"/>
      <c r="U561" s="239" t="s">
        <v>2767</v>
      </c>
      <c r="V561" s="262"/>
      <c r="W561" s="226"/>
      <c r="X561" s="263"/>
      <c r="Y561" s="262"/>
      <c r="Z561" s="256"/>
      <c r="AA561" s="247" t="s">
        <v>221</v>
      </c>
      <c r="AB561" s="264" t="s">
        <v>2533</v>
      </c>
      <c r="AC561" s="262"/>
      <c r="AD561" s="262"/>
      <c r="AE561" s="311"/>
      <c r="AF561" s="265"/>
      <c r="AG561" s="262"/>
      <c r="AH561" s="266"/>
      <c r="AI561" s="267"/>
      <c r="AJ561" s="268"/>
      <c r="AK561" s="267"/>
      <c r="AL561" s="268"/>
      <c r="AM561" s="268"/>
      <c r="AN561" s="184"/>
      <c r="AO561" s="256"/>
      <c r="AP561" s="269"/>
      <c r="BD561" s="160" t="e">
        <f t="shared" si="74"/>
        <v>#DIV/0!</v>
      </c>
      <c r="BE561" s="160">
        <f t="shared" si="75"/>
        <v>0</v>
      </c>
      <c r="BF561" s="159">
        <f t="shared" si="76"/>
        <v>8</v>
      </c>
      <c r="BG561" s="159">
        <f t="shared" si="77"/>
        <v>14</v>
      </c>
      <c r="BH561" s="159">
        <f t="shared" si="78"/>
        <v>38</v>
      </c>
      <c r="BI561" s="159">
        <f t="shared" si="79"/>
        <v>0</v>
      </c>
      <c r="BJ561" s="159">
        <f t="shared" si="80"/>
        <v>0</v>
      </c>
    </row>
    <row r="562" spans="1:62" s="159" customFormat="1" ht="17.25" thickTop="1" thickBot="1">
      <c r="A562" s="225">
        <v>20374</v>
      </c>
      <c r="B562" s="170">
        <v>42524</v>
      </c>
      <c r="C562" s="226" t="s">
        <v>103</v>
      </c>
      <c r="D562" s="227">
        <v>11800</v>
      </c>
      <c r="E562" s="226"/>
      <c r="F562" s="226"/>
      <c r="G562" s="227"/>
      <c r="H562" s="149"/>
      <c r="I562" s="149"/>
      <c r="J562" s="150"/>
      <c r="K562" s="151">
        <f t="shared" si="81"/>
        <v>0</v>
      </c>
      <c r="L562" s="151">
        <f t="shared" si="82"/>
        <v>0</v>
      </c>
      <c r="M562" s="226" t="s">
        <v>2768</v>
      </c>
      <c r="N562" s="228"/>
      <c r="O562" s="227"/>
      <c r="P562" s="170">
        <v>42525</v>
      </c>
      <c r="Q562" s="229"/>
      <c r="R562" s="230"/>
      <c r="S562" s="231">
        <v>27101250101549</v>
      </c>
      <c r="T562" s="232"/>
      <c r="U562" s="239" t="s">
        <v>2769</v>
      </c>
      <c r="V562" s="226"/>
      <c r="W562" s="226"/>
      <c r="X562" s="176"/>
      <c r="Y562" s="226"/>
      <c r="Z562" s="170"/>
      <c r="AA562" s="233" t="s">
        <v>221</v>
      </c>
      <c r="AB562" s="233" t="s">
        <v>2533</v>
      </c>
      <c r="AC562" s="226"/>
      <c r="AD562" s="226"/>
      <c r="AE562" s="234"/>
      <c r="AF562" s="235"/>
      <c r="AG562" s="226"/>
      <c r="AH562" s="184"/>
      <c r="AI562" s="177"/>
      <c r="AJ562" s="173"/>
      <c r="AK562" s="177"/>
      <c r="AL562" s="173"/>
      <c r="AM562" s="173"/>
      <c r="AN562" s="184"/>
      <c r="AO562" s="184"/>
      <c r="AP562" s="186"/>
      <c r="BD562" s="160" t="e">
        <f t="shared" si="74"/>
        <v>#DIV/0!</v>
      </c>
      <c r="BE562" s="160">
        <f t="shared" si="75"/>
        <v>0</v>
      </c>
      <c r="BF562" s="159">
        <f t="shared" si="76"/>
        <v>0</v>
      </c>
      <c r="BG562" s="159">
        <f t="shared" si="77"/>
        <v>14</v>
      </c>
      <c r="BH562" s="159">
        <f t="shared" si="78"/>
        <v>37</v>
      </c>
      <c r="BI562" s="159">
        <f t="shared" si="79"/>
        <v>0</v>
      </c>
      <c r="BJ562" s="159">
        <f t="shared" si="80"/>
        <v>0</v>
      </c>
    </row>
    <row r="563" spans="1:62" s="159" customFormat="1" ht="17.25" thickTop="1" thickBot="1">
      <c r="A563" s="225">
        <v>20050</v>
      </c>
      <c r="B563" s="170">
        <v>42504</v>
      </c>
      <c r="C563" s="226" t="s">
        <v>103</v>
      </c>
      <c r="D563" s="227">
        <v>500</v>
      </c>
      <c r="E563" s="226"/>
      <c r="F563" s="226"/>
      <c r="G563" s="227"/>
      <c r="H563" s="149"/>
      <c r="I563" s="149"/>
      <c r="J563" s="150"/>
      <c r="K563" s="151">
        <f t="shared" si="81"/>
        <v>0</v>
      </c>
      <c r="L563" s="151">
        <f t="shared" si="82"/>
        <v>0</v>
      </c>
      <c r="M563" s="226" t="s">
        <v>2770</v>
      </c>
      <c r="N563" s="228"/>
      <c r="O563" s="227"/>
      <c r="P563" s="170">
        <v>42505</v>
      </c>
      <c r="Q563" s="229" t="s">
        <v>2771</v>
      </c>
      <c r="R563" s="230" t="s">
        <v>2772</v>
      </c>
      <c r="S563" s="231">
        <v>28606163400031</v>
      </c>
      <c r="T563" s="232"/>
      <c r="U563" s="239" t="s">
        <v>2773</v>
      </c>
      <c r="V563" s="226"/>
      <c r="W563" s="226"/>
      <c r="X563" s="176"/>
      <c r="Y563" s="226"/>
      <c r="Z563" s="170"/>
      <c r="AA563" s="233" t="s">
        <v>339</v>
      </c>
      <c r="AB563" s="233" t="s">
        <v>445</v>
      </c>
      <c r="AC563" s="226"/>
      <c r="AD563" s="226"/>
      <c r="AE563" s="234"/>
      <c r="AF563" s="235"/>
      <c r="AG563" s="226"/>
      <c r="AH563" s="184"/>
      <c r="AI563" s="177"/>
      <c r="AJ563" s="173"/>
      <c r="AK563" s="177"/>
      <c r="AL563" s="173"/>
      <c r="AM563" s="173"/>
      <c r="AN563" s="184"/>
      <c r="AO563" s="184"/>
      <c r="AP563" s="186"/>
      <c r="BD563" s="160" t="e">
        <f t="shared" si="74"/>
        <v>#DIV/0!</v>
      </c>
      <c r="BE563" s="160">
        <f t="shared" si="75"/>
        <v>0</v>
      </c>
      <c r="BF563" s="159">
        <f t="shared" si="76"/>
        <v>8</v>
      </c>
      <c r="BG563" s="159">
        <f t="shared" si="77"/>
        <v>14</v>
      </c>
      <c r="BH563" s="159">
        <f t="shared" si="78"/>
        <v>38</v>
      </c>
      <c r="BI563" s="159">
        <f t="shared" si="79"/>
        <v>0</v>
      </c>
      <c r="BJ563" s="159">
        <f t="shared" si="80"/>
        <v>0</v>
      </c>
    </row>
    <row r="564" spans="1:62" s="159" customFormat="1" ht="17.25" thickTop="1" thickBot="1">
      <c r="A564" s="225">
        <v>20709</v>
      </c>
      <c r="B564" s="170">
        <v>42548</v>
      </c>
      <c r="C564" s="226" t="s">
        <v>103</v>
      </c>
      <c r="D564" s="227">
        <v>11700</v>
      </c>
      <c r="E564" s="226"/>
      <c r="F564" s="226"/>
      <c r="G564" s="227"/>
      <c r="H564" s="149"/>
      <c r="I564" s="149"/>
      <c r="J564" s="150"/>
      <c r="K564" s="151">
        <f t="shared" si="81"/>
        <v>0</v>
      </c>
      <c r="L564" s="151">
        <f t="shared" si="82"/>
        <v>0</v>
      </c>
      <c r="M564" s="226" t="s">
        <v>2774</v>
      </c>
      <c r="N564" s="228"/>
      <c r="O564" s="227"/>
      <c r="P564" s="170">
        <v>42549</v>
      </c>
      <c r="Q564" s="229" t="s">
        <v>2775</v>
      </c>
      <c r="R564" s="230" t="s">
        <v>2776</v>
      </c>
      <c r="S564" s="231">
        <v>26403260104018</v>
      </c>
      <c r="T564" s="232"/>
      <c r="U564" s="239" t="s">
        <v>2773</v>
      </c>
      <c r="V564" s="226"/>
      <c r="W564" s="226"/>
      <c r="X564" s="176"/>
      <c r="Y564" s="226"/>
      <c r="Z564" s="170"/>
      <c r="AA564" s="233" t="s">
        <v>406</v>
      </c>
      <c r="AB564" s="233" t="s">
        <v>2533</v>
      </c>
      <c r="AC564" s="226"/>
      <c r="AD564" s="226"/>
      <c r="AE564" s="234"/>
      <c r="AF564" s="235"/>
      <c r="AG564" s="226"/>
      <c r="AH564" s="184"/>
      <c r="AI564" s="177"/>
      <c r="AJ564" s="173"/>
      <c r="AK564" s="177"/>
      <c r="AL564" s="173"/>
      <c r="AM564" s="173"/>
      <c r="AN564" s="184"/>
      <c r="AO564" s="184"/>
      <c r="AP564" s="186"/>
      <c r="BD564" s="160" t="e">
        <f t="shared" si="74"/>
        <v>#DIV/0!</v>
      </c>
      <c r="BE564" s="160">
        <f t="shared" si="75"/>
        <v>0</v>
      </c>
      <c r="BF564" s="159">
        <f t="shared" si="76"/>
        <v>8</v>
      </c>
      <c r="BG564" s="159">
        <f t="shared" si="77"/>
        <v>14</v>
      </c>
      <c r="BH564" s="159">
        <f t="shared" si="78"/>
        <v>38</v>
      </c>
      <c r="BI564" s="159">
        <f t="shared" si="79"/>
        <v>0</v>
      </c>
      <c r="BJ564" s="159">
        <f t="shared" si="80"/>
        <v>0</v>
      </c>
    </row>
    <row r="565" spans="1:62" s="254" customFormat="1" ht="17.25" thickTop="1" thickBot="1">
      <c r="A565" s="255">
        <v>20937</v>
      </c>
      <c r="B565" s="256">
        <v>42560</v>
      </c>
      <c r="C565" s="239" t="s">
        <v>103</v>
      </c>
      <c r="D565" s="271">
        <v>1000</v>
      </c>
      <c r="E565" s="239"/>
      <c r="F565" s="262"/>
      <c r="G565" s="271"/>
      <c r="H565" s="149"/>
      <c r="I565" s="149"/>
      <c r="J565" s="150"/>
      <c r="K565" s="151">
        <f t="shared" si="81"/>
        <v>0</v>
      </c>
      <c r="L565" s="151">
        <f t="shared" si="82"/>
        <v>0</v>
      </c>
      <c r="M565" s="239" t="s">
        <v>2777</v>
      </c>
      <c r="N565" s="257"/>
      <c r="O565" s="271"/>
      <c r="P565" s="256">
        <v>42560</v>
      </c>
      <c r="Q565" s="258" t="s">
        <v>2778</v>
      </c>
      <c r="R565" s="259" t="s">
        <v>2779</v>
      </c>
      <c r="S565" s="260">
        <v>29001011246368</v>
      </c>
      <c r="T565" s="261"/>
      <c r="U565" s="239" t="s">
        <v>2780</v>
      </c>
      <c r="V565" s="262"/>
      <c r="W565" s="226"/>
      <c r="X565" s="263"/>
      <c r="Y565" s="262"/>
      <c r="Z565" s="256"/>
      <c r="AA565" s="247" t="s">
        <v>284</v>
      </c>
      <c r="AB565" s="247" t="s">
        <v>445</v>
      </c>
      <c r="AC565" s="262"/>
      <c r="AD565" s="262"/>
      <c r="AE565" s="311"/>
      <c r="AF565" s="265"/>
      <c r="AG565" s="262"/>
      <c r="AH565" s="266"/>
      <c r="AI565" s="267"/>
      <c r="AJ565" s="268"/>
      <c r="AK565" s="267"/>
      <c r="AL565" s="268"/>
      <c r="AM565" s="268"/>
      <c r="AN565" s="184"/>
      <c r="AO565" s="256"/>
      <c r="AP565" s="269"/>
      <c r="BD565" s="160" t="e">
        <f t="shared" si="74"/>
        <v>#DIV/0!</v>
      </c>
      <c r="BE565" s="160">
        <f t="shared" si="75"/>
        <v>0</v>
      </c>
      <c r="BF565" s="159">
        <f t="shared" si="76"/>
        <v>11</v>
      </c>
      <c r="BG565" s="159">
        <f t="shared" si="77"/>
        <v>14</v>
      </c>
      <c r="BH565" s="159">
        <f t="shared" si="78"/>
        <v>38</v>
      </c>
      <c r="BI565" s="159">
        <f t="shared" si="79"/>
        <v>0</v>
      </c>
      <c r="BJ565" s="159">
        <f t="shared" si="80"/>
        <v>0</v>
      </c>
    </row>
    <row r="566" spans="1:62" s="254" customFormat="1" ht="17.25" thickTop="1" thickBot="1">
      <c r="A566" s="255">
        <v>19264</v>
      </c>
      <c r="B566" s="256">
        <v>42447</v>
      </c>
      <c r="C566" s="239" t="s">
        <v>103</v>
      </c>
      <c r="D566" s="271">
        <v>12000</v>
      </c>
      <c r="E566" s="239" t="s">
        <v>1989</v>
      </c>
      <c r="F566" s="262"/>
      <c r="G566" s="271">
        <v>95000</v>
      </c>
      <c r="H566" s="149"/>
      <c r="I566" s="149"/>
      <c r="J566" s="150"/>
      <c r="K566" s="151">
        <f t="shared" si="81"/>
        <v>0</v>
      </c>
      <c r="L566" s="151">
        <f t="shared" si="82"/>
        <v>0</v>
      </c>
      <c r="M566" s="239" t="s">
        <v>2781</v>
      </c>
      <c r="N566" s="257" t="s">
        <v>2782</v>
      </c>
      <c r="O566" s="271">
        <v>84700</v>
      </c>
      <c r="P566" s="256">
        <v>42449</v>
      </c>
      <c r="Q566" s="258" t="s">
        <v>2783</v>
      </c>
      <c r="R566" s="259"/>
      <c r="S566" s="260">
        <v>27607030102219</v>
      </c>
      <c r="T566" s="261"/>
      <c r="U566" s="239" t="s">
        <v>2784</v>
      </c>
      <c r="V566" s="262" t="s">
        <v>2785</v>
      </c>
      <c r="W566" s="226" t="s">
        <v>2786</v>
      </c>
      <c r="X566" s="263"/>
      <c r="Y566" s="262"/>
      <c r="Z566" s="256"/>
      <c r="AA566" s="247" t="s">
        <v>284</v>
      </c>
      <c r="AB566" s="264" t="s">
        <v>445</v>
      </c>
      <c r="AC566" s="262" t="s">
        <v>39</v>
      </c>
      <c r="AD566" s="262" t="s">
        <v>47</v>
      </c>
      <c r="AE566" s="311" t="s">
        <v>50</v>
      </c>
      <c r="AF566" s="265"/>
      <c r="AG566" s="262"/>
      <c r="AH566" s="266"/>
      <c r="AI566" s="267"/>
      <c r="AJ566" s="268" t="s">
        <v>2787</v>
      </c>
      <c r="AK566" s="267"/>
      <c r="AL566" s="268"/>
      <c r="AM566" s="268"/>
      <c r="AN566" s="184" t="s">
        <v>2788</v>
      </c>
      <c r="AO566" s="266"/>
      <c r="AP566" s="269"/>
      <c r="BD566" s="160" t="e">
        <f t="shared" si="74"/>
        <v>#DIV/0!</v>
      </c>
      <c r="BE566" s="160" t="e">
        <f t="shared" si="75"/>
        <v>#VALUE!</v>
      </c>
      <c r="BF566" s="159">
        <f t="shared" si="76"/>
        <v>0</v>
      </c>
      <c r="BG566" s="159">
        <f t="shared" si="77"/>
        <v>14</v>
      </c>
      <c r="BH566" s="159">
        <f t="shared" si="78"/>
        <v>41</v>
      </c>
      <c r="BI566" s="159">
        <f t="shared" si="79"/>
        <v>0</v>
      </c>
      <c r="BJ566" s="159">
        <f t="shared" si="80"/>
        <v>0</v>
      </c>
    </row>
    <row r="567" spans="1:62" s="254" customFormat="1" ht="17.25" thickTop="1" thickBot="1">
      <c r="A567" s="255">
        <v>20397</v>
      </c>
      <c r="B567" s="256">
        <v>42526</v>
      </c>
      <c r="C567" s="239" t="s">
        <v>103</v>
      </c>
      <c r="D567" s="271">
        <v>25000</v>
      </c>
      <c r="E567" s="239" t="s">
        <v>1989</v>
      </c>
      <c r="F567" s="262"/>
      <c r="G567" s="271">
        <v>100000</v>
      </c>
      <c r="H567" s="149"/>
      <c r="I567" s="149"/>
      <c r="J567" s="150"/>
      <c r="K567" s="151">
        <f t="shared" si="81"/>
        <v>0</v>
      </c>
      <c r="L567" s="151">
        <f t="shared" si="82"/>
        <v>0</v>
      </c>
      <c r="M567" s="239" t="s">
        <v>2789</v>
      </c>
      <c r="N567" s="257" t="s">
        <v>2790</v>
      </c>
      <c r="O567" s="271">
        <v>76531</v>
      </c>
      <c r="P567" s="256">
        <v>42547</v>
      </c>
      <c r="Q567" s="258" t="s">
        <v>2791</v>
      </c>
      <c r="R567" s="259"/>
      <c r="S567" s="260">
        <v>27201250103112</v>
      </c>
      <c r="T567" s="261"/>
      <c r="U567" s="239" t="s">
        <v>2784</v>
      </c>
      <c r="V567" s="262" t="s">
        <v>2792</v>
      </c>
      <c r="W567" s="226" t="s">
        <v>236</v>
      </c>
      <c r="X567" s="263"/>
      <c r="Y567" s="262"/>
      <c r="Z567" s="256"/>
      <c r="AA567" s="247" t="s">
        <v>284</v>
      </c>
      <c r="AB567" s="247" t="s">
        <v>445</v>
      </c>
      <c r="AC567" s="262" t="s">
        <v>39</v>
      </c>
      <c r="AD567" s="262" t="s">
        <v>47</v>
      </c>
      <c r="AE567" s="311" t="s">
        <v>50</v>
      </c>
      <c r="AF567" s="265"/>
      <c r="AG567" s="262"/>
      <c r="AH567" s="266"/>
      <c r="AI567" s="267"/>
      <c r="AJ567" s="268" t="s">
        <v>2793</v>
      </c>
      <c r="AK567" s="267" t="s">
        <v>2794</v>
      </c>
      <c r="AL567" s="268"/>
      <c r="AM567" s="268"/>
      <c r="AN567" s="184" t="s">
        <v>2795</v>
      </c>
      <c r="AO567" s="256">
        <v>42540</v>
      </c>
      <c r="AP567" s="269"/>
      <c r="BD567" s="160" t="e">
        <f t="shared" si="74"/>
        <v>#DIV/0!</v>
      </c>
      <c r="BE567" s="160" t="e">
        <f t="shared" si="75"/>
        <v>#VALUE!</v>
      </c>
      <c r="BF567" s="159">
        <f t="shared" si="76"/>
        <v>0</v>
      </c>
      <c r="BG567" s="159">
        <f t="shared" si="77"/>
        <v>14</v>
      </c>
      <c r="BH567" s="159">
        <f t="shared" si="78"/>
        <v>41</v>
      </c>
      <c r="BI567" s="159">
        <f t="shared" si="79"/>
        <v>0</v>
      </c>
      <c r="BJ567" s="159">
        <f t="shared" si="80"/>
        <v>0</v>
      </c>
    </row>
    <row r="568" spans="1:62" s="254" customFormat="1" ht="17.25" thickTop="1" thickBot="1">
      <c r="A568" s="255" t="s">
        <v>2796</v>
      </c>
      <c r="B568" s="256" t="s">
        <v>2797</v>
      </c>
      <c r="C568" s="239" t="s">
        <v>2798</v>
      </c>
      <c r="D568" s="271">
        <f>2000+28000</f>
        <v>30000</v>
      </c>
      <c r="E568" s="239"/>
      <c r="F568" s="262"/>
      <c r="G568" s="271"/>
      <c r="H568" s="149"/>
      <c r="I568" s="149"/>
      <c r="J568" s="150"/>
      <c r="K568" s="151">
        <f t="shared" si="81"/>
        <v>0</v>
      </c>
      <c r="L568" s="151">
        <f t="shared" si="82"/>
        <v>0</v>
      </c>
      <c r="M568" s="239" t="s">
        <v>2799</v>
      </c>
      <c r="N568" s="257"/>
      <c r="O568" s="271"/>
      <c r="P568" s="256">
        <v>42562</v>
      </c>
      <c r="Q568" s="258"/>
      <c r="R568" s="259"/>
      <c r="S568" s="260">
        <v>28105112100808</v>
      </c>
      <c r="T568" s="261"/>
      <c r="U568" s="239" t="s">
        <v>2800</v>
      </c>
      <c r="V568" s="262"/>
      <c r="W568" s="226"/>
      <c r="X568" s="263"/>
      <c r="Y568" s="262"/>
      <c r="Z568" s="256"/>
      <c r="AA568" s="247" t="s">
        <v>406</v>
      </c>
      <c r="AB568" s="247" t="s">
        <v>2533</v>
      </c>
      <c r="AC568" s="262"/>
      <c r="AD568" s="262"/>
      <c r="AE568" s="311"/>
      <c r="AF568" s="265"/>
      <c r="AG568" s="262"/>
      <c r="AH568" s="266"/>
      <c r="AI568" s="267"/>
      <c r="AJ568" s="268"/>
      <c r="AK568" s="267"/>
      <c r="AL568" s="268"/>
      <c r="AM568" s="268"/>
      <c r="AN568" s="312"/>
      <c r="AO568" s="256"/>
      <c r="AP568" s="269"/>
      <c r="BD568" s="160" t="e">
        <f t="shared" si="74"/>
        <v>#DIV/0!</v>
      </c>
      <c r="BE568" s="160">
        <f t="shared" si="75"/>
        <v>0</v>
      </c>
      <c r="BF568" s="159">
        <f t="shared" si="76"/>
        <v>0</v>
      </c>
      <c r="BG568" s="159">
        <f t="shared" si="77"/>
        <v>14</v>
      </c>
      <c r="BH568" s="159">
        <f t="shared" si="78"/>
        <v>38</v>
      </c>
      <c r="BI568" s="159">
        <f t="shared" si="79"/>
        <v>0</v>
      </c>
      <c r="BJ568" s="159">
        <f t="shared" si="80"/>
        <v>0</v>
      </c>
    </row>
    <row r="569" spans="1:62" s="254" customFormat="1" ht="17.25" thickTop="1" thickBot="1">
      <c r="A569" s="255">
        <v>20396</v>
      </c>
      <c r="B569" s="256">
        <v>42526</v>
      </c>
      <c r="C569" s="239" t="s">
        <v>103</v>
      </c>
      <c r="D569" s="271">
        <v>25000</v>
      </c>
      <c r="E569" s="313" t="s">
        <v>1989</v>
      </c>
      <c r="F569" s="314"/>
      <c r="G569" s="271">
        <v>85000</v>
      </c>
      <c r="H569" s="149"/>
      <c r="I569" s="149"/>
      <c r="J569" s="150"/>
      <c r="K569" s="151">
        <f t="shared" si="81"/>
        <v>0</v>
      </c>
      <c r="L569" s="151">
        <f t="shared" si="82"/>
        <v>0</v>
      </c>
      <c r="M569" s="239" t="s">
        <v>2801</v>
      </c>
      <c r="N569" s="257" t="s">
        <v>2802</v>
      </c>
      <c r="O569" s="271">
        <v>61250</v>
      </c>
      <c r="P569" s="256">
        <v>42542</v>
      </c>
      <c r="Q569" s="258" t="s">
        <v>2803</v>
      </c>
      <c r="R569" s="259"/>
      <c r="S569" s="260">
        <v>28011012404511</v>
      </c>
      <c r="T569" s="261"/>
      <c r="U569" s="239" t="s">
        <v>2804</v>
      </c>
      <c r="V569" s="262" t="s">
        <v>2792</v>
      </c>
      <c r="W569" s="315" t="s">
        <v>2805</v>
      </c>
      <c r="X569" s="263">
        <v>42543</v>
      </c>
      <c r="Y569" s="262">
        <v>119783</v>
      </c>
      <c r="Z569" s="256">
        <v>42544</v>
      </c>
      <c r="AA569" s="247" t="s">
        <v>284</v>
      </c>
      <c r="AB569" s="247" t="s">
        <v>445</v>
      </c>
      <c r="AC569" s="262" t="s">
        <v>40</v>
      </c>
      <c r="AD569" s="262" t="s">
        <v>47</v>
      </c>
      <c r="AE569" s="311" t="s">
        <v>50</v>
      </c>
      <c r="AF569" s="265"/>
      <c r="AG569" s="262"/>
      <c r="AH569" s="266"/>
      <c r="AI569" s="267"/>
      <c r="AJ569" s="268" t="s">
        <v>2806</v>
      </c>
      <c r="AK569" s="267" t="s">
        <v>2807</v>
      </c>
      <c r="AL569" s="173" t="s">
        <v>2808</v>
      </c>
      <c r="AM569" s="268"/>
      <c r="AN569" s="312" t="s">
        <v>2809</v>
      </c>
      <c r="AO569" s="256">
        <v>42540</v>
      </c>
      <c r="AP569" s="269" t="s">
        <v>2808</v>
      </c>
      <c r="BD569" s="160" t="e">
        <f t="shared" si="74"/>
        <v>#DIV/0!</v>
      </c>
      <c r="BE569" s="160" t="e">
        <f t="shared" si="75"/>
        <v>#VALUE!</v>
      </c>
      <c r="BF569" s="159">
        <f t="shared" si="76"/>
        <v>0</v>
      </c>
      <c r="BG569" s="159">
        <f t="shared" si="77"/>
        <v>14</v>
      </c>
      <c r="BH569" s="159">
        <f t="shared" si="78"/>
        <v>45</v>
      </c>
      <c r="BI569" s="159">
        <f t="shared" si="79"/>
        <v>0</v>
      </c>
      <c r="BJ569" s="159">
        <f t="shared" si="80"/>
        <v>0</v>
      </c>
    </row>
    <row r="570" spans="1:62" s="254" customFormat="1" ht="17.25" thickTop="1" thickBot="1">
      <c r="A570" s="255">
        <v>19721</v>
      </c>
      <c r="B570" s="256">
        <v>42479</v>
      </c>
      <c r="C570" s="239" t="s">
        <v>103</v>
      </c>
      <c r="D570" s="271">
        <v>6600</v>
      </c>
      <c r="E570" s="239" t="s">
        <v>2492</v>
      </c>
      <c r="F570" s="262"/>
      <c r="G570" s="271">
        <v>52320</v>
      </c>
      <c r="H570" s="149"/>
      <c r="I570" s="149"/>
      <c r="J570" s="150"/>
      <c r="K570" s="151">
        <f t="shared" si="81"/>
        <v>0</v>
      </c>
      <c r="L570" s="151">
        <f t="shared" si="82"/>
        <v>0</v>
      </c>
      <c r="M570" s="239" t="s">
        <v>2810</v>
      </c>
      <c r="N570" s="257" t="s">
        <v>2811</v>
      </c>
      <c r="O570" s="271">
        <v>47000</v>
      </c>
      <c r="P570" s="256">
        <v>42480</v>
      </c>
      <c r="Q570" s="258" t="s">
        <v>2812</v>
      </c>
      <c r="R570" s="259" t="s">
        <v>2813</v>
      </c>
      <c r="S570" s="260">
        <v>25911200101887</v>
      </c>
      <c r="T570" s="261"/>
      <c r="U570" s="239" t="s">
        <v>2814</v>
      </c>
      <c r="V570" s="262" t="s">
        <v>105</v>
      </c>
      <c r="W570" s="226" t="s">
        <v>2815</v>
      </c>
      <c r="X570" s="263"/>
      <c r="Y570" s="262"/>
      <c r="Z570" s="256"/>
      <c r="AA570" s="247" t="s">
        <v>221</v>
      </c>
      <c r="AB570" s="264" t="s">
        <v>2533</v>
      </c>
      <c r="AC570" s="262" t="s">
        <v>2816</v>
      </c>
      <c r="AD570" s="262" t="s">
        <v>1906</v>
      </c>
      <c r="AE570" s="262" t="s">
        <v>1906</v>
      </c>
      <c r="AF570" s="265"/>
      <c r="AG570" s="262"/>
      <c r="AH570" s="266"/>
      <c r="AI570" s="267"/>
      <c r="AJ570" s="268"/>
      <c r="AK570" s="267"/>
      <c r="AL570" s="268"/>
      <c r="AM570" s="268"/>
      <c r="AN570" s="184" t="s">
        <v>2817</v>
      </c>
      <c r="AO570" s="256"/>
      <c r="AP570" s="269"/>
      <c r="BD570" s="160" t="e">
        <f t="shared" si="74"/>
        <v>#DIV/0!</v>
      </c>
      <c r="BE570" s="160" t="e">
        <f t="shared" si="75"/>
        <v>#VALUE!</v>
      </c>
      <c r="BF570" s="159">
        <f t="shared" si="76"/>
        <v>11</v>
      </c>
      <c r="BG570" s="159">
        <f t="shared" si="77"/>
        <v>14</v>
      </c>
      <c r="BH570" s="159">
        <f t="shared" si="78"/>
        <v>40</v>
      </c>
      <c r="BI570" s="159">
        <f t="shared" si="79"/>
        <v>0</v>
      </c>
      <c r="BJ570" s="159">
        <f t="shared" si="80"/>
        <v>0</v>
      </c>
    </row>
    <row r="571" spans="1:62" s="254" customFormat="1" ht="17.25" thickTop="1" thickBot="1">
      <c r="A571" s="255">
        <v>20489</v>
      </c>
      <c r="B571" s="256">
        <v>42581</v>
      </c>
      <c r="C571" s="239" t="s">
        <v>101</v>
      </c>
      <c r="D571" s="271">
        <v>1000</v>
      </c>
      <c r="E571" s="239"/>
      <c r="F571" s="262"/>
      <c r="G571" s="271"/>
      <c r="H571" s="149"/>
      <c r="I571" s="149"/>
      <c r="J571" s="150"/>
      <c r="K571" s="151">
        <f t="shared" si="81"/>
        <v>0</v>
      </c>
      <c r="L571" s="151">
        <f t="shared" si="82"/>
        <v>0</v>
      </c>
      <c r="M571" s="239" t="s">
        <v>2818</v>
      </c>
      <c r="N571" s="257"/>
      <c r="O571" s="271"/>
      <c r="P571" s="256">
        <v>42582</v>
      </c>
      <c r="Q571" s="258"/>
      <c r="R571" s="259"/>
      <c r="S571" s="260">
        <v>28111050105786</v>
      </c>
      <c r="T571" s="261"/>
      <c r="U571" s="239" t="s">
        <v>2819</v>
      </c>
      <c r="V571" s="262"/>
      <c r="W571" s="226"/>
      <c r="X571" s="263"/>
      <c r="Y571" s="262"/>
      <c r="Z571" s="256"/>
      <c r="AA571" s="247" t="s">
        <v>406</v>
      </c>
      <c r="AB571" s="247" t="s">
        <v>2533</v>
      </c>
      <c r="AC571" s="262"/>
      <c r="AD571" s="262"/>
      <c r="AE571" s="311"/>
      <c r="AF571" s="265"/>
      <c r="AG571" s="262"/>
      <c r="AH571" s="266"/>
      <c r="AI571" s="267"/>
      <c r="AJ571" s="268"/>
      <c r="AK571" s="267"/>
      <c r="AL571" s="268"/>
      <c r="AM571" s="268"/>
      <c r="AN571" s="312"/>
      <c r="AO571" s="256"/>
      <c r="AP571" s="269"/>
      <c r="BD571" s="160" t="e">
        <f t="shared" si="74"/>
        <v>#DIV/0!</v>
      </c>
      <c r="BE571" s="160">
        <f t="shared" si="75"/>
        <v>0</v>
      </c>
      <c r="BF571" s="159">
        <f t="shared" si="76"/>
        <v>0</v>
      </c>
      <c r="BG571" s="159">
        <f t="shared" si="77"/>
        <v>14</v>
      </c>
      <c r="BH571" s="159">
        <f t="shared" si="78"/>
        <v>37</v>
      </c>
      <c r="BI571" s="159">
        <f t="shared" si="79"/>
        <v>0</v>
      </c>
      <c r="BJ571" s="159">
        <f t="shared" si="80"/>
        <v>0</v>
      </c>
    </row>
    <row r="572" spans="1:62" s="254" customFormat="1" ht="17.25" thickTop="1" thickBot="1">
      <c r="A572" s="255">
        <v>41313</v>
      </c>
      <c r="B572" s="256">
        <v>42573</v>
      </c>
      <c r="C572" s="239" t="s">
        <v>99</v>
      </c>
      <c r="D572" s="271">
        <v>1000</v>
      </c>
      <c r="E572" s="239"/>
      <c r="F572" s="262"/>
      <c r="G572" s="271"/>
      <c r="H572" s="149"/>
      <c r="I572" s="149"/>
      <c r="J572" s="150"/>
      <c r="K572" s="151">
        <f t="shared" si="81"/>
        <v>0</v>
      </c>
      <c r="L572" s="151">
        <f t="shared" si="82"/>
        <v>0</v>
      </c>
      <c r="M572" s="239" t="s">
        <v>2820</v>
      </c>
      <c r="N572" s="257"/>
      <c r="O572" s="271"/>
      <c r="P572" s="256">
        <v>42574</v>
      </c>
      <c r="Q572" s="258" t="s">
        <v>2821</v>
      </c>
      <c r="R572" s="259"/>
      <c r="S572" s="260">
        <v>28704030103796</v>
      </c>
      <c r="T572" s="261"/>
      <c r="U572" s="239" t="s">
        <v>2822</v>
      </c>
      <c r="V572" s="262"/>
      <c r="W572" s="226"/>
      <c r="X572" s="263"/>
      <c r="Y572" s="262"/>
      <c r="Z572" s="256"/>
      <c r="AA572" s="247" t="s">
        <v>406</v>
      </c>
      <c r="AB572" s="247" t="s">
        <v>2533</v>
      </c>
      <c r="AC572" s="262"/>
      <c r="AD572" s="262"/>
      <c r="AE572" s="311"/>
      <c r="AF572" s="265"/>
      <c r="AG572" s="262"/>
      <c r="AH572" s="266"/>
      <c r="AI572" s="267"/>
      <c r="AJ572" s="268"/>
      <c r="AK572" s="267"/>
      <c r="AL572" s="268"/>
      <c r="AM572" s="268"/>
      <c r="AN572" s="312"/>
      <c r="AO572" s="256"/>
      <c r="AP572" s="269"/>
      <c r="BD572" s="160" t="e">
        <f t="shared" si="74"/>
        <v>#DIV/0!</v>
      </c>
      <c r="BE572" s="160">
        <f t="shared" si="75"/>
        <v>0</v>
      </c>
      <c r="BF572" s="159">
        <f t="shared" si="76"/>
        <v>0</v>
      </c>
      <c r="BG572" s="159">
        <f t="shared" si="77"/>
        <v>14</v>
      </c>
      <c r="BH572" s="159">
        <f t="shared" si="78"/>
        <v>38</v>
      </c>
      <c r="BI572" s="159">
        <f t="shared" si="79"/>
        <v>0</v>
      </c>
      <c r="BJ572" s="159">
        <f t="shared" si="80"/>
        <v>0</v>
      </c>
    </row>
    <row r="573" spans="1:62" s="254" customFormat="1" ht="17.25" thickTop="1" thickBot="1">
      <c r="A573" s="255">
        <v>20487</v>
      </c>
      <c r="B573" s="256">
        <v>42580</v>
      </c>
      <c r="C573" s="239" t="s">
        <v>101</v>
      </c>
      <c r="D573" s="271">
        <v>11000</v>
      </c>
      <c r="E573" s="313" t="s">
        <v>2492</v>
      </c>
      <c r="F573" s="314"/>
      <c r="G573" s="271">
        <v>85000</v>
      </c>
      <c r="H573" s="149"/>
      <c r="I573" s="149"/>
      <c r="J573" s="150"/>
      <c r="K573" s="151">
        <f t="shared" si="81"/>
        <v>0</v>
      </c>
      <c r="L573" s="151">
        <f t="shared" si="82"/>
        <v>0</v>
      </c>
      <c r="M573" s="239" t="s">
        <v>2823</v>
      </c>
      <c r="N573" s="257" t="s">
        <v>2824</v>
      </c>
      <c r="O573" s="271">
        <v>76000</v>
      </c>
      <c r="P573" s="170">
        <v>42590</v>
      </c>
      <c r="Q573" s="258" t="s">
        <v>2825</v>
      </c>
      <c r="R573" s="259"/>
      <c r="S573" s="260">
        <v>28809280108455</v>
      </c>
      <c r="T573" s="261"/>
      <c r="U573" s="262" t="s">
        <v>2826</v>
      </c>
      <c r="V573" s="262" t="s">
        <v>2827</v>
      </c>
      <c r="W573" s="226" t="s">
        <v>2828</v>
      </c>
      <c r="X573" s="263"/>
      <c r="Y573" s="262"/>
      <c r="Z573" s="256"/>
      <c r="AA573" s="247" t="s">
        <v>2533</v>
      </c>
      <c r="AB573" s="247" t="s">
        <v>2533</v>
      </c>
      <c r="AC573" s="262" t="s">
        <v>39</v>
      </c>
      <c r="AD573" s="262" t="s">
        <v>100</v>
      </c>
      <c r="AE573" s="262" t="s">
        <v>49</v>
      </c>
      <c r="AF573" s="265"/>
      <c r="AG573" s="262"/>
      <c r="AH573" s="266"/>
      <c r="AI573" s="267"/>
      <c r="AJ573" s="268" t="s">
        <v>2829</v>
      </c>
      <c r="AK573" s="267" t="s">
        <v>2830</v>
      </c>
      <c r="AL573" s="268"/>
      <c r="AM573" s="268"/>
      <c r="AN573" s="312" t="s">
        <v>2831</v>
      </c>
      <c r="AO573" s="256">
        <v>42582</v>
      </c>
      <c r="AP573" s="269"/>
      <c r="BD573" s="160" t="e">
        <f t="shared" si="74"/>
        <v>#DIV/0!</v>
      </c>
      <c r="BE573" s="160" t="e">
        <f t="shared" si="75"/>
        <v>#VALUE!</v>
      </c>
      <c r="BF573" s="159">
        <f t="shared" si="76"/>
        <v>0</v>
      </c>
      <c r="BG573" s="159">
        <f t="shared" si="77"/>
        <v>14</v>
      </c>
      <c r="BH573" s="159">
        <f t="shared" si="78"/>
        <v>26</v>
      </c>
      <c r="BI573" s="159">
        <f t="shared" si="79"/>
        <v>0</v>
      </c>
      <c r="BJ573" s="159">
        <f t="shared" si="80"/>
        <v>0</v>
      </c>
    </row>
    <row r="574" spans="1:62" s="159" customFormat="1" ht="17.25" thickTop="1" thickBot="1">
      <c r="A574" s="272">
        <v>21702</v>
      </c>
      <c r="B574" s="273">
        <v>42597</v>
      </c>
      <c r="C574" s="277" t="s">
        <v>103</v>
      </c>
      <c r="D574" s="274">
        <v>1000</v>
      </c>
      <c r="E574" s="313"/>
      <c r="F574" s="314"/>
      <c r="G574" s="274"/>
      <c r="H574" s="149"/>
      <c r="I574" s="149"/>
      <c r="J574" s="150"/>
      <c r="K574" s="151">
        <f t="shared" si="81"/>
        <v>0</v>
      </c>
      <c r="L574" s="151">
        <f t="shared" si="82"/>
        <v>0</v>
      </c>
      <c r="M574" s="277" t="s">
        <v>2832</v>
      </c>
      <c r="N574" s="278"/>
      <c r="O574" s="274"/>
      <c r="P574" s="170">
        <v>42598</v>
      </c>
      <c r="Q574" s="279" t="s">
        <v>2833</v>
      </c>
      <c r="R574" s="280"/>
      <c r="S574" s="281">
        <v>26508060100383</v>
      </c>
      <c r="T574" s="282"/>
      <c r="U574" s="239" t="s">
        <v>2834</v>
      </c>
      <c r="V574" s="277"/>
      <c r="W574" s="226"/>
      <c r="X574" s="283"/>
      <c r="Y574" s="262"/>
      <c r="Z574" s="273"/>
      <c r="AA574" s="233" t="s">
        <v>2835</v>
      </c>
      <c r="AB574" s="233" t="s">
        <v>445</v>
      </c>
      <c r="AC574" s="226"/>
      <c r="AD574" s="226"/>
      <c r="AE574" s="234"/>
      <c r="AF574" s="286"/>
      <c r="AG574" s="277"/>
      <c r="AH574" s="287"/>
      <c r="AI574" s="288"/>
      <c r="AJ574" s="289"/>
      <c r="AK574" s="288"/>
      <c r="AL574" s="289"/>
      <c r="AM574" s="289"/>
      <c r="AN574" s="312"/>
      <c r="AO574" s="287"/>
      <c r="AP574" s="290"/>
      <c r="BD574" s="160" t="e">
        <f t="shared" si="74"/>
        <v>#DIV/0!</v>
      </c>
      <c r="BE574" s="160">
        <f t="shared" si="75"/>
        <v>0</v>
      </c>
      <c r="BF574" s="159">
        <f t="shared" si="76"/>
        <v>0</v>
      </c>
      <c r="BG574" s="159">
        <f t="shared" si="77"/>
        <v>14</v>
      </c>
      <c r="BH574" s="159">
        <f t="shared" si="78"/>
        <v>38</v>
      </c>
      <c r="BI574" s="159">
        <f t="shared" si="79"/>
        <v>0</v>
      </c>
      <c r="BJ574" s="159">
        <f t="shared" si="80"/>
        <v>0</v>
      </c>
    </row>
    <row r="575" spans="1:62" s="254" customFormat="1" ht="17.25" thickTop="1" thickBot="1">
      <c r="A575" s="255">
        <v>21657</v>
      </c>
      <c r="B575" s="256">
        <v>42595</v>
      </c>
      <c r="C575" s="239" t="s">
        <v>103</v>
      </c>
      <c r="D575" s="271">
        <v>25000</v>
      </c>
      <c r="E575" s="239" t="s">
        <v>1989</v>
      </c>
      <c r="F575" s="262"/>
      <c r="G575" s="271">
        <v>95000</v>
      </c>
      <c r="H575" s="149"/>
      <c r="I575" s="149"/>
      <c r="J575" s="150"/>
      <c r="K575" s="151">
        <f t="shared" si="81"/>
        <v>0</v>
      </c>
      <c r="L575" s="151">
        <f t="shared" si="82"/>
        <v>0</v>
      </c>
      <c r="M575" s="239" t="s">
        <v>2836</v>
      </c>
      <c r="N575" s="257" t="s">
        <v>2837</v>
      </c>
      <c r="O575" s="271">
        <v>71430</v>
      </c>
      <c r="P575" s="256">
        <v>42596</v>
      </c>
      <c r="Q575" s="258" t="s">
        <v>2838</v>
      </c>
      <c r="R575" s="259">
        <v>24145840</v>
      </c>
      <c r="S575" s="260">
        <v>27310192101752</v>
      </c>
      <c r="T575" s="261"/>
      <c r="U575" s="239" t="s">
        <v>2839</v>
      </c>
      <c r="V575" s="262" t="s">
        <v>2840</v>
      </c>
      <c r="W575" s="226" t="s">
        <v>2841</v>
      </c>
      <c r="X575" s="263"/>
      <c r="Y575" s="262"/>
      <c r="Z575" s="256"/>
      <c r="AA575" s="247" t="s">
        <v>284</v>
      </c>
      <c r="AB575" s="247" t="s">
        <v>445</v>
      </c>
      <c r="AC575" s="262" t="s">
        <v>39</v>
      </c>
      <c r="AD575" s="262" t="s">
        <v>47</v>
      </c>
      <c r="AE575" s="311" t="s">
        <v>50</v>
      </c>
      <c r="AF575" s="265" t="s">
        <v>2842</v>
      </c>
      <c r="AG575" s="262">
        <v>1020764822</v>
      </c>
      <c r="AH575" s="266"/>
      <c r="AI575" s="267"/>
      <c r="AJ575" s="268" t="s">
        <v>2831</v>
      </c>
      <c r="AK575" s="267"/>
      <c r="AL575" s="268"/>
      <c r="AM575" s="268"/>
      <c r="AN575" s="312"/>
      <c r="AO575" s="256"/>
      <c r="AP575" s="269"/>
      <c r="BD575" s="160" t="e">
        <f t="shared" si="74"/>
        <v>#DIV/0!</v>
      </c>
      <c r="BE575" s="160" t="e">
        <f t="shared" si="75"/>
        <v>#VALUE!</v>
      </c>
      <c r="BF575" s="159">
        <f t="shared" si="76"/>
        <v>8</v>
      </c>
      <c r="BG575" s="159">
        <f t="shared" si="77"/>
        <v>14</v>
      </c>
      <c r="BH575" s="159">
        <f t="shared" si="78"/>
        <v>41</v>
      </c>
      <c r="BI575" s="159">
        <f t="shared" si="79"/>
        <v>0</v>
      </c>
      <c r="BJ575" s="159">
        <f t="shared" si="80"/>
        <v>0</v>
      </c>
    </row>
    <row r="576" spans="1:62" s="159" customFormat="1" ht="17.25" thickTop="1" thickBot="1">
      <c r="A576" s="272">
        <v>41610</v>
      </c>
      <c r="B576" s="273">
        <v>42589</v>
      </c>
      <c r="C576" s="277" t="s">
        <v>99</v>
      </c>
      <c r="D576" s="274">
        <v>10500</v>
      </c>
      <c r="E576" s="313" t="s">
        <v>2492</v>
      </c>
      <c r="F576" s="314"/>
      <c r="G576" s="274">
        <v>85000</v>
      </c>
      <c r="H576" s="149"/>
      <c r="I576" s="149"/>
      <c r="J576" s="150"/>
      <c r="K576" s="151">
        <f t="shared" si="81"/>
        <v>0</v>
      </c>
      <c r="L576" s="151">
        <f t="shared" si="82"/>
        <v>0</v>
      </c>
      <c r="M576" s="239" t="s">
        <v>2843</v>
      </c>
      <c r="N576" s="278" t="s">
        <v>2844</v>
      </c>
      <c r="O576" s="274">
        <v>76500</v>
      </c>
      <c r="P576" s="170">
        <v>42592</v>
      </c>
      <c r="Q576" s="279" t="s">
        <v>2845</v>
      </c>
      <c r="R576" s="280"/>
      <c r="S576" s="281">
        <v>28309050103451</v>
      </c>
      <c r="T576" s="282" t="s">
        <v>109</v>
      </c>
      <c r="U576" s="239" t="s">
        <v>2846</v>
      </c>
      <c r="V576" s="277" t="s">
        <v>2847</v>
      </c>
      <c r="W576" s="226" t="s">
        <v>2848</v>
      </c>
      <c r="X576" s="283"/>
      <c r="Y576" s="262"/>
      <c r="Z576" s="273"/>
      <c r="AA576" s="233" t="s">
        <v>279</v>
      </c>
      <c r="AB576" s="247" t="s">
        <v>471</v>
      </c>
      <c r="AC576" s="262" t="s">
        <v>39</v>
      </c>
      <c r="AD576" s="262" t="s">
        <v>100</v>
      </c>
      <c r="AE576" s="234" t="s">
        <v>50</v>
      </c>
      <c r="AF576" s="286"/>
      <c r="AG576" s="277"/>
      <c r="AH576" s="287"/>
      <c r="AI576" s="288"/>
      <c r="AJ576" s="289" t="s">
        <v>113</v>
      </c>
      <c r="AK576" s="288"/>
      <c r="AL576" s="289"/>
      <c r="AM576" s="289"/>
      <c r="AN576" s="312" t="s">
        <v>2831</v>
      </c>
      <c r="AO576" s="287"/>
      <c r="AP576" s="290"/>
      <c r="BD576" s="160" t="e">
        <f t="shared" si="74"/>
        <v>#DIV/0!</v>
      </c>
      <c r="BE576" s="160" t="e">
        <f t="shared" si="75"/>
        <v>#VALUE!</v>
      </c>
      <c r="BF576" s="159">
        <f t="shared" si="76"/>
        <v>0</v>
      </c>
      <c r="BG576" s="159">
        <f t="shared" si="77"/>
        <v>14</v>
      </c>
      <c r="BH576" s="159">
        <f t="shared" si="78"/>
        <v>41</v>
      </c>
      <c r="BI576" s="159">
        <f t="shared" si="79"/>
        <v>0</v>
      </c>
      <c r="BJ576" s="159">
        <f t="shared" si="80"/>
        <v>0</v>
      </c>
    </row>
    <row r="577" spans="1:62" s="159" customFormat="1" ht="17.25" thickTop="1" thickBot="1">
      <c r="A577" s="272">
        <v>21975</v>
      </c>
      <c r="B577" s="273">
        <v>42613</v>
      </c>
      <c r="C577" s="277" t="s">
        <v>103</v>
      </c>
      <c r="D577" s="274">
        <v>11800</v>
      </c>
      <c r="E577" s="313" t="s">
        <v>1989</v>
      </c>
      <c r="F577" s="314"/>
      <c r="G577" s="274">
        <v>100000</v>
      </c>
      <c r="H577" s="149"/>
      <c r="I577" s="149"/>
      <c r="J577" s="150"/>
      <c r="K577" s="151">
        <f t="shared" si="81"/>
        <v>0</v>
      </c>
      <c r="L577" s="151">
        <f t="shared" si="82"/>
        <v>0</v>
      </c>
      <c r="M577" s="239" t="s">
        <v>2849</v>
      </c>
      <c r="N577" s="278" t="s">
        <v>2850</v>
      </c>
      <c r="O577" s="274">
        <v>90000</v>
      </c>
      <c r="P577" s="170">
        <v>42614</v>
      </c>
      <c r="Q577" s="279" t="s">
        <v>2851</v>
      </c>
      <c r="R577" s="280" t="s">
        <v>2852</v>
      </c>
      <c r="S577" s="281">
        <v>26908150100798</v>
      </c>
      <c r="T577" s="282"/>
      <c r="U577" s="239" t="s">
        <v>2853</v>
      </c>
      <c r="V577" s="277" t="s">
        <v>2854</v>
      </c>
      <c r="W577" s="226" t="s">
        <v>2855</v>
      </c>
      <c r="X577" s="283"/>
      <c r="Y577" s="277"/>
      <c r="Z577" s="273"/>
      <c r="AA577" s="233" t="s">
        <v>2533</v>
      </c>
      <c r="AB577" s="233" t="s">
        <v>2533</v>
      </c>
      <c r="AC577" s="226" t="s">
        <v>39</v>
      </c>
      <c r="AD577" s="226" t="s">
        <v>47</v>
      </c>
      <c r="AE577" s="234" t="s">
        <v>50</v>
      </c>
      <c r="AF577" s="286"/>
      <c r="AG577" s="277"/>
      <c r="AH577" s="287"/>
      <c r="AI577" s="288"/>
      <c r="AJ577" s="289" t="s">
        <v>2856</v>
      </c>
      <c r="AK577" s="288" t="s">
        <v>2857</v>
      </c>
      <c r="AL577" s="289"/>
      <c r="AM577" s="289"/>
      <c r="AN577" s="312" t="s">
        <v>2858</v>
      </c>
      <c r="AO577" s="170"/>
      <c r="AP577" s="290"/>
      <c r="BD577" s="160" t="e">
        <f t="shared" si="74"/>
        <v>#DIV/0!</v>
      </c>
      <c r="BE577" s="160" t="e">
        <f t="shared" si="75"/>
        <v>#VALUE!</v>
      </c>
      <c r="BF577" s="159">
        <f t="shared" si="76"/>
        <v>8</v>
      </c>
      <c r="BG577" s="159">
        <f t="shared" si="77"/>
        <v>14</v>
      </c>
      <c r="BH577" s="159">
        <f t="shared" si="78"/>
        <v>40</v>
      </c>
      <c r="BI577" s="159">
        <f t="shared" si="79"/>
        <v>0</v>
      </c>
      <c r="BJ577" s="159">
        <f t="shared" si="80"/>
        <v>0</v>
      </c>
    </row>
    <row r="578" spans="1:62" s="254" customFormat="1" ht="17.25" thickTop="1" thickBot="1">
      <c r="A578" s="255">
        <v>21898</v>
      </c>
      <c r="B578" s="256">
        <v>42610</v>
      </c>
      <c r="C578" s="239" t="s">
        <v>103</v>
      </c>
      <c r="D578" s="271">
        <v>20000</v>
      </c>
      <c r="E578" s="313" t="s">
        <v>1989</v>
      </c>
      <c r="F578" s="314"/>
      <c r="G578" s="271">
        <v>85000</v>
      </c>
      <c r="H578" s="149"/>
      <c r="I578" s="149"/>
      <c r="J578" s="150"/>
      <c r="K578" s="151">
        <f t="shared" si="81"/>
        <v>0</v>
      </c>
      <c r="L578" s="151">
        <f t="shared" si="82"/>
        <v>0</v>
      </c>
      <c r="M578" s="316" t="s">
        <v>2859</v>
      </c>
      <c r="N578" s="257" t="s">
        <v>2860</v>
      </c>
      <c r="O578" s="271">
        <v>66330</v>
      </c>
      <c r="P578" s="256">
        <v>42611</v>
      </c>
      <c r="Q578" s="258" t="s">
        <v>2861</v>
      </c>
      <c r="R578" s="259" t="s">
        <v>2862</v>
      </c>
      <c r="S578" s="260">
        <v>27006150102952</v>
      </c>
      <c r="T578" s="261"/>
      <c r="U578" s="262" t="s">
        <v>2863</v>
      </c>
      <c r="V578" s="262" t="s">
        <v>2864</v>
      </c>
      <c r="W578" s="315" t="s">
        <v>2865</v>
      </c>
      <c r="X578" s="317">
        <v>42612</v>
      </c>
      <c r="Y578" s="316">
        <v>134027</v>
      </c>
      <c r="Z578" s="256">
        <v>42612</v>
      </c>
      <c r="AA578" s="247" t="s">
        <v>279</v>
      </c>
      <c r="AB578" s="247" t="s">
        <v>471</v>
      </c>
      <c r="AC578" s="315" t="s">
        <v>39</v>
      </c>
      <c r="AD578" s="315" t="s">
        <v>100</v>
      </c>
      <c r="AE578" s="318" t="s">
        <v>50</v>
      </c>
      <c r="AF578" s="265"/>
      <c r="AG578" s="262"/>
      <c r="AH578" s="266"/>
      <c r="AI578" s="267"/>
      <c r="AJ578" s="268" t="s">
        <v>113</v>
      </c>
      <c r="AK578" s="267"/>
      <c r="AL578" s="268"/>
      <c r="AM578" s="268"/>
      <c r="AN578" s="312" t="s">
        <v>2858</v>
      </c>
      <c r="AO578" s="256"/>
      <c r="AP578" s="269"/>
      <c r="BD578" s="160" t="e">
        <f t="shared" ref="BD578:BD641" si="83">D578/J578</f>
        <v>#DIV/0!</v>
      </c>
      <c r="BE578" s="160" t="e">
        <f t="shared" ref="BE578:BE641" si="84">E578/P578</f>
        <v>#VALUE!</v>
      </c>
      <c r="BF578" s="159">
        <f t="shared" ref="BF578:BF641" si="85">LEN(R578)</f>
        <v>8</v>
      </c>
      <c r="BG578" s="159">
        <f t="shared" ref="BG578:BG641" si="86">LEN(S578)</f>
        <v>14</v>
      </c>
      <c r="BH578" s="159">
        <f t="shared" ref="BH578:BH641" si="87">LEN(U578)</f>
        <v>52</v>
      </c>
      <c r="BI578" s="159">
        <f t="shared" ref="BI578:BI641" si="88">LEN(AQ578)</f>
        <v>0</v>
      </c>
      <c r="BJ578" s="159">
        <f t="shared" ref="BJ578:BJ641" si="89">LEN(AR578)</f>
        <v>0</v>
      </c>
    </row>
    <row r="579" spans="1:62" s="254" customFormat="1" ht="17.25" thickTop="1" thickBot="1">
      <c r="A579" s="237" t="s">
        <v>2866</v>
      </c>
      <c r="B579" s="238">
        <v>42385</v>
      </c>
      <c r="C579" s="239" t="s">
        <v>345</v>
      </c>
      <c r="D579" s="240">
        <f>10000+2300</f>
        <v>12300</v>
      </c>
      <c r="E579" s="226" t="s">
        <v>2492</v>
      </c>
      <c r="F579" s="226"/>
      <c r="G579" s="240">
        <v>100000</v>
      </c>
      <c r="H579" s="149"/>
      <c r="I579" s="149"/>
      <c r="J579" s="150"/>
      <c r="K579" s="151">
        <f t="shared" si="81"/>
        <v>0</v>
      </c>
      <c r="L579" s="151">
        <f t="shared" si="82"/>
        <v>0</v>
      </c>
      <c r="M579" s="220" t="s">
        <v>2867</v>
      </c>
      <c r="N579" s="241" t="s">
        <v>2624</v>
      </c>
      <c r="O579" s="240">
        <v>90000</v>
      </c>
      <c r="P579" s="238">
        <v>42386</v>
      </c>
      <c r="Q579" s="242" t="s">
        <v>2868</v>
      </c>
      <c r="R579" s="243" t="s">
        <v>2869</v>
      </c>
      <c r="S579" s="244">
        <v>28408038800501</v>
      </c>
      <c r="T579" s="245"/>
      <c r="U579" s="239" t="s">
        <v>2870</v>
      </c>
      <c r="V579" s="239" t="s">
        <v>2871</v>
      </c>
      <c r="W579" s="226" t="s">
        <v>2498</v>
      </c>
      <c r="X579" s="246"/>
      <c r="Y579" s="239"/>
      <c r="Z579" s="238"/>
      <c r="AA579" s="247" t="s">
        <v>337</v>
      </c>
      <c r="AB579" s="247" t="s">
        <v>471</v>
      </c>
      <c r="AC579" s="226" t="s">
        <v>39</v>
      </c>
      <c r="AD579" s="226" t="s">
        <v>47</v>
      </c>
      <c r="AE579" s="234" t="s">
        <v>50</v>
      </c>
      <c r="AF579" s="249"/>
      <c r="AG579" s="239"/>
      <c r="AH579" s="250" t="s">
        <v>2418</v>
      </c>
      <c r="AI579" s="251" t="s">
        <v>2418</v>
      </c>
      <c r="AJ579" s="252" t="s">
        <v>2872</v>
      </c>
      <c r="AK579" s="251"/>
      <c r="AL579" s="252" t="s">
        <v>2873</v>
      </c>
      <c r="AM579" s="252"/>
      <c r="AN579" s="184" t="s">
        <v>2468</v>
      </c>
      <c r="AO579" s="250"/>
      <c r="AP579" s="253"/>
      <c r="BD579" s="160" t="e">
        <f t="shared" si="83"/>
        <v>#DIV/0!</v>
      </c>
      <c r="BE579" s="160" t="e">
        <f t="shared" si="84"/>
        <v>#VALUE!</v>
      </c>
      <c r="BF579" s="159">
        <f t="shared" si="85"/>
        <v>8</v>
      </c>
      <c r="BG579" s="159">
        <f t="shared" si="86"/>
        <v>14</v>
      </c>
      <c r="BH579" s="159">
        <f t="shared" si="87"/>
        <v>99</v>
      </c>
      <c r="BI579" s="159">
        <f t="shared" si="88"/>
        <v>0</v>
      </c>
      <c r="BJ579" s="159">
        <f t="shared" si="89"/>
        <v>0</v>
      </c>
    </row>
    <row r="580" spans="1:62" s="159" customFormat="1" ht="17.25" thickTop="1" thickBot="1">
      <c r="A580" s="225">
        <v>15832</v>
      </c>
      <c r="B580" s="170">
        <v>42173</v>
      </c>
      <c r="C580" s="226" t="s">
        <v>103</v>
      </c>
      <c r="D580" s="227">
        <v>5700</v>
      </c>
      <c r="E580" s="239" t="s">
        <v>2492</v>
      </c>
      <c r="F580" s="239"/>
      <c r="G580" s="227">
        <v>25865</v>
      </c>
      <c r="H580" s="149"/>
      <c r="I580" s="149"/>
      <c r="J580" s="150"/>
      <c r="K580" s="151">
        <f t="shared" si="81"/>
        <v>0</v>
      </c>
      <c r="L580" s="151">
        <f t="shared" si="82"/>
        <v>0</v>
      </c>
      <c r="M580" s="220" t="s">
        <v>2874</v>
      </c>
      <c r="N580" s="228" t="s">
        <v>2875</v>
      </c>
      <c r="O580" s="227">
        <v>20865</v>
      </c>
      <c r="P580" s="238">
        <v>42393</v>
      </c>
      <c r="Q580" s="229" t="s">
        <v>2876</v>
      </c>
      <c r="R580" s="230" t="s">
        <v>2877</v>
      </c>
      <c r="S580" s="231">
        <v>26802122702151</v>
      </c>
      <c r="T580" s="232"/>
      <c r="U580" s="239" t="s">
        <v>2878</v>
      </c>
      <c r="V580" s="226" t="s">
        <v>102</v>
      </c>
      <c r="W580" s="226" t="s">
        <v>2879</v>
      </c>
      <c r="X580" s="176"/>
      <c r="Y580" s="226"/>
      <c r="Z580" s="170"/>
      <c r="AA580" s="233" t="s">
        <v>279</v>
      </c>
      <c r="AB580" s="233" t="s">
        <v>471</v>
      </c>
      <c r="AC580" s="226" t="s">
        <v>87</v>
      </c>
      <c r="AD580" s="226" t="s">
        <v>667</v>
      </c>
      <c r="AE580" s="234"/>
      <c r="AF580" s="235"/>
      <c r="AG580" s="226"/>
      <c r="AH580" s="184"/>
      <c r="AI580" s="177"/>
      <c r="AJ580" s="173"/>
      <c r="AK580" s="177"/>
      <c r="AL580" s="173"/>
      <c r="AM580" s="173"/>
      <c r="AN580" s="184" t="s">
        <v>105</v>
      </c>
      <c r="AO580" s="184"/>
      <c r="AP580" s="186"/>
      <c r="BD580" s="160" t="e">
        <f t="shared" si="83"/>
        <v>#DIV/0!</v>
      </c>
      <c r="BE580" s="160" t="e">
        <f t="shared" si="84"/>
        <v>#VALUE!</v>
      </c>
      <c r="BF580" s="159">
        <f t="shared" si="85"/>
        <v>7</v>
      </c>
      <c r="BG580" s="159">
        <f t="shared" si="86"/>
        <v>14</v>
      </c>
      <c r="BH580" s="159">
        <f t="shared" si="87"/>
        <v>114</v>
      </c>
      <c r="BI580" s="159">
        <f t="shared" si="88"/>
        <v>0</v>
      </c>
      <c r="BJ580" s="159">
        <f t="shared" si="89"/>
        <v>0</v>
      </c>
    </row>
    <row r="581" spans="1:62" s="254" customFormat="1" ht="17.25" thickTop="1" thickBot="1">
      <c r="A581" s="255" t="s">
        <v>2880</v>
      </c>
      <c r="B581" s="256" t="s">
        <v>2881</v>
      </c>
      <c r="C581" s="239" t="s">
        <v>103</v>
      </c>
      <c r="D581" s="271">
        <f>1000+13550</f>
        <v>14550</v>
      </c>
      <c r="E581" s="313" t="s">
        <v>1989</v>
      </c>
      <c r="F581" s="314"/>
      <c r="G581" s="271">
        <v>117625</v>
      </c>
      <c r="H581" s="149"/>
      <c r="I581" s="149"/>
      <c r="J581" s="150"/>
      <c r="K581" s="151">
        <f t="shared" si="81"/>
        <v>0</v>
      </c>
      <c r="L581" s="151">
        <f t="shared" si="82"/>
        <v>0</v>
      </c>
      <c r="M581" s="319" t="s">
        <v>2882</v>
      </c>
      <c r="N581" s="257" t="s">
        <v>2883</v>
      </c>
      <c r="O581" s="271">
        <v>105180</v>
      </c>
      <c r="P581" s="170">
        <v>42591</v>
      </c>
      <c r="Q581" s="258" t="s">
        <v>2884</v>
      </c>
      <c r="R581" s="259" t="s">
        <v>2885</v>
      </c>
      <c r="S581" s="260">
        <v>27402011100395</v>
      </c>
      <c r="T581" s="282" t="s">
        <v>109</v>
      </c>
      <c r="U581" s="277" t="s">
        <v>2886</v>
      </c>
      <c r="V581" s="262" t="s">
        <v>190</v>
      </c>
      <c r="W581" s="226" t="s">
        <v>2887</v>
      </c>
      <c r="X581" s="263">
        <v>42592</v>
      </c>
      <c r="Y581" s="320" t="s">
        <v>46</v>
      </c>
      <c r="Z581" s="256"/>
      <c r="AA581" s="247" t="s">
        <v>337</v>
      </c>
      <c r="AB581" s="247" t="s">
        <v>471</v>
      </c>
      <c r="AC581" s="226" t="s">
        <v>39</v>
      </c>
      <c r="AD581" s="226" t="s">
        <v>36</v>
      </c>
      <c r="AE581" s="234" t="s">
        <v>50</v>
      </c>
      <c r="AF581" s="265"/>
      <c r="AG581" s="262"/>
      <c r="AH581" s="266"/>
      <c r="AI581" s="267"/>
      <c r="AJ581" s="268" t="s">
        <v>2888</v>
      </c>
      <c r="AK581" s="267" t="s">
        <v>2889</v>
      </c>
      <c r="AL581" s="268" t="s">
        <v>2890</v>
      </c>
      <c r="AM581" s="268"/>
      <c r="AN581" s="312" t="s">
        <v>2831</v>
      </c>
      <c r="AO581" s="256"/>
      <c r="AP581" s="269"/>
      <c r="BD581" s="160" t="e">
        <f t="shared" si="83"/>
        <v>#DIV/0!</v>
      </c>
      <c r="BE581" s="160" t="e">
        <f t="shared" si="84"/>
        <v>#VALUE!</v>
      </c>
      <c r="BF581" s="159">
        <f t="shared" si="85"/>
        <v>10</v>
      </c>
      <c r="BG581" s="159">
        <f t="shared" si="86"/>
        <v>14</v>
      </c>
      <c r="BH581" s="159">
        <f t="shared" si="87"/>
        <v>74</v>
      </c>
      <c r="BI581" s="159">
        <f t="shared" si="88"/>
        <v>0</v>
      </c>
      <c r="BJ581" s="159">
        <f t="shared" si="89"/>
        <v>0</v>
      </c>
    </row>
    <row r="582" spans="1:62" s="159" customFormat="1" ht="17.25" thickTop="1" thickBot="1">
      <c r="A582" s="272">
        <v>21459</v>
      </c>
      <c r="B582" s="273">
        <v>42582</v>
      </c>
      <c r="C582" s="277" t="s">
        <v>103</v>
      </c>
      <c r="D582" s="274">
        <v>1000</v>
      </c>
      <c r="E582" s="239"/>
      <c r="F582" s="262"/>
      <c r="G582" s="274"/>
      <c r="H582" s="149"/>
      <c r="I582" s="149"/>
      <c r="J582" s="150"/>
      <c r="K582" s="151">
        <f t="shared" si="81"/>
        <v>0</v>
      </c>
      <c r="L582" s="151">
        <f t="shared" si="82"/>
        <v>0</v>
      </c>
      <c r="M582" s="277" t="s">
        <v>2891</v>
      </c>
      <c r="N582" s="278"/>
      <c r="O582" s="274"/>
      <c r="P582" s="170">
        <v>42583</v>
      </c>
      <c r="Q582" s="279"/>
      <c r="R582" s="280"/>
      <c r="S582" s="281">
        <v>28601180104665</v>
      </c>
      <c r="T582" s="282"/>
      <c r="U582" s="239" t="s">
        <v>2892</v>
      </c>
      <c r="V582" s="277"/>
      <c r="W582" s="226"/>
      <c r="X582" s="283"/>
      <c r="Y582" s="277"/>
      <c r="Z582" s="273"/>
      <c r="AA582" s="233" t="s">
        <v>406</v>
      </c>
      <c r="AB582" s="284" t="s">
        <v>2533</v>
      </c>
      <c r="AC582" s="262"/>
      <c r="AD582" s="262"/>
      <c r="AE582" s="311"/>
      <c r="AF582" s="286"/>
      <c r="AG582" s="277"/>
      <c r="AH582" s="287"/>
      <c r="AI582" s="288"/>
      <c r="AJ582" s="289"/>
      <c r="AK582" s="288"/>
      <c r="AL582" s="289"/>
      <c r="AM582" s="289"/>
      <c r="AN582" s="312"/>
      <c r="AO582" s="287"/>
      <c r="AP582" s="290"/>
      <c r="BD582" s="160" t="e">
        <f t="shared" si="83"/>
        <v>#DIV/0!</v>
      </c>
      <c r="BE582" s="160">
        <f t="shared" si="84"/>
        <v>0</v>
      </c>
      <c r="BF582" s="159">
        <f t="shared" si="85"/>
        <v>0</v>
      </c>
      <c r="BG582" s="159">
        <f t="shared" si="86"/>
        <v>14</v>
      </c>
      <c r="BH582" s="159">
        <f t="shared" si="87"/>
        <v>38</v>
      </c>
      <c r="BI582" s="159">
        <f t="shared" si="88"/>
        <v>0</v>
      </c>
      <c r="BJ582" s="159">
        <f t="shared" si="89"/>
        <v>0</v>
      </c>
    </row>
    <row r="583" spans="1:62" s="159" customFormat="1" ht="17.25" thickTop="1" thickBot="1">
      <c r="A583" s="272">
        <v>21679</v>
      </c>
      <c r="B583" s="273">
        <v>42596</v>
      </c>
      <c r="C583" s="277" t="s">
        <v>103</v>
      </c>
      <c r="D583" s="274">
        <v>1000</v>
      </c>
      <c r="E583" s="313"/>
      <c r="F583" s="314"/>
      <c r="G583" s="274"/>
      <c r="H583" s="149"/>
      <c r="I583" s="149"/>
      <c r="J583" s="150"/>
      <c r="K583" s="151">
        <f t="shared" si="81"/>
        <v>0</v>
      </c>
      <c r="L583" s="151">
        <f t="shared" si="82"/>
        <v>0</v>
      </c>
      <c r="M583" s="277" t="s">
        <v>2893</v>
      </c>
      <c r="N583" s="278"/>
      <c r="O583" s="274"/>
      <c r="P583" s="170">
        <v>42596</v>
      </c>
      <c r="Q583" s="279"/>
      <c r="R583" s="280"/>
      <c r="S583" s="281">
        <v>27708290101136</v>
      </c>
      <c r="T583" s="282"/>
      <c r="U583" s="239" t="s">
        <v>2894</v>
      </c>
      <c r="V583" s="277"/>
      <c r="W583" s="226"/>
      <c r="X583" s="283"/>
      <c r="Y583" s="262"/>
      <c r="Z583" s="273"/>
      <c r="AA583" s="233" t="s">
        <v>339</v>
      </c>
      <c r="AB583" s="233" t="s">
        <v>445</v>
      </c>
      <c r="AC583" s="226"/>
      <c r="AD583" s="226"/>
      <c r="AE583" s="234"/>
      <c r="AF583" s="286"/>
      <c r="AG583" s="277"/>
      <c r="AH583" s="287"/>
      <c r="AI583" s="288"/>
      <c r="AJ583" s="289"/>
      <c r="AK583" s="288"/>
      <c r="AL583" s="289"/>
      <c r="AM583" s="289"/>
      <c r="AN583" s="312"/>
      <c r="AO583" s="287"/>
      <c r="AP583" s="290"/>
      <c r="BD583" s="160" t="e">
        <f t="shared" si="83"/>
        <v>#DIV/0!</v>
      </c>
      <c r="BE583" s="160">
        <f t="shared" si="84"/>
        <v>0</v>
      </c>
      <c r="BF583" s="159">
        <f t="shared" si="85"/>
        <v>0</v>
      </c>
      <c r="BG583" s="159">
        <f t="shared" si="86"/>
        <v>14</v>
      </c>
      <c r="BH583" s="159">
        <f t="shared" si="87"/>
        <v>38</v>
      </c>
      <c r="BI583" s="159">
        <f t="shared" si="88"/>
        <v>0</v>
      </c>
      <c r="BJ583" s="159">
        <f t="shared" si="89"/>
        <v>0</v>
      </c>
    </row>
    <row r="584" spans="1:62" s="254" customFormat="1" ht="17.25" thickTop="1" thickBot="1">
      <c r="A584" s="255">
        <v>7280</v>
      </c>
      <c r="B584" s="256">
        <v>42609</v>
      </c>
      <c r="C584" s="239" t="s">
        <v>2895</v>
      </c>
      <c r="D584" s="271">
        <v>2000</v>
      </c>
      <c r="E584" s="313"/>
      <c r="F584" s="314"/>
      <c r="G584" s="271"/>
      <c r="H584" s="149"/>
      <c r="I584" s="149"/>
      <c r="J584" s="150"/>
      <c r="K584" s="151">
        <f t="shared" si="81"/>
        <v>0</v>
      </c>
      <c r="L584" s="151">
        <f t="shared" si="82"/>
        <v>0</v>
      </c>
      <c r="M584" s="239" t="s">
        <v>2896</v>
      </c>
      <c r="N584" s="257"/>
      <c r="O584" s="271"/>
      <c r="P584" s="256">
        <v>42610</v>
      </c>
      <c r="Q584" s="258" t="s">
        <v>2897</v>
      </c>
      <c r="R584" s="259"/>
      <c r="S584" s="260">
        <v>28407212701597</v>
      </c>
      <c r="T584" s="261"/>
      <c r="U584" s="262"/>
      <c r="V584" s="262"/>
      <c r="W584" s="226"/>
      <c r="X584" s="263"/>
      <c r="Y584" s="262"/>
      <c r="Z584" s="256"/>
      <c r="AA584" s="247" t="s">
        <v>2835</v>
      </c>
      <c r="AB584" s="247" t="s">
        <v>445</v>
      </c>
      <c r="AC584" s="226"/>
      <c r="AD584" s="226"/>
      <c r="AE584" s="234"/>
      <c r="AF584" s="265"/>
      <c r="AG584" s="262"/>
      <c r="AH584" s="266"/>
      <c r="AI584" s="267"/>
      <c r="AJ584" s="268"/>
      <c r="AK584" s="267"/>
      <c r="AL584" s="268"/>
      <c r="AM584" s="268"/>
      <c r="AN584" s="312"/>
      <c r="AO584" s="256"/>
      <c r="AP584" s="269"/>
      <c r="BD584" s="160" t="e">
        <f t="shared" si="83"/>
        <v>#DIV/0!</v>
      </c>
      <c r="BE584" s="160">
        <f t="shared" si="84"/>
        <v>0</v>
      </c>
      <c r="BF584" s="159">
        <f t="shared" si="85"/>
        <v>0</v>
      </c>
      <c r="BG584" s="159">
        <f t="shared" si="86"/>
        <v>14</v>
      </c>
      <c r="BH584" s="159">
        <f t="shared" si="87"/>
        <v>0</v>
      </c>
      <c r="BI584" s="159">
        <f t="shared" si="88"/>
        <v>0</v>
      </c>
      <c r="BJ584" s="159">
        <f t="shared" si="89"/>
        <v>0</v>
      </c>
    </row>
    <row r="585" spans="1:62" s="159" customFormat="1" ht="17.25" thickTop="1" thickBot="1">
      <c r="A585" s="272">
        <v>21919</v>
      </c>
      <c r="B585" s="273">
        <v>42611</v>
      </c>
      <c r="C585" s="277" t="s">
        <v>103</v>
      </c>
      <c r="D585" s="274">
        <v>20000</v>
      </c>
      <c r="E585" s="313"/>
      <c r="F585" s="314"/>
      <c r="G585" s="274"/>
      <c r="H585" s="149"/>
      <c r="I585" s="149"/>
      <c r="J585" s="150"/>
      <c r="K585" s="151">
        <f t="shared" si="81"/>
        <v>0</v>
      </c>
      <c r="L585" s="151">
        <f t="shared" si="82"/>
        <v>0</v>
      </c>
      <c r="M585" s="239" t="s">
        <v>2898</v>
      </c>
      <c r="N585" s="278"/>
      <c r="O585" s="274"/>
      <c r="P585" s="170">
        <v>42611</v>
      </c>
      <c r="Q585" s="279" t="s">
        <v>2899</v>
      </c>
      <c r="R585" s="280"/>
      <c r="S585" s="281">
        <v>28508278800759</v>
      </c>
      <c r="T585" s="282"/>
      <c r="U585" s="239" t="s">
        <v>2900</v>
      </c>
      <c r="V585" s="277"/>
      <c r="W585" s="226"/>
      <c r="X585" s="283"/>
      <c r="Y585" s="277"/>
      <c r="Z585" s="273"/>
      <c r="AA585" s="233" t="s">
        <v>279</v>
      </c>
      <c r="AB585" s="284" t="s">
        <v>471</v>
      </c>
      <c r="AC585" s="226"/>
      <c r="AD585" s="226"/>
      <c r="AE585" s="234"/>
      <c r="AF585" s="286"/>
      <c r="AG585" s="277"/>
      <c r="AH585" s="287"/>
      <c r="AI585" s="288"/>
      <c r="AJ585" s="289"/>
      <c r="AK585" s="288"/>
      <c r="AL585" s="289"/>
      <c r="AM585" s="289"/>
      <c r="AN585" s="312"/>
      <c r="AO585" s="170"/>
      <c r="AP585" s="290"/>
      <c r="BD585" s="160" t="e">
        <f t="shared" si="83"/>
        <v>#DIV/0!</v>
      </c>
      <c r="BE585" s="160">
        <f t="shared" si="84"/>
        <v>0</v>
      </c>
      <c r="BF585" s="159">
        <f t="shared" si="85"/>
        <v>0</v>
      </c>
      <c r="BG585" s="159">
        <f t="shared" si="86"/>
        <v>14</v>
      </c>
      <c r="BH585" s="159">
        <f t="shared" si="87"/>
        <v>38</v>
      </c>
      <c r="BI585" s="159">
        <f t="shared" si="88"/>
        <v>0</v>
      </c>
      <c r="BJ585" s="159">
        <f t="shared" si="89"/>
        <v>0</v>
      </c>
    </row>
    <row r="586" spans="1:62" s="159" customFormat="1" ht="17.25" thickTop="1" thickBot="1">
      <c r="A586" s="272">
        <v>21937</v>
      </c>
      <c r="B586" s="273">
        <v>42611</v>
      </c>
      <c r="C586" s="277" t="s">
        <v>103</v>
      </c>
      <c r="D586" s="274">
        <v>5000</v>
      </c>
      <c r="E586" s="313"/>
      <c r="F586" s="314"/>
      <c r="G586" s="274"/>
      <c r="H586" s="149"/>
      <c r="I586" s="149"/>
      <c r="J586" s="150"/>
      <c r="K586" s="151">
        <f t="shared" si="81"/>
        <v>0</v>
      </c>
      <c r="L586" s="151">
        <f t="shared" si="82"/>
        <v>0</v>
      </c>
      <c r="M586" s="239" t="s">
        <v>2901</v>
      </c>
      <c r="N586" s="278"/>
      <c r="O586" s="274"/>
      <c r="P586" s="170">
        <v>42611</v>
      </c>
      <c r="Q586" s="279" t="s">
        <v>2902</v>
      </c>
      <c r="R586" s="280"/>
      <c r="S586" s="281">
        <v>28701061403594</v>
      </c>
      <c r="T586" s="282"/>
      <c r="U586" s="239" t="s">
        <v>2900</v>
      </c>
      <c r="V586" s="277"/>
      <c r="W586" s="226"/>
      <c r="X586" s="283"/>
      <c r="Y586" s="277"/>
      <c r="Z586" s="273"/>
      <c r="AA586" s="233" t="s">
        <v>284</v>
      </c>
      <c r="AB586" s="284" t="s">
        <v>445</v>
      </c>
      <c r="AC586" s="226"/>
      <c r="AD586" s="226"/>
      <c r="AE586" s="234"/>
      <c r="AF586" s="286"/>
      <c r="AG586" s="277"/>
      <c r="AH586" s="287"/>
      <c r="AI586" s="288"/>
      <c r="AJ586" s="289"/>
      <c r="AK586" s="288"/>
      <c r="AL586" s="289"/>
      <c r="AM586" s="289"/>
      <c r="AN586" s="312"/>
      <c r="AO586" s="170"/>
      <c r="AP586" s="290"/>
      <c r="BD586" s="160" t="e">
        <f t="shared" si="83"/>
        <v>#DIV/0!</v>
      </c>
      <c r="BE586" s="160">
        <f t="shared" si="84"/>
        <v>0</v>
      </c>
      <c r="BF586" s="159">
        <f t="shared" si="85"/>
        <v>0</v>
      </c>
      <c r="BG586" s="159">
        <f t="shared" si="86"/>
        <v>14</v>
      </c>
      <c r="BH586" s="159">
        <f t="shared" si="87"/>
        <v>38</v>
      </c>
      <c r="BI586" s="159">
        <f t="shared" si="88"/>
        <v>0</v>
      </c>
      <c r="BJ586" s="159">
        <f t="shared" si="89"/>
        <v>0</v>
      </c>
    </row>
    <row r="587" spans="1:62" s="254" customFormat="1" ht="17.25" thickTop="1" thickBot="1">
      <c r="A587" s="255">
        <v>20827</v>
      </c>
      <c r="B587" s="256">
        <v>42553</v>
      </c>
      <c r="C587" s="239" t="s">
        <v>103</v>
      </c>
      <c r="D587" s="271">
        <v>10000</v>
      </c>
      <c r="E587" s="239"/>
      <c r="F587" s="262"/>
      <c r="G587" s="271"/>
      <c r="H587" s="149"/>
      <c r="I587" s="149"/>
      <c r="J587" s="150"/>
      <c r="K587" s="151">
        <f t="shared" si="81"/>
        <v>0</v>
      </c>
      <c r="L587" s="151">
        <f t="shared" si="82"/>
        <v>0</v>
      </c>
      <c r="M587" s="239" t="s">
        <v>2903</v>
      </c>
      <c r="N587" s="257"/>
      <c r="O587" s="271"/>
      <c r="P587" s="256">
        <v>42554</v>
      </c>
      <c r="Q587" s="258"/>
      <c r="R587" s="259"/>
      <c r="S587" s="260">
        <v>27911010105697</v>
      </c>
      <c r="T587" s="261"/>
      <c r="U587" s="239" t="s">
        <v>2904</v>
      </c>
      <c r="V587" s="262"/>
      <c r="W587" s="226"/>
      <c r="X587" s="263"/>
      <c r="Y587" s="262"/>
      <c r="Z587" s="256"/>
      <c r="AA587" s="247" t="s">
        <v>221</v>
      </c>
      <c r="AB587" s="247" t="s">
        <v>2533</v>
      </c>
      <c r="AC587" s="262"/>
      <c r="AD587" s="262"/>
      <c r="AE587" s="311"/>
      <c r="AF587" s="265"/>
      <c r="AG587" s="262"/>
      <c r="AH587" s="266"/>
      <c r="AI587" s="267"/>
      <c r="AJ587" s="268"/>
      <c r="AK587" s="267"/>
      <c r="AL587" s="268"/>
      <c r="AM587" s="268"/>
      <c r="AN587" s="184"/>
      <c r="AO587" s="256"/>
      <c r="AP587" s="269"/>
      <c r="BD587" s="160" t="e">
        <f t="shared" si="83"/>
        <v>#DIV/0!</v>
      </c>
      <c r="BE587" s="160">
        <f t="shared" si="84"/>
        <v>0</v>
      </c>
      <c r="BF587" s="159">
        <f t="shared" si="85"/>
        <v>0</v>
      </c>
      <c r="BG587" s="159">
        <f t="shared" si="86"/>
        <v>14</v>
      </c>
      <c r="BH587" s="159">
        <f t="shared" si="87"/>
        <v>39</v>
      </c>
      <c r="BI587" s="159">
        <f t="shared" si="88"/>
        <v>0</v>
      </c>
      <c r="BJ587" s="159">
        <f t="shared" si="89"/>
        <v>0</v>
      </c>
    </row>
    <row r="588" spans="1:62" s="159" customFormat="1" ht="17.25" thickTop="1" thickBot="1">
      <c r="A588" s="272">
        <v>21654</v>
      </c>
      <c r="B588" s="273" t="s">
        <v>2905</v>
      </c>
      <c r="C588" s="277" t="s">
        <v>103</v>
      </c>
      <c r="D588" s="274">
        <f>27500+7500</f>
        <v>35000</v>
      </c>
      <c r="E588" s="313" t="s">
        <v>2113</v>
      </c>
      <c r="F588" s="314"/>
      <c r="G588" s="274">
        <v>95000</v>
      </c>
      <c r="H588" s="149"/>
      <c r="I588" s="149"/>
      <c r="J588" s="150"/>
      <c r="K588" s="151">
        <f t="shared" si="81"/>
        <v>0</v>
      </c>
      <c r="L588" s="151">
        <f t="shared" si="82"/>
        <v>0</v>
      </c>
      <c r="M588" s="239" t="s">
        <v>2906</v>
      </c>
      <c r="N588" s="278" t="s">
        <v>2907</v>
      </c>
      <c r="O588" s="274">
        <v>61600</v>
      </c>
      <c r="P588" s="170">
        <v>42620</v>
      </c>
      <c r="Q588" s="279" t="s">
        <v>2908</v>
      </c>
      <c r="R588" s="280" t="s">
        <v>2909</v>
      </c>
      <c r="S588" s="281">
        <v>28101012601715</v>
      </c>
      <c r="T588" s="282"/>
      <c r="U588" s="239" t="s">
        <v>2910</v>
      </c>
      <c r="V588" s="277" t="s">
        <v>2911</v>
      </c>
      <c r="W588" s="226" t="s">
        <v>2912</v>
      </c>
      <c r="X588" s="283"/>
      <c r="Y588" s="277"/>
      <c r="Z588" s="273"/>
      <c r="AA588" s="233" t="s">
        <v>337</v>
      </c>
      <c r="AB588" s="247" t="s">
        <v>2264</v>
      </c>
      <c r="AC588" s="226" t="s">
        <v>39</v>
      </c>
      <c r="AD588" s="226" t="s">
        <v>47</v>
      </c>
      <c r="AE588" s="234" t="s">
        <v>50</v>
      </c>
      <c r="AF588" s="286"/>
      <c r="AG588" s="277"/>
      <c r="AH588" s="287"/>
      <c r="AI588" s="288"/>
      <c r="AJ588" s="289" t="s">
        <v>2913</v>
      </c>
      <c r="AK588" s="288" t="s">
        <v>2914</v>
      </c>
      <c r="AL588" s="289"/>
      <c r="AM588" s="289"/>
      <c r="AN588" s="312" t="s">
        <v>2858</v>
      </c>
      <c r="AO588" s="170"/>
      <c r="AP588" s="290"/>
      <c r="BD588" s="160" t="e">
        <f t="shared" si="83"/>
        <v>#DIV/0!</v>
      </c>
      <c r="BE588" s="160" t="e">
        <f t="shared" si="84"/>
        <v>#VALUE!</v>
      </c>
      <c r="BF588" s="159">
        <f t="shared" si="85"/>
        <v>11</v>
      </c>
      <c r="BG588" s="159">
        <f t="shared" si="86"/>
        <v>14</v>
      </c>
      <c r="BH588" s="159">
        <f t="shared" si="87"/>
        <v>41</v>
      </c>
      <c r="BI588" s="159">
        <f t="shared" si="88"/>
        <v>0</v>
      </c>
      <c r="BJ588" s="159">
        <f t="shared" si="89"/>
        <v>0</v>
      </c>
    </row>
    <row r="589" spans="1:62" s="159" customFormat="1" ht="17.25" thickTop="1" thickBot="1">
      <c r="A589" s="225" t="s">
        <v>2915</v>
      </c>
      <c r="B589" s="170">
        <v>42114</v>
      </c>
      <c r="C589" s="226" t="s">
        <v>103</v>
      </c>
      <c r="D589" s="227">
        <v>3500</v>
      </c>
      <c r="E589" s="226" t="s">
        <v>2568</v>
      </c>
      <c r="F589" s="226"/>
      <c r="G589" s="227">
        <v>3500</v>
      </c>
      <c r="H589" s="149"/>
      <c r="I589" s="149"/>
      <c r="J589" s="150"/>
      <c r="K589" s="151">
        <f t="shared" si="81"/>
        <v>0</v>
      </c>
      <c r="L589" s="151">
        <f t="shared" si="82"/>
        <v>0</v>
      </c>
      <c r="M589" s="226" t="s">
        <v>2916</v>
      </c>
      <c r="N589" s="228"/>
      <c r="O589" s="227"/>
      <c r="P589" s="170"/>
      <c r="Q589" s="229"/>
      <c r="R589" s="230"/>
      <c r="S589" s="231">
        <v>28710290101711</v>
      </c>
      <c r="T589" s="232"/>
      <c r="U589" s="239" t="s">
        <v>2917</v>
      </c>
      <c r="V589" s="226"/>
      <c r="W589" s="226"/>
      <c r="X589" s="176"/>
      <c r="Y589" s="226"/>
      <c r="Z589" s="170"/>
      <c r="AA589" s="233" t="s">
        <v>1408</v>
      </c>
      <c r="AB589" s="233" t="s">
        <v>2533</v>
      </c>
      <c r="AC589" s="226"/>
      <c r="AD589" s="226"/>
      <c r="AE589" s="234"/>
      <c r="AF589" s="235"/>
      <c r="AG589" s="226"/>
      <c r="AH589" s="184"/>
      <c r="AI589" s="177"/>
      <c r="AJ589" s="173" t="s">
        <v>2918</v>
      </c>
      <c r="AK589" s="177"/>
      <c r="AL589" s="173" t="s">
        <v>2919</v>
      </c>
      <c r="AM589" s="173"/>
      <c r="AN589" s="184"/>
      <c r="AO589" s="184">
        <v>42114</v>
      </c>
      <c r="AP589" s="186" t="s">
        <v>2760</v>
      </c>
      <c r="BD589" s="160" t="e">
        <f t="shared" si="83"/>
        <v>#DIV/0!</v>
      </c>
      <c r="BE589" s="160" t="e">
        <f t="shared" si="84"/>
        <v>#VALUE!</v>
      </c>
      <c r="BF589" s="159">
        <f t="shared" si="85"/>
        <v>0</v>
      </c>
      <c r="BG589" s="159">
        <f t="shared" si="86"/>
        <v>14</v>
      </c>
      <c r="BH589" s="159">
        <f t="shared" si="87"/>
        <v>38</v>
      </c>
      <c r="BI589" s="159">
        <f t="shared" si="88"/>
        <v>0</v>
      </c>
      <c r="BJ589" s="159">
        <f t="shared" si="89"/>
        <v>0</v>
      </c>
    </row>
    <row r="590" spans="1:62" s="254" customFormat="1" ht="17.25" thickTop="1" thickBot="1">
      <c r="A590" s="255">
        <v>22868</v>
      </c>
      <c r="B590" s="256">
        <v>42678</v>
      </c>
      <c r="C590" s="277" t="s">
        <v>103</v>
      </c>
      <c r="D590" s="271">
        <v>1000</v>
      </c>
      <c r="E590" s="313"/>
      <c r="F590" s="314"/>
      <c r="G590" s="271"/>
      <c r="H590" s="149"/>
      <c r="I590" s="149"/>
      <c r="J590" s="150"/>
      <c r="K590" s="151">
        <f t="shared" si="81"/>
        <v>0</v>
      </c>
      <c r="L590" s="151">
        <f t="shared" si="82"/>
        <v>0</v>
      </c>
      <c r="M590" s="316" t="s">
        <v>2920</v>
      </c>
      <c r="N590" s="257"/>
      <c r="O590" s="271"/>
      <c r="P590" s="170">
        <v>42679</v>
      </c>
      <c r="Q590" s="258" t="s">
        <v>2921</v>
      </c>
      <c r="R590" s="259" t="s">
        <v>2922</v>
      </c>
      <c r="S590" s="260">
        <v>26907250104581</v>
      </c>
      <c r="T590" s="261"/>
      <c r="U590" s="239" t="s">
        <v>2923</v>
      </c>
      <c r="V590" s="262"/>
      <c r="W590" s="226"/>
      <c r="X590" s="263"/>
      <c r="Y590" s="316"/>
      <c r="Z590" s="273"/>
      <c r="AA590" s="247" t="s">
        <v>406</v>
      </c>
      <c r="AB590" s="247" t="s">
        <v>937</v>
      </c>
      <c r="AC590" s="226"/>
      <c r="AD590" s="226"/>
      <c r="AE590" s="234"/>
      <c r="AF590" s="265"/>
      <c r="AG590" s="262"/>
      <c r="AH590" s="266"/>
      <c r="AI590" s="267"/>
      <c r="AJ590" s="268"/>
      <c r="AK590" s="267"/>
      <c r="AL590" s="268"/>
      <c r="AM590" s="268"/>
      <c r="AN590" s="312"/>
      <c r="AO590" s="256"/>
      <c r="AP590" s="269"/>
      <c r="BD590" s="160" t="e">
        <f t="shared" si="83"/>
        <v>#DIV/0!</v>
      </c>
      <c r="BE590" s="160">
        <f t="shared" si="84"/>
        <v>0</v>
      </c>
      <c r="BF590" s="159">
        <f t="shared" si="85"/>
        <v>9</v>
      </c>
      <c r="BG590" s="159">
        <f t="shared" si="86"/>
        <v>14</v>
      </c>
      <c r="BH590" s="159">
        <f t="shared" si="87"/>
        <v>38</v>
      </c>
      <c r="BI590" s="159">
        <f t="shared" si="88"/>
        <v>0</v>
      </c>
      <c r="BJ590" s="159">
        <f t="shared" si="89"/>
        <v>0</v>
      </c>
    </row>
    <row r="591" spans="1:62" s="159" customFormat="1" ht="17.25" thickTop="1" thickBot="1">
      <c r="A591" s="272">
        <v>21718</v>
      </c>
      <c r="B591" s="273">
        <v>42598</v>
      </c>
      <c r="C591" s="277" t="s">
        <v>103</v>
      </c>
      <c r="D591" s="274">
        <v>1000</v>
      </c>
      <c r="E591" s="313"/>
      <c r="F591" s="314"/>
      <c r="G591" s="274"/>
      <c r="H591" s="149"/>
      <c r="I591" s="149"/>
      <c r="J591" s="150"/>
      <c r="K591" s="151">
        <f t="shared" si="81"/>
        <v>0</v>
      </c>
      <c r="L591" s="151">
        <f t="shared" si="82"/>
        <v>0</v>
      </c>
      <c r="M591" s="277" t="s">
        <v>2924</v>
      </c>
      <c r="N591" s="278"/>
      <c r="O591" s="274"/>
      <c r="P591" s="170">
        <v>42598</v>
      </c>
      <c r="Q591" s="279"/>
      <c r="R591" s="280"/>
      <c r="S591" s="281">
        <v>29012251202441</v>
      </c>
      <c r="T591" s="282"/>
      <c r="U591" s="239" t="s">
        <v>2925</v>
      </c>
      <c r="V591" s="277"/>
      <c r="W591" s="226"/>
      <c r="X591" s="283"/>
      <c r="Y591" s="262"/>
      <c r="Z591" s="273"/>
      <c r="AA591" s="233" t="s">
        <v>339</v>
      </c>
      <c r="AB591" s="284" t="s">
        <v>2533</v>
      </c>
      <c r="AC591" s="226"/>
      <c r="AD591" s="226"/>
      <c r="AE591" s="234"/>
      <c r="AF591" s="286"/>
      <c r="AG591" s="277"/>
      <c r="AH591" s="287"/>
      <c r="AI591" s="288"/>
      <c r="AJ591" s="289"/>
      <c r="AK591" s="288"/>
      <c r="AL591" s="289"/>
      <c r="AM591" s="289"/>
      <c r="AN591" s="312"/>
      <c r="AO591" s="287"/>
      <c r="AP591" s="290"/>
      <c r="BD591" s="160" t="e">
        <f t="shared" si="83"/>
        <v>#DIV/0!</v>
      </c>
      <c r="BE591" s="160">
        <f t="shared" si="84"/>
        <v>0</v>
      </c>
      <c r="BF591" s="159">
        <f t="shared" si="85"/>
        <v>0</v>
      </c>
      <c r="BG591" s="159">
        <f t="shared" si="86"/>
        <v>14</v>
      </c>
      <c r="BH591" s="159">
        <f t="shared" si="87"/>
        <v>39</v>
      </c>
      <c r="BI591" s="159">
        <f t="shared" si="88"/>
        <v>0</v>
      </c>
      <c r="BJ591" s="159">
        <f t="shared" si="89"/>
        <v>0</v>
      </c>
    </row>
    <row r="592" spans="1:62" s="159" customFormat="1" ht="17.25" thickTop="1" thickBot="1">
      <c r="A592" s="272">
        <v>21930</v>
      </c>
      <c r="B592" s="273">
        <v>42611</v>
      </c>
      <c r="C592" s="277" t="s">
        <v>103</v>
      </c>
      <c r="D592" s="274">
        <v>1000</v>
      </c>
      <c r="E592" s="313"/>
      <c r="F592" s="314"/>
      <c r="G592" s="274"/>
      <c r="H592" s="149"/>
      <c r="I592" s="149"/>
      <c r="J592" s="150"/>
      <c r="K592" s="151">
        <f t="shared" si="81"/>
        <v>0</v>
      </c>
      <c r="L592" s="151">
        <f t="shared" si="82"/>
        <v>0</v>
      </c>
      <c r="M592" s="239" t="s">
        <v>2926</v>
      </c>
      <c r="N592" s="278"/>
      <c r="O592" s="274"/>
      <c r="P592" s="170">
        <v>42611</v>
      </c>
      <c r="Q592" s="279" t="s">
        <v>2927</v>
      </c>
      <c r="R592" s="280"/>
      <c r="S592" s="281">
        <v>28112250104969</v>
      </c>
      <c r="T592" s="282"/>
      <c r="U592" s="239" t="s">
        <v>2925</v>
      </c>
      <c r="V592" s="277"/>
      <c r="W592" s="226"/>
      <c r="X592" s="283"/>
      <c r="Y592" s="277"/>
      <c r="Z592" s="273"/>
      <c r="AA592" s="233" t="s">
        <v>339</v>
      </c>
      <c r="AB592" s="284" t="s">
        <v>2533</v>
      </c>
      <c r="AC592" s="226"/>
      <c r="AD592" s="226"/>
      <c r="AE592" s="234"/>
      <c r="AF592" s="286"/>
      <c r="AG592" s="277"/>
      <c r="AH592" s="287"/>
      <c r="AI592" s="288"/>
      <c r="AJ592" s="289"/>
      <c r="AK592" s="288"/>
      <c r="AL592" s="289"/>
      <c r="AM592" s="289"/>
      <c r="AN592" s="312"/>
      <c r="AO592" s="170"/>
      <c r="AP592" s="290"/>
      <c r="BD592" s="160" t="e">
        <f t="shared" si="83"/>
        <v>#DIV/0!</v>
      </c>
      <c r="BE592" s="160">
        <f t="shared" si="84"/>
        <v>0</v>
      </c>
      <c r="BF592" s="159">
        <f t="shared" si="85"/>
        <v>0</v>
      </c>
      <c r="BG592" s="159">
        <f t="shared" si="86"/>
        <v>14</v>
      </c>
      <c r="BH592" s="159">
        <f t="shared" si="87"/>
        <v>39</v>
      </c>
      <c r="BI592" s="159">
        <f t="shared" si="88"/>
        <v>0</v>
      </c>
      <c r="BJ592" s="159">
        <f t="shared" si="89"/>
        <v>0</v>
      </c>
    </row>
    <row r="593" spans="1:62" s="159" customFormat="1" ht="17.25" thickTop="1" thickBot="1">
      <c r="A593" s="272">
        <v>22105</v>
      </c>
      <c r="B593" s="273">
        <v>42620</v>
      </c>
      <c r="C593" s="277" t="s">
        <v>103</v>
      </c>
      <c r="D593" s="274">
        <v>2000</v>
      </c>
      <c r="E593" s="313"/>
      <c r="F593" s="314"/>
      <c r="G593" s="274"/>
      <c r="H593" s="149"/>
      <c r="I593" s="149"/>
      <c r="J593" s="150"/>
      <c r="K593" s="151">
        <f t="shared" si="81"/>
        <v>0</v>
      </c>
      <c r="L593" s="151">
        <f t="shared" si="82"/>
        <v>0</v>
      </c>
      <c r="M593" s="239" t="s">
        <v>2928</v>
      </c>
      <c r="N593" s="278"/>
      <c r="O593" s="274"/>
      <c r="P593" s="170">
        <v>42621</v>
      </c>
      <c r="Q593" s="279" t="s">
        <v>2929</v>
      </c>
      <c r="R593" s="280"/>
      <c r="S593" s="281">
        <v>27708090104378</v>
      </c>
      <c r="T593" s="282"/>
      <c r="U593" s="239" t="s">
        <v>2925</v>
      </c>
      <c r="V593" s="277"/>
      <c r="W593" s="226"/>
      <c r="X593" s="283"/>
      <c r="Y593" s="277"/>
      <c r="Z593" s="273"/>
      <c r="AA593" s="233" t="s">
        <v>221</v>
      </c>
      <c r="AB593" s="284" t="s">
        <v>2533</v>
      </c>
      <c r="AC593" s="226"/>
      <c r="AD593" s="226"/>
      <c r="AE593" s="234"/>
      <c r="AF593" s="286"/>
      <c r="AG593" s="277"/>
      <c r="AH593" s="287"/>
      <c r="AI593" s="288"/>
      <c r="AJ593" s="289"/>
      <c r="AK593" s="288"/>
      <c r="AL593" s="289"/>
      <c r="AM593" s="289"/>
      <c r="AN593" s="312"/>
      <c r="AO593" s="170"/>
      <c r="AP593" s="290"/>
      <c r="BD593" s="160" t="e">
        <f t="shared" si="83"/>
        <v>#DIV/0!</v>
      </c>
      <c r="BE593" s="160">
        <f t="shared" si="84"/>
        <v>0</v>
      </c>
      <c r="BF593" s="159">
        <f t="shared" si="85"/>
        <v>0</v>
      </c>
      <c r="BG593" s="159">
        <f t="shared" si="86"/>
        <v>14</v>
      </c>
      <c r="BH593" s="159">
        <f t="shared" si="87"/>
        <v>39</v>
      </c>
      <c r="BI593" s="159">
        <f t="shared" si="88"/>
        <v>0</v>
      </c>
      <c r="BJ593" s="159">
        <f t="shared" si="89"/>
        <v>0</v>
      </c>
    </row>
    <row r="594" spans="1:62" s="159" customFormat="1" ht="17.25" thickTop="1" thickBot="1">
      <c r="A594" s="272">
        <v>22153</v>
      </c>
      <c r="B594" s="273">
        <v>42624</v>
      </c>
      <c r="C594" s="277" t="s">
        <v>103</v>
      </c>
      <c r="D594" s="274">
        <v>2000</v>
      </c>
      <c r="E594" s="313"/>
      <c r="F594" s="314"/>
      <c r="G594" s="274"/>
      <c r="H594" s="149"/>
      <c r="I594" s="149"/>
      <c r="J594" s="150"/>
      <c r="K594" s="151">
        <f t="shared" si="81"/>
        <v>0</v>
      </c>
      <c r="L594" s="151">
        <f t="shared" si="82"/>
        <v>0</v>
      </c>
      <c r="M594" s="239" t="s">
        <v>2930</v>
      </c>
      <c r="N594" s="278"/>
      <c r="O594" s="274"/>
      <c r="P594" s="170">
        <v>42626</v>
      </c>
      <c r="Q594" s="279" t="s">
        <v>2931</v>
      </c>
      <c r="R594" s="280" t="s">
        <v>2932</v>
      </c>
      <c r="S594" s="281">
        <v>27101272402135</v>
      </c>
      <c r="T594" s="282"/>
      <c r="U594" s="239" t="s">
        <v>2925</v>
      </c>
      <c r="V594" s="277"/>
      <c r="W594" s="226"/>
      <c r="X594" s="283"/>
      <c r="Y594" s="277"/>
      <c r="Z594" s="273"/>
      <c r="AA594" s="233" t="s">
        <v>343</v>
      </c>
      <c r="AB594" s="284" t="s">
        <v>2533</v>
      </c>
      <c r="AC594" s="226"/>
      <c r="AD594" s="226"/>
      <c r="AE594" s="234"/>
      <c r="AF594" s="286"/>
      <c r="AG594" s="277"/>
      <c r="AH594" s="287"/>
      <c r="AI594" s="288"/>
      <c r="AJ594" s="289"/>
      <c r="AK594" s="288"/>
      <c r="AL594" s="289"/>
      <c r="AM594" s="289"/>
      <c r="AN594" s="312"/>
      <c r="AO594" s="170"/>
      <c r="AP594" s="290"/>
      <c r="BD594" s="160" t="e">
        <f t="shared" si="83"/>
        <v>#DIV/0!</v>
      </c>
      <c r="BE594" s="160">
        <f t="shared" si="84"/>
        <v>0</v>
      </c>
      <c r="BF594" s="159">
        <f t="shared" si="85"/>
        <v>11</v>
      </c>
      <c r="BG594" s="159">
        <f t="shared" si="86"/>
        <v>14</v>
      </c>
      <c r="BH594" s="159">
        <f t="shared" si="87"/>
        <v>39</v>
      </c>
      <c r="BI594" s="159">
        <f t="shared" si="88"/>
        <v>0</v>
      </c>
      <c r="BJ594" s="159">
        <f t="shared" si="89"/>
        <v>0</v>
      </c>
    </row>
    <row r="595" spans="1:62" s="159" customFormat="1" ht="17.25" thickTop="1" thickBot="1">
      <c r="A595" s="272">
        <v>22772</v>
      </c>
      <c r="B595" s="273">
        <v>42673</v>
      </c>
      <c r="C595" s="316" t="s">
        <v>103</v>
      </c>
      <c r="D595" s="274">
        <v>2000</v>
      </c>
      <c r="E595" s="313"/>
      <c r="F595" s="314"/>
      <c r="G595" s="274"/>
      <c r="H595" s="149"/>
      <c r="I595" s="149"/>
      <c r="J595" s="150"/>
      <c r="K595" s="151">
        <f t="shared" si="81"/>
        <v>0</v>
      </c>
      <c r="L595" s="151">
        <f t="shared" si="82"/>
        <v>0</v>
      </c>
      <c r="M595" s="239" t="s">
        <v>2933</v>
      </c>
      <c r="N595" s="278"/>
      <c r="O595" s="274"/>
      <c r="P595" s="321">
        <v>42673</v>
      </c>
      <c r="Q595" s="279" t="s">
        <v>2934</v>
      </c>
      <c r="R595" s="280" t="s">
        <v>2935</v>
      </c>
      <c r="S595" s="281">
        <v>29108040100835</v>
      </c>
      <c r="T595" s="282"/>
      <c r="U595" s="239" t="s">
        <v>2925</v>
      </c>
      <c r="V595" s="277"/>
      <c r="W595" s="226"/>
      <c r="X595" s="283"/>
      <c r="Y595" s="277"/>
      <c r="Z595" s="273"/>
      <c r="AA595" s="322" t="s">
        <v>406</v>
      </c>
      <c r="AB595" s="233" t="s">
        <v>937</v>
      </c>
      <c r="AC595" s="226"/>
      <c r="AD595" s="226"/>
      <c r="AE595" s="234"/>
      <c r="AF595" s="286"/>
      <c r="AG595" s="277"/>
      <c r="AH595" s="287"/>
      <c r="AI595" s="288"/>
      <c r="AJ595" s="289"/>
      <c r="AK595" s="288"/>
      <c r="AL595" s="289"/>
      <c r="AM595" s="289"/>
      <c r="AN595" s="312"/>
      <c r="AO595" s="233"/>
      <c r="AP595" s="290"/>
      <c r="BD595" s="160" t="e">
        <f t="shared" si="83"/>
        <v>#DIV/0!</v>
      </c>
      <c r="BE595" s="160">
        <f t="shared" si="84"/>
        <v>0</v>
      </c>
      <c r="BF595" s="159">
        <f t="shared" si="85"/>
        <v>10</v>
      </c>
      <c r="BG595" s="159">
        <f t="shared" si="86"/>
        <v>14</v>
      </c>
      <c r="BH595" s="159">
        <f t="shared" si="87"/>
        <v>39</v>
      </c>
      <c r="BI595" s="159">
        <f t="shared" si="88"/>
        <v>0</v>
      </c>
      <c r="BJ595" s="159">
        <f t="shared" si="89"/>
        <v>0</v>
      </c>
    </row>
    <row r="596" spans="1:62" s="159" customFormat="1" ht="17.25" thickTop="1" thickBot="1">
      <c r="A596" s="272">
        <v>22762</v>
      </c>
      <c r="B596" s="273">
        <v>42673</v>
      </c>
      <c r="C596" s="316" t="s">
        <v>103</v>
      </c>
      <c r="D596" s="274">
        <v>10000</v>
      </c>
      <c r="E596" s="313"/>
      <c r="F596" s="314"/>
      <c r="G596" s="274"/>
      <c r="H596" s="149"/>
      <c r="I596" s="149"/>
      <c r="J596" s="150"/>
      <c r="K596" s="151">
        <f t="shared" si="81"/>
        <v>0</v>
      </c>
      <c r="L596" s="151">
        <f t="shared" si="82"/>
        <v>0</v>
      </c>
      <c r="M596" s="239" t="s">
        <v>2936</v>
      </c>
      <c r="N596" s="278"/>
      <c r="O596" s="274"/>
      <c r="P596" s="321">
        <v>42673</v>
      </c>
      <c r="Q596" s="279" t="s">
        <v>2937</v>
      </c>
      <c r="R596" s="280" t="s">
        <v>2938</v>
      </c>
      <c r="S596" s="281">
        <v>28807170100804</v>
      </c>
      <c r="T596" s="282"/>
      <c r="U596" s="239" t="s">
        <v>2925</v>
      </c>
      <c r="V596" s="277"/>
      <c r="W596" s="226"/>
      <c r="X596" s="283"/>
      <c r="Y596" s="277"/>
      <c r="Z596" s="273"/>
      <c r="AA596" s="233" t="s">
        <v>343</v>
      </c>
      <c r="AB596" s="322" t="s">
        <v>2533</v>
      </c>
      <c r="AC596" s="226"/>
      <c r="AD596" s="226"/>
      <c r="AE596" s="234"/>
      <c r="AF596" s="286"/>
      <c r="AG596" s="277"/>
      <c r="AH596" s="287"/>
      <c r="AI596" s="288"/>
      <c r="AJ596" s="289"/>
      <c r="AK596" s="288"/>
      <c r="AL596" s="289"/>
      <c r="AM596" s="289"/>
      <c r="AN596" s="312"/>
      <c r="AO596" s="233"/>
      <c r="AP596" s="290"/>
      <c r="BD596" s="160" t="e">
        <f t="shared" si="83"/>
        <v>#DIV/0!</v>
      </c>
      <c r="BE596" s="160">
        <f t="shared" si="84"/>
        <v>0</v>
      </c>
      <c r="BF596" s="159">
        <f t="shared" si="85"/>
        <v>8</v>
      </c>
      <c r="BG596" s="159">
        <f t="shared" si="86"/>
        <v>14</v>
      </c>
      <c r="BH596" s="159">
        <f t="shared" si="87"/>
        <v>39</v>
      </c>
      <c r="BI596" s="159">
        <f t="shared" si="88"/>
        <v>0</v>
      </c>
      <c r="BJ596" s="159">
        <f t="shared" si="89"/>
        <v>0</v>
      </c>
    </row>
    <row r="597" spans="1:62" s="159" customFormat="1" ht="17.25" thickTop="1" thickBot="1">
      <c r="A597" s="272">
        <v>22761</v>
      </c>
      <c r="B597" s="273">
        <v>42673</v>
      </c>
      <c r="C597" s="316" t="s">
        <v>103</v>
      </c>
      <c r="D597" s="274">
        <v>11700</v>
      </c>
      <c r="E597" s="275"/>
      <c r="F597" s="276"/>
      <c r="G597" s="274"/>
      <c r="H597" s="149"/>
      <c r="I597" s="149"/>
      <c r="J597" s="150"/>
      <c r="K597" s="151">
        <f t="shared" si="81"/>
        <v>0</v>
      </c>
      <c r="L597" s="151">
        <f t="shared" si="82"/>
        <v>0</v>
      </c>
      <c r="M597" s="239" t="s">
        <v>2939</v>
      </c>
      <c r="N597" s="278"/>
      <c r="O597" s="274"/>
      <c r="P597" s="321">
        <v>42673</v>
      </c>
      <c r="Q597" s="279" t="s">
        <v>2940</v>
      </c>
      <c r="R597" s="280" t="s">
        <v>2938</v>
      </c>
      <c r="S597" s="281">
        <v>26012060100604</v>
      </c>
      <c r="T597" s="323"/>
      <c r="U597" s="239" t="s">
        <v>2925</v>
      </c>
      <c r="V597" s="277"/>
      <c r="W597" s="226"/>
      <c r="X597" s="283"/>
      <c r="Y597" s="277"/>
      <c r="Z597" s="273"/>
      <c r="AA597" s="233" t="s">
        <v>221</v>
      </c>
      <c r="AB597" s="322" t="s">
        <v>2533</v>
      </c>
      <c r="AC597" s="226"/>
      <c r="AD597" s="226"/>
      <c r="AE597" s="234"/>
      <c r="AF597" s="286"/>
      <c r="AG597" s="277"/>
      <c r="AH597" s="287"/>
      <c r="AI597" s="288"/>
      <c r="AJ597" s="289"/>
      <c r="AK597" s="288"/>
      <c r="AL597" s="289"/>
      <c r="AM597" s="289"/>
      <c r="AN597" s="312"/>
      <c r="AO597" s="233"/>
      <c r="AP597" s="290"/>
      <c r="BD597" s="160" t="e">
        <f t="shared" si="83"/>
        <v>#DIV/0!</v>
      </c>
      <c r="BE597" s="160">
        <f t="shared" si="84"/>
        <v>0</v>
      </c>
      <c r="BF597" s="159">
        <f t="shared" si="85"/>
        <v>8</v>
      </c>
      <c r="BG597" s="159">
        <f t="shared" si="86"/>
        <v>14</v>
      </c>
      <c r="BH597" s="159">
        <f t="shared" si="87"/>
        <v>39</v>
      </c>
      <c r="BI597" s="159">
        <f t="shared" si="88"/>
        <v>0</v>
      </c>
      <c r="BJ597" s="159">
        <f t="shared" si="89"/>
        <v>0</v>
      </c>
    </row>
    <row r="598" spans="1:62" s="159" customFormat="1" ht="17.25" thickTop="1" thickBot="1">
      <c r="A598" s="225">
        <v>4850</v>
      </c>
      <c r="B598" s="170">
        <v>42185</v>
      </c>
      <c r="C598" s="226" t="s">
        <v>2411</v>
      </c>
      <c r="D598" s="227">
        <v>5000</v>
      </c>
      <c r="E598" s="226" t="s">
        <v>1911</v>
      </c>
      <c r="F598" s="226"/>
      <c r="G598" s="227"/>
      <c r="H598" s="149"/>
      <c r="I598" s="149"/>
      <c r="J598" s="150"/>
      <c r="K598" s="151">
        <f t="shared" si="81"/>
        <v>0</v>
      </c>
      <c r="L598" s="151">
        <f t="shared" si="82"/>
        <v>0</v>
      </c>
      <c r="M598" s="226" t="s">
        <v>2941</v>
      </c>
      <c r="N598" s="228"/>
      <c r="O598" s="227"/>
      <c r="P598" s="170">
        <v>42185</v>
      </c>
      <c r="Q598" s="229" t="s">
        <v>2942</v>
      </c>
      <c r="R598" s="230" t="s">
        <v>2943</v>
      </c>
      <c r="S598" s="231">
        <v>27311048800171</v>
      </c>
      <c r="T598" s="232"/>
      <c r="U598" s="239" t="s">
        <v>2944</v>
      </c>
      <c r="V598" s="226"/>
      <c r="W598" s="226" t="s">
        <v>2004</v>
      </c>
      <c r="X598" s="176"/>
      <c r="Y598" s="226"/>
      <c r="Z598" s="170"/>
      <c r="AA598" s="233" t="s">
        <v>624</v>
      </c>
      <c r="AB598" s="233" t="s">
        <v>404</v>
      </c>
      <c r="AC598" s="226"/>
      <c r="AD598" s="226"/>
      <c r="AE598" s="234"/>
      <c r="AF598" s="235"/>
      <c r="AG598" s="226"/>
      <c r="AH598" s="184"/>
      <c r="AI598" s="177"/>
      <c r="AJ598" s="173"/>
      <c r="AK598" s="177"/>
      <c r="AL598" s="173"/>
      <c r="AM598" s="173"/>
      <c r="AN598" s="184"/>
      <c r="AO598" s="184"/>
      <c r="AP598" s="186"/>
      <c r="BD598" s="160" t="e">
        <f t="shared" si="83"/>
        <v>#DIV/0!</v>
      </c>
      <c r="BE598" s="160" t="e">
        <f t="shared" si="84"/>
        <v>#VALUE!</v>
      </c>
      <c r="BF598" s="159">
        <f t="shared" si="85"/>
        <v>8</v>
      </c>
      <c r="BG598" s="159">
        <f t="shared" si="86"/>
        <v>14</v>
      </c>
      <c r="BH598" s="159">
        <f t="shared" si="87"/>
        <v>39</v>
      </c>
      <c r="BI598" s="159">
        <f t="shared" si="88"/>
        <v>0</v>
      </c>
      <c r="BJ598" s="159">
        <f t="shared" si="89"/>
        <v>0</v>
      </c>
    </row>
    <row r="599" spans="1:62" s="159" customFormat="1" ht="17.25" thickTop="1" thickBot="1">
      <c r="A599" s="225">
        <v>17544</v>
      </c>
      <c r="B599" s="170">
        <v>42313</v>
      </c>
      <c r="C599" s="226" t="s">
        <v>103</v>
      </c>
      <c r="D599" s="227">
        <v>3000</v>
      </c>
      <c r="E599" s="226" t="s">
        <v>2568</v>
      </c>
      <c r="F599" s="226"/>
      <c r="G599" s="227"/>
      <c r="H599" s="149"/>
      <c r="I599" s="149"/>
      <c r="J599" s="150"/>
      <c r="K599" s="151">
        <f t="shared" si="81"/>
        <v>0</v>
      </c>
      <c r="L599" s="151">
        <f t="shared" si="82"/>
        <v>0</v>
      </c>
      <c r="M599" s="226" t="s">
        <v>2945</v>
      </c>
      <c r="N599" s="228"/>
      <c r="O599" s="227"/>
      <c r="P599" s="170"/>
      <c r="Q599" s="229"/>
      <c r="R599" s="230"/>
      <c r="S599" s="231"/>
      <c r="T599" s="232"/>
      <c r="U599" s="239" t="s">
        <v>2944</v>
      </c>
      <c r="V599" s="226"/>
      <c r="W599" s="226"/>
      <c r="X599" s="176"/>
      <c r="Y599" s="226"/>
      <c r="Z599" s="170"/>
      <c r="AA599" s="233" t="s">
        <v>1408</v>
      </c>
      <c r="AB599" s="233" t="s">
        <v>2533</v>
      </c>
      <c r="AC599" s="226"/>
      <c r="AD599" s="226"/>
      <c r="AE599" s="234"/>
      <c r="AF599" s="235"/>
      <c r="AG599" s="226"/>
      <c r="AH599" s="184"/>
      <c r="AI599" s="177"/>
      <c r="AJ599" s="173"/>
      <c r="AK599" s="177"/>
      <c r="AL599" s="173" t="s">
        <v>234</v>
      </c>
      <c r="AM599" s="173"/>
      <c r="AN599" s="184"/>
      <c r="AO599" s="184">
        <v>42313</v>
      </c>
      <c r="AP599" s="186"/>
      <c r="BD599" s="160" t="e">
        <f t="shared" si="83"/>
        <v>#DIV/0!</v>
      </c>
      <c r="BE599" s="160" t="e">
        <f t="shared" si="84"/>
        <v>#VALUE!</v>
      </c>
      <c r="BF599" s="159">
        <f t="shared" si="85"/>
        <v>0</v>
      </c>
      <c r="BG599" s="159">
        <f t="shared" si="86"/>
        <v>0</v>
      </c>
      <c r="BH599" s="159">
        <f t="shared" si="87"/>
        <v>39</v>
      </c>
      <c r="BI599" s="159">
        <f t="shared" si="88"/>
        <v>0</v>
      </c>
      <c r="BJ599" s="159">
        <f t="shared" si="89"/>
        <v>0</v>
      </c>
    </row>
    <row r="600" spans="1:62" s="254" customFormat="1" ht="17.25" thickTop="1" thickBot="1">
      <c r="A600" s="255" t="s">
        <v>2946</v>
      </c>
      <c r="B600" s="256" t="s">
        <v>2947</v>
      </c>
      <c r="C600" s="239" t="s">
        <v>103</v>
      </c>
      <c r="D600" s="271">
        <f>5000+20000</f>
        <v>25000</v>
      </c>
      <c r="E600" s="239"/>
      <c r="F600" s="262"/>
      <c r="G600" s="271"/>
      <c r="H600" s="149"/>
      <c r="I600" s="149"/>
      <c r="J600" s="150"/>
      <c r="K600" s="151">
        <f t="shared" si="81"/>
        <v>0</v>
      </c>
      <c r="L600" s="151">
        <f t="shared" si="82"/>
        <v>0</v>
      </c>
      <c r="M600" s="239" t="s">
        <v>2948</v>
      </c>
      <c r="N600" s="257"/>
      <c r="O600" s="271"/>
      <c r="P600" s="256">
        <v>42516</v>
      </c>
      <c r="Q600" s="258" t="s">
        <v>2949</v>
      </c>
      <c r="R600" s="259"/>
      <c r="S600" s="260">
        <v>28105162102879</v>
      </c>
      <c r="T600" s="261"/>
      <c r="U600" s="239" t="s">
        <v>2944</v>
      </c>
      <c r="V600" s="262"/>
      <c r="W600" s="226"/>
      <c r="X600" s="263"/>
      <c r="Y600" s="262"/>
      <c r="Z600" s="256"/>
      <c r="AA600" s="247" t="s">
        <v>284</v>
      </c>
      <c r="AB600" s="233" t="s">
        <v>937</v>
      </c>
      <c r="AC600" s="262"/>
      <c r="AD600" s="262"/>
      <c r="AE600" s="311"/>
      <c r="AF600" s="265"/>
      <c r="AG600" s="262"/>
      <c r="AH600" s="266"/>
      <c r="AI600" s="267"/>
      <c r="AJ600" s="268"/>
      <c r="AK600" s="267"/>
      <c r="AL600" s="268"/>
      <c r="AM600" s="268"/>
      <c r="AN600" s="184"/>
      <c r="AO600" s="256"/>
      <c r="AP600" s="269"/>
      <c r="BD600" s="160" t="e">
        <f t="shared" si="83"/>
        <v>#DIV/0!</v>
      </c>
      <c r="BE600" s="160">
        <f t="shared" si="84"/>
        <v>0</v>
      </c>
      <c r="BF600" s="159">
        <f t="shared" si="85"/>
        <v>0</v>
      </c>
      <c r="BG600" s="159">
        <f t="shared" si="86"/>
        <v>14</v>
      </c>
      <c r="BH600" s="159">
        <f t="shared" si="87"/>
        <v>39</v>
      </c>
      <c r="BI600" s="159">
        <f t="shared" si="88"/>
        <v>0</v>
      </c>
      <c r="BJ600" s="159">
        <f t="shared" si="89"/>
        <v>0</v>
      </c>
    </row>
    <row r="601" spans="1:62" s="254" customFormat="1" ht="17.25" thickTop="1" thickBot="1">
      <c r="A601" s="255">
        <v>21018</v>
      </c>
      <c r="B601" s="256">
        <v>42563</v>
      </c>
      <c r="C601" s="239" t="s">
        <v>103</v>
      </c>
      <c r="D601" s="271">
        <v>5000</v>
      </c>
      <c r="E601" s="239"/>
      <c r="F601" s="262"/>
      <c r="G601" s="271"/>
      <c r="H601" s="149"/>
      <c r="I601" s="149"/>
      <c r="J601" s="150"/>
      <c r="K601" s="151">
        <f t="shared" si="81"/>
        <v>0</v>
      </c>
      <c r="L601" s="151">
        <f t="shared" si="82"/>
        <v>0</v>
      </c>
      <c r="M601" s="239" t="s">
        <v>2950</v>
      </c>
      <c r="N601" s="257"/>
      <c r="O601" s="271"/>
      <c r="P601" s="256">
        <v>42563</v>
      </c>
      <c r="Q601" s="258" t="s">
        <v>2951</v>
      </c>
      <c r="R601" s="259"/>
      <c r="S601" s="260">
        <v>28010290104751</v>
      </c>
      <c r="T601" s="261"/>
      <c r="U601" s="239" t="s">
        <v>2944</v>
      </c>
      <c r="V601" s="262"/>
      <c r="W601" s="226"/>
      <c r="X601" s="263"/>
      <c r="Y601" s="262"/>
      <c r="Z601" s="256"/>
      <c r="AA601" s="247" t="s">
        <v>2835</v>
      </c>
      <c r="AB601" s="247" t="s">
        <v>2264</v>
      </c>
      <c r="AC601" s="262"/>
      <c r="AD601" s="262"/>
      <c r="AE601" s="311"/>
      <c r="AF601" s="265"/>
      <c r="AG601" s="262"/>
      <c r="AH601" s="266"/>
      <c r="AI601" s="267"/>
      <c r="AJ601" s="268"/>
      <c r="AK601" s="267"/>
      <c r="AL601" s="268"/>
      <c r="AM601" s="268"/>
      <c r="AN601" s="312"/>
      <c r="AO601" s="256"/>
      <c r="AP601" s="269"/>
      <c r="BD601" s="160" t="e">
        <f t="shared" si="83"/>
        <v>#DIV/0!</v>
      </c>
      <c r="BE601" s="160">
        <f t="shared" si="84"/>
        <v>0</v>
      </c>
      <c r="BF601" s="159">
        <f t="shared" si="85"/>
        <v>0</v>
      </c>
      <c r="BG601" s="159">
        <f t="shared" si="86"/>
        <v>14</v>
      </c>
      <c r="BH601" s="159">
        <f t="shared" si="87"/>
        <v>39</v>
      </c>
      <c r="BI601" s="159">
        <f t="shared" si="88"/>
        <v>0</v>
      </c>
      <c r="BJ601" s="159">
        <f t="shared" si="89"/>
        <v>0</v>
      </c>
    </row>
    <row r="602" spans="1:62" s="159" customFormat="1" ht="17.25" thickTop="1" thickBot="1">
      <c r="A602" s="272">
        <v>21101</v>
      </c>
      <c r="B602" s="273">
        <v>42566</v>
      </c>
      <c r="C602" s="277" t="s">
        <v>103</v>
      </c>
      <c r="D602" s="274">
        <v>500</v>
      </c>
      <c r="E602" s="226"/>
      <c r="F602" s="277"/>
      <c r="G602" s="274"/>
      <c r="H602" s="149"/>
      <c r="I602" s="149"/>
      <c r="J602" s="150"/>
      <c r="K602" s="151">
        <f t="shared" si="81"/>
        <v>0</v>
      </c>
      <c r="L602" s="151">
        <f t="shared" si="82"/>
        <v>0</v>
      </c>
      <c r="M602" s="239" t="s">
        <v>2952</v>
      </c>
      <c r="N602" s="278"/>
      <c r="O602" s="274"/>
      <c r="P602" s="170"/>
      <c r="Q602" s="279" t="s">
        <v>2953</v>
      </c>
      <c r="R602" s="280" t="s">
        <v>2954</v>
      </c>
      <c r="S602" s="281">
        <v>27207011603551</v>
      </c>
      <c r="T602" s="282"/>
      <c r="U602" s="239" t="s">
        <v>2944</v>
      </c>
      <c r="V602" s="277"/>
      <c r="W602" s="226"/>
      <c r="X602" s="283"/>
      <c r="Y602" s="277"/>
      <c r="Z602" s="273"/>
      <c r="AA602" s="233" t="s">
        <v>2835</v>
      </c>
      <c r="AB602" s="247" t="s">
        <v>2264</v>
      </c>
      <c r="AC602" s="226"/>
      <c r="AD602" s="226"/>
      <c r="AE602" s="234"/>
      <c r="AF602" s="286"/>
      <c r="AG602" s="277"/>
      <c r="AH602" s="287"/>
      <c r="AI602" s="288"/>
      <c r="AJ602" s="289"/>
      <c r="AK602" s="288"/>
      <c r="AL602" s="289"/>
      <c r="AM602" s="289"/>
      <c r="AN602" s="184"/>
      <c r="AO602" s="287"/>
      <c r="AP602" s="290"/>
      <c r="BD602" s="160" t="e">
        <f t="shared" si="83"/>
        <v>#DIV/0!</v>
      </c>
      <c r="BE602" s="160" t="e">
        <f t="shared" si="84"/>
        <v>#DIV/0!</v>
      </c>
      <c r="BF602" s="159">
        <f t="shared" si="85"/>
        <v>8</v>
      </c>
      <c r="BG602" s="159">
        <f t="shared" si="86"/>
        <v>14</v>
      </c>
      <c r="BH602" s="159">
        <f t="shared" si="87"/>
        <v>39</v>
      </c>
      <c r="BI602" s="159">
        <f t="shared" si="88"/>
        <v>0</v>
      </c>
      <c r="BJ602" s="159">
        <f t="shared" si="89"/>
        <v>0</v>
      </c>
    </row>
    <row r="603" spans="1:62" s="159" customFormat="1" ht="17.25" thickTop="1" thickBot="1">
      <c r="A603" s="272">
        <v>21138</v>
      </c>
      <c r="B603" s="273">
        <v>42568</v>
      </c>
      <c r="C603" s="277" t="s">
        <v>103</v>
      </c>
      <c r="D603" s="274">
        <v>1000</v>
      </c>
      <c r="E603" s="226"/>
      <c r="F603" s="277"/>
      <c r="G603" s="274"/>
      <c r="H603" s="149"/>
      <c r="I603" s="149"/>
      <c r="J603" s="150"/>
      <c r="K603" s="151">
        <f t="shared" si="81"/>
        <v>0</v>
      </c>
      <c r="L603" s="151">
        <f t="shared" si="82"/>
        <v>0</v>
      </c>
      <c r="M603" s="277" t="s">
        <v>2955</v>
      </c>
      <c r="N603" s="278"/>
      <c r="O603" s="274"/>
      <c r="P603" s="170"/>
      <c r="Q603" s="279" t="s">
        <v>2956</v>
      </c>
      <c r="R603" s="280" t="s">
        <v>2957</v>
      </c>
      <c r="S603" s="281">
        <v>27002140100859</v>
      </c>
      <c r="T603" s="282"/>
      <c r="U603" s="239" t="s">
        <v>2944</v>
      </c>
      <c r="V603" s="277"/>
      <c r="W603" s="226"/>
      <c r="X603" s="283"/>
      <c r="Y603" s="277"/>
      <c r="Z603" s="273"/>
      <c r="AA603" s="233" t="s">
        <v>337</v>
      </c>
      <c r="AB603" s="233" t="s">
        <v>2264</v>
      </c>
      <c r="AC603" s="226"/>
      <c r="AD603" s="226"/>
      <c r="AE603" s="234"/>
      <c r="AF603" s="286"/>
      <c r="AG603" s="277"/>
      <c r="AH603" s="287"/>
      <c r="AI603" s="288"/>
      <c r="AJ603" s="289"/>
      <c r="AK603" s="288"/>
      <c r="AL603" s="289"/>
      <c r="AM603" s="289"/>
      <c r="AN603" s="184"/>
      <c r="AO603" s="287"/>
      <c r="AP603" s="290"/>
      <c r="BD603" s="160" t="e">
        <f t="shared" si="83"/>
        <v>#DIV/0!</v>
      </c>
      <c r="BE603" s="160" t="e">
        <f t="shared" si="84"/>
        <v>#DIV/0!</v>
      </c>
      <c r="BF603" s="159">
        <f t="shared" si="85"/>
        <v>8</v>
      </c>
      <c r="BG603" s="159">
        <f t="shared" si="86"/>
        <v>14</v>
      </c>
      <c r="BH603" s="159">
        <f t="shared" si="87"/>
        <v>39</v>
      </c>
      <c r="BI603" s="159">
        <f t="shared" si="88"/>
        <v>0</v>
      </c>
      <c r="BJ603" s="159">
        <f t="shared" si="89"/>
        <v>0</v>
      </c>
    </row>
    <row r="604" spans="1:62" s="159" customFormat="1" ht="17.25" thickTop="1" thickBot="1">
      <c r="A604" s="272">
        <v>21384</v>
      </c>
      <c r="B604" s="273">
        <v>42578</v>
      </c>
      <c r="C604" s="277" t="s">
        <v>103</v>
      </c>
      <c r="D604" s="274">
        <v>45000</v>
      </c>
      <c r="E604" s="313" t="s">
        <v>2492</v>
      </c>
      <c r="F604" s="314"/>
      <c r="G604" s="274">
        <v>100000</v>
      </c>
      <c r="H604" s="149"/>
      <c r="I604" s="149"/>
      <c r="J604" s="150"/>
      <c r="K604" s="151">
        <f t="shared" si="81"/>
        <v>0</v>
      </c>
      <c r="L604" s="151">
        <f t="shared" si="82"/>
        <v>0</v>
      </c>
      <c r="M604" s="277" t="s">
        <v>2958</v>
      </c>
      <c r="N604" s="278" t="s">
        <v>2959</v>
      </c>
      <c r="O604" s="274">
        <v>56500</v>
      </c>
      <c r="P604" s="170">
        <v>42590</v>
      </c>
      <c r="Q604" s="279" t="s">
        <v>2960</v>
      </c>
      <c r="R604" s="280" t="s">
        <v>2961</v>
      </c>
      <c r="S604" s="281">
        <v>28405020101348</v>
      </c>
      <c r="T604" s="282"/>
      <c r="U604" s="239" t="s">
        <v>2962</v>
      </c>
      <c r="V604" s="277" t="s">
        <v>2963</v>
      </c>
      <c r="W604" s="226" t="s">
        <v>236</v>
      </c>
      <c r="X604" s="283"/>
      <c r="Y604" s="262"/>
      <c r="Z604" s="273"/>
      <c r="AA604" s="233" t="s">
        <v>343</v>
      </c>
      <c r="AB604" s="247" t="s">
        <v>2533</v>
      </c>
      <c r="AC604" s="226" t="s">
        <v>39</v>
      </c>
      <c r="AD604" s="226" t="s">
        <v>47</v>
      </c>
      <c r="AE604" s="234" t="s">
        <v>50</v>
      </c>
      <c r="AF604" s="286"/>
      <c r="AG604" s="277"/>
      <c r="AH604" s="287"/>
      <c r="AI604" s="288"/>
      <c r="AJ604" s="289" t="s">
        <v>2964</v>
      </c>
      <c r="AK604" s="288" t="s">
        <v>2965</v>
      </c>
      <c r="AL604" s="289"/>
      <c r="AM604" s="289"/>
      <c r="AN604" s="312" t="s">
        <v>2831</v>
      </c>
      <c r="AO604" s="287">
        <v>42579</v>
      </c>
      <c r="AP604" s="290"/>
      <c r="BD604" s="160" t="e">
        <f t="shared" si="83"/>
        <v>#DIV/0!</v>
      </c>
      <c r="BE604" s="160" t="e">
        <f t="shared" si="84"/>
        <v>#VALUE!</v>
      </c>
      <c r="BF604" s="159">
        <f t="shared" si="85"/>
        <v>11</v>
      </c>
      <c r="BG604" s="159">
        <f t="shared" si="86"/>
        <v>14</v>
      </c>
      <c r="BH604" s="159">
        <f t="shared" si="87"/>
        <v>42</v>
      </c>
      <c r="BI604" s="159">
        <f t="shared" si="88"/>
        <v>0</v>
      </c>
      <c r="BJ604" s="159">
        <f t="shared" si="89"/>
        <v>0</v>
      </c>
    </row>
    <row r="605" spans="1:62" s="159" customFormat="1" ht="17.25" thickTop="1" thickBot="1">
      <c r="A605" s="272">
        <v>39537</v>
      </c>
      <c r="B605" s="273">
        <v>42610</v>
      </c>
      <c r="C605" s="277" t="s">
        <v>99</v>
      </c>
      <c r="D605" s="274">
        <v>13600</v>
      </c>
      <c r="E605" s="313" t="s">
        <v>2492</v>
      </c>
      <c r="F605" s="314"/>
      <c r="G605" s="274">
        <v>110000</v>
      </c>
      <c r="H605" s="149"/>
      <c r="I605" s="149"/>
      <c r="J605" s="150"/>
      <c r="K605" s="151">
        <f t="shared" si="81"/>
        <v>0</v>
      </c>
      <c r="L605" s="151">
        <f t="shared" si="82"/>
        <v>0</v>
      </c>
      <c r="M605" s="277" t="s">
        <v>2966</v>
      </c>
      <c r="N605" s="278" t="s">
        <v>2967</v>
      </c>
      <c r="O605" s="274">
        <v>98875</v>
      </c>
      <c r="P605" s="170">
        <v>42613</v>
      </c>
      <c r="Q605" s="279" t="s">
        <v>2968</v>
      </c>
      <c r="R605" s="280">
        <v>35454050</v>
      </c>
      <c r="S605" s="281">
        <v>28204270200605</v>
      </c>
      <c r="T605" s="282"/>
      <c r="U605" s="239" t="s">
        <v>2962</v>
      </c>
      <c r="V605" s="277" t="s">
        <v>102</v>
      </c>
      <c r="W605" s="226" t="s">
        <v>2855</v>
      </c>
      <c r="X605" s="283"/>
      <c r="Y605" s="262"/>
      <c r="Z605" s="273"/>
      <c r="AA605" s="233" t="s">
        <v>257</v>
      </c>
      <c r="AB605" s="247" t="s">
        <v>937</v>
      </c>
      <c r="AC605" s="226" t="s">
        <v>2969</v>
      </c>
      <c r="AD605" s="226" t="s">
        <v>36</v>
      </c>
      <c r="AE605" s="234" t="s">
        <v>48</v>
      </c>
      <c r="AF605" s="286"/>
      <c r="AG605" s="277"/>
      <c r="AH605" s="287"/>
      <c r="AI605" s="288"/>
      <c r="AJ605" s="289" t="s">
        <v>2970</v>
      </c>
      <c r="AK605" s="288"/>
      <c r="AL605" s="289"/>
      <c r="AM605" s="289"/>
      <c r="AN605" s="312" t="s">
        <v>2971</v>
      </c>
      <c r="AO605" s="287"/>
      <c r="AP605" s="290"/>
      <c r="BD605" s="160" t="e">
        <f t="shared" si="83"/>
        <v>#DIV/0!</v>
      </c>
      <c r="BE605" s="160" t="e">
        <f t="shared" si="84"/>
        <v>#VALUE!</v>
      </c>
      <c r="BF605" s="159">
        <f t="shared" si="85"/>
        <v>8</v>
      </c>
      <c r="BG605" s="159">
        <f t="shared" si="86"/>
        <v>14</v>
      </c>
      <c r="BH605" s="159">
        <f t="shared" si="87"/>
        <v>42</v>
      </c>
      <c r="BI605" s="159">
        <f t="shared" si="88"/>
        <v>0</v>
      </c>
      <c r="BJ605" s="159">
        <f t="shared" si="89"/>
        <v>0</v>
      </c>
    </row>
    <row r="606" spans="1:62" s="159" customFormat="1" ht="17.25" thickTop="1" thickBot="1">
      <c r="A606" s="272" t="s">
        <v>2972</v>
      </c>
      <c r="B606" s="273" t="s">
        <v>2973</v>
      </c>
      <c r="C606" s="277" t="s">
        <v>103</v>
      </c>
      <c r="D606" s="274">
        <f>500+39500</f>
        <v>40000</v>
      </c>
      <c r="E606" s="313" t="s">
        <v>1989</v>
      </c>
      <c r="F606" s="314"/>
      <c r="G606" s="274">
        <v>90000</v>
      </c>
      <c r="H606" s="149"/>
      <c r="I606" s="149"/>
      <c r="J606" s="150"/>
      <c r="K606" s="151">
        <f t="shared" si="81"/>
        <v>0</v>
      </c>
      <c r="L606" s="151">
        <f t="shared" si="82"/>
        <v>0</v>
      </c>
      <c r="M606" s="277" t="s">
        <v>2974</v>
      </c>
      <c r="N606" s="278" t="s">
        <v>2975</v>
      </c>
      <c r="O606" s="274">
        <v>51050</v>
      </c>
      <c r="P606" s="170">
        <v>42680</v>
      </c>
      <c r="Q606" s="279" t="s">
        <v>2976</v>
      </c>
      <c r="R606" s="280"/>
      <c r="S606" s="281">
        <v>28211160104038</v>
      </c>
      <c r="T606" s="282"/>
      <c r="U606" s="239" t="s">
        <v>2977</v>
      </c>
      <c r="V606" s="277" t="s">
        <v>2978</v>
      </c>
      <c r="W606" s="226" t="s">
        <v>2979</v>
      </c>
      <c r="X606" s="283">
        <v>42680</v>
      </c>
      <c r="Y606" s="262"/>
      <c r="Z606" s="273">
        <v>42683</v>
      </c>
      <c r="AA606" s="233" t="s">
        <v>221</v>
      </c>
      <c r="AB606" s="247" t="s">
        <v>2533</v>
      </c>
      <c r="AC606" s="226" t="s">
        <v>39</v>
      </c>
      <c r="AD606" s="226" t="s">
        <v>100</v>
      </c>
      <c r="AE606" s="234" t="s">
        <v>50</v>
      </c>
      <c r="AF606" s="286"/>
      <c r="AG606" s="277"/>
      <c r="AH606" s="287"/>
      <c r="AI606" s="288"/>
      <c r="AJ606" s="289" t="s">
        <v>2980</v>
      </c>
      <c r="AK606" s="288" t="s">
        <v>2981</v>
      </c>
      <c r="AL606" s="289"/>
      <c r="AM606" s="289"/>
      <c r="AN606" s="312" t="s">
        <v>2982</v>
      </c>
      <c r="AO606" s="287"/>
      <c r="AP606" s="290"/>
      <c r="BD606" s="160" t="e">
        <f t="shared" si="83"/>
        <v>#DIV/0!</v>
      </c>
      <c r="BE606" s="160" t="e">
        <f t="shared" si="84"/>
        <v>#VALUE!</v>
      </c>
      <c r="BF606" s="159">
        <f t="shared" si="85"/>
        <v>0</v>
      </c>
      <c r="BG606" s="159">
        <f t="shared" si="86"/>
        <v>14</v>
      </c>
      <c r="BH606" s="159">
        <f t="shared" si="87"/>
        <v>72</v>
      </c>
      <c r="BI606" s="159">
        <f t="shared" si="88"/>
        <v>0</v>
      </c>
      <c r="BJ606" s="159">
        <f t="shared" si="89"/>
        <v>0</v>
      </c>
    </row>
    <row r="607" spans="1:62" s="159" customFormat="1" ht="17.25" thickTop="1" thickBot="1">
      <c r="A607" s="272" t="s">
        <v>2983</v>
      </c>
      <c r="B607" s="273">
        <v>42673</v>
      </c>
      <c r="C607" s="277" t="s">
        <v>103</v>
      </c>
      <c r="D607" s="274">
        <f>1210+10000</f>
        <v>11210</v>
      </c>
      <c r="E607" s="313" t="s">
        <v>1989</v>
      </c>
      <c r="F607" s="314"/>
      <c r="G607" s="274">
        <v>95000</v>
      </c>
      <c r="H607" s="149"/>
      <c r="I607" s="149"/>
      <c r="J607" s="150"/>
      <c r="K607" s="151">
        <f t="shared" si="81"/>
        <v>0</v>
      </c>
      <c r="L607" s="151">
        <f t="shared" si="82"/>
        <v>0</v>
      </c>
      <c r="M607" s="316" t="s">
        <v>2984</v>
      </c>
      <c r="N607" s="278" t="s">
        <v>2985</v>
      </c>
      <c r="O607" s="274">
        <v>85500</v>
      </c>
      <c r="P607" s="170">
        <v>42676</v>
      </c>
      <c r="Q607" s="279" t="s">
        <v>2986</v>
      </c>
      <c r="R607" s="280" t="s">
        <v>2987</v>
      </c>
      <c r="S607" s="281">
        <v>28508211801432</v>
      </c>
      <c r="T607" s="282"/>
      <c r="U607" s="239" t="s">
        <v>2988</v>
      </c>
      <c r="V607" s="277" t="s">
        <v>2989</v>
      </c>
      <c r="W607" s="226" t="s">
        <v>2990</v>
      </c>
      <c r="X607" s="283"/>
      <c r="Y607" s="277"/>
      <c r="Z607" s="273"/>
      <c r="AA607" s="233" t="s">
        <v>284</v>
      </c>
      <c r="AB607" s="284" t="s">
        <v>937</v>
      </c>
      <c r="AC607" s="226" t="s">
        <v>39</v>
      </c>
      <c r="AD607" s="226" t="s">
        <v>47</v>
      </c>
      <c r="AE607" s="234" t="s">
        <v>50</v>
      </c>
      <c r="AF607" s="286"/>
      <c r="AG607" s="277"/>
      <c r="AH607" s="287"/>
      <c r="AI607" s="288"/>
      <c r="AJ607" s="289" t="s">
        <v>2991</v>
      </c>
      <c r="AK607" s="288" t="s">
        <v>2992</v>
      </c>
      <c r="AL607" s="289"/>
      <c r="AM607" s="289"/>
      <c r="AN607" s="312" t="s">
        <v>2993</v>
      </c>
      <c r="AO607" s="170"/>
      <c r="AP607" s="290"/>
      <c r="BD607" s="160" t="e">
        <f t="shared" si="83"/>
        <v>#DIV/0!</v>
      </c>
      <c r="BE607" s="160" t="e">
        <f t="shared" si="84"/>
        <v>#VALUE!</v>
      </c>
      <c r="BF607" s="159">
        <f t="shared" si="85"/>
        <v>8</v>
      </c>
      <c r="BG607" s="159">
        <f t="shared" si="86"/>
        <v>14</v>
      </c>
      <c r="BH607" s="159">
        <f t="shared" si="87"/>
        <v>42</v>
      </c>
      <c r="BI607" s="159">
        <f t="shared" si="88"/>
        <v>0</v>
      </c>
      <c r="BJ607" s="159">
        <f t="shared" si="89"/>
        <v>0</v>
      </c>
    </row>
    <row r="608" spans="1:62" s="159" customFormat="1" ht="17.25" thickTop="1" thickBot="1">
      <c r="A608" s="272">
        <v>22756</v>
      </c>
      <c r="B608" s="273">
        <v>42672</v>
      </c>
      <c r="C608" s="277" t="s">
        <v>103</v>
      </c>
      <c r="D608" s="274">
        <v>15000</v>
      </c>
      <c r="E608" s="275" t="s">
        <v>1989</v>
      </c>
      <c r="F608" s="276"/>
      <c r="G608" s="274">
        <v>95000</v>
      </c>
      <c r="H608" s="149"/>
      <c r="I608" s="149"/>
      <c r="J608" s="150"/>
      <c r="K608" s="151">
        <f t="shared" si="81"/>
        <v>0</v>
      </c>
      <c r="L608" s="151">
        <f t="shared" si="82"/>
        <v>0</v>
      </c>
      <c r="M608" s="239" t="s">
        <v>2994</v>
      </c>
      <c r="N608" s="278" t="s">
        <v>2995</v>
      </c>
      <c r="O608" s="274">
        <v>81635</v>
      </c>
      <c r="P608" s="321">
        <v>42677</v>
      </c>
      <c r="Q608" s="279" t="s">
        <v>2996</v>
      </c>
      <c r="R608" s="280" t="s">
        <v>2997</v>
      </c>
      <c r="S608" s="281">
        <v>28410232102739</v>
      </c>
      <c r="T608" s="282"/>
      <c r="U608" s="239" t="s">
        <v>2998</v>
      </c>
      <c r="V608" s="277" t="s">
        <v>2999</v>
      </c>
      <c r="W608" s="226" t="s">
        <v>3000</v>
      </c>
      <c r="X608" s="283">
        <v>42680</v>
      </c>
      <c r="Y608" s="277"/>
      <c r="Z608" s="273">
        <v>42681</v>
      </c>
      <c r="AA608" s="233" t="s">
        <v>406</v>
      </c>
      <c r="AB608" s="233" t="s">
        <v>937</v>
      </c>
      <c r="AC608" s="226" t="s">
        <v>39</v>
      </c>
      <c r="AD608" s="226" t="s">
        <v>47</v>
      </c>
      <c r="AE608" s="234" t="s">
        <v>50</v>
      </c>
      <c r="AF608" s="286"/>
      <c r="AG608" s="277"/>
      <c r="AH608" s="287"/>
      <c r="AI608" s="288"/>
      <c r="AJ608" s="289" t="s">
        <v>3001</v>
      </c>
      <c r="AK608" s="288" t="s">
        <v>3002</v>
      </c>
      <c r="AL608" s="289"/>
      <c r="AM608" s="289"/>
      <c r="AN608" s="312" t="s">
        <v>2993</v>
      </c>
      <c r="AO608" s="233"/>
      <c r="AP608" s="290"/>
      <c r="BD608" s="160" t="e">
        <f t="shared" si="83"/>
        <v>#DIV/0!</v>
      </c>
      <c r="BE608" s="160" t="e">
        <f t="shared" si="84"/>
        <v>#VALUE!</v>
      </c>
      <c r="BF608" s="159">
        <f t="shared" si="85"/>
        <v>10</v>
      </c>
      <c r="BG608" s="159">
        <f t="shared" si="86"/>
        <v>14</v>
      </c>
      <c r="BH608" s="159">
        <f t="shared" si="87"/>
        <v>42</v>
      </c>
      <c r="BI608" s="159">
        <f t="shared" si="88"/>
        <v>0</v>
      </c>
      <c r="BJ608" s="159">
        <f t="shared" si="89"/>
        <v>0</v>
      </c>
    </row>
    <row r="609" spans="1:62" s="159" customFormat="1" ht="17.25" thickTop="1" thickBot="1">
      <c r="A609" s="272">
        <v>22731</v>
      </c>
      <c r="B609" s="273">
        <v>42671</v>
      </c>
      <c r="C609" s="277" t="s">
        <v>103</v>
      </c>
      <c r="D609" s="274">
        <v>11650</v>
      </c>
      <c r="E609" s="275" t="s">
        <v>1989</v>
      </c>
      <c r="F609" s="276"/>
      <c r="G609" s="274">
        <v>95000</v>
      </c>
      <c r="H609" s="149"/>
      <c r="I609" s="149"/>
      <c r="J609" s="150"/>
      <c r="K609" s="151">
        <f t="shared" si="81"/>
        <v>0</v>
      </c>
      <c r="L609" s="151">
        <f t="shared" si="82"/>
        <v>0</v>
      </c>
      <c r="M609" s="277" t="s">
        <v>3003</v>
      </c>
      <c r="N609" s="278" t="s">
        <v>3004</v>
      </c>
      <c r="O609" s="274">
        <v>85060</v>
      </c>
      <c r="P609" s="321">
        <v>42677</v>
      </c>
      <c r="Q609" s="279" t="s">
        <v>3005</v>
      </c>
      <c r="R609" s="280"/>
      <c r="S609" s="281">
        <v>27512130100182</v>
      </c>
      <c r="T609" s="324"/>
      <c r="U609" s="239" t="s">
        <v>3006</v>
      </c>
      <c r="V609" s="277" t="s">
        <v>3007</v>
      </c>
      <c r="W609" s="226" t="s">
        <v>3008</v>
      </c>
      <c r="X609" s="283"/>
      <c r="Y609" s="277"/>
      <c r="Z609" s="325">
        <v>42682</v>
      </c>
      <c r="AA609" s="233" t="s">
        <v>339</v>
      </c>
      <c r="AB609" s="284" t="s">
        <v>2533</v>
      </c>
      <c r="AC609" s="226" t="s">
        <v>39</v>
      </c>
      <c r="AD609" s="226" t="s">
        <v>100</v>
      </c>
      <c r="AE609" s="234" t="s">
        <v>50</v>
      </c>
      <c r="AF609" s="286"/>
      <c r="AG609" s="277"/>
      <c r="AH609" s="287"/>
      <c r="AI609" s="288"/>
      <c r="AJ609" s="289" t="s">
        <v>3009</v>
      </c>
      <c r="AK609" s="288"/>
      <c r="AL609" s="289"/>
      <c r="AM609" s="289"/>
      <c r="AN609" s="312" t="s">
        <v>2993</v>
      </c>
      <c r="AO609" s="321">
        <v>42673</v>
      </c>
      <c r="AP609" s="290"/>
      <c r="BD609" s="160" t="e">
        <f t="shared" si="83"/>
        <v>#DIV/0!</v>
      </c>
      <c r="BE609" s="160" t="e">
        <f t="shared" si="84"/>
        <v>#VALUE!</v>
      </c>
      <c r="BF609" s="159">
        <f t="shared" si="85"/>
        <v>0</v>
      </c>
      <c r="BG609" s="159">
        <f t="shared" si="86"/>
        <v>14</v>
      </c>
      <c r="BH609" s="159">
        <f t="shared" si="87"/>
        <v>42</v>
      </c>
      <c r="BI609" s="159">
        <f t="shared" si="88"/>
        <v>0</v>
      </c>
      <c r="BJ609" s="159">
        <f t="shared" si="89"/>
        <v>0</v>
      </c>
    </row>
    <row r="610" spans="1:62" s="254" customFormat="1" ht="17.25" thickTop="1" thickBot="1">
      <c r="A610" s="255">
        <v>23067</v>
      </c>
      <c r="B610" s="256">
        <v>42693</v>
      </c>
      <c r="C610" s="239" t="s">
        <v>103</v>
      </c>
      <c r="D610" s="271">
        <v>1000</v>
      </c>
      <c r="E610" s="239"/>
      <c r="F610" s="262"/>
      <c r="G610" s="271"/>
      <c r="H610" s="149"/>
      <c r="I610" s="149"/>
      <c r="J610" s="150"/>
      <c r="K610" s="151">
        <f t="shared" si="81"/>
        <v>0</v>
      </c>
      <c r="L610" s="151">
        <f t="shared" si="82"/>
        <v>0</v>
      </c>
      <c r="M610" s="239" t="s">
        <v>3010</v>
      </c>
      <c r="N610" s="257"/>
      <c r="O610" s="271"/>
      <c r="P610" s="170">
        <v>42693</v>
      </c>
      <c r="Q610" s="258" t="s">
        <v>3011</v>
      </c>
      <c r="R610" s="259"/>
      <c r="S610" s="260">
        <v>28504060102965</v>
      </c>
      <c r="T610" s="324"/>
      <c r="U610" s="239" t="s">
        <v>3012</v>
      </c>
      <c r="V610" s="262"/>
      <c r="W610" s="315"/>
      <c r="X610" s="263"/>
      <c r="Y610" s="316"/>
      <c r="Z610" s="256"/>
      <c r="AA610" s="247" t="s">
        <v>2533</v>
      </c>
      <c r="AB610" s="247" t="s">
        <v>2533</v>
      </c>
      <c r="AC610" s="262"/>
      <c r="AD610" s="262"/>
      <c r="AE610" s="318"/>
      <c r="AF610" s="265"/>
      <c r="AG610" s="262"/>
      <c r="AH610" s="266"/>
      <c r="AI610" s="267"/>
      <c r="AJ610" s="268"/>
      <c r="AK610" s="267"/>
      <c r="AL610" s="268"/>
      <c r="AM610" s="268"/>
      <c r="AN610" s="312"/>
      <c r="AO610" s="256"/>
      <c r="AP610" s="269"/>
      <c r="BD610" s="160" t="e">
        <f t="shared" si="83"/>
        <v>#DIV/0!</v>
      </c>
      <c r="BE610" s="160">
        <f t="shared" si="84"/>
        <v>0</v>
      </c>
      <c r="BF610" s="159">
        <f t="shared" si="85"/>
        <v>0</v>
      </c>
      <c r="BG610" s="159">
        <f t="shared" si="86"/>
        <v>14</v>
      </c>
      <c r="BH610" s="159">
        <f t="shared" si="87"/>
        <v>39</v>
      </c>
      <c r="BI610" s="159">
        <f t="shared" si="88"/>
        <v>0</v>
      </c>
      <c r="BJ610" s="159">
        <f t="shared" si="89"/>
        <v>0</v>
      </c>
    </row>
    <row r="611" spans="1:62" s="254" customFormat="1" ht="17.25" thickTop="1" thickBot="1">
      <c r="A611" s="255">
        <v>23062</v>
      </c>
      <c r="B611" s="256">
        <v>42692</v>
      </c>
      <c r="C611" s="239" t="s">
        <v>103</v>
      </c>
      <c r="D611" s="271">
        <v>2000</v>
      </c>
      <c r="E611" s="239"/>
      <c r="F611" s="262"/>
      <c r="G611" s="271"/>
      <c r="H611" s="149"/>
      <c r="I611" s="149"/>
      <c r="J611" s="150"/>
      <c r="K611" s="151">
        <f t="shared" si="81"/>
        <v>0</v>
      </c>
      <c r="L611" s="151">
        <f t="shared" si="82"/>
        <v>0</v>
      </c>
      <c r="M611" s="239" t="s">
        <v>3013</v>
      </c>
      <c r="N611" s="257"/>
      <c r="O611" s="271"/>
      <c r="P611" s="170">
        <v>42692</v>
      </c>
      <c r="Q611" s="258" t="s">
        <v>3014</v>
      </c>
      <c r="R611" s="259" t="s">
        <v>3015</v>
      </c>
      <c r="S611" s="260">
        <v>27410300101211</v>
      </c>
      <c r="T611" s="324"/>
      <c r="U611" s="239" t="s">
        <v>3012</v>
      </c>
      <c r="V611" s="262"/>
      <c r="W611" s="315"/>
      <c r="X611" s="263"/>
      <c r="Y611" s="316"/>
      <c r="Z611" s="256"/>
      <c r="AA611" s="247" t="s">
        <v>406</v>
      </c>
      <c r="AB611" s="284" t="s">
        <v>937</v>
      </c>
      <c r="AC611" s="262"/>
      <c r="AD611" s="262"/>
      <c r="AE611" s="318"/>
      <c r="AF611" s="265"/>
      <c r="AG611" s="262"/>
      <c r="AH611" s="266"/>
      <c r="AI611" s="267"/>
      <c r="AJ611" s="268"/>
      <c r="AK611" s="267"/>
      <c r="AL611" s="268"/>
      <c r="AM611" s="268"/>
      <c r="AN611" s="312"/>
      <c r="AO611" s="256"/>
      <c r="AP611" s="269"/>
      <c r="BD611" s="160" t="e">
        <f t="shared" si="83"/>
        <v>#DIV/0!</v>
      </c>
      <c r="BE611" s="160">
        <f t="shared" si="84"/>
        <v>0</v>
      </c>
      <c r="BF611" s="159">
        <f t="shared" si="85"/>
        <v>11</v>
      </c>
      <c r="BG611" s="159">
        <f t="shared" si="86"/>
        <v>14</v>
      </c>
      <c r="BH611" s="159">
        <f t="shared" si="87"/>
        <v>39</v>
      </c>
      <c r="BI611" s="159">
        <f t="shared" si="88"/>
        <v>0</v>
      </c>
      <c r="BJ611" s="159">
        <f t="shared" si="89"/>
        <v>0</v>
      </c>
    </row>
    <row r="612" spans="1:62" s="159" customFormat="1" ht="17.25" thickTop="1" thickBot="1">
      <c r="A612" s="272">
        <v>9275</v>
      </c>
      <c r="B612" s="273">
        <v>42711</v>
      </c>
      <c r="C612" s="277" t="s">
        <v>3016</v>
      </c>
      <c r="D612" s="274">
        <v>14000</v>
      </c>
      <c r="E612" s="313" t="s">
        <v>2492</v>
      </c>
      <c r="F612" s="314"/>
      <c r="G612" s="274">
        <v>115000</v>
      </c>
      <c r="H612" s="149"/>
      <c r="I612" s="149"/>
      <c r="J612" s="150"/>
      <c r="K612" s="151">
        <f t="shared" si="81"/>
        <v>0</v>
      </c>
      <c r="L612" s="151">
        <f t="shared" si="82"/>
        <v>0</v>
      </c>
      <c r="M612" s="239" t="s">
        <v>3017</v>
      </c>
      <c r="N612" s="278" t="s">
        <v>3018</v>
      </c>
      <c r="O612" s="274">
        <v>103070</v>
      </c>
      <c r="P612" s="170">
        <v>42712</v>
      </c>
      <c r="Q612" s="279" t="s">
        <v>3019</v>
      </c>
      <c r="R612" s="280">
        <v>37614635</v>
      </c>
      <c r="S612" s="281">
        <v>28409031400768</v>
      </c>
      <c r="T612" s="282"/>
      <c r="U612" s="239" t="s">
        <v>3020</v>
      </c>
      <c r="V612" s="277" t="s">
        <v>102</v>
      </c>
      <c r="W612" s="226" t="s">
        <v>2158</v>
      </c>
      <c r="X612" s="283"/>
      <c r="Y612" s="277"/>
      <c r="Z612" s="273"/>
      <c r="AA612" s="233" t="s">
        <v>343</v>
      </c>
      <c r="AB612" s="233" t="s">
        <v>2533</v>
      </c>
      <c r="AC612" s="226" t="s">
        <v>39</v>
      </c>
      <c r="AD612" s="226" t="s">
        <v>47</v>
      </c>
      <c r="AE612" s="318" t="s">
        <v>51</v>
      </c>
      <c r="AF612" s="286"/>
      <c r="AG612" s="277"/>
      <c r="AH612" s="287"/>
      <c r="AI612" s="288"/>
      <c r="AJ612" s="289" t="s">
        <v>3021</v>
      </c>
      <c r="AK612" s="288"/>
      <c r="AL612" s="289"/>
      <c r="AM612" s="289"/>
      <c r="AN612" s="312" t="s">
        <v>2993</v>
      </c>
      <c r="AO612" s="233"/>
      <c r="AP612" s="290"/>
      <c r="BD612" s="160" t="e">
        <f t="shared" si="83"/>
        <v>#DIV/0!</v>
      </c>
      <c r="BE612" s="160" t="e">
        <f t="shared" si="84"/>
        <v>#VALUE!</v>
      </c>
      <c r="BF612" s="159">
        <f t="shared" si="85"/>
        <v>8</v>
      </c>
      <c r="BG612" s="159">
        <f t="shared" si="86"/>
        <v>14</v>
      </c>
      <c r="BH612" s="159">
        <f t="shared" si="87"/>
        <v>42</v>
      </c>
      <c r="BI612" s="159">
        <f t="shared" si="88"/>
        <v>0</v>
      </c>
      <c r="BJ612" s="159">
        <f t="shared" si="89"/>
        <v>0</v>
      </c>
    </row>
    <row r="613" spans="1:62" s="254" customFormat="1" ht="17.25" thickTop="1" thickBot="1">
      <c r="A613" s="255">
        <v>23042</v>
      </c>
      <c r="B613" s="256">
        <v>42690</v>
      </c>
      <c r="C613" s="239" t="s">
        <v>103</v>
      </c>
      <c r="D613" s="271">
        <v>50000</v>
      </c>
      <c r="E613" s="275" t="s">
        <v>1989</v>
      </c>
      <c r="F613" s="276"/>
      <c r="G613" s="271">
        <v>125210</v>
      </c>
      <c r="H613" s="149"/>
      <c r="I613" s="149"/>
      <c r="J613" s="150"/>
      <c r="K613" s="151">
        <f t="shared" si="81"/>
        <v>0</v>
      </c>
      <c r="L613" s="151">
        <f t="shared" si="82"/>
        <v>0</v>
      </c>
      <c r="M613" s="316" t="s">
        <v>3022</v>
      </c>
      <c r="N613" s="257" t="s">
        <v>3023</v>
      </c>
      <c r="O613" s="271">
        <v>76960</v>
      </c>
      <c r="P613" s="170">
        <v>42694</v>
      </c>
      <c r="Q613" s="258" t="s">
        <v>3024</v>
      </c>
      <c r="R613" s="259" t="s">
        <v>3025</v>
      </c>
      <c r="S613" s="260">
        <v>28006080100292</v>
      </c>
      <c r="T613" s="324"/>
      <c r="U613" s="239" t="s">
        <v>3026</v>
      </c>
      <c r="V613" s="262" t="s">
        <v>3027</v>
      </c>
      <c r="W613" s="315" t="s">
        <v>3028</v>
      </c>
      <c r="X613" s="263"/>
      <c r="Y613" s="316"/>
      <c r="Z613" s="256"/>
      <c r="AA613" s="247" t="s">
        <v>343</v>
      </c>
      <c r="AB613" s="284" t="s">
        <v>2533</v>
      </c>
      <c r="AC613" s="226" t="s">
        <v>39</v>
      </c>
      <c r="AD613" s="226" t="s">
        <v>47</v>
      </c>
      <c r="AE613" s="234" t="s">
        <v>50</v>
      </c>
      <c r="AF613" s="265"/>
      <c r="AG613" s="262"/>
      <c r="AH613" s="266"/>
      <c r="AI613" s="267"/>
      <c r="AJ613" s="268" t="s">
        <v>3029</v>
      </c>
      <c r="AK613" s="267" t="s">
        <v>3030</v>
      </c>
      <c r="AL613" s="268"/>
      <c r="AM613" s="268"/>
      <c r="AN613" s="312" t="s">
        <v>2993</v>
      </c>
      <c r="AO613" s="256"/>
      <c r="AP613" s="269"/>
      <c r="BD613" s="160" t="e">
        <f t="shared" si="83"/>
        <v>#DIV/0!</v>
      </c>
      <c r="BE613" s="160" t="e">
        <f t="shared" si="84"/>
        <v>#VALUE!</v>
      </c>
      <c r="BF613" s="159">
        <f t="shared" si="85"/>
        <v>11</v>
      </c>
      <c r="BG613" s="159">
        <f t="shared" si="86"/>
        <v>14</v>
      </c>
      <c r="BH613" s="159">
        <f t="shared" si="87"/>
        <v>42</v>
      </c>
      <c r="BI613" s="159">
        <f t="shared" si="88"/>
        <v>0</v>
      </c>
      <c r="BJ613" s="159">
        <f t="shared" si="89"/>
        <v>0</v>
      </c>
    </row>
    <row r="614" spans="1:62" s="159" customFormat="1" ht="17.25" thickTop="1" thickBot="1">
      <c r="A614" s="326">
        <v>23475</v>
      </c>
      <c r="B614" s="327">
        <v>43100</v>
      </c>
      <c r="C614" s="149" t="s">
        <v>103</v>
      </c>
      <c r="D614" s="151">
        <v>3570</v>
      </c>
      <c r="E614" s="151"/>
      <c r="F614" s="151"/>
      <c r="G614" s="151">
        <f t="shared" ref="G614:G677" si="90">D614+E614</f>
        <v>3570</v>
      </c>
      <c r="H614" s="149"/>
      <c r="I614" s="149"/>
      <c r="J614" s="150"/>
      <c r="K614" s="151">
        <f t="shared" si="81"/>
        <v>0</v>
      </c>
      <c r="L614" s="151">
        <f t="shared" si="82"/>
        <v>0</v>
      </c>
      <c r="M614" s="149" t="s">
        <v>3031</v>
      </c>
      <c r="N614" s="328"/>
      <c r="O614" s="329"/>
      <c r="P614" s="151">
        <f t="shared" ref="P614:P619" si="91">J614-D614</f>
        <v>-3570</v>
      </c>
      <c r="Q614" s="327">
        <v>42736</v>
      </c>
      <c r="R614" s="330" t="s">
        <v>3032</v>
      </c>
      <c r="S614" s="330"/>
      <c r="T614" s="331"/>
      <c r="U614" s="332">
        <v>28712060104633</v>
      </c>
      <c r="V614" s="326"/>
      <c r="W614" s="149" t="s">
        <v>3033</v>
      </c>
      <c r="X614" s="149"/>
      <c r="Y614" s="149"/>
      <c r="Z614" s="150"/>
      <c r="AA614" s="151">
        <f>G614+Z614</f>
        <v>3570</v>
      </c>
      <c r="AB614" s="333">
        <f t="shared" ref="AB614:AB619" si="92">AA614-J614</f>
        <v>3570</v>
      </c>
      <c r="AC614" s="327"/>
      <c r="AD614" s="149"/>
      <c r="AE614" s="327"/>
      <c r="AF614" s="334" t="s">
        <v>2533</v>
      </c>
      <c r="AG614" s="334"/>
      <c r="AH614" s="149"/>
      <c r="AI614" s="149"/>
      <c r="AJ614" s="335"/>
      <c r="AK614" s="149"/>
      <c r="AL614" s="327"/>
      <c r="AM614" s="149"/>
      <c r="AN614" s="327"/>
      <c r="AO614" s="327"/>
      <c r="AP614" s="149"/>
      <c r="AQ614" s="332"/>
      <c r="AR614" s="330"/>
      <c r="AS614" s="149"/>
      <c r="AT614" s="149"/>
      <c r="AU614" s="149"/>
      <c r="AV614" s="149"/>
      <c r="AW614" s="149"/>
      <c r="AX614" s="336"/>
      <c r="AY614" s="336"/>
      <c r="AZ614" s="336">
        <f t="shared" ref="AZ614:AZ619" si="93">(AX614*35%)-AY614</f>
        <v>0</v>
      </c>
      <c r="BA614" s="149"/>
      <c r="BB614" s="149"/>
      <c r="BC614" s="149"/>
      <c r="BD614" s="160" t="e">
        <f t="shared" si="83"/>
        <v>#DIV/0!</v>
      </c>
      <c r="BE614" s="160">
        <f t="shared" si="84"/>
        <v>0</v>
      </c>
      <c r="BF614" s="159">
        <f t="shared" si="85"/>
        <v>11</v>
      </c>
      <c r="BG614" s="159">
        <f t="shared" si="86"/>
        <v>0</v>
      </c>
      <c r="BH614" s="159">
        <f t="shared" si="87"/>
        <v>14</v>
      </c>
      <c r="BI614" s="159">
        <f t="shared" si="88"/>
        <v>0</v>
      </c>
      <c r="BJ614" s="159">
        <f t="shared" si="89"/>
        <v>0</v>
      </c>
    </row>
    <row r="615" spans="1:62" s="159" customFormat="1" ht="17.25" thickTop="1" thickBot="1">
      <c r="A615" s="326" t="s">
        <v>3034</v>
      </c>
      <c r="B615" s="327" t="s">
        <v>3035</v>
      </c>
      <c r="C615" s="149" t="s">
        <v>103</v>
      </c>
      <c r="D615" s="151">
        <f>500+14500</f>
        <v>15000</v>
      </c>
      <c r="E615" s="151"/>
      <c r="F615" s="151"/>
      <c r="G615" s="151">
        <f t="shared" si="90"/>
        <v>15000</v>
      </c>
      <c r="H615" s="149"/>
      <c r="I615" s="149"/>
      <c r="J615" s="150"/>
      <c r="K615" s="151">
        <f t="shared" si="81"/>
        <v>0</v>
      </c>
      <c r="L615" s="151">
        <f t="shared" si="82"/>
        <v>0</v>
      </c>
      <c r="M615" s="149" t="s">
        <v>3036</v>
      </c>
      <c r="N615" s="328"/>
      <c r="O615" s="329"/>
      <c r="P615" s="151">
        <f t="shared" si="91"/>
        <v>-15000</v>
      </c>
      <c r="Q615" s="327">
        <v>42736</v>
      </c>
      <c r="R615" s="330" t="s">
        <v>3037</v>
      </c>
      <c r="S615" s="330"/>
      <c r="T615" s="331" t="s">
        <v>3038</v>
      </c>
      <c r="U615" s="332">
        <v>28602150102796</v>
      </c>
      <c r="V615" s="326"/>
      <c r="W615" s="149" t="s">
        <v>3039</v>
      </c>
      <c r="X615" s="149"/>
      <c r="Y615" s="149"/>
      <c r="Z615" s="150"/>
      <c r="AA615" s="151">
        <f>G615+Z615</f>
        <v>15000</v>
      </c>
      <c r="AB615" s="333">
        <f t="shared" si="92"/>
        <v>15000</v>
      </c>
      <c r="AC615" s="327"/>
      <c r="AD615" s="149"/>
      <c r="AE615" s="327"/>
      <c r="AF615" s="334" t="s">
        <v>337</v>
      </c>
      <c r="AG615" s="334" t="s">
        <v>937</v>
      </c>
      <c r="AH615" s="149"/>
      <c r="AI615" s="149"/>
      <c r="AJ615" s="335"/>
      <c r="AK615" s="149"/>
      <c r="AL615" s="327"/>
      <c r="AM615" s="149"/>
      <c r="AN615" s="327"/>
      <c r="AO615" s="327"/>
      <c r="AP615" s="149"/>
      <c r="AQ615" s="332"/>
      <c r="AR615" s="330"/>
      <c r="AS615" s="149"/>
      <c r="AT615" s="149"/>
      <c r="AU615" s="149"/>
      <c r="AV615" s="149"/>
      <c r="AW615" s="149"/>
      <c r="AX615" s="336"/>
      <c r="AY615" s="336"/>
      <c r="AZ615" s="336">
        <f t="shared" si="93"/>
        <v>0</v>
      </c>
      <c r="BA615" s="149"/>
      <c r="BB615" s="149"/>
      <c r="BC615" s="149"/>
      <c r="BD615" s="160" t="e">
        <f t="shared" si="83"/>
        <v>#DIV/0!</v>
      </c>
      <c r="BE615" s="160">
        <f t="shared" si="84"/>
        <v>0</v>
      </c>
      <c r="BF615" s="159">
        <f t="shared" si="85"/>
        <v>11</v>
      </c>
      <c r="BG615" s="159">
        <f t="shared" si="86"/>
        <v>0</v>
      </c>
      <c r="BH615" s="159">
        <f t="shared" si="87"/>
        <v>14</v>
      </c>
      <c r="BI615" s="159">
        <f t="shared" si="88"/>
        <v>0</v>
      </c>
      <c r="BJ615" s="159">
        <f t="shared" si="89"/>
        <v>0</v>
      </c>
    </row>
    <row r="616" spans="1:62" s="159" customFormat="1" ht="17.25" thickTop="1" thickBot="1">
      <c r="A616" s="326">
        <v>23350</v>
      </c>
      <c r="B616" s="327">
        <v>42729</v>
      </c>
      <c r="C616" s="149" t="s">
        <v>103</v>
      </c>
      <c r="D616" s="151">
        <v>10500</v>
      </c>
      <c r="E616" s="151">
        <f>12400-10500</f>
        <v>1900</v>
      </c>
      <c r="F616" s="151"/>
      <c r="G616" s="151">
        <f t="shared" si="90"/>
        <v>12400</v>
      </c>
      <c r="H616" s="149" t="s">
        <v>2492</v>
      </c>
      <c r="I616" s="149"/>
      <c r="J616" s="150">
        <v>105000</v>
      </c>
      <c r="K616" s="151">
        <f t="shared" si="81"/>
        <v>92920.35398230089</v>
      </c>
      <c r="L616" s="151">
        <f t="shared" si="82"/>
        <v>12079.646017699117</v>
      </c>
      <c r="M616" s="149" t="s">
        <v>3040</v>
      </c>
      <c r="N616" s="328">
        <v>2541</v>
      </c>
      <c r="O616" s="329">
        <v>60</v>
      </c>
      <c r="P616" s="151">
        <f t="shared" si="91"/>
        <v>94500</v>
      </c>
      <c r="Q616" s="327">
        <v>42740</v>
      </c>
      <c r="R616" s="330" t="s">
        <v>3041</v>
      </c>
      <c r="S616" s="330"/>
      <c r="T616" s="331" t="s">
        <v>3042</v>
      </c>
      <c r="U616" s="332">
        <v>28104290200054</v>
      </c>
      <c r="V616" s="326"/>
      <c r="W616" s="239" t="s">
        <v>3043</v>
      </c>
      <c r="X616" s="149"/>
      <c r="Y616" s="149" t="s">
        <v>3044</v>
      </c>
      <c r="Z616" s="150"/>
      <c r="AA616" s="151">
        <f>G616+Z616</f>
        <v>12400</v>
      </c>
      <c r="AB616" s="333">
        <f t="shared" si="92"/>
        <v>-92600</v>
      </c>
      <c r="AC616" s="327"/>
      <c r="AD616" s="149"/>
      <c r="AE616" s="327"/>
      <c r="AF616" s="334" t="s">
        <v>275</v>
      </c>
      <c r="AG616" s="334" t="s">
        <v>2264</v>
      </c>
      <c r="AH616" s="149" t="s">
        <v>39</v>
      </c>
      <c r="AI616" s="149" t="s">
        <v>100</v>
      </c>
      <c r="AJ616" s="335" t="s">
        <v>50</v>
      </c>
      <c r="AK616" s="149"/>
      <c r="AL616" s="327"/>
      <c r="AM616" s="149"/>
      <c r="AN616" s="327"/>
      <c r="AO616" s="149" t="s">
        <v>3040</v>
      </c>
      <c r="AP616" s="149" t="s">
        <v>3045</v>
      </c>
      <c r="AQ616" s="332">
        <v>27912098800604</v>
      </c>
      <c r="AR616" s="330" t="s">
        <v>3046</v>
      </c>
      <c r="AS616" s="149"/>
      <c r="AT616" s="149"/>
      <c r="AU616" s="149" t="s">
        <v>3047</v>
      </c>
      <c r="AV616" s="149" t="s">
        <v>106</v>
      </c>
      <c r="AW616" s="149" t="s">
        <v>252</v>
      </c>
      <c r="AX616" s="336"/>
      <c r="AY616" s="336"/>
      <c r="AZ616" s="336">
        <f t="shared" si="93"/>
        <v>0</v>
      </c>
      <c r="BA616" s="149"/>
      <c r="BB616" s="149"/>
      <c r="BC616" s="149"/>
      <c r="BD616" s="160">
        <f t="shared" si="83"/>
        <v>0.1</v>
      </c>
      <c r="BE616" s="160">
        <f t="shared" si="84"/>
        <v>2.0105820105820106E-2</v>
      </c>
      <c r="BF616" s="159">
        <f t="shared" si="85"/>
        <v>11</v>
      </c>
      <c r="BG616" s="159">
        <f t="shared" si="86"/>
        <v>0</v>
      </c>
      <c r="BH616" s="159">
        <f t="shared" si="87"/>
        <v>14</v>
      </c>
      <c r="BI616" s="159">
        <f t="shared" si="88"/>
        <v>14</v>
      </c>
      <c r="BJ616" s="159">
        <f t="shared" si="89"/>
        <v>11</v>
      </c>
    </row>
    <row r="617" spans="1:62" s="159" customFormat="1" ht="17.25" thickTop="1" thickBot="1">
      <c r="A617" s="326" t="s">
        <v>3048</v>
      </c>
      <c r="B617" s="327" t="s">
        <v>3049</v>
      </c>
      <c r="C617" s="149" t="s">
        <v>103</v>
      </c>
      <c r="D617" s="151">
        <v>10500</v>
      </c>
      <c r="E617" s="151">
        <f>12390-D617</f>
        <v>1890</v>
      </c>
      <c r="F617" s="151"/>
      <c r="G617" s="151">
        <f t="shared" si="90"/>
        <v>12390</v>
      </c>
      <c r="H617" s="149" t="s">
        <v>2492</v>
      </c>
      <c r="I617" s="149"/>
      <c r="J617" s="150">
        <v>105000</v>
      </c>
      <c r="K617" s="151">
        <f t="shared" ref="K617:K625" si="94">J617/(1.13)</f>
        <v>92920.35398230089</v>
      </c>
      <c r="L617" s="151">
        <f t="shared" ref="L617:L625" si="95">K617*0.13</f>
        <v>12079.646017699117</v>
      </c>
      <c r="M617" s="149" t="s">
        <v>3050</v>
      </c>
      <c r="N617" s="328">
        <v>2541</v>
      </c>
      <c r="O617" s="329">
        <v>60</v>
      </c>
      <c r="P617" s="151">
        <f t="shared" si="91"/>
        <v>94500</v>
      </c>
      <c r="Q617" s="327">
        <v>42743</v>
      </c>
      <c r="R617" s="330" t="s">
        <v>3051</v>
      </c>
      <c r="S617" s="330"/>
      <c r="T617" s="331"/>
      <c r="U617" s="332">
        <v>29001010132865</v>
      </c>
      <c r="V617" s="326"/>
      <c r="W617" s="239" t="s">
        <v>3052</v>
      </c>
      <c r="X617" s="149"/>
      <c r="Y617" s="149" t="s">
        <v>3044</v>
      </c>
      <c r="Z617" s="150"/>
      <c r="AA617" s="151">
        <f>G617+Z617</f>
        <v>12390</v>
      </c>
      <c r="AB617" s="333">
        <f t="shared" si="92"/>
        <v>-92610</v>
      </c>
      <c r="AC617" s="327"/>
      <c r="AD617" s="149"/>
      <c r="AE617" s="327"/>
      <c r="AF617" s="334" t="s">
        <v>343</v>
      </c>
      <c r="AG617" s="334" t="s">
        <v>937</v>
      </c>
      <c r="AH617" s="149" t="s">
        <v>39</v>
      </c>
      <c r="AI617" s="149" t="s">
        <v>100</v>
      </c>
      <c r="AJ617" s="335" t="s">
        <v>50</v>
      </c>
      <c r="AK617" s="149"/>
      <c r="AL617" s="327"/>
      <c r="AM617" s="149"/>
      <c r="AN617" s="327"/>
      <c r="AO617" s="149" t="s">
        <v>3050</v>
      </c>
      <c r="AP617" s="149" t="s">
        <v>3053</v>
      </c>
      <c r="AQ617" s="332"/>
      <c r="AR617" s="330"/>
      <c r="AS617" s="149"/>
      <c r="AT617" s="149"/>
      <c r="AU617" s="149" t="s">
        <v>3054</v>
      </c>
      <c r="AV617" s="149" t="s">
        <v>106</v>
      </c>
      <c r="AW617" s="149" t="s">
        <v>252</v>
      </c>
      <c r="AX617" s="336"/>
      <c r="AY617" s="336"/>
      <c r="AZ617" s="336">
        <f t="shared" si="93"/>
        <v>0</v>
      </c>
      <c r="BA617" s="149"/>
      <c r="BB617" s="149"/>
      <c r="BC617" s="149"/>
      <c r="BD617" s="160">
        <f t="shared" si="83"/>
        <v>0.1</v>
      </c>
      <c r="BE617" s="160">
        <f t="shared" si="84"/>
        <v>0.02</v>
      </c>
      <c r="BF617" s="159">
        <f t="shared" si="85"/>
        <v>11</v>
      </c>
      <c r="BG617" s="159">
        <f t="shared" si="86"/>
        <v>0</v>
      </c>
      <c r="BH617" s="159">
        <f t="shared" si="87"/>
        <v>14</v>
      </c>
      <c r="BI617" s="159">
        <f t="shared" si="88"/>
        <v>0</v>
      </c>
      <c r="BJ617" s="159">
        <f t="shared" si="89"/>
        <v>0</v>
      </c>
    </row>
    <row r="618" spans="1:62" s="159" customFormat="1" ht="17.25" thickTop="1" thickBot="1">
      <c r="A618" s="326" t="s">
        <v>3055</v>
      </c>
      <c r="B618" s="327" t="s">
        <v>3056</v>
      </c>
      <c r="C618" s="149" t="s">
        <v>103</v>
      </c>
      <c r="D618" s="151">
        <v>34300</v>
      </c>
      <c r="E618" s="151">
        <f>37000-D618</f>
        <v>2700</v>
      </c>
      <c r="F618" s="151"/>
      <c r="G618" s="151">
        <f t="shared" si="90"/>
        <v>37000</v>
      </c>
      <c r="H618" s="149" t="s">
        <v>2492</v>
      </c>
      <c r="I618" s="149"/>
      <c r="J618" s="150">
        <v>125000</v>
      </c>
      <c r="K618" s="151">
        <f t="shared" si="94"/>
        <v>110619.46902654869</v>
      </c>
      <c r="L618" s="151">
        <f t="shared" si="95"/>
        <v>14380.53097345133</v>
      </c>
      <c r="M618" s="149" t="s">
        <v>3057</v>
      </c>
      <c r="N618" s="328">
        <v>2438</v>
      </c>
      <c r="O618" s="329">
        <v>60</v>
      </c>
      <c r="P618" s="151">
        <f t="shared" si="91"/>
        <v>90700</v>
      </c>
      <c r="Q618" s="327">
        <v>42747</v>
      </c>
      <c r="R618" s="330" t="s">
        <v>3058</v>
      </c>
      <c r="S618" s="330"/>
      <c r="T618" s="331"/>
      <c r="U618" s="332">
        <v>27102032600246</v>
      </c>
      <c r="V618" s="326"/>
      <c r="W618" s="239" t="s">
        <v>3059</v>
      </c>
      <c r="X618" s="149" t="s">
        <v>93</v>
      </c>
      <c r="Y618" s="149" t="s">
        <v>3060</v>
      </c>
      <c r="Z618" s="150"/>
      <c r="AA618" s="151">
        <f>G618+Z618</f>
        <v>37000</v>
      </c>
      <c r="AB618" s="333">
        <f t="shared" si="92"/>
        <v>-88000</v>
      </c>
      <c r="AC618" s="327"/>
      <c r="AD618" s="149"/>
      <c r="AE618" s="327"/>
      <c r="AF618" s="334" t="s">
        <v>275</v>
      </c>
      <c r="AG618" s="334" t="s">
        <v>2264</v>
      </c>
      <c r="AH618" s="149" t="s">
        <v>39</v>
      </c>
      <c r="AI618" s="149" t="s">
        <v>36</v>
      </c>
      <c r="AJ618" s="335" t="s">
        <v>50</v>
      </c>
      <c r="AK618" s="149"/>
      <c r="AL618" s="327"/>
      <c r="AM618" s="149"/>
      <c r="AN618" s="327"/>
      <c r="AO618" s="149" t="s">
        <v>3057</v>
      </c>
      <c r="AP618" s="149" t="s">
        <v>193</v>
      </c>
      <c r="AQ618" s="332"/>
      <c r="AR618" s="330"/>
      <c r="AS618" s="149"/>
      <c r="AT618" s="149"/>
      <c r="AU618" s="149" t="s">
        <v>3061</v>
      </c>
      <c r="AV618" s="149" t="s">
        <v>106</v>
      </c>
      <c r="AW618" s="149" t="s">
        <v>252</v>
      </c>
      <c r="AX618" s="336">
        <v>9250</v>
      </c>
      <c r="AY618" s="336"/>
      <c r="AZ618" s="336">
        <f t="shared" si="93"/>
        <v>3237.5</v>
      </c>
      <c r="BA618" s="337">
        <v>42739</v>
      </c>
      <c r="BB618" s="149" t="s">
        <v>3062</v>
      </c>
      <c r="BC618" s="149" t="s">
        <v>3063</v>
      </c>
      <c r="BD618" s="160">
        <f t="shared" si="83"/>
        <v>0.27439999999999998</v>
      </c>
      <c r="BE618" s="160">
        <f t="shared" si="84"/>
        <v>2.9768467475192944E-2</v>
      </c>
      <c r="BF618" s="159">
        <f t="shared" si="85"/>
        <v>11</v>
      </c>
      <c r="BG618" s="159">
        <f t="shared" si="86"/>
        <v>0</v>
      </c>
      <c r="BH618" s="159">
        <f t="shared" si="87"/>
        <v>14</v>
      </c>
      <c r="BI618" s="159">
        <f t="shared" si="88"/>
        <v>0</v>
      </c>
      <c r="BJ618" s="159">
        <f t="shared" si="89"/>
        <v>0</v>
      </c>
    </row>
    <row r="619" spans="1:62" s="159" customFormat="1" ht="17.25" thickTop="1" thickBot="1">
      <c r="A619" s="326">
        <v>22830</v>
      </c>
      <c r="B619" s="327">
        <v>42676</v>
      </c>
      <c r="C619" s="149" t="s">
        <v>103</v>
      </c>
      <c r="D619" s="151">
        <v>1000</v>
      </c>
      <c r="E619" s="151"/>
      <c r="F619" s="151"/>
      <c r="G619" s="151">
        <f t="shared" si="90"/>
        <v>1000</v>
      </c>
      <c r="H619" s="149"/>
      <c r="I619" s="149"/>
      <c r="J619" s="150"/>
      <c r="K619" s="151">
        <f t="shared" si="94"/>
        <v>0</v>
      </c>
      <c r="L619" s="151">
        <f t="shared" si="95"/>
        <v>0</v>
      </c>
      <c r="M619" s="149" t="s">
        <v>3064</v>
      </c>
      <c r="N619" s="328"/>
      <c r="O619" s="329"/>
      <c r="P619" s="151">
        <f t="shared" si="91"/>
        <v>-1000</v>
      </c>
      <c r="Q619" s="327">
        <v>42676</v>
      </c>
      <c r="R619" s="330" t="s">
        <v>3065</v>
      </c>
      <c r="S619" s="330"/>
      <c r="T619" s="331" t="s">
        <v>3066</v>
      </c>
      <c r="U619" s="332">
        <v>27002260102073</v>
      </c>
      <c r="V619" s="326"/>
      <c r="W619" s="239" t="s">
        <v>3067</v>
      </c>
      <c r="X619" s="149"/>
      <c r="Y619" s="149"/>
      <c r="Z619" s="150"/>
      <c r="AA619" s="151">
        <f>D619+Z619</f>
        <v>1000</v>
      </c>
      <c r="AB619" s="333">
        <f t="shared" si="92"/>
        <v>1000</v>
      </c>
      <c r="AC619" s="327"/>
      <c r="AD619" s="149"/>
      <c r="AE619" s="327"/>
      <c r="AF619" s="334" t="s">
        <v>406</v>
      </c>
      <c r="AG619" s="334" t="s">
        <v>937</v>
      </c>
      <c r="AH619" s="149"/>
      <c r="AI619" s="149"/>
      <c r="AJ619" s="335"/>
      <c r="AK619" s="149"/>
      <c r="AL619" s="327"/>
      <c r="AM619" s="149"/>
      <c r="AN619" s="327"/>
      <c r="AO619" s="327"/>
      <c r="AP619" s="149"/>
      <c r="AQ619" s="332"/>
      <c r="AR619" s="330"/>
      <c r="AS619" s="149"/>
      <c r="AT619" s="149"/>
      <c r="AU619" s="149"/>
      <c r="AV619" s="149"/>
      <c r="AW619" s="149"/>
      <c r="AX619" s="336"/>
      <c r="AY619" s="336"/>
      <c r="AZ619" s="336">
        <f t="shared" si="93"/>
        <v>0</v>
      </c>
      <c r="BA619" s="149"/>
      <c r="BB619" s="149"/>
      <c r="BC619" s="149"/>
      <c r="BD619" s="160" t="e">
        <f t="shared" si="83"/>
        <v>#DIV/0!</v>
      </c>
      <c r="BE619" s="160">
        <f t="shared" si="84"/>
        <v>0</v>
      </c>
      <c r="BF619" s="159">
        <f t="shared" si="85"/>
        <v>11</v>
      </c>
      <c r="BG619" s="159">
        <f t="shared" si="86"/>
        <v>0</v>
      </c>
      <c r="BH619" s="159">
        <f t="shared" si="87"/>
        <v>14</v>
      </c>
      <c r="BI619" s="159">
        <f t="shared" si="88"/>
        <v>0</v>
      </c>
      <c r="BJ619" s="159">
        <f t="shared" si="89"/>
        <v>0</v>
      </c>
    </row>
    <row r="620" spans="1:62" s="159" customFormat="1" ht="17.25" thickTop="1" thickBot="1">
      <c r="A620" s="326">
        <v>22470</v>
      </c>
      <c r="B620" s="338">
        <v>42750</v>
      </c>
      <c r="C620" s="339" t="s">
        <v>198</v>
      </c>
      <c r="D620" s="340">
        <v>18980</v>
      </c>
      <c r="E620" s="340">
        <v>1020</v>
      </c>
      <c r="F620" s="340"/>
      <c r="G620" s="151">
        <f t="shared" si="90"/>
        <v>20000</v>
      </c>
      <c r="H620" s="149" t="s">
        <v>2492</v>
      </c>
      <c r="I620" s="341"/>
      <c r="J620" s="342">
        <v>70000</v>
      </c>
      <c r="K620" s="151">
        <f t="shared" si="94"/>
        <v>61946.902654867263</v>
      </c>
      <c r="L620" s="151">
        <f t="shared" si="95"/>
        <v>8053.0973451327445</v>
      </c>
      <c r="M620" s="339" t="s">
        <v>3068</v>
      </c>
      <c r="N620" s="343">
        <v>1371</v>
      </c>
      <c r="O620" s="344">
        <v>60</v>
      </c>
      <c r="P620" s="340">
        <v>51020</v>
      </c>
      <c r="Q620" s="327">
        <v>42751</v>
      </c>
      <c r="R620" s="330" t="s">
        <v>3069</v>
      </c>
      <c r="S620" s="345"/>
      <c r="T620" s="346"/>
      <c r="U620" s="332">
        <v>28708032100528</v>
      </c>
      <c r="V620" s="345"/>
      <c r="W620" s="239" t="s">
        <v>3070</v>
      </c>
      <c r="X620" s="347"/>
      <c r="Y620" s="149" t="s">
        <v>3071</v>
      </c>
      <c r="Z620" s="345"/>
      <c r="AA620" s="340">
        <v>20000</v>
      </c>
      <c r="AB620" s="342">
        <v>-50000</v>
      </c>
      <c r="AC620" s="347"/>
      <c r="AD620" s="347"/>
      <c r="AE620" s="347"/>
      <c r="AF620" s="334" t="s">
        <v>275</v>
      </c>
      <c r="AG620" s="334" t="s">
        <v>2264</v>
      </c>
      <c r="AH620" s="149" t="s">
        <v>39</v>
      </c>
      <c r="AI620" s="149" t="s">
        <v>94</v>
      </c>
      <c r="AJ620" s="335">
        <v>42644</v>
      </c>
      <c r="AK620" s="347"/>
      <c r="AL620" s="347"/>
      <c r="AM620" s="347"/>
      <c r="AN620" s="347"/>
      <c r="AO620" s="339" t="s">
        <v>3068</v>
      </c>
      <c r="AP620" s="339" t="s">
        <v>3072</v>
      </c>
      <c r="AQ620" s="348"/>
      <c r="AR620" s="345"/>
      <c r="AS620" s="347"/>
      <c r="AT620" s="347"/>
      <c r="AU620" s="339" t="s">
        <v>3073</v>
      </c>
      <c r="AV620" s="149" t="s">
        <v>106</v>
      </c>
      <c r="AW620" s="149" t="s">
        <v>252</v>
      </c>
      <c r="AX620" s="349">
        <v>4500</v>
      </c>
      <c r="AY620" s="347"/>
      <c r="AZ620" s="349">
        <v>1575</v>
      </c>
      <c r="BA620" s="347"/>
      <c r="BB620" s="347"/>
      <c r="BC620" s="347"/>
      <c r="BD620" s="160">
        <f t="shared" si="83"/>
        <v>0.27114285714285713</v>
      </c>
      <c r="BE620" s="160">
        <f t="shared" si="84"/>
        <v>1.9992159937279499E-2</v>
      </c>
      <c r="BF620" s="159">
        <f t="shared" si="85"/>
        <v>11</v>
      </c>
      <c r="BG620" s="159">
        <f t="shared" si="86"/>
        <v>0</v>
      </c>
      <c r="BH620" s="159">
        <f t="shared" si="87"/>
        <v>14</v>
      </c>
      <c r="BI620" s="159">
        <f t="shared" si="88"/>
        <v>0</v>
      </c>
      <c r="BJ620" s="159">
        <f t="shared" si="89"/>
        <v>0</v>
      </c>
    </row>
    <row r="621" spans="1:62" s="159" customFormat="1" ht="17.25" thickTop="1" thickBot="1">
      <c r="A621" s="326">
        <v>23283</v>
      </c>
      <c r="B621" s="327">
        <v>42720</v>
      </c>
      <c r="C621" s="149" t="s">
        <v>103</v>
      </c>
      <c r="D621" s="151">
        <v>1000</v>
      </c>
      <c r="E621" s="151"/>
      <c r="F621" s="151"/>
      <c r="G621" s="151">
        <f t="shared" si="90"/>
        <v>1000</v>
      </c>
      <c r="H621" s="149"/>
      <c r="I621" s="149"/>
      <c r="J621" s="150">
        <v>70000</v>
      </c>
      <c r="K621" s="151">
        <f t="shared" si="94"/>
        <v>61946.902654867263</v>
      </c>
      <c r="L621" s="151">
        <f t="shared" si="95"/>
        <v>8053.0973451327445</v>
      </c>
      <c r="M621" s="149" t="s">
        <v>3074</v>
      </c>
      <c r="N621" s="328"/>
      <c r="O621" s="329"/>
      <c r="P621" s="151">
        <f>J621-D621</f>
        <v>69000</v>
      </c>
      <c r="Q621" s="327">
        <v>42721</v>
      </c>
      <c r="R621" s="330" t="s">
        <v>3075</v>
      </c>
      <c r="S621" s="330" t="s">
        <v>3076</v>
      </c>
      <c r="T621" s="331"/>
      <c r="U621" s="332">
        <v>27805011402739</v>
      </c>
      <c r="V621" s="326"/>
      <c r="W621" s="149" t="s">
        <v>3077</v>
      </c>
      <c r="X621" s="149"/>
      <c r="Y621" s="149"/>
      <c r="Z621" s="150"/>
      <c r="AA621" s="151">
        <f>D621+Z621</f>
        <v>1000</v>
      </c>
      <c r="AB621" s="333">
        <f t="shared" ref="AB621:AB684" si="96">AA621-J621</f>
        <v>-69000</v>
      </c>
      <c r="AC621" s="327"/>
      <c r="AD621" s="149"/>
      <c r="AE621" s="327"/>
      <c r="AF621" s="334" t="s">
        <v>343</v>
      </c>
      <c r="AG621" s="334" t="s">
        <v>937</v>
      </c>
      <c r="AH621" s="149"/>
      <c r="AI621" s="149"/>
      <c r="AJ621" s="335"/>
      <c r="AK621" s="149"/>
      <c r="AL621" s="327"/>
      <c r="AM621" s="149"/>
      <c r="AN621" s="327"/>
      <c r="AO621" s="327"/>
      <c r="AP621" s="149"/>
      <c r="AQ621" s="332"/>
      <c r="AR621" s="330"/>
      <c r="AS621" s="149"/>
      <c r="AT621" s="149"/>
      <c r="AU621" s="149"/>
      <c r="AV621" s="149"/>
      <c r="AW621" s="149"/>
      <c r="AX621" s="336"/>
      <c r="AY621" s="336"/>
      <c r="AZ621" s="336">
        <f t="shared" ref="AZ621:AZ684" si="97">(AX621*35%)-AY621</f>
        <v>0</v>
      </c>
      <c r="BA621" s="149"/>
      <c r="BB621" s="149"/>
      <c r="BC621" s="149"/>
      <c r="BD621" s="160">
        <f t="shared" si="83"/>
        <v>1.4285714285714285E-2</v>
      </c>
      <c r="BE621" s="160">
        <f t="shared" si="84"/>
        <v>0</v>
      </c>
      <c r="BF621" s="159">
        <f t="shared" si="85"/>
        <v>11</v>
      </c>
      <c r="BG621" s="159">
        <f t="shared" si="86"/>
        <v>11</v>
      </c>
      <c r="BH621" s="159">
        <f t="shared" si="87"/>
        <v>14</v>
      </c>
      <c r="BI621" s="159">
        <f t="shared" si="88"/>
        <v>0</v>
      </c>
      <c r="BJ621" s="159">
        <f t="shared" si="89"/>
        <v>0</v>
      </c>
    </row>
    <row r="622" spans="1:62" s="159" customFormat="1" ht="17.25" thickTop="1" thickBot="1">
      <c r="A622" s="326" t="s">
        <v>313</v>
      </c>
      <c r="B622" s="327" t="s">
        <v>314</v>
      </c>
      <c r="C622" s="149" t="s">
        <v>315</v>
      </c>
      <c r="D622" s="151">
        <v>10450</v>
      </c>
      <c r="E622" s="151">
        <f>12250-D622</f>
        <v>1800</v>
      </c>
      <c r="F622" s="151"/>
      <c r="G622" s="151">
        <f t="shared" si="90"/>
        <v>12250</v>
      </c>
      <c r="H622" s="149" t="s">
        <v>3078</v>
      </c>
      <c r="I622" s="149"/>
      <c r="J622" s="150">
        <v>100000</v>
      </c>
      <c r="K622" s="151">
        <f t="shared" si="94"/>
        <v>88495.575221238949</v>
      </c>
      <c r="L622" s="151">
        <f t="shared" si="95"/>
        <v>11504.424778761064</v>
      </c>
      <c r="M622" s="149" t="s">
        <v>316</v>
      </c>
      <c r="N622" s="328">
        <v>2313</v>
      </c>
      <c r="O622" s="329">
        <v>60</v>
      </c>
      <c r="P622" s="151">
        <f>J622-D622</f>
        <v>89550</v>
      </c>
      <c r="Q622" s="327">
        <v>42775</v>
      </c>
      <c r="R622" s="330" t="s">
        <v>3079</v>
      </c>
      <c r="S622" s="330"/>
      <c r="T622" s="331"/>
      <c r="U622" s="332">
        <v>28601262402168</v>
      </c>
      <c r="V622" s="326"/>
      <c r="W622" s="239" t="s">
        <v>3080</v>
      </c>
      <c r="X622" s="149"/>
      <c r="Y622" s="149" t="s">
        <v>3081</v>
      </c>
      <c r="Z622" s="150"/>
      <c r="AA622" s="151">
        <f>G622+Z622</f>
        <v>12250</v>
      </c>
      <c r="AB622" s="333">
        <f t="shared" si="96"/>
        <v>-87750</v>
      </c>
      <c r="AC622" s="327"/>
      <c r="AD622" s="149"/>
      <c r="AE622" s="327"/>
      <c r="AF622" s="334" t="s">
        <v>279</v>
      </c>
      <c r="AG622" s="334" t="s">
        <v>2264</v>
      </c>
      <c r="AH622" s="149" t="s">
        <v>39</v>
      </c>
      <c r="AI622" s="149" t="s">
        <v>47</v>
      </c>
      <c r="AJ622" s="335">
        <v>42645</v>
      </c>
      <c r="AK622" s="149"/>
      <c r="AL622" s="327"/>
      <c r="AM622" s="149"/>
      <c r="AN622" s="327"/>
      <c r="AO622" s="149" t="s">
        <v>333</v>
      </c>
      <c r="AP622" s="149" t="s">
        <v>333</v>
      </c>
      <c r="AQ622" s="332">
        <v>28102082402333</v>
      </c>
      <c r="AR622" s="330" t="s">
        <v>3082</v>
      </c>
      <c r="AS622" s="149">
        <v>1008262633</v>
      </c>
      <c r="AT622" s="149"/>
      <c r="AU622" s="149" t="s">
        <v>335</v>
      </c>
      <c r="AV622" s="149" t="s">
        <v>3083</v>
      </c>
      <c r="AW622" s="149" t="s">
        <v>252</v>
      </c>
      <c r="AX622" s="336">
        <v>12000</v>
      </c>
      <c r="AY622" s="336"/>
      <c r="AZ622" s="336">
        <f t="shared" si="97"/>
        <v>4200</v>
      </c>
      <c r="BA622" s="327">
        <v>42680</v>
      </c>
      <c r="BB622" s="327"/>
      <c r="BC622" s="149"/>
      <c r="BD622" s="160">
        <f t="shared" si="83"/>
        <v>0.1045</v>
      </c>
      <c r="BE622" s="160">
        <f t="shared" si="84"/>
        <v>2.0100502512562814E-2</v>
      </c>
      <c r="BF622" s="159">
        <f t="shared" si="85"/>
        <v>11</v>
      </c>
      <c r="BG622" s="159">
        <f t="shared" si="86"/>
        <v>0</v>
      </c>
      <c r="BH622" s="159">
        <f t="shared" si="87"/>
        <v>14</v>
      </c>
      <c r="BI622" s="159">
        <f t="shared" si="88"/>
        <v>14</v>
      </c>
      <c r="BJ622" s="159">
        <f t="shared" si="89"/>
        <v>11</v>
      </c>
    </row>
    <row r="623" spans="1:62" s="159" customFormat="1" ht="17.25" thickTop="1" thickBot="1">
      <c r="A623" s="326">
        <v>23871</v>
      </c>
      <c r="B623" s="327">
        <v>42764</v>
      </c>
      <c r="C623" s="149" t="s">
        <v>103</v>
      </c>
      <c r="D623" s="151">
        <v>10000</v>
      </c>
      <c r="E623" s="151"/>
      <c r="F623" s="151"/>
      <c r="G623" s="151">
        <f t="shared" si="90"/>
        <v>10000</v>
      </c>
      <c r="H623" s="149"/>
      <c r="I623" s="149"/>
      <c r="J623" s="150">
        <v>70000</v>
      </c>
      <c r="K623" s="151">
        <f t="shared" si="94"/>
        <v>61946.902654867263</v>
      </c>
      <c r="L623" s="151">
        <f t="shared" si="95"/>
        <v>8053.0973451327445</v>
      </c>
      <c r="M623" s="149" t="s">
        <v>3084</v>
      </c>
      <c r="N623" s="328"/>
      <c r="O623" s="329"/>
      <c r="P623" s="151">
        <f>J623-D623</f>
        <v>60000</v>
      </c>
      <c r="Q623" s="327">
        <v>42764</v>
      </c>
      <c r="R623" s="330" t="s">
        <v>3085</v>
      </c>
      <c r="S623" s="330"/>
      <c r="T623" s="331"/>
      <c r="U623" s="332">
        <v>27712210103912</v>
      </c>
      <c r="V623" s="326"/>
      <c r="W623" s="239" t="s">
        <v>3086</v>
      </c>
      <c r="X623" s="149"/>
      <c r="Y623" s="149"/>
      <c r="Z623" s="150"/>
      <c r="AA623" s="151">
        <f>G623+Z623</f>
        <v>10000</v>
      </c>
      <c r="AB623" s="333">
        <f t="shared" si="96"/>
        <v>-60000</v>
      </c>
      <c r="AC623" s="327"/>
      <c r="AD623" s="149"/>
      <c r="AE623" s="327"/>
      <c r="AF623" s="334" t="s">
        <v>284</v>
      </c>
      <c r="AG623" s="334" t="s">
        <v>280</v>
      </c>
      <c r="AH623" s="149"/>
      <c r="AI623" s="149"/>
      <c r="AJ623" s="335"/>
      <c r="AK623" s="149"/>
      <c r="AL623" s="327"/>
      <c r="AM623" s="149"/>
      <c r="AN623" s="327"/>
      <c r="AO623" s="327"/>
      <c r="AP623" s="149"/>
      <c r="AQ623" s="332"/>
      <c r="AR623" s="330"/>
      <c r="AS623" s="149"/>
      <c r="AT623" s="149"/>
      <c r="AU623" s="149"/>
      <c r="AV623" s="149"/>
      <c r="AW623" s="149"/>
      <c r="AX623" s="336"/>
      <c r="AY623" s="336"/>
      <c r="AZ623" s="336">
        <f t="shared" si="97"/>
        <v>0</v>
      </c>
      <c r="BA623" s="149"/>
      <c r="BB623" s="149"/>
      <c r="BC623" s="149"/>
      <c r="BD623" s="160">
        <f t="shared" si="83"/>
        <v>0.14285714285714285</v>
      </c>
      <c r="BE623" s="160">
        <f t="shared" si="84"/>
        <v>0</v>
      </c>
      <c r="BF623" s="159">
        <f t="shared" si="85"/>
        <v>11</v>
      </c>
      <c r="BG623" s="159">
        <f t="shared" si="86"/>
        <v>0</v>
      </c>
      <c r="BH623" s="159">
        <f t="shared" si="87"/>
        <v>14</v>
      </c>
      <c r="BI623" s="159">
        <f t="shared" si="88"/>
        <v>0</v>
      </c>
      <c r="BJ623" s="159">
        <f t="shared" si="89"/>
        <v>0</v>
      </c>
    </row>
    <row r="624" spans="1:62" s="159" customFormat="1" ht="17.25" thickTop="1" thickBot="1">
      <c r="A624" s="326">
        <v>23609</v>
      </c>
      <c r="B624" s="327">
        <v>42745</v>
      </c>
      <c r="C624" s="149" t="s">
        <v>103</v>
      </c>
      <c r="D624" s="151">
        <v>1000</v>
      </c>
      <c r="E624" s="151"/>
      <c r="F624" s="151"/>
      <c r="G624" s="151">
        <f t="shared" si="90"/>
        <v>1000</v>
      </c>
      <c r="H624" s="149"/>
      <c r="I624" s="149"/>
      <c r="J624" s="150">
        <v>70000</v>
      </c>
      <c r="K624" s="151">
        <f t="shared" si="94"/>
        <v>61946.902654867263</v>
      </c>
      <c r="L624" s="151">
        <f t="shared" si="95"/>
        <v>8053.0973451327445</v>
      </c>
      <c r="M624" s="149" t="s">
        <v>3087</v>
      </c>
      <c r="N624" s="328"/>
      <c r="O624" s="329"/>
      <c r="P624" s="151">
        <f>J624-D624</f>
        <v>69000</v>
      </c>
      <c r="Q624" s="327">
        <v>42745</v>
      </c>
      <c r="R624" s="330" t="s">
        <v>3088</v>
      </c>
      <c r="S624" s="330"/>
      <c r="T624" s="331"/>
      <c r="U624" s="332">
        <v>28710070101354</v>
      </c>
      <c r="V624" s="326"/>
      <c r="W624" s="149" t="s">
        <v>3089</v>
      </c>
      <c r="X624" s="149"/>
      <c r="Y624" s="149"/>
      <c r="Z624" s="150"/>
      <c r="AA624" s="151">
        <f>G624+Z624</f>
        <v>1000</v>
      </c>
      <c r="AB624" s="333">
        <f t="shared" si="96"/>
        <v>-69000</v>
      </c>
      <c r="AC624" s="327"/>
      <c r="AD624" s="149"/>
      <c r="AE624" s="327"/>
      <c r="AF624" s="334" t="s">
        <v>406</v>
      </c>
      <c r="AG624" s="334" t="s">
        <v>937</v>
      </c>
      <c r="AH624" s="149"/>
      <c r="AI624" s="149"/>
      <c r="AJ624" s="335"/>
      <c r="AK624" s="149"/>
      <c r="AL624" s="327"/>
      <c r="AM624" s="149"/>
      <c r="AN624" s="327"/>
      <c r="AO624" s="327"/>
      <c r="AP624" s="149"/>
      <c r="AQ624" s="332"/>
      <c r="AR624" s="330"/>
      <c r="AS624" s="149"/>
      <c r="AT624" s="149"/>
      <c r="AU624" s="149"/>
      <c r="AV624" s="149"/>
      <c r="AW624" s="149"/>
      <c r="AX624" s="336"/>
      <c r="AY624" s="336"/>
      <c r="AZ624" s="336">
        <f t="shared" si="97"/>
        <v>0</v>
      </c>
      <c r="BA624" s="149"/>
      <c r="BB624" s="149"/>
      <c r="BC624" s="149"/>
      <c r="BD624" s="160">
        <f t="shared" si="83"/>
        <v>1.4285714285714285E-2</v>
      </c>
      <c r="BE624" s="160">
        <f t="shared" si="84"/>
        <v>0</v>
      </c>
      <c r="BF624" s="159">
        <f t="shared" si="85"/>
        <v>11</v>
      </c>
      <c r="BG624" s="159">
        <f t="shared" si="86"/>
        <v>0</v>
      </c>
      <c r="BH624" s="159">
        <f t="shared" si="87"/>
        <v>14</v>
      </c>
      <c r="BI624" s="159">
        <f t="shared" si="88"/>
        <v>0</v>
      </c>
      <c r="BJ624" s="159">
        <f t="shared" si="89"/>
        <v>0</v>
      </c>
    </row>
    <row r="625" spans="1:62" s="159" customFormat="1" ht="17.25" thickTop="1" thickBot="1">
      <c r="A625" s="326" t="s">
        <v>3090</v>
      </c>
      <c r="B625" s="327" t="s">
        <v>3091</v>
      </c>
      <c r="C625" s="149" t="s">
        <v>103</v>
      </c>
      <c r="D625" s="151">
        <v>7140</v>
      </c>
      <c r="E625" s="151">
        <f>8400-D625</f>
        <v>1260</v>
      </c>
      <c r="F625" s="151"/>
      <c r="G625" s="151">
        <f t="shared" si="90"/>
        <v>8400</v>
      </c>
      <c r="H625" s="350" t="s">
        <v>2492</v>
      </c>
      <c r="I625" s="350"/>
      <c r="J625" s="351">
        <v>70000</v>
      </c>
      <c r="K625" s="352">
        <f t="shared" si="94"/>
        <v>61946.902654867263</v>
      </c>
      <c r="L625" s="352">
        <f t="shared" si="95"/>
        <v>8053.0973451327445</v>
      </c>
      <c r="M625" s="350" t="s">
        <v>3092</v>
      </c>
      <c r="N625" s="353">
        <v>1690</v>
      </c>
      <c r="O625" s="354">
        <v>60</v>
      </c>
      <c r="P625" s="352">
        <f>J625-D625</f>
        <v>62860</v>
      </c>
      <c r="Q625" s="355">
        <v>42785</v>
      </c>
      <c r="R625" s="356" t="s">
        <v>3093</v>
      </c>
      <c r="S625" s="330"/>
      <c r="T625" s="331" t="s">
        <v>3094</v>
      </c>
      <c r="U625" s="332">
        <v>27909090101269</v>
      </c>
      <c r="V625" s="326"/>
      <c r="W625" s="149" t="s">
        <v>3095</v>
      </c>
      <c r="X625" s="149"/>
      <c r="Y625" s="149" t="s">
        <v>3096</v>
      </c>
      <c r="Z625" s="150"/>
      <c r="AA625" s="151">
        <f>G625+Z625</f>
        <v>8400</v>
      </c>
      <c r="AB625" s="333">
        <f t="shared" si="96"/>
        <v>-61600</v>
      </c>
      <c r="AC625" s="327"/>
      <c r="AD625" s="149"/>
      <c r="AE625" s="327"/>
      <c r="AF625" s="334" t="s">
        <v>339</v>
      </c>
      <c r="AG625" s="334" t="s">
        <v>280</v>
      </c>
      <c r="AH625" s="149" t="s">
        <v>39</v>
      </c>
      <c r="AI625" s="149" t="s">
        <v>94</v>
      </c>
      <c r="AJ625" s="335" t="s">
        <v>50</v>
      </c>
      <c r="AK625" s="149"/>
      <c r="AL625" s="327"/>
      <c r="AM625" s="149"/>
      <c r="AN625" s="327"/>
      <c r="AO625" s="149" t="s">
        <v>3092</v>
      </c>
      <c r="AP625" s="149" t="s">
        <v>3097</v>
      </c>
      <c r="AQ625" s="332">
        <v>27812270103819</v>
      </c>
      <c r="AR625" s="330"/>
      <c r="AS625" s="149" t="s">
        <v>3098</v>
      </c>
      <c r="AT625" s="149"/>
      <c r="AU625" s="149" t="s">
        <v>3099</v>
      </c>
      <c r="AV625" s="149" t="s">
        <v>106</v>
      </c>
      <c r="AW625" s="149" t="s">
        <v>252</v>
      </c>
      <c r="AX625" s="336">
        <v>10000</v>
      </c>
      <c r="AY625" s="336"/>
      <c r="AZ625" s="336">
        <f t="shared" si="97"/>
        <v>3500</v>
      </c>
      <c r="BA625" s="149"/>
      <c r="BB625" s="149"/>
      <c r="BC625" s="149"/>
      <c r="BD625" s="160">
        <f t="shared" si="83"/>
        <v>0.10199999999999999</v>
      </c>
      <c r="BE625" s="160">
        <f t="shared" si="84"/>
        <v>2.0044543429844099E-2</v>
      </c>
      <c r="BF625" s="159">
        <f t="shared" si="85"/>
        <v>11</v>
      </c>
      <c r="BG625" s="159">
        <f t="shared" si="86"/>
        <v>0</v>
      </c>
      <c r="BH625" s="159">
        <f t="shared" si="87"/>
        <v>14</v>
      </c>
      <c r="BI625" s="159">
        <f t="shared" si="88"/>
        <v>14</v>
      </c>
      <c r="BJ625" s="159">
        <f t="shared" si="89"/>
        <v>0</v>
      </c>
    </row>
    <row r="626" spans="1:62" s="159" customFormat="1" ht="24" thickTop="1" thickBot="1">
      <c r="A626" s="326"/>
      <c r="B626" s="327"/>
      <c r="C626" s="149"/>
      <c r="D626" s="151"/>
      <c r="E626" s="151"/>
      <c r="F626" s="357"/>
      <c r="G626" s="357">
        <f t="shared" si="90"/>
        <v>0</v>
      </c>
      <c r="H626" s="414" t="s">
        <v>3100</v>
      </c>
      <c r="I626" s="415"/>
      <c r="J626" s="415"/>
      <c r="K626" s="415"/>
      <c r="L626" s="415"/>
      <c r="M626" s="415"/>
      <c r="N626" s="415"/>
      <c r="O626" s="415"/>
      <c r="P626" s="415"/>
      <c r="Q626" s="415"/>
      <c r="R626" s="416"/>
      <c r="S626" s="358"/>
      <c r="T626" s="331"/>
      <c r="U626" s="332"/>
      <c r="V626" s="326"/>
      <c r="W626" s="149"/>
      <c r="X626" s="149"/>
      <c r="Y626" s="149"/>
      <c r="Z626" s="150"/>
      <c r="AA626" s="151">
        <f t="shared" ref="AA626:AA657" si="98">D626+Z626</f>
        <v>0</v>
      </c>
      <c r="AB626" s="333">
        <f t="shared" si="96"/>
        <v>0</v>
      </c>
      <c r="AC626" s="327"/>
      <c r="AD626" s="149"/>
      <c r="AE626" s="327"/>
      <c r="AF626" s="334"/>
      <c r="AG626" s="334"/>
      <c r="AH626" s="149"/>
      <c r="AI626" s="149"/>
      <c r="AJ626" s="335"/>
      <c r="AK626" s="149"/>
      <c r="AL626" s="327"/>
      <c r="AM626" s="149"/>
      <c r="AN626" s="327"/>
      <c r="AO626" s="327"/>
      <c r="AP626" s="149"/>
      <c r="AQ626" s="332"/>
      <c r="AR626" s="330"/>
      <c r="AS626" s="149"/>
      <c r="AT626" s="149"/>
      <c r="AU626" s="149"/>
      <c r="AV626" s="149"/>
      <c r="AW626" s="149"/>
      <c r="AX626" s="336"/>
      <c r="AY626" s="336"/>
      <c r="AZ626" s="336">
        <f t="shared" si="97"/>
        <v>0</v>
      </c>
      <c r="BA626" s="149"/>
      <c r="BB626" s="149"/>
      <c r="BC626" s="149"/>
      <c r="BD626" s="160" t="e">
        <f t="shared" si="83"/>
        <v>#DIV/0!</v>
      </c>
      <c r="BE626" s="160" t="e">
        <f t="shared" si="84"/>
        <v>#DIV/0!</v>
      </c>
      <c r="BF626" s="159">
        <f t="shared" si="85"/>
        <v>0</v>
      </c>
      <c r="BG626" s="159">
        <f t="shared" si="86"/>
        <v>0</v>
      </c>
      <c r="BH626" s="159">
        <f t="shared" si="87"/>
        <v>0</v>
      </c>
      <c r="BI626" s="159">
        <f t="shared" si="88"/>
        <v>0</v>
      </c>
      <c r="BJ626" s="159">
        <f t="shared" si="89"/>
        <v>0</v>
      </c>
    </row>
    <row r="627" spans="1:62" s="159" customFormat="1" ht="17.25" thickTop="1" thickBot="1">
      <c r="A627" s="326">
        <v>29665</v>
      </c>
      <c r="B627" s="327">
        <v>42044</v>
      </c>
      <c r="C627" s="149" t="s">
        <v>99</v>
      </c>
      <c r="D627" s="151">
        <v>10000</v>
      </c>
      <c r="E627" s="151"/>
      <c r="F627" s="151"/>
      <c r="G627" s="151">
        <f t="shared" si="90"/>
        <v>10000</v>
      </c>
      <c r="H627" s="359"/>
      <c r="I627" s="359"/>
      <c r="J627" s="360"/>
      <c r="K627" s="361">
        <f t="shared" ref="K627:K658" si="99">J627/(1.13)</f>
        <v>0</v>
      </c>
      <c r="L627" s="361">
        <f t="shared" ref="L627:L658" si="100">K627*0.13</f>
        <v>0</v>
      </c>
      <c r="M627" s="359" t="s">
        <v>3101</v>
      </c>
      <c r="N627" s="362"/>
      <c r="O627" s="363"/>
      <c r="P627" s="361">
        <f t="shared" ref="P627:P658" si="101">J627-D627</f>
        <v>-10000</v>
      </c>
      <c r="Q627" s="364"/>
      <c r="R627" s="365" t="s">
        <v>3102</v>
      </c>
      <c r="S627" s="330"/>
      <c r="T627" s="331"/>
      <c r="U627" s="332" t="s">
        <v>3103</v>
      </c>
      <c r="V627" s="326"/>
      <c r="W627" s="149"/>
      <c r="X627" s="149"/>
      <c r="Y627" s="149"/>
      <c r="Z627" s="150"/>
      <c r="AA627" s="151">
        <f t="shared" si="98"/>
        <v>10000</v>
      </c>
      <c r="AB627" s="333">
        <f t="shared" si="96"/>
        <v>10000</v>
      </c>
      <c r="AC627" s="327"/>
      <c r="AD627" s="149"/>
      <c r="AE627" s="327"/>
      <c r="AF627" s="334" t="s">
        <v>1875</v>
      </c>
      <c r="AG627" s="334" t="s">
        <v>498</v>
      </c>
      <c r="AH627" s="149"/>
      <c r="AI627" s="149"/>
      <c r="AJ627" s="335"/>
      <c r="AK627" s="149"/>
      <c r="AL627" s="327"/>
      <c r="AM627" s="149"/>
      <c r="AN627" s="327"/>
      <c r="AO627" s="327"/>
      <c r="AP627" s="149"/>
      <c r="AQ627" s="332"/>
      <c r="AR627" s="330"/>
      <c r="AS627" s="149"/>
      <c r="AT627" s="149"/>
      <c r="AU627" s="149"/>
      <c r="AV627" s="149"/>
      <c r="AW627" s="149"/>
      <c r="AX627" s="336"/>
      <c r="AY627" s="336"/>
      <c r="AZ627" s="336">
        <f t="shared" si="97"/>
        <v>0</v>
      </c>
      <c r="BA627" s="149"/>
      <c r="BB627" s="149"/>
      <c r="BC627" s="149"/>
      <c r="BD627" s="160" t="e">
        <f t="shared" si="83"/>
        <v>#DIV/0!</v>
      </c>
      <c r="BE627" s="160">
        <f t="shared" si="84"/>
        <v>0</v>
      </c>
      <c r="BF627" s="159">
        <f t="shared" si="85"/>
        <v>11</v>
      </c>
      <c r="BG627" s="159">
        <f t="shared" si="86"/>
        <v>0</v>
      </c>
      <c r="BH627" s="159">
        <f t="shared" si="87"/>
        <v>14</v>
      </c>
      <c r="BI627" s="159">
        <f t="shared" si="88"/>
        <v>0</v>
      </c>
      <c r="BJ627" s="159">
        <f t="shared" si="89"/>
        <v>0</v>
      </c>
    </row>
    <row r="628" spans="1:62" s="159" customFormat="1" ht="17.25" thickTop="1" thickBot="1">
      <c r="A628" s="326">
        <v>14553</v>
      </c>
      <c r="B628" s="327">
        <v>42067</v>
      </c>
      <c r="C628" s="149" t="s">
        <v>103</v>
      </c>
      <c r="D628" s="151">
        <v>12000</v>
      </c>
      <c r="E628" s="151"/>
      <c r="F628" s="151"/>
      <c r="G628" s="151">
        <f t="shared" si="90"/>
        <v>12000</v>
      </c>
      <c r="H628" s="149"/>
      <c r="I628" s="149"/>
      <c r="J628" s="150"/>
      <c r="K628" s="151">
        <f t="shared" si="99"/>
        <v>0</v>
      </c>
      <c r="L628" s="151">
        <f t="shared" si="100"/>
        <v>0</v>
      </c>
      <c r="M628" s="149" t="s">
        <v>3104</v>
      </c>
      <c r="N628" s="328"/>
      <c r="O628" s="329"/>
      <c r="P628" s="151">
        <f t="shared" si="101"/>
        <v>-12000</v>
      </c>
      <c r="Q628" s="327"/>
      <c r="R628" s="330" t="s">
        <v>3105</v>
      </c>
      <c r="S628" s="330"/>
      <c r="T628" s="331"/>
      <c r="U628" s="332">
        <v>28403230103383</v>
      </c>
      <c r="V628" s="326"/>
      <c r="W628" s="149"/>
      <c r="X628" s="149"/>
      <c r="Y628" s="149"/>
      <c r="Z628" s="150"/>
      <c r="AA628" s="151">
        <f t="shared" si="98"/>
        <v>12000</v>
      </c>
      <c r="AB628" s="333">
        <f t="shared" si="96"/>
        <v>12000</v>
      </c>
      <c r="AC628" s="327"/>
      <c r="AD628" s="149"/>
      <c r="AE628" s="327"/>
      <c r="AF628" s="334" t="s">
        <v>1875</v>
      </c>
      <c r="AG628" s="334" t="s">
        <v>498</v>
      </c>
      <c r="AH628" s="149"/>
      <c r="AI628" s="149"/>
      <c r="AJ628" s="335"/>
      <c r="AK628" s="149"/>
      <c r="AL628" s="327"/>
      <c r="AM628" s="149"/>
      <c r="AN628" s="327"/>
      <c r="AO628" s="327"/>
      <c r="AP628" s="149"/>
      <c r="AQ628" s="332"/>
      <c r="AR628" s="330"/>
      <c r="AS628" s="149"/>
      <c r="AT628" s="149"/>
      <c r="AU628" s="149"/>
      <c r="AV628" s="149"/>
      <c r="AW628" s="149"/>
      <c r="AX628" s="336"/>
      <c r="AY628" s="336"/>
      <c r="AZ628" s="336">
        <f t="shared" si="97"/>
        <v>0</v>
      </c>
      <c r="BA628" s="149"/>
      <c r="BB628" s="149"/>
      <c r="BC628" s="149"/>
      <c r="BD628" s="160" t="e">
        <f t="shared" si="83"/>
        <v>#DIV/0!</v>
      </c>
      <c r="BE628" s="160">
        <f t="shared" si="84"/>
        <v>0</v>
      </c>
      <c r="BF628" s="159">
        <f t="shared" si="85"/>
        <v>11</v>
      </c>
      <c r="BG628" s="159">
        <f t="shared" si="86"/>
        <v>0</v>
      </c>
      <c r="BH628" s="159">
        <f t="shared" si="87"/>
        <v>14</v>
      </c>
      <c r="BI628" s="159">
        <f t="shared" si="88"/>
        <v>0</v>
      </c>
      <c r="BJ628" s="159">
        <f t="shared" si="89"/>
        <v>0</v>
      </c>
    </row>
    <row r="629" spans="1:62" s="159" customFormat="1" ht="17.25" thickTop="1" thickBot="1">
      <c r="A629" s="326">
        <v>18321</v>
      </c>
      <c r="B629" s="327">
        <v>42056</v>
      </c>
      <c r="C629" s="149" t="s">
        <v>274</v>
      </c>
      <c r="D629" s="151">
        <v>20000</v>
      </c>
      <c r="E629" s="151"/>
      <c r="F629" s="151"/>
      <c r="G629" s="151">
        <f t="shared" si="90"/>
        <v>20000</v>
      </c>
      <c r="H629" s="149"/>
      <c r="I629" s="149"/>
      <c r="J629" s="150"/>
      <c r="K629" s="151">
        <f t="shared" si="99"/>
        <v>0</v>
      </c>
      <c r="L629" s="151">
        <f t="shared" si="100"/>
        <v>0</v>
      </c>
      <c r="M629" s="149" t="s">
        <v>3106</v>
      </c>
      <c r="N629" s="328"/>
      <c r="O629" s="329"/>
      <c r="P629" s="151">
        <f t="shared" si="101"/>
        <v>-20000</v>
      </c>
      <c r="Q629" s="327"/>
      <c r="R629" s="330" t="s">
        <v>3107</v>
      </c>
      <c r="S629" s="330"/>
      <c r="T629" s="331"/>
      <c r="U629" s="332">
        <v>28206090101938</v>
      </c>
      <c r="V629" s="326"/>
      <c r="W629" s="149"/>
      <c r="X629" s="149"/>
      <c r="Y629" s="149"/>
      <c r="Z629" s="150"/>
      <c r="AA629" s="151">
        <f t="shared" si="98"/>
        <v>20000</v>
      </c>
      <c r="AB629" s="333">
        <f t="shared" si="96"/>
        <v>20000</v>
      </c>
      <c r="AC629" s="327"/>
      <c r="AD629" s="149"/>
      <c r="AE629" s="327"/>
      <c r="AF629" s="334" t="s">
        <v>211</v>
      </c>
      <c r="AG629" s="334" t="s">
        <v>1348</v>
      </c>
      <c r="AH629" s="149"/>
      <c r="AI629" s="149"/>
      <c r="AJ629" s="335"/>
      <c r="AK629" s="149"/>
      <c r="AL629" s="327"/>
      <c r="AM629" s="149"/>
      <c r="AN629" s="327"/>
      <c r="AO629" s="327"/>
      <c r="AP629" s="149"/>
      <c r="AQ629" s="332"/>
      <c r="AR629" s="330"/>
      <c r="AS629" s="149"/>
      <c r="AT629" s="149"/>
      <c r="AU629" s="149"/>
      <c r="AV629" s="149"/>
      <c r="AW629" s="149"/>
      <c r="AX629" s="336"/>
      <c r="AY629" s="336"/>
      <c r="AZ629" s="336">
        <f t="shared" si="97"/>
        <v>0</v>
      </c>
      <c r="BA629" s="149"/>
      <c r="BB629" s="149"/>
      <c r="BC629" s="149"/>
      <c r="BD629" s="160" t="e">
        <f t="shared" si="83"/>
        <v>#DIV/0!</v>
      </c>
      <c r="BE629" s="160">
        <f t="shared" si="84"/>
        <v>0</v>
      </c>
      <c r="BF629" s="159">
        <f t="shared" si="85"/>
        <v>11</v>
      </c>
      <c r="BG629" s="159">
        <f t="shared" si="86"/>
        <v>0</v>
      </c>
      <c r="BH629" s="159">
        <f t="shared" si="87"/>
        <v>14</v>
      </c>
      <c r="BI629" s="159">
        <f t="shared" si="88"/>
        <v>0</v>
      </c>
      <c r="BJ629" s="159">
        <f t="shared" si="89"/>
        <v>0</v>
      </c>
    </row>
    <row r="630" spans="1:62" s="159" customFormat="1" ht="17.25" thickTop="1" thickBot="1">
      <c r="A630" s="326">
        <v>15194</v>
      </c>
      <c r="B630" s="327">
        <v>42115</v>
      </c>
      <c r="C630" s="149" t="s">
        <v>110</v>
      </c>
      <c r="D630" s="151">
        <v>3500</v>
      </c>
      <c r="E630" s="151"/>
      <c r="F630" s="151"/>
      <c r="G630" s="151">
        <f t="shared" si="90"/>
        <v>3500</v>
      </c>
      <c r="H630" s="149"/>
      <c r="I630" s="149"/>
      <c r="J630" s="150"/>
      <c r="K630" s="151">
        <f t="shared" si="99"/>
        <v>0</v>
      </c>
      <c r="L630" s="151">
        <f t="shared" si="100"/>
        <v>0</v>
      </c>
      <c r="M630" s="149" t="s">
        <v>3108</v>
      </c>
      <c r="N630" s="328"/>
      <c r="O630" s="329"/>
      <c r="P630" s="151">
        <f t="shared" si="101"/>
        <v>-3500</v>
      </c>
      <c r="Q630" s="327"/>
      <c r="R630" s="330"/>
      <c r="S630" s="330"/>
      <c r="T630" s="331"/>
      <c r="U630" s="332"/>
      <c r="V630" s="326"/>
      <c r="W630" s="149"/>
      <c r="X630" s="149"/>
      <c r="Y630" s="149"/>
      <c r="Z630" s="150"/>
      <c r="AA630" s="151">
        <f t="shared" si="98"/>
        <v>3500</v>
      </c>
      <c r="AB630" s="333">
        <f t="shared" si="96"/>
        <v>3500</v>
      </c>
      <c r="AC630" s="327"/>
      <c r="AD630" s="149"/>
      <c r="AE630" s="327"/>
      <c r="AF630" s="334" t="s">
        <v>111</v>
      </c>
      <c r="AG630" s="334"/>
      <c r="AH630" s="149"/>
      <c r="AI630" s="149"/>
      <c r="AJ630" s="335"/>
      <c r="AK630" s="149"/>
      <c r="AL630" s="327"/>
      <c r="AM630" s="149"/>
      <c r="AN630" s="327"/>
      <c r="AO630" s="327"/>
      <c r="AP630" s="149"/>
      <c r="AQ630" s="332"/>
      <c r="AR630" s="330"/>
      <c r="AS630" s="149"/>
      <c r="AT630" s="149"/>
      <c r="AU630" s="149"/>
      <c r="AV630" s="149"/>
      <c r="AW630" s="149"/>
      <c r="AX630" s="336"/>
      <c r="AY630" s="336"/>
      <c r="AZ630" s="336">
        <f t="shared" si="97"/>
        <v>0</v>
      </c>
      <c r="BA630" s="149"/>
      <c r="BB630" s="149"/>
      <c r="BC630" s="149"/>
      <c r="BD630" s="160" t="e">
        <f t="shared" si="83"/>
        <v>#DIV/0!</v>
      </c>
      <c r="BE630" s="160">
        <f t="shared" si="84"/>
        <v>0</v>
      </c>
      <c r="BF630" s="159">
        <f t="shared" si="85"/>
        <v>0</v>
      </c>
      <c r="BG630" s="159">
        <f t="shared" si="86"/>
        <v>0</v>
      </c>
      <c r="BH630" s="159">
        <f t="shared" si="87"/>
        <v>0</v>
      </c>
      <c r="BI630" s="159">
        <f t="shared" si="88"/>
        <v>0</v>
      </c>
      <c r="BJ630" s="159">
        <f t="shared" si="89"/>
        <v>0</v>
      </c>
    </row>
    <row r="631" spans="1:62" s="159" customFormat="1" ht="17.25" thickTop="1" thickBot="1">
      <c r="A631" s="326">
        <v>13808</v>
      </c>
      <c r="B631" s="327">
        <v>42027</v>
      </c>
      <c r="C631" s="149" t="s">
        <v>110</v>
      </c>
      <c r="D631" s="151">
        <v>1000</v>
      </c>
      <c r="E631" s="151"/>
      <c r="F631" s="151"/>
      <c r="G631" s="151">
        <f t="shared" si="90"/>
        <v>1000</v>
      </c>
      <c r="H631" s="149"/>
      <c r="I631" s="149"/>
      <c r="J631" s="150"/>
      <c r="K631" s="151">
        <f t="shared" si="99"/>
        <v>0</v>
      </c>
      <c r="L631" s="151">
        <f t="shared" si="100"/>
        <v>0</v>
      </c>
      <c r="M631" s="149" t="s">
        <v>3109</v>
      </c>
      <c r="N631" s="328"/>
      <c r="O631" s="329"/>
      <c r="P631" s="151">
        <f t="shared" si="101"/>
        <v>-1000</v>
      </c>
      <c r="Q631" s="327"/>
      <c r="R631" s="330"/>
      <c r="S631" s="330"/>
      <c r="T631" s="331"/>
      <c r="U631" s="332"/>
      <c r="V631" s="326"/>
      <c r="W631" s="149"/>
      <c r="X631" s="149"/>
      <c r="Y631" s="149"/>
      <c r="Z631" s="150"/>
      <c r="AA631" s="151">
        <f t="shared" si="98"/>
        <v>1000</v>
      </c>
      <c r="AB631" s="333">
        <f t="shared" si="96"/>
        <v>1000</v>
      </c>
      <c r="AC631" s="327"/>
      <c r="AD631" s="149"/>
      <c r="AE631" s="327"/>
      <c r="AF631" s="334"/>
      <c r="AG631" s="334"/>
      <c r="AH631" s="149"/>
      <c r="AI631" s="149"/>
      <c r="AJ631" s="335"/>
      <c r="AK631" s="149"/>
      <c r="AL631" s="327"/>
      <c r="AM631" s="149"/>
      <c r="AN631" s="327"/>
      <c r="AO631" s="327"/>
      <c r="AP631" s="149"/>
      <c r="AQ631" s="332"/>
      <c r="AR631" s="330"/>
      <c r="AS631" s="149"/>
      <c r="AT631" s="149"/>
      <c r="AU631" s="149"/>
      <c r="AV631" s="149"/>
      <c r="AW631" s="149"/>
      <c r="AX631" s="336"/>
      <c r="AY631" s="336"/>
      <c r="AZ631" s="336">
        <f t="shared" si="97"/>
        <v>0</v>
      </c>
      <c r="BA631" s="149"/>
      <c r="BB631" s="149"/>
      <c r="BC631" s="149"/>
      <c r="BD631" s="160" t="e">
        <f t="shared" si="83"/>
        <v>#DIV/0!</v>
      </c>
      <c r="BE631" s="160">
        <f t="shared" si="84"/>
        <v>0</v>
      </c>
      <c r="BF631" s="159">
        <f t="shared" si="85"/>
        <v>0</v>
      </c>
      <c r="BG631" s="159">
        <f t="shared" si="86"/>
        <v>0</v>
      </c>
      <c r="BH631" s="159">
        <f t="shared" si="87"/>
        <v>0</v>
      </c>
      <c r="BI631" s="159">
        <f t="shared" si="88"/>
        <v>0</v>
      </c>
      <c r="BJ631" s="159">
        <f t="shared" si="89"/>
        <v>0</v>
      </c>
    </row>
    <row r="632" spans="1:62" s="159" customFormat="1" ht="17.25" thickTop="1" thickBot="1">
      <c r="A632" s="326">
        <v>13453</v>
      </c>
      <c r="B632" s="327">
        <v>42004</v>
      </c>
      <c r="C632" s="149" t="s">
        <v>110</v>
      </c>
      <c r="D632" s="151">
        <v>10000</v>
      </c>
      <c r="E632" s="151"/>
      <c r="F632" s="151"/>
      <c r="G632" s="151">
        <f t="shared" si="90"/>
        <v>10000</v>
      </c>
      <c r="H632" s="149"/>
      <c r="I632" s="149"/>
      <c r="J632" s="150"/>
      <c r="K632" s="151">
        <f t="shared" si="99"/>
        <v>0</v>
      </c>
      <c r="L632" s="151">
        <f t="shared" si="100"/>
        <v>0</v>
      </c>
      <c r="M632" s="149" t="s">
        <v>3110</v>
      </c>
      <c r="N632" s="328"/>
      <c r="O632" s="329"/>
      <c r="P632" s="151">
        <f t="shared" si="101"/>
        <v>-10000</v>
      </c>
      <c r="Q632" s="327"/>
      <c r="R632" s="330"/>
      <c r="S632" s="330"/>
      <c r="T632" s="331"/>
      <c r="U632" s="332"/>
      <c r="V632" s="326"/>
      <c r="W632" s="149"/>
      <c r="X632" s="149"/>
      <c r="Y632" s="149"/>
      <c r="Z632" s="150"/>
      <c r="AA632" s="151">
        <f t="shared" si="98"/>
        <v>10000</v>
      </c>
      <c r="AB632" s="333">
        <f t="shared" si="96"/>
        <v>10000</v>
      </c>
      <c r="AC632" s="327"/>
      <c r="AD632" s="149"/>
      <c r="AE632" s="327"/>
      <c r="AF632" s="334" t="s">
        <v>111</v>
      </c>
      <c r="AG632" s="334"/>
      <c r="AH632" s="149"/>
      <c r="AI632" s="149"/>
      <c r="AJ632" s="335"/>
      <c r="AK632" s="149"/>
      <c r="AL632" s="327"/>
      <c r="AM632" s="149"/>
      <c r="AN632" s="327"/>
      <c r="AO632" s="327"/>
      <c r="AP632" s="149"/>
      <c r="AQ632" s="332"/>
      <c r="AR632" s="330"/>
      <c r="AS632" s="149"/>
      <c r="AT632" s="149"/>
      <c r="AU632" s="149"/>
      <c r="AV632" s="149"/>
      <c r="AW632" s="149"/>
      <c r="AX632" s="336"/>
      <c r="AY632" s="336"/>
      <c r="AZ632" s="336">
        <f t="shared" si="97"/>
        <v>0</v>
      </c>
      <c r="BA632" s="149"/>
      <c r="BB632" s="149"/>
      <c r="BC632" s="149"/>
      <c r="BD632" s="160" t="e">
        <f t="shared" si="83"/>
        <v>#DIV/0!</v>
      </c>
      <c r="BE632" s="160">
        <f t="shared" si="84"/>
        <v>0</v>
      </c>
      <c r="BF632" s="159">
        <f t="shared" si="85"/>
        <v>0</v>
      </c>
      <c r="BG632" s="159">
        <f t="shared" si="86"/>
        <v>0</v>
      </c>
      <c r="BH632" s="159">
        <f t="shared" si="87"/>
        <v>0</v>
      </c>
      <c r="BI632" s="159">
        <f t="shared" si="88"/>
        <v>0</v>
      </c>
      <c r="BJ632" s="159">
        <f t="shared" si="89"/>
        <v>0</v>
      </c>
    </row>
    <row r="633" spans="1:62" s="159" customFormat="1" ht="17.25" thickTop="1" thickBot="1">
      <c r="A633" s="326">
        <v>13172</v>
      </c>
      <c r="B633" s="327">
        <v>41991</v>
      </c>
      <c r="C633" s="149" t="s">
        <v>110</v>
      </c>
      <c r="D633" s="151">
        <v>3000</v>
      </c>
      <c r="E633" s="151"/>
      <c r="F633" s="151"/>
      <c r="G633" s="151">
        <f t="shared" si="90"/>
        <v>3000</v>
      </c>
      <c r="H633" s="149"/>
      <c r="I633" s="149"/>
      <c r="J633" s="150"/>
      <c r="K633" s="151">
        <f t="shared" si="99"/>
        <v>0</v>
      </c>
      <c r="L633" s="151">
        <f t="shared" si="100"/>
        <v>0</v>
      </c>
      <c r="M633" s="149" t="s">
        <v>3111</v>
      </c>
      <c r="N633" s="328"/>
      <c r="O633" s="329"/>
      <c r="P633" s="151">
        <f t="shared" si="101"/>
        <v>-3000</v>
      </c>
      <c r="Q633" s="327"/>
      <c r="R633" s="330"/>
      <c r="S633" s="330"/>
      <c r="T633" s="331"/>
      <c r="U633" s="332"/>
      <c r="V633" s="326"/>
      <c r="W633" s="149"/>
      <c r="X633" s="149"/>
      <c r="Y633" s="149"/>
      <c r="Z633" s="150"/>
      <c r="AA633" s="151">
        <f t="shared" si="98"/>
        <v>3000</v>
      </c>
      <c r="AB633" s="333">
        <f t="shared" si="96"/>
        <v>3000</v>
      </c>
      <c r="AC633" s="327"/>
      <c r="AD633" s="149"/>
      <c r="AE633" s="327"/>
      <c r="AF633" s="334" t="s">
        <v>111</v>
      </c>
      <c r="AG633" s="334"/>
      <c r="AH633" s="149"/>
      <c r="AI633" s="149"/>
      <c r="AJ633" s="335"/>
      <c r="AK633" s="149"/>
      <c r="AL633" s="327"/>
      <c r="AM633" s="149"/>
      <c r="AN633" s="327"/>
      <c r="AO633" s="327"/>
      <c r="AP633" s="149"/>
      <c r="AQ633" s="332"/>
      <c r="AR633" s="330"/>
      <c r="AS633" s="149"/>
      <c r="AT633" s="149"/>
      <c r="AU633" s="149"/>
      <c r="AV633" s="149"/>
      <c r="AW633" s="149"/>
      <c r="AX633" s="336"/>
      <c r="AY633" s="336"/>
      <c r="AZ633" s="336">
        <f t="shared" si="97"/>
        <v>0</v>
      </c>
      <c r="BA633" s="149"/>
      <c r="BB633" s="149"/>
      <c r="BC633" s="149"/>
      <c r="BD633" s="160" t="e">
        <f t="shared" si="83"/>
        <v>#DIV/0!</v>
      </c>
      <c r="BE633" s="160">
        <f t="shared" si="84"/>
        <v>0</v>
      </c>
      <c r="BF633" s="159">
        <f t="shared" si="85"/>
        <v>0</v>
      </c>
      <c r="BG633" s="159">
        <f t="shared" si="86"/>
        <v>0</v>
      </c>
      <c r="BH633" s="159">
        <f t="shared" si="87"/>
        <v>0</v>
      </c>
      <c r="BI633" s="159">
        <f t="shared" si="88"/>
        <v>0</v>
      </c>
      <c r="BJ633" s="159">
        <f t="shared" si="89"/>
        <v>0</v>
      </c>
    </row>
    <row r="634" spans="1:62" s="159" customFormat="1" ht="17.25" thickTop="1" thickBot="1">
      <c r="A634" s="326">
        <v>14164</v>
      </c>
      <c r="B634" s="327">
        <v>41757</v>
      </c>
      <c r="C634" s="149" t="s">
        <v>110</v>
      </c>
      <c r="D634" s="151">
        <v>500</v>
      </c>
      <c r="E634" s="151"/>
      <c r="F634" s="151"/>
      <c r="G634" s="151">
        <f t="shared" si="90"/>
        <v>500</v>
      </c>
      <c r="H634" s="149"/>
      <c r="I634" s="149"/>
      <c r="J634" s="150"/>
      <c r="K634" s="151">
        <f t="shared" si="99"/>
        <v>0</v>
      </c>
      <c r="L634" s="151">
        <f t="shared" si="100"/>
        <v>0</v>
      </c>
      <c r="M634" s="149" t="s">
        <v>3112</v>
      </c>
      <c r="N634" s="328"/>
      <c r="O634" s="329"/>
      <c r="P634" s="151">
        <f t="shared" si="101"/>
        <v>-500</v>
      </c>
      <c r="Q634" s="327"/>
      <c r="R634" s="330"/>
      <c r="S634" s="330"/>
      <c r="T634" s="331"/>
      <c r="U634" s="332"/>
      <c r="V634" s="326"/>
      <c r="W634" s="149"/>
      <c r="X634" s="149"/>
      <c r="Y634" s="149"/>
      <c r="Z634" s="150"/>
      <c r="AA634" s="151">
        <f t="shared" si="98"/>
        <v>500</v>
      </c>
      <c r="AB634" s="333">
        <f t="shared" si="96"/>
        <v>500</v>
      </c>
      <c r="AC634" s="327"/>
      <c r="AD634" s="149"/>
      <c r="AE634" s="327"/>
      <c r="AF634" s="334" t="s">
        <v>111</v>
      </c>
      <c r="AG634" s="334"/>
      <c r="AH634" s="149"/>
      <c r="AI634" s="149"/>
      <c r="AJ634" s="335"/>
      <c r="AK634" s="149"/>
      <c r="AL634" s="327"/>
      <c r="AM634" s="149"/>
      <c r="AN634" s="327"/>
      <c r="AO634" s="327"/>
      <c r="AP634" s="149"/>
      <c r="AQ634" s="332"/>
      <c r="AR634" s="330"/>
      <c r="AS634" s="149"/>
      <c r="AT634" s="149"/>
      <c r="AU634" s="149"/>
      <c r="AV634" s="149"/>
      <c r="AW634" s="149"/>
      <c r="AX634" s="336"/>
      <c r="AY634" s="336"/>
      <c r="AZ634" s="336">
        <f t="shared" si="97"/>
        <v>0</v>
      </c>
      <c r="BA634" s="149"/>
      <c r="BB634" s="149"/>
      <c r="BC634" s="149"/>
      <c r="BD634" s="160" t="e">
        <f t="shared" si="83"/>
        <v>#DIV/0!</v>
      </c>
      <c r="BE634" s="160">
        <f t="shared" si="84"/>
        <v>0</v>
      </c>
      <c r="BF634" s="159">
        <f t="shared" si="85"/>
        <v>0</v>
      </c>
      <c r="BG634" s="159">
        <f t="shared" si="86"/>
        <v>0</v>
      </c>
      <c r="BH634" s="159">
        <f t="shared" si="87"/>
        <v>0</v>
      </c>
      <c r="BI634" s="159">
        <f t="shared" si="88"/>
        <v>0</v>
      </c>
      <c r="BJ634" s="159">
        <f t="shared" si="89"/>
        <v>0</v>
      </c>
    </row>
    <row r="635" spans="1:62" s="159" customFormat="1" ht="17.25" thickTop="1" thickBot="1">
      <c r="A635" s="326">
        <v>12755</v>
      </c>
      <c r="B635" s="327">
        <v>41964</v>
      </c>
      <c r="C635" s="149" t="s">
        <v>110</v>
      </c>
      <c r="D635" s="151">
        <v>2000</v>
      </c>
      <c r="E635" s="151"/>
      <c r="F635" s="151"/>
      <c r="G635" s="151">
        <f t="shared" si="90"/>
        <v>2000</v>
      </c>
      <c r="H635" s="149"/>
      <c r="I635" s="149"/>
      <c r="J635" s="150"/>
      <c r="K635" s="151">
        <f t="shared" si="99"/>
        <v>0</v>
      </c>
      <c r="L635" s="151">
        <f t="shared" si="100"/>
        <v>0</v>
      </c>
      <c r="M635" s="149" t="s">
        <v>3113</v>
      </c>
      <c r="N635" s="328"/>
      <c r="O635" s="329"/>
      <c r="P635" s="151">
        <f t="shared" si="101"/>
        <v>-2000</v>
      </c>
      <c r="Q635" s="327"/>
      <c r="R635" s="330"/>
      <c r="S635" s="330"/>
      <c r="T635" s="331"/>
      <c r="U635" s="332"/>
      <c r="V635" s="326"/>
      <c r="W635" s="149"/>
      <c r="X635" s="149"/>
      <c r="Y635" s="149"/>
      <c r="Z635" s="150"/>
      <c r="AA635" s="151">
        <f t="shared" si="98"/>
        <v>2000</v>
      </c>
      <c r="AB635" s="333">
        <f t="shared" si="96"/>
        <v>2000</v>
      </c>
      <c r="AC635" s="327"/>
      <c r="AD635" s="149"/>
      <c r="AE635" s="327"/>
      <c r="AF635" s="334" t="s">
        <v>3114</v>
      </c>
      <c r="AG635" s="334"/>
      <c r="AH635" s="149"/>
      <c r="AI635" s="149"/>
      <c r="AJ635" s="335"/>
      <c r="AK635" s="149"/>
      <c r="AL635" s="327"/>
      <c r="AM635" s="149"/>
      <c r="AN635" s="327"/>
      <c r="AO635" s="327"/>
      <c r="AP635" s="149"/>
      <c r="AQ635" s="332"/>
      <c r="AR635" s="330"/>
      <c r="AS635" s="149"/>
      <c r="AT635" s="149"/>
      <c r="AU635" s="149"/>
      <c r="AV635" s="149"/>
      <c r="AW635" s="149"/>
      <c r="AX635" s="336"/>
      <c r="AY635" s="336"/>
      <c r="AZ635" s="336">
        <f t="shared" si="97"/>
        <v>0</v>
      </c>
      <c r="BA635" s="149"/>
      <c r="BB635" s="149"/>
      <c r="BC635" s="149"/>
      <c r="BD635" s="160" t="e">
        <f t="shared" si="83"/>
        <v>#DIV/0!</v>
      </c>
      <c r="BE635" s="160">
        <f t="shared" si="84"/>
        <v>0</v>
      </c>
      <c r="BF635" s="159">
        <f t="shared" si="85"/>
        <v>0</v>
      </c>
      <c r="BG635" s="159">
        <f t="shared" si="86"/>
        <v>0</v>
      </c>
      <c r="BH635" s="159">
        <f t="shared" si="87"/>
        <v>0</v>
      </c>
      <c r="BI635" s="159">
        <f t="shared" si="88"/>
        <v>0</v>
      </c>
      <c r="BJ635" s="159">
        <f t="shared" si="89"/>
        <v>0</v>
      </c>
    </row>
    <row r="636" spans="1:62" s="159" customFormat="1" ht="17.25" thickTop="1" thickBot="1">
      <c r="A636" s="326">
        <v>9332</v>
      </c>
      <c r="B636" s="327">
        <v>41808</v>
      </c>
      <c r="C636" s="149" t="s">
        <v>110</v>
      </c>
      <c r="D636" s="151">
        <v>1000</v>
      </c>
      <c r="E636" s="151"/>
      <c r="F636" s="151"/>
      <c r="G636" s="151">
        <f t="shared" si="90"/>
        <v>1000</v>
      </c>
      <c r="H636" s="149"/>
      <c r="I636" s="149"/>
      <c r="J636" s="150"/>
      <c r="K636" s="151">
        <f t="shared" si="99"/>
        <v>0</v>
      </c>
      <c r="L636" s="151">
        <f t="shared" si="100"/>
        <v>0</v>
      </c>
      <c r="M636" s="149" t="s">
        <v>2453</v>
      </c>
      <c r="N636" s="328"/>
      <c r="O636" s="329"/>
      <c r="P636" s="151">
        <f t="shared" si="101"/>
        <v>-1000</v>
      </c>
      <c r="Q636" s="327"/>
      <c r="R636" s="330"/>
      <c r="S636" s="330"/>
      <c r="T636" s="331"/>
      <c r="U636" s="332"/>
      <c r="V636" s="326"/>
      <c r="W636" s="149"/>
      <c r="X636" s="149"/>
      <c r="Y636" s="149"/>
      <c r="Z636" s="150"/>
      <c r="AA636" s="151">
        <f t="shared" si="98"/>
        <v>1000</v>
      </c>
      <c r="AB636" s="333">
        <f t="shared" si="96"/>
        <v>1000</v>
      </c>
      <c r="AC636" s="327"/>
      <c r="AD636" s="149"/>
      <c r="AE636" s="327"/>
      <c r="AF636" s="334" t="s">
        <v>1745</v>
      </c>
      <c r="AG636" s="334"/>
      <c r="AH636" s="149"/>
      <c r="AI636" s="149"/>
      <c r="AJ636" s="335"/>
      <c r="AK636" s="149"/>
      <c r="AL636" s="327"/>
      <c r="AM636" s="149"/>
      <c r="AN636" s="327"/>
      <c r="AO636" s="327"/>
      <c r="AP636" s="149"/>
      <c r="AQ636" s="332"/>
      <c r="AR636" s="330"/>
      <c r="AS636" s="149"/>
      <c r="AT636" s="149"/>
      <c r="AU636" s="149"/>
      <c r="AV636" s="149"/>
      <c r="AW636" s="149"/>
      <c r="AX636" s="336"/>
      <c r="AY636" s="336"/>
      <c r="AZ636" s="336">
        <f t="shared" si="97"/>
        <v>0</v>
      </c>
      <c r="BA636" s="149"/>
      <c r="BB636" s="149"/>
      <c r="BC636" s="149"/>
      <c r="BD636" s="160" t="e">
        <f t="shared" si="83"/>
        <v>#DIV/0!</v>
      </c>
      <c r="BE636" s="160">
        <f t="shared" si="84"/>
        <v>0</v>
      </c>
      <c r="BF636" s="159">
        <f t="shared" si="85"/>
        <v>0</v>
      </c>
      <c r="BG636" s="159">
        <f t="shared" si="86"/>
        <v>0</v>
      </c>
      <c r="BH636" s="159">
        <f t="shared" si="87"/>
        <v>0</v>
      </c>
      <c r="BI636" s="159">
        <f t="shared" si="88"/>
        <v>0</v>
      </c>
      <c r="BJ636" s="159">
        <f t="shared" si="89"/>
        <v>0</v>
      </c>
    </row>
    <row r="637" spans="1:62" s="159" customFormat="1" ht="17.25" thickTop="1" thickBot="1">
      <c r="A637" s="326">
        <v>2011</v>
      </c>
      <c r="B637" s="327">
        <v>41833</v>
      </c>
      <c r="C637" s="149" t="s">
        <v>195</v>
      </c>
      <c r="D637" s="151">
        <v>100</v>
      </c>
      <c r="E637" s="151"/>
      <c r="F637" s="151"/>
      <c r="G637" s="151">
        <f t="shared" si="90"/>
        <v>100</v>
      </c>
      <c r="H637" s="149"/>
      <c r="I637" s="149"/>
      <c r="J637" s="150"/>
      <c r="K637" s="151">
        <f t="shared" si="99"/>
        <v>0</v>
      </c>
      <c r="L637" s="151">
        <f t="shared" si="100"/>
        <v>0</v>
      </c>
      <c r="M637" s="149" t="s">
        <v>3115</v>
      </c>
      <c r="N637" s="328"/>
      <c r="O637" s="329"/>
      <c r="P637" s="151">
        <f t="shared" si="101"/>
        <v>-100</v>
      </c>
      <c r="Q637" s="327"/>
      <c r="R637" s="330" t="s">
        <v>3116</v>
      </c>
      <c r="S637" s="330"/>
      <c r="T637" s="331"/>
      <c r="U637" s="332">
        <v>28801012103978</v>
      </c>
      <c r="V637" s="326"/>
      <c r="W637" s="149"/>
      <c r="X637" s="149"/>
      <c r="Y637" s="149"/>
      <c r="Z637" s="150"/>
      <c r="AA637" s="151">
        <f t="shared" si="98"/>
        <v>100</v>
      </c>
      <c r="AB637" s="333">
        <f t="shared" si="96"/>
        <v>100</v>
      </c>
      <c r="AC637" s="327"/>
      <c r="AD637" s="149"/>
      <c r="AE637" s="327"/>
      <c r="AF637" s="334" t="s">
        <v>3117</v>
      </c>
      <c r="AG637" s="334"/>
      <c r="AH637" s="149"/>
      <c r="AI637" s="149"/>
      <c r="AJ637" s="335"/>
      <c r="AK637" s="149"/>
      <c r="AL637" s="327"/>
      <c r="AM637" s="149"/>
      <c r="AN637" s="327"/>
      <c r="AO637" s="327"/>
      <c r="AP637" s="149" t="s">
        <v>3118</v>
      </c>
      <c r="AQ637" s="332"/>
      <c r="AR637" s="330" t="s">
        <v>3119</v>
      </c>
      <c r="AS637" s="149"/>
      <c r="AT637" s="149"/>
      <c r="AU637" s="149"/>
      <c r="AV637" s="149"/>
      <c r="AW637" s="149"/>
      <c r="AX637" s="336"/>
      <c r="AY637" s="336"/>
      <c r="AZ637" s="336">
        <f t="shared" si="97"/>
        <v>0</v>
      </c>
      <c r="BA637" s="149"/>
      <c r="BB637" s="149"/>
      <c r="BC637" s="149"/>
      <c r="BD637" s="160" t="e">
        <f t="shared" si="83"/>
        <v>#DIV/0!</v>
      </c>
      <c r="BE637" s="160">
        <f t="shared" si="84"/>
        <v>0</v>
      </c>
      <c r="BF637" s="159">
        <f t="shared" si="85"/>
        <v>11</v>
      </c>
      <c r="BG637" s="159">
        <f t="shared" si="86"/>
        <v>0</v>
      </c>
      <c r="BH637" s="159">
        <f t="shared" si="87"/>
        <v>14</v>
      </c>
      <c r="BI637" s="159">
        <f t="shared" si="88"/>
        <v>0</v>
      </c>
      <c r="BJ637" s="159">
        <f t="shared" si="89"/>
        <v>11</v>
      </c>
    </row>
    <row r="638" spans="1:62" s="159" customFormat="1" ht="17.25" thickTop="1" thickBot="1">
      <c r="A638" s="326">
        <v>15487</v>
      </c>
      <c r="B638" s="327">
        <v>42139</v>
      </c>
      <c r="C638" s="149" t="s">
        <v>110</v>
      </c>
      <c r="D638" s="151">
        <v>10000</v>
      </c>
      <c r="E638" s="151"/>
      <c r="F638" s="151"/>
      <c r="G638" s="151">
        <f t="shared" si="90"/>
        <v>10000</v>
      </c>
      <c r="H638" s="149"/>
      <c r="I638" s="149"/>
      <c r="J638" s="150"/>
      <c r="K638" s="151">
        <f t="shared" si="99"/>
        <v>0</v>
      </c>
      <c r="L638" s="151">
        <f t="shared" si="100"/>
        <v>0</v>
      </c>
      <c r="M638" s="149" t="s">
        <v>3120</v>
      </c>
      <c r="N638" s="328"/>
      <c r="O638" s="329"/>
      <c r="P638" s="151">
        <f t="shared" si="101"/>
        <v>-10000</v>
      </c>
      <c r="Q638" s="327"/>
      <c r="R638" s="330" t="s">
        <v>3121</v>
      </c>
      <c r="S638" s="330"/>
      <c r="T638" s="331"/>
      <c r="U638" s="332">
        <v>29108100104819</v>
      </c>
      <c r="V638" s="326"/>
      <c r="W638" s="149"/>
      <c r="X638" s="149"/>
      <c r="Y638" s="149"/>
      <c r="Z638" s="150"/>
      <c r="AA638" s="151">
        <f t="shared" si="98"/>
        <v>10000</v>
      </c>
      <c r="AB638" s="333">
        <f t="shared" si="96"/>
        <v>10000</v>
      </c>
      <c r="AC638" s="327"/>
      <c r="AD638" s="149"/>
      <c r="AE638" s="327"/>
      <c r="AF638" s="334" t="s">
        <v>1880</v>
      </c>
      <c r="AG638" s="334" t="s">
        <v>844</v>
      </c>
      <c r="AH638" s="149"/>
      <c r="AI638" s="149"/>
      <c r="AJ638" s="335"/>
      <c r="AK638" s="149"/>
      <c r="AL638" s="327"/>
      <c r="AM638" s="149"/>
      <c r="AN638" s="327"/>
      <c r="AO638" s="327"/>
      <c r="AP638" s="149" t="s">
        <v>113</v>
      </c>
      <c r="AQ638" s="332"/>
      <c r="AR638" s="330"/>
      <c r="AS638" s="149"/>
      <c r="AT638" s="149"/>
      <c r="AU638" s="149"/>
      <c r="AV638" s="149"/>
      <c r="AW638" s="149"/>
      <c r="AX638" s="336"/>
      <c r="AY638" s="336"/>
      <c r="AZ638" s="336">
        <f t="shared" si="97"/>
        <v>0</v>
      </c>
      <c r="BA638" s="149"/>
      <c r="BB638" s="149"/>
      <c r="BC638" s="149"/>
      <c r="BD638" s="160" t="e">
        <f t="shared" si="83"/>
        <v>#DIV/0!</v>
      </c>
      <c r="BE638" s="160">
        <f t="shared" si="84"/>
        <v>0</v>
      </c>
      <c r="BF638" s="159">
        <f t="shared" si="85"/>
        <v>11</v>
      </c>
      <c r="BG638" s="159">
        <f t="shared" si="86"/>
        <v>0</v>
      </c>
      <c r="BH638" s="159">
        <f t="shared" si="87"/>
        <v>14</v>
      </c>
      <c r="BI638" s="159">
        <f t="shared" si="88"/>
        <v>0</v>
      </c>
      <c r="BJ638" s="159">
        <f t="shared" si="89"/>
        <v>0</v>
      </c>
    </row>
    <row r="639" spans="1:62" s="159" customFormat="1" ht="17.25" thickTop="1" thickBot="1">
      <c r="A639" s="326">
        <v>10244</v>
      </c>
      <c r="B639" s="327">
        <v>41851</v>
      </c>
      <c r="C639" s="149" t="s">
        <v>110</v>
      </c>
      <c r="D639" s="151">
        <v>300</v>
      </c>
      <c r="E639" s="151"/>
      <c r="F639" s="151"/>
      <c r="G639" s="151">
        <f t="shared" si="90"/>
        <v>300</v>
      </c>
      <c r="H639" s="149"/>
      <c r="I639" s="149"/>
      <c r="J639" s="150"/>
      <c r="K639" s="151">
        <f t="shared" si="99"/>
        <v>0</v>
      </c>
      <c r="L639" s="151">
        <f t="shared" si="100"/>
        <v>0</v>
      </c>
      <c r="M639" s="149" t="s">
        <v>3122</v>
      </c>
      <c r="N639" s="328"/>
      <c r="O639" s="329"/>
      <c r="P639" s="151">
        <f t="shared" si="101"/>
        <v>-300</v>
      </c>
      <c r="Q639" s="327"/>
      <c r="R639" s="330"/>
      <c r="S639" s="330"/>
      <c r="T639" s="331"/>
      <c r="U639" s="332"/>
      <c r="V639" s="326"/>
      <c r="W639" s="149"/>
      <c r="X639" s="149"/>
      <c r="Y639" s="149"/>
      <c r="Z639" s="150"/>
      <c r="AA639" s="151">
        <f t="shared" si="98"/>
        <v>300</v>
      </c>
      <c r="AB639" s="333">
        <f t="shared" si="96"/>
        <v>300</v>
      </c>
      <c r="AC639" s="327"/>
      <c r="AD639" s="149"/>
      <c r="AE639" s="327"/>
      <c r="AF639" s="334" t="s">
        <v>3123</v>
      </c>
      <c r="AG639" s="334" t="s">
        <v>1079</v>
      </c>
      <c r="AH639" s="149"/>
      <c r="AI639" s="149"/>
      <c r="AJ639" s="335"/>
      <c r="AK639" s="149"/>
      <c r="AL639" s="327"/>
      <c r="AM639" s="149"/>
      <c r="AN639" s="327"/>
      <c r="AO639" s="327"/>
      <c r="AP639" s="149"/>
      <c r="AQ639" s="332"/>
      <c r="AR639" s="330"/>
      <c r="AS639" s="149"/>
      <c r="AT639" s="149"/>
      <c r="AU639" s="149"/>
      <c r="AV639" s="149"/>
      <c r="AW639" s="149"/>
      <c r="AX639" s="336"/>
      <c r="AY639" s="336"/>
      <c r="AZ639" s="336">
        <f t="shared" si="97"/>
        <v>0</v>
      </c>
      <c r="BA639" s="149"/>
      <c r="BB639" s="149"/>
      <c r="BC639" s="149"/>
      <c r="BD639" s="160" t="e">
        <f t="shared" si="83"/>
        <v>#DIV/0!</v>
      </c>
      <c r="BE639" s="160">
        <f t="shared" si="84"/>
        <v>0</v>
      </c>
      <c r="BF639" s="159">
        <f t="shared" si="85"/>
        <v>0</v>
      </c>
      <c r="BG639" s="159">
        <f t="shared" si="86"/>
        <v>0</v>
      </c>
      <c r="BH639" s="159">
        <f t="shared" si="87"/>
        <v>0</v>
      </c>
      <c r="BI639" s="159">
        <f t="shared" si="88"/>
        <v>0</v>
      </c>
      <c r="BJ639" s="159">
        <f t="shared" si="89"/>
        <v>0</v>
      </c>
    </row>
    <row r="640" spans="1:62" s="159" customFormat="1" ht="17.25" thickTop="1" thickBot="1">
      <c r="A640" s="326">
        <v>10283</v>
      </c>
      <c r="B640" s="327">
        <v>41851</v>
      </c>
      <c r="C640" s="149" t="s">
        <v>110</v>
      </c>
      <c r="D640" s="151">
        <v>25</v>
      </c>
      <c r="E640" s="151"/>
      <c r="F640" s="151"/>
      <c r="G640" s="151">
        <f t="shared" si="90"/>
        <v>25</v>
      </c>
      <c r="H640" s="149"/>
      <c r="I640" s="149"/>
      <c r="J640" s="150"/>
      <c r="K640" s="151">
        <f t="shared" si="99"/>
        <v>0</v>
      </c>
      <c r="L640" s="151">
        <f t="shared" si="100"/>
        <v>0</v>
      </c>
      <c r="M640" s="149" t="s">
        <v>3124</v>
      </c>
      <c r="N640" s="328"/>
      <c r="O640" s="329"/>
      <c r="P640" s="151">
        <f t="shared" si="101"/>
        <v>-25</v>
      </c>
      <c r="Q640" s="327"/>
      <c r="R640" s="330"/>
      <c r="S640" s="330"/>
      <c r="T640" s="331"/>
      <c r="U640" s="332"/>
      <c r="V640" s="326"/>
      <c r="W640" s="149"/>
      <c r="X640" s="149"/>
      <c r="Y640" s="149"/>
      <c r="Z640" s="150"/>
      <c r="AA640" s="151">
        <f t="shared" si="98"/>
        <v>25</v>
      </c>
      <c r="AB640" s="333">
        <f t="shared" si="96"/>
        <v>25</v>
      </c>
      <c r="AC640" s="327"/>
      <c r="AD640" s="149"/>
      <c r="AE640" s="327"/>
      <c r="AF640" s="334" t="s">
        <v>3125</v>
      </c>
      <c r="AG640" s="334" t="s">
        <v>1079</v>
      </c>
      <c r="AH640" s="149"/>
      <c r="AI640" s="149"/>
      <c r="AJ640" s="335"/>
      <c r="AK640" s="149"/>
      <c r="AL640" s="327"/>
      <c r="AM640" s="149"/>
      <c r="AN640" s="327"/>
      <c r="AO640" s="327"/>
      <c r="AP640" s="149"/>
      <c r="AQ640" s="332"/>
      <c r="AR640" s="330"/>
      <c r="AS640" s="149"/>
      <c r="AT640" s="149"/>
      <c r="AU640" s="149"/>
      <c r="AV640" s="149"/>
      <c r="AW640" s="149"/>
      <c r="AX640" s="336"/>
      <c r="AY640" s="336"/>
      <c r="AZ640" s="336">
        <f t="shared" si="97"/>
        <v>0</v>
      </c>
      <c r="BA640" s="149"/>
      <c r="BB640" s="149"/>
      <c r="BC640" s="149"/>
      <c r="BD640" s="160" t="e">
        <f t="shared" si="83"/>
        <v>#DIV/0!</v>
      </c>
      <c r="BE640" s="160">
        <f t="shared" si="84"/>
        <v>0</v>
      </c>
      <c r="BF640" s="159">
        <f t="shared" si="85"/>
        <v>0</v>
      </c>
      <c r="BG640" s="159">
        <f t="shared" si="86"/>
        <v>0</v>
      </c>
      <c r="BH640" s="159">
        <f t="shared" si="87"/>
        <v>0</v>
      </c>
      <c r="BI640" s="159">
        <f t="shared" si="88"/>
        <v>0</v>
      </c>
      <c r="BJ640" s="159">
        <f t="shared" si="89"/>
        <v>0</v>
      </c>
    </row>
    <row r="641" spans="1:62" s="159" customFormat="1" ht="17.25" thickTop="1" thickBot="1">
      <c r="A641" s="326">
        <v>9668</v>
      </c>
      <c r="B641" s="327">
        <v>41823</v>
      </c>
      <c r="C641" s="149" t="s">
        <v>110</v>
      </c>
      <c r="D641" s="151">
        <v>50</v>
      </c>
      <c r="E641" s="151"/>
      <c r="F641" s="151"/>
      <c r="G641" s="151">
        <f t="shared" si="90"/>
        <v>50</v>
      </c>
      <c r="H641" s="149"/>
      <c r="I641" s="149"/>
      <c r="J641" s="150"/>
      <c r="K641" s="151">
        <f t="shared" si="99"/>
        <v>0</v>
      </c>
      <c r="L641" s="151">
        <f t="shared" si="100"/>
        <v>0</v>
      </c>
      <c r="M641" s="149" t="s">
        <v>3126</v>
      </c>
      <c r="N641" s="328"/>
      <c r="O641" s="329"/>
      <c r="P641" s="151">
        <f t="shared" si="101"/>
        <v>-50</v>
      </c>
      <c r="Q641" s="327"/>
      <c r="R641" s="330"/>
      <c r="S641" s="330"/>
      <c r="T641" s="331"/>
      <c r="U641" s="332"/>
      <c r="V641" s="326"/>
      <c r="W641" s="149"/>
      <c r="X641" s="149"/>
      <c r="Y641" s="149"/>
      <c r="Z641" s="150"/>
      <c r="AA641" s="151">
        <f t="shared" si="98"/>
        <v>50</v>
      </c>
      <c r="AB641" s="333">
        <f t="shared" si="96"/>
        <v>50</v>
      </c>
      <c r="AC641" s="327"/>
      <c r="AD641" s="149"/>
      <c r="AE641" s="327"/>
      <c r="AF641" s="334" t="s">
        <v>3127</v>
      </c>
      <c r="AG641" s="334" t="s">
        <v>1079</v>
      </c>
      <c r="AH641" s="149"/>
      <c r="AI641" s="149"/>
      <c r="AJ641" s="335"/>
      <c r="AK641" s="149"/>
      <c r="AL641" s="327"/>
      <c r="AM641" s="149"/>
      <c r="AN641" s="327"/>
      <c r="AO641" s="327"/>
      <c r="AP641" s="149"/>
      <c r="AQ641" s="332"/>
      <c r="AR641" s="330"/>
      <c r="AS641" s="149"/>
      <c r="AT641" s="149"/>
      <c r="AU641" s="149"/>
      <c r="AV641" s="149"/>
      <c r="AW641" s="149"/>
      <c r="AX641" s="336"/>
      <c r="AY641" s="336"/>
      <c r="AZ641" s="336">
        <f t="shared" si="97"/>
        <v>0</v>
      </c>
      <c r="BA641" s="149"/>
      <c r="BB641" s="149"/>
      <c r="BC641" s="149"/>
      <c r="BD641" s="160" t="e">
        <f t="shared" si="83"/>
        <v>#DIV/0!</v>
      </c>
      <c r="BE641" s="160">
        <f t="shared" si="84"/>
        <v>0</v>
      </c>
      <c r="BF641" s="159">
        <f t="shared" si="85"/>
        <v>0</v>
      </c>
      <c r="BG641" s="159">
        <f t="shared" si="86"/>
        <v>0</v>
      </c>
      <c r="BH641" s="159">
        <f t="shared" si="87"/>
        <v>0</v>
      </c>
      <c r="BI641" s="159">
        <f t="shared" si="88"/>
        <v>0</v>
      </c>
      <c r="BJ641" s="159">
        <f t="shared" si="89"/>
        <v>0</v>
      </c>
    </row>
    <row r="642" spans="1:62" s="159" customFormat="1" ht="17.25" thickTop="1" thickBot="1">
      <c r="A642" s="326">
        <v>30036</v>
      </c>
      <c r="B642" s="327">
        <v>42058</v>
      </c>
      <c r="C642" s="149" t="s">
        <v>99</v>
      </c>
      <c r="D642" s="151">
        <v>4000</v>
      </c>
      <c r="E642" s="151"/>
      <c r="F642" s="151"/>
      <c r="G642" s="151">
        <f t="shared" si="90"/>
        <v>4000</v>
      </c>
      <c r="H642" s="149"/>
      <c r="I642" s="149"/>
      <c r="J642" s="150"/>
      <c r="K642" s="151">
        <f t="shared" si="99"/>
        <v>0</v>
      </c>
      <c r="L642" s="151">
        <f t="shared" si="100"/>
        <v>0</v>
      </c>
      <c r="M642" s="149" t="s">
        <v>1972</v>
      </c>
      <c r="N642" s="328"/>
      <c r="O642" s="329"/>
      <c r="P642" s="151">
        <f t="shared" si="101"/>
        <v>-4000</v>
      </c>
      <c r="Q642" s="327"/>
      <c r="R642" s="330" t="s">
        <v>1974</v>
      </c>
      <c r="S642" s="330">
        <v>22676645</v>
      </c>
      <c r="T642" s="331"/>
      <c r="U642" s="332"/>
      <c r="V642" s="326"/>
      <c r="W642" s="149"/>
      <c r="X642" s="149"/>
      <c r="Y642" s="149"/>
      <c r="Z642" s="150"/>
      <c r="AA642" s="151">
        <f t="shared" si="98"/>
        <v>4000</v>
      </c>
      <c r="AB642" s="333">
        <f t="shared" si="96"/>
        <v>4000</v>
      </c>
      <c r="AC642" s="327"/>
      <c r="AD642" s="149"/>
      <c r="AE642" s="327"/>
      <c r="AF642" s="334" t="s">
        <v>844</v>
      </c>
      <c r="AG642" s="334" t="s">
        <v>844</v>
      </c>
      <c r="AH642" s="149"/>
      <c r="AI642" s="149"/>
      <c r="AJ642" s="335"/>
      <c r="AK642" s="149"/>
      <c r="AL642" s="327"/>
      <c r="AM642" s="149"/>
      <c r="AN642" s="327"/>
      <c r="AO642" s="327"/>
      <c r="AP642" s="149"/>
      <c r="AQ642" s="332"/>
      <c r="AR642" s="330"/>
      <c r="AS642" s="149"/>
      <c r="AT642" s="149"/>
      <c r="AU642" s="149"/>
      <c r="AV642" s="149"/>
      <c r="AW642" s="149"/>
      <c r="AX642" s="336"/>
      <c r="AY642" s="336"/>
      <c r="AZ642" s="336">
        <f t="shared" si="97"/>
        <v>0</v>
      </c>
      <c r="BA642" s="149"/>
      <c r="BB642" s="149"/>
      <c r="BC642" s="149"/>
      <c r="BD642" s="160" t="e">
        <f t="shared" ref="BD642:BD705" si="102">D642/J642</f>
        <v>#DIV/0!</v>
      </c>
      <c r="BE642" s="160">
        <f t="shared" ref="BE642:BE705" si="103">E642/P642</f>
        <v>0</v>
      </c>
      <c r="BF642" s="159">
        <f t="shared" ref="BF642:BF705" si="104">LEN(R642)</f>
        <v>11</v>
      </c>
      <c r="BG642" s="159">
        <f t="shared" ref="BG642:BG705" si="105">LEN(S642)</f>
        <v>8</v>
      </c>
      <c r="BH642" s="159">
        <f t="shared" ref="BH642:BH705" si="106">LEN(U642)</f>
        <v>0</v>
      </c>
      <c r="BI642" s="159">
        <f t="shared" ref="BI642:BI705" si="107">LEN(AQ642)</f>
        <v>0</v>
      </c>
      <c r="BJ642" s="159">
        <f t="shared" ref="BJ642:BJ705" si="108">LEN(AR642)</f>
        <v>0</v>
      </c>
    </row>
    <row r="643" spans="1:62" s="159" customFormat="1" ht="17.25" thickTop="1" thickBot="1">
      <c r="A643" s="326">
        <v>10883</v>
      </c>
      <c r="B643" s="327">
        <v>41868</v>
      </c>
      <c r="C643" s="149" t="s">
        <v>110</v>
      </c>
      <c r="D643" s="151">
        <v>500</v>
      </c>
      <c r="E643" s="151"/>
      <c r="F643" s="151"/>
      <c r="G643" s="151">
        <f t="shared" si="90"/>
        <v>500</v>
      </c>
      <c r="H643" s="149"/>
      <c r="I643" s="149"/>
      <c r="J643" s="150"/>
      <c r="K643" s="151">
        <f t="shared" si="99"/>
        <v>0</v>
      </c>
      <c r="L643" s="151">
        <f t="shared" si="100"/>
        <v>0</v>
      </c>
      <c r="M643" s="149" t="s">
        <v>3128</v>
      </c>
      <c r="N643" s="328"/>
      <c r="O643" s="329"/>
      <c r="P643" s="151">
        <f t="shared" si="101"/>
        <v>-500</v>
      </c>
      <c r="Q643" s="327"/>
      <c r="R643" s="330" t="s">
        <v>3129</v>
      </c>
      <c r="S643" s="330"/>
      <c r="T643" s="331"/>
      <c r="U643" s="332"/>
      <c r="V643" s="326"/>
      <c r="W643" s="149"/>
      <c r="X643" s="149"/>
      <c r="Y643" s="149"/>
      <c r="Z643" s="150"/>
      <c r="AA643" s="151">
        <f t="shared" si="98"/>
        <v>500</v>
      </c>
      <c r="AB643" s="333">
        <f t="shared" si="96"/>
        <v>500</v>
      </c>
      <c r="AC643" s="327"/>
      <c r="AD643" s="149"/>
      <c r="AE643" s="327"/>
      <c r="AF643" s="334" t="s">
        <v>3130</v>
      </c>
      <c r="AG643" s="334" t="s">
        <v>1079</v>
      </c>
      <c r="AH643" s="149"/>
      <c r="AI643" s="149"/>
      <c r="AJ643" s="335"/>
      <c r="AK643" s="149"/>
      <c r="AL643" s="327"/>
      <c r="AM643" s="149"/>
      <c r="AN643" s="327"/>
      <c r="AO643" s="327"/>
      <c r="AP643" s="149"/>
      <c r="AQ643" s="332"/>
      <c r="AR643" s="330"/>
      <c r="AS643" s="149"/>
      <c r="AT643" s="149"/>
      <c r="AU643" s="149"/>
      <c r="AV643" s="149"/>
      <c r="AW643" s="149"/>
      <c r="AX643" s="336"/>
      <c r="AY643" s="336"/>
      <c r="AZ643" s="336">
        <f t="shared" si="97"/>
        <v>0</v>
      </c>
      <c r="BA643" s="149"/>
      <c r="BB643" s="149"/>
      <c r="BC643" s="149"/>
      <c r="BD643" s="160" t="e">
        <f t="shared" si="102"/>
        <v>#DIV/0!</v>
      </c>
      <c r="BE643" s="160">
        <f t="shared" si="103"/>
        <v>0</v>
      </c>
      <c r="BF643" s="159">
        <f t="shared" si="104"/>
        <v>11</v>
      </c>
      <c r="BG643" s="159">
        <f t="shared" si="105"/>
        <v>0</v>
      </c>
      <c r="BH643" s="159">
        <f t="shared" si="106"/>
        <v>0</v>
      </c>
      <c r="BI643" s="159">
        <f t="shared" si="107"/>
        <v>0</v>
      </c>
      <c r="BJ643" s="159">
        <f t="shared" si="108"/>
        <v>0</v>
      </c>
    </row>
    <row r="644" spans="1:62" s="159" customFormat="1" ht="17.25" thickTop="1" thickBot="1">
      <c r="A644" s="326">
        <v>9893</v>
      </c>
      <c r="B644" s="327">
        <v>41835</v>
      </c>
      <c r="C644" s="149" t="s">
        <v>110</v>
      </c>
      <c r="D644" s="151">
        <v>100</v>
      </c>
      <c r="E644" s="151"/>
      <c r="F644" s="151"/>
      <c r="G644" s="151">
        <f t="shared" si="90"/>
        <v>100</v>
      </c>
      <c r="H644" s="149"/>
      <c r="I644" s="149"/>
      <c r="J644" s="150"/>
      <c r="K644" s="151">
        <f t="shared" si="99"/>
        <v>0</v>
      </c>
      <c r="L644" s="151">
        <f t="shared" si="100"/>
        <v>0</v>
      </c>
      <c r="M644" s="149" t="s">
        <v>3131</v>
      </c>
      <c r="N644" s="328"/>
      <c r="O644" s="329"/>
      <c r="P644" s="151">
        <f t="shared" si="101"/>
        <v>-100</v>
      </c>
      <c r="Q644" s="327"/>
      <c r="R644" s="330" t="s">
        <v>3132</v>
      </c>
      <c r="S644" s="330" t="s">
        <v>3133</v>
      </c>
      <c r="T644" s="331"/>
      <c r="U644" s="332">
        <v>27205180103417</v>
      </c>
      <c r="V644" s="326"/>
      <c r="W644" s="149"/>
      <c r="X644" s="149"/>
      <c r="Y644" s="149"/>
      <c r="Z644" s="150"/>
      <c r="AA644" s="151">
        <f t="shared" si="98"/>
        <v>100</v>
      </c>
      <c r="AB644" s="333">
        <f t="shared" si="96"/>
        <v>100</v>
      </c>
      <c r="AC644" s="327"/>
      <c r="AD644" s="149"/>
      <c r="AE644" s="327"/>
      <c r="AF644" s="334"/>
      <c r="AG644" s="334" t="s">
        <v>1079</v>
      </c>
      <c r="AH644" s="149"/>
      <c r="AI644" s="149"/>
      <c r="AJ644" s="335"/>
      <c r="AK644" s="149"/>
      <c r="AL644" s="327"/>
      <c r="AM644" s="149"/>
      <c r="AN644" s="327"/>
      <c r="AO644" s="327"/>
      <c r="AP644" s="149" t="s">
        <v>3134</v>
      </c>
      <c r="AQ644" s="332"/>
      <c r="AR644" s="330"/>
      <c r="AS644" s="149"/>
      <c r="AT644" s="149"/>
      <c r="AU644" s="149"/>
      <c r="AV644" s="149"/>
      <c r="AW644" s="149"/>
      <c r="AX644" s="336"/>
      <c r="AY644" s="336"/>
      <c r="AZ644" s="336">
        <f t="shared" si="97"/>
        <v>0</v>
      </c>
      <c r="BA644" s="149"/>
      <c r="BB644" s="149"/>
      <c r="BC644" s="149"/>
      <c r="BD644" s="160" t="e">
        <f t="shared" si="102"/>
        <v>#DIV/0!</v>
      </c>
      <c r="BE644" s="160">
        <f t="shared" si="103"/>
        <v>0</v>
      </c>
      <c r="BF644" s="159">
        <f t="shared" si="104"/>
        <v>11</v>
      </c>
      <c r="BG644" s="159">
        <f t="shared" si="105"/>
        <v>8</v>
      </c>
      <c r="BH644" s="159">
        <f t="shared" si="106"/>
        <v>14</v>
      </c>
      <c r="BI644" s="159">
        <f t="shared" si="107"/>
        <v>0</v>
      </c>
      <c r="BJ644" s="159">
        <f t="shared" si="108"/>
        <v>0</v>
      </c>
    </row>
    <row r="645" spans="1:62" s="159" customFormat="1" ht="17.25" thickTop="1" thickBot="1">
      <c r="A645" s="326">
        <v>7591</v>
      </c>
      <c r="B645" s="327">
        <v>42147</v>
      </c>
      <c r="C645" s="149" t="s">
        <v>195</v>
      </c>
      <c r="D645" s="151">
        <v>30000</v>
      </c>
      <c r="E645" s="151"/>
      <c r="F645" s="151"/>
      <c r="G645" s="151">
        <f t="shared" si="90"/>
        <v>30000</v>
      </c>
      <c r="H645" s="149"/>
      <c r="I645" s="149"/>
      <c r="J645" s="150"/>
      <c r="K645" s="151">
        <f t="shared" si="99"/>
        <v>0</v>
      </c>
      <c r="L645" s="151">
        <f t="shared" si="100"/>
        <v>0</v>
      </c>
      <c r="M645" s="149" t="s">
        <v>3135</v>
      </c>
      <c r="N645" s="328"/>
      <c r="O645" s="329"/>
      <c r="P645" s="151">
        <f t="shared" si="101"/>
        <v>-30000</v>
      </c>
      <c r="Q645" s="327"/>
      <c r="R645" s="330" t="s">
        <v>3136</v>
      </c>
      <c r="S645" s="330" t="s">
        <v>3137</v>
      </c>
      <c r="T645" s="331"/>
      <c r="U645" s="332">
        <v>28010020104687</v>
      </c>
      <c r="V645" s="326"/>
      <c r="W645" s="149"/>
      <c r="X645" s="149"/>
      <c r="Y645" s="149"/>
      <c r="Z645" s="150"/>
      <c r="AA645" s="151">
        <f t="shared" si="98"/>
        <v>30000</v>
      </c>
      <c r="AB645" s="333">
        <f t="shared" si="96"/>
        <v>30000</v>
      </c>
      <c r="AC645" s="327"/>
      <c r="AD645" s="149"/>
      <c r="AE645" s="327"/>
      <c r="AF645" s="334" t="s">
        <v>221</v>
      </c>
      <c r="AG645" s="334" t="s">
        <v>111</v>
      </c>
      <c r="AH645" s="149"/>
      <c r="AI645" s="149"/>
      <c r="AJ645" s="335"/>
      <c r="AK645" s="149"/>
      <c r="AL645" s="327"/>
      <c r="AM645" s="149"/>
      <c r="AN645" s="327"/>
      <c r="AO645" s="327"/>
      <c r="AP645" s="149" t="s">
        <v>3138</v>
      </c>
      <c r="AQ645" s="332"/>
      <c r="AR645" s="330" t="s">
        <v>3139</v>
      </c>
      <c r="AS645" s="149"/>
      <c r="AT645" s="149"/>
      <c r="AU645" s="149"/>
      <c r="AV645" s="149"/>
      <c r="AW645" s="149"/>
      <c r="AX645" s="336"/>
      <c r="AY645" s="336"/>
      <c r="AZ645" s="336">
        <f t="shared" si="97"/>
        <v>0</v>
      </c>
      <c r="BA645" s="149"/>
      <c r="BB645" s="149"/>
      <c r="BC645" s="149"/>
      <c r="BD645" s="160" t="e">
        <f t="shared" si="102"/>
        <v>#DIV/0!</v>
      </c>
      <c r="BE645" s="160">
        <f t="shared" si="103"/>
        <v>0</v>
      </c>
      <c r="BF645" s="159">
        <f t="shared" si="104"/>
        <v>11</v>
      </c>
      <c r="BG645" s="159">
        <f t="shared" si="105"/>
        <v>8</v>
      </c>
      <c r="BH645" s="159">
        <f t="shared" si="106"/>
        <v>14</v>
      </c>
      <c r="BI645" s="159">
        <f t="shared" si="107"/>
        <v>0</v>
      </c>
      <c r="BJ645" s="159">
        <f t="shared" si="108"/>
        <v>11</v>
      </c>
    </row>
    <row r="646" spans="1:62" s="159" customFormat="1" ht="17.25" thickTop="1" thickBot="1">
      <c r="A646" s="326">
        <v>15361</v>
      </c>
      <c r="B646" s="327">
        <v>42129</v>
      </c>
      <c r="C646" s="149" t="s">
        <v>110</v>
      </c>
      <c r="D646" s="151">
        <v>1000</v>
      </c>
      <c r="E646" s="151"/>
      <c r="F646" s="151"/>
      <c r="G646" s="151">
        <f t="shared" si="90"/>
        <v>1000</v>
      </c>
      <c r="H646" s="149"/>
      <c r="I646" s="149"/>
      <c r="J646" s="150"/>
      <c r="K646" s="151">
        <f t="shared" si="99"/>
        <v>0</v>
      </c>
      <c r="L646" s="151">
        <f t="shared" si="100"/>
        <v>0</v>
      </c>
      <c r="M646" s="149" t="s">
        <v>3140</v>
      </c>
      <c r="N646" s="328"/>
      <c r="O646" s="329"/>
      <c r="P646" s="151">
        <f t="shared" si="101"/>
        <v>-1000</v>
      </c>
      <c r="Q646" s="327"/>
      <c r="R646" s="330" t="s">
        <v>3141</v>
      </c>
      <c r="S646" s="330" t="s">
        <v>3142</v>
      </c>
      <c r="T646" s="331"/>
      <c r="U646" s="332">
        <v>26312061401415</v>
      </c>
      <c r="V646" s="326"/>
      <c r="W646" s="149"/>
      <c r="X646" s="149"/>
      <c r="Y646" s="149"/>
      <c r="Z646" s="150"/>
      <c r="AA646" s="151">
        <f t="shared" si="98"/>
        <v>1000</v>
      </c>
      <c r="AB646" s="333">
        <f t="shared" si="96"/>
        <v>1000</v>
      </c>
      <c r="AC646" s="327"/>
      <c r="AD646" s="149"/>
      <c r="AE646" s="327"/>
      <c r="AF646" s="334" t="s">
        <v>223</v>
      </c>
      <c r="AG646" s="334" t="s">
        <v>211</v>
      </c>
      <c r="AH646" s="149"/>
      <c r="AI646" s="149"/>
      <c r="AJ646" s="335"/>
      <c r="AK646" s="149"/>
      <c r="AL646" s="327"/>
      <c r="AM646" s="149"/>
      <c r="AN646" s="327"/>
      <c r="AO646" s="327"/>
      <c r="AP646" s="149" t="s">
        <v>3143</v>
      </c>
      <c r="AQ646" s="332"/>
      <c r="AR646" s="330"/>
      <c r="AS646" s="149"/>
      <c r="AT646" s="149"/>
      <c r="AU646" s="149"/>
      <c r="AV646" s="149"/>
      <c r="AW646" s="149"/>
      <c r="AX646" s="336"/>
      <c r="AY646" s="336"/>
      <c r="AZ646" s="336">
        <f t="shared" si="97"/>
        <v>0</v>
      </c>
      <c r="BA646" s="149"/>
      <c r="BB646" s="149"/>
      <c r="BC646" s="149"/>
      <c r="BD646" s="160" t="e">
        <f t="shared" si="102"/>
        <v>#DIV/0!</v>
      </c>
      <c r="BE646" s="160">
        <f t="shared" si="103"/>
        <v>0</v>
      </c>
      <c r="BF646" s="159">
        <f t="shared" si="104"/>
        <v>11</v>
      </c>
      <c r="BG646" s="159">
        <f t="shared" si="105"/>
        <v>8</v>
      </c>
      <c r="BH646" s="159">
        <f t="shared" si="106"/>
        <v>14</v>
      </c>
      <c r="BI646" s="159">
        <f t="shared" si="107"/>
        <v>0</v>
      </c>
      <c r="BJ646" s="159">
        <f t="shared" si="108"/>
        <v>0</v>
      </c>
    </row>
    <row r="647" spans="1:62" s="159" customFormat="1" ht="17.25" thickTop="1" thickBot="1">
      <c r="A647" s="326">
        <v>15747</v>
      </c>
      <c r="B647" s="327">
        <v>42164</v>
      </c>
      <c r="C647" s="149" t="s">
        <v>110</v>
      </c>
      <c r="D647" s="151">
        <v>5000</v>
      </c>
      <c r="E647" s="151"/>
      <c r="F647" s="151"/>
      <c r="G647" s="151">
        <f t="shared" si="90"/>
        <v>5000</v>
      </c>
      <c r="H647" s="149"/>
      <c r="I647" s="149"/>
      <c r="J647" s="150"/>
      <c r="K647" s="151">
        <f t="shared" si="99"/>
        <v>0</v>
      </c>
      <c r="L647" s="151">
        <f t="shared" si="100"/>
        <v>0</v>
      </c>
      <c r="M647" s="149" t="s">
        <v>3144</v>
      </c>
      <c r="N647" s="328"/>
      <c r="O647" s="329"/>
      <c r="P647" s="151">
        <f t="shared" si="101"/>
        <v>-5000</v>
      </c>
      <c r="Q647" s="327"/>
      <c r="R647" s="330" t="s">
        <v>3145</v>
      </c>
      <c r="S647" s="330"/>
      <c r="T647" s="331"/>
      <c r="U647" s="332"/>
      <c r="V647" s="326"/>
      <c r="W647" s="149"/>
      <c r="X647" s="149"/>
      <c r="Y647" s="149"/>
      <c r="Z647" s="150"/>
      <c r="AA647" s="151">
        <f t="shared" si="98"/>
        <v>5000</v>
      </c>
      <c r="AB647" s="333">
        <f t="shared" si="96"/>
        <v>5000</v>
      </c>
      <c r="AC647" s="327"/>
      <c r="AD647" s="149"/>
      <c r="AE647" s="327"/>
      <c r="AF647" s="334" t="s">
        <v>111</v>
      </c>
      <c r="AG647" s="334" t="s">
        <v>111</v>
      </c>
      <c r="AH647" s="149"/>
      <c r="AI647" s="149"/>
      <c r="AJ647" s="335"/>
      <c r="AK647" s="149"/>
      <c r="AL647" s="327"/>
      <c r="AM647" s="149"/>
      <c r="AN647" s="327"/>
      <c r="AO647" s="327"/>
      <c r="AP647" s="149"/>
      <c r="AQ647" s="332"/>
      <c r="AR647" s="330"/>
      <c r="AS647" s="149"/>
      <c r="AT647" s="149"/>
      <c r="AU647" s="149"/>
      <c r="AV647" s="149"/>
      <c r="AW647" s="149"/>
      <c r="AX647" s="336"/>
      <c r="AY647" s="336"/>
      <c r="AZ647" s="336">
        <f t="shared" si="97"/>
        <v>0</v>
      </c>
      <c r="BA647" s="149"/>
      <c r="BB647" s="149"/>
      <c r="BC647" s="149"/>
      <c r="BD647" s="160" t="e">
        <f t="shared" si="102"/>
        <v>#DIV/0!</v>
      </c>
      <c r="BE647" s="160">
        <f t="shared" si="103"/>
        <v>0</v>
      </c>
      <c r="BF647" s="159">
        <f t="shared" si="104"/>
        <v>11</v>
      </c>
      <c r="BG647" s="159">
        <f t="shared" si="105"/>
        <v>0</v>
      </c>
      <c r="BH647" s="159">
        <f t="shared" si="106"/>
        <v>0</v>
      </c>
      <c r="BI647" s="159">
        <f t="shared" si="107"/>
        <v>0</v>
      </c>
      <c r="BJ647" s="159">
        <f t="shared" si="108"/>
        <v>0</v>
      </c>
    </row>
    <row r="648" spans="1:62" s="159" customFormat="1" ht="17.25" thickTop="1" thickBot="1">
      <c r="A648" s="326">
        <v>15792</v>
      </c>
      <c r="B648" s="327">
        <v>42169</v>
      </c>
      <c r="C648" s="149" t="s">
        <v>110</v>
      </c>
      <c r="D648" s="151">
        <v>1000</v>
      </c>
      <c r="E648" s="151"/>
      <c r="F648" s="151"/>
      <c r="G648" s="151">
        <f t="shared" si="90"/>
        <v>1000</v>
      </c>
      <c r="H648" s="149"/>
      <c r="I648" s="149"/>
      <c r="J648" s="150"/>
      <c r="K648" s="151">
        <f t="shared" si="99"/>
        <v>0</v>
      </c>
      <c r="L648" s="151">
        <f t="shared" si="100"/>
        <v>0</v>
      </c>
      <c r="M648" s="149" t="s">
        <v>3146</v>
      </c>
      <c r="N648" s="328"/>
      <c r="O648" s="329"/>
      <c r="P648" s="151">
        <f t="shared" si="101"/>
        <v>-1000</v>
      </c>
      <c r="Q648" s="327"/>
      <c r="R648" s="330" t="s">
        <v>3147</v>
      </c>
      <c r="S648" s="330" t="s">
        <v>3148</v>
      </c>
      <c r="T648" s="331"/>
      <c r="U648" s="332">
        <v>25909060103731</v>
      </c>
      <c r="V648" s="326"/>
      <c r="W648" s="149"/>
      <c r="X648" s="149"/>
      <c r="Y648" s="149"/>
      <c r="Z648" s="150"/>
      <c r="AA648" s="151">
        <f t="shared" si="98"/>
        <v>1000</v>
      </c>
      <c r="AB648" s="333">
        <f t="shared" si="96"/>
        <v>1000</v>
      </c>
      <c r="AC648" s="327"/>
      <c r="AD648" s="149"/>
      <c r="AE648" s="327"/>
      <c r="AF648" s="334" t="s">
        <v>1886</v>
      </c>
      <c r="AG648" s="334" t="s">
        <v>211</v>
      </c>
      <c r="AH648" s="149"/>
      <c r="AI648" s="149"/>
      <c r="AJ648" s="335"/>
      <c r="AK648" s="149"/>
      <c r="AL648" s="327"/>
      <c r="AM648" s="149"/>
      <c r="AN648" s="327"/>
      <c r="AO648" s="327"/>
      <c r="AP648" s="149" t="s">
        <v>3149</v>
      </c>
      <c r="AQ648" s="332"/>
      <c r="AR648" s="330" t="s">
        <v>3150</v>
      </c>
      <c r="AS648" s="149"/>
      <c r="AT648" s="149"/>
      <c r="AU648" s="149"/>
      <c r="AV648" s="149"/>
      <c r="AW648" s="149"/>
      <c r="AX648" s="336"/>
      <c r="AY648" s="336"/>
      <c r="AZ648" s="336">
        <f t="shared" si="97"/>
        <v>0</v>
      </c>
      <c r="BA648" s="149"/>
      <c r="BB648" s="149"/>
      <c r="BC648" s="149"/>
      <c r="BD648" s="160" t="e">
        <f t="shared" si="102"/>
        <v>#DIV/0!</v>
      </c>
      <c r="BE648" s="160">
        <f t="shared" si="103"/>
        <v>0</v>
      </c>
      <c r="BF648" s="159">
        <f t="shared" si="104"/>
        <v>11</v>
      </c>
      <c r="BG648" s="159">
        <f t="shared" si="105"/>
        <v>8</v>
      </c>
      <c r="BH648" s="159">
        <f t="shared" si="106"/>
        <v>14</v>
      </c>
      <c r="BI648" s="159">
        <f t="shared" si="107"/>
        <v>0</v>
      </c>
      <c r="BJ648" s="159">
        <f t="shared" si="108"/>
        <v>11</v>
      </c>
    </row>
    <row r="649" spans="1:62" s="159" customFormat="1" ht="17.25" thickTop="1" thickBot="1">
      <c r="A649" s="326">
        <v>29381</v>
      </c>
      <c r="B649" s="327">
        <v>42033</v>
      </c>
      <c r="C649" s="149" t="s">
        <v>99</v>
      </c>
      <c r="D649" s="151">
        <v>10000</v>
      </c>
      <c r="E649" s="151"/>
      <c r="F649" s="151"/>
      <c r="G649" s="151">
        <f t="shared" si="90"/>
        <v>10000</v>
      </c>
      <c r="H649" s="149"/>
      <c r="I649" s="149"/>
      <c r="J649" s="150"/>
      <c r="K649" s="151">
        <f t="shared" si="99"/>
        <v>0</v>
      </c>
      <c r="L649" s="151">
        <f t="shared" si="100"/>
        <v>0</v>
      </c>
      <c r="M649" s="149" t="s">
        <v>3151</v>
      </c>
      <c r="N649" s="328"/>
      <c r="O649" s="329"/>
      <c r="P649" s="151">
        <f t="shared" si="101"/>
        <v>-10000</v>
      </c>
      <c r="Q649" s="327"/>
      <c r="R649" s="330" t="s">
        <v>3152</v>
      </c>
      <c r="S649" s="330">
        <v>1111114737</v>
      </c>
      <c r="T649" s="331"/>
      <c r="U649" s="332" t="s">
        <v>3153</v>
      </c>
      <c r="V649" s="326"/>
      <c r="W649" s="149"/>
      <c r="X649" s="149"/>
      <c r="Y649" s="149"/>
      <c r="Z649" s="150"/>
      <c r="AA649" s="151">
        <f t="shared" si="98"/>
        <v>10000</v>
      </c>
      <c r="AB649" s="333">
        <f t="shared" si="96"/>
        <v>10000</v>
      </c>
      <c r="AC649" s="327"/>
      <c r="AD649" s="149"/>
      <c r="AE649" s="327"/>
      <c r="AF649" s="334" t="s">
        <v>211</v>
      </c>
      <c r="AG649" s="334" t="s">
        <v>211</v>
      </c>
      <c r="AH649" s="149"/>
      <c r="AI649" s="149"/>
      <c r="AJ649" s="335"/>
      <c r="AK649" s="149"/>
      <c r="AL649" s="327"/>
      <c r="AM649" s="149"/>
      <c r="AN649" s="327"/>
      <c r="AO649" s="327"/>
      <c r="AP649" s="149"/>
      <c r="AQ649" s="332"/>
      <c r="AR649" s="330"/>
      <c r="AS649" s="149"/>
      <c r="AT649" s="149"/>
      <c r="AU649" s="149"/>
      <c r="AV649" s="149"/>
      <c r="AW649" s="149"/>
      <c r="AX649" s="336"/>
      <c r="AY649" s="336"/>
      <c r="AZ649" s="336">
        <f t="shared" si="97"/>
        <v>0</v>
      </c>
      <c r="BA649" s="149"/>
      <c r="BB649" s="149"/>
      <c r="BC649" s="149"/>
      <c r="BD649" s="160" t="e">
        <f t="shared" si="102"/>
        <v>#DIV/0!</v>
      </c>
      <c r="BE649" s="160">
        <f t="shared" si="103"/>
        <v>0</v>
      </c>
      <c r="BF649" s="159">
        <f t="shared" si="104"/>
        <v>11</v>
      </c>
      <c r="BG649" s="159">
        <f t="shared" si="105"/>
        <v>10</v>
      </c>
      <c r="BH649" s="159">
        <f t="shared" si="106"/>
        <v>14</v>
      </c>
      <c r="BI649" s="159">
        <f t="shared" si="107"/>
        <v>0</v>
      </c>
      <c r="BJ649" s="159">
        <f t="shared" si="108"/>
        <v>0</v>
      </c>
    </row>
    <row r="650" spans="1:62" s="159" customFormat="1" ht="17.25" thickTop="1" thickBot="1">
      <c r="A650" s="326">
        <v>30039</v>
      </c>
      <c r="B650" s="327">
        <v>42058</v>
      </c>
      <c r="C650" s="149" t="s">
        <v>99</v>
      </c>
      <c r="D650" s="151">
        <v>4800</v>
      </c>
      <c r="E650" s="151"/>
      <c r="F650" s="151"/>
      <c r="G650" s="151">
        <f t="shared" si="90"/>
        <v>4800</v>
      </c>
      <c r="H650" s="149"/>
      <c r="I650" s="149"/>
      <c r="J650" s="150"/>
      <c r="K650" s="151">
        <f t="shared" si="99"/>
        <v>0</v>
      </c>
      <c r="L650" s="151">
        <f t="shared" si="100"/>
        <v>0</v>
      </c>
      <c r="M650" s="149" t="s">
        <v>1968</v>
      </c>
      <c r="N650" s="328"/>
      <c r="O650" s="329"/>
      <c r="P650" s="151">
        <f t="shared" si="101"/>
        <v>-4800</v>
      </c>
      <c r="Q650" s="327"/>
      <c r="R650" s="330" t="s">
        <v>1970</v>
      </c>
      <c r="S650" s="330">
        <v>25164169</v>
      </c>
      <c r="T650" s="331"/>
      <c r="U650" s="332"/>
      <c r="V650" s="326"/>
      <c r="W650" s="149"/>
      <c r="X650" s="149"/>
      <c r="Y650" s="149"/>
      <c r="Z650" s="150"/>
      <c r="AA650" s="151">
        <f t="shared" si="98"/>
        <v>4800</v>
      </c>
      <c r="AB650" s="333">
        <f t="shared" si="96"/>
        <v>4800</v>
      </c>
      <c r="AC650" s="327"/>
      <c r="AD650" s="149"/>
      <c r="AE650" s="327"/>
      <c r="AF650" s="334" t="s">
        <v>111</v>
      </c>
      <c r="AG650" s="334" t="s">
        <v>111</v>
      </c>
      <c r="AH650" s="149"/>
      <c r="AI650" s="149"/>
      <c r="AJ650" s="335"/>
      <c r="AK650" s="149"/>
      <c r="AL650" s="327"/>
      <c r="AM650" s="149"/>
      <c r="AN650" s="327"/>
      <c r="AO650" s="327"/>
      <c r="AP650" s="149"/>
      <c r="AQ650" s="332"/>
      <c r="AR650" s="330"/>
      <c r="AS650" s="149"/>
      <c r="AT650" s="149"/>
      <c r="AU650" s="149"/>
      <c r="AV650" s="149"/>
      <c r="AW650" s="149"/>
      <c r="AX650" s="336"/>
      <c r="AY650" s="336"/>
      <c r="AZ650" s="336">
        <f t="shared" si="97"/>
        <v>0</v>
      </c>
      <c r="BA650" s="149"/>
      <c r="BB650" s="149"/>
      <c r="BC650" s="149"/>
      <c r="BD650" s="160" t="e">
        <f t="shared" si="102"/>
        <v>#DIV/0!</v>
      </c>
      <c r="BE650" s="160">
        <f t="shared" si="103"/>
        <v>0</v>
      </c>
      <c r="BF650" s="159">
        <f t="shared" si="104"/>
        <v>11</v>
      </c>
      <c r="BG650" s="159">
        <f t="shared" si="105"/>
        <v>8</v>
      </c>
      <c r="BH650" s="159">
        <f t="shared" si="106"/>
        <v>0</v>
      </c>
      <c r="BI650" s="159">
        <f t="shared" si="107"/>
        <v>0</v>
      </c>
      <c r="BJ650" s="159">
        <f t="shared" si="108"/>
        <v>0</v>
      </c>
    </row>
    <row r="651" spans="1:62" s="159" customFormat="1" ht="17.25" thickTop="1" thickBot="1">
      <c r="A651" s="326">
        <v>15051</v>
      </c>
      <c r="B651" s="327">
        <v>42103</v>
      </c>
      <c r="C651" s="149" t="s">
        <v>103</v>
      </c>
      <c r="D651" s="151">
        <v>13700</v>
      </c>
      <c r="E651" s="151"/>
      <c r="F651" s="151"/>
      <c r="G651" s="151">
        <f t="shared" si="90"/>
        <v>13700</v>
      </c>
      <c r="H651" s="149"/>
      <c r="I651" s="149"/>
      <c r="J651" s="150"/>
      <c r="K651" s="151">
        <f t="shared" si="99"/>
        <v>0</v>
      </c>
      <c r="L651" s="151">
        <f t="shared" si="100"/>
        <v>0</v>
      </c>
      <c r="M651" s="149" t="s">
        <v>3154</v>
      </c>
      <c r="N651" s="328"/>
      <c r="O651" s="329"/>
      <c r="P651" s="151">
        <f t="shared" si="101"/>
        <v>-13700</v>
      </c>
      <c r="Q651" s="327"/>
      <c r="R651" s="330" t="s">
        <v>3155</v>
      </c>
      <c r="S651" s="330" t="s">
        <v>3156</v>
      </c>
      <c r="T651" s="331"/>
      <c r="U651" s="332">
        <v>28010060104027</v>
      </c>
      <c r="V651" s="326"/>
      <c r="W651" s="149"/>
      <c r="X651" s="149"/>
      <c r="Y651" s="149"/>
      <c r="Z651" s="150"/>
      <c r="AA651" s="151">
        <f t="shared" si="98"/>
        <v>13700</v>
      </c>
      <c r="AB651" s="333">
        <f t="shared" si="96"/>
        <v>13700</v>
      </c>
      <c r="AC651" s="327"/>
      <c r="AD651" s="149"/>
      <c r="AE651" s="327"/>
      <c r="AF651" s="334" t="s">
        <v>636</v>
      </c>
      <c r="AG651" s="334" t="s">
        <v>3157</v>
      </c>
      <c r="AH651" s="149"/>
      <c r="AI651" s="149"/>
      <c r="AJ651" s="335"/>
      <c r="AK651" s="149"/>
      <c r="AL651" s="327"/>
      <c r="AM651" s="149"/>
      <c r="AN651" s="327"/>
      <c r="AO651" s="327"/>
      <c r="AP651" s="149"/>
      <c r="AQ651" s="332"/>
      <c r="AR651" s="330"/>
      <c r="AS651" s="149"/>
      <c r="AT651" s="149"/>
      <c r="AU651" s="149"/>
      <c r="AV651" s="149"/>
      <c r="AW651" s="149"/>
      <c r="AX651" s="336"/>
      <c r="AY651" s="336"/>
      <c r="AZ651" s="336">
        <f t="shared" si="97"/>
        <v>0</v>
      </c>
      <c r="BA651" s="149"/>
      <c r="BB651" s="149"/>
      <c r="BC651" s="149"/>
      <c r="BD651" s="160" t="e">
        <f t="shared" si="102"/>
        <v>#DIV/0!</v>
      </c>
      <c r="BE651" s="160">
        <f t="shared" si="103"/>
        <v>0</v>
      </c>
      <c r="BF651" s="159">
        <f t="shared" si="104"/>
        <v>11</v>
      </c>
      <c r="BG651" s="159">
        <f t="shared" si="105"/>
        <v>8</v>
      </c>
      <c r="BH651" s="159">
        <f t="shared" si="106"/>
        <v>14</v>
      </c>
      <c r="BI651" s="159">
        <f t="shared" si="107"/>
        <v>0</v>
      </c>
      <c r="BJ651" s="159">
        <f t="shared" si="108"/>
        <v>0</v>
      </c>
    </row>
    <row r="652" spans="1:62" s="159" customFormat="1" ht="17.25" thickTop="1" thickBot="1">
      <c r="A652" s="326">
        <v>8476</v>
      </c>
      <c r="B652" s="327">
        <v>41778</v>
      </c>
      <c r="C652" s="149" t="s">
        <v>110</v>
      </c>
      <c r="D652" s="151">
        <v>500</v>
      </c>
      <c r="E652" s="151"/>
      <c r="F652" s="151"/>
      <c r="G652" s="151">
        <f t="shared" si="90"/>
        <v>500</v>
      </c>
      <c r="H652" s="149"/>
      <c r="I652" s="149"/>
      <c r="J652" s="150"/>
      <c r="K652" s="151">
        <f t="shared" si="99"/>
        <v>0</v>
      </c>
      <c r="L652" s="151">
        <f t="shared" si="100"/>
        <v>0</v>
      </c>
      <c r="M652" s="149" t="s">
        <v>3158</v>
      </c>
      <c r="N652" s="328"/>
      <c r="O652" s="329"/>
      <c r="P652" s="151">
        <f t="shared" si="101"/>
        <v>-500</v>
      </c>
      <c r="Q652" s="327"/>
      <c r="R652" s="330" t="s">
        <v>3159</v>
      </c>
      <c r="S652" s="330" t="s">
        <v>3160</v>
      </c>
      <c r="T652" s="331"/>
      <c r="U652" s="332">
        <v>27806031400674</v>
      </c>
      <c r="V652" s="326"/>
      <c r="W652" s="149"/>
      <c r="X652" s="149"/>
      <c r="Y652" s="149"/>
      <c r="Z652" s="150"/>
      <c r="AA652" s="151">
        <f t="shared" si="98"/>
        <v>500</v>
      </c>
      <c r="AB652" s="333">
        <f t="shared" si="96"/>
        <v>500</v>
      </c>
      <c r="AC652" s="327"/>
      <c r="AD652" s="149"/>
      <c r="AE652" s="327"/>
      <c r="AF652" s="334" t="s">
        <v>1526</v>
      </c>
      <c r="AG652" s="334" t="s">
        <v>1079</v>
      </c>
      <c r="AH652" s="149"/>
      <c r="AI652" s="149"/>
      <c r="AJ652" s="335"/>
      <c r="AK652" s="149"/>
      <c r="AL652" s="327"/>
      <c r="AM652" s="149"/>
      <c r="AN652" s="327"/>
      <c r="AO652" s="327"/>
      <c r="AP652" s="149" t="s">
        <v>3161</v>
      </c>
      <c r="AQ652" s="332"/>
      <c r="AR652" s="330" t="s">
        <v>3162</v>
      </c>
      <c r="AS652" s="149"/>
      <c r="AT652" s="149"/>
      <c r="AU652" s="149"/>
      <c r="AV652" s="149"/>
      <c r="AW652" s="149"/>
      <c r="AX652" s="336"/>
      <c r="AY652" s="336"/>
      <c r="AZ652" s="336">
        <f t="shared" si="97"/>
        <v>0</v>
      </c>
      <c r="BA652" s="149"/>
      <c r="BB652" s="149"/>
      <c r="BC652" s="149"/>
      <c r="BD652" s="160" t="e">
        <f t="shared" si="102"/>
        <v>#DIV/0!</v>
      </c>
      <c r="BE652" s="160">
        <f t="shared" si="103"/>
        <v>0</v>
      </c>
      <c r="BF652" s="159">
        <f t="shared" si="104"/>
        <v>11</v>
      </c>
      <c r="BG652" s="159">
        <f t="shared" si="105"/>
        <v>11</v>
      </c>
      <c r="BH652" s="159">
        <f t="shared" si="106"/>
        <v>14</v>
      </c>
      <c r="BI652" s="159">
        <f t="shared" si="107"/>
        <v>0</v>
      </c>
      <c r="BJ652" s="159">
        <f t="shared" si="108"/>
        <v>11</v>
      </c>
    </row>
    <row r="653" spans="1:62" s="159" customFormat="1" ht="17.25" thickTop="1" thickBot="1">
      <c r="A653" s="326" t="s">
        <v>3163</v>
      </c>
      <c r="B653" s="327" t="s">
        <v>3164</v>
      </c>
      <c r="C653" s="149" t="s">
        <v>110</v>
      </c>
      <c r="D653" s="151">
        <v>5000</v>
      </c>
      <c r="E653" s="151"/>
      <c r="F653" s="151"/>
      <c r="G653" s="151">
        <f t="shared" si="90"/>
        <v>5000</v>
      </c>
      <c r="H653" s="149"/>
      <c r="I653" s="149"/>
      <c r="J653" s="150"/>
      <c r="K653" s="151">
        <f t="shared" si="99"/>
        <v>0</v>
      </c>
      <c r="L653" s="151">
        <f t="shared" si="100"/>
        <v>0</v>
      </c>
      <c r="M653" s="149" t="s">
        <v>3165</v>
      </c>
      <c r="N653" s="328"/>
      <c r="O653" s="329"/>
      <c r="P653" s="151">
        <f t="shared" si="101"/>
        <v>-5000</v>
      </c>
      <c r="Q653" s="327"/>
      <c r="R653" s="330" t="s">
        <v>3166</v>
      </c>
      <c r="S653" s="330"/>
      <c r="T653" s="331"/>
      <c r="U653" s="332"/>
      <c r="V653" s="326"/>
      <c r="W653" s="149"/>
      <c r="X653" s="149"/>
      <c r="Y653" s="149"/>
      <c r="Z653" s="150"/>
      <c r="AA653" s="151">
        <f t="shared" si="98"/>
        <v>5000</v>
      </c>
      <c r="AB653" s="333">
        <f t="shared" si="96"/>
        <v>5000</v>
      </c>
      <c r="AC653" s="327"/>
      <c r="AD653" s="149"/>
      <c r="AE653" s="327"/>
      <c r="AF653" s="334" t="s">
        <v>223</v>
      </c>
      <c r="AG653" s="334" t="s">
        <v>211</v>
      </c>
      <c r="AH653" s="149"/>
      <c r="AI653" s="149"/>
      <c r="AJ653" s="335"/>
      <c r="AK653" s="149"/>
      <c r="AL653" s="327"/>
      <c r="AM653" s="149"/>
      <c r="AN653" s="327"/>
      <c r="AO653" s="327"/>
      <c r="AP653" s="149" t="s">
        <v>3167</v>
      </c>
      <c r="AQ653" s="332"/>
      <c r="AR653" s="330"/>
      <c r="AS653" s="149"/>
      <c r="AT653" s="149"/>
      <c r="AU653" s="149"/>
      <c r="AV653" s="149"/>
      <c r="AW653" s="149"/>
      <c r="AX653" s="336"/>
      <c r="AY653" s="336"/>
      <c r="AZ653" s="336">
        <f t="shared" si="97"/>
        <v>0</v>
      </c>
      <c r="BA653" s="149"/>
      <c r="BB653" s="149"/>
      <c r="BC653" s="149"/>
      <c r="BD653" s="160" t="e">
        <f t="shared" si="102"/>
        <v>#DIV/0!</v>
      </c>
      <c r="BE653" s="160">
        <f t="shared" si="103"/>
        <v>0</v>
      </c>
      <c r="BF653" s="159">
        <f t="shared" si="104"/>
        <v>11</v>
      </c>
      <c r="BG653" s="159">
        <f t="shared" si="105"/>
        <v>0</v>
      </c>
      <c r="BH653" s="159">
        <f t="shared" si="106"/>
        <v>0</v>
      </c>
      <c r="BI653" s="159">
        <f t="shared" si="107"/>
        <v>0</v>
      </c>
      <c r="BJ653" s="159">
        <f t="shared" si="108"/>
        <v>0</v>
      </c>
    </row>
    <row r="654" spans="1:62" s="159" customFormat="1" ht="17.25" thickTop="1" thickBot="1">
      <c r="A654" s="326">
        <v>15549</v>
      </c>
      <c r="B654" s="327">
        <v>42145</v>
      </c>
      <c r="C654" s="149" t="s">
        <v>110</v>
      </c>
      <c r="D654" s="151">
        <v>1000</v>
      </c>
      <c r="E654" s="151"/>
      <c r="F654" s="151"/>
      <c r="G654" s="151">
        <f t="shared" si="90"/>
        <v>1000</v>
      </c>
      <c r="H654" s="149"/>
      <c r="I654" s="149"/>
      <c r="J654" s="150"/>
      <c r="K654" s="151">
        <f t="shared" si="99"/>
        <v>0</v>
      </c>
      <c r="L654" s="151">
        <f t="shared" si="100"/>
        <v>0</v>
      </c>
      <c r="M654" s="149" t="s">
        <v>3168</v>
      </c>
      <c r="N654" s="328"/>
      <c r="O654" s="329"/>
      <c r="P654" s="151">
        <f t="shared" si="101"/>
        <v>-1000</v>
      </c>
      <c r="Q654" s="327"/>
      <c r="R654" s="330" t="s">
        <v>3169</v>
      </c>
      <c r="S654" s="330"/>
      <c r="T654" s="331"/>
      <c r="U654" s="332">
        <v>28102041200076</v>
      </c>
      <c r="V654" s="326"/>
      <c r="W654" s="149"/>
      <c r="X654" s="149"/>
      <c r="Y654" s="149"/>
      <c r="Z654" s="150"/>
      <c r="AA654" s="151">
        <f t="shared" si="98"/>
        <v>1000</v>
      </c>
      <c r="AB654" s="333">
        <f t="shared" si="96"/>
        <v>1000</v>
      </c>
      <c r="AC654" s="327"/>
      <c r="AD654" s="149"/>
      <c r="AE654" s="327"/>
      <c r="AF654" s="334" t="s">
        <v>223</v>
      </c>
      <c r="AG654" s="334" t="s">
        <v>211</v>
      </c>
      <c r="AH654" s="149"/>
      <c r="AI654" s="149"/>
      <c r="AJ654" s="335"/>
      <c r="AK654" s="149"/>
      <c r="AL654" s="327"/>
      <c r="AM654" s="149"/>
      <c r="AN654" s="327"/>
      <c r="AO654" s="327"/>
      <c r="AP654" s="149" t="s">
        <v>3170</v>
      </c>
      <c r="AQ654" s="332"/>
      <c r="AR654" s="330"/>
      <c r="AS654" s="149"/>
      <c r="AT654" s="149"/>
      <c r="AU654" s="149"/>
      <c r="AV654" s="149"/>
      <c r="AW654" s="149"/>
      <c r="AX654" s="336"/>
      <c r="AY654" s="336"/>
      <c r="AZ654" s="336">
        <f t="shared" si="97"/>
        <v>0</v>
      </c>
      <c r="BA654" s="149"/>
      <c r="BB654" s="149"/>
      <c r="BC654" s="149"/>
      <c r="BD654" s="160" t="e">
        <f t="shared" si="102"/>
        <v>#DIV/0!</v>
      </c>
      <c r="BE654" s="160">
        <f t="shared" si="103"/>
        <v>0</v>
      </c>
      <c r="BF654" s="159">
        <f t="shared" si="104"/>
        <v>11</v>
      </c>
      <c r="BG654" s="159">
        <f t="shared" si="105"/>
        <v>0</v>
      </c>
      <c r="BH654" s="159">
        <f t="shared" si="106"/>
        <v>14</v>
      </c>
      <c r="BI654" s="159">
        <f t="shared" si="107"/>
        <v>0</v>
      </c>
      <c r="BJ654" s="159">
        <f t="shared" si="108"/>
        <v>0</v>
      </c>
    </row>
    <row r="655" spans="1:62" s="159" customFormat="1" ht="17.25" thickTop="1" thickBot="1">
      <c r="A655" s="326" t="s">
        <v>3171</v>
      </c>
      <c r="B655" s="327" t="s">
        <v>3172</v>
      </c>
      <c r="C655" s="149" t="s">
        <v>110</v>
      </c>
      <c r="D655" s="151">
        <v>12000</v>
      </c>
      <c r="E655" s="151"/>
      <c r="F655" s="151"/>
      <c r="G655" s="151">
        <f t="shared" si="90"/>
        <v>12000</v>
      </c>
      <c r="H655" s="149"/>
      <c r="I655" s="149"/>
      <c r="J655" s="150"/>
      <c r="K655" s="151">
        <f t="shared" si="99"/>
        <v>0</v>
      </c>
      <c r="L655" s="151">
        <f t="shared" si="100"/>
        <v>0</v>
      </c>
      <c r="M655" s="149" t="s">
        <v>3173</v>
      </c>
      <c r="N655" s="328"/>
      <c r="O655" s="329"/>
      <c r="P655" s="151">
        <f t="shared" si="101"/>
        <v>-12000</v>
      </c>
      <c r="Q655" s="327"/>
      <c r="R655" s="330" t="s">
        <v>3174</v>
      </c>
      <c r="S655" s="330"/>
      <c r="T655" s="331"/>
      <c r="U655" s="332">
        <v>27603200102272</v>
      </c>
      <c r="V655" s="326"/>
      <c r="W655" s="149"/>
      <c r="X655" s="149"/>
      <c r="Y655" s="149"/>
      <c r="Z655" s="150"/>
      <c r="AA655" s="151">
        <f t="shared" si="98"/>
        <v>12000</v>
      </c>
      <c r="AB655" s="333">
        <f t="shared" si="96"/>
        <v>12000</v>
      </c>
      <c r="AC655" s="327"/>
      <c r="AD655" s="149"/>
      <c r="AE655" s="327"/>
      <c r="AF655" s="334" t="s">
        <v>1848</v>
      </c>
      <c r="AG655" s="334" t="s">
        <v>111</v>
      </c>
      <c r="AH655" s="149"/>
      <c r="AI655" s="149"/>
      <c r="AJ655" s="335"/>
      <c r="AK655" s="149"/>
      <c r="AL655" s="327"/>
      <c r="AM655" s="149"/>
      <c r="AN655" s="327"/>
      <c r="AO655" s="327"/>
      <c r="AP655" s="149" t="s">
        <v>3175</v>
      </c>
      <c r="AQ655" s="332"/>
      <c r="AR655" s="330" t="s">
        <v>3176</v>
      </c>
      <c r="AS655" s="149"/>
      <c r="AT655" s="149"/>
      <c r="AU655" s="149"/>
      <c r="AV655" s="149"/>
      <c r="AW655" s="149"/>
      <c r="AX655" s="336"/>
      <c r="AY655" s="336"/>
      <c r="AZ655" s="336">
        <f t="shared" si="97"/>
        <v>0</v>
      </c>
      <c r="BA655" s="149"/>
      <c r="BB655" s="149"/>
      <c r="BC655" s="149"/>
      <c r="BD655" s="160" t="e">
        <f t="shared" si="102"/>
        <v>#DIV/0!</v>
      </c>
      <c r="BE655" s="160">
        <f t="shared" si="103"/>
        <v>0</v>
      </c>
      <c r="BF655" s="159">
        <f t="shared" si="104"/>
        <v>11</v>
      </c>
      <c r="BG655" s="159">
        <f t="shared" si="105"/>
        <v>0</v>
      </c>
      <c r="BH655" s="159">
        <f t="shared" si="106"/>
        <v>14</v>
      </c>
      <c r="BI655" s="159">
        <f t="shared" si="107"/>
        <v>0</v>
      </c>
      <c r="BJ655" s="159">
        <f t="shared" si="108"/>
        <v>11</v>
      </c>
    </row>
    <row r="656" spans="1:62" s="159" customFormat="1" ht="17.25" thickTop="1" thickBot="1">
      <c r="A656" s="326">
        <v>17874</v>
      </c>
      <c r="B656" s="327">
        <v>42150</v>
      </c>
      <c r="C656" s="149" t="s">
        <v>3177</v>
      </c>
      <c r="D656" s="151">
        <v>1000</v>
      </c>
      <c r="E656" s="151"/>
      <c r="F656" s="151"/>
      <c r="G656" s="151">
        <f t="shared" si="90"/>
        <v>1000</v>
      </c>
      <c r="H656" s="149"/>
      <c r="I656" s="149"/>
      <c r="J656" s="150"/>
      <c r="K656" s="151">
        <f t="shared" si="99"/>
        <v>0</v>
      </c>
      <c r="L656" s="151">
        <f t="shared" si="100"/>
        <v>0</v>
      </c>
      <c r="M656" s="149" t="s">
        <v>3178</v>
      </c>
      <c r="N656" s="328"/>
      <c r="O656" s="329"/>
      <c r="P656" s="151">
        <f t="shared" si="101"/>
        <v>-1000</v>
      </c>
      <c r="Q656" s="327"/>
      <c r="R656" s="330"/>
      <c r="S656" s="330"/>
      <c r="T656" s="331"/>
      <c r="U656" s="332">
        <v>27410170104558</v>
      </c>
      <c r="V656" s="326"/>
      <c r="W656" s="149"/>
      <c r="X656" s="149"/>
      <c r="Y656" s="149"/>
      <c r="Z656" s="150"/>
      <c r="AA656" s="151">
        <f t="shared" si="98"/>
        <v>1000</v>
      </c>
      <c r="AB656" s="333">
        <f t="shared" si="96"/>
        <v>1000</v>
      </c>
      <c r="AC656" s="327"/>
      <c r="AD656" s="149"/>
      <c r="AE656" s="327"/>
      <c r="AF656" s="334" t="s">
        <v>1408</v>
      </c>
      <c r="AG656" s="334" t="s">
        <v>844</v>
      </c>
      <c r="AH656" s="149"/>
      <c r="AI656" s="149"/>
      <c r="AJ656" s="335"/>
      <c r="AK656" s="149"/>
      <c r="AL656" s="327"/>
      <c r="AM656" s="149"/>
      <c r="AN656" s="327"/>
      <c r="AO656" s="327"/>
      <c r="AP656" s="149" t="s">
        <v>3179</v>
      </c>
      <c r="AQ656" s="332"/>
      <c r="AR656" s="330"/>
      <c r="AS656" s="149"/>
      <c r="AT656" s="149"/>
      <c r="AU656" s="149"/>
      <c r="AV656" s="149"/>
      <c r="AW656" s="149"/>
      <c r="AX656" s="336"/>
      <c r="AY656" s="336"/>
      <c r="AZ656" s="336">
        <f t="shared" si="97"/>
        <v>0</v>
      </c>
      <c r="BA656" s="149"/>
      <c r="BB656" s="149"/>
      <c r="BC656" s="149"/>
      <c r="BD656" s="160" t="e">
        <f t="shared" si="102"/>
        <v>#DIV/0!</v>
      </c>
      <c r="BE656" s="160">
        <f t="shared" si="103"/>
        <v>0</v>
      </c>
      <c r="BF656" s="159">
        <f t="shared" si="104"/>
        <v>0</v>
      </c>
      <c r="BG656" s="159">
        <f t="shared" si="105"/>
        <v>0</v>
      </c>
      <c r="BH656" s="159">
        <f t="shared" si="106"/>
        <v>14</v>
      </c>
      <c r="BI656" s="159">
        <f t="shared" si="107"/>
        <v>0</v>
      </c>
      <c r="BJ656" s="159">
        <f t="shared" si="108"/>
        <v>0</v>
      </c>
    </row>
    <row r="657" spans="1:62" s="159" customFormat="1" ht="17.25" thickTop="1" thickBot="1">
      <c r="A657" s="326">
        <v>16584</v>
      </c>
      <c r="B657" s="327">
        <v>42240</v>
      </c>
      <c r="C657" s="149" t="s">
        <v>110</v>
      </c>
      <c r="D657" s="151">
        <v>28000</v>
      </c>
      <c r="E657" s="151"/>
      <c r="F657" s="151"/>
      <c r="G657" s="151">
        <f t="shared" si="90"/>
        <v>28000</v>
      </c>
      <c r="H657" s="149"/>
      <c r="I657" s="149"/>
      <c r="J657" s="150"/>
      <c r="K657" s="151">
        <f t="shared" si="99"/>
        <v>0</v>
      </c>
      <c r="L657" s="151">
        <f t="shared" si="100"/>
        <v>0</v>
      </c>
      <c r="M657" s="149" t="s">
        <v>3180</v>
      </c>
      <c r="N657" s="328"/>
      <c r="O657" s="329"/>
      <c r="P657" s="151">
        <f t="shared" si="101"/>
        <v>-28000</v>
      </c>
      <c r="Q657" s="327"/>
      <c r="R657" s="330" t="s">
        <v>3181</v>
      </c>
      <c r="S657" s="330"/>
      <c r="T657" s="331"/>
      <c r="U657" s="332">
        <v>27710310100683</v>
      </c>
      <c r="V657" s="326"/>
      <c r="W657" s="149"/>
      <c r="X657" s="149"/>
      <c r="Y657" s="149"/>
      <c r="Z657" s="150"/>
      <c r="AA657" s="151">
        <f t="shared" si="98"/>
        <v>28000</v>
      </c>
      <c r="AB657" s="333">
        <f t="shared" si="96"/>
        <v>28000</v>
      </c>
      <c r="AC657" s="327"/>
      <c r="AD657" s="149"/>
      <c r="AE657" s="327"/>
      <c r="AF657" s="334" t="s">
        <v>3182</v>
      </c>
      <c r="AG657" s="334" t="s">
        <v>211</v>
      </c>
      <c r="AH657" s="149"/>
      <c r="AI657" s="149"/>
      <c r="AJ657" s="335"/>
      <c r="AK657" s="149"/>
      <c r="AL657" s="327"/>
      <c r="AM657" s="149"/>
      <c r="AN657" s="327"/>
      <c r="AO657" s="327"/>
      <c r="AP657" s="149" t="s">
        <v>3183</v>
      </c>
      <c r="AQ657" s="332"/>
      <c r="AR657" s="330" t="s">
        <v>3184</v>
      </c>
      <c r="AS657" s="149"/>
      <c r="AT657" s="149"/>
      <c r="AU657" s="149"/>
      <c r="AV657" s="149"/>
      <c r="AW657" s="149"/>
      <c r="AX657" s="336"/>
      <c r="AY657" s="336"/>
      <c r="AZ657" s="336">
        <f t="shared" si="97"/>
        <v>0</v>
      </c>
      <c r="BA657" s="149"/>
      <c r="BB657" s="149"/>
      <c r="BC657" s="149"/>
      <c r="BD657" s="160" t="e">
        <f t="shared" si="102"/>
        <v>#DIV/0!</v>
      </c>
      <c r="BE657" s="160">
        <f t="shared" si="103"/>
        <v>0</v>
      </c>
      <c r="BF657" s="159">
        <f t="shared" si="104"/>
        <v>11</v>
      </c>
      <c r="BG657" s="159">
        <f t="shared" si="105"/>
        <v>0</v>
      </c>
      <c r="BH657" s="159">
        <f t="shared" si="106"/>
        <v>14</v>
      </c>
      <c r="BI657" s="159">
        <f t="shared" si="107"/>
        <v>0</v>
      </c>
      <c r="BJ657" s="159">
        <f t="shared" si="108"/>
        <v>11</v>
      </c>
    </row>
    <row r="658" spans="1:62" s="159" customFormat="1" ht="17.25" thickTop="1" thickBot="1">
      <c r="A658" s="326">
        <v>18376</v>
      </c>
      <c r="B658" s="327">
        <v>42242</v>
      </c>
      <c r="C658" s="149" t="s">
        <v>110</v>
      </c>
      <c r="D658" s="151">
        <v>10000</v>
      </c>
      <c r="E658" s="151"/>
      <c r="F658" s="151"/>
      <c r="G658" s="151">
        <f t="shared" si="90"/>
        <v>10000</v>
      </c>
      <c r="H658" s="149"/>
      <c r="I658" s="149"/>
      <c r="J658" s="150"/>
      <c r="K658" s="151">
        <f t="shared" si="99"/>
        <v>0</v>
      </c>
      <c r="L658" s="151">
        <f t="shared" si="100"/>
        <v>0</v>
      </c>
      <c r="M658" s="149" t="s">
        <v>3185</v>
      </c>
      <c r="N658" s="328"/>
      <c r="O658" s="329"/>
      <c r="P658" s="151">
        <f t="shared" si="101"/>
        <v>-10000</v>
      </c>
      <c r="Q658" s="327"/>
      <c r="R658" s="330"/>
      <c r="S658" s="330"/>
      <c r="T658" s="331"/>
      <c r="U658" s="332">
        <v>27605010110654</v>
      </c>
      <c r="V658" s="326"/>
      <c r="W658" s="149"/>
      <c r="X658" s="149"/>
      <c r="Y658" s="149"/>
      <c r="Z658" s="150"/>
      <c r="AA658" s="151">
        <f t="shared" ref="AA658:AA689" si="109">D658+Z658</f>
        <v>10000</v>
      </c>
      <c r="AB658" s="333">
        <f t="shared" si="96"/>
        <v>10000</v>
      </c>
      <c r="AC658" s="327"/>
      <c r="AD658" s="149"/>
      <c r="AE658" s="327"/>
      <c r="AF658" s="334" t="s">
        <v>221</v>
      </c>
      <c r="AG658" s="334" t="s">
        <v>111</v>
      </c>
      <c r="AH658" s="149"/>
      <c r="AI658" s="149"/>
      <c r="AJ658" s="335"/>
      <c r="AK658" s="149"/>
      <c r="AL658" s="327"/>
      <c r="AM658" s="149"/>
      <c r="AN658" s="327"/>
      <c r="AO658" s="327"/>
      <c r="AP658" s="149" t="s">
        <v>3186</v>
      </c>
      <c r="AQ658" s="332"/>
      <c r="AR658" s="330"/>
      <c r="AS658" s="149"/>
      <c r="AT658" s="149"/>
      <c r="AU658" s="149"/>
      <c r="AV658" s="149"/>
      <c r="AW658" s="149"/>
      <c r="AX658" s="336"/>
      <c r="AY658" s="336"/>
      <c r="AZ658" s="336">
        <f t="shared" si="97"/>
        <v>0</v>
      </c>
      <c r="BA658" s="149"/>
      <c r="BB658" s="149"/>
      <c r="BC658" s="149"/>
      <c r="BD658" s="160" t="e">
        <f t="shared" si="102"/>
        <v>#DIV/0!</v>
      </c>
      <c r="BE658" s="160">
        <f t="shared" si="103"/>
        <v>0</v>
      </c>
      <c r="BF658" s="159">
        <f t="shared" si="104"/>
        <v>0</v>
      </c>
      <c r="BG658" s="159">
        <f t="shared" si="105"/>
        <v>0</v>
      </c>
      <c r="BH658" s="159">
        <f t="shared" si="106"/>
        <v>14</v>
      </c>
      <c r="BI658" s="159">
        <f t="shared" si="107"/>
        <v>0</v>
      </c>
      <c r="BJ658" s="159">
        <f t="shared" si="108"/>
        <v>0</v>
      </c>
    </row>
    <row r="659" spans="1:62" s="159" customFormat="1" ht="17.25" thickTop="1" thickBot="1">
      <c r="A659" s="326">
        <v>16486</v>
      </c>
      <c r="B659" s="327">
        <v>42234</v>
      </c>
      <c r="C659" s="149" t="s">
        <v>103</v>
      </c>
      <c r="D659" s="151">
        <v>10000</v>
      </c>
      <c r="E659" s="151"/>
      <c r="F659" s="151"/>
      <c r="G659" s="151">
        <f t="shared" si="90"/>
        <v>10000</v>
      </c>
      <c r="H659" s="149"/>
      <c r="I659" s="149"/>
      <c r="J659" s="150"/>
      <c r="K659" s="151">
        <f t="shared" ref="K659:K690" si="110">J659/(1.13)</f>
        <v>0</v>
      </c>
      <c r="L659" s="151">
        <f t="shared" ref="L659:L690" si="111">K659*0.13</f>
        <v>0</v>
      </c>
      <c r="M659" s="149" t="s">
        <v>3187</v>
      </c>
      <c r="N659" s="328"/>
      <c r="O659" s="329"/>
      <c r="P659" s="151">
        <f t="shared" ref="P659:P690" si="112">J659-D659</f>
        <v>-10000</v>
      </c>
      <c r="Q659" s="327"/>
      <c r="R659" s="330" t="s">
        <v>3188</v>
      </c>
      <c r="S659" s="330" t="s">
        <v>3189</v>
      </c>
      <c r="T659" s="331"/>
      <c r="U659" s="332">
        <v>27212068800098</v>
      </c>
      <c r="V659" s="326"/>
      <c r="W659" s="149"/>
      <c r="X659" s="149"/>
      <c r="Y659" s="149"/>
      <c r="Z659" s="150"/>
      <c r="AA659" s="151">
        <f t="shared" si="109"/>
        <v>10000</v>
      </c>
      <c r="AB659" s="333">
        <f t="shared" si="96"/>
        <v>10000</v>
      </c>
      <c r="AC659" s="327"/>
      <c r="AD659" s="149"/>
      <c r="AE659" s="327"/>
      <c r="AF659" s="334" t="s">
        <v>1848</v>
      </c>
      <c r="AG659" s="334" t="s">
        <v>111</v>
      </c>
      <c r="AH659" s="149"/>
      <c r="AI659" s="149"/>
      <c r="AJ659" s="335"/>
      <c r="AK659" s="149"/>
      <c r="AL659" s="327"/>
      <c r="AM659" s="149"/>
      <c r="AN659" s="327"/>
      <c r="AO659" s="327"/>
      <c r="AP659" s="149" t="s">
        <v>3190</v>
      </c>
      <c r="AQ659" s="332"/>
      <c r="AR659" s="330" t="s">
        <v>3191</v>
      </c>
      <c r="AS659" s="149"/>
      <c r="AT659" s="149"/>
      <c r="AU659" s="149"/>
      <c r="AV659" s="149"/>
      <c r="AW659" s="149"/>
      <c r="AX659" s="336"/>
      <c r="AY659" s="336"/>
      <c r="AZ659" s="336">
        <f t="shared" si="97"/>
        <v>0</v>
      </c>
      <c r="BA659" s="149"/>
      <c r="BB659" s="149"/>
      <c r="BC659" s="149"/>
      <c r="BD659" s="160" t="e">
        <f t="shared" si="102"/>
        <v>#DIV/0!</v>
      </c>
      <c r="BE659" s="160">
        <f t="shared" si="103"/>
        <v>0</v>
      </c>
      <c r="BF659" s="159">
        <f t="shared" si="104"/>
        <v>11</v>
      </c>
      <c r="BG659" s="159">
        <f t="shared" si="105"/>
        <v>11</v>
      </c>
      <c r="BH659" s="159">
        <f t="shared" si="106"/>
        <v>14</v>
      </c>
      <c r="BI659" s="159">
        <f t="shared" si="107"/>
        <v>0</v>
      </c>
      <c r="BJ659" s="159">
        <f t="shared" si="108"/>
        <v>11</v>
      </c>
    </row>
    <row r="660" spans="1:62" s="159" customFormat="1" ht="17.25" thickTop="1" thickBot="1">
      <c r="A660" s="326" t="s">
        <v>3192</v>
      </c>
      <c r="B660" s="327">
        <v>42247</v>
      </c>
      <c r="C660" s="149" t="s">
        <v>110</v>
      </c>
      <c r="D660" s="151">
        <v>10000</v>
      </c>
      <c r="E660" s="151"/>
      <c r="F660" s="151"/>
      <c r="G660" s="151">
        <f t="shared" si="90"/>
        <v>10000</v>
      </c>
      <c r="H660" s="149"/>
      <c r="I660" s="149"/>
      <c r="J660" s="150"/>
      <c r="K660" s="151">
        <f t="shared" si="110"/>
        <v>0</v>
      </c>
      <c r="L660" s="151">
        <f t="shared" si="111"/>
        <v>0</v>
      </c>
      <c r="M660" s="149" t="s">
        <v>3193</v>
      </c>
      <c r="N660" s="328"/>
      <c r="O660" s="329"/>
      <c r="P660" s="151">
        <f t="shared" si="112"/>
        <v>-10000</v>
      </c>
      <c r="Q660" s="327"/>
      <c r="R660" s="330" t="s">
        <v>3194</v>
      </c>
      <c r="S660" s="330" t="s">
        <v>3195</v>
      </c>
      <c r="T660" s="331"/>
      <c r="U660" s="332">
        <v>27602082102126</v>
      </c>
      <c r="V660" s="326"/>
      <c r="W660" s="149"/>
      <c r="X660" s="149"/>
      <c r="Y660" s="149"/>
      <c r="Z660" s="150"/>
      <c r="AA660" s="151">
        <f t="shared" si="109"/>
        <v>10000</v>
      </c>
      <c r="AB660" s="333">
        <f t="shared" si="96"/>
        <v>10000</v>
      </c>
      <c r="AC660" s="327"/>
      <c r="AD660" s="149"/>
      <c r="AE660" s="327"/>
      <c r="AF660" s="334" t="s">
        <v>221</v>
      </c>
      <c r="AG660" s="334" t="s">
        <v>111</v>
      </c>
      <c r="AH660" s="149"/>
      <c r="AI660" s="149"/>
      <c r="AJ660" s="335"/>
      <c r="AK660" s="149"/>
      <c r="AL660" s="327"/>
      <c r="AM660" s="149"/>
      <c r="AN660" s="327"/>
      <c r="AO660" s="327"/>
      <c r="AP660" s="149" t="s">
        <v>3196</v>
      </c>
      <c r="AQ660" s="332"/>
      <c r="AR660" s="330" t="s">
        <v>3197</v>
      </c>
      <c r="AS660" s="149"/>
      <c r="AT660" s="149"/>
      <c r="AU660" s="149"/>
      <c r="AV660" s="149"/>
      <c r="AW660" s="149"/>
      <c r="AX660" s="336"/>
      <c r="AY660" s="336"/>
      <c r="AZ660" s="336">
        <f t="shared" si="97"/>
        <v>0</v>
      </c>
      <c r="BA660" s="149"/>
      <c r="BB660" s="149"/>
      <c r="BC660" s="149"/>
      <c r="BD660" s="160" t="e">
        <f t="shared" si="102"/>
        <v>#DIV/0!</v>
      </c>
      <c r="BE660" s="160">
        <f t="shared" si="103"/>
        <v>0</v>
      </c>
      <c r="BF660" s="159">
        <f t="shared" si="104"/>
        <v>11</v>
      </c>
      <c r="BG660" s="159">
        <f t="shared" si="105"/>
        <v>7</v>
      </c>
      <c r="BH660" s="159">
        <f t="shared" si="106"/>
        <v>14</v>
      </c>
      <c r="BI660" s="159">
        <f t="shared" si="107"/>
        <v>0</v>
      </c>
      <c r="BJ660" s="159">
        <f t="shared" si="108"/>
        <v>11</v>
      </c>
    </row>
    <row r="661" spans="1:62" s="159" customFormat="1" ht="17.25" thickTop="1" thickBot="1">
      <c r="A661" s="326">
        <v>15634</v>
      </c>
      <c r="B661" s="327">
        <v>42154</v>
      </c>
      <c r="C661" s="149" t="s">
        <v>103</v>
      </c>
      <c r="D661" s="151">
        <v>2400</v>
      </c>
      <c r="E661" s="151"/>
      <c r="F661" s="151"/>
      <c r="G661" s="151">
        <f t="shared" si="90"/>
        <v>2400</v>
      </c>
      <c r="H661" s="149"/>
      <c r="I661" s="149"/>
      <c r="J661" s="150"/>
      <c r="K661" s="151">
        <f t="shared" si="110"/>
        <v>0</v>
      </c>
      <c r="L661" s="151">
        <f t="shared" si="111"/>
        <v>0</v>
      </c>
      <c r="M661" s="149" t="s">
        <v>3198</v>
      </c>
      <c r="N661" s="328"/>
      <c r="O661" s="329"/>
      <c r="P661" s="151">
        <f t="shared" si="112"/>
        <v>-2400</v>
      </c>
      <c r="Q661" s="327"/>
      <c r="R661" s="330" t="s">
        <v>3199</v>
      </c>
      <c r="S661" s="330"/>
      <c r="T661" s="331"/>
      <c r="U661" s="332">
        <v>27907031600267</v>
      </c>
      <c r="V661" s="326"/>
      <c r="W661" s="149"/>
      <c r="X661" s="149"/>
      <c r="Y661" s="149"/>
      <c r="Z661" s="150"/>
      <c r="AA661" s="151">
        <f t="shared" si="109"/>
        <v>2400</v>
      </c>
      <c r="AB661" s="333">
        <f t="shared" si="96"/>
        <v>2400</v>
      </c>
      <c r="AC661" s="327"/>
      <c r="AD661" s="149"/>
      <c r="AE661" s="327"/>
      <c r="AF661" s="334" t="s">
        <v>1848</v>
      </c>
      <c r="AG661" s="334" t="s">
        <v>111</v>
      </c>
      <c r="AH661" s="149"/>
      <c r="AI661" s="149"/>
      <c r="AJ661" s="335"/>
      <c r="AK661" s="149"/>
      <c r="AL661" s="327"/>
      <c r="AM661" s="149"/>
      <c r="AN661" s="327"/>
      <c r="AO661" s="327"/>
      <c r="AP661" s="149"/>
      <c r="AQ661" s="332"/>
      <c r="AR661" s="330"/>
      <c r="AS661" s="149"/>
      <c r="AT661" s="149"/>
      <c r="AU661" s="149"/>
      <c r="AV661" s="149"/>
      <c r="AW661" s="149"/>
      <c r="AX661" s="336"/>
      <c r="AY661" s="336"/>
      <c r="AZ661" s="336">
        <f t="shared" si="97"/>
        <v>0</v>
      </c>
      <c r="BA661" s="149"/>
      <c r="BB661" s="149"/>
      <c r="BC661" s="149"/>
      <c r="BD661" s="160" t="e">
        <f t="shared" si="102"/>
        <v>#DIV/0!</v>
      </c>
      <c r="BE661" s="160">
        <f t="shared" si="103"/>
        <v>0</v>
      </c>
      <c r="BF661" s="159">
        <f t="shared" si="104"/>
        <v>11</v>
      </c>
      <c r="BG661" s="159">
        <f t="shared" si="105"/>
        <v>0</v>
      </c>
      <c r="BH661" s="159">
        <f t="shared" si="106"/>
        <v>14</v>
      </c>
      <c r="BI661" s="159">
        <f t="shared" si="107"/>
        <v>0</v>
      </c>
      <c r="BJ661" s="159">
        <f t="shared" si="108"/>
        <v>0</v>
      </c>
    </row>
    <row r="662" spans="1:62" s="159" customFormat="1" ht="17.25" thickTop="1" thickBot="1">
      <c r="A662" s="326">
        <v>16976</v>
      </c>
      <c r="B662" s="327">
        <v>42273</v>
      </c>
      <c r="C662" s="149" t="s">
        <v>110</v>
      </c>
      <c r="D662" s="151">
        <v>13600</v>
      </c>
      <c r="E662" s="151"/>
      <c r="F662" s="151"/>
      <c r="G662" s="151">
        <f t="shared" si="90"/>
        <v>13600</v>
      </c>
      <c r="H662" s="149"/>
      <c r="I662" s="149"/>
      <c r="J662" s="150"/>
      <c r="K662" s="151">
        <f t="shared" si="110"/>
        <v>0</v>
      </c>
      <c r="L662" s="151">
        <f t="shared" si="111"/>
        <v>0</v>
      </c>
      <c r="M662" s="149" t="s">
        <v>3200</v>
      </c>
      <c r="N662" s="328"/>
      <c r="O662" s="329"/>
      <c r="P662" s="151">
        <f t="shared" si="112"/>
        <v>-13600</v>
      </c>
      <c r="Q662" s="327"/>
      <c r="R662" s="330" t="s">
        <v>3201</v>
      </c>
      <c r="S662" s="330"/>
      <c r="T662" s="331"/>
      <c r="U662" s="332">
        <v>27509020103037</v>
      </c>
      <c r="V662" s="326"/>
      <c r="W662" s="149"/>
      <c r="X662" s="149"/>
      <c r="Y662" s="149"/>
      <c r="Z662" s="150"/>
      <c r="AA662" s="151">
        <f t="shared" si="109"/>
        <v>13600</v>
      </c>
      <c r="AB662" s="333">
        <f t="shared" si="96"/>
        <v>13600</v>
      </c>
      <c r="AC662" s="327"/>
      <c r="AD662" s="149"/>
      <c r="AE662" s="327"/>
      <c r="AF662" s="334" t="s">
        <v>636</v>
      </c>
      <c r="AG662" s="334" t="s">
        <v>844</v>
      </c>
      <c r="AH662" s="149"/>
      <c r="AI662" s="149"/>
      <c r="AJ662" s="335"/>
      <c r="AK662" s="149"/>
      <c r="AL662" s="327"/>
      <c r="AM662" s="149"/>
      <c r="AN662" s="327"/>
      <c r="AO662" s="327"/>
      <c r="AP662" s="149" t="s">
        <v>3202</v>
      </c>
      <c r="AQ662" s="332"/>
      <c r="AR662" s="330" t="s">
        <v>3203</v>
      </c>
      <c r="AS662" s="149"/>
      <c r="AT662" s="149"/>
      <c r="AU662" s="149"/>
      <c r="AV662" s="149"/>
      <c r="AW662" s="149"/>
      <c r="AX662" s="336"/>
      <c r="AY662" s="336"/>
      <c r="AZ662" s="336">
        <f t="shared" si="97"/>
        <v>0</v>
      </c>
      <c r="BA662" s="149"/>
      <c r="BB662" s="149"/>
      <c r="BC662" s="149"/>
      <c r="BD662" s="160" t="e">
        <f t="shared" si="102"/>
        <v>#DIV/0!</v>
      </c>
      <c r="BE662" s="160">
        <f t="shared" si="103"/>
        <v>0</v>
      </c>
      <c r="BF662" s="159">
        <f t="shared" si="104"/>
        <v>11</v>
      </c>
      <c r="BG662" s="159">
        <f t="shared" si="105"/>
        <v>0</v>
      </c>
      <c r="BH662" s="159">
        <f t="shared" si="106"/>
        <v>14</v>
      </c>
      <c r="BI662" s="159">
        <f t="shared" si="107"/>
        <v>0</v>
      </c>
      <c r="BJ662" s="159">
        <f t="shared" si="108"/>
        <v>11</v>
      </c>
    </row>
    <row r="663" spans="1:62" s="159" customFormat="1" ht="17.25" thickTop="1" thickBot="1">
      <c r="A663" s="326">
        <v>16908</v>
      </c>
      <c r="B663" s="327">
        <v>42267</v>
      </c>
      <c r="C663" s="149" t="s">
        <v>110</v>
      </c>
      <c r="D663" s="151">
        <v>14200</v>
      </c>
      <c r="E663" s="151"/>
      <c r="F663" s="151"/>
      <c r="G663" s="151">
        <f t="shared" si="90"/>
        <v>14200</v>
      </c>
      <c r="H663" s="149"/>
      <c r="I663" s="149"/>
      <c r="J663" s="150"/>
      <c r="K663" s="151">
        <f t="shared" si="110"/>
        <v>0</v>
      </c>
      <c r="L663" s="151">
        <f t="shared" si="111"/>
        <v>0</v>
      </c>
      <c r="M663" s="149" t="s">
        <v>3204</v>
      </c>
      <c r="N663" s="328"/>
      <c r="O663" s="329"/>
      <c r="P663" s="151">
        <f t="shared" si="112"/>
        <v>-14200</v>
      </c>
      <c r="Q663" s="327"/>
      <c r="R663" s="330" t="s">
        <v>3205</v>
      </c>
      <c r="S663" s="330"/>
      <c r="T663" s="331"/>
      <c r="U663" s="332">
        <v>27004020100726</v>
      </c>
      <c r="V663" s="326"/>
      <c r="W663" s="149"/>
      <c r="X663" s="149"/>
      <c r="Y663" s="149"/>
      <c r="Z663" s="150"/>
      <c r="AA663" s="151">
        <f t="shared" si="109"/>
        <v>14200</v>
      </c>
      <c r="AB663" s="333">
        <f t="shared" si="96"/>
        <v>14200</v>
      </c>
      <c r="AC663" s="327"/>
      <c r="AD663" s="149"/>
      <c r="AE663" s="327"/>
      <c r="AF663" s="334" t="s">
        <v>1408</v>
      </c>
      <c r="AG663" s="334" t="s">
        <v>844</v>
      </c>
      <c r="AH663" s="149"/>
      <c r="AI663" s="149"/>
      <c r="AJ663" s="335"/>
      <c r="AK663" s="149"/>
      <c r="AL663" s="327"/>
      <c r="AM663" s="149"/>
      <c r="AN663" s="327"/>
      <c r="AO663" s="327"/>
      <c r="AP663" s="149" t="s">
        <v>3206</v>
      </c>
      <c r="AQ663" s="332"/>
      <c r="AR663" s="330" t="s">
        <v>3207</v>
      </c>
      <c r="AS663" s="149"/>
      <c r="AT663" s="149"/>
      <c r="AU663" s="149"/>
      <c r="AV663" s="149"/>
      <c r="AW663" s="149"/>
      <c r="AX663" s="336"/>
      <c r="AY663" s="336"/>
      <c r="AZ663" s="336">
        <f t="shared" si="97"/>
        <v>0</v>
      </c>
      <c r="BA663" s="149"/>
      <c r="BB663" s="149"/>
      <c r="BC663" s="149"/>
      <c r="BD663" s="160" t="e">
        <f t="shared" si="102"/>
        <v>#DIV/0!</v>
      </c>
      <c r="BE663" s="160">
        <f t="shared" si="103"/>
        <v>0</v>
      </c>
      <c r="BF663" s="159">
        <f t="shared" si="104"/>
        <v>11</v>
      </c>
      <c r="BG663" s="159">
        <f t="shared" si="105"/>
        <v>0</v>
      </c>
      <c r="BH663" s="159">
        <f t="shared" si="106"/>
        <v>14</v>
      </c>
      <c r="BI663" s="159">
        <f t="shared" si="107"/>
        <v>0</v>
      </c>
      <c r="BJ663" s="159">
        <f t="shared" si="108"/>
        <v>11</v>
      </c>
    </row>
    <row r="664" spans="1:62" s="159" customFormat="1" ht="17.25" thickTop="1" thickBot="1">
      <c r="A664" s="326">
        <v>12353</v>
      </c>
      <c r="B664" s="327">
        <v>41938</v>
      </c>
      <c r="C664" s="149" t="s">
        <v>110</v>
      </c>
      <c r="D664" s="151">
        <v>10000</v>
      </c>
      <c r="E664" s="151"/>
      <c r="F664" s="151"/>
      <c r="G664" s="151">
        <f t="shared" si="90"/>
        <v>10000</v>
      </c>
      <c r="H664" s="149"/>
      <c r="I664" s="149"/>
      <c r="J664" s="150"/>
      <c r="K664" s="151">
        <f t="shared" si="110"/>
        <v>0</v>
      </c>
      <c r="L664" s="151">
        <f t="shared" si="111"/>
        <v>0</v>
      </c>
      <c r="M664" s="149" t="s">
        <v>3208</v>
      </c>
      <c r="N664" s="328"/>
      <c r="O664" s="329"/>
      <c r="P664" s="151">
        <f t="shared" si="112"/>
        <v>-10000</v>
      </c>
      <c r="Q664" s="327"/>
      <c r="R664" s="330" t="s">
        <v>3209</v>
      </c>
      <c r="S664" s="330" t="s">
        <v>3210</v>
      </c>
      <c r="T664" s="331"/>
      <c r="U664" s="332">
        <v>26907131800553</v>
      </c>
      <c r="V664" s="326"/>
      <c r="W664" s="149"/>
      <c r="X664" s="149"/>
      <c r="Y664" s="149"/>
      <c r="Z664" s="150"/>
      <c r="AA664" s="151">
        <f t="shared" si="109"/>
        <v>10000</v>
      </c>
      <c r="AB664" s="333">
        <f t="shared" si="96"/>
        <v>10000</v>
      </c>
      <c r="AC664" s="327"/>
      <c r="AD664" s="149"/>
      <c r="AE664" s="327"/>
      <c r="AF664" s="334" t="s">
        <v>844</v>
      </c>
      <c r="AG664" s="334" t="s">
        <v>844</v>
      </c>
      <c r="AH664" s="149"/>
      <c r="AI664" s="149"/>
      <c r="AJ664" s="335"/>
      <c r="AK664" s="149"/>
      <c r="AL664" s="327"/>
      <c r="AM664" s="149"/>
      <c r="AN664" s="327"/>
      <c r="AO664" s="327"/>
      <c r="AP664" s="149" t="s">
        <v>3211</v>
      </c>
      <c r="AQ664" s="332"/>
      <c r="AR664" s="330" t="s">
        <v>3212</v>
      </c>
      <c r="AS664" s="149"/>
      <c r="AT664" s="149"/>
      <c r="AU664" s="149"/>
      <c r="AV664" s="149"/>
      <c r="AW664" s="149"/>
      <c r="AX664" s="336"/>
      <c r="AY664" s="336"/>
      <c r="AZ664" s="336">
        <f t="shared" si="97"/>
        <v>0</v>
      </c>
      <c r="BA664" s="149"/>
      <c r="BB664" s="149"/>
      <c r="BC664" s="149"/>
      <c r="BD664" s="160" t="e">
        <f t="shared" si="102"/>
        <v>#DIV/0!</v>
      </c>
      <c r="BE664" s="160">
        <f t="shared" si="103"/>
        <v>0</v>
      </c>
      <c r="BF664" s="159">
        <f t="shared" si="104"/>
        <v>11</v>
      </c>
      <c r="BG664" s="159">
        <f t="shared" si="105"/>
        <v>10</v>
      </c>
      <c r="BH664" s="159">
        <f t="shared" si="106"/>
        <v>14</v>
      </c>
      <c r="BI664" s="159">
        <f t="shared" si="107"/>
        <v>0</v>
      </c>
      <c r="BJ664" s="159">
        <f t="shared" si="108"/>
        <v>11</v>
      </c>
    </row>
    <row r="665" spans="1:62" s="159" customFormat="1" ht="17.25" thickTop="1" thickBot="1">
      <c r="A665" s="326" t="s">
        <v>3213</v>
      </c>
      <c r="B665" s="327" t="s">
        <v>3214</v>
      </c>
      <c r="C665" s="149" t="s">
        <v>103</v>
      </c>
      <c r="D665" s="151">
        <v>51000</v>
      </c>
      <c r="E665" s="151"/>
      <c r="F665" s="151"/>
      <c r="G665" s="151">
        <f t="shared" si="90"/>
        <v>51000</v>
      </c>
      <c r="H665" s="149"/>
      <c r="I665" s="149"/>
      <c r="J665" s="150"/>
      <c r="K665" s="151">
        <f t="shared" si="110"/>
        <v>0</v>
      </c>
      <c r="L665" s="151">
        <f t="shared" si="111"/>
        <v>0</v>
      </c>
      <c r="M665" s="149" t="s">
        <v>3215</v>
      </c>
      <c r="N665" s="328"/>
      <c r="O665" s="329"/>
      <c r="P665" s="151">
        <f t="shared" si="112"/>
        <v>-51000</v>
      </c>
      <c r="Q665" s="327"/>
      <c r="R665" s="330" t="s">
        <v>3216</v>
      </c>
      <c r="S665" s="330"/>
      <c r="T665" s="331"/>
      <c r="U665" s="332">
        <v>26703300100219</v>
      </c>
      <c r="V665" s="326"/>
      <c r="W665" s="149"/>
      <c r="X665" s="149"/>
      <c r="Y665" s="149"/>
      <c r="Z665" s="150"/>
      <c r="AA665" s="151">
        <f t="shared" si="109"/>
        <v>51000</v>
      </c>
      <c r="AB665" s="333">
        <f t="shared" si="96"/>
        <v>51000</v>
      </c>
      <c r="AC665" s="327"/>
      <c r="AD665" s="149"/>
      <c r="AE665" s="327"/>
      <c r="AF665" s="334" t="s">
        <v>111</v>
      </c>
      <c r="AG665" s="334" t="s">
        <v>111</v>
      </c>
      <c r="AH665" s="149"/>
      <c r="AI665" s="149"/>
      <c r="AJ665" s="335"/>
      <c r="AK665" s="149"/>
      <c r="AL665" s="327"/>
      <c r="AM665" s="149"/>
      <c r="AN665" s="327"/>
      <c r="AO665" s="327"/>
      <c r="AP665" s="149" t="s">
        <v>3217</v>
      </c>
      <c r="AQ665" s="332"/>
      <c r="AR665" s="330" t="s">
        <v>3218</v>
      </c>
      <c r="AS665" s="149"/>
      <c r="AT665" s="149"/>
      <c r="AU665" s="149"/>
      <c r="AV665" s="149"/>
      <c r="AW665" s="149"/>
      <c r="AX665" s="336"/>
      <c r="AY665" s="336"/>
      <c r="AZ665" s="336">
        <f t="shared" si="97"/>
        <v>0</v>
      </c>
      <c r="BA665" s="149"/>
      <c r="BB665" s="149"/>
      <c r="BC665" s="149"/>
      <c r="BD665" s="160" t="e">
        <f t="shared" si="102"/>
        <v>#DIV/0!</v>
      </c>
      <c r="BE665" s="160">
        <f t="shared" si="103"/>
        <v>0</v>
      </c>
      <c r="BF665" s="159">
        <f t="shared" si="104"/>
        <v>11</v>
      </c>
      <c r="BG665" s="159">
        <f t="shared" si="105"/>
        <v>0</v>
      </c>
      <c r="BH665" s="159">
        <f t="shared" si="106"/>
        <v>14</v>
      </c>
      <c r="BI665" s="159">
        <f t="shared" si="107"/>
        <v>0</v>
      </c>
      <c r="BJ665" s="159">
        <f t="shared" si="108"/>
        <v>11</v>
      </c>
    </row>
    <row r="666" spans="1:62" s="159" customFormat="1" ht="17.25" thickTop="1" thickBot="1">
      <c r="A666" s="326">
        <v>14792</v>
      </c>
      <c r="B666" s="327">
        <v>42077</v>
      </c>
      <c r="C666" s="149" t="s">
        <v>110</v>
      </c>
      <c r="D666" s="151">
        <v>200</v>
      </c>
      <c r="E666" s="151"/>
      <c r="F666" s="151"/>
      <c r="G666" s="151">
        <f t="shared" si="90"/>
        <v>200</v>
      </c>
      <c r="H666" s="149"/>
      <c r="I666" s="149"/>
      <c r="J666" s="150"/>
      <c r="K666" s="151">
        <f t="shared" si="110"/>
        <v>0</v>
      </c>
      <c r="L666" s="151">
        <f t="shared" si="111"/>
        <v>0</v>
      </c>
      <c r="M666" s="149" t="s">
        <v>3219</v>
      </c>
      <c r="N666" s="328"/>
      <c r="O666" s="329"/>
      <c r="P666" s="151">
        <f t="shared" si="112"/>
        <v>-200</v>
      </c>
      <c r="Q666" s="327"/>
      <c r="R666" s="330"/>
      <c r="S666" s="330"/>
      <c r="T666" s="331"/>
      <c r="U666" s="332"/>
      <c r="V666" s="326"/>
      <c r="W666" s="149"/>
      <c r="X666" s="149"/>
      <c r="Y666" s="149"/>
      <c r="Z666" s="150"/>
      <c r="AA666" s="151">
        <f t="shared" si="109"/>
        <v>200</v>
      </c>
      <c r="AB666" s="333">
        <f t="shared" si="96"/>
        <v>200</v>
      </c>
      <c r="AC666" s="327"/>
      <c r="AD666" s="149"/>
      <c r="AE666" s="327"/>
      <c r="AF666" s="334" t="s">
        <v>1880</v>
      </c>
      <c r="AG666" s="334" t="s">
        <v>404</v>
      </c>
      <c r="AH666" s="149"/>
      <c r="AI666" s="149"/>
      <c r="AJ666" s="335"/>
      <c r="AK666" s="149"/>
      <c r="AL666" s="327"/>
      <c r="AM666" s="149"/>
      <c r="AN666" s="327"/>
      <c r="AO666" s="327"/>
      <c r="AP666" s="149"/>
      <c r="AQ666" s="332"/>
      <c r="AR666" s="330"/>
      <c r="AS666" s="149"/>
      <c r="AT666" s="149"/>
      <c r="AU666" s="149"/>
      <c r="AV666" s="149"/>
      <c r="AW666" s="149"/>
      <c r="AX666" s="336"/>
      <c r="AY666" s="336"/>
      <c r="AZ666" s="336">
        <f t="shared" si="97"/>
        <v>0</v>
      </c>
      <c r="BA666" s="149"/>
      <c r="BB666" s="149"/>
      <c r="BC666" s="149"/>
      <c r="BD666" s="160" t="e">
        <f t="shared" si="102"/>
        <v>#DIV/0!</v>
      </c>
      <c r="BE666" s="160">
        <f t="shared" si="103"/>
        <v>0</v>
      </c>
      <c r="BF666" s="159">
        <f t="shared" si="104"/>
        <v>0</v>
      </c>
      <c r="BG666" s="159">
        <f t="shared" si="105"/>
        <v>0</v>
      </c>
      <c r="BH666" s="159">
        <f t="shared" si="106"/>
        <v>0</v>
      </c>
      <c r="BI666" s="159">
        <f t="shared" si="107"/>
        <v>0</v>
      </c>
      <c r="BJ666" s="159">
        <f t="shared" si="108"/>
        <v>0</v>
      </c>
    </row>
    <row r="667" spans="1:62" s="159" customFormat="1" ht="17.25" thickTop="1" thickBot="1">
      <c r="A667" s="326">
        <v>14603</v>
      </c>
      <c r="B667" s="327">
        <v>42068</v>
      </c>
      <c r="C667" s="149" t="s">
        <v>110</v>
      </c>
      <c r="D667" s="151">
        <v>100</v>
      </c>
      <c r="E667" s="151"/>
      <c r="F667" s="151"/>
      <c r="G667" s="151">
        <f t="shared" si="90"/>
        <v>100</v>
      </c>
      <c r="H667" s="149"/>
      <c r="I667" s="149"/>
      <c r="J667" s="150"/>
      <c r="K667" s="151">
        <f t="shared" si="110"/>
        <v>0</v>
      </c>
      <c r="L667" s="151">
        <f t="shared" si="111"/>
        <v>0</v>
      </c>
      <c r="M667" s="149" t="s">
        <v>3220</v>
      </c>
      <c r="N667" s="328"/>
      <c r="O667" s="329"/>
      <c r="P667" s="151">
        <f t="shared" si="112"/>
        <v>-100</v>
      </c>
      <c r="Q667" s="327"/>
      <c r="R667" s="330" t="s">
        <v>3221</v>
      </c>
      <c r="S667" s="330" t="s">
        <v>3222</v>
      </c>
      <c r="T667" s="331"/>
      <c r="U667" s="332"/>
      <c r="V667" s="326"/>
      <c r="W667" s="149"/>
      <c r="X667" s="149"/>
      <c r="Y667" s="149"/>
      <c r="Z667" s="150"/>
      <c r="AA667" s="151">
        <f t="shared" si="109"/>
        <v>100</v>
      </c>
      <c r="AB667" s="333">
        <f t="shared" si="96"/>
        <v>100</v>
      </c>
      <c r="AC667" s="327"/>
      <c r="AD667" s="149"/>
      <c r="AE667" s="327"/>
      <c r="AF667" s="334" t="s">
        <v>1880</v>
      </c>
      <c r="AG667" s="334" t="s">
        <v>404</v>
      </c>
      <c r="AH667" s="149"/>
      <c r="AI667" s="149"/>
      <c r="AJ667" s="335"/>
      <c r="AK667" s="149"/>
      <c r="AL667" s="327"/>
      <c r="AM667" s="149"/>
      <c r="AN667" s="327"/>
      <c r="AO667" s="327"/>
      <c r="AP667" s="149"/>
      <c r="AQ667" s="332"/>
      <c r="AR667" s="330"/>
      <c r="AS667" s="149"/>
      <c r="AT667" s="149"/>
      <c r="AU667" s="149"/>
      <c r="AV667" s="149"/>
      <c r="AW667" s="149"/>
      <c r="AX667" s="336"/>
      <c r="AY667" s="336"/>
      <c r="AZ667" s="336">
        <f t="shared" si="97"/>
        <v>0</v>
      </c>
      <c r="BA667" s="149"/>
      <c r="BB667" s="149"/>
      <c r="BC667" s="149"/>
      <c r="BD667" s="160" t="e">
        <f t="shared" si="102"/>
        <v>#DIV/0!</v>
      </c>
      <c r="BE667" s="160">
        <f t="shared" si="103"/>
        <v>0</v>
      </c>
      <c r="BF667" s="159">
        <f t="shared" si="104"/>
        <v>11</v>
      </c>
      <c r="BG667" s="159">
        <f t="shared" si="105"/>
        <v>11</v>
      </c>
      <c r="BH667" s="159">
        <f t="shared" si="106"/>
        <v>0</v>
      </c>
      <c r="BI667" s="159">
        <f t="shared" si="107"/>
        <v>0</v>
      </c>
      <c r="BJ667" s="159">
        <f t="shared" si="108"/>
        <v>0</v>
      </c>
    </row>
    <row r="668" spans="1:62" s="159" customFormat="1" ht="17.25" thickTop="1" thickBot="1">
      <c r="A668" s="326">
        <v>14652</v>
      </c>
      <c r="B668" s="327">
        <v>42068</v>
      </c>
      <c r="C668" s="149" t="s">
        <v>110</v>
      </c>
      <c r="D668" s="151">
        <v>20</v>
      </c>
      <c r="E668" s="151"/>
      <c r="F668" s="151"/>
      <c r="G668" s="151">
        <f t="shared" si="90"/>
        <v>20</v>
      </c>
      <c r="H668" s="149"/>
      <c r="I668" s="149"/>
      <c r="J668" s="150"/>
      <c r="K668" s="151">
        <f t="shared" si="110"/>
        <v>0</v>
      </c>
      <c r="L668" s="151">
        <f t="shared" si="111"/>
        <v>0</v>
      </c>
      <c r="M668" s="149" t="s">
        <v>3223</v>
      </c>
      <c r="N668" s="328"/>
      <c r="O668" s="329"/>
      <c r="P668" s="151">
        <f t="shared" si="112"/>
        <v>-20</v>
      </c>
      <c r="Q668" s="327"/>
      <c r="R668" s="330"/>
      <c r="S668" s="330"/>
      <c r="T668" s="331"/>
      <c r="U668" s="332"/>
      <c r="V668" s="326"/>
      <c r="W668" s="149"/>
      <c r="X668" s="149"/>
      <c r="Y668" s="149"/>
      <c r="Z668" s="150"/>
      <c r="AA668" s="151">
        <f t="shared" si="109"/>
        <v>20</v>
      </c>
      <c r="AB668" s="333">
        <f t="shared" si="96"/>
        <v>20</v>
      </c>
      <c r="AC668" s="327"/>
      <c r="AD668" s="149"/>
      <c r="AE668" s="327"/>
      <c r="AF668" s="334" t="s">
        <v>404</v>
      </c>
      <c r="AG668" s="334" t="s">
        <v>404</v>
      </c>
      <c r="AH668" s="149"/>
      <c r="AI668" s="149"/>
      <c r="AJ668" s="335"/>
      <c r="AK668" s="149"/>
      <c r="AL668" s="327"/>
      <c r="AM668" s="149"/>
      <c r="AN668" s="327"/>
      <c r="AO668" s="327"/>
      <c r="AP668" s="149"/>
      <c r="AQ668" s="332"/>
      <c r="AR668" s="330"/>
      <c r="AS668" s="149"/>
      <c r="AT668" s="149"/>
      <c r="AU668" s="149"/>
      <c r="AV668" s="149"/>
      <c r="AW668" s="149"/>
      <c r="AX668" s="336"/>
      <c r="AY668" s="336"/>
      <c r="AZ668" s="336">
        <f t="shared" si="97"/>
        <v>0</v>
      </c>
      <c r="BA668" s="149"/>
      <c r="BB668" s="149"/>
      <c r="BC668" s="149"/>
      <c r="BD668" s="160" t="e">
        <f t="shared" si="102"/>
        <v>#DIV/0!</v>
      </c>
      <c r="BE668" s="160">
        <f t="shared" si="103"/>
        <v>0</v>
      </c>
      <c r="BF668" s="159">
        <f t="shared" si="104"/>
        <v>0</v>
      </c>
      <c r="BG668" s="159">
        <f t="shared" si="105"/>
        <v>0</v>
      </c>
      <c r="BH668" s="159">
        <f t="shared" si="106"/>
        <v>0</v>
      </c>
      <c r="BI668" s="159">
        <f t="shared" si="107"/>
        <v>0</v>
      </c>
      <c r="BJ668" s="159">
        <f t="shared" si="108"/>
        <v>0</v>
      </c>
    </row>
    <row r="669" spans="1:62" s="159" customFormat="1" ht="17.25" thickTop="1" thickBot="1">
      <c r="A669" s="326">
        <v>14588</v>
      </c>
      <c r="B669" s="327">
        <v>42067</v>
      </c>
      <c r="C669" s="149" t="s">
        <v>110</v>
      </c>
      <c r="D669" s="151">
        <v>100</v>
      </c>
      <c r="E669" s="151"/>
      <c r="F669" s="151"/>
      <c r="G669" s="151">
        <f t="shared" si="90"/>
        <v>100</v>
      </c>
      <c r="H669" s="149"/>
      <c r="I669" s="149"/>
      <c r="J669" s="150"/>
      <c r="K669" s="151">
        <f t="shared" si="110"/>
        <v>0</v>
      </c>
      <c r="L669" s="151">
        <f t="shared" si="111"/>
        <v>0</v>
      </c>
      <c r="M669" s="149" t="s">
        <v>3224</v>
      </c>
      <c r="N669" s="328"/>
      <c r="O669" s="329"/>
      <c r="P669" s="151">
        <f t="shared" si="112"/>
        <v>-100</v>
      </c>
      <c r="Q669" s="327"/>
      <c r="R669" s="330" t="s">
        <v>3225</v>
      </c>
      <c r="S669" s="330"/>
      <c r="T669" s="331"/>
      <c r="U669" s="332"/>
      <c r="V669" s="326"/>
      <c r="W669" s="149"/>
      <c r="X669" s="149"/>
      <c r="Y669" s="149"/>
      <c r="Z669" s="150"/>
      <c r="AA669" s="151">
        <f t="shared" si="109"/>
        <v>100</v>
      </c>
      <c r="AB669" s="333">
        <f t="shared" si="96"/>
        <v>100</v>
      </c>
      <c r="AC669" s="327"/>
      <c r="AD669" s="149"/>
      <c r="AE669" s="327"/>
      <c r="AF669" s="334" t="s">
        <v>3182</v>
      </c>
      <c r="AG669" s="334" t="s">
        <v>211</v>
      </c>
      <c r="AH669" s="149"/>
      <c r="AI669" s="149"/>
      <c r="AJ669" s="335"/>
      <c r="AK669" s="149"/>
      <c r="AL669" s="327"/>
      <c r="AM669" s="149"/>
      <c r="AN669" s="327"/>
      <c r="AO669" s="327"/>
      <c r="AP669" s="149"/>
      <c r="AQ669" s="332"/>
      <c r="AR669" s="330"/>
      <c r="AS669" s="149"/>
      <c r="AT669" s="149"/>
      <c r="AU669" s="149"/>
      <c r="AV669" s="149"/>
      <c r="AW669" s="149"/>
      <c r="AX669" s="336"/>
      <c r="AY669" s="336"/>
      <c r="AZ669" s="336">
        <f t="shared" si="97"/>
        <v>0</v>
      </c>
      <c r="BA669" s="149"/>
      <c r="BB669" s="149"/>
      <c r="BC669" s="149"/>
      <c r="BD669" s="160" t="e">
        <f t="shared" si="102"/>
        <v>#DIV/0!</v>
      </c>
      <c r="BE669" s="160">
        <f t="shared" si="103"/>
        <v>0</v>
      </c>
      <c r="BF669" s="159">
        <f t="shared" si="104"/>
        <v>11</v>
      </c>
      <c r="BG669" s="159">
        <f t="shared" si="105"/>
        <v>0</v>
      </c>
      <c r="BH669" s="159">
        <f t="shared" si="106"/>
        <v>0</v>
      </c>
      <c r="BI669" s="159">
        <f t="shared" si="107"/>
        <v>0</v>
      </c>
      <c r="BJ669" s="159">
        <f t="shared" si="108"/>
        <v>0</v>
      </c>
    </row>
    <row r="670" spans="1:62" s="159" customFormat="1" ht="17.25" thickTop="1" thickBot="1">
      <c r="A670" s="326">
        <v>12746</v>
      </c>
      <c r="B670" s="327">
        <v>41964</v>
      </c>
      <c r="C670" s="149" t="s">
        <v>110</v>
      </c>
      <c r="D670" s="151">
        <v>500</v>
      </c>
      <c r="E670" s="151"/>
      <c r="F670" s="151"/>
      <c r="G670" s="151">
        <f t="shared" si="90"/>
        <v>500</v>
      </c>
      <c r="H670" s="149"/>
      <c r="I670" s="149"/>
      <c r="J670" s="150"/>
      <c r="K670" s="151">
        <f t="shared" si="110"/>
        <v>0</v>
      </c>
      <c r="L670" s="151">
        <f t="shared" si="111"/>
        <v>0</v>
      </c>
      <c r="M670" s="149" t="s">
        <v>3226</v>
      </c>
      <c r="N670" s="328"/>
      <c r="O670" s="329"/>
      <c r="P670" s="151">
        <f t="shared" si="112"/>
        <v>-500</v>
      </c>
      <c r="Q670" s="327"/>
      <c r="R670" s="330" t="s">
        <v>3227</v>
      </c>
      <c r="S670" s="330"/>
      <c r="T670" s="331"/>
      <c r="U670" s="332"/>
      <c r="V670" s="326"/>
      <c r="W670" s="149"/>
      <c r="X670" s="149"/>
      <c r="Y670" s="149"/>
      <c r="Z670" s="150"/>
      <c r="AA670" s="151">
        <f t="shared" si="109"/>
        <v>500</v>
      </c>
      <c r="AB670" s="333">
        <f t="shared" si="96"/>
        <v>500</v>
      </c>
      <c r="AC670" s="327"/>
      <c r="AD670" s="149"/>
      <c r="AE670" s="327"/>
      <c r="AF670" s="334" t="s">
        <v>404</v>
      </c>
      <c r="AG670" s="334" t="s">
        <v>404</v>
      </c>
      <c r="AH670" s="149"/>
      <c r="AI670" s="149"/>
      <c r="AJ670" s="335"/>
      <c r="AK670" s="149"/>
      <c r="AL670" s="327"/>
      <c r="AM670" s="149"/>
      <c r="AN670" s="327"/>
      <c r="AO670" s="327"/>
      <c r="AP670" s="149"/>
      <c r="AQ670" s="332"/>
      <c r="AR670" s="330"/>
      <c r="AS670" s="149"/>
      <c r="AT670" s="149"/>
      <c r="AU670" s="149"/>
      <c r="AV670" s="149"/>
      <c r="AW670" s="149"/>
      <c r="AX670" s="336"/>
      <c r="AY670" s="336"/>
      <c r="AZ670" s="336">
        <f t="shared" si="97"/>
        <v>0</v>
      </c>
      <c r="BA670" s="149"/>
      <c r="BB670" s="149"/>
      <c r="BC670" s="149"/>
      <c r="BD670" s="160" t="e">
        <f t="shared" si="102"/>
        <v>#DIV/0!</v>
      </c>
      <c r="BE670" s="160">
        <f t="shared" si="103"/>
        <v>0</v>
      </c>
      <c r="BF670" s="159">
        <f t="shared" si="104"/>
        <v>11</v>
      </c>
      <c r="BG670" s="159">
        <f t="shared" si="105"/>
        <v>0</v>
      </c>
      <c r="BH670" s="159">
        <f t="shared" si="106"/>
        <v>0</v>
      </c>
      <c r="BI670" s="159">
        <f t="shared" si="107"/>
        <v>0</v>
      </c>
      <c r="BJ670" s="159">
        <f t="shared" si="108"/>
        <v>0</v>
      </c>
    </row>
    <row r="671" spans="1:62" s="159" customFormat="1" ht="17.25" thickTop="1" thickBot="1">
      <c r="A671" s="326">
        <v>12756</v>
      </c>
      <c r="B671" s="327">
        <v>41964</v>
      </c>
      <c r="C671" s="149" t="s">
        <v>110</v>
      </c>
      <c r="D671" s="151">
        <v>100</v>
      </c>
      <c r="E671" s="151"/>
      <c r="F671" s="151"/>
      <c r="G671" s="151">
        <f t="shared" si="90"/>
        <v>100</v>
      </c>
      <c r="H671" s="149"/>
      <c r="I671" s="149"/>
      <c r="J671" s="150"/>
      <c r="K671" s="151">
        <f t="shared" si="110"/>
        <v>0</v>
      </c>
      <c r="L671" s="151">
        <f t="shared" si="111"/>
        <v>0</v>
      </c>
      <c r="M671" s="149" t="s">
        <v>3228</v>
      </c>
      <c r="N671" s="328"/>
      <c r="O671" s="329"/>
      <c r="P671" s="151">
        <f t="shared" si="112"/>
        <v>-100</v>
      </c>
      <c r="Q671" s="327"/>
      <c r="R671" s="330" t="s">
        <v>3229</v>
      </c>
      <c r="S671" s="330" t="s">
        <v>3230</v>
      </c>
      <c r="T671" s="331"/>
      <c r="U671" s="332"/>
      <c r="V671" s="326"/>
      <c r="W671" s="149"/>
      <c r="X671" s="149"/>
      <c r="Y671" s="149"/>
      <c r="Z671" s="150"/>
      <c r="AA671" s="151">
        <f t="shared" si="109"/>
        <v>100</v>
      </c>
      <c r="AB671" s="333">
        <f t="shared" si="96"/>
        <v>100</v>
      </c>
      <c r="AC671" s="327"/>
      <c r="AD671" s="149"/>
      <c r="AE671" s="327"/>
      <c r="AF671" s="334" t="s">
        <v>404</v>
      </c>
      <c r="AG671" s="334" t="s">
        <v>404</v>
      </c>
      <c r="AH671" s="149"/>
      <c r="AI671" s="149"/>
      <c r="AJ671" s="335"/>
      <c r="AK671" s="149"/>
      <c r="AL671" s="327"/>
      <c r="AM671" s="149"/>
      <c r="AN671" s="327"/>
      <c r="AO671" s="327"/>
      <c r="AP671" s="149"/>
      <c r="AQ671" s="332"/>
      <c r="AR671" s="330"/>
      <c r="AS671" s="149"/>
      <c r="AT671" s="149"/>
      <c r="AU671" s="149"/>
      <c r="AV671" s="149"/>
      <c r="AW671" s="149"/>
      <c r="AX671" s="336"/>
      <c r="AY671" s="336"/>
      <c r="AZ671" s="336">
        <f t="shared" si="97"/>
        <v>0</v>
      </c>
      <c r="BA671" s="149"/>
      <c r="BB671" s="149"/>
      <c r="BC671" s="149"/>
      <c r="BD671" s="160" t="e">
        <f t="shared" si="102"/>
        <v>#DIV/0!</v>
      </c>
      <c r="BE671" s="160">
        <f t="shared" si="103"/>
        <v>0</v>
      </c>
      <c r="BF671" s="159">
        <f t="shared" si="104"/>
        <v>11</v>
      </c>
      <c r="BG671" s="159">
        <f t="shared" si="105"/>
        <v>11</v>
      </c>
      <c r="BH671" s="159">
        <f t="shared" si="106"/>
        <v>0</v>
      </c>
      <c r="BI671" s="159">
        <f t="shared" si="107"/>
        <v>0</v>
      </c>
      <c r="BJ671" s="159">
        <f t="shared" si="108"/>
        <v>0</v>
      </c>
    </row>
    <row r="672" spans="1:62" s="159" customFormat="1" ht="17.25" thickTop="1" thickBot="1">
      <c r="A672" s="326">
        <v>10476</v>
      </c>
      <c r="B672" s="327">
        <v>41857</v>
      </c>
      <c r="C672" s="149" t="s">
        <v>110</v>
      </c>
      <c r="D672" s="151">
        <v>100</v>
      </c>
      <c r="E672" s="151"/>
      <c r="F672" s="151"/>
      <c r="G672" s="151">
        <f t="shared" si="90"/>
        <v>100</v>
      </c>
      <c r="H672" s="149"/>
      <c r="I672" s="149"/>
      <c r="J672" s="150"/>
      <c r="K672" s="151">
        <f t="shared" si="110"/>
        <v>0</v>
      </c>
      <c r="L672" s="151">
        <f t="shared" si="111"/>
        <v>0</v>
      </c>
      <c r="M672" s="149" t="s">
        <v>3231</v>
      </c>
      <c r="N672" s="328"/>
      <c r="O672" s="329"/>
      <c r="P672" s="151">
        <f t="shared" si="112"/>
        <v>-100</v>
      </c>
      <c r="Q672" s="327"/>
      <c r="R672" s="330" t="s">
        <v>3232</v>
      </c>
      <c r="S672" s="330"/>
      <c r="T672" s="331"/>
      <c r="U672" s="332">
        <v>27810070100791</v>
      </c>
      <c r="V672" s="326"/>
      <c r="W672" s="149"/>
      <c r="X672" s="149"/>
      <c r="Y672" s="149"/>
      <c r="Z672" s="150"/>
      <c r="AA672" s="151">
        <f t="shared" si="109"/>
        <v>100</v>
      </c>
      <c r="AB672" s="333">
        <f t="shared" si="96"/>
        <v>100</v>
      </c>
      <c r="AC672" s="327"/>
      <c r="AD672" s="149"/>
      <c r="AE672" s="327"/>
      <c r="AF672" s="334" t="s">
        <v>404</v>
      </c>
      <c r="AG672" s="334" t="s">
        <v>404</v>
      </c>
      <c r="AH672" s="149"/>
      <c r="AI672" s="149"/>
      <c r="AJ672" s="335"/>
      <c r="AK672" s="149"/>
      <c r="AL672" s="327"/>
      <c r="AM672" s="149"/>
      <c r="AN672" s="327"/>
      <c r="AO672" s="327"/>
      <c r="AP672" s="149" t="s">
        <v>3233</v>
      </c>
      <c r="AQ672" s="332"/>
      <c r="AR672" s="330" t="s">
        <v>3234</v>
      </c>
      <c r="AS672" s="149"/>
      <c r="AT672" s="149"/>
      <c r="AU672" s="149"/>
      <c r="AV672" s="149"/>
      <c r="AW672" s="149"/>
      <c r="AX672" s="336"/>
      <c r="AY672" s="336"/>
      <c r="AZ672" s="336">
        <f t="shared" si="97"/>
        <v>0</v>
      </c>
      <c r="BA672" s="149"/>
      <c r="BB672" s="149"/>
      <c r="BC672" s="149"/>
      <c r="BD672" s="160" t="e">
        <f t="shared" si="102"/>
        <v>#DIV/0!</v>
      </c>
      <c r="BE672" s="160">
        <f t="shared" si="103"/>
        <v>0</v>
      </c>
      <c r="BF672" s="159">
        <f t="shared" si="104"/>
        <v>11</v>
      </c>
      <c r="BG672" s="159">
        <f t="shared" si="105"/>
        <v>0</v>
      </c>
      <c r="BH672" s="159">
        <f t="shared" si="106"/>
        <v>14</v>
      </c>
      <c r="BI672" s="159">
        <f t="shared" si="107"/>
        <v>0</v>
      </c>
      <c r="BJ672" s="159">
        <f t="shared" si="108"/>
        <v>11</v>
      </c>
    </row>
    <row r="673" spans="1:62" s="159" customFormat="1" ht="17.25" thickTop="1" thickBot="1">
      <c r="A673" s="326">
        <v>10447</v>
      </c>
      <c r="B673" s="327">
        <v>41856</v>
      </c>
      <c r="C673" s="149" t="s">
        <v>110</v>
      </c>
      <c r="D673" s="151">
        <v>100</v>
      </c>
      <c r="E673" s="151"/>
      <c r="F673" s="151"/>
      <c r="G673" s="151">
        <f t="shared" si="90"/>
        <v>100</v>
      </c>
      <c r="H673" s="149"/>
      <c r="I673" s="149"/>
      <c r="J673" s="150"/>
      <c r="K673" s="151">
        <f t="shared" si="110"/>
        <v>0</v>
      </c>
      <c r="L673" s="151">
        <f t="shared" si="111"/>
        <v>0</v>
      </c>
      <c r="M673" s="149" t="s">
        <v>3235</v>
      </c>
      <c r="N673" s="328"/>
      <c r="O673" s="329"/>
      <c r="P673" s="151">
        <f t="shared" si="112"/>
        <v>-100</v>
      </c>
      <c r="Q673" s="327"/>
      <c r="R673" s="330" t="s">
        <v>3236</v>
      </c>
      <c r="S673" s="330"/>
      <c r="T673" s="331"/>
      <c r="U673" s="332"/>
      <c r="V673" s="326"/>
      <c r="W673" s="149"/>
      <c r="X673" s="149"/>
      <c r="Y673" s="149"/>
      <c r="Z673" s="150"/>
      <c r="AA673" s="151">
        <f t="shared" si="109"/>
        <v>100</v>
      </c>
      <c r="AB673" s="333">
        <f t="shared" si="96"/>
        <v>100</v>
      </c>
      <c r="AC673" s="327"/>
      <c r="AD673" s="149"/>
      <c r="AE673" s="327"/>
      <c r="AF673" s="334" t="s">
        <v>404</v>
      </c>
      <c r="AG673" s="334" t="s">
        <v>404</v>
      </c>
      <c r="AH673" s="149"/>
      <c r="AI673" s="149"/>
      <c r="AJ673" s="335"/>
      <c r="AK673" s="149"/>
      <c r="AL673" s="327"/>
      <c r="AM673" s="149"/>
      <c r="AN673" s="327"/>
      <c r="AO673" s="327"/>
      <c r="AP673" s="149" t="s">
        <v>3237</v>
      </c>
      <c r="AQ673" s="332"/>
      <c r="AR673" s="330"/>
      <c r="AS673" s="149"/>
      <c r="AT673" s="149"/>
      <c r="AU673" s="149"/>
      <c r="AV673" s="149"/>
      <c r="AW673" s="149"/>
      <c r="AX673" s="336"/>
      <c r="AY673" s="336"/>
      <c r="AZ673" s="336">
        <f t="shared" si="97"/>
        <v>0</v>
      </c>
      <c r="BA673" s="149"/>
      <c r="BB673" s="149"/>
      <c r="BC673" s="149"/>
      <c r="BD673" s="160" t="e">
        <f t="shared" si="102"/>
        <v>#DIV/0!</v>
      </c>
      <c r="BE673" s="160">
        <f t="shared" si="103"/>
        <v>0</v>
      </c>
      <c r="BF673" s="159">
        <f t="shared" si="104"/>
        <v>11</v>
      </c>
      <c r="BG673" s="159">
        <f t="shared" si="105"/>
        <v>0</v>
      </c>
      <c r="BH673" s="159">
        <f t="shared" si="106"/>
        <v>0</v>
      </c>
      <c r="BI673" s="159">
        <f t="shared" si="107"/>
        <v>0</v>
      </c>
      <c r="BJ673" s="159">
        <f t="shared" si="108"/>
        <v>0</v>
      </c>
    </row>
    <row r="674" spans="1:62" s="159" customFormat="1" ht="17.25" thickTop="1" thickBot="1">
      <c r="A674" s="326">
        <v>10219</v>
      </c>
      <c r="B674" s="327">
        <v>41849</v>
      </c>
      <c r="C674" s="149" t="s">
        <v>110</v>
      </c>
      <c r="D674" s="151">
        <v>500</v>
      </c>
      <c r="E674" s="151"/>
      <c r="F674" s="151"/>
      <c r="G674" s="151">
        <f t="shared" si="90"/>
        <v>500</v>
      </c>
      <c r="H674" s="149"/>
      <c r="I674" s="149"/>
      <c r="J674" s="150"/>
      <c r="K674" s="151">
        <f t="shared" si="110"/>
        <v>0</v>
      </c>
      <c r="L674" s="151">
        <f t="shared" si="111"/>
        <v>0</v>
      </c>
      <c r="M674" s="149" t="s">
        <v>3238</v>
      </c>
      <c r="N674" s="328"/>
      <c r="O674" s="329"/>
      <c r="P674" s="151">
        <f t="shared" si="112"/>
        <v>-500</v>
      </c>
      <c r="Q674" s="327"/>
      <c r="R674" s="330" t="s">
        <v>3239</v>
      </c>
      <c r="S674" s="330" t="s">
        <v>3240</v>
      </c>
      <c r="T674" s="331"/>
      <c r="U674" s="332">
        <v>27411252103092</v>
      </c>
      <c r="V674" s="326"/>
      <c r="W674" s="149"/>
      <c r="X674" s="149"/>
      <c r="Y674" s="149"/>
      <c r="Z674" s="150"/>
      <c r="AA674" s="151">
        <f t="shared" si="109"/>
        <v>500</v>
      </c>
      <c r="AB674" s="333">
        <f t="shared" si="96"/>
        <v>500</v>
      </c>
      <c r="AC674" s="327"/>
      <c r="AD674" s="149"/>
      <c r="AE674" s="327"/>
      <c r="AF674" s="334" t="s">
        <v>1880</v>
      </c>
      <c r="AG674" s="334" t="s">
        <v>404</v>
      </c>
      <c r="AH674" s="149"/>
      <c r="AI674" s="149"/>
      <c r="AJ674" s="335"/>
      <c r="AK674" s="149"/>
      <c r="AL674" s="327"/>
      <c r="AM674" s="149"/>
      <c r="AN674" s="327"/>
      <c r="AO674" s="327"/>
      <c r="AP674" s="149" t="s">
        <v>3241</v>
      </c>
      <c r="AQ674" s="332"/>
      <c r="AR674" s="330" t="s">
        <v>3242</v>
      </c>
      <c r="AS674" s="149"/>
      <c r="AT674" s="149"/>
      <c r="AU674" s="149"/>
      <c r="AV674" s="149"/>
      <c r="AW674" s="149"/>
      <c r="AX674" s="336"/>
      <c r="AY674" s="336"/>
      <c r="AZ674" s="336">
        <f t="shared" si="97"/>
        <v>0</v>
      </c>
      <c r="BA674" s="149"/>
      <c r="BB674" s="149"/>
      <c r="BC674" s="149"/>
      <c r="BD674" s="160" t="e">
        <f t="shared" si="102"/>
        <v>#DIV/0!</v>
      </c>
      <c r="BE674" s="160">
        <f t="shared" si="103"/>
        <v>0</v>
      </c>
      <c r="BF674" s="159">
        <f t="shared" si="104"/>
        <v>11</v>
      </c>
      <c r="BG674" s="159">
        <f t="shared" si="105"/>
        <v>8</v>
      </c>
      <c r="BH674" s="159">
        <f t="shared" si="106"/>
        <v>14</v>
      </c>
      <c r="BI674" s="159">
        <f t="shared" si="107"/>
        <v>0</v>
      </c>
      <c r="BJ674" s="159">
        <f t="shared" si="108"/>
        <v>11</v>
      </c>
    </row>
    <row r="675" spans="1:62" s="159" customFormat="1" ht="17.25" thickTop="1" thickBot="1">
      <c r="A675" s="326">
        <v>6655</v>
      </c>
      <c r="B675" s="327">
        <v>41689</v>
      </c>
      <c r="C675" s="149" t="s">
        <v>110</v>
      </c>
      <c r="D675" s="151">
        <v>200</v>
      </c>
      <c r="E675" s="151"/>
      <c r="F675" s="151"/>
      <c r="G675" s="151">
        <f t="shared" si="90"/>
        <v>200</v>
      </c>
      <c r="H675" s="149"/>
      <c r="I675" s="149"/>
      <c r="J675" s="150"/>
      <c r="K675" s="151">
        <f t="shared" si="110"/>
        <v>0</v>
      </c>
      <c r="L675" s="151">
        <f t="shared" si="111"/>
        <v>0</v>
      </c>
      <c r="M675" s="149" t="s">
        <v>3243</v>
      </c>
      <c r="N675" s="328"/>
      <c r="O675" s="329"/>
      <c r="P675" s="151">
        <f t="shared" si="112"/>
        <v>-200</v>
      </c>
      <c r="Q675" s="327"/>
      <c r="R675" s="330" t="s">
        <v>3244</v>
      </c>
      <c r="S675" s="330" t="s">
        <v>3245</v>
      </c>
      <c r="T675" s="331"/>
      <c r="U675" s="332">
        <v>27508058800215</v>
      </c>
      <c r="V675" s="326"/>
      <c r="W675" s="149"/>
      <c r="X675" s="149"/>
      <c r="Y675" s="149"/>
      <c r="Z675" s="150"/>
      <c r="AA675" s="151">
        <f t="shared" si="109"/>
        <v>200</v>
      </c>
      <c r="AB675" s="333">
        <f t="shared" si="96"/>
        <v>200</v>
      </c>
      <c r="AC675" s="327"/>
      <c r="AD675" s="149"/>
      <c r="AE675" s="327"/>
      <c r="AF675" s="334" t="s">
        <v>1880</v>
      </c>
      <c r="AG675" s="334" t="s">
        <v>404</v>
      </c>
      <c r="AH675" s="149"/>
      <c r="AI675" s="149"/>
      <c r="AJ675" s="335"/>
      <c r="AK675" s="149"/>
      <c r="AL675" s="327"/>
      <c r="AM675" s="149"/>
      <c r="AN675" s="327"/>
      <c r="AO675" s="327"/>
      <c r="AP675" s="149" t="s">
        <v>3246</v>
      </c>
      <c r="AQ675" s="332"/>
      <c r="AR675" s="330"/>
      <c r="AS675" s="149"/>
      <c r="AT675" s="149"/>
      <c r="AU675" s="149"/>
      <c r="AV675" s="149"/>
      <c r="AW675" s="149"/>
      <c r="AX675" s="336"/>
      <c r="AY675" s="336"/>
      <c r="AZ675" s="336">
        <f t="shared" si="97"/>
        <v>0</v>
      </c>
      <c r="BA675" s="149"/>
      <c r="BB675" s="149"/>
      <c r="BC675" s="149"/>
      <c r="BD675" s="160" t="e">
        <f t="shared" si="102"/>
        <v>#DIV/0!</v>
      </c>
      <c r="BE675" s="160">
        <f t="shared" si="103"/>
        <v>0</v>
      </c>
      <c r="BF675" s="159">
        <f t="shared" si="104"/>
        <v>11</v>
      </c>
      <c r="BG675" s="159">
        <f t="shared" si="105"/>
        <v>13</v>
      </c>
      <c r="BH675" s="159">
        <f t="shared" si="106"/>
        <v>14</v>
      </c>
      <c r="BI675" s="159">
        <f t="shared" si="107"/>
        <v>0</v>
      </c>
      <c r="BJ675" s="159">
        <f t="shared" si="108"/>
        <v>0</v>
      </c>
    </row>
    <row r="676" spans="1:62" s="159" customFormat="1" ht="17.25" thickTop="1" thickBot="1">
      <c r="A676" s="326">
        <v>6309</v>
      </c>
      <c r="B676" s="327">
        <v>41669</v>
      </c>
      <c r="C676" s="149" t="s">
        <v>110</v>
      </c>
      <c r="D676" s="151">
        <v>1000</v>
      </c>
      <c r="E676" s="151"/>
      <c r="F676" s="151"/>
      <c r="G676" s="151">
        <f t="shared" si="90"/>
        <v>1000</v>
      </c>
      <c r="H676" s="149"/>
      <c r="I676" s="149"/>
      <c r="J676" s="150"/>
      <c r="K676" s="151">
        <f t="shared" si="110"/>
        <v>0</v>
      </c>
      <c r="L676" s="151">
        <f t="shared" si="111"/>
        <v>0</v>
      </c>
      <c r="M676" s="149" t="s">
        <v>3247</v>
      </c>
      <c r="N676" s="328"/>
      <c r="O676" s="329"/>
      <c r="P676" s="151">
        <f t="shared" si="112"/>
        <v>-1000</v>
      </c>
      <c r="Q676" s="327"/>
      <c r="R676" s="330" t="s">
        <v>3248</v>
      </c>
      <c r="S676" s="330" t="s">
        <v>3249</v>
      </c>
      <c r="T676" s="331"/>
      <c r="U676" s="332">
        <v>28401042700797</v>
      </c>
      <c r="V676" s="326"/>
      <c r="W676" s="149"/>
      <c r="X676" s="149"/>
      <c r="Y676" s="149"/>
      <c r="Z676" s="150"/>
      <c r="AA676" s="151">
        <f t="shared" si="109"/>
        <v>1000</v>
      </c>
      <c r="AB676" s="333">
        <f t="shared" si="96"/>
        <v>1000</v>
      </c>
      <c r="AC676" s="327"/>
      <c r="AD676" s="149"/>
      <c r="AE676" s="327"/>
      <c r="AF676" s="334" t="s">
        <v>1880</v>
      </c>
      <c r="AG676" s="334" t="s">
        <v>404</v>
      </c>
      <c r="AH676" s="149"/>
      <c r="AI676" s="149"/>
      <c r="AJ676" s="335"/>
      <c r="AK676" s="149"/>
      <c r="AL676" s="327"/>
      <c r="AM676" s="149"/>
      <c r="AN676" s="327"/>
      <c r="AO676" s="327"/>
      <c r="AP676" s="149" t="s">
        <v>3250</v>
      </c>
      <c r="AQ676" s="332"/>
      <c r="AR676" s="330" t="s">
        <v>3251</v>
      </c>
      <c r="AS676" s="149"/>
      <c r="AT676" s="149"/>
      <c r="AU676" s="149"/>
      <c r="AV676" s="149"/>
      <c r="AW676" s="149"/>
      <c r="AX676" s="336"/>
      <c r="AY676" s="336"/>
      <c r="AZ676" s="336">
        <f t="shared" si="97"/>
        <v>0</v>
      </c>
      <c r="BA676" s="149"/>
      <c r="BB676" s="149"/>
      <c r="BC676" s="149"/>
      <c r="BD676" s="160" t="e">
        <f t="shared" si="102"/>
        <v>#DIV/0!</v>
      </c>
      <c r="BE676" s="160">
        <f t="shared" si="103"/>
        <v>0</v>
      </c>
      <c r="BF676" s="159">
        <f t="shared" si="104"/>
        <v>11</v>
      </c>
      <c r="BG676" s="159">
        <f t="shared" si="105"/>
        <v>8</v>
      </c>
      <c r="BH676" s="159">
        <f t="shared" si="106"/>
        <v>14</v>
      </c>
      <c r="BI676" s="159">
        <f t="shared" si="107"/>
        <v>0</v>
      </c>
      <c r="BJ676" s="159">
        <f t="shared" si="108"/>
        <v>11</v>
      </c>
    </row>
    <row r="677" spans="1:62" s="159" customFormat="1" ht="17.25" thickTop="1" thickBot="1">
      <c r="A677" s="326">
        <v>9606</v>
      </c>
      <c r="B677" s="327">
        <v>41819</v>
      </c>
      <c r="C677" s="149" t="s">
        <v>110</v>
      </c>
      <c r="D677" s="151">
        <v>700</v>
      </c>
      <c r="E677" s="151"/>
      <c r="F677" s="151"/>
      <c r="G677" s="151">
        <f t="shared" si="90"/>
        <v>700</v>
      </c>
      <c r="H677" s="149"/>
      <c r="I677" s="149"/>
      <c r="J677" s="150"/>
      <c r="K677" s="151">
        <f t="shared" si="110"/>
        <v>0</v>
      </c>
      <c r="L677" s="151">
        <f t="shared" si="111"/>
        <v>0</v>
      </c>
      <c r="M677" s="149" t="s">
        <v>3252</v>
      </c>
      <c r="N677" s="328"/>
      <c r="O677" s="329"/>
      <c r="P677" s="151">
        <f t="shared" si="112"/>
        <v>-700</v>
      </c>
      <c r="Q677" s="327"/>
      <c r="R677" s="330" t="s">
        <v>3253</v>
      </c>
      <c r="S677" s="330" t="s">
        <v>3254</v>
      </c>
      <c r="T677" s="331"/>
      <c r="U677" s="332">
        <v>25909051200031</v>
      </c>
      <c r="V677" s="326"/>
      <c r="W677" s="149"/>
      <c r="X677" s="149"/>
      <c r="Y677" s="149"/>
      <c r="Z677" s="150"/>
      <c r="AA677" s="151">
        <f t="shared" si="109"/>
        <v>700</v>
      </c>
      <c r="AB677" s="333">
        <f t="shared" si="96"/>
        <v>700</v>
      </c>
      <c r="AC677" s="327"/>
      <c r="AD677" s="149"/>
      <c r="AE677" s="327"/>
      <c r="AF677" s="334" t="s">
        <v>111</v>
      </c>
      <c r="AG677" s="334" t="s">
        <v>111</v>
      </c>
      <c r="AH677" s="149"/>
      <c r="AI677" s="149"/>
      <c r="AJ677" s="335"/>
      <c r="AK677" s="149"/>
      <c r="AL677" s="327"/>
      <c r="AM677" s="149"/>
      <c r="AN677" s="327"/>
      <c r="AO677" s="327"/>
      <c r="AP677" s="149" t="s">
        <v>3255</v>
      </c>
      <c r="AQ677" s="332"/>
      <c r="AR677" s="330" t="s">
        <v>3256</v>
      </c>
      <c r="AS677" s="149"/>
      <c r="AT677" s="149"/>
      <c r="AU677" s="149"/>
      <c r="AV677" s="149"/>
      <c r="AW677" s="149"/>
      <c r="AX677" s="336"/>
      <c r="AY677" s="336"/>
      <c r="AZ677" s="336">
        <f t="shared" si="97"/>
        <v>0</v>
      </c>
      <c r="BA677" s="149"/>
      <c r="BB677" s="149"/>
      <c r="BC677" s="149"/>
      <c r="BD677" s="160" t="e">
        <f t="shared" si="102"/>
        <v>#DIV/0!</v>
      </c>
      <c r="BE677" s="160">
        <f t="shared" si="103"/>
        <v>0</v>
      </c>
      <c r="BF677" s="159">
        <f t="shared" si="104"/>
        <v>11</v>
      </c>
      <c r="BG677" s="159">
        <f t="shared" si="105"/>
        <v>8</v>
      </c>
      <c r="BH677" s="159">
        <f t="shared" si="106"/>
        <v>14</v>
      </c>
      <c r="BI677" s="159">
        <f t="shared" si="107"/>
        <v>0</v>
      </c>
      <c r="BJ677" s="159">
        <f t="shared" si="108"/>
        <v>11</v>
      </c>
    </row>
    <row r="678" spans="1:62" s="159" customFormat="1" ht="17.25" thickTop="1" thickBot="1">
      <c r="A678" s="326">
        <v>9607</v>
      </c>
      <c r="B678" s="327">
        <v>41819</v>
      </c>
      <c r="C678" s="149" t="s">
        <v>110</v>
      </c>
      <c r="D678" s="151">
        <v>700</v>
      </c>
      <c r="E678" s="151"/>
      <c r="F678" s="151"/>
      <c r="G678" s="151">
        <f t="shared" ref="G678:G741" si="113">D678+E678</f>
        <v>700</v>
      </c>
      <c r="H678" s="149"/>
      <c r="I678" s="149"/>
      <c r="J678" s="150"/>
      <c r="K678" s="151">
        <f t="shared" si="110"/>
        <v>0</v>
      </c>
      <c r="L678" s="151">
        <f t="shared" si="111"/>
        <v>0</v>
      </c>
      <c r="M678" s="149" t="s">
        <v>3257</v>
      </c>
      <c r="N678" s="328"/>
      <c r="O678" s="329"/>
      <c r="P678" s="151">
        <f t="shared" si="112"/>
        <v>-700</v>
      </c>
      <c r="Q678" s="327"/>
      <c r="R678" s="330" t="s">
        <v>3258</v>
      </c>
      <c r="S678" s="330" t="s">
        <v>3254</v>
      </c>
      <c r="T678" s="331"/>
      <c r="U678" s="332">
        <v>28604281200346</v>
      </c>
      <c r="V678" s="326"/>
      <c r="W678" s="149"/>
      <c r="X678" s="149"/>
      <c r="Y678" s="149"/>
      <c r="Z678" s="150"/>
      <c r="AA678" s="151">
        <f t="shared" si="109"/>
        <v>700</v>
      </c>
      <c r="AB678" s="333">
        <f t="shared" si="96"/>
        <v>700</v>
      </c>
      <c r="AC678" s="327"/>
      <c r="AD678" s="149"/>
      <c r="AE678" s="327"/>
      <c r="AF678" s="334" t="s">
        <v>111</v>
      </c>
      <c r="AG678" s="334" t="s">
        <v>111</v>
      </c>
      <c r="AH678" s="149"/>
      <c r="AI678" s="149"/>
      <c r="AJ678" s="335"/>
      <c r="AK678" s="149"/>
      <c r="AL678" s="327"/>
      <c r="AM678" s="149"/>
      <c r="AN678" s="327"/>
      <c r="AO678" s="327"/>
      <c r="AP678" s="149" t="s">
        <v>113</v>
      </c>
      <c r="AQ678" s="332"/>
      <c r="AR678" s="330"/>
      <c r="AS678" s="149"/>
      <c r="AT678" s="149"/>
      <c r="AU678" s="149"/>
      <c r="AV678" s="149"/>
      <c r="AW678" s="149"/>
      <c r="AX678" s="336"/>
      <c r="AY678" s="336"/>
      <c r="AZ678" s="336">
        <f t="shared" si="97"/>
        <v>0</v>
      </c>
      <c r="BA678" s="149"/>
      <c r="BB678" s="149"/>
      <c r="BC678" s="149"/>
      <c r="BD678" s="160" t="e">
        <f t="shared" si="102"/>
        <v>#DIV/0!</v>
      </c>
      <c r="BE678" s="160">
        <f t="shared" si="103"/>
        <v>0</v>
      </c>
      <c r="BF678" s="159">
        <f t="shared" si="104"/>
        <v>11</v>
      </c>
      <c r="BG678" s="159">
        <f t="shared" si="105"/>
        <v>8</v>
      </c>
      <c r="BH678" s="159">
        <f t="shared" si="106"/>
        <v>14</v>
      </c>
      <c r="BI678" s="159">
        <f t="shared" si="107"/>
        <v>0</v>
      </c>
      <c r="BJ678" s="159">
        <f t="shared" si="108"/>
        <v>0</v>
      </c>
    </row>
    <row r="679" spans="1:62" s="159" customFormat="1" ht="17.25" thickTop="1" thickBot="1">
      <c r="A679" s="326">
        <v>9608</v>
      </c>
      <c r="B679" s="327">
        <v>41819</v>
      </c>
      <c r="C679" s="149" t="s">
        <v>110</v>
      </c>
      <c r="D679" s="151">
        <v>600</v>
      </c>
      <c r="E679" s="151"/>
      <c r="F679" s="151"/>
      <c r="G679" s="151">
        <f t="shared" si="113"/>
        <v>600</v>
      </c>
      <c r="H679" s="149"/>
      <c r="I679" s="149"/>
      <c r="J679" s="150"/>
      <c r="K679" s="151">
        <f t="shared" si="110"/>
        <v>0</v>
      </c>
      <c r="L679" s="151">
        <f t="shared" si="111"/>
        <v>0</v>
      </c>
      <c r="M679" s="149" t="s">
        <v>3259</v>
      </c>
      <c r="N679" s="328"/>
      <c r="O679" s="329"/>
      <c r="P679" s="151">
        <f t="shared" si="112"/>
        <v>-600</v>
      </c>
      <c r="Q679" s="327"/>
      <c r="R679" s="330" t="s">
        <v>3260</v>
      </c>
      <c r="S679" s="330" t="s">
        <v>3254</v>
      </c>
      <c r="T679" s="331"/>
      <c r="U679" s="332"/>
      <c r="V679" s="326"/>
      <c r="W679" s="149"/>
      <c r="X679" s="149"/>
      <c r="Y679" s="149"/>
      <c r="Z679" s="150"/>
      <c r="AA679" s="151">
        <f t="shared" si="109"/>
        <v>600</v>
      </c>
      <c r="AB679" s="333">
        <f t="shared" si="96"/>
        <v>600</v>
      </c>
      <c r="AC679" s="327"/>
      <c r="AD679" s="149"/>
      <c r="AE679" s="327"/>
      <c r="AF679" s="334" t="s">
        <v>111</v>
      </c>
      <c r="AG679" s="334" t="s">
        <v>111</v>
      </c>
      <c r="AH679" s="149"/>
      <c r="AI679" s="149"/>
      <c r="AJ679" s="335"/>
      <c r="AK679" s="149"/>
      <c r="AL679" s="327"/>
      <c r="AM679" s="149"/>
      <c r="AN679" s="327"/>
      <c r="AO679" s="327"/>
      <c r="AP679" s="149"/>
      <c r="AQ679" s="332"/>
      <c r="AR679" s="330"/>
      <c r="AS679" s="149"/>
      <c r="AT679" s="149"/>
      <c r="AU679" s="149"/>
      <c r="AV679" s="149"/>
      <c r="AW679" s="149"/>
      <c r="AX679" s="336"/>
      <c r="AY679" s="336"/>
      <c r="AZ679" s="336">
        <f t="shared" si="97"/>
        <v>0</v>
      </c>
      <c r="BA679" s="149"/>
      <c r="BB679" s="149"/>
      <c r="BC679" s="149"/>
      <c r="BD679" s="160" t="e">
        <f t="shared" si="102"/>
        <v>#DIV/0!</v>
      </c>
      <c r="BE679" s="160">
        <f t="shared" si="103"/>
        <v>0</v>
      </c>
      <c r="BF679" s="159">
        <f t="shared" si="104"/>
        <v>11</v>
      </c>
      <c r="BG679" s="159">
        <f t="shared" si="105"/>
        <v>8</v>
      </c>
      <c r="BH679" s="159">
        <f t="shared" si="106"/>
        <v>0</v>
      </c>
      <c r="BI679" s="159">
        <f t="shared" si="107"/>
        <v>0</v>
      </c>
      <c r="BJ679" s="159">
        <f t="shared" si="108"/>
        <v>0</v>
      </c>
    </row>
    <row r="680" spans="1:62" s="159" customFormat="1" ht="17.25" thickTop="1" thickBot="1">
      <c r="A680" s="326">
        <v>4201</v>
      </c>
      <c r="B680" s="327">
        <v>41542</v>
      </c>
      <c r="C680" s="149" t="s">
        <v>110</v>
      </c>
      <c r="D680" s="151">
        <v>5500</v>
      </c>
      <c r="E680" s="151"/>
      <c r="F680" s="151"/>
      <c r="G680" s="151">
        <f t="shared" si="113"/>
        <v>5500</v>
      </c>
      <c r="H680" s="149"/>
      <c r="I680" s="149"/>
      <c r="J680" s="150"/>
      <c r="K680" s="151">
        <f t="shared" si="110"/>
        <v>0</v>
      </c>
      <c r="L680" s="151">
        <f t="shared" si="111"/>
        <v>0</v>
      </c>
      <c r="M680" s="149" t="s">
        <v>3261</v>
      </c>
      <c r="N680" s="328"/>
      <c r="O680" s="329"/>
      <c r="P680" s="151">
        <f t="shared" si="112"/>
        <v>-5500</v>
      </c>
      <c r="Q680" s="327"/>
      <c r="R680" s="330"/>
      <c r="S680" s="330"/>
      <c r="T680" s="331"/>
      <c r="U680" s="332"/>
      <c r="V680" s="326"/>
      <c r="W680" s="149"/>
      <c r="X680" s="149"/>
      <c r="Y680" s="149"/>
      <c r="Z680" s="150"/>
      <c r="AA680" s="151">
        <f t="shared" si="109"/>
        <v>5500</v>
      </c>
      <c r="AB680" s="333">
        <f t="shared" si="96"/>
        <v>5500</v>
      </c>
      <c r="AC680" s="327"/>
      <c r="AD680" s="149"/>
      <c r="AE680" s="327"/>
      <c r="AF680" s="334" t="s">
        <v>404</v>
      </c>
      <c r="AG680" s="334" t="s">
        <v>404</v>
      </c>
      <c r="AH680" s="149"/>
      <c r="AI680" s="149"/>
      <c r="AJ680" s="335"/>
      <c r="AK680" s="149"/>
      <c r="AL680" s="327"/>
      <c r="AM680" s="149"/>
      <c r="AN680" s="327"/>
      <c r="AO680" s="327"/>
      <c r="AP680" s="149"/>
      <c r="AQ680" s="332"/>
      <c r="AR680" s="330"/>
      <c r="AS680" s="149"/>
      <c r="AT680" s="149"/>
      <c r="AU680" s="149"/>
      <c r="AV680" s="149"/>
      <c r="AW680" s="149"/>
      <c r="AX680" s="336"/>
      <c r="AY680" s="336"/>
      <c r="AZ680" s="336">
        <f t="shared" si="97"/>
        <v>0</v>
      </c>
      <c r="BA680" s="149"/>
      <c r="BB680" s="149"/>
      <c r="BC680" s="149"/>
      <c r="BD680" s="160" t="e">
        <f t="shared" si="102"/>
        <v>#DIV/0!</v>
      </c>
      <c r="BE680" s="160">
        <f t="shared" si="103"/>
        <v>0</v>
      </c>
      <c r="BF680" s="159">
        <f t="shared" si="104"/>
        <v>0</v>
      </c>
      <c r="BG680" s="159">
        <f t="shared" si="105"/>
        <v>0</v>
      </c>
      <c r="BH680" s="159">
        <f t="shared" si="106"/>
        <v>0</v>
      </c>
      <c r="BI680" s="159">
        <f t="shared" si="107"/>
        <v>0</v>
      </c>
      <c r="BJ680" s="159">
        <f t="shared" si="108"/>
        <v>0</v>
      </c>
    </row>
    <row r="681" spans="1:62" s="159" customFormat="1" ht="17.25" thickTop="1" thickBot="1">
      <c r="A681" s="326">
        <v>10252</v>
      </c>
      <c r="B681" s="327">
        <v>41851</v>
      </c>
      <c r="C681" s="149" t="s">
        <v>110</v>
      </c>
      <c r="D681" s="151">
        <v>100</v>
      </c>
      <c r="E681" s="151"/>
      <c r="F681" s="151"/>
      <c r="G681" s="151">
        <f t="shared" si="113"/>
        <v>100</v>
      </c>
      <c r="H681" s="149"/>
      <c r="I681" s="149"/>
      <c r="J681" s="150"/>
      <c r="K681" s="151">
        <f t="shared" si="110"/>
        <v>0</v>
      </c>
      <c r="L681" s="151">
        <f t="shared" si="111"/>
        <v>0</v>
      </c>
      <c r="M681" s="149" t="s">
        <v>3262</v>
      </c>
      <c r="N681" s="328"/>
      <c r="O681" s="329"/>
      <c r="P681" s="151">
        <f t="shared" si="112"/>
        <v>-100</v>
      </c>
      <c r="Q681" s="327"/>
      <c r="R681" s="330" t="s">
        <v>3263</v>
      </c>
      <c r="S681" s="330"/>
      <c r="T681" s="331"/>
      <c r="U681" s="332">
        <v>27910208800513</v>
      </c>
      <c r="V681" s="326"/>
      <c r="W681" s="149"/>
      <c r="X681" s="149"/>
      <c r="Y681" s="149"/>
      <c r="Z681" s="150"/>
      <c r="AA681" s="151">
        <f t="shared" si="109"/>
        <v>100</v>
      </c>
      <c r="AB681" s="333">
        <f t="shared" si="96"/>
        <v>100</v>
      </c>
      <c r="AC681" s="327"/>
      <c r="AD681" s="149"/>
      <c r="AE681" s="327"/>
      <c r="AF681" s="334" t="s">
        <v>1810</v>
      </c>
      <c r="AG681" s="334" t="s">
        <v>404</v>
      </c>
      <c r="AH681" s="149"/>
      <c r="AI681" s="149"/>
      <c r="AJ681" s="335"/>
      <c r="AK681" s="149"/>
      <c r="AL681" s="327"/>
      <c r="AM681" s="149"/>
      <c r="AN681" s="327"/>
      <c r="AO681" s="327"/>
      <c r="AP681" s="149"/>
      <c r="AQ681" s="332"/>
      <c r="AR681" s="330"/>
      <c r="AS681" s="149"/>
      <c r="AT681" s="149"/>
      <c r="AU681" s="149"/>
      <c r="AV681" s="149"/>
      <c r="AW681" s="149"/>
      <c r="AX681" s="336"/>
      <c r="AY681" s="336"/>
      <c r="AZ681" s="336">
        <f t="shared" si="97"/>
        <v>0</v>
      </c>
      <c r="BA681" s="149"/>
      <c r="BB681" s="149"/>
      <c r="BC681" s="149"/>
      <c r="BD681" s="160" t="e">
        <f t="shared" si="102"/>
        <v>#DIV/0!</v>
      </c>
      <c r="BE681" s="160">
        <f t="shared" si="103"/>
        <v>0</v>
      </c>
      <c r="BF681" s="159">
        <f t="shared" si="104"/>
        <v>11</v>
      </c>
      <c r="BG681" s="159">
        <f t="shared" si="105"/>
        <v>0</v>
      </c>
      <c r="BH681" s="159">
        <f t="shared" si="106"/>
        <v>14</v>
      </c>
      <c r="BI681" s="159">
        <f t="shared" si="107"/>
        <v>0</v>
      </c>
      <c r="BJ681" s="159">
        <f t="shared" si="108"/>
        <v>0</v>
      </c>
    </row>
    <row r="682" spans="1:62" s="159" customFormat="1" ht="17.25" thickTop="1" thickBot="1">
      <c r="A682" s="326">
        <v>12891</v>
      </c>
      <c r="B682" s="327">
        <v>41973</v>
      </c>
      <c r="C682" s="149" t="s">
        <v>103</v>
      </c>
      <c r="D682" s="151">
        <v>1000</v>
      </c>
      <c r="E682" s="151"/>
      <c r="F682" s="151"/>
      <c r="G682" s="151">
        <f t="shared" si="113"/>
        <v>1000</v>
      </c>
      <c r="H682" s="149"/>
      <c r="I682" s="149"/>
      <c r="J682" s="150"/>
      <c r="K682" s="151">
        <f t="shared" si="110"/>
        <v>0</v>
      </c>
      <c r="L682" s="151">
        <f t="shared" si="111"/>
        <v>0</v>
      </c>
      <c r="M682" s="149" t="s">
        <v>2308</v>
      </c>
      <c r="N682" s="328"/>
      <c r="O682" s="329"/>
      <c r="P682" s="151">
        <f t="shared" si="112"/>
        <v>-1000</v>
      </c>
      <c r="Q682" s="327"/>
      <c r="R682" s="330" t="s">
        <v>2309</v>
      </c>
      <c r="S682" s="330"/>
      <c r="T682" s="331"/>
      <c r="U682" s="332"/>
      <c r="V682" s="326"/>
      <c r="W682" s="149"/>
      <c r="X682" s="149"/>
      <c r="Y682" s="149"/>
      <c r="Z682" s="150"/>
      <c r="AA682" s="151">
        <f t="shared" si="109"/>
        <v>1000</v>
      </c>
      <c r="AB682" s="333">
        <f t="shared" si="96"/>
        <v>1000</v>
      </c>
      <c r="AC682" s="327"/>
      <c r="AD682" s="149"/>
      <c r="AE682" s="327"/>
      <c r="AF682" s="334" t="s">
        <v>340</v>
      </c>
      <c r="AG682" s="334" t="s">
        <v>222</v>
      </c>
      <c r="AH682" s="149"/>
      <c r="AI682" s="149"/>
      <c r="AJ682" s="335"/>
      <c r="AK682" s="149"/>
      <c r="AL682" s="327"/>
      <c r="AM682" s="149"/>
      <c r="AN682" s="327"/>
      <c r="AO682" s="327"/>
      <c r="AP682" s="149"/>
      <c r="AQ682" s="332"/>
      <c r="AR682" s="330"/>
      <c r="AS682" s="149"/>
      <c r="AT682" s="149"/>
      <c r="AU682" s="149"/>
      <c r="AV682" s="149"/>
      <c r="AW682" s="149"/>
      <c r="AX682" s="336"/>
      <c r="AY682" s="336"/>
      <c r="AZ682" s="336">
        <f t="shared" si="97"/>
        <v>0</v>
      </c>
      <c r="BA682" s="149"/>
      <c r="BB682" s="149"/>
      <c r="BC682" s="149"/>
      <c r="BD682" s="160" t="e">
        <f t="shared" si="102"/>
        <v>#DIV/0!</v>
      </c>
      <c r="BE682" s="160">
        <f t="shared" si="103"/>
        <v>0</v>
      </c>
      <c r="BF682" s="159">
        <f t="shared" si="104"/>
        <v>11</v>
      </c>
      <c r="BG682" s="159">
        <f t="shared" si="105"/>
        <v>0</v>
      </c>
      <c r="BH682" s="159">
        <f t="shared" si="106"/>
        <v>0</v>
      </c>
      <c r="BI682" s="159">
        <f t="shared" si="107"/>
        <v>0</v>
      </c>
      <c r="BJ682" s="159">
        <f t="shared" si="108"/>
        <v>0</v>
      </c>
    </row>
    <row r="683" spans="1:62" s="159" customFormat="1" ht="17.25" thickTop="1" thickBot="1">
      <c r="A683" s="326">
        <v>13192</v>
      </c>
      <c r="B683" s="327">
        <v>41993</v>
      </c>
      <c r="C683" s="149" t="s">
        <v>103</v>
      </c>
      <c r="D683" s="151">
        <v>1000</v>
      </c>
      <c r="E683" s="151"/>
      <c r="F683" s="151"/>
      <c r="G683" s="151">
        <f t="shared" si="113"/>
        <v>1000</v>
      </c>
      <c r="H683" s="149"/>
      <c r="I683" s="149"/>
      <c r="J683" s="150"/>
      <c r="K683" s="151">
        <f t="shared" si="110"/>
        <v>0</v>
      </c>
      <c r="L683" s="151">
        <f t="shared" si="111"/>
        <v>0</v>
      </c>
      <c r="M683" s="149" t="s">
        <v>2311</v>
      </c>
      <c r="N683" s="328"/>
      <c r="O683" s="329"/>
      <c r="P683" s="151">
        <f t="shared" si="112"/>
        <v>-1000</v>
      </c>
      <c r="Q683" s="327"/>
      <c r="R683" s="330"/>
      <c r="S683" s="330"/>
      <c r="T683" s="331"/>
      <c r="U683" s="332"/>
      <c r="V683" s="326"/>
      <c r="W683" s="149"/>
      <c r="X683" s="149"/>
      <c r="Y683" s="149"/>
      <c r="Z683" s="150"/>
      <c r="AA683" s="151">
        <f t="shared" si="109"/>
        <v>1000</v>
      </c>
      <c r="AB683" s="333">
        <f t="shared" si="96"/>
        <v>1000</v>
      </c>
      <c r="AC683" s="327"/>
      <c r="AD683" s="149"/>
      <c r="AE683" s="327"/>
      <c r="AF683" s="334" t="s">
        <v>340</v>
      </c>
      <c r="AG683" s="334" t="s">
        <v>222</v>
      </c>
      <c r="AH683" s="149"/>
      <c r="AI683" s="149"/>
      <c r="AJ683" s="335"/>
      <c r="AK683" s="149"/>
      <c r="AL683" s="327"/>
      <c r="AM683" s="149"/>
      <c r="AN683" s="327"/>
      <c r="AO683" s="327"/>
      <c r="AP683" s="149"/>
      <c r="AQ683" s="332"/>
      <c r="AR683" s="330"/>
      <c r="AS683" s="149"/>
      <c r="AT683" s="149"/>
      <c r="AU683" s="149"/>
      <c r="AV683" s="149"/>
      <c r="AW683" s="149"/>
      <c r="AX683" s="336"/>
      <c r="AY683" s="336"/>
      <c r="AZ683" s="336">
        <f t="shared" si="97"/>
        <v>0</v>
      </c>
      <c r="BA683" s="149"/>
      <c r="BB683" s="149"/>
      <c r="BC683" s="149"/>
      <c r="BD683" s="160" t="e">
        <f t="shared" si="102"/>
        <v>#DIV/0!</v>
      </c>
      <c r="BE683" s="160">
        <f t="shared" si="103"/>
        <v>0</v>
      </c>
      <c r="BF683" s="159">
        <f t="shared" si="104"/>
        <v>0</v>
      </c>
      <c r="BG683" s="159">
        <f t="shared" si="105"/>
        <v>0</v>
      </c>
      <c r="BH683" s="159">
        <f t="shared" si="106"/>
        <v>0</v>
      </c>
      <c r="BI683" s="159">
        <f t="shared" si="107"/>
        <v>0</v>
      </c>
      <c r="BJ683" s="159">
        <f t="shared" si="108"/>
        <v>0</v>
      </c>
    </row>
    <row r="684" spans="1:62" s="159" customFormat="1" ht="17.25" thickTop="1" thickBot="1">
      <c r="A684" s="326">
        <v>12496</v>
      </c>
      <c r="B684" s="327">
        <v>41949</v>
      </c>
      <c r="C684" s="149" t="s">
        <v>103</v>
      </c>
      <c r="D684" s="151">
        <v>1000</v>
      </c>
      <c r="E684" s="151"/>
      <c r="F684" s="151"/>
      <c r="G684" s="151">
        <f t="shared" si="113"/>
        <v>1000</v>
      </c>
      <c r="H684" s="149"/>
      <c r="I684" s="149"/>
      <c r="J684" s="150"/>
      <c r="K684" s="151">
        <f t="shared" si="110"/>
        <v>0</v>
      </c>
      <c r="L684" s="151">
        <f t="shared" si="111"/>
        <v>0</v>
      </c>
      <c r="M684" s="149" t="s">
        <v>2312</v>
      </c>
      <c r="N684" s="328"/>
      <c r="O684" s="329"/>
      <c r="P684" s="151">
        <f t="shared" si="112"/>
        <v>-1000</v>
      </c>
      <c r="Q684" s="327"/>
      <c r="R684" s="330" t="s">
        <v>2313</v>
      </c>
      <c r="S684" s="330"/>
      <c r="T684" s="331"/>
      <c r="U684" s="332"/>
      <c r="V684" s="326"/>
      <c r="W684" s="149"/>
      <c r="X684" s="149"/>
      <c r="Y684" s="149"/>
      <c r="Z684" s="150"/>
      <c r="AA684" s="151">
        <f t="shared" si="109"/>
        <v>1000</v>
      </c>
      <c r="AB684" s="333">
        <f t="shared" si="96"/>
        <v>1000</v>
      </c>
      <c r="AC684" s="327"/>
      <c r="AD684" s="149"/>
      <c r="AE684" s="327"/>
      <c r="AF684" s="334" t="s">
        <v>340</v>
      </c>
      <c r="AG684" s="334" t="s">
        <v>222</v>
      </c>
      <c r="AH684" s="149"/>
      <c r="AI684" s="149"/>
      <c r="AJ684" s="335"/>
      <c r="AK684" s="149"/>
      <c r="AL684" s="327"/>
      <c r="AM684" s="149"/>
      <c r="AN684" s="327"/>
      <c r="AO684" s="327"/>
      <c r="AP684" s="149"/>
      <c r="AQ684" s="332"/>
      <c r="AR684" s="330"/>
      <c r="AS684" s="149"/>
      <c r="AT684" s="149"/>
      <c r="AU684" s="149"/>
      <c r="AV684" s="149"/>
      <c r="AW684" s="149"/>
      <c r="AX684" s="336"/>
      <c r="AY684" s="336"/>
      <c r="AZ684" s="336">
        <f t="shared" si="97"/>
        <v>0</v>
      </c>
      <c r="BA684" s="149"/>
      <c r="BB684" s="149"/>
      <c r="BC684" s="149"/>
      <c r="BD684" s="160" t="e">
        <f t="shared" si="102"/>
        <v>#DIV/0!</v>
      </c>
      <c r="BE684" s="160">
        <f t="shared" si="103"/>
        <v>0</v>
      </c>
      <c r="BF684" s="159">
        <f t="shared" si="104"/>
        <v>11</v>
      </c>
      <c r="BG684" s="159">
        <f t="shared" si="105"/>
        <v>0</v>
      </c>
      <c r="BH684" s="159">
        <f t="shared" si="106"/>
        <v>0</v>
      </c>
      <c r="BI684" s="159">
        <f t="shared" si="107"/>
        <v>0</v>
      </c>
      <c r="BJ684" s="159">
        <f t="shared" si="108"/>
        <v>0</v>
      </c>
    </row>
    <row r="685" spans="1:62" s="159" customFormat="1" ht="17.25" thickTop="1" thickBot="1">
      <c r="A685" s="326">
        <v>22619</v>
      </c>
      <c r="B685" s="327">
        <v>41769</v>
      </c>
      <c r="C685" s="149" t="s">
        <v>99</v>
      </c>
      <c r="D685" s="151">
        <v>1000</v>
      </c>
      <c r="E685" s="151"/>
      <c r="F685" s="151"/>
      <c r="G685" s="151">
        <f t="shared" si="113"/>
        <v>1000</v>
      </c>
      <c r="H685" s="149"/>
      <c r="I685" s="149"/>
      <c r="J685" s="150"/>
      <c r="K685" s="151">
        <f t="shared" si="110"/>
        <v>0</v>
      </c>
      <c r="L685" s="151">
        <f t="shared" si="111"/>
        <v>0</v>
      </c>
      <c r="M685" s="149" t="s">
        <v>2314</v>
      </c>
      <c r="N685" s="328"/>
      <c r="O685" s="329"/>
      <c r="P685" s="151">
        <f t="shared" si="112"/>
        <v>-1000</v>
      </c>
      <c r="Q685" s="327"/>
      <c r="R685" s="330" t="s">
        <v>2315</v>
      </c>
      <c r="S685" s="330"/>
      <c r="T685" s="331"/>
      <c r="U685" s="332"/>
      <c r="V685" s="326"/>
      <c r="W685" s="149"/>
      <c r="X685" s="149"/>
      <c r="Y685" s="149"/>
      <c r="Z685" s="150"/>
      <c r="AA685" s="151">
        <f t="shared" si="109"/>
        <v>1000</v>
      </c>
      <c r="AB685" s="333">
        <f t="shared" ref="AB685:AB748" si="114">AA685-J685</f>
        <v>1000</v>
      </c>
      <c r="AC685" s="327"/>
      <c r="AD685" s="149"/>
      <c r="AE685" s="327"/>
      <c r="AF685" s="334" t="s">
        <v>222</v>
      </c>
      <c r="AG685" s="334" t="s">
        <v>222</v>
      </c>
      <c r="AH685" s="149"/>
      <c r="AI685" s="149"/>
      <c r="AJ685" s="335"/>
      <c r="AK685" s="149"/>
      <c r="AL685" s="327"/>
      <c r="AM685" s="149"/>
      <c r="AN685" s="327"/>
      <c r="AO685" s="327"/>
      <c r="AP685" s="149"/>
      <c r="AQ685" s="332"/>
      <c r="AR685" s="330"/>
      <c r="AS685" s="149"/>
      <c r="AT685" s="149"/>
      <c r="AU685" s="149"/>
      <c r="AV685" s="149"/>
      <c r="AW685" s="149"/>
      <c r="AX685" s="336"/>
      <c r="AY685" s="336"/>
      <c r="AZ685" s="336">
        <f t="shared" ref="AZ685:AZ748" si="115">(AX685*35%)-AY685</f>
        <v>0</v>
      </c>
      <c r="BA685" s="149"/>
      <c r="BB685" s="149"/>
      <c r="BC685" s="149"/>
      <c r="BD685" s="160" t="e">
        <f t="shared" si="102"/>
        <v>#DIV/0!</v>
      </c>
      <c r="BE685" s="160">
        <f t="shared" si="103"/>
        <v>0</v>
      </c>
      <c r="BF685" s="159">
        <f t="shared" si="104"/>
        <v>11</v>
      </c>
      <c r="BG685" s="159">
        <f t="shared" si="105"/>
        <v>0</v>
      </c>
      <c r="BH685" s="159">
        <f t="shared" si="106"/>
        <v>0</v>
      </c>
      <c r="BI685" s="159">
        <f t="shared" si="107"/>
        <v>0</v>
      </c>
      <c r="BJ685" s="159">
        <f t="shared" si="108"/>
        <v>0</v>
      </c>
    </row>
    <row r="686" spans="1:62" s="159" customFormat="1" ht="17.25" thickTop="1" thickBot="1">
      <c r="A686" s="326">
        <v>10664</v>
      </c>
      <c r="B686" s="327">
        <v>41862</v>
      </c>
      <c r="C686" s="149" t="s">
        <v>103</v>
      </c>
      <c r="D686" s="151">
        <v>1000</v>
      </c>
      <c r="E686" s="151"/>
      <c r="F686" s="151"/>
      <c r="G686" s="151">
        <f t="shared" si="113"/>
        <v>1000</v>
      </c>
      <c r="H686" s="149"/>
      <c r="I686" s="149"/>
      <c r="J686" s="150"/>
      <c r="K686" s="151">
        <f t="shared" si="110"/>
        <v>0</v>
      </c>
      <c r="L686" s="151">
        <f t="shared" si="111"/>
        <v>0</v>
      </c>
      <c r="M686" s="149" t="s">
        <v>2316</v>
      </c>
      <c r="N686" s="328"/>
      <c r="O686" s="329"/>
      <c r="P686" s="151">
        <f t="shared" si="112"/>
        <v>-1000</v>
      </c>
      <c r="Q686" s="327"/>
      <c r="R686" s="330" t="s">
        <v>2317</v>
      </c>
      <c r="S686" s="330"/>
      <c r="T686" s="331"/>
      <c r="U686" s="332"/>
      <c r="V686" s="326"/>
      <c r="W686" s="149"/>
      <c r="X686" s="149"/>
      <c r="Y686" s="149"/>
      <c r="Z686" s="150"/>
      <c r="AA686" s="151">
        <f t="shared" si="109"/>
        <v>1000</v>
      </c>
      <c r="AB686" s="333">
        <f t="shared" si="114"/>
        <v>1000</v>
      </c>
      <c r="AC686" s="327"/>
      <c r="AD686" s="149"/>
      <c r="AE686" s="327"/>
      <c r="AF686" s="334" t="s">
        <v>340</v>
      </c>
      <c r="AG686" s="334" t="s">
        <v>222</v>
      </c>
      <c r="AH686" s="149"/>
      <c r="AI686" s="149"/>
      <c r="AJ686" s="335"/>
      <c r="AK686" s="149"/>
      <c r="AL686" s="327"/>
      <c r="AM686" s="149"/>
      <c r="AN686" s="327"/>
      <c r="AO686" s="327"/>
      <c r="AP686" s="149"/>
      <c r="AQ686" s="332"/>
      <c r="AR686" s="330"/>
      <c r="AS686" s="149"/>
      <c r="AT686" s="149"/>
      <c r="AU686" s="149"/>
      <c r="AV686" s="149"/>
      <c r="AW686" s="149"/>
      <c r="AX686" s="336"/>
      <c r="AY686" s="336"/>
      <c r="AZ686" s="336">
        <f t="shared" si="115"/>
        <v>0</v>
      </c>
      <c r="BA686" s="149"/>
      <c r="BB686" s="149"/>
      <c r="BC686" s="149"/>
      <c r="BD686" s="160" t="e">
        <f t="shared" si="102"/>
        <v>#DIV/0!</v>
      </c>
      <c r="BE686" s="160">
        <f t="shared" si="103"/>
        <v>0</v>
      </c>
      <c r="BF686" s="159">
        <f t="shared" si="104"/>
        <v>11</v>
      </c>
      <c r="BG686" s="159">
        <f t="shared" si="105"/>
        <v>0</v>
      </c>
      <c r="BH686" s="159">
        <f t="shared" si="106"/>
        <v>0</v>
      </c>
      <c r="BI686" s="159">
        <f t="shared" si="107"/>
        <v>0</v>
      </c>
      <c r="BJ686" s="159">
        <f t="shared" si="108"/>
        <v>0</v>
      </c>
    </row>
    <row r="687" spans="1:62" s="159" customFormat="1" ht="17.25" thickTop="1" thickBot="1">
      <c r="A687" s="326" t="s">
        <v>3264</v>
      </c>
      <c r="B687" s="327" t="s">
        <v>3265</v>
      </c>
      <c r="C687" s="149" t="s">
        <v>103</v>
      </c>
      <c r="D687" s="151">
        <v>38800</v>
      </c>
      <c r="E687" s="151"/>
      <c r="F687" s="151"/>
      <c r="G687" s="151">
        <f t="shared" si="113"/>
        <v>38800</v>
      </c>
      <c r="H687" s="149"/>
      <c r="I687" s="149"/>
      <c r="J687" s="150"/>
      <c r="K687" s="151">
        <f t="shared" si="110"/>
        <v>0</v>
      </c>
      <c r="L687" s="151">
        <f t="shared" si="111"/>
        <v>0</v>
      </c>
      <c r="M687" s="149" t="s">
        <v>3266</v>
      </c>
      <c r="N687" s="328"/>
      <c r="O687" s="329"/>
      <c r="P687" s="151">
        <f t="shared" si="112"/>
        <v>-38800</v>
      </c>
      <c r="Q687" s="327"/>
      <c r="R687" s="330" t="s">
        <v>3267</v>
      </c>
      <c r="S687" s="330" t="s">
        <v>3268</v>
      </c>
      <c r="T687" s="331"/>
      <c r="U687" s="332">
        <v>26901280103492</v>
      </c>
      <c r="V687" s="326"/>
      <c r="W687" s="149"/>
      <c r="X687" s="149"/>
      <c r="Y687" s="149"/>
      <c r="Z687" s="150"/>
      <c r="AA687" s="151">
        <f t="shared" si="109"/>
        <v>38800</v>
      </c>
      <c r="AB687" s="333">
        <f t="shared" si="114"/>
        <v>38800</v>
      </c>
      <c r="AC687" s="327"/>
      <c r="AD687" s="149"/>
      <c r="AE687" s="327"/>
      <c r="AF687" s="334" t="s">
        <v>3182</v>
      </c>
      <c r="AG687" s="334" t="s">
        <v>211</v>
      </c>
      <c r="AH687" s="149"/>
      <c r="AI687" s="149"/>
      <c r="AJ687" s="335"/>
      <c r="AK687" s="149"/>
      <c r="AL687" s="327"/>
      <c r="AM687" s="149"/>
      <c r="AN687" s="327"/>
      <c r="AO687" s="327"/>
      <c r="AP687" s="149" t="s">
        <v>3269</v>
      </c>
      <c r="AQ687" s="332"/>
      <c r="AR687" s="330" t="s">
        <v>3270</v>
      </c>
      <c r="AS687" s="149"/>
      <c r="AT687" s="149"/>
      <c r="AU687" s="149"/>
      <c r="AV687" s="149"/>
      <c r="AW687" s="149"/>
      <c r="AX687" s="336"/>
      <c r="AY687" s="336"/>
      <c r="AZ687" s="336">
        <f t="shared" si="115"/>
        <v>0</v>
      </c>
      <c r="BA687" s="149"/>
      <c r="BB687" s="149"/>
      <c r="BC687" s="149"/>
      <c r="BD687" s="160" t="e">
        <f t="shared" si="102"/>
        <v>#DIV/0!</v>
      </c>
      <c r="BE687" s="160">
        <f t="shared" si="103"/>
        <v>0</v>
      </c>
      <c r="BF687" s="159">
        <f t="shared" si="104"/>
        <v>11</v>
      </c>
      <c r="BG687" s="159">
        <f t="shared" si="105"/>
        <v>8</v>
      </c>
      <c r="BH687" s="159">
        <f t="shared" si="106"/>
        <v>14</v>
      </c>
      <c r="BI687" s="159">
        <f t="shared" si="107"/>
        <v>0</v>
      </c>
      <c r="BJ687" s="159">
        <f t="shared" si="108"/>
        <v>11</v>
      </c>
    </row>
    <row r="688" spans="1:62" s="159" customFormat="1" ht="17.25" thickTop="1" thickBot="1">
      <c r="A688" s="326">
        <v>15132</v>
      </c>
      <c r="B688" s="327">
        <v>42111</v>
      </c>
      <c r="C688" s="149" t="s">
        <v>103</v>
      </c>
      <c r="D688" s="151">
        <v>1000</v>
      </c>
      <c r="E688" s="151"/>
      <c r="F688" s="151"/>
      <c r="G688" s="151">
        <f t="shared" si="113"/>
        <v>1000</v>
      </c>
      <c r="H688" s="149"/>
      <c r="I688" s="149"/>
      <c r="J688" s="150"/>
      <c r="K688" s="151">
        <f t="shared" si="110"/>
        <v>0</v>
      </c>
      <c r="L688" s="151">
        <f t="shared" si="111"/>
        <v>0</v>
      </c>
      <c r="M688" s="149" t="s">
        <v>2318</v>
      </c>
      <c r="N688" s="328"/>
      <c r="O688" s="329"/>
      <c r="P688" s="151">
        <f t="shared" si="112"/>
        <v>-1000</v>
      </c>
      <c r="Q688" s="327"/>
      <c r="R688" s="330"/>
      <c r="S688" s="330"/>
      <c r="T688" s="331"/>
      <c r="U688" s="332">
        <v>27909301400829</v>
      </c>
      <c r="V688" s="326"/>
      <c r="W688" s="149"/>
      <c r="X688" s="149"/>
      <c r="Y688" s="149"/>
      <c r="Z688" s="150"/>
      <c r="AA688" s="151">
        <f t="shared" si="109"/>
        <v>1000</v>
      </c>
      <c r="AB688" s="333">
        <f t="shared" si="114"/>
        <v>1000</v>
      </c>
      <c r="AC688" s="327"/>
      <c r="AD688" s="149"/>
      <c r="AE688" s="327"/>
      <c r="AF688" s="334" t="s">
        <v>264</v>
      </c>
      <c r="AG688" s="334" t="s">
        <v>264</v>
      </c>
      <c r="AH688" s="149"/>
      <c r="AI688" s="149"/>
      <c r="AJ688" s="335"/>
      <c r="AK688" s="149"/>
      <c r="AL688" s="327"/>
      <c r="AM688" s="149"/>
      <c r="AN688" s="327"/>
      <c r="AO688" s="327"/>
      <c r="AP688" s="149"/>
      <c r="AQ688" s="332"/>
      <c r="AR688" s="330"/>
      <c r="AS688" s="149"/>
      <c r="AT688" s="149"/>
      <c r="AU688" s="149"/>
      <c r="AV688" s="149"/>
      <c r="AW688" s="149"/>
      <c r="AX688" s="336"/>
      <c r="AY688" s="336"/>
      <c r="AZ688" s="336">
        <f t="shared" si="115"/>
        <v>0</v>
      </c>
      <c r="BA688" s="149"/>
      <c r="BB688" s="149"/>
      <c r="BC688" s="149"/>
      <c r="BD688" s="160" t="e">
        <f t="shared" si="102"/>
        <v>#DIV/0!</v>
      </c>
      <c r="BE688" s="160">
        <f t="shared" si="103"/>
        <v>0</v>
      </c>
      <c r="BF688" s="159">
        <f t="shared" si="104"/>
        <v>0</v>
      </c>
      <c r="BG688" s="159">
        <f t="shared" si="105"/>
        <v>0</v>
      </c>
      <c r="BH688" s="159">
        <f t="shared" si="106"/>
        <v>14</v>
      </c>
      <c r="BI688" s="159">
        <f t="shared" si="107"/>
        <v>0</v>
      </c>
      <c r="BJ688" s="159">
        <f t="shared" si="108"/>
        <v>0</v>
      </c>
    </row>
    <row r="689" spans="1:62" s="159" customFormat="1" ht="17.25" thickTop="1" thickBot="1">
      <c r="A689" s="326">
        <v>18037</v>
      </c>
      <c r="B689" s="327">
        <v>42365</v>
      </c>
      <c r="C689" s="149" t="s">
        <v>103</v>
      </c>
      <c r="D689" s="151">
        <v>10500</v>
      </c>
      <c r="E689" s="151"/>
      <c r="F689" s="151"/>
      <c r="G689" s="151">
        <f t="shared" si="113"/>
        <v>10500</v>
      </c>
      <c r="H689" s="149"/>
      <c r="I689" s="149"/>
      <c r="J689" s="150"/>
      <c r="K689" s="151">
        <f t="shared" si="110"/>
        <v>0</v>
      </c>
      <c r="L689" s="151">
        <f t="shared" si="111"/>
        <v>0</v>
      </c>
      <c r="M689" s="149" t="s">
        <v>3271</v>
      </c>
      <c r="N689" s="328"/>
      <c r="O689" s="329"/>
      <c r="P689" s="151">
        <f t="shared" si="112"/>
        <v>-10500</v>
      </c>
      <c r="Q689" s="327"/>
      <c r="R689" s="330" t="s">
        <v>3272</v>
      </c>
      <c r="S689" s="330" t="s">
        <v>3273</v>
      </c>
      <c r="T689" s="331"/>
      <c r="U689" s="332">
        <v>27201131401971</v>
      </c>
      <c r="V689" s="326"/>
      <c r="W689" s="149"/>
      <c r="X689" s="149"/>
      <c r="Y689" s="149"/>
      <c r="Z689" s="150"/>
      <c r="AA689" s="151">
        <f t="shared" si="109"/>
        <v>10500</v>
      </c>
      <c r="AB689" s="333">
        <f t="shared" si="114"/>
        <v>10500</v>
      </c>
      <c r="AC689" s="327"/>
      <c r="AD689" s="149"/>
      <c r="AE689" s="327"/>
      <c r="AF689" s="334" t="s">
        <v>2282</v>
      </c>
      <c r="AG689" s="334" t="s">
        <v>264</v>
      </c>
      <c r="AH689" s="149"/>
      <c r="AI689" s="149"/>
      <c r="AJ689" s="335"/>
      <c r="AK689" s="149"/>
      <c r="AL689" s="327"/>
      <c r="AM689" s="149"/>
      <c r="AN689" s="327"/>
      <c r="AO689" s="327"/>
      <c r="AP689" s="149" t="s">
        <v>3274</v>
      </c>
      <c r="AQ689" s="332"/>
      <c r="AR689" s="330" t="s">
        <v>3275</v>
      </c>
      <c r="AS689" s="149"/>
      <c r="AT689" s="149"/>
      <c r="AU689" s="149"/>
      <c r="AV689" s="149"/>
      <c r="AW689" s="149"/>
      <c r="AX689" s="336"/>
      <c r="AY689" s="336"/>
      <c r="AZ689" s="336">
        <f t="shared" si="115"/>
        <v>0</v>
      </c>
      <c r="BA689" s="149"/>
      <c r="BB689" s="149"/>
      <c r="BC689" s="149"/>
      <c r="BD689" s="160" t="e">
        <f t="shared" si="102"/>
        <v>#DIV/0!</v>
      </c>
      <c r="BE689" s="160">
        <f t="shared" si="103"/>
        <v>0</v>
      </c>
      <c r="BF689" s="159">
        <f t="shared" si="104"/>
        <v>11</v>
      </c>
      <c r="BG689" s="159">
        <f t="shared" si="105"/>
        <v>8</v>
      </c>
      <c r="BH689" s="159">
        <f t="shared" si="106"/>
        <v>14</v>
      </c>
      <c r="BI689" s="159">
        <f t="shared" si="107"/>
        <v>0</v>
      </c>
      <c r="BJ689" s="159">
        <f t="shared" si="108"/>
        <v>11</v>
      </c>
    </row>
    <row r="690" spans="1:62" s="159" customFormat="1" ht="17.25" thickTop="1" thickBot="1">
      <c r="A690" s="326">
        <v>17789</v>
      </c>
      <c r="B690" s="327">
        <v>42342</v>
      </c>
      <c r="C690" s="149" t="s">
        <v>103</v>
      </c>
      <c r="D690" s="151">
        <v>2000</v>
      </c>
      <c r="E690" s="151"/>
      <c r="F690" s="151"/>
      <c r="G690" s="151">
        <f t="shared" si="113"/>
        <v>2000</v>
      </c>
      <c r="H690" s="149"/>
      <c r="I690" s="149"/>
      <c r="J690" s="150"/>
      <c r="K690" s="151">
        <f t="shared" si="110"/>
        <v>0</v>
      </c>
      <c r="L690" s="151">
        <f t="shared" si="111"/>
        <v>0</v>
      </c>
      <c r="M690" s="149" t="s">
        <v>3276</v>
      </c>
      <c r="N690" s="328"/>
      <c r="O690" s="329"/>
      <c r="P690" s="151">
        <f t="shared" si="112"/>
        <v>-2000</v>
      </c>
      <c r="Q690" s="327"/>
      <c r="R690" s="330" t="s">
        <v>3277</v>
      </c>
      <c r="S690" s="330"/>
      <c r="T690" s="331"/>
      <c r="U690" s="332">
        <v>27605150102601</v>
      </c>
      <c r="V690" s="326"/>
      <c r="W690" s="149"/>
      <c r="X690" s="149"/>
      <c r="Y690" s="149"/>
      <c r="Z690" s="150"/>
      <c r="AA690" s="151">
        <f t="shared" ref="AA690:AA721" si="116">D690+Z690</f>
        <v>2000</v>
      </c>
      <c r="AB690" s="333">
        <f t="shared" si="114"/>
        <v>2000</v>
      </c>
      <c r="AC690" s="327"/>
      <c r="AD690" s="149"/>
      <c r="AE690" s="327"/>
      <c r="AF690" s="334" t="s">
        <v>1848</v>
      </c>
      <c r="AG690" s="334" t="s">
        <v>211</v>
      </c>
      <c r="AH690" s="149"/>
      <c r="AI690" s="149"/>
      <c r="AJ690" s="335"/>
      <c r="AK690" s="149"/>
      <c r="AL690" s="327"/>
      <c r="AM690" s="149"/>
      <c r="AN690" s="327"/>
      <c r="AO690" s="327"/>
      <c r="AP690" s="149" t="s">
        <v>3278</v>
      </c>
      <c r="AQ690" s="332"/>
      <c r="AR690" s="330" t="s">
        <v>3279</v>
      </c>
      <c r="AS690" s="149"/>
      <c r="AT690" s="149"/>
      <c r="AU690" s="149"/>
      <c r="AV690" s="149"/>
      <c r="AW690" s="149"/>
      <c r="AX690" s="336"/>
      <c r="AY690" s="336"/>
      <c r="AZ690" s="336">
        <f t="shared" si="115"/>
        <v>0</v>
      </c>
      <c r="BA690" s="149"/>
      <c r="BB690" s="149"/>
      <c r="BC690" s="149"/>
      <c r="BD690" s="160" t="e">
        <f t="shared" si="102"/>
        <v>#DIV/0!</v>
      </c>
      <c r="BE690" s="160">
        <f t="shared" si="103"/>
        <v>0</v>
      </c>
      <c r="BF690" s="159">
        <f t="shared" si="104"/>
        <v>11</v>
      </c>
      <c r="BG690" s="159">
        <f t="shared" si="105"/>
        <v>0</v>
      </c>
      <c r="BH690" s="159">
        <f t="shared" si="106"/>
        <v>14</v>
      </c>
      <c r="BI690" s="159">
        <f t="shared" si="107"/>
        <v>0</v>
      </c>
      <c r="BJ690" s="159">
        <f t="shared" si="108"/>
        <v>11</v>
      </c>
    </row>
    <row r="691" spans="1:62" s="159" customFormat="1" ht="17.25" thickTop="1" thickBot="1">
      <c r="A691" s="326"/>
      <c r="B691" s="327"/>
      <c r="C691" s="149"/>
      <c r="D691" s="151">
        <v>7500</v>
      </c>
      <c r="E691" s="151"/>
      <c r="F691" s="151"/>
      <c r="G691" s="151">
        <f t="shared" si="113"/>
        <v>7500</v>
      </c>
      <c r="H691" s="149"/>
      <c r="I691" s="149"/>
      <c r="J691" s="150"/>
      <c r="K691" s="151">
        <f t="shared" ref="K691:K722" si="117">J691/(1.13)</f>
        <v>0</v>
      </c>
      <c r="L691" s="151">
        <f t="shared" ref="L691:L722" si="118">K691*0.13</f>
        <v>0</v>
      </c>
      <c r="M691" s="149" t="s">
        <v>3280</v>
      </c>
      <c r="N691" s="328"/>
      <c r="O691" s="329"/>
      <c r="P691" s="151">
        <f t="shared" ref="P691:P722" si="119">J691-D691</f>
        <v>-7500</v>
      </c>
      <c r="Q691" s="327"/>
      <c r="R691" s="330" t="s">
        <v>3281</v>
      </c>
      <c r="S691" s="330"/>
      <c r="T691" s="331"/>
      <c r="U691" s="332"/>
      <c r="V691" s="326"/>
      <c r="W691" s="149"/>
      <c r="X691" s="149"/>
      <c r="Y691" s="149"/>
      <c r="Z691" s="150"/>
      <c r="AA691" s="151">
        <f t="shared" si="116"/>
        <v>7500</v>
      </c>
      <c r="AB691" s="333">
        <f t="shared" si="114"/>
        <v>7500</v>
      </c>
      <c r="AC691" s="327"/>
      <c r="AD691" s="149"/>
      <c r="AE691" s="327"/>
      <c r="AF691" s="334" t="s">
        <v>211</v>
      </c>
      <c r="AG691" s="334" t="s">
        <v>211</v>
      </c>
      <c r="AH691" s="149"/>
      <c r="AI691" s="149"/>
      <c r="AJ691" s="335"/>
      <c r="AK691" s="149"/>
      <c r="AL691" s="327"/>
      <c r="AM691" s="149"/>
      <c r="AN691" s="327"/>
      <c r="AO691" s="327"/>
      <c r="AP691" s="149"/>
      <c r="AQ691" s="332"/>
      <c r="AR691" s="330"/>
      <c r="AS691" s="149"/>
      <c r="AT691" s="149"/>
      <c r="AU691" s="149"/>
      <c r="AV691" s="149"/>
      <c r="AW691" s="149"/>
      <c r="AX691" s="336"/>
      <c r="AY691" s="336"/>
      <c r="AZ691" s="336">
        <f t="shared" si="115"/>
        <v>0</v>
      </c>
      <c r="BA691" s="149"/>
      <c r="BB691" s="149"/>
      <c r="BC691" s="149"/>
      <c r="BD691" s="160" t="e">
        <f t="shared" si="102"/>
        <v>#DIV/0!</v>
      </c>
      <c r="BE691" s="160">
        <f t="shared" si="103"/>
        <v>0</v>
      </c>
      <c r="BF691" s="159">
        <f t="shared" si="104"/>
        <v>11</v>
      </c>
      <c r="BG691" s="159">
        <f t="shared" si="105"/>
        <v>0</v>
      </c>
      <c r="BH691" s="159">
        <f t="shared" si="106"/>
        <v>0</v>
      </c>
      <c r="BI691" s="159">
        <f t="shared" si="107"/>
        <v>0</v>
      </c>
      <c r="BJ691" s="159">
        <f t="shared" si="108"/>
        <v>0</v>
      </c>
    </row>
    <row r="692" spans="1:62" s="159" customFormat="1" ht="17.25" thickTop="1" thickBot="1">
      <c r="A692" s="326"/>
      <c r="B692" s="327"/>
      <c r="C692" s="149"/>
      <c r="D692" s="151">
        <v>8600</v>
      </c>
      <c r="E692" s="151"/>
      <c r="F692" s="151"/>
      <c r="G692" s="151">
        <f t="shared" si="113"/>
        <v>8600</v>
      </c>
      <c r="H692" s="149"/>
      <c r="I692" s="149"/>
      <c r="J692" s="150"/>
      <c r="K692" s="151">
        <f t="shared" si="117"/>
        <v>0</v>
      </c>
      <c r="L692" s="151">
        <f t="shared" si="118"/>
        <v>0</v>
      </c>
      <c r="M692" s="149" t="s">
        <v>3282</v>
      </c>
      <c r="N692" s="328"/>
      <c r="O692" s="329"/>
      <c r="P692" s="151">
        <f t="shared" si="119"/>
        <v>-8600</v>
      </c>
      <c r="Q692" s="327"/>
      <c r="R692" s="330" t="s">
        <v>3283</v>
      </c>
      <c r="S692" s="330"/>
      <c r="T692" s="331"/>
      <c r="U692" s="332"/>
      <c r="V692" s="326"/>
      <c r="W692" s="149"/>
      <c r="X692" s="149"/>
      <c r="Y692" s="149"/>
      <c r="Z692" s="150"/>
      <c r="AA692" s="151">
        <f t="shared" si="116"/>
        <v>8600</v>
      </c>
      <c r="AB692" s="333">
        <f t="shared" si="114"/>
        <v>8600</v>
      </c>
      <c r="AC692" s="327"/>
      <c r="AD692" s="149"/>
      <c r="AE692" s="327"/>
      <c r="AF692" s="334" t="s">
        <v>1848</v>
      </c>
      <c r="AG692" s="334" t="s">
        <v>211</v>
      </c>
      <c r="AH692" s="149"/>
      <c r="AI692" s="149"/>
      <c r="AJ692" s="335"/>
      <c r="AK692" s="149"/>
      <c r="AL692" s="327"/>
      <c r="AM692" s="149"/>
      <c r="AN692" s="327"/>
      <c r="AO692" s="327"/>
      <c r="AP692" s="149"/>
      <c r="AQ692" s="332"/>
      <c r="AR692" s="330"/>
      <c r="AS692" s="149"/>
      <c r="AT692" s="149"/>
      <c r="AU692" s="149"/>
      <c r="AV692" s="149"/>
      <c r="AW692" s="149"/>
      <c r="AX692" s="336"/>
      <c r="AY692" s="336"/>
      <c r="AZ692" s="336">
        <f t="shared" si="115"/>
        <v>0</v>
      </c>
      <c r="BA692" s="149"/>
      <c r="BB692" s="149"/>
      <c r="BC692" s="149"/>
      <c r="BD692" s="160" t="e">
        <f t="shared" si="102"/>
        <v>#DIV/0!</v>
      </c>
      <c r="BE692" s="160">
        <f t="shared" si="103"/>
        <v>0</v>
      </c>
      <c r="BF692" s="159">
        <f t="shared" si="104"/>
        <v>11</v>
      </c>
      <c r="BG692" s="159">
        <f t="shared" si="105"/>
        <v>0</v>
      </c>
      <c r="BH692" s="159">
        <f t="shared" si="106"/>
        <v>0</v>
      </c>
      <c r="BI692" s="159">
        <f t="shared" si="107"/>
        <v>0</v>
      </c>
      <c r="BJ692" s="159">
        <f t="shared" si="108"/>
        <v>0</v>
      </c>
    </row>
    <row r="693" spans="1:62" s="159" customFormat="1" ht="17.25" thickTop="1" thickBot="1">
      <c r="A693" s="326">
        <v>4816</v>
      </c>
      <c r="B693" s="327">
        <v>41575</v>
      </c>
      <c r="C693" s="149" t="s">
        <v>103</v>
      </c>
      <c r="D693" s="151">
        <v>5300</v>
      </c>
      <c r="E693" s="151"/>
      <c r="F693" s="151"/>
      <c r="G693" s="151">
        <f t="shared" si="113"/>
        <v>5300</v>
      </c>
      <c r="H693" s="149"/>
      <c r="I693" s="149"/>
      <c r="J693" s="150"/>
      <c r="K693" s="151">
        <f t="shared" si="117"/>
        <v>0</v>
      </c>
      <c r="L693" s="151">
        <f t="shared" si="118"/>
        <v>0</v>
      </c>
      <c r="M693" s="149" t="s">
        <v>3284</v>
      </c>
      <c r="N693" s="328"/>
      <c r="O693" s="329"/>
      <c r="P693" s="151">
        <f t="shared" si="119"/>
        <v>-5300</v>
      </c>
      <c r="Q693" s="327"/>
      <c r="R693" s="330" t="s">
        <v>3285</v>
      </c>
      <c r="S693" s="330"/>
      <c r="T693" s="331"/>
      <c r="U693" s="332"/>
      <c r="V693" s="326"/>
      <c r="W693" s="149"/>
      <c r="X693" s="149"/>
      <c r="Y693" s="149"/>
      <c r="Z693" s="150"/>
      <c r="AA693" s="151">
        <f t="shared" si="116"/>
        <v>5300</v>
      </c>
      <c r="AB693" s="333">
        <f t="shared" si="114"/>
        <v>5300</v>
      </c>
      <c r="AC693" s="327"/>
      <c r="AD693" s="149"/>
      <c r="AE693" s="327"/>
      <c r="AF693" s="334" t="s">
        <v>211</v>
      </c>
      <c r="AG693" s="334" t="s">
        <v>211</v>
      </c>
      <c r="AH693" s="149"/>
      <c r="AI693" s="149"/>
      <c r="AJ693" s="335"/>
      <c r="AK693" s="149"/>
      <c r="AL693" s="327"/>
      <c r="AM693" s="149"/>
      <c r="AN693" s="327"/>
      <c r="AO693" s="327"/>
      <c r="AP693" s="149"/>
      <c r="AQ693" s="332"/>
      <c r="AR693" s="330"/>
      <c r="AS693" s="149"/>
      <c r="AT693" s="149"/>
      <c r="AU693" s="149"/>
      <c r="AV693" s="149"/>
      <c r="AW693" s="149"/>
      <c r="AX693" s="336"/>
      <c r="AY693" s="336"/>
      <c r="AZ693" s="336">
        <f t="shared" si="115"/>
        <v>0</v>
      </c>
      <c r="BA693" s="149"/>
      <c r="BB693" s="149"/>
      <c r="BC693" s="149"/>
      <c r="BD693" s="160" t="e">
        <f t="shared" si="102"/>
        <v>#DIV/0!</v>
      </c>
      <c r="BE693" s="160">
        <f t="shared" si="103"/>
        <v>0</v>
      </c>
      <c r="BF693" s="159">
        <f t="shared" si="104"/>
        <v>11</v>
      </c>
      <c r="BG693" s="159">
        <f t="shared" si="105"/>
        <v>0</v>
      </c>
      <c r="BH693" s="159">
        <f t="shared" si="106"/>
        <v>0</v>
      </c>
      <c r="BI693" s="159">
        <f t="shared" si="107"/>
        <v>0</v>
      </c>
      <c r="BJ693" s="159">
        <f t="shared" si="108"/>
        <v>0</v>
      </c>
    </row>
    <row r="694" spans="1:62" s="159" customFormat="1" ht="17.25" thickTop="1" thickBot="1">
      <c r="A694" s="326">
        <v>18311</v>
      </c>
      <c r="B694" s="327">
        <v>42385</v>
      </c>
      <c r="C694" s="149" t="s">
        <v>103</v>
      </c>
      <c r="D694" s="151">
        <v>2500</v>
      </c>
      <c r="E694" s="151"/>
      <c r="F694" s="151"/>
      <c r="G694" s="151">
        <f t="shared" si="113"/>
        <v>2500</v>
      </c>
      <c r="H694" s="149"/>
      <c r="I694" s="149"/>
      <c r="J694" s="150"/>
      <c r="K694" s="151">
        <f t="shared" si="117"/>
        <v>0</v>
      </c>
      <c r="L694" s="151">
        <f t="shared" si="118"/>
        <v>0</v>
      </c>
      <c r="M694" s="149" t="s">
        <v>3286</v>
      </c>
      <c r="N694" s="328"/>
      <c r="O694" s="329"/>
      <c r="P694" s="151">
        <f t="shared" si="119"/>
        <v>-2500</v>
      </c>
      <c r="Q694" s="327"/>
      <c r="R694" s="330"/>
      <c r="S694" s="330"/>
      <c r="T694" s="331"/>
      <c r="U694" s="332">
        <v>27801030102139</v>
      </c>
      <c r="V694" s="326"/>
      <c r="W694" s="149"/>
      <c r="X694" s="149"/>
      <c r="Y694" s="149"/>
      <c r="Z694" s="150"/>
      <c r="AA694" s="151">
        <f t="shared" si="116"/>
        <v>2500</v>
      </c>
      <c r="AB694" s="333">
        <f t="shared" si="114"/>
        <v>2500</v>
      </c>
      <c r="AC694" s="327"/>
      <c r="AD694" s="149"/>
      <c r="AE694" s="327"/>
      <c r="AF694" s="334" t="s">
        <v>211</v>
      </c>
      <c r="AG694" s="334" t="s">
        <v>211</v>
      </c>
      <c r="AH694" s="149"/>
      <c r="AI694" s="149"/>
      <c r="AJ694" s="335"/>
      <c r="AK694" s="149"/>
      <c r="AL694" s="327"/>
      <c r="AM694" s="149"/>
      <c r="AN694" s="327"/>
      <c r="AO694" s="327"/>
      <c r="AP694" s="149"/>
      <c r="AQ694" s="332"/>
      <c r="AR694" s="330"/>
      <c r="AS694" s="149"/>
      <c r="AT694" s="149"/>
      <c r="AU694" s="149"/>
      <c r="AV694" s="149"/>
      <c r="AW694" s="149"/>
      <c r="AX694" s="336"/>
      <c r="AY694" s="336"/>
      <c r="AZ694" s="336">
        <f t="shared" si="115"/>
        <v>0</v>
      </c>
      <c r="BA694" s="149"/>
      <c r="BB694" s="149"/>
      <c r="BC694" s="149"/>
      <c r="BD694" s="160" t="e">
        <f t="shared" si="102"/>
        <v>#DIV/0!</v>
      </c>
      <c r="BE694" s="160">
        <f t="shared" si="103"/>
        <v>0</v>
      </c>
      <c r="BF694" s="159">
        <f t="shared" si="104"/>
        <v>0</v>
      </c>
      <c r="BG694" s="159">
        <f t="shared" si="105"/>
        <v>0</v>
      </c>
      <c r="BH694" s="159">
        <f t="shared" si="106"/>
        <v>14</v>
      </c>
      <c r="BI694" s="159">
        <f t="shared" si="107"/>
        <v>0</v>
      </c>
      <c r="BJ694" s="159">
        <f t="shared" si="108"/>
        <v>0</v>
      </c>
    </row>
    <row r="695" spans="1:62" s="159" customFormat="1" ht="17.25" thickTop="1" thickBot="1">
      <c r="A695" s="326" t="s">
        <v>2338</v>
      </c>
      <c r="B695" s="327" t="s">
        <v>2339</v>
      </c>
      <c r="C695" s="149" t="s">
        <v>103</v>
      </c>
      <c r="D695" s="151">
        <v>10000</v>
      </c>
      <c r="E695" s="151"/>
      <c r="F695" s="151"/>
      <c r="G695" s="151">
        <f t="shared" si="113"/>
        <v>10000</v>
      </c>
      <c r="H695" s="149"/>
      <c r="I695" s="149"/>
      <c r="J695" s="150"/>
      <c r="K695" s="151">
        <f t="shared" si="117"/>
        <v>0</v>
      </c>
      <c r="L695" s="151">
        <f t="shared" si="118"/>
        <v>0</v>
      </c>
      <c r="M695" s="149" t="s">
        <v>2340</v>
      </c>
      <c r="N695" s="328"/>
      <c r="O695" s="329"/>
      <c r="P695" s="151">
        <f t="shared" si="119"/>
        <v>-10000</v>
      </c>
      <c r="Q695" s="327"/>
      <c r="R695" s="330"/>
      <c r="S695" s="330"/>
      <c r="T695" s="331"/>
      <c r="U695" s="332"/>
      <c r="V695" s="326"/>
      <c r="W695" s="149"/>
      <c r="X695" s="149"/>
      <c r="Y695" s="149"/>
      <c r="Z695" s="150"/>
      <c r="AA695" s="151">
        <f t="shared" si="116"/>
        <v>10000</v>
      </c>
      <c r="AB695" s="333">
        <f t="shared" si="114"/>
        <v>10000</v>
      </c>
      <c r="AC695" s="327"/>
      <c r="AD695" s="149"/>
      <c r="AE695" s="327"/>
      <c r="AF695" s="334" t="s">
        <v>340</v>
      </c>
      <c r="AG695" s="334" t="s">
        <v>264</v>
      </c>
      <c r="AH695" s="149"/>
      <c r="AI695" s="149"/>
      <c r="AJ695" s="335"/>
      <c r="AK695" s="149"/>
      <c r="AL695" s="327"/>
      <c r="AM695" s="149"/>
      <c r="AN695" s="327"/>
      <c r="AO695" s="327"/>
      <c r="AP695" s="149"/>
      <c r="AQ695" s="332"/>
      <c r="AR695" s="330"/>
      <c r="AS695" s="149"/>
      <c r="AT695" s="149"/>
      <c r="AU695" s="149"/>
      <c r="AV695" s="149"/>
      <c r="AW695" s="149"/>
      <c r="AX695" s="336"/>
      <c r="AY695" s="336"/>
      <c r="AZ695" s="336">
        <f t="shared" si="115"/>
        <v>0</v>
      </c>
      <c r="BA695" s="149"/>
      <c r="BB695" s="149"/>
      <c r="BC695" s="149"/>
      <c r="BD695" s="160" t="e">
        <f t="shared" si="102"/>
        <v>#DIV/0!</v>
      </c>
      <c r="BE695" s="160">
        <f t="shared" si="103"/>
        <v>0</v>
      </c>
      <c r="BF695" s="159">
        <f t="shared" si="104"/>
        <v>0</v>
      </c>
      <c r="BG695" s="159">
        <f t="shared" si="105"/>
        <v>0</v>
      </c>
      <c r="BH695" s="159">
        <f t="shared" si="106"/>
        <v>0</v>
      </c>
      <c r="BI695" s="159">
        <f t="shared" si="107"/>
        <v>0</v>
      </c>
      <c r="BJ695" s="159">
        <f t="shared" si="108"/>
        <v>0</v>
      </c>
    </row>
    <row r="696" spans="1:62" s="159" customFormat="1" ht="17.25" thickTop="1" thickBot="1">
      <c r="A696" s="326">
        <v>18158</v>
      </c>
      <c r="B696" s="327">
        <v>42375</v>
      </c>
      <c r="C696" s="149" t="s">
        <v>103</v>
      </c>
      <c r="D696" s="151">
        <v>1000</v>
      </c>
      <c r="E696" s="151"/>
      <c r="F696" s="151"/>
      <c r="G696" s="151">
        <f t="shared" si="113"/>
        <v>1000</v>
      </c>
      <c r="H696" s="149"/>
      <c r="I696" s="149"/>
      <c r="J696" s="150"/>
      <c r="K696" s="151">
        <f t="shared" si="117"/>
        <v>0</v>
      </c>
      <c r="L696" s="151">
        <f t="shared" si="118"/>
        <v>0</v>
      </c>
      <c r="M696" s="149" t="s">
        <v>3287</v>
      </c>
      <c r="N696" s="328"/>
      <c r="O696" s="329"/>
      <c r="P696" s="151">
        <f t="shared" si="119"/>
        <v>-1000</v>
      </c>
      <c r="Q696" s="327"/>
      <c r="R696" s="330"/>
      <c r="S696" s="330"/>
      <c r="T696" s="331"/>
      <c r="U696" s="332">
        <v>27509302102173</v>
      </c>
      <c r="V696" s="326"/>
      <c r="W696" s="149"/>
      <c r="X696" s="149"/>
      <c r="Y696" s="149"/>
      <c r="Z696" s="150"/>
      <c r="AA696" s="151">
        <f t="shared" si="116"/>
        <v>1000</v>
      </c>
      <c r="AB696" s="333">
        <f t="shared" si="114"/>
        <v>1000</v>
      </c>
      <c r="AC696" s="327"/>
      <c r="AD696" s="149"/>
      <c r="AE696" s="327"/>
      <c r="AF696" s="334" t="s">
        <v>111</v>
      </c>
      <c r="AG696" s="334" t="s">
        <v>111</v>
      </c>
      <c r="AH696" s="149"/>
      <c r="AI696" s="149"/>
      <c r="AJ696" s="335"/>
      <c r="AK696" s="149"/>
      <c r="AL696" s="327"/>
      <c r="AM696" s="149"/>
      <c r="AN696" s="327"/>
      <c r="AO696" s="327"/>
      <c r="AP696" s="149"/>
      <c r="AQ696" s="332"/>
      <c r="AR696" s="330"/>
      <c r="AS696" s="149"/>
      <c r="AT696" s="149"/>
      <c r="AU696" s="149"/>
      <c r="AV696" s="149"/>
      <c r="AW696" s="149"/>
      <c r="AX696" s="336"/>
      <c r="AY696" s="336"/>
      <c r="AZ696" s="336">
        <f t="shared" si="115"/>
        <v>0</v>
      </c>
      <c r="BA696" s="149"/>
      <c r="BB696" s="149"/>
      <c r="BC696" s="149"/>
      <c r="BD696" s="160" t="e">
        <f t="shared" si="102"/>
        <v>#DIV/0!</v>
      </c>
      <c r="BE696" s="160">
        <f t="shared" si="103"/>
        <v>0</v>
      </c>
      <c r="BF696" s="159">
        <f t="shared" si="104"/>
        <v>0</v>
      </c>
      <c r="BG696" s="159">
        <f t="shared" si="105"/>
        <v>0</v>
      </c>
      <c r="BH696" s="159">
        <f t="shared" si="106"/>
        <v>14</v>
      </c>
      <c r="BI696" s="159">
        <f t="shared" si="107"/>
        <v>0</v>
      </c>
      <c r="BJ696" s="159">
        <f t="shared" si="108"/>
        <v>0</v>
      </c>
    </row>
    <row r="697" spans="1:62" s="159" customFormat="1" ht="17.25" thickTop="1" thickBot="1">
      <c r="A697" s="326">
        <v>18364</v>
      </c>
      <c r="B697" s="327">
        <v>42390</v>
      </c>
      <c r="C697" s="149" t="s">
        <v>103</v>
      </c>
      <c r="D697" s="151">
        <v>9200</v>
      </c>
      <c r="E697" s="151"/>
      <c r="F697" s="151"/>
      <c r="G697" s="151">
        <f t="shared" si="113"/>
        <v>9200</v>
      </c>
      <c r="H697" s="149"/>
      <c r="I697" s="149"/>
      <c r="J697" s="150"/>
      <c r="K697" s="151">
        <f t="shared" si="117"/>
        <v>0</v>
      </c>
      <c r="L697" s="151">
        <f t="shared" si="118"/>
        <v>0</v>
      </c>
      <c r="M697" s="149" t="s">
        <v>3288</v>
      </c>
      <c r="N697" s="328"/>
      <c r="O697" s="329"/>
      <c r="P697" s="151">
        <f t="shared" si="119"/>
        <v>-9200</v>
      </c>
      <c r="Q697" s="327"/>
      <c r="R697" s="330" t="s">
        <v>3289</v>
      </c>
      <c r="S697" s="330"/>
      <c r="T697" s="331"/>
      <c r="U697" s="332">
        <v>27508052702092</v>
      </c>
      <c r="V697" s="326"/>
      <c r="W697" s="149"/>
      <c r="X697" s="149"/>
      <c r="Y697" s="149"/>
      <c r="Z697" s="150"/>
      <c r="AA697" s="151">
        <f t="shared" si="116"/>
        <v>9200</v>
      </c>
      <c r="AB697" s="333">
        <f t="shared" si="114"/>
        <v>9200</v>
      </c>
      <c r="AC697" s="327"/>
      <c r="AD697" s="149"/>
      <c r="AE697" s="327"/>
      <c r="AF697" s="334" t="s">
        <v>340</v>
      </c>
      <c r="AG697" s="334" t="s">
        <v>264</v>
      </c>
      <c r="AH697" s="149"/>
      <c r="AI697" s="149"/>
      <c r="AJ697" s="335"/>
      <c r="AK697" s="149"/>
      <c r="AL697" s="327"/>
      <c r="AM697" s="149"/>
      <c r="AN697" s="327"/>
      <c r="AO697" s="327"/>
      <c r="AP697" s="149"/>
      <c r="AQ697" s="332"/>
      <c r="AR697" s="330"/>
      <c r="AS697" s="149"/>
      <c r="AT697" s="149"/>
      <c r="AU697" s="149"/>
      <c r="AV697" s="149"/>
      <c r="AW697" s="149"/>
      <c r="AX697" s="336"/>
      <c r="AY697" s="336"/>
      <c r="AZ697" s="336">
        <f t="shared" si="115"/>
        <v>0</v>
      </c>
      <c r="BA697" s="149"/>
      <c r="BB697" s="149"/>
      <c r="BC697" s="149"/>
      <c r="BD697" s="160" t="e">
        <f t="shared" si="102"/>
        <v>#DIV/0!</v>
      </c>
      <c r="BE697" s="160">
        <f t="shared" si="103"/>
        <v>0</v>
      </c>
      <c r="BF697" s="159">
        <f t="shared" si="104"/>
        <v>11</v>
      </c>
      <c r="BG697" s="159">
        <f t="shared" si="105"/>
        <v>0</v>
      </c>
      <c r="BH697" s="159">
        <f t="shared" si="106"/>
        <v>14</v>
      </c>
      <c r="BI697" s="159">
        <f t="shared" si="107"/>
        <v>0</v>
      </c>
      <c r="BJ697" s="159">
        <f t="shared" si="108"/>
        <v>0</v>
      </c>
    </row>
    <row r="698" spans="1:62" s="159" customFormat="1" ht="17.25" thickTop="1" thickBot="1">
      <c r="A698" s="326" t="s">
        <v>3290</v>
      </c>
      <c r="B698" s="327" t="s">
        <v>3291</v>
      </c>
      <c r="C698" s="149" t="s">
        <v>101</v>
      </c>
      <c r="D698" s="151">
        <v>26200</v>
      </c>
      <c r="E698" s="151"/>
      <c r="F698" s="151"/>
      <c r="G698" s="151">
        <f t="shared" si="113"/>
        <v>26200</v>
      </c>
      <c r="H698" s="149"/>
      <c r="I698" s="149"/>
      <c r="J698" s="150"/>
      <c r="K698" s="151">
        <f t="shared" si="117"/>
        <v>0</v>
      </c>
      <c r="L698" s="151">
        <f t="shared" si="118"/>
        <v>0</v>
      </c>
      <c r="M698" s="149" t="s">
        <v>3292</v>
      </c>
      <c r="N698" s="328"/>
      <c r="O698" s="329"/>
      <c r="P698" s="151">
        <f t="shared" si="119"/>
        <v>-26200</v>
      </c>
      <c r="Q698" s="327"/>
      <c r="R698" s="330" t="s">
        <v>3293</v>
      </c>
      <c r="S698" s="330"/>
      <c r="T698" s="331"/>
      <c r="U698" s="332">
        <v>28210310101095</v>
      </c>
      <c r="V698" s="326"/>
      <c r="W698" s="149"/>
      <c r="X698" s="149"/>
      <c r="Y698" s="149"/>
      <c r="Z698" s="150"/>
      <c r="AA698" s="151">
        <f t="shared" si="116"/>
        <v>26200</v>
      </c>
      <c r="AB698" s="333">
        <f t="shared" si="114"/>
        <v>26200</v>
      </c>
      <c r="AC698" s="327"/>
      <c r="AD698" s="149"/>
      <c r="AE698" s="327"/>
      <c r="AF698" s="334" t="s">
        <v>1622</v>
      </c>
      <c r="AG698" s="334" t="s">
        <v>111</v>
      </c>
      <c r="AH698" s="149"/>
      <c r="AI698" s="149"/>
      <c r="AJ698" s="335"/>
      <c r="AK698" s="149"/>
      <c r="AL698" s="327"/>
      <c r="AM698" s="149"/>
      <c r="AN698" s="327"/>
      <c r="AO698" s="327"/>
      <c r="AP698" s="149" t="s">
        <v>3294</v>
      </c>
      <c r="AQ698" s="332"/>
      <c r="AR698" s="330" t="s">
        <v>3295</v>
      </c>
      <c r="AS698" s="149"/>
      <c r="AT698" s="149"/>
      <c r="AU698" s="149"/>
      <c r="AV698" s="149"/>
      <c r="AW698" s="149"/>
      <c r="AX698" s="336"/>
      <c r="AY698" s="336"/>
      <c r="AZ698" s="336">
        <f t="shared" si="115"/>
        <v>0</v>
      </c>
      <c r="BA698" s="149"/>
      <c r="BB698" s="149"/>
      <c r="BC698" s="149"/>
      <c r="BD698" s="160" t="e">
        <f t="shared" si="102"/>
        <v>#DIV/0!</v>
      </c>
      <c r="BE698" s="160">
        <f t="shared" si="103"/>
        <v>0</v>
      </c>
      <c r="BF698" s="159">
        <f t="shared" si="104"/>
        <v>11</v>
      </c>
      <c r="BG698" s="159">
        <f t="shared" si="105"/>
        <v>0</v>
      </c>
      <c r="BH698" s="159">
        <f t="shared" si="106"/>
        <v>14</v>
      </c>
      <c r="BI698" s="159">
        <f t="shared" si="107"/>
        <v>0</v>
      </c>
      <c r="BJ698" s="159">
        <f t="shared" si="108"/>
        <v>11</v>
      </c>
    </row>
    <row r="699" spans="1:62" s="159" customFormat="1" ht="17.25" thickTop="1" thickBot="1">
      <c r="A699" s="326" t="s">
        <v>2341</v>
      </c>
      <c r="B699" s="327" t="s">
        <v>2342</v>
      </c>
      <c r="C699" s="149" t="s">
        <v>103</v>
      </c>
      <c r="D699" s="151">
        <v>1000</v>
      </c>
      <c r="E699" s="151"/>
      <c r="F699" s="151"/>
      <c r="G699" s="151">
        <f t="shared" si="113"/>
        <v>1000</v>
      </c>
      <c r="H699" s="149"/>
      <c r="I699" s="149"/>
      <c r="J699" s="150"/>
      <c r="K699" s="151">
        <f t="shared" si="117"/>
        <v>0</v>
      </c>
      <c r="L699" s="151">
        <f t="shared" si="118"/>
        <v>0</v>
      </c>
      <c r="M699" s="149" t="s">
        <v>2343</v>
      </c>
      <c r="N699" s="328"/>
      <c r="O699" s="329"/>
      <c r="P699" s="151">
        <f t="shared" si="119"/>
        <v>-1000</v>
      </c>
      <c r="Q699" s="327"/>
      <c r="R699" s="330" t="s">
        <v>2344</v>
      </c>
      <c r="S699" s="330" t="s">
        <v>2345</v>
      </c>
      <c r="T699" s="331"/>
      <c r="U699" s="332"/>
      <c r="V699" s="326"/>
      <c r="W699" s="149"/>
      <c r="X699" s="149"/>
      <c r="Y699" s="149"/>
      <c r="Z699" s="150"/>
      <c r="AA699" s="151">
        <f t="shared" si="116"/>
        <v>1000</v>
      </c>
      <c r="AB699" s="333">
        <f t="shared" si="114"/>
        <v>1000</v>
      </c>
      <c r="AC699" s="327"/>
      <c r="AD699" s="149"/>
      <c r="AE699" s="327"/>
      <c r="AF699" s="334" t="s">
        <v>340</v>
      </c>
      <c r="AG699" s="334" t="s">
        <v>264</v>
      </c>
      <c r="AH699" s="149"/>
      <c r="AI699" s="149"/>
      <c r="AJ699" s="335"/>
      <c r="AK699" s="149"/>
      <c r="AL699" s="327"/>
      <c r="AM699" s="149"/>
      <c r="AN699" s="327"/>
      <c r="AO699" s="327"/>
      <c r="AP699" s="149"/>
      <c r="AQ699" s="332"/>
      <c r="AR699" s="330"/>
      <c r="AS699" s="149"/>
      <c r="AT699" s="149"/>
      <c r="AU699" s="149"/>
      <c r="AV699" s="149"/>
      <c r="AW699" s="149"/>
      <c r="AX699" s="336"/>
      <c r="AY699" s="336"/>
      <c r="AZ699" s="336">
        <f t="shared" si="115"/>
        <v>0</v>
      </c>
      <c r="BA699" s="149"/>
      <c r="BB699" s="149"/>
      <c r="BC699" s="149"/>
      <c r="BD699" s="160" t="e">
        <f t="shared" si="102"/>
        <v>#DIV/0!</v>
      </c>
      <c r="BE699" s="160">
        <f t="shared" si="103"/>
        <v>0</v>
      </c>
      <c r="BF699" s="159">
        <f t="shared" si="104"/>
        <v>11</v>
      </c>
      <c r="BG699" s="159">
        <f t="shared" si="105"/>
        <v>11</v>
      </c>
      <c r="BH699" s="159">
        <f t="shared" si="106"/>
        <v>0</v>
      </c>
      <c r="BI699" s="159">
        <f t="shared" si="107"/>
        <v>0</v>
      </c>
      <c r="BJ699" s="159">
        <f t="shared" si="108"/>
        <v>0</v>
      </c>
    </row>
    <row r="700" spans="1:62" s="159" customFormat="1" ht="17.25" thickTop="1" thickBot="1">
      <c r="A700" s="326">
        <v>17774</v>
      </c>
      <c r="B700" s="327">
        <v>42339</v>
      </c>
      <c r="C700" s="149" t="s">
        <v>103</v>
      </c>
      <c r="D700" s="151">
        <v>500</v>
      </c>
      <c r="E700" s="151"/>
      <c r="F700" s="151"/>
      <c r="G700" s="151">
        <f t="shared" si="113"/>
        <v>500</v>
      </c>
      <c r="H700" s="149"/>
      <c r="I700" s="149"/>
      <c r="J700" s="150"/>
      <c r="K700" s="151">
        <f t="shared" si="117"/>
        <v>0</v>
      </c>
      <c r="L700" s="151">
        <f t="shared" si="118"/>
        <v>0</v>
      </c>
      <c r="M700" s="149" t="s">
        <v>2327</v>
      </c>
      <c r="N700" s="328"/>
      <c r="O700" s="329"/>
      <c r="P700" s="151">
        <f t="shared" si="119"/>
        <v>-500</v>
      </c>
      <c r="Q700" s="327"/>
      <c r="R700" s="330" t="s">
        <v>2329</v>
      </c>
      <c r="S700" s="330"/>
      <c r="T700" s="331"/>
      <c r="U700" s="332"/>
      <c r="V700" s="326"/>
      <c r="W700" s="149"/>
      <c r="X700" s="149"/>
      <c r="Y700" s="149"/>
      <c r="Z700" s="150"/>
      <c r="AA700" s="151">
        <f t="shared" si="116"/>
        <v>500</v>
      </c>
      <c r="AB700" s="333">
        <f t="shared" si="114"/>
        <v>500</v>
      </c>
      <c r="AC700" s="327"/>
      <c r="AD700" s="149"/>
      <c r="AE700" s="327"/>
      <c r="AF700" s="334" t="s">
        <v>1622</v>
      </c>
      <c r="AG700" s="334" t="s">
        <v>111</v>
      </c>
      <c r="AH700" s="149"/>
      <c r="AI700" s="149"/>
      <c r="AJ700" s="335"/>
      <c r="AK700" s="149"/>
      <c r="AL700" s="327"/>
      <c r="AM700" s="149"/>
      <c r="AN700" s="327"/>
      <c r="AO700" s="327"/>
      <c r="AP700" s="149" t="s">
        <v>2330</v>
      </c>
      <c r="AQ700" s="332"/>
      <c r="AR700" s="330"/>
      <c r="AS700" s="149"/>
      <c r="AT700" s="149"/>
      <c r="AU700" s="149"/>
      <c r="AV700" s="149"/>
      <c r="AW700" s="149"/>
      <c r="AX700" s="336"/>
      <c r="AY700" s="336"/>
      <c r="AZ700" s="336">
        <f t="shared" si="115"/>
        <v>0</v>
      </c>
      <c r="BA700" s="149"/>
      <c r="BB700" s="149"/>
      <c r="BC700" s="149"/>
      <c r="BD700" s="160" t="e">
        <f t="shared" si="102"/>
        <v>#DIV/0!</v>
      </c>
      <c r="BE700" s="160">
        <f t="shared" si="103"/>
        <v>0</v>
      </c>
      <c r="BF700" s="159">
        <f t="shared" si="104"/>
        <v>11</v>
      </c>
      <c r="BG700" s="159">
        <f t="shared" si="105"/>
        <v>0</v>
      </c>
      <c r="BH700" s="159">
        <f t="shared" si="106"/>
        <v>0</v>
      </c>
      <c r="BI700" s="159">
        <f t="shared" si="107"/>
        <v>0</v>
      </c>
      <c r="BJ700" s="159">
        <f t="shared" si="108"/>
        <v>0</v>
      </c>
    </row>
    <row r="701" spans="1:62" s="159" customFormat="1" ht="17.25" thickTop="1" thickBot="1">
      <c r="A701" s="326">
        <v>36903</v>
      </c>
      <c r="B701" s="327">
        <v>42331</v>
      </c>
      <c r="C701" s="149" t="s">
        <v>99</v>
      </c>
      <c r="D701" s="151">
        <v>13000</v>
      </c>
      <c r="E701" s="151"/>
      <c r="F701" s="151"/>
      <c r="G701" s="151">
        <f t="shared" si="113"/>
        <v>13000</v>
      </c>
      <c r="H701" s="149"/>
      <c r="I701" s="149"/>
      <c r="J701" s="150"/>
      <c r="K701" s="151">
        <f t="shared" si="117"/>
        <v>0</v>
      </c>
      <c r="L701" s="151">
        <f t="shared" si="118"/>
        <v>0</v>
      </c>
      <c r="M701" s="149" t="s">
        <v>2346</v>
      </c>
      <c r="N701" s="328"/>
      <c r="O701" s="329"/>
      <c r="P701" s="151">
        <f t="shared" si="119"/>
        <v>-13000</v>
      </c>
      <c r="Q701" s="327"/>
      <c r="R701" s="330" t="s">
        <v>2348</v>
      </c>
      <c r="S701" s="330"/>
      <c r="T701" s="331"/>
      <c r="U701" s="332">
        <v>27608161401951</v>
      </c>
      <c r="V701" s="326"/>
      <c r="W701" s="149"/>
      <c r="X701" s="149"/>
      <c r="Y701" s="149"/>
      <c r="Z701" s="150"/>
      <c r="AA701" s="151">
        <f t="shared" si="116"/>
        <v>13000</v>
      </c>
      <c r="AB701" s="333">
        <f t="shared" si="114"/>
        <v>13000</v>
      </c>
      <c r="AC701" s="327"/>
      <c r="AD701" s="149"/>
      <c r="AE701" s="327"/>
      <c r="AF701" s="334" t="s">
        <v>1622</v>
      </c>
      <c r="AG701" s="334" t="s">
        <v>111</v>
      </c>
      <c r="AH701" s="149"/>
      <c r="AI701" s="149"/>
      <c r="AJ701" s="335"/>
      <c r="AK701" s="149"/>
      <c r="AL701" s="327"/>
      <c r="AM701" s="149"/>
      <c r="AN701" s="327"/>
      <c r="AO701" s="327"/>
      <c r="AP701" s="149" t="s">
        <v>2351</v>
      </c>
      <c r="AQ701" s="332"/>
      <c r="AR701" s="330" t="s">
        <v>2352</v>
      </c>
      <c r="AS701" s="149"/>
      <c r="AT701" s="149"/>
      <c r="AU701" s="149"/>
      <c r="AV701" s="149"/>
      <c r="AW701" s="149"/>
      <c r="AX701" s="336"/>
      <c r="AY701" s="336"/>
      <c r="AZ701" s="336">
        <f t="shared" si="115"/>
        <v>0</v>
      </c>
      <c r="BA701" s="149"/>
      <c r="BB701" s="149"/>
      <c r="BC701" s="149"/>
      <c r="BD701" s="160" t="e">
        <f t="shared" si="102"/>
        <v>#DIV/0!</v>
      </c>
      <c r="BE701" s="160">
        <f t="shared" si="103"/>
        <v>0</v>
      </c>
      <c r="BF701" s="159">
        <f t="shared" si="104"/>
        <v>11</v>
      </c>
      <c r="BG701" s="159">
        <f t="shared" si="105"/>
        <v>0</v>
      </c>
      <c r="BH701" s="159">
        <f t="shared" si="106"/>
        <v>14</v>
      </c>
      <c r="BI701" s="159">
        <f t="shared" si="107"/>
        <v>0</v>
      </c>
      <c r="BJ701" s="159">
        <f t="shared" si="108"/>
        <v>11</v>
      </c>
    </row>
    <row r="702" spans="1:62" s="159" customFormat="1" ht="17.25" thickTop="1" thickBot="1">
      <c r="A702" s="326">
        <v>17924</v>
      </c>
      <c r="B702" s="327">
        <v>42357</v>
      </c>
      <c r="C702" s="149" t="s">
        <v>103</v>
      </c>
      <c r="D702" s="151">
        <v>2360</v>
      </c>
      <c r="E702" s="151"/>
      <c r="F702" s="151"/>
      <c r="G702" s="151">
        <f t="shared" si="113"/>
        <v>2360</v>
      </c>
      <c r="H702" s="149"/>
      <c r="I702" s="149"/>
      <c r="J702" s="150"/>
      <c r="K702" s="151">
        <f t="shared" si="117"/>
        <v>0</v>
      </c>
      <c r="L702" s="151">
        <f t="shared" si="118"/>
        <v>0</v>
      </c>
      <c r="M702" s="149" t="s">
        <v>3296</v>
      </c>
      <c r="N702" s="328"/>
      <c r="O702" s="329"/>
      <c r="P702" s="151">
        <f t="shared" si="119"/>
        <v>-2360</v>
      </c>
      <c r="Q702" s="327"/>
      <c r="R702" s="330" t="s">
        <v>3297</v>
      </c>
      <c r="S702" s="330"/>
      <c r="T702" s="331"/>
      <c r="U702" s="332">
        <v>27312128800372</v>
      </c>
      <c r="V702" s="326"/>
      <c r="W702" s="149"/>
      <c r="X702" s="149"/>
      <c r="Y702" s="149"/>
      <c r="Z702" s="150"/>
      <c r="AA702" s="151">
        <f t="shared" si="116"/>
        <v>2360</v>
      </c>
      <c r="AB702" s="333">
        <f t="shared" si="114"/>
        <v>2360</v>
      </c>
      <c r="AC702" s="327"/>
      <c r="AD702" s="149"/>
      <c r="AE702" s="327"/>
      <c r="AF702" s="334" t="s">
        <v>2159</v>
      </c>
      <c r="AG702" s="334" t="s">
        <v>264</v>
      </c>
      <c r="AH702" s="149"/>
      <c r="AI702" s="149"/>
      <c r="AJ702" s="335"/>
      <c r="AK702" s="149"/>
      <c r="AL702" s="327"/>
      <c r="AM702" s="149"/>
      <c r="AN702" s="327"/>
      <c r="AO702" s="327"/>
      <c r="AP702" s="149" t="s">
        <v>3298</v>
      </c>
      <c r="AQ702" s="332"/>
      <c r="AR702" s="330"/>
      <c r="AS702" s="149"/>
      <c r="AT702" s="149"/>
      <c r="AU702" s="149"/>
      <c r="AV702" s="149"/>
      <c r="AW702" s="149"/>
      <c r="AX702" s="336"/>
      <c r="AY702" s="336"/>
      <c r="AZ702" s="336">
        <f t="shared" si="115"/>
        <v>0</v>
      </c>
      <c r="BA702" s="149"/>
      <c r="BB702" s="149"/>
      <c r="BC702" s="149"/>
      <c r="BD702" s="160" t="e">
        <f t="shared" si="102"/>
        <v>#DIV/0!</v>
      </c>
      <c r="BE702" s="160">
        <f t="shared" si="103"/>
        <v>0</v>
      </c>
      <c r="BF702" s="159">
        <f t="shared" si="104"/>
        <v>11</v>
      </c>
      <c r="BG702" s="159">
        <f t="shared" si="105"/>
        <v>0</v>
      </c>
      <c r="BH702" s="159">
        <f t="shared" si="106"/>
        <v>14</v>
      </c>
      <c r="BI702" s="159">
        <f t="shared" si="107"/>
        <v>0</v>
      </c>
      <c r="BJ702" s="159">
        <f t="shared" si="108"/>
        <v>0</v>
      </c>
    </row>
    <row r="703" spans="1:62" s="159" customFormat="1" ht="17.25" thickTop="1" thickBot="1">
      <c r="A703" s="326">
        <v>18036</v>
      </c>
      <c r="B703" s="327">
        <v>42365</v>
      </c>
      <c r="C703" s="149" t="s">
        <v>103</v>
      </c>
      <c r="D703" s="151">
        <v>5325</v>
      </c>
      <c r="E703" s="151"/>
      <c r="F703" s="151"/>
      <c r="G703" s="151">
        <f t="shared" si="113"/>
        <v>5325</v>
      </c>
      <c r="H703" s="149"/>
      <c r="I703" s="149"/>
      <c r="J703" s="150"/>
      <c r="K703" s="151">
        <f t="shared" si="117"/>
        <v>0</v>
      </c>
      <c r="L703" s="151">
        <f t="shared" si="118"/>
        <v>0</v>
      </c>
      <c r="M703" s="149" t="s">
        <v>3299</v>
      </c>
      <c r="N703" s="328"/>
      <c r="O703" s="329"/>
      <c r="P703" s="151">
        <f t="shared" si="119"/>
        <v>-5325</v>
      </c>
      <c r="Q703" s="327"/>
      <c r="R703" s="330" t="s">
        <v>3300</v>
      </c>
      <c r="S703" s="330"/>
      <c r="T703" s="331"/>
      <c r="U703" s="332">
        <v>28412170103728</v>
      </c>
      <c r="V703" s="326"/>
      <c r="W703" s="149"/>
      <c r="X703" s="149"/>
      <c r="Y703" s="149"/>
      <c r="Z703" s="150"/>
      <c r="AA703" s="151">
        <f t="shared" si="116"/>
        <v>5325</v>
      </c>
      <c r="AB703" s="333">
        <f t="shared" si="114"/>
        <v>5325</v>
      </c>
      <c r="AC703" s="327"/>
      <c r="AD703" s="149"/>
      <c r="AE703" s="327"/>
      <c r="AF703" s="334" t="s">
        <v>41</v>
      </c>
      <c r="AG703" s="334" t="s">
        <v>41</v>
      </c>
      <c r="AH703" s="149"/>
      <c r="AI703" s="149"/>
      <c r="AJ703" s="335"/>
      <c r="AK703" s="149"/>
      <c r="AL703" s="327"/>
      <c r="AM703" s="149"/>
      <c r="AN703" s="327"/>
      <c r="AO703" s="327"/>
      <c r="AP703" s="149" t="s">
        <v>3301</v>
      </c>
      <c r="AQ703" s="332"/>
      <c r="AR703" s="330"/>
      <c r="AS703" s="149"/>
      <c r="AT703" s="149"/>
      <c r="AU703" s="149"/>
      <c r="AV703" s="149"/>
      <c r="AW703" s="149"/>
      <c r="AX703" s="336"/>
      <c r="AY703" s="336"/>
      <c r="AZ703" s="336">
        <f t="shared" si="115"/>
        <v>0</v>
      </c>
      <c r="BA703" s="149"/>
      <c r="BB703" s="149"/>
      <c r="BC703" s="149"/>
      <c r="BD703" s="160" t="e">
        <f t="shared" si="102"/>
        <v>#DIV/0!</v>
      </c>
      <c r="BE703" s="160">
        <f t="shared" si="103"/>
        <v>0</v>
      </c>
      <c r="BF703" s="159">
        <f t="shared" si="104"/>
        <v>11</v>
      </c>
      <c r="BG703" s="159">
        <f t="shared" si="105"/>
        <v>0</v>
      </c>
      <c r="BH703" s="159">
        <f t="shared" si="106"/>
        <v>14</v>
      </c>
      <c r="BI703" s="159">
        <f t="shared" si="107"/>
        <v>0</v>
      </c>
      <c r="BJ703" s="159">
        <f t="shared" si="108"/>
        <v>0</v>
      </c>
    </row>
    <row r="704" spans="1:62" s="159" customFormat="1" ht="17.25" thickTop="1" thickBot="1">
      <c r="A704" s="326">
        <v>18474</v>
      </c>
      <c r="B704" s="327">
        <v>42400</v>
      </c>
      <c r="C704" s="149" t="s">
        <v>103</v>
      </c>
      <c r="D704" s="151">
        <v>1000</v>
      </c>
      <c r="E704" s="151"/>
      <c r="F704" s="151"/>
      <c r="G704" s="151">
        <f t="shared" si="113"/>
        <v>1000</v>
      </c>
      <c r="H704" s="149"/>
      <c r="I704" s="149"/>
      <c r="J704" s="150"/>
      <c r="K704" s="151">
        <f t="shared" si="117"/>
        <v>0</v>
      </c>
      <c r="L704" s="151">
        <f t="shared" si="118"/>
        <v>0</v>
      </c>
      <c r="M704" s="149" t="s">
        <v>3302</v>
      </c>
      <c r="N704" s="328"/>
      <c r="O704" s="329"/>
      <c r="P704" s="151">
        <f t="shared" si="119"/>
        <v>-1000</v>
      </c>
      <c r="Q704" s="327"/>
      <c r="R704" s="330" t="s">
        <v>3303</v>
      </c>
      <c r="S704" s="330"/>
      <c r="T704" s="331"/>
      <c r="U704" s="332">
        <v>27303200101451</v>
      </c>
      <c r="V704" s="326"/>
      <c r="W704" s="149"/>
      <c r="X704" s="149"/>
      <c r="Y704" s="149"/>
      <c r="Z704" s="150"/>
      <c r="AA704" s="151">
        <f t="shared" si="116"/>
        <v>1000</v>
      </c>
      <c r="AB704" s="333">
        <f t="shared" si="114"/>
        <v>1000</v>
      </c>
      <c r="AC704" s="327"/>
      <c r="AD704" s="149"/>
      <c r="AE704" s="327"/>
      <c r="AF704" s="334" t="s">
        <v>2159</v>
      </c>
      <c r="AG704" s="334" t="s">
        <v>264</v>
      </c>
      <c r="AH704" s="149"/>
      <c r="AI704" s="149"/>
      <c r="AJ704" s="335"/>
      <c r="AK704" s="149"/>
      <c r="AL704" s="327"/>
      <c r="AM704" s="149"/>
      <c r="AN704" s="327"/>
      <c r="AO704" s="327"/>
      <c r="AP704" s="149" t="s">
        <v>3304</v>
      </c>
      <c r="AQ704" s="332"/>
      <c r="AR704" s="330" t="s">
        <v>3305</v>
      </c>
      <c r="AS704" s="149"/>
      <c r="AT704" s="149"/>
      <c r="AU704" s="149"/>
      <c r="AV704" s="149"/>
      <c r="AW704" s="149"/>
      <c r="AX704" s="336"/>
      <c r="AY704" s="336"/>
      <c r="AZ704" s="336">
        <f t="shared" si="115"/>
        <v>0</v>
      </c>
      <c r="BA704" s="149"/>
      <c r="BB704" s="149"/>
      <c r="BC704" s="149"/>
      <c r="BD704" s="160" t="e">
        <f t="shared" si="102"/>
        <v>#DIV/0!</v>
      </c>
      <c r="BE704" s="160">
        <f t="shared" si="103"/>
        <v>0</v>
      </c>
      <c r="BF704" s="159">
        <f t="shared" si="104"/>
        <v>11</v>
      </c>
      <c r="BG704" s="159">
        <f t="shared" si="105"/>
        <v>0</v>
      </c>
      <c r="BH704" s="159">
        <f t="shared" si="106"/>
        <v>14</v>
      </c>
      <c r="BI704" s="159">
        <f t="shared" si="107"/>
        <v>0</v>
      </c>
      <c r="BJ704" s="159">
        <f t="shared" si="108"/>
        <v>11</v>
      </c>
    </row>
    <row r="705" spans="1:62" s="159" customFormat="1" ht="17.25" thickTop="1" thickBot="1">
      <c r="A705" s="326">
        <v>18533</v>
      </c>
      <c r="B705" s="327">
        <v>42404</v>
      </c>
      <c r="C705" s="149" t="s">
        <v>103</v>
      </c>
      <c r="D705" s="151">
        <v>10000</v>
      </c>
      <c r="E705" s="151"/>
      <c r="F705" s="151"/>
      <c r="G705" s="151">
        <f t="shared" si="113"/>
        <v>10000</v>
      </c>
      <c r="H705" s="149"/>
      <c r="I705" s="149"/>
      <c r="J705" s="150"/>
      <c r="K705" s="151">
        <f t="shared" si="117"/>
        <v>0</v>
      </c>
      <c r="L705" s="151">
        <f t="shared" si="118"/>
        <v>0</v>
      </c>
      <c r="M705" s="149" t="s">
        <v>3306</v>
      </c>
      <c r="N705" s="328"/>
      <c r="O705" s="329"/>
      <c r="P705" s="151">
        <f t="shared" si="119"/>
        <v>-10000</v>
      </c>
      <c r="Q705" s="327"/>
      <c r="R705" s="330" t="s">
        <v>3307</v>
      </c>
      <c r="S705" s="330"/>
      <c r="T705" s="331"/>
      <c r="U705" s="332">
        <v>27512031402657</v>
      </c>
      <c r="V705" s="326"/>
      <c r="W705" s="149"/>
      <c r="X705" s="149"/>
      <c r="Y705" s="149"/>
      <c r="Z705" s="150"/>
      <c r="AA705" s="151">
        <f t="shared" si="116"/>
        <v>10000</v>
      </c>
      <c r="AB705" s="333">
        <f t="shared" si="114"/>
        <v>10000</v>
      </c>
      <c r="AC705" s="327"/>
      <c r="AD705" s="149"/>
      <c r="AE705" s="327"/>
      <c r="AF705" s="334" t="s">
        <v>2159</v>
      </c>
      <c r="AG705" s="334" t="s">
        <v>264</v>
      </c>
      <c r="AH705" s="149"/>
      <c r="AI705" s="149"/>
      <c r="AJ705" s="335"/>
      <c r="AK705" s="149"/>
      <c r="AL705" s="327"/>
      <c r="AM705" s="149"/>
      <c r="AN705" s="327"/>
      <c r="AO705" s="327"/>
      <c r="AP705" s="149" t="s">
        <v>3308</v>
      </c>
      <c r="AQ705" s="332"/>
      <c r="AR705" s="330" t="s">
        <v>3309</v>
      </c>
      <c r="AS705" s="149"/>
      <c r="AT705" s="149"/>
      <c r="AU705" s="149"/>
      <c r="AV705" s="149"/>
      <c r="AW705" s="149"/>
      <c r="AX705" s="336"/>
      <c r="AY705" s="336"/>
      <c r="AZ705" s="336">
        <f t="shared" si="115"/>
        <v>0</v>
      </c>
      <c r="BA705" s="149"/>
      <c r="BB705" s="149"/>
      <c r="BC705" s="149"/>
      <c r="BD705" s="160" t="e">
        <f t="shared" si="102"/>
        <v>#DIV/0!</v>
      </c>
      <c r="BE705" s="160">
        <f t="shared" si="103"/>
        <v>0</v>
      </c>
      <c r="BF705" s="159">
        <f t="shared" si="104"/>
        <v>11</v>
      </c>
      <c r="BG705" s="159">
        <f t="shared" si="105"/>
        <v>0</v>
      </c>
      <c r="BH705" s="159">
        <f t="shared" si="106"/>
        <v>14</v>
      </c>
      <c r="BI705" s="159">
        <f t="shared" si="107"/>
        <v>0</v>
      </c>
      <c r="BJ705" s="159">
        <f t="shared" si="108"/>
        <v>11</v>
      </c>
    </row>
    <row r="706" spans="1:62" s="159" customFormat="1" ht="17.25" thickTop="1" thickBot="1">
      <c r="A706" s="326">
        <v>18807</v>
      </c>
      <c r="B706" s="327">
        <v>42421</v>
      </c>
      <c r="C706" s="149" t="s">
        <v>103</v>
      </c>
      <c r="D706" s="151">
        <v>1000</v>
      </c>
      <c r="E706" s="151"/>
      <c r="F706" s="151"/>
      <c r="G706" s="151">
        <f t="shared" si="113"/>
        <v>1000</v>
      </c>
      <c r="H706" s="149"/>
      <c r="I706" s="149"/>
      <c r="J706" s="150"/>
      <c r="K706" s="151">
        <f t="shared" si="117"/>
        <v>0</v>
      </c>
      <c r="L706" s="151">
        <f t="shared" si="118"/>
        <v>0</v>
      </c>
      <c r="M706" s="149" t="s">
        <v>3310</v>
      </c>
      <c r="N706" s="328"/>
      <c r="O706" s="329"/>
      <c r="P706" s="151">
        <f t="shared" si="119"/>
        <v>-1000</v>
      </c>
      <c r="Q706" s="327"/>
      <c r="R706" s="330" t="s">
        <v>3311</v>
      </c>
      <c r="S706" s="330"/>
      <c r="T706" s="331"/>
      <c r="U706" s="332">
        <v>28703091600095</v>
      </c>
      <c r="V706" s="326"/>
      <c r="W706" s="149"/>
      <c r="X706" s="149"/>
      <c r="Y706" s="149"/>
      <c r="Z706" s="150"/>
      <c r="AA706" s="151">
        <f t="shared" si="116"/>
        <v>1000</v>
      </c>
      <c r="AB706" s="333">
        <f t="shared" si="114"/>
        <v>1000</v>
      </c>
      <c r="AC706" s="327"/>
      <c r="AD706" s="149"/>
      <c r="AE706" s="327"/>
      <c r="AF706" s="334" t="s">
        <v>3312</v>
      </c>
      <c r="AG706" s="334" t="s">
        <v>111</v>
      </c>
      <c r="AH706" s="149"/>
      <c r="AI706" s="149"/>
      <c r="AJ706" s="335"/>
      <c r="AK706" s="149"/>
      <c r="AL706" s="327"/>
      <c r="AM706" s="149"/>
      <c r="AN706" s="327"/>
      <c r="AO706" s="327"/>
      <c r="AP706" s="149" t="s">
        <v>3313</v>
      </c>
      <c r="AQ706" s="332"/>
      <c r="AR706" s="330" t="s">
        <v>3314</v>
      </c>
      <c r="AS706" s="149"/>
      <c r="AT706" s="149"/>
      <c r="AU706" s="149"/>
      <c r="AV706" s="149"/>
      <c r="AW706" s="149"/>
      <c r="AX706" s="336"/>
      <c r="AY706" s="336"/>
      <c r="AZ706" s="336">
        <f t="shared" si="115"/>
        <v>0</v>
      </c>
      <c r="BA706" s="149"/>
      <c r="BB706" s="149"/>
      <c r="BC706" s="149"/>
      <c r="BD706" s="160" t="e">
        <f t="shared" ref="BD706:BD769" si="120">D706/J706</f>
        <v>#DIV/0!</v>
      </c>
      <c r="BE706" s="160">
        <f t="shared" ref="BE706:BE769" si="121">E706/P706</f>
        <v>0</v>
      </c>
      <c r="BF706" s="159">
        <f t="shared" ref="BF706:BF769" si="122">LEN(R706)</f>
        <v>11</v>
      </c>
      <c r="BG706" s="159">
        <f t="shared" ref="BG706:BG769" si="123">LEN(S706)</f>
        <v>0</v>
      </c>
      <c r="BH706" s="159">
        <f t="shared" ref="BH706:BH769" si="124">LEN(U706)</f>
        <v>14</v>
      </c>
      <c r="BI706" s="159">
        <f t="shared" ref="BI706:BI769" si="125">LEN(AQ706)</f>
        <v>0</v>
      </c>
      <c r="BJ706" s="159">
        <f t="shared" ref="BJ706:BJ769" si="126">LEN(AR706)</f>
        <v>11</v>
      </c>
    </row>
    <row r="707" spans="1:62" s="159" customFormat="1" ht="17.25" thickTop="1" thickBot="1">
      <c r="A707" s="326">
        <v>18621</v>
      </c>
      <c r="B707" s="327">
        <v>42409</v>
      </c>
      <c r="C707" s="149" t="s">
        <v>103</v>
      </c>
      <c r="D707" s="151">
        <v>11700</v>
      </c>
      <c r="E707" s="151"/>
      <c r="F707" s="151"/>
      <c r="G707" s="151">
        <f t="shared" si="113"/>
        <v>11700</v>
      </c>
      <c r="H707" s="149"/>
      <c r="I707" s="149"/>
      <c r="J707" s="150"/>
      <c r="K707" s="151">
        <f t="shared" si="117"/>
        <v>0</v>
      </c>
      <c r="L707" s="151">
        <f t="shared" si="118"/>
        <v>0</v>
      </c>
      <c r="M707" s="149" t="s">
        <v>3315</v>
      </c>
      <c r="N707" s="328"/>
      <c r="O707" s="329"/>
      <c r="P707" s="151">
        <f t="shared" si="119"/>
        <v>-11700</v>
      </c>
      <c r="Q707" s="327"/>
      <c r="R707" s="330" t="s">
        <v>3316</v>
      </c>
      <c r="S707" s="330"/>
      <c r="T707" s="331"/>
      <c r="U707" s="332">
        <v>28607103100035</v>
      </c>
      <c r="V707" s="326"/>
      <c r="W707" s="149"/>
      <c r="X707" s="149"/>
      <c r="Y707" s="149"/>
      <c r="Z707" s="150"/>
      <c r="AA707" s="151">
        <f t="shared" si="116"/>
        <v>11700</v>
      </c>
      <c r="AB707" s="333">
        <f t="shared" si="114"/>
        <v>11700</v>
      </c>
      <c r="AC707" s="327"/>
      <c r="AD707" s="149"/>
      <c r="AE707" s="327"/>
      <c r="AF707" s="334" t="s">
        <v>340</v>
      </c>
      <c r="AG707" s="334" t="s">
        <v>264</v>
      </c>
      <c r="AH707" s="149"/>
      <c r="AI707" s="149"/>
      <c r="AJ707" s="335"/>
      <c r="AK707" s="149"/>
      <c r="AL707" s="327"/>
      <c r="AM707" s="149"/>
      <c r="AN707" s="327"/>
      <c r="AO707" s="327"/>
      <c r="AP707" s="149" t="s">
        <v>3317</v>
      </c>
      <c r="AQ707" s="332"/>
      <c r="AR707" s="330" t="s">
        <v>3318</v>
      </c>
      <c r="AS707" s="149"/>
      <c r="AT707" s="149"/>
      <c r="AU707" s="149"/>
      <c r="AV707" s="149"/>
      <c r="AW707" s="149"/>
      <c r="AX707" s="336"/>
      <c r="AY707" s="336"/>
      <c r="AZ707" s="336">
        <f t="shared" si="115"/>
        <v>0</v>
      </c>
      <c r="BA707" s="149"/>
      <c r="BB707" s="149"/>
      <c r="BC707" s="149"/>
      <c r="BD707" s="160" t="e">
        <f t="shared" si="120"/>
        <v>#DIV/0!</v>
      </c>
      <c r="BE707" s="160">
        <f t="shared" si="121"/>
        <v>0</v>
      </c>
      <c r="BF707" s="159">
        <f t="shared" si="122"/>
        <v>11</v>
      </c>
      <c r="BG707" s="159">
        <f t="shared" si="123"/>
        <v>0</v>
      </c>
      <c r="BH707" s="159">
        <f t="shared" si="124"/>
        <v>14</v>
      </c>
      <c r="BI707" s="159">
        <f t="shared" si="125"/>
        <v>0</v>
      </c>
      <c r="BJ707" s="159">
        <f t="shared" si="126"/>
        <v>11</v>
      </c>
    </row>
    <row r="708" spans="1:62" s="159" customFormat="1" ht="17.25" thickTop="1" thickBot="1">
      <c r="A708" s="326">
        <v>38071</v>
      </c>
      <c r="B708" s="327">
        <v>42418</v>
      </c>
      <c r="C708" s="149" t="s">
        <v>99</v>
      </c>
      <c r="D708" s="151">
        <v>1000</v>
      </c>
      <c r="E708" s="151"/>
      <c r="F708" s="151"/>
      <c r="G708" s="151">
        <f t="shared" si="113"/>
        <v>1000</v>
      </c>
      <c r="H708" s="149"/>
      <c r="I708" s="149"/>
      <c r="J708" s="150"/>
      <c r="K708" s="151">
        <f t="shared" si="117"/>
        <v>0</v>
      </c>
      <c r="L708" s="151">
        <f t="shared" si="118"/>
        <v>0</v>
      </c>
      <c r="M708" s="149" t="s">
        <v>3319</v>
      </c>
      <c r="N708" s="328"/>
      <c r="O708" s="329"/>
      <c r="P708" s="151">
        <f t="shared" si="119"/>
        <v>-1000</v>
      </c>
      <c r="Q708" s="327"/>
      <c r="R708" s="330" t="s">
        <v>3320</v>
      </c>
      <c r="S708" s="330"/>
      <c r="T708" s="331"/>
      <c r="U708" s="332">
        <v>26609190103679</v>
      </c>
      <c r="V708" s="326"/>
      <c r="W708" s="149"/>
      <c r="X708" s="149"/>
      <c r="Y708" s="149"/>
      <c r="Z708" s="150"/>
      <c r="AA708" s="151">
        <f t="shared" si="116"/>
        <v>1000</v>
      </c>
      <c r="AB708" s="333">
        <f t="shared" si="114"/>
        <v>1000</v>
      </c>
      <c r="AC708" s="327"/>
      <c r="AD708" s="149"/>
      <c r="AE708" s="327"/>
      <c r="AF708" s="334" t="s">
        <v>340</v>
      </c>
      <c r="AG708" s="334" t="s">
        <v>264</v>
      </c>
      <c r="AH708" s="149"/>
      <c r="AI708" s="149"/>
      <c r="AJ708" s="335"/>
      <c r="AK708" s="149"/>
      <c r="AL708" s="327"/>
      <c r="AM708" s="149"/>
      <c r="AN708" s="327"/>
      <c r="AO708" s="327"/>
      <c r="AP708" s="149" t="s">
        <v>3321</v>
      </c>
      <c r="AQ708" s="332"/>
      <c r="AR708" s="330"/>
      <c r="AS708" s="149"/>
      <c r="AT708" s="149"/>
      <c r="AU708" s="149"/>
      <c r="AV708" s="149"/>
      <c r="AW708" s="149"/>
      <c r="AX708" s="336"/>
      <c r="AY708" s="336"/>
      <c r="AZ708" s="336">
        <f t="shared" si="115"/>
        <v>0</v>
      </c>
      <c r="BA708" s="149"/>
      <c r="BB708" s="149"/>
      <c r="BC708" s="149"/>
      <c r="BD708" s="160" t="e">
        <f t="shared" si="120"/>
        <v>#DIV/0!</v>
      </c>
      <c r="BE708" s="160">
        <f t="shared" si="121"/>
        <v>0</v>
      </c>
      <c r="BF708" s="159">
        <f t="shared" si="122"/>
        <v>11</v>
      </c>
      <c r="BG708" s="159">
        <f t="shared" si="123"/>
        <v>0</v>
      </c>
      <c r="BH708" s="159">
        <f t="shared" si="124"/>
        <v>14</v>
      </c>
      <c r="BI708" s="159">
        <f t="shared" si="125"/>
        <v>0</v>
      </c>
      <c r="BJ708" s="159">
        <f t="shared" si="126"/>
        <v>0</v>
      </c>
    </row>
    <row r="709" spans="1:62" s="159" customFormat="1" ht="17.25" thickTop="1" thickBot="1">
      <c r="A709" s="326">
        <v>19103</v>
      </c>
      <c r="B709" s="327">
        <v>42438</v>
      </c>
      <c r="C709" s="149" t="s">
        <v>103</v>
      </c>
      <c r="D709" s="151">
        <v>2445</v>
      </c>
      <c r="E709" s="151"/>
      <c r="F709" s="151"/>
      <c r="G709" s="151">
        <f t="shared" si="113"/>
        <v>2445</v>
      </c>
      <c r="H709" s="149"/>
      <c r="I709" s="149"/>
      <c r="J709" s="150"/>
      <c r="K709" s="151">
        <f t="shared" si="117"/>
        <v>0</v>
      </c>
      <c r="L709" s="151">
        <f t="shared" si="118"/>
        <v>0</v>
      </c>
      <c r="M709" s="149" t="s">
        <v>3322</v>
      </c>
      <c r="N709" s="328"/>
      <c r="O709" s="329"/>
      <c r="P709" s="151">
        <f t="shared" si="119"/>
        <v>-2445</v>
      </c>
      <c r="Q709" s="327"/>
      <c r="R709" s="330"/>
      <c r="S709" s="330"/>
      <c r="T709" s="331"/>
      <c r="U709" s="332">
        <v>26811200104052</v>
      </c>
      <c r="V709" s="326"/>
      <c r="W709" s="149"/>
      <c r="X709" s="149"/>
      <c r="Y709" s="149"/>
      <c r="Z709" s="150"/>
      <c r="AA709" s="151">
        <f t="shared" si="116"/>
        <v>2445</v>
      </c>
      <c r="AB709" s="333">
        <f t="shared" si="114"/>
        <v>2445</v>
      </c>
      <c r="AC709" s="327"/>
      <c r="AD709" s="149"/>
      <c r="AE709" s="327"/>
      <c r="AF709" s="334" t="s">
        <v>340</v>
      </c>
      <c r="AG709" s="334" t="s">
        <v>264</v>
      </c>
      <c r="AH709" s="149"/>
      <c r="AI709" s="149"/>
      <c r="AJ709" s="335"/>
      <c r="AK709" s="149"/>
      <c r="AL709" s="327"/>
      <c r="AM709" s="149"/>
      <c r="AN709" s="327"/>
      <c r="AO709" s="327"/>
      <c r="AP709" s="149"/>
      <c r="AQ709" s="332"/>
      <c r="AR709" s="330"/>
      <c r="AS709" s="149"/>
      <c r="AT709" s="149"/>
      <c r="AU709" s="149"/>
      <c r="AV709" s="149"/>
      <c r="AW709" s="149"/>
      <c r="AX709" s="336"/>
      <c r="AY709" s="336"/>
      <c r="AZ709" s="336">
        <f t="shared" si="115"/>
        <v>0</v>
      </c>
      <c r="BA709" s="149"/>
      <c r="BB709" s="149"/>
      <c r="BC709" s="149"/>
      <c r="BD709" s="160" t="e">
        <f t="shared" si="120"/>
        <v>#DIV/0!</v>
      </c>
      <c r="BE709" s="160">
        <f t="shared" si="121"/>
        <v>0</v>
      </c>
      <c r="BF709" s="159">
        <f t="shared" si="122"/>
        <v>0</v>
      </c>
      <c r="BG709" s="159">
        <f t="shared" si="123"/>
        <v>0</v>
      </c>
      <c r="BH709" s="159">
        <f t="shared" si="124"/>
        <v>14</v>
      </c>
      <c r="BI709" s="159">
        <f t="shared" si="125"/>
        <v>0</v>
      </c>
      <c r="BJ709" s="159">
        <f t="shared" si="126"/>
        <v>0</v>
      </c>
    </row>
    <row r="710" spans="1:62" s="159" customFormat="1" ht="17.25" thickTop="1" thickBot="1">
      <c r="A710" s="326">
        <v>38122</v>
      </c>
      <c r="B710" s="327">
        <v>42420</v>
      </c>
      <c r="C710" s="149" t="s">
        <v>99</v>
      </c>
      <c r="D710" s="151">
        <v>12500</v>
      </c>
      <c r="E710" s="151"/>
      <c r="F710" s="151"/>
      <c r="G710" s="151">
        <f t="shared" si="113"/>
        <v>12500</v>
      </c>
      <c r="H710" s="149"/>
      <c r="I710" s="149"/>
      <c r="J710" s="150"/>
      <c r="K710" s="151">
        <f t="shared" si="117"/>
        <v>0</v>
      </c>
      <c r="L710" s="151">
        <f t="shared" si="118"/>
        <v>0</v>
      </c>
      <c r="M710" s="149" t="s">
        <v>3323</v>
      </c>
      <c r="N710" s="328"/>
      <c r="O710" s="329"/>
      <c r="P710" s="151">
        <f t="shared" si="119"/>
        <v>-12500</v>
      </c>
      <c r="Q710" s="327"/>
      <c r="R710" s="330" t="s">
        <v>3324</v>
      </c>
      <c r="S710" s="330"/>
      <c r="T710" s="331"/>
      <c r="U710" s="332">
        <v>27412300100196</v>
      </c>
      <c r="V710" s="326"/>
      <c r="W710" s="149"/>
      <c r="X710" s="149"/>
      <c r="Y710" s="149"/>
      <c r="Z710" s="150"/>
      <c r="AA710" s="151">
        <f t="shared" si="116"/>
        <v>12500</v>
      </c>
      <c r="AB710" s="333">
        <f t="shared" si="114"/>
        <v>12500</v>
      </c>
      <c r="AC710" s="327"/>
      <c r="AD710" s="149"/>
      <c r="AE710" s="327"/>
      <c r="AF710" s="334" t="s">
        <v>263</v>
      </c>
      <c r="AG710" s="334" t="s">
        <v>211</v>
      </c>
      <c r="AH710" s="149"/>
      <c r="AI710" s="149"/>
      <c r="AJ710" s="335"/>
      <c r="AK710" s="149"/>
      <c r="AL710" s="327"/>
      <c r="AM710" s="149"/>
      <c r="AN710" s="327"/>
      <c r="AO710" s="327"/>
      <c r="AP710" s="149" t="s">
        <v>3325</v>
      </c>
      <c r="AQ710" s="332"/>
      <c r="AR710" s="330" t="s">
        <v>3326</v>
      </c>
      <c r="AS710" s="149"/>
      <c r="AT710" s="149"/>
      <c r="AU710" s="149"/>
      <c r="AV710" s="149"/>
      <c r="AW710" s="149"/>
      <c r="AX710" s="336"/>
      <c r="AY710" s="336"/>
      <c r="AZ710" s="336">
        <f t="shared" si="115"/>
        <v>0</v>
      </c>
      <c r="BA710" s="149"/>
      <c r="BB710" s="149"/>
      <c r="BC710" s="149"/>
      <c r="BD710" s="160" t="e">
        <f t="shared" si="120"/>
        <v>#DIV/0!</v>
      </c>
      <c r="BE710" s="160">
        <f t="shared" si="121"/>
        <v>0</v>
      </c>
      <c r="BF710" s="159">
        <f t="shared" si="122"/>
        <v>11</v>
      </c>
      <c r="BG710" s="159">
        <f t="shared" si="123"/>
        <v>0</v>
      </c>
      <c r="BH710" s="159">
        <f t="shared" si="124"/>
        <v>14</v>
      </c>
      <c r="BI710" s="159">
        <f t="shared" si="125"/>
        <v>0</v>
      </c>
      <c r="BJ710" s="159">
        <f t="shared" si="126"/>
        <v>11</v>
      </c>
    </row>
    <row r="711" spans="1:62" s="159" customFormat="1" ht="17.25" thickTop="1" thickBot="1">
      <c r="A711" s="326">
        <v>38123</v>
      </c>
      <c r="B711" s="327">
        <v>42420</v>
      </c>
      <c r="C711" s="149" t="s">
        <v>99</v>
      </c>
      <c r="D711" s="151">
        <v>12500</v>
      </c>
      <c r="E711" s="151"/>
      <c r="F711" s="151"/>
      <c r="G711" s="151">
        <f t="shared" si="113"/>
        <v>12500</v>
      </c>
      <c r="H711" s="149"/>
      <c r="I711" s="149"/>
      <c r="J711" s="150"/>
      <c r="K711" s="151">
        <f t="shared" si="117"/>
        <v>0</v>
      </c>
      <c r="L711" s="151">
        <f t="shared" si="118"/>
        <v>0</v>
      </c>
      <c r="M711" s="149" t="s">
        <v>3327</v>
      </c>
      <c r="N711" s="328"/>
      <c r="O711" s="329"/>
      <c r="P711" s="151">
        <f t="shared" si="119"/>
        <v>-12500</v>
      </c>
      <c r="Q711" s="327"/>
      <c r="R711" s="330" t="s">
        <v>3328</v>
      </c>
      <c r="S711" s="330"/>
      <c r="T711" s="331"/>
      <c r="U711" s="332">
        <v>28307300103875</v>
      </c>
      <c r="V711" s="326"/>
      <c r="W711" s="149"/>
      <c r="X711" s="149"/>
      <c r="Y711" s="149"/>
      <c r="Z711" s="150"/>
      <c r="AA711" s="151">
        <f t="shared" si="116"/>
        <v>12500</v>
      </c>
      <c r="AB711" s="333">
        <f t="shared" si="114"/>
        <v>12500</v>
      </c>
      <c r="AC711" s="327"/>
      <c r="AD711" s="149"/>
      <c r="AE711" s="327"/>
      <c r="AF711" s="334" t="s">
        <v>263</v>
      </c>
      <c r="AG711" s="334" t="s">
        <v>211</v>
      </c>
      <c r="AH711" s="149"/>
      <c r="AI711" s="149"/>
      <c r="AJ711" s="335"/>
      <c r="AK711" s="149"/>
      <c r="AL711" s="327"/>
      <c r="AM711" s="149"/>
      <c r="AN711" s="327"/>
      <c r="AO711" s="327"/>
      <c r="AP711" s="149" t="s">
        <v>3329</v>
      </c>
      <c r="AQ711" s="332"/>
      <c r="AR711" s="330" t="s">
        <v>3330</v>
      </c>
      <c r="AS711" s="149"/>
      <c r="AT711" s="149"/>
      <c r="AU711" s="149"/>
      <c r="AV711" s="149"/>
      <c r="AW711" s="149"/>
      <c r="AX711" s="336"/>
      <c r="AY711" s="336"/>
      <c r="AZ711" s="336">
        <f t="shared" si="115"/>
        <v>0</v>
      </c>
      <c r="BA711" s="149"/>
      <c r="BB711" s="149"/>
      <c r="BC711" s="149"/>
      <c r="BD711" s="160" t="e">
        <f t="shared" si="120"/>
        <v>#DIV/0!</v>
      </c>
      <c r="BE711" s="160">
        <f t="shared" si="121"/>
        <v>0</v>
      </c>
      <c r="BF711" s="159">
        <f t="shared" si="122"/>
        <v>11</v>
      </c>
      <c r="BG711" s="159">
        <f t="shared" si="123"/>
        <v>0</v>
      </c>
      <c r="BH711" s="159">
        <f t="shared" si="124"/>
        <v>14</v>
      </c>
      <c r="BI711" s="159">
        <f t="shared" si="125"/>
        <v>0</v>
      </c>
      <c r="BJ711" s="159">
        <f t="shared" si="126"/>
        <v>11</v>
      </c>
    </row>
    <row r="712" spans="1:62" s="159" customFormat="1" ht="17.25" thickTop="1" thickBot="1">
      <c r="A712" s="326">
        <v>18925</v>
      </c>
      <c r="B712" s="327">
        <v>42428</v>
      </c>
      <c r="C712" s="149" t="s">
        <v>103</v>
      </c>
      <c r="D712" s="151">
        <v>12350</v>
      </c>
      <c r="E712" s="151"/>
      <c r="F712" s="151"/>
      <c r="G712" s="151">
        <f t="shared" si="113"/>
        <v>12350</v>
      </c>
      <c r="H712" s="149"/>
      <c r="I712" s="149"/>
      <c r="J712" s="150"/>
      <c r="K712" s="151">
        <f t="shared" si="117"/>
        <v>0</v>
      </c>
      <c r="L712" s="151">
        <f t="shared" si="118"/>
        <v>0</v>
      </c>
      <c r="M712" s="149" t="s">
        <v>3331</v>
      </c>
      <c r="N712" s="328"/>
      <c r="O712" s="329"/>
      <c r="P712" s="151">
        <f t="shared" si="119"/>
        <v>-12350</v>
      </c>
      <c r="Q712" s="327"/>
      <c r="R712" s="330" t="s">
        <v>3332</v>
      </c>
      <c r="S712" s="330"/>
      <c r="T712" s="331"/>
      <c r="U712" s="332">
        <v>26306071200141</v>
      </c>
      <c r="V712" s="326"/>
      <c r="W712" s="149"/>
      <c r="X712" s="149"/>
      <c r="Y712" s="149"/>
      <c r="Z712" s="150"/>
      <c r="AA712" s="151">
        <f t="shared" si="116"/>
        <v>12350</v>
      </c>
      <c r="AB712" s="333">
        <f t="shared" si="114"/>
        <v>12350</v>
      </c>
      <c r="AC712" s="327"/>
      <c r="AD712" s="149"/>
      <c r="AE712" s="327"/>
      <c r="AF712" s="334" t="s">
        <v>2282</v>
      </c>
      <c r="AG712" s="334" t="s">
        <v>222</v>
      </c>
      <c r="AH712" s="149"/>
      <c r="AI712" s="149"/>
      <c r="AJ712" s="335"/>
      <c r="AK712" s="149"/>
      <c r="AL712" s="327"/>
      <c r="AM712" s="149"/>
      <c r="AN712" s="327"/>
      <c r="AO712" s="327"/>
      <c r="AP712" s="149" t="s">
        <v>3333</v>
      </c>
      <c r="AQ712" s="332"/>
      <c r="AR712" s="330"/>
      <c r="AS712" s="149"/>
      <c r="AT712" s="149"/>
      <c r="AU712" s="149"/>
      <c r="AV712" s="149"/>
      <c r="AW712" s="149"/>
      <c r="AX712" s="336"/>
      <c r="AY712" s="336"/>
      <c r="AZ712" s="336">
        <f t="shared" si="115"/>
        <v>0</v>
      </c>
      <c r="BA712" s="149"/>
      <c r="BB712" s="149"/>
      <c r="BC712" s="149"/>
      <c r="BD712" s="160" t="e">
        <f t="shared" si="120"/>
        <v>#DIV/0!</v>
      </c>
      <c r="BE712" s="160">
        <f t="shared" si="121"/>
        <v>0</v>
      </c>
      <c r="BF712" s="159">
        <f t="shared" si="122"/>
        <v>11</v>
      </c>
      <c r="BG712" s="159">
        <f t="shared" si="123"/>
        <v>0</v>
      </c>
      <c r="BH712" s="159">
        <f t="shared" si="124"/>
        <v>14</v>
      </c>
      <c r="BI712" s="159">
        <f t="shared" si="125"/>
        <v>0</v>
      </c>
      <c r="BJ712" s="159">
        <f t="shared" si="126"/>
        <v>0</v>
      </c>
    </row>
    <row r="713" spans="1:62" s="159" customFormat="1" ht="17.25" thickTop="1" thickBot="1">
      <c r="A713" s="326">
        <v>19225</v>
      </c>
      <c r="B713" s="327">
        <v>42446</v>
      </c>
      <c r="C713" s="149" t="s">
        <v>103</v>
      </c>
      <c r="D713" s="151">
        <v>20250</v>
      </c>
      <c r="E713" s="151"/>
      <c r="F713" s="151"/>
      <c r="G713" s="151">
        <f t="shared" si="113"/>
        <v>20250</v>
      </c>
      <c r="H713" s="149"/>
      <c r="I713" s="149"/>
      <c r="J713" s="150"/>
      <c r="K713" s="151">
        <f t="shared" si="117"/>
        <v>0</v>
      </c>
      <c r="L713" s="151">
        <f t="shared" si="118"/>
        <v>0</v>
      </c>
      <c r="M713" s="149" t="s">
        <v>3334</v>
      </c>
      <c r="N713" s="328"/>
      <c r="O713" s="329"/>
      <c r="P713" s="151">
        <f t="shared" si="119"/>
        <v>-20250</v>
      </c>
      <c r="Q713" s="327"/>
      <c r="R713" s="330" t="s">
        <v>3335</v>
      </c>
      <c r="S713" s="330"/>
      <c r="T713" s="331"/>
      <c r="U713" s="332">
        <v>25502011202535</v>
      </c>
      <c r="V713" s="326"/>
      <c r="W713" s="149"/>
      <c r="X713" s="149"/>
      <c r="Y713" s="149"/>
      <c r="Z713" s="150"/>
      <c r="AA713" s="151">
        <f t="shared" si="116"/>
        <v>20250</v>
      </c>
      <c r="AB713" s="333">
        <f t="shared" si="114"/>
        <v>20250</v>
      </c>
      <c r="AC713" s="327"/>
      <c r="AD713" s="149"/>
      <c r="AE713" s="327"/>
      <c r="AF713" s="334" t="s">
        <v>2159</v>
      </c>
      <c r="AG713" s="334" t="s">
        <v>264</v>
      </c>
      <c r="AH713" s="149"/>
      <c r="AI713" s="149"/>
      <c r="AJ713" s="335"/>
      <c r="AK713" s="149"/>
      <c r="AL713" s="327"/>
      <c r="AM713" s="149"/>
      <c r="AN713" s="327"/>
      <c r="AO713" s="327"/>
      <c r="AP713" s="149"/>
      <c r="AQ713" s="332"/>
      <c r="AR713" s="330"/>
      <c r="AS713" s="149"/>
      <c r="AT713" s="149"/>
      <c r="AU713" s="149"/>
      <c r="AV713" s="149"/>
      <c r="AW713" s="149"/>
      <c r="AX713" s="336"/>
      <c r="AY713" s="336"/>
      <c r="AZ713" s="336">
        <f t="shared" si="115"/>
        <v>0</v>
      </c>
      <c r="BA713" s="149"/>
      <c r="BB713" s="149"/>
      <c r="BC713" s="149"/>
      <c r="BD713" s="160" t="e">
        <f t="shared" si="120"/>
        <v>#DIV/0!</v>
      </c>
      <c r="BE713" s="160">
        <f t="shared" si="121"/>
        <v>0</v>
      </c>
      <c r="BF713" s="159">
        <f t="shared" si="122"/>
        <v>11</v>
      </c>
      <c r="BG713" s="159">
        <f t="shared" si="123"/>
        <v>0</v>
      </c>
      <c r="BH713" s="159">
        <f t="shared" si="124"/>
        <v>14</v>
      </c>
      <c r="BI713" s="159">
        <f t="shared" si="125"/>
        <v>0</v>
      </c>
      <c r="BJ713" s="159">
        <f t="shared" si="126"/>
        <v>0</v>
      </c>
    </row>
    <row r="714" spans="1:62" s="159" customFormat="1" ht="17.25" thickTop="1" thickBot="1">
      <c r="A714" s="326">
        <v>18972</v>
      </c>
      <c r="B714" s="327">
        <v>42429</v>
      </c>
      <c r="C714" s="149" t="s">
        <v>103</v>
      </c>
      <c r="D714" s="151">
        <v>5000</v>
      </c>
      <c r="E714" s="151"/>
      <c r="F714" s="151"/>
      <c r="G714" s="151">
        <f t="shared" si="113"/>
        <v>5000</v>
      </c>
      <c r="H714" s="149"/>
      <c r="I714" s="149"/>
      <c r="J714" s="150"/>
      <c r="K714" s="151">
        <f t="shared" si="117"/>
        <v>0</v>
      </c>
      <c r="L714" s="151">
        <f t="shared" si="118"/>
        <v>0</v>
      </c>
      <c r="M714" s="149" t="s">
        <v>3336</v>
      </c>
      <c r="N714" s="328"/>
      <c r="O714" s="329"/>
      <c r="P714" s="151">
        <f t="shared" si="119"/>
        <v>-5000</v>
      </c>
      <c r="Q714" s="327"/>
      <c r="R714" s="330" t="s">
        <v>3337</v>
      </c>
      <c r="S714" s="330"/>
      <c r="T714" s="331"/>
      <c r="U714" s="332">
        <v>28310101604017</v>
      </c>
      <c r="V714" s="326"/>
      <c r="W714" s="149"/>
      <c r="X714" s="149"/>
      <c r="Y714" s="149"/>
      <c r="Z714" s="150"/>
      <c r="AA714" s="151">
        <f t="shared" si="116"/>
        <v>5000</v>
      </c>
      <c r="AB714" s="333">
        <f t="shared" si="114"/>
        <v>5000</v>
      </c>
      <c r="AC714" s="327"/>
      <c r="AD714" s="149"/>
      <c r="AE714" s="327"/>
      <c r="AF714" s="334" t="s">
        <v>2282</v>
      </c>
      <c r="AG714" s="334" t="s">
        <v>222</v>
      </c>
      <c r="AH714" s="149"/>
      <c r="AI714" s="149"/>
      <c r="AJ714" s="335"/>
      <c r="AK714" s="149"/>
      <c r="AL714" s="327"/>
      <c r="AM714" s="149"/>
      <c r="AN714" s="327"/>
      <c r="AO714" s="327"/>
      <c r="AP714" s="149" t="s">
        <v>3338</v>
      </c>
      <c r="AQ714" s="332"/>
      <c r="AR714" s="330"/>
      <c r="AS714" s="149"/>
      <c r="AT714" s="149"/>
      <c r="AU714" s="149"/>
      <c r="AV714" s="149"/>
      <c r="AW714" s="149"/>
      <c r="AX714" s="336"/>
      <c r="AY714" s="336"/>
      <c r="AZ714" s="336">
        <f t="shared" si="115"/>
        <v>0</v>
      </c>
      <c r="BA714" s="149"/>
      <c r="BB714" s="149"/>
      <c r="BC714" s="149"/>
      <c r="BD714" s="160" t="e">
        <f t="shared" si="120"/>
        <v>#DIV/0!</v>
      </c>
      <c r="BE714" s="160">
        <f t="shared" si="121"/>
        <v>0</v>
      </c>
      <c r="BF714" s="159">
        <f t="shared" si="122"/>
        <v>11</v>
      </c>
      <c r="BG714" s="159">
        <f t="shared" si="123"/>
        <v>0</v>
      </c>
      <c r="BH714" s="159">
        <f t="shared" si="124"/>
        <v>14</v>
      </c>
      <c r="BI714" s="159">
        <f t="shared" si="125"/>
        <v>0</v>
      </c>
      <c r="BJ714" s="159">
        <f t="shared" si="126"/>
        <v>0</v>
      </c>
    </row>
    <row r="715" spans="1:62" s="159" customFormat="1" ht="17.25" thickTop="1" thickBot="1">
      <c r="A715" s="326">
        <v>18292</v>
      </c>
      <c r="B715" s="327">
        <v>42384</v>
      </c>
      <c r="C715" s="149" t="s">
        <v>103</v>
      </c>
      <c r="D715" s="151">
        <v>2000</v>
      </c>
      <c r="E715" s="151"/>
      <c r="F715" s="151"/>
      <c r="G715" s="151">
        <f t="shared" si="113"/>
        <v>2000</v>
      </c>
      <c r="H715" s="149"/>
      <c r="I715" s="149"/>
      <c r="J715" s="150"/>
      <c r="K715" s="151">
        <f t="shared" si="117"/>
        <v>0</v>
      </c>
      <c r="L715" s="151">
        <f t="shared" si="118"/>
        <v>0</v>
      </c>
      <c r="M715" s="149" t="s">
        <v>3339</v>
      </c>
      <c r="N715" s="328"/>
      <c r="O715" s="329"/>
      <c r="P715" s="151">
        <f t="shared" si="119"/>
        <v>-2000</v>
      </c>
      <c r="Q715" s="327"/>
      <c r="R715" s="330"/>
      <c r="S715" s="330"/>
      <c r="T715" s="331"/>
      <c r="U715" s="332">
        <v>27201121202953</v>
      </c>
      <c r="V715" s="326"/>
      <c r="W715" s="149"/>
      <c r="X715" s="149"/>
      <c r="Y715" s="149"/>
      <c r="Z715" s="150"/>
      <c r="AA715" s="151">
        <f t="shared" si="116"/>
        <v>2000</v>
      </c>
      <c r="AB715" s="333">
        <f t="shared" si="114"/>
        <v>2000</v>
      </c>
      <c r="AC715" s="327"/>
      <c r="AD715" s="149"/>
      <c r="AE715" s="327"/>
      <c r="AF715" s="334" t="s">
        <v>1848</v>
      </c>
      <c r="AG715" s="334" t="s">
        <v>211</v>
      </c>
      <c r="AH715" s="149"/>
      <c r="AI715" s="149"/>
      <c r="AJ715" s="335"/>
      <c r="AK715" s="149"/>
      <c r="AL715" s="327"/>
      <c r="AM715" s="149"/>
      <c r="AN715" s="327"/>
      <c r="AO715" s="327"/>
      <c r="AP715" s="149"/>
      <c r="AQ715" s="332"/>
      <c r="AR715" s="330"/>
      <c r="AS715" s="149"/>
      <c r="AT715" s="149"/>
      <c r="AU715" s="149"/>
      <c r="AV715" s="149"/>
      <c r="AW715" s="149"/>
      <c r="AX715" s="336"/>
      <c r="AY715" s="336"/>
      <c r="AZ715" s="336">
        <f t="shared" si="115"/>
        <v>0</v>
      </c>
      <c r="BA715" s="149"/>
      <c r="BB715" s="149"/>
      <c r="BC715" s="149"/>
      <c r="BD715" s="160" t="e">
        <f t="shared" si="120"/>
        <v>#DIV/0!</v>
      </c>
      <c r="BE715" s="160">
        <f t="shared" si="121"/>
        <v>0</v>
      </c>
      <c r="BF715" s="159">
        <f t="shared" si="122"/>
        <v>0</v>
      </c>
      <c r="BG715" s="159">
        <f t="shared" si="123"/>
        <v>0</v>
      </c>
      <c r="BH715" s="159">
        <f t="shared" si="124"/>
        <v>14</v>
      </c>
      <c r="BI715" s="159">
        <f t="shared" si="125"/>
        <v>0</v>
      </c>
      <c r="BJ715" s="159">
        <f t="shared" si="126"/>
        <v>0</v>
      </c>
    </row>
    <row r="716" spans="1:62" s="159" customFormat="1" ht="17.25" thickTop="1" thickBot="1">
      <c r="A716" s="326">
        <v>18291</v>
      </c>
      <c r="B716" s="327">
        <v>42384</v>
      </c>
      <c r="C716" s="149" t="s">
        <v>103</v>
      </c>
      <c r="D716" s="151">
        <v>3000</v>
      </c>
      <c r="E716" s="151"/>
      <c r="F716" s="151"/>
      <c r="G716" s="151">
        <f t="shared" si="113"/>
        <v>3000</v>
      </c>
      <c r="H716" s="149"/>
      <c r="I716" s="149"/>
      <c r="J716" s="150"/>
      <c r="K716" s="151">
        <f t="shared" si="117"/>
        <v>0</v>
      </c>
      <c r="L716" s="151">
        <f t="shared" si="118"/>
        <v>0</v>
      </c>
      <c r="M716" s="149" t="s">
        <v>3340</v>
      </c>
      <c r="N716" s="328"/>
      <c r="O716" s="329"/>
      <c r="P716" s="151">
        <f t="shared" si="119"/>
        <v>-3000</v>
      </c>
      <c r="Q716" s="327"/>
      <c r="R716" s="330"/>
      <c r="S716" s="330"/>
      <c r="T716" s="331"/>
      <c r="U716" s="332">
        <v>26907132601091</v>
      </c>
      <c r="V716" s="326"/>
      <c r="W716" s="149"/>
      <c r="X716" s="149"/>
      <c r="Y716" s="149"/>
      <c r="Z716" s="150"/>
      <c r="AA716" s="151">
        <f t="shared" si="116"/>
        <v>3000</v>
      </c>
      <c r="AB716" s="333">
        <f t="shared" si="114"/>
        <v>3000</v>
      </c>
      <c r="AC716" s="327"/>
      <c r="AD716" s="149"/>
      <c r="AE716" s="327"/>
      <c r="AF716" s="334" t="s">
        <v>1848</v>
      </c>
      <c r="AG716" s="334" t="s">
        <v>211</v>
      </c>
      <c r="AH716" s="149"/>
      <c r="AI716" s="149"/>
      <c r="AJ716" s="335"/>
      <c r="AK716" s="149"/>
      <c r="AL716" s="327"/>
      <c r="AM716" s="149"/>
      <c r="AN716" s="327"/>
      <c r="AO716" s="327"/>
      <c r="AP716" s="149"/>
      <c r="AQ716" s="332"/>
      <c r="AR716" s="330"/>
      <c r="AS716" s="149"/>
      <c r="AT716" s="149"/>
      <c r="AU716" s="149"/>
      <c r="AV716" s="149"/>
      <c r="AW716" s="149"/>
      <c r="AX716" s="336"/>
      <c r="AY716" s="336"/>
      <c r="AZ716" s="336">
        <f t="shared" si="115"/>
        <v>0</v>
      </c>
      <c r="BA716" s="149"/>
      <c r="BB716" s="149"/>
      <c r="BC716" s="149"/>
      <c r="BD716" s="160" t="e">
        <f t="shared" si="120"/>
        <v>#DIV/0!</v>
      </c>
      <c r="BE716" s="160">
        <f t="shared" si="121"/>
        <v>0</v>
      </c>
      <c r="BF716" s="159">
        <f t="shared" si="122"/>
        <v>0</v>
      </c>
      <c r="BG716" s="159">
        <f t="shared" si="123"/>
        <v>0</v>
      </c>
      <c r="BH716" s="159">
        <f t="shared" si="124"/>
        <v>14</v>
      </c>
      <c r="BI716" s="159">
        <f t="shared" si="125"/>
        <v>0</v>
      </c>
      <c r="BJ716" s="159">
        <f t="shared" si="126"/>
        <v>0</v>
      </c>
    </row>
    <row r="717" spans="1:62" s="159" customFormat="1" ht="17.25" thickTop="1" thickBot="1">
      <c r="A717" s="326">
        <v>18851</v>
      </c>
      <c r="B717" s="327">
        <v>42424</v>
      </c>
      <c r="C717" s="149" t="s">
        <v>103</v>
      </c>
      <c r="D717" s="151">
        <v>500</v>
      </c>
      <c r="E717" s="151"/>
      <c r="F717" s="151"/>
      <c r="G717" s="151">
        <f t="shared" si="113"/>
        <v>500</v>
      </c>
      <c r="H717" s="149"/>
      <c r="I717" s="149"/>
      <c r="J717" s="150"/>
      <c r="K717" s="151">
        <f t="shared" si="117"/>
        <v>0</v>
      </c>
      <c r="L717" s="151">
        <f t="shared" si="118"/>
        <v>0</v>
      </c>
      <c r="M717" s="149" t="s">
        <v>3341</v>
      </c>
      <c r="N717" s="328"/>
      <c r="O717" s="329"/>
      <c r="P717" s="151">
        <f t="shared" si="119"/>
        <v>-500</v>
      </c>
      <c r="Q717" s="327"/>
      <c r="R717" s="330" t="s">
        <v>3342</v>
      </c>
      <c r="S717" s="330"/>
      <c r="T717" s="331"/>
      <c r="U717" s="332">
        <v>27310021301559</v>
      </c>
      <c r="V717" s="326"/>
      <c r="W717" s="149"/>
      <c r="X717" s="149"/>
      <c r="Y717" s="149"/>
      <c r="Z717" s="150"/>
      <c r="AA717" s="151">
        <f t="shared" si="116"/>
        <v>500</v>
      </c>
      <c r="AB717" s="333">
        <f t="shared" si="114"/>
        <v>500</v>
      </c>
      <c r="AC717" s="327"/>
      <c r="AD717" s="149"/>
      <c r="AE717" s="327"/>
      <c r="AF717" s="334" t="s">
        <v>327</v>
      </c>
      <c r="AG717" s="334" t="s">
        <v>264</v>
      </c>
      <c r="AH717" s="149"/>
      <c r="AI717" s="149"/>
      <c r="AJ717" s="335"/>
      <c r="AK717" s="149"/>
      <c r="AL717" s="327"/>
      <c r="AM717" s="149"/>
      <c r="AN717" s="327"/>
      <c r="AO717" s="327"/>
      <c r="AP717" s="149"/>
      <c r="AQ717" s="332"/>
      <c r="AR717" s="330"/>
      <c r="AS717" s="149"/>
      <c r="AT717" s="149"/>
      <c r="AU717" s="149"/>
      <c r="AV717" s="149"/>
      <c r="AW717" s="149"/>
      <c r="AX717" s="336"/>
      <c r="AY717" s="336"/>
      <c r="AZ717" s="336">
        <f t="shared" si="115"/>
        <v>0</v>
      </c>
      <c r="BA717" s="149"/>
      <c r="BB717" s="149"/>
      <c r="BC717" s="149"/>
      <c r="BD717" s="160" t="e">
        <f t="shared" si="120"/>
        <v>#DIV/0!</v>
      </c>
      <c r="BE717" s="160">
        <f t="shared" si="121"/>
        <v>0</v>
      </c>
      <c r="BF717" s="159">
        <f t="shared" si="122"/>
        <v>11</v>
      </c>
      <c r="BG717" s="159">
        <f t="shared" si="123"/>
        <v>0</v>
      </c>
      <c r="BH717" s="159">
        <f t="shared" si="124"/>
        <v>14</v>
      </c>
      <c r="BI717" s="159">
        <f t="shared" si="125"/>
        <v>0</v>
      </c>
      <c r="BJ717" s="159">
        <f t="shared" si="126"/>
        <v>0</v>
      </c>
    </row>
    <row r="718" spans="1:62" s="159" customFormat="1" ht="17.25" thickTop="1" thickBot="1">
      <c r="A718" s="326">
        <v>19826</v>
      </c>
      <c r="B718" s="327">
        <v>42488</v>
      </c>
      <c r="C718" s="149" t="s">
        <v>103</v>
      </c>
      <c r="D718" s="151">
        <v>12400</v>
      </c>
      <c r="E718" s="151"/>
      <c r="F718" s="151"/>
      <c r="G718" s="151">
        <f t="shared" si="113"/>
        <v>12400</v>
      </c>
      <c r="H718" s="149"/>
      <c r="I718" s="149"/>
      <c r="J718" s="150"/>
      <c r="K718" s="151">
        <f t="shared" si="117"/>
        <v>0</v>
      </c>
      <c r="L718" s="151">
        <f t="shared" si="118"/>
        <v>0</v>
      </c>
      <c r="M718" s="149" t="s">
        <v>3343</v>
      </c>
      <c r="N718" s="328"/>
      <c r="O718" s="329"/>
      <c r="P718" s="151">
        <f t="shared" si="119"/>
        <v>-12400</v>
      </c>
      <c r="Q718" s="327"/>
      <c r="R718" s="330" t="s">
        <v>3344</v>
      </c>
      <c r="S718" s="330"/>
      <c r="T718" s="331"/>
      <c r="U718" s="332">
        <v>28101190102978</v>
      </c>
      <c r="V718" s="326"/>
      <c r="W718" s="149"/>
      <c r="X718" s="149"/>
      <c r="Y718" s="149"/>
      <c r="Z718" s="150"/>
      <c r="AA718" s="151">
        <f t="shared" si="116"/>
        <v>12400</v>
      </c>
      <c r="AB718" s="333">
        <f t="shared" si="114"/>
        <v>12400</v>
      </c>
      <c r="AC718" s="327"/>
      <c r="AD718" s="149"/>
      <c r="AE718" s="327"/>
      <c r="AF718" s="334" t="s">
        <v>257</v>
      </c>
      <c r="AG718" s="334" t="s">
        <v>211</v>
      </c>
      <c r="AH718" s="149"/>
      <c r="AI718" s="149"/>
      <c r="AJ718" s="335"/>
      <c r="AK718" s="149"/>
      <c r="AL718" s="327"/>
      <c r="AM718" s="149"/>
      <c r="AN718" s="327"/>
      <c r="AO718" s="327"/>
      <c r="AP718" s="149"/>
      <c r="AQ718" s="332"/>
      <c r="AR718" s="330"/>
      <c r="AS718" s="149"/>
      <c r="AT718" s="149"/>
      <c r="AU718" s="149"/>
      <c r="AV718" s="149"/>
      <c r="AW718" s="149"/>
      <c r="AX718" s="336"/>
      <c r="AY718" s="336"/>
      <c r="AZ718" s="336">
        <f t="shared" si="115"/>
        <v>0</v>
      </c>
      <c r="BA718" s="149"/>
      <c r="BB718" s="149"/>
      <c r="BC718" s="149"/>
      <c r="BD718" s="160" t="e">
        <f t="shared" si="120"/>
        <v>#DIV/0!</v>
      </c>
      <c r="BE718" s="160">
        <f t="shared" si="121"/>
        <v>0</v>
      </c>
      <c r="BF718" s="159">
        <f t="shared" si="122"/>
        <v>11</v>
      </c>
      <c r="BG718" s="159">
        <f t="shared" si="123"/>
        <v>0</v>
      </c>
      <c r="BH718" s="159">
        <f t="shared" si="124"/>
        <v>14</v>
      </c>
      <c r="BI718" s="159">
        <f t="shared" si="125"/>
        <v>0</v>
      </c>
      <c r="BJ718" s="159">
        <f t="shared" si="126"/>
        <v>0</v>
      </c>
    </row>
    <row r="719" spans="1:62" s="159" customFormat="1" ht="17.25" thickTop="1" thickBot="1">
      <c r="A719" s="326">
        <v>18556</v>
      </c>
      <c r="B719" s="327">
        <v>42405</v>
      </c>
      <c r="C719" s="149" t="s">
        <v>103</v>
      </c>
      <c r="D719" s="151">
        <v>500</v>
      </c>
      <c r="E719" s="151"/>
      <c r="F719" s="151"/>
      <c r="G719" s="151">
        <f t="shared" si="113"/>
        <v>500</v>
      </c>
      <c r="H719" s="149"/>
      <c r="I719" s="149"/>
      <c r="J719" s="150"/>
      <c r="K719" s="151">
        <f t="shared" si="117"/>
        <v>0</v>
      </c>
      <c r="L719" s="151">
        <f t="shared" si="118"/>
        <v>0</v>
      </c>
      <c r="M719" s="149" t="s">
        <v>3345</v>
      </c>
      <c r="N719" s="328"/>
      <c r="O719" s="329"/>
      <c r="P719" s="151">
        <f t="shared" si="119"/>
        <v>-500</v>
      </c>
      <c r="Q719" s="327"/>
      <c r="R719" s="330" t="s">
        <v>3346</v>
      </c>
      <c r="S719" s="330"/>
      <c r="T719" s="331"/>
      <c r="U719" s="332">
        <v>28405022101914</v>
      </c>
      <c r="V719" s="326"/>
      <c r="W719" s="149"/>
      <c r="X719" s="149"/>
      <c r="Y719" s="149"/>
      <c r="Z719" s="150"/>
      <c r="AA719" s="151">
        <f t="shared" si="116"/>
        <v>500</v>
      </c>
      <c r="AB719" s="333">
        <f t="shared" si="114"/>
        <v>500</v>
      </c>
      <c r="AC719" s="327"/>
      <c r="AD719" s="149"/>
      <c r="AE719" s="327"/>
      <c r="AF719" s="334" t="s">
        <v>2282</v>
      </c>
      <c r="AG719" s="334" t="s">
        <v>222</v>
      </c>
      <c r="AH719" s="149"/>
      <c r="AI719" s="149"/>
      <c r="AJ719" s="335"/>
      <c r="AK719" s="149"/>
      <c r="AL719" s="327"/>
      <c r="AM719" s="149"/>
      <c r="AN719" s="327"/>
      <c r="AO719" s="327"/>
      <c r="AP719" s="149"/>
      <c r="AQ719" s="332"/>
      <c r="AR719" s="330"/>
      <c r="AS719" s="149"/>
      <c r="AT719" s="149"/>
      <c r="AU719" s="149"/>
      <c r="AV719" s="149"/>
      <c r="AW719" s="149"/>
      <c r="AX719" s="336"/>
      <c r="AY719" s="336"/>
      <c r="AZ719" s="336">
        <f t="shared" si="115"/>
        <v>0</v>
      </c>
      <c r="BA719" s="149"/>
      <c r="BB719" s="149"/>
      <c r="BC719" s="149"/>
      <c r="BD719" s="160" t="e">
        <f t="shared" si="120"/>
        <v>#DIV/0!</v>
      </c>
      <c r="BE719" s="160">
        <f t="shared" si="121"/>
        <v>0</v>
      </c>
      <c r="BF719" s="159">
        <f t="shared" si="122"/>
        <v>11</v>
      </c>
      <c r="BG719" s="159">
        <f t="shared" si="123"/>
        <v>0</v>
      </c>
      <c r="BH719" s="159">
        <f t="shared" si="124"/>
        <v>14</v>
      </c>
      <c r="BI719" s="159">
        <f t="shared" si="125"/>
        <v>0</v>
      </c>
      <c r="BJ719" s="159">
        <f t="shared" si="126"/>
        <v>0</v>
      </c>
    </row>
    <row r="720" spans="1:62" s="159" customFormat="1" ht="17.25" thickTop="1" thickBot="1">
      <c r="A720" s="326">
        <v>18185</v>
      </c>
      <c r="B720" s="327">
        <v>42378</v>
      </c>
      <c r="C720" s="149" t="s">
        <v>103</v>
      </c>
      <c r="D720" s="151">
        <v>2000</v>
      </c>
      <c r="E720" s="151"/>
      <c r="F720" s="151"/>
      <c r="G720" s="151">
        <f t="shared" si="113"/>
        <v>2000</v>
      </c>
      <c r="H720" s="149"/>
      <c r="I720" s="149"/>
      <c r="J720" s="150"/>
      <c r="K720" s="151">
        <f t="shared" si="117"/>
        <v>0</v>
      </c>
      <c r="L720" s="151">
        <f t="shared" si="118"/>
        <v>0</v>
      </c>
      <c r="M720" s="149" t="s">
        <v>3347</v>
      </c>
      <c r="N720" s="328"/>
      <c r="O720" s="329"/>
      <c r="P720" s="151">
        <f t="shared" si="119"/>
        <v>-2000</v>
      </c>
      <c r="Q720" s="327"/>
      <c r="R720" s="330"/>
      <c r="S720" s="330"/>
      <c r="T720" s="331"/>
      <c r="U720" s="332">
        <v>26412152602132</v>
      </c>
      <c r="V720" s="326"/>
      <c r="W720" s="149"/>
      <c r="X720" s="149"/>
      <c r="Y720" s="149"/>
      <c r="Z720" s="150"/>
      <c r="AA720" s="151">
        <f t="shared" si="116"/>
        <v>2000</v>
      </c>
      <c r="AB720" s="333">
        <f t="shared" si="114"/>
        <v>2000</v>
      </c>
      <c r="AC720" s="327"/>
      <c r="AD720" s="149"/>
      <c r="AE720" s="327"/>
      <c r="AF720" s="334" t="s">
        <v>1848</v>
      </c>
      <c r="AG720" s="334" t="s">
        <v>211</v>
      </c>
      <c r="AH720" s="149"/>
      <c r="AI720" s="149"/>
      <c r="AJ720" s="335"/>
      <c r="AK720" s="149"/>
      <c r="AL720" s="327"/>
      <c r="AM720" s="149"/>
      <c r="AN720" s="327"/>
      <c r="AO720" s="327"/>
      <c r="AP720" s="149"/>
      <c r="AQ720" s="332"/>
      <c r="AR720" s="330"/>
      <c r="AS720" s="149"/>
      <c r="AT720" s="149"/>
      <c r="AU720" s="149"/>
      <c r="AV720" s="149"/>
      <c r="AW720" s="149"/>
      <c r="AX720" s="336"/>
      <c r="AY720" s="336"/>
      <c r="AZ720" s="336">
        <f t="shared" si="115"/>
        <v>0</v>
      </c>
      <c r="BA720" s="149"/>
      <c r="BB720" s="149"/>
      <c r="BC720" s="149"/>
      <c r="BD720" s="160" t="e">
        <f t="shared" si="120"/>
        <v>#DIV/0!</v>
      </c>
      <c r="BE720" s="160">
        <f t="shared" si="121"/>
        <v>0</v>
      </c>
      <c r="BF720" s="159">
        <f t="shared" si="122"/>
        <v>0</v>
      </c>
      <c r="BG720" s="159">
        <f t="shared" si="123"/>
        <v>0</v>
      </c>
      <c r="BH720" s="159">
        <f t="shared" si="124"/>
        <v>14</v>
      </c>
      <c r="BI720" s="159">
        <f t="shared" si="125"/>
        <v>0</v>
      </c>
      <c r="BJ720" s="159">
        <f t="shared" si="126"/>
        <v>0</v>
      </c>
    </row>
    <row r="721" spans="1:62" s="159" customFormat="1" ht="17.25" thickTop="1" thickBot="1">
      <c r="A721" s="326">
        <v>17369</v>
      </c>
      <c r="B721" s="327">
        <v>42300</v>
      </c>
      <c r="C721" s="149" t="s">
        <v>103</v>
      </c>
      <c r="D721" s="151">
        <v>1000</v>
      </c>
      <c r="E721" s="151"/>
      <c r="F721" s="151"/>
      <c r="G721" s="151">
        <f t="shared" si="113"/>
        <v>1000</v>
      </c>
      <c r="H721" s="149"/>
      <c r="I721" s="149"/>
      <c r="J721" s="150"/>
      <c r="K721" s="151">
        <f t="shared" si="117"/>
        <v>0</v>
      </c>
      <c r="L721" s="151">
        <f t="shared" si="118"/>
        <v>0</v>
      </c>
      <c r="M721" s="149" t="s">
        <v>2321</v>
      </c>
      <c r="N721" s="328"/>
      <c r="O721" s="329"/>
      <c r="P721" s="151">
        <f t="shared" si="119"/>
        <v>-1000</v>
      </c>
      <c r="Q721" s="327"/>
      <c r="R721" s="330" t="s">
        <v>2322</v>
      </c>
      <c r="S721" s="330" t="s">
        <v>2323</v>
      </c>
      <c r="T721" s="331"/>
      <c r="U721" s="332"/>
      <c r="V721" s="326"/>
      <c r="W721" s="149"/>
      <c r="X721" s="149"/>
      <c r="Y721" s="149"/>
      <c r="Z721" s="150"/>
      <c r="AA721" s="151">
        <f t="shared" si="116"/>
        <v>1000</v>
      </c>
      <c r="AB721" s="333">
        <f t="shared" si="114"/>
        <v>1000</v>
      </c>
      <c r="AC721" s="327"/>
      <c r="AD721" s="149"/>
      <c r="AE721" s="327"/>
      <c r="AF721" s="334" t="s">
        <v>2282</v>
      </c>
      <c r="AG721" s="334" t="s">
        <v>211</v>
      </c>
      <c r="AH721" s="149"/>
      <c r="AI721" s="149"/>
      <c r="AJ721" s="335"/>
      <c r="AK721" s="149"/>
      <c r="AL721" s="327"/>
      <c r="AM721" s="149"/>
      <c r="AN721" s="327"/>
      <c r="AO721" s="327"/>
      <c r="AP721" s="149"/>
      <c r="AQ721" s="332"/>
      <c r="AR721" s="330"/>
      <c r="AS721" s="149"/>
      <c r="AT721" s="149"/>
      <c r="AU721" s="149"/>
      <c r="AV721" s="149"/>
      <c r="AW721" s="149"/>
      <c r="AX721" s="336"/>
      <c r="AY721" s="336"/>
      <c r="AZ721" s="336">
        <f t="shared" si="115"/>
        <v>0</v>
      </c>
      <c r="BA721" s="149"/>
      <c r="BB721" s="149"/>
      <c r="BC721" s="149"/>
      <c r="BD721" s="160" t="e">
        <f t="shared" si="120"/>
        <v>#DIV/0!</v>
      </c>
      <c r="BE721" s="160">
        <f t="shared" si="121"/>
        <v>0</v>
      </c>
      <c r="BF721" s="159">
        <f t="shared" si="122"/>
        <v>11</v>
      </c>
      <c r="BG721" s="159">
        <f t="shared" si="123"/>
        <v>8</v>
      </c>
      <c r="BH721" s="159">
        <f t="shared" si="124"/>
        <v>0</v>
      </c>
      <c r="BI721" s="159">
        <f t="shared" si="125"/>
        <v>0</v>
      </c>
      <c r="BJ721" s="159">
        <f t="shared" si="126"/>
        <v>0</v>
      </c>
    </row>
    <row r="722" spans="1:62" s="159" customFormat="1" ht="17.25" thickTop="1" thickBot="1">
      <c r="A722" s="326">
        <v>17296</v>
      </c>
      <c r="B722" s="327">
        <v>42294</v>
      </c>
      <c r="C722" s="149" t="s">
        <v>103</v>
      </c>
      <c r="D722" s="151">
        <v>1000</v>
      </c>
      <c r="E722" s="151"/>
      <c r="F722" s="151"/>
      <c r="G722" s="151">
        <f t="shared" si="113"/>
        <v>1000</v>
      </c>
      <c r="H722" s="149"/>
      <c r="I722" s="149"/>
      <c r="J722" s="150"/>
      <c r="K722" s="151">
        <f t="shared" si="117"/>
        <v>0</v>
      </c>
      <c r="L722" s="151">
        <f t="shared" si="118"/>
        <v>0</v>
      </c>
      <c r="M722" s="149" t="s">
        <v>2319</v>
      </c>
      <c r="N722" s="328"/>
      <c r="O722" s="329"/>
      <c r="P722" s="151">
        <f t="shared" si="119"/>
        <v>-1000</v>
      </c>
      <c r="Q722" s="327"/>
      <c r="R722" s="330" t="s">
        <v>2320</v>
      </c>
      <c r="S722" s="330"/>
      <c r="T722" s="331"/>
      <c r="U722" s="332"/>
      <c r="V722" s="326"/>
      <c r="W722" s="149"/>
      <c r="X722" s="149"/>
      <c r="Y722" s="149"/>
      <c r="Z722" s="150"/>
      <c r="AA722" s="151">
        <f t="shared" ref="AA722:AA753" si="127">D722+Z722</f>
        <v>1000</v>
      </c>
      <c r="AB722" s="333">
        <f t="shared" si="114"/>
        <v>1000</v>
      </c>
      <c r="AC722" s="327"/>
      <c r="AD722" s="149"/>
      <c r="AE722" s="327"/>
      <c r="AF722" s="334" t="s">
        <v>264</v>
      </c>
      <c r="AG722" s="334" t="s">
        <v>264</v>
      </c>
      <c r="AH722" s="149"/>
      <c r="AI722" s="149"/>
      <c r="AJ722" s="335"/>
      <c r="AK722" s="149"/>
      <c r="AL722" s="327"/>
      <c r="AM722" s="149"/>
      <c r="AN722" s="327"/>
      <c r="AO722" s="327"/>
      <c r="AP722" s="149"/>
      <c r="AQ722" s="332"/>
      <c r="AR722" s="330"/>
      <c r="AS722" s="149"/>
      <c r="AT722" s="149"/>
      <c r="AU722" s="149"/>
      <c r="AV722" s="149"/>
      <c r="AW722" s="149"/>
      <c r="AX722" s="336"/>
      <c r="AY722" s="336"/>
      <c r="AZ722" s="336">
        <f t="shared" si="115"/>
        <v>0</v>
      </c>
      <c r="BA722" s="149"/>
      <c r="BB722" s="149"/>
      <c r="BC722" s="149"/>
      <c r="BD722" s="160" t="e">
        <f t="shared" si="120"/>
        <v>#DIV/0!</v>
      </c>
      <c r="BE722" s="160">
        <f t="shared" si="121"/>
        <v>0</v>
      </c>
      <c r="BF722" s="159">
        <f t="shared" si="122"/>
        <v>11</v>
      </c>
      <c r="BG722" s="159">
        <f t="shared" si="123"/>
        <v>0</v>
      </c>
      <c r="BH722" s="159">
        <f t="shared" si="124"/>
        <v>0</v>
      </c>
      <c r="BI722" s="159">
        <f t="shared" si="125"/>
        <v>0</v>
      </c>
      <c r="BJ722" s="159">
        <f t="shared" si="126"/>
        <v>0</v>
      </c>
    </row>
    <row r="723" spans="1:62" s="159" customFormat="1" ht="17.25" thickTop="1" thickBot="1">
      <c r="A723" s="326">
        <v>20155</v>
      </c>
      <c r="B723" s="327">
        <v>42510</v>
      </c>
      <c r="C723" s="149" t="s">
        <v>103</v>
      </c>
      <c r="D723" s="151">
        <v>2000</v>
      </c>
      <c r="E723" s="151"/>
      <c r="F723" s="151"/>
      <c r="G723" s="151">
        <f t="shared" si="113"/>
        <v>2000</v>
      </c>
      <c r="H723" s="149"/>
      <c r="I723" s="149"/>
      <c r="J723" s="150"/>
      <c r="K723" s="151">
        <f t="shared" ref="K723:K754" si="128">J723/(1.13)</f>
        <v>0</v>
      </c>
      <c r="L723" s="151">
        <f t="shared" ref="L723:L754" si="129">K723*0.13</f>
        <v>0</v>
      </c>
      <c r="M723" s="149" t="s">
        <v>3348</v>
      </c>
      <c r="N723" s="328"/>
      <c r="O723" s="329"/>
      <c r="P723" s="151">
        <f t="shared" ref="P723:P754" si="130">J723-D723</f>
        <v>-2000</v>
      </c>
      <c r="Q723" s="327"/>
      <c r="R723" s="330"/>
      <c r="S723" s="330"/>
      <c r="T723" s="331"/>
      <c r="U723" s="332">
        <v>26307230300395</v>
      </c>
      <c r="V723" s="326"/>
      <c r="W723" s="149"/>
      <c r="X723" s="149"/>
      <c r="Y723" s="149"/>
      <c r="Z723" s="150"/>
      <c r="AA723" s="151">
        <f t="shared" si="127"/>
        <v>2000</v>
      </c>
      <c r="AB723" s="333">
        <f t="shared" si="114"/>
        <v>2000</v>
      </c>
      <c r="AC723" s="327"/>
      <c r="AD723" s="149"/>
      <c r="AE723" s="327"/>
      <c r="AF723" s="334" t="s">
        <v>3312</v>
      </c>
      <c r="AG723" s="334" t="s">
        <v>111</v>
      </c>
      <c r="AH723" s="149"/>
      <c r="AI723" s="149"/>
      <c r="AJ723" s="335"/>
      <c r="AK723" s="149"/>
      <c r="AL723" s="327"/>
      <c r="AM723" s="149"/>
      <c r="AN723" s="327"/>
      <c r="AO723" s="327"/>
      <c r="AP723" s="149"/>
      <c r="AQ723" s="332"/>
      <c r="AR723" s="330"/>
      <c r="AS723" s="149"/>
      <c r="AT723" s="149"/>
      <c r="AU723" s="149"/>
      <c r="AV723" s="149"/>
      <c r="AW723" s="149"/>
      <c r="AX723" s="336"/>
      <c r="AY723" s="336"/>
      <c r="AZ723" s="336">
        <f t="shared" si="115"/>
        <v>0</v>
      </c>
      <c r="BA723" s="149"/>
      <c r="BB723" s="149"/>
      <c r="BC723" s="149"/>
      <c r="BD723" s="160" t="e">
        <f t="shared" si="120"/>
        <v>#DIV/0!</v>
      </c>
      <c r="BE723" s="160">
        <f t="shared" si="121"/>
        <v>0</v>
      </c>
      <c r="BF723" s="159">
        <f t="shared" si="122"/>
        <v>0</v>
      </c>
      <c r="BG723" s="159">
        <f t="shared" si="123"/>
        <v>0</v>
      </c>
      <c r="BH723" s="159">
        <f t="shared" si="124"/>
        <v>14</v>
      </c>
      <c r="BI723" s="159">
        <f t="shared" si="125"/>
        <v>0</v>
      </c>
      <c r="BJ723" s="159">
        <f t="shared" si="126"/>
        <v>0</v>
      </c>
    </row>
    <row r="724" spans="1:62" s="159" customFormat="1" ht="17.25" thickTop="1" thickBot="1">
      <c r="A724" s="326">
        <v>19828</v>
      </c>
      <c r="B724" s="327">
        <v>42488</v>
      </c>
      <c r="C724" s="149" t="s">
        <v>103</v>
      </c>
      <c r="D724" s="151">
        <v>500</v>
      </c>
      <c r="E724" s="151"/>
      <c r="F724" s="151"/>
      <c r="G724" s="151">
        <f t="shared" si="113"/>
        <v>500</v>
      </c>
      <c r="H724" s="149"/>
      <c r="I724" s="149"/>
      <c r="J724" s="150"/>
      <c r="K724" s="151">
        <f t="shared" si="128"/>
        <v>0</v>
      </c>
      <c r="L724" s="151">
        <f t="shared" si="129"/>
        <v>0</v>
      </c>
      <c r="M724" s="149" t="s">
        <v>3349</v>
      </c>
      <c r="N724" s="328"/>
      <c r="O724" s="329"/>
      <c r="P724" s="151">
        <f t="shared" si="130"/>
        <v>-500</v>
      </c>
      <c r="Q724" s="327"/>
      <c r="R724" s="330"/>
      <c r="S724" s="330"/>
      <c r="T724" s="331"/>
      <c r="U724" s="332">
        <v>28306250102566</v>
      </c>
      <c r="V724" s="326"/>
      <c r="W724" s="149"/>
      <c r="X724" s="149"/>
      <c r="Y724" s="149"/>
      <c r="Z724" s="150"/>
      <c r="AA724" s="151">
        <f t="shared" si="127"/>
        <v>500</v>
      </c>
      <c r="AB724" s="333">
        <f t="shared" si="114"/>
        <v>500</v>
      </c>
      <c r="AC724" s="327"/>
      <c r="AD724" s="149"/>
      <c r="AE724" s="327"/>
      <c r="AF724" s="334" t="s">
        <v>111</v>
      </c>
      <c r="AG724" s="334" t="s">
        <v>111</v>
      </c>
      <c r="AH724" s="149"/>
      <c r="AI724" s="149"/>
      <c r="AJ724" s="335"/>
      <c r="AK724" s="149"/>
      <c r="AL724" s="327"/>
      <c r="AM724" s="149"/>
      <c r="AN724" s="327"/>
      <c r="AO724" s="327"/>
      <c r="AP724" s="149"/>
      <c r="AQ724" s="332"/>
      <c r="AR724" s="330"/>
      <c r="AS724" s="149"/>
      <c r="AT724" s="149"/>
      <c r="AU724" s="149"/>
      <c r="AV724" s="149"/>
      <c r="AW724" s="149"/>
      <c r="AX724" s="336"/>
      <c r="AY724" s="336"/>
      <c r="AZ724" s="336">
        <f t="shared" si="115"/>
        <v>0</v>
      </c>
      <c r="BA724" s="149"/>
      <c r="BB724" s="149"/>
      <c r="BC724" s="149"/>
      <c r="BD724" s="160" t="e">
        <f t="shared" si="120"/>
        <v>#DIV/0!</v>
      </c>
      <c r="BE724" s="160">
        <f t="shared" si="121"/>
        <v>0</v>
      </c>
      <c r="BF724" s="159">
        <f t="shared" si="122"/>
        <v>0</v>
      </c>
      <c r="BG724" s="159">
        <f t="shared" si="123"/>
        <v>0</v>
      </c>
      <c r="BH724" s="159">
        <f t="shared" si="124"/>
        <v>14</v>
      </c>
      <c r="BI724" s="159">
        <f t="shared" si="125"/>
        <v>0</v>
      </c>
      <c r="BJ724" s="159">
        <f t="shared" si="126"/>
        <v>0</v>
      </c>
    </row>
    <row r="725" spans="1:62" s="159" customFormat="1" ht="17.25" thickTop="1" thickBot="1">
      <c r="A725" s="326">
        <v>19696</v>
      </c>
      <c r="B725" s="327">
        <v>42476</v>
      </c>
      <c r="C725" s="149" t="s">
        <v>103</v>
      </c>
      <c r="D725" s="151">
        <v>1000</v>
      </c>
      <c r="E725" s="151"/>
      <c r="F725" s="151"/>
      <c r="G725" s="151">
        <f t="shared" si="113"/>
        <v>1000</v>
      </c>
      <c r="H725" s="149"/>
      <c r="I725" s="149"/>
      <c r="J725" s="150"/>
      <c r="K725" s="151">
        <f t="shared" si="128"/>
        <v>0</v>
      </c>
      <c r="L725" s="151">
        <f t="shared" si="129"/>
        <v>0</v>
      </c>
      <c r="M725" s="149" t="s">
        <v>3350</v>
      </c>
      <c r="N725" s="328"/>
      <c r="O725" s="329"/>
      <c r="P725" s="151">
        <f t="shared" si="130"/>
        <v>-1000</v>
      </c>
      <c r="Q725" s="327"/>
      <c r="R725" s="330" t="s">
        <v>3351</v>
      </c>
      <c r="S725" s="330"/>
      <c r="T725" s="331"/>
      <c r="U725" s="332">
        <v>28701220101758</v>
      </c>
      <c r="V725" s="326"/>
      <c r="W725" s="149"/>
      <c r="X725" s="149"/>
      <c r="Y725" s="149"/>
      <c r="Z725" s="150"/>
      <c r="AA725" s="151">
        <f t="shared" si="127"/>
        <v>1000</v>
      </c>
      <c r="AB725" s="333">
        <f t="shared" si="114"/>
        <v>1000</v>
      </c>
      <c r="AC725" s="327"/>
      <c r="AD725" s="149"/>
      <c r="AE725" s="327"/>
      <c r="AF725" s="334" t="s">
        <v>285</v>
      </c>
      <c r="AG725" s="334" t="s">
        <v>111</v>
      </c>
      <c r="AH725" s="149"/>
      <c r="AI725" s="149"/>
      <c r="AJ725" s="335"/>
      <c r="AK725" s="149"/>
      <c r="AL725" s="327"/>
      <c r="AM725" s="149"/>
      <c r="AN725" s="327"/>
      <c r="AO725" s="327"/>
      <c r="AP725" s="149"/>
      <c r="AQ725" s="332"/>
      <c r="AR725" s="330"/>
      <c r="AS725" s="149"/>
      <c r="AT725" s="149"/>
      <c r="AU725" s="149"/>
      <c r="AV725" s="149"/>
      <c r="AW725" s="149"/>
      <c r="AX725" s="336"/>
      <c r="AY725" s="336"/>
      <c r="AZ725" s="336">
        <f t="shared" si="115"/>
        <v>0</v>
      </c>
      <c r="BA725" s="149"/>
      <c r="BB725" s="149"/>
      <c r="BC725" s="149"/>
      <c r="BD725" s="160" t="e">
        <f t="shared" si="120"/>
        <v>#DIV/0!</v>
      </c>
      <c r="BE725" s="160">
        <f t="shared" si="121"/>
        <v>0</v>
      </c>
      <c r="BF725" s="159">
        <f t="shared" si="122"/>
        <v>11</v>
      </c>
      <c r="BG725" s="159">
        <f t="shared" si="123"/>
        <v>0</v>
      </c>
      <c r="BH725" s="159">
        <f t="shared" si="124"/>
        <v>14</v>
      </c>
      <c r="BI725" s="159">
        <f t="shared" si="125"/>
        <v>0</v>
      </c>
      <c r="BJ725" s="159">
        <f t="shared" si="126"/>
        <v>0</v>
      </c>
    </row>
    <row r="726" spans="1:62" s="159" customFormat="1" ht="17.25" thickTop="1" thickBot="1">
      <c r="A726" s="326">
        <v>20236</v>
      </c>
      <c r="B726" s="327">
        <v>42515</v>
      </c>
      <c r="C726" s="149" t="s">
        <v>103</v>
      </c>
      <c r="D726" s="151">
        <v>500</v>
      </c>
      <c r="E726" s="151"/>
      <c r="F726" s="151"/>
      <c r="G726" s="151">
        <f t="shared" si="113"/>
        <v>500</v>
      </c>
      <c r="H726" s="149"/>
      <c r="I726" s="149"/>
      <c r="J726" s="150"/>
      <c r="K726" s="151">
        <f t="shared" si="128"/>
        <v>0</v>
      </c>
      <c r="L726" s="151">
        <f t="shared" si="129"/>
        <v>0</v>
      </c>
      <c r="M726" s="149" t="s">
        <v>3352</v>
      </c>
      <c r="N726" s="328"/>
      <c r="O726" s="329"/>
      <c r="P726" s="151">
        <f t="shared" si="130"/>
        <v>-500</v>
      </c>
      <c r="Q726" s="327"/>
      <c r="R726" s="330"/>
      <c r="S726" s="330"/>
      <c r="T726" s="331"/>
      <c r="U726" s="332">
        <v>26909160102993</v>
      </c>
      <c r="V726" s="326"/>
      <c r="W726" s="149"/>
      <c r="X726" s="149"/>
      <c r="Y726" s="149"/>
      <c r="Z726" s="150"/>
      <c r="AA726" s="151">
        <f t="shared" si="127"/>
        <v>500</v>
      </c>
      <c r="AB726" s="333">
        <f t="shared" si="114"/>
        <v>500</v>
      </c>
      <c r="AC726" s="327"/>
      <c r="AD726" s="149"/>
      <c r="AE726" s="327"/>
      <c r="AF726" s="334" t="s">
        <v>41</v>
      </c>
      <c r="AG726" s="334" t="s">
        <v>1848</v>
      </c>
      <c r="AH726" s="149"/>
      <c r="AI726" s="149"/>
      <c r="AJ726" s="335"/>
      <c r="AK726" s="149"/>
      <c r="AL726" s="327"/>
      <c r="AM726" s="149"/>
      <c r="AN726" s="327"/>
      <c r="AO726" s="327"/>
      <c r="AP726" s="149"/>
      <c r="AQ726" s="332"/>
      <c r="AR726" s="330"/>
      <c r="AS726" s="149"/>
      <c r="AT726" s="149"/>
      <c r="AU726" s="149"/>
      <c r="AV726" s="149"/>
      <c r="AW726" s="149"/>
      <c r="AX726" s="336"/>
      <c r="AY726" s="336"/>
      <c r="AZ726" s="336">
        <f t="shared" si="115"/>
        <v>0</v>
      </c>
      <c r="BA726" s="149"/>
      <c r="BB726" s="149"/>
      <c r="BC726" s="149"/>
      <c r="BD726" s="160" t="e">
        <f t="shared" si="120"/>
        <v>#DIV/0!</v>
      </c>
      <c r="BE726" s="160">
        <f t="shared" si="121"/>
        <v>0</v>
      </c>
      <c r="BF726" s="159">
        <f t="shared" si="122"/>
        <v>0</v>
      </c>
      <c r="BG726" s="159">
        <f t="shared" si="123"/>
        <v>0</v>
      </c>
      <c r="BH726" s="159">
        <f t="shared" si="124"/>
        <v>14</v>
      </c>
      <c r="BI726" s="159">
        <f t="shared" si="125"/>
        <v>0</v>
      </c>
      <c r="BJ726" s="159">
        <f t="shared" si="126"/>
        <v>0</v>
      </c>
    </row>
    <row r="727" spans="1:62" s="159" customFormat="1" ht="17.25" thickTop="1" thickBot="1">
      <c r="A727" s="326">
        <v>20268</v>
      </c>
      <c r="B727" s="327" t="s">
        <v>3353</v>
      </c>
      <c r="C727" s="149" t="s">
        <v>103</v>
      </c>
      <c r="D727" s="151">
        <v>10000</v>
      </c>
      <c r="E727" s="151"/>
      <c r="F727" s="151"/>
      <c r="G727" s="151">
        <f t="shared" si="113"/>
        <v>10000</v>
      </c>
      <c r="H727" s="149"/>
      <c r="I727" s="149"/>
      <c r="J727" s="150"/>
      <c r="K727" s="151">
        <f t="shared" si="128"/>
        <v>0</v>
      </c>
      <c r="L727" s="151">
        <f t="shared" si="129"/>
        <v>0</v>
      </c>
      <c r="M727" s="149" t="s">
        <v>3354</v>
      </c>
      <c r="N727" s="328"/>
      <c r="O727" s="329"/>
      <c r="P727" s="151">
        <f t="shared" si="130"/>
        <v>-10000</v>
      </c>
      <c r="Q727" s="327"/>
      <c r="R727" s="330" t="s">
        <v>3355</v>
      </c>
      <c r="S727" s="330"/>
      <c r="T727" s="331"/>
      <c r="U727" s="332">
        <v>27009292101022</v>
      </c>
      <c r="V727" s="326"/>
      <c r="W727" s="149"/>
      <c r="X727" s="149"/>
      <c r="Y727" s="149"/>
      <c r="Z727" s="150"/>
      <c r="AA727" s="151">
        <f t="shared" si="127"/>
        <v>10000</v>
      </c>
      <c r="AB727" s="333">
        <f t="shared" si="114"/>
        <v>10000</v>
      </c>
      <c r="AC727" s="327"/>
      <c r="AD727" s="149"/>
      <c r="AE727" s="327"/>
      <c r="AF727" s="334" t="s">
        <v>342</v>
      </c>
      <c r="AG727" s="334" t="s">
        <v>111</v>
      </c>
      <c r="AH727" s="149"/>
      <c r="AI727" s="149"/>
      <c r="AJ727" s="335"/>
      <c r="AK727" s="149"/>
      <c r="AL727" s="327"/>
      <c r="AM727" s="149"/>
      <c r="AN727" s="327"/>
      <c r="AO727" s="327"/>
      <c r="AP727" s="149" t="s">
        <v>3009</v>
      </c>
      <c r="AQ727" s="332"/>
      <c r="AR727" s="330"/>
      <c r="AS727" s="149"/>
      <c r="AT727" s="149"/>
      <c r="AU727" s="149"/>
      <c r="AV727" s="149"/>
      <c r="AW727" s="149"/>
      <c r="AX727" s="336"/>
      <c r="AY727" s="336"/>
      <c r="AZ727" s="336">
        <f t="shared" si="115"/>
        <v>0</v>
      </c>
      <c r="BA727" s="149"/>
      <c r="BB727" s="149"/>
      <c r="BC727" s="149"/>
      <c r="BD727" s="160" t="e">
        <f t="shared" si="120"/>
        <v>#DIV/0!</v>
      </c>
      <c r="BE727" s="160">
        <f t="shared" si="121"/>
        <v>0</v>
      </c>
      <c r="BF727" s="159">
        <f t="shared" si="122"/>
        <v>11</v>
      </c>
      <c r="BG727" s="159">
        <f t="shared" si="123"/>
        <v>0</v>
      </c>
      <c r="BH727" s="159">
        <f t="shared" si="124"/>
        <v>14</v>
      </c>
      <c r="BI727" s="159">
        <f t="shared" si="125"/>
        <v>0</v>
      </c>
      <c r="BJ727" s="159">
        <f t="shared" si="126"/>
        <v>0</v>
      </c>
    </row>
    <row r="728" spans="1:62" s="159" customFormat="1" ht="17.25" thickTop="1" thickBot="1">
      <c r="A728" s="326">
        <v>20235</v>
      </c>
      <c r="B728" s="327">
        <v>42515</v>
      </c>
      <c r="C728" s="149" t="s">
        <v>103</v>
      </c>
      <c r="D728" s="151">
        <v>1000</v>
      </c>
      <c r="E728" s="151"/>
      <c r="F728" s="151"/>
      <c r="G728" s="151">
        <f t="shared" si="113"/>
        <v>1000</v>
      </c>
      <c r="H728" s="149"/>
      <c r="I728" s="149"/>
      <c r="J728" s="150"/>
      <c r="K728" s="151">
        <f t="shared" si="128"/>
        <v>0</v>
      </c>
      <c r="L728" s="151">
        <f t="shared" si="129"/>
        <v>0</v>
      </c>
      <c r="M728" s="149" t="s">
        <v>3356</v>
      </c>
      <c r="N728" s="328"/>
      <c r="O728" s="329"/>
      <c r="P728" s="151">
        <f t="shared" si="130"/>
        <v>-1000</v>
      </c>
      <c r="Q728" s="327"/>
      <c r="R728" s="330"/>
      <c r="S728" s="330"/>
      <c r="T728" s="331"/>
      <c r="U728" s="332">
        <v>27301170103531</v>
      </c>
      <c r="V728" s="326"/>
      <c r="W728" s="149"/>
      <c r="X728" s="149"/>
      <c r="Y728" s="149"/>
      <c r="Z728" s="150"/>
      <c r="AA728" s="151">
        <f t="shared" si="127"/>
        <v>1000</v>
      </c>
      <c r="AB728" s="333">
        <f t="shared" si="114"/>
        <v>1000</v>
      </c>
      <c r="AC728" s="327"/>
      <c r="AD728" s="149"/>
      <c r="AE728" s="327"/>
      <c r="AF728" s="334" t="s">
        <v>41</v>
      </c>
      <c r="AG728" s="334" t="s">
        <v>1848</v>
      </c>
      <c r="AH728" s="149"/>
      <c r="AI728" s="149"/>
      <c r="AJ728" s="335"/>
      <c r="AK728" s="149"/>
      <c r="AL728" s="327"/>
      <c r="AM728" s="149"/>
      <c r="AN728" s="327"/>
      <c r="AO728" s="327"/>
      <c r="AP728" s="149"/>
      <c r="AQ728" s="332"/>
      <c r="AR728" s="330"/>
      <c r="AS728" s="149"/>
      <c r="AT728" s="149"/>
      <c r="AU728" s="149"/>
      <c r="AV728" s="149"/>
      <c r="AW728" s="149"/>
      <c r="AX728" s="336"/>
      <c r="AY728" s="336"/>
      <c r="AZ728" s="336">
        <f t="shared" si="115"/>
        <v>0</v>
      </c>
      <c r="BA728" s="149"/>
      <c r="BB728" s="149"/>
      <c r="BC728" s="149"/>
      <c r="BD728" s="160" t="e">
        <f t="shared" si="120"/>
        <v>#DIV/0!</v>
      </c>
      <c r="BE728" s="160">
        <f t="shared" si="121"/>
        <v>0</v>
      </c>
      <c r="BF728" s="159">
        <f t="shared" si="122"/>
        <v>0</v>
      </c>
      <c r="BG728" s="159">
        <f t="shared" si="123"/>
        <v>0</v>
      </c>
      <c r="BH728" s="159">
        <f t="shared" si="124"/>
        <v>14</v>
      </c>
      <c r="BI728" s="159">
        <f t="shared" si="125"/>
        <v>0</v>
      </c>
      <c r="BJ728" s="159">
        <f t="shared" si="126"/>
        <v>0</v>
      </c>
    </row>
    <row r="729" spans="1:62" s="159" customFormat="1" ht="17.25" thickTop="1" thickBot="1">
      <c r="A729" s="326">
        <v>20735</v>
      </c>
      <c r="B729" s="327">
        <v>42549</v>
      </c>
      <c r="C729" s="149" t="s">
        <v>103</v>
      </c>
      <c r="D729" s="151">
        <v>12300</v>
      </c>
      <c r="E729" s="151"/>
      <c r="F729" s="151"/>
      <c r="G729" s="151">
        <f t="shared" si="113"/>
        <v>12300</v>
      </c>
      <c r="H729" s="149"/>
      <c r="I729" s="149"/>
      <c r="J729" s="150"/>
      <c r="K729" s="151">
        <f t="shared" si="128"/>
        <v>0</v>
      </c>
      <c r="L729" s="151">
        <f t="shared" si="129"/>
        <v>0</v>
      </c>
      <c r="M729" s="149" t="s">
        <v>3357</v>
      </c>
      <c r="N729" s="328"/>
      <c r="O729" s="329"/>
      <c r="P729" s="151">
        <f t="shared" si="130"/>
        <v>-12300</v>
      </c>
      <c r="Q729" s="327"/>
      <c r="R729" s="330"/>
      <c r="S729" s="330"/>
      <c r="T729" s="331"/>
      <c r="U729" s="332">
        <v>27812011901146</v>
      </c>
      <c r="V729" s="326"/>
      <c r="W729" s="149"/>
      <c r="X729" s="149"/>
      <c r="Y729" s="149"/>
      <c r="Z729" s="150"/>
      <c r="AA729" s="151">
        <f t="shared" si="127"/>
        <v>12300</v>
      </c>
      <c r="AB729" s="333">
        <f t="shared" si="114"/>
        <v>12300</v>
      </c>
      <c r="AC729" s="327"/>
      <c r="AD729" s="149"/>
      <c r="AE729" s="327"/>
      <c r="AF729" s="334" t="s">
        <v>3182</v>
      </c>
      <c r="AG729" s="334" t="s">
        <v>211</v>
      </c>
      <c r="AH729" s="149"/>
      <c r="AI729" s="149"/>
      <c r="AJ729" s="335"/>
      <c r="AK729" s="149"/>
      <c r="AL729" s="327"/>
      <c r="AM729" s="149"/>
      <c r="AN729" s="327"/>
      <c r="AO729" s="327"/>
      <c r="AP729" s="149"/>
      <c r="AQ729" s="332"/>
      <c r="AR729" s="330"/>
      <c r="AS729" s="149"/>
      <c r="AT729" s="149"/>
      <c r="AU729" s="149"/>
      <c r="AV729" s="149"/>
      <c r="AW729" s="149"/>
      <c r="AX729" s="336"/>
      <c r="AY729" s="336"/>
      <c r="AZ729" s="336">
        <f t="shared" si="115"/>
        <v>0</v>
      </c>
      <c r="BA729" s="149"/>
      <c r="BB729" s="149"/>
      <c r="BC729" s="149"/>
      <c r="BD729" s="160" t="e">
        <f t="shared" si="120"/>
        <v>#DIV/0!</v>
      </c>
      <c r="BE729" s="160">
        <f t="shared" si="121"/>
        <v>0</v>
      </c>
      <c r="BF729" s="159">
        <f t="shared" si="122"/>
        <v>0</v>
      </c>
      <c r="BG729" s="159">
        <f t="shared" si="123"/>
        <v>0</v>
      </c>
      <c r="BH729" s="159">
        <f t="shared" si="124"/>
        <v>14</v>
      </c>
      <c r="BI729" s="159">
        <f t="shared" si="125"/>
        <v>0</v>
      </c>
      <c r="BJ729" s="159">
        <f t="shared" si="126"/>
        <v>0</v>
      </c>
    </row>
    <row r="730" spans="1:62" s="159" customFormat="1" ht="17.25" thickTop="1" thickBot="1">
      <c r="A730" s="326">
        <v>20345</v>
      </c>
      <c r="B730" s="327">
        <v>42521</v>
      </c>
      <c r="C730" s="149" t="s">
        <v>103</v>
      </c>
      <c r="D730" s="151">
        <v>1500</v>
      </c>
      <c r="E730" s="151"/>
      <c r="F730" s="151"/>
      <c r="G730" s="151">
        <f t="shared" si="113"/>
        <v>1500</v>
      </c>
      <c r="H730" s="149"/>
      <c r="I730" s="149"/>
      <c r="J730" s="150"/>
      <c r="K730" s="151">
        <f t="shared" si="128"/>
        <v>0</v>
      </c>
      <c r="L730" s="151">
        <f t="shared" si="129"/>
        <v>0</v>
      </c>
      <c r="M730" s="149" t="s">
        <v>3358</v>
      </c>
      <c r="N730" s="328"/>
      <c r="O730" s="329"/>
      <c r="P730" s="151">
        <f t="shared" si="130"/>
        <v>-1500</v>
      </c>
      <c r="Q730" s="327"/>
      <c r="R730" s="330" t="s">
        <v>3359</v>
      </c>
      <c r="S730" s="330"/>
      <c r="T730" s="331"/>
      <c r="U730" s="332">
        <v>28004260103777</v>
      </c>
      <c r="V730" s="326"/>
      <c r="W730" s="149"/>
      <c r="X730" s="149"/>
      <c r="Y730" s="149"/>
      <c r="Z730" s="150"/>
      <c r="AA730" s="151">
        <f t="shared" si="127"/>
        <v>1500</v>
      </c>
      <c r="AB730" s="333">
        <f t="shared" si="114"/>
        <v>1500</v>
      </c>
      <c r="AC730" s="327"/>
      <c r="AD730" s="149"/>
      <c r="AE730" s="327"/>
      <c r="AF730" s="334" t="s">
        <v>257</v>
      </c>
      <c r="AG730" s="334" t="s">
        <v>211</v>
      </c>
      <c r="AH730" s="149"/>
      <c r="AI730" s="149"/>
      <c r="AJ730" s="335"/>
      <c r="AK730" s="149"/>
      <c r="AL730" s="327"/>
      <c r="AM730" s="149"/>
      <c r="AN730" s="327"/>
      <c r="AO730" s="327"/>
      <c r="AP730" s="149"/>
      <c r="AQ730" s="332"/>
      <c r="AR730" s="330"/>
      <c r="AS730" s="149"/>
      <c r="AT730" s="149"/>
      <c r="AU730" s="149"/>
      <c r="AV730" s="149"/>
      <c r="AW730" s="149"/>
      <c r="AX730" s="336"/>
      <c r="AY730" s="336"/>
      <c r="AZ730" s="336">
        <f t="shared" si="115"/>
        <v>0</v>
      </c>
      <c r="BA730" s="149"/>
      <c r="BB730" s="149"/>
      <c r="BC730" s="149"/>
      <c r="BD730" s="160" t="e">
        <f t="shared" si="120"/>
        <v>#DIV/0!</v>
      </c>
      <c r="BE730" s="160">
        <f t="shared" si="121"/>
        <v>0</v>
      </c>
      <c r="BF730" s="159">
        <f t="shared" si="122"/>
        <v>11</v>
      </c>
      <c r="BG730" s="159">
        <f t="shared" si="123"/>
        <v>0</v>
      </c>
      <c r="BH730" s="159">
        <f t="shared" si="124"/>
        <v>14</v>
      </c>
      <c r="BI730" s="159">
        <f t="shared" si="125"/>
        <v>0</v>
      </c>
      <c r="BJ730" s="159">
        <f t="shared" si="126"/>
        <v>0</v>
      </c>
    </row>
    <row r="731" spans="1:62" s="159" customFormat="1" ht="17.25" thickTop="1" thickBot="1">
      <c r="A731" s="326">
        <v>20696</v>
      </c>
      <c r="B731" s="327">
        <v>42548</v>
      </c>
      <c r="C731" s="149" t="s">
        <v>103</v>
      </c>
      <c r="D731" s="151">
        <v>12700</v>
      </c>
      <c r="E731" s="151"/>
      <c r="F731" s="151"/>
      <c r="G731" s="151">
        <f t="shared" si="113"/>
        <v>12700</v>
      </c>
      <c r="H731" s="149"/>
      <c r="I731" s="149"/>
      <c r="J731" s="150"/>
      <c r="K731" s="151">
        <f t="shared" si="128"/>
        <v>0</v>
      </c>
      <c r="L731" s="151">
        <f t="shared" si="129"/>
        <v>0</v>
      </c>
      <c r="M731" s="149" t="s">
        <v>3360</v>
      </c>
      <c r="N731" s="328"/>
      <c r="O731" s="329"/>
      <c r="P731" s="151">
        <f t="shared" si="130"/>
        <v>-12700</v>
      </c>
      <c r="Q731" s="327"/>
      <c r="R731" s="330" t="s">
        <v>3361</v>
      </c>
      <c r="S731" s="330"/>
      <c r="T731" s="331"/>
      <c r="U731" s="332">
        <v>27212240102012</v>
      </c>
      <c r="V731" s="326"/>
      <c r="W731" s="149"/>
      <c r="X731" s="149"/>
      <c r="Y731" s="149"/>
      <c r="Z731" s="150"/>
      <c r="AA731" s="151">
        <f t="shared" si="127"/>
        <v>12700</v>
      </c>
      <c r="AB731" s="333">
        <f t="shared" si="114"/>
        <v>12700</v>
      </c>
      <c r="AC731" s="327"/>
      <c r="AD731" s="149"/>
      <c r="AE731" s="327"/>
      <c r="AF731" s="334" t="s">
        <v>264</v>
      </c>
      <c r="AG731" s="334" t="s">
        <v>264</v>
      </c>
      <c r="AH731" s="149"/>
      <c r="AI731" s="149"/>
      <c r="AJ731" s="335"/>
      <c r="AK731" s="149"/>
      <c r="AL731" s="327"/>
      <c r="AM731" s="149"/>
      <c r="AN731" s="327"/>
      <c r="AO731" s="327"/>
      <c r="AP731" s="149"/>
      <c r="AQ731" s="332"/>
      <c r="AR731" s="330"/>
      <c r="AS731" s="149"/>
      <c r="AT731" s="149"/>
      <c r="AU731" s="149"/>
      <c r="AV731" s="149"/>
      <c r="AW731" s="149"/>
      <c r="AX731" s="336"/>
      <c r="AY731" s="336"/>
      <c r="AZ731" s="336">
        <f t="shared" si="115"/>
        <v>0</v>
      </c>
      <c r="BA731" s="149"/>
      <c r="BB731" s="149"/>
      <c r="BC731" s="149"/>
      <c r="BD731" s="160" t="e">
        <f t="shared" si="120"/>
        <v>#DIV/0!</v>
      </c>
      <c r="BE731" s="160">
        <f t="shared" si="121"/>
        <v>0</v>
      </c>
      <c r="BF731" s="159">
        <f t="shared" si="122"/>
        <v>11</v>
      </c>
      <c r="BG731" s="159">
        <f t="shared" si="123"/>
        <v>0</v>
      </c>
      <c r="BH731" s="159">
        <f t="shared" si="124"/>
        <v>14</v>
      </c>
      <c r="BI731" s="159">
        <f t="shared" si="125"/>
        <v>0</v>
      </c>
      <c r="BJ731" s="159">
        <f t="shared" si="126"/>
        <v>0</v>
      </c>
    </row>
    <row r="732" spans="1:62" s="159" customFormat="1" ht="17.25" thickTop="1" thickBot="1">
      <c r="A732" s="326">
        <v>20591</v>
      </c>
      <c r="B732" s="327">
        <v>42542</v>
      </c>
      <c r="C732" s="149" t="s">
        <v>103</v>
      </c>
      <c r="D732" s="151">
        <v>11560</v>
      </c>
      <c r="E732" s="151"/>
      <c r="F732" s="151"/>
      <c r="G732" s="151">
        <f t="shared" si="113"/>
        <v>11560</v>
      </c>
      <c r="H732" s="149"/>
      <c r="I732" s="149"/>
      <c r="J732" s="150"/>
      <c r="K732" s="151">
        <f t="shared" si="128"/>
        <v>0</v>
      </c>
      <c r="L732" s="151">
        <f t="shared" si="129"/>
        <v>0</v>
      </c>
      <c r="M732" s="149" t="s">
        <v>3362</v>
      </c>
      <c r="N732" s="328"/>
      <c r="O732" s="329"/>
      <c r="P732" s="151">
        <f t="shared" si="130"/>
        <v>-11560</v>
      </c>
      <c r="Q732" s="327"/>
      <c r="R732" s="330" t="s">
        <v>3363</v>
      </c>
      <c r="S732" s="330"/>
      <c r="T732" s="331"/>
      <c r="U732" s="332">
        <v>27404162701253</v>
      </c>
      <c r="V732" s="326"/>
      <c r="W732" s="149"/>
      <c r="X732" s="149"/>
      <c r="Y732" s="149"/>
      <c r="Z732" s="150"/>
      <c r="AA732" s="151">
        <f t="shared" si="127"/>
        <v>11560</v>
      </c>
      <c r="AB732" s="333">
        <f t="shared" si="114"/>
        <v>11560</v>
      </c>
      <c r="AC732" s="327"/>
      <c r="AD732" s="149"/>
      <c r="AE732" s="327"/>
      <c r="AF732" s="334" t="s">
        <v>257</v>
      </c>
      <c r="AG732" s="334" t="s">
        <v>211</v>
      </c>
      <c r="AH732" s="149"/>
      <c r="AI732" s="149"/>
      <c r="AJ732" s="335"/>
      <c r="AK732" s="149"/>
      <c r="AL732" s="327"/>
      <c r="AM732" s="149"/>
      <c r="AN732" s="327"/>
      <c r="AO732" s="327"/>
      <c r="AP732" s="149" t="s">
        <v>3364</v>
      </c>
      <c r="AQ732" s="332"/>
      <c r="AR732" s="330" t="s">
        <v>3365</v>
      </c>
      <c r="AS732" s="149"/>
      <c r="AT732" s="149"/>
      <c r="AU732" s="149"/>
      <c r="AV732" s="149"/>
      <c r="AW732" s="149"/>
      <c r="AX732" s="336"/>
      <c r="AY732" s="336"/>
      <c r="AZ732" s="336">
        <f t="shared" si="115"/>
        <v>0</v>
      </c>
      <c r="BA732" s="149"/>
      <c r="BB732" s="149"/>
      <c r="BC732" s="149"/>
      <c r="BD732" s="160" t="e">
        <f t="shared" si="120"/>
        <v>#DIV/0!</v>
      </c>
      <c r="BE732" s="160">
        <f t="shared" si="121"/>
        <v>0</v>
      </c>
      <c r="BF732" s="159">
        <f t="shared" si="122"/>
        <v>11</v>
      </c>
      <c r="BG732" s="159">
        <f t="shared" si="123"/>
        <v>0</v>
      </c>
      <c r="BH732" s="159">
        <f t="shared" si="124"/>
        <v>14</v>
      </c>
      <c r="BI732" s="159">
        <f t="shared" si="125"/>
        <v>0</v>
      </c>
      <c r="BJ732" s="159">
        <f t="shared" si="126"/>
        <v>11</v>
      </c>
    </row>
    <row r="733" spans="1:62" s="159" customFormat="1" ht="17.25" thickTop="1" thickBot="1">
      <c r="A733" s="326" t="s">
        <v>2374</v>
      </c>
      <c r="B733" s="327" t="s">
        <v>2375</v>
      </c>
      <c r="C733" s="149" t="s">
        <v>2376</v>
      </c>
      <c r="D733" s="151">
        <v>10000</v>
      </c>
      <c r="E733" s="151"/>
      <c r="F733" s="151"/>
      <c r="G733" s="151">
        <f t="shared" si="113"/>
        <v>10000</v>
      </c>
      <c r="H733" s="149"/>
      <c r="I733" s="149"/>
      <c r="J733" s="150"/>
      <c r="K733" s="151">
        <f t="shared" si="128"/>
        <v>0</v>
      </c>
      <c r="L733" s="151">
        <f t="shared" si="129"/>
        <v>0</v>
      </c>
      <c r="M733" s="149" t="s">
        <v>2377</v>
      </c>
      <c r="N733" s="328"/>
      <c r="O733" s="329"/>
      <c r="P733" s="151">
        <f t="shared" si="130"/>
        <v>-10000</v>
      </c>
      <c r="Q733" s="327"/>
      <c r="R733" s="330" t="s">
        <v>2379</v>
      </c>
      <c r="S733" s="330"/>
      <c r="T733" s="331"/>
      <c r="U733" s="332">
        <v>27306091300315</v>
      </c>
      <c r="V733" s="326"/>
      <c r="W733" s="149"/>
      <c r="X733" s="149"/>
      <c r="Y733" s="149"/>
      <c r="Z733" s="150"/>
      <c r="AA733" s="151">
        <f t="shared" si="127"/>
        <v>10000</v>
      </c>
      <c r="AB733" s="333">
        <f t="shared" si="114"/>
        <v>10000</v>
      </c>
      <c r="AC733" s="327"/>
      <c r="AD733" s="149"/>
      <c r="AE733" s="327"/>
      <c r="AF733" s="334" t="s">
        <v>264</v>
      </c>
      <c r="AG733" s="334" t="s">
        <v>264</v>
      </c>
      <c r="AH733" s="149"/>
      <c r="AI733" s="149"/>
      <c r="AJ733" s="335"/>
      <c r="AK733" s="149"/>
      <c r="AL733" s="327"/>
      <c r="AM733" s="149"/>
      <c r="AN733" s="327"/>
      <c r="AO733" s="327"/>
      <c r="AP733" s="149"/>
      <c r="AQ733" s="332"/>
      <c r="AR733" s="330"/>
      <c r="AS733" s="149"/>
      <c r="AT733" s="149"/>
      <c r="AU733" s="149"/>
      <c r="AV733" s="149"/>
      <c r="AW733" s="149"/>
      <c r="AX733" s="336"/>
      <c r="AY733" s="336"/>
      <c r="AZ733" s="336">
        <f t="shared" si="115"/>
        <v>0</v>
      </c>
      <c r="BA733" s="149"/>
      <c r="BB733" s="149"/>
      <c r="BC733" s="149"/>
      <c r="BD733" s="160" t="e">
        <f t="shared" si="120"/>
        <v>#DIV/0!</v>
      </c>
      <c r="BE733" s="160">
        <f t="shared" si="121"/>
        <v>0</v>
      </c>
      <c r="BF733" s="159">
        <f t="shared" si="122"/>
        <v>11</v>
      </c>
      <c r="BG733" s="159">
        <f t="shared" si="123"/>
        <v>0</v>
      </c>
      <c r="BH733" s="159">
        <f t="shared" si="124"/>
        <v>14</v>
      </c>
      <c r="BI733" s="159">
        <f t="shared" si="125"/>
        <v>0</v>
      </c>
      <c r="BJ733" s="159">
        <f t="shared" si="126"/>
        <v>0</v>
      </c>
    </row>
    <row r="734" spans="1:62" s="159" customFormat="1" ht="17.25" thickTop="1" thickBot="1">
      <c r="A734" s="326">
        <v>40600</v>
      </c>
      <c r="B734" s="327">
        <v>42520</v>
      </c>
      <c r="C734" s="149" t="s">
        <v>103</v>
      </c>
      <c r="D734" s="151">
        <v>1000</v>
      </c>
      <c r="E734" s="151"/>
      <c r="F734" s="151"/>
      <c r="G734" s="151">
        <f t="shared" si="113"/>
        <v>1000</v>
      </c>
      <c r="H734" s="149"/>
      <c r="I734" s="149"/>
      <c r="J734" s="150"/>
      <c r="K734" s="151">
        <f t="shared" si="128"/>
        <v>0</v>
      </c>
      <c r="L734" s="151">
        <f t="shared" si="129"/>
        <v>0</v>
      </c>
      <c r="M734" s="149" t="s">
        <v>3366</v>
      </c>
      <c r="N734" s="328"/>
      <c r="O734" s="329"/>
      <c r="P734" s="151">
        <f t="shared" si="130"/>
        <v>-1000</v>
      </c>
      <c r="Q734" s="327"/>
      <c r="R734" s="330"/>
      <c r="S734" s="330"/>
      <c r="T734" s="331"/>
      <c r="U734" s="332">
        <v>28308048800131</v>
      </c>
      <c r="V734" s="326"/>
      <c r="W734" s="149"/>
      <c r="X734" s="149"/>
      <c r="Y734" s="149"/>
      <c r="Z734" s="150"/>
      <c r="AA734" s="151">
        <f t="shared" si="127"/>
        <v>1000</v>
      </c>
      <c r="AB734" s="333">
        <f t="shared" si="114"/>
        <v>1000</v>
      </c>
      <c r="AC734" s="327"/>
      <c r="AD734" s="149"/>
      <c r="AE734" s="327"/>
      <c r="AF734" s="334" t="s">
        <v>3312</v>
      </c>
      <c r="AG734" s="334" t="s">
        <v>111</v>
      </c>
      <c r="AH734" s="149"/>
      <c r="AI734" s="149"/>
      <c r="AJ734" s="335"/>
      <c r="AK734" s="149"/>
      <c r="AL734" s="327"/>
      <c r="AM734" s="149"/>
      <c r="AN734" s="327"/>
      <c r="AO734" s="327"/>
      <c r="AP734" s="149"/>
      <c r="AQ734" s="332"/>
      <c r="AR734" s="330"/>
      <c r="AS734" s="149"/>
      <c r="AT734" s="149"/>
      <c r="AU734" s="149"/>
      <c r="AV734" s="149"/>
      <c r="AW734" s="149"/>
      <c r="AX734" s="336"/>
      <c r="AY734" s="336"/>
      <c r="AZ734" s="336">
        <f t="shared" si="115"/>
        <v>0</v>
      </c>
      <c r="BA734" s="149"/>
      <c r="BB734" s="149"/>
      <c r="BC734" s="149"/>
      <c r="BD734" s="160" t="e">
        <f t="shared" si="120"/>
        <v>#DIV/0!</v>
      </c>
      <c r="BE734" s="160">
        <f t="shared" si="121"/>
        <v>0</v>
      </c>
      <c r="BF734" s="159">
        <f t="shared" si="122"/>
        <v>0</v>
      </c>
      <c r="BG734" s="159">
        <f t="shared" si="123"/>
        <v>0</v>
      </c>
      <c r="BH734" s="159">
        <f t="shared" si="124"/>
        <v>14</v>
      </c>
      <c r="BI734" s="159">
        <f t="shared" si="125"/>
        <v>0</v>
      </c>
      <c r="BJ734" s="159">
        <f t="shared" si="126"/>
        <v>0</v>
      </c>
    </row>
    <row r="735" spans="1:62" s="159" customFormat="1" ht="17.25" thickTop="1" thickBot="1">
      <c r="A735" s="326">
        <v>20324</v>
      </c>
      <c r="B735" s="327">
        <v>42520</v>
      </c>
      <c r="C735" s="149" t="s">
        <v>103</v>
      </c>
      <c r="D735" s="151">
        <v>1000</v>
      </c>
      <c r="E735" s="151"/>
      <c r="F735" s="151"/>
      <c r="G735" s="151">
        <f t="shared" si="113"/>
        <v>1000</v>
      </c>
      <c r="H735" s="149"/>
      <c r="I735" s="149"/>
      <c r="J735" s="150"/>
      <c r="K735" s="151">
        <f t="shared" si="128"/>
        <v>0</v>
      </c>
      <c r="L735" s="151">
        <f t="shared" si="129"/>
        <v>0</v>
      </c>
      <c r="M735" s="149" t="s">
        <v>3367</v>
      </c>
      <c r="N735" s="328"/>
      <c r="O735" s="329"/>
      <c r="P735" s="151">
        <f t="shared" si="130"/>
        <v>-1000</v>
      </c>
      <c r="Q735" s="327"/>
      <c r="R735" s="330" t="s">
        <v>3368</v>
      </c>
      <c r="S735" s="330"/>
      <c r="T735" s="331"/>
      <c r="U735" s="332">
        <v>26608300103258</v>
      </c>
      <c r="V735" s="326"/>
      <c r="W735" s="149"/>
      <c r="X735" s="149"/>
      <c r="Y735" s="149"/>
      <c r="Z735" s="150"/>
      <c r="AA735" s="151">
        <f t="shared" si="127"/>
        <v>1000</v>
      </c>
      <c r="AB735" s="333">
        <f t="shared" si="114"/>
        <v>1000</v>
      </c>
      <c r="AC735" s="327"/>
      <c r="AD735" s="149"/>
      <c r="AE735" s="327"/>
      <c r="AF735" s="334" t="s">
        <v>257</v>
      </c>
      <c r="AG735" s="334" t="s">
        <v>211</v>
      </c>
      <c r="AH735" s="149"/>
      <c r="AI735" s="149"/>
      <c r="AJ735" s="335"/>
      <c r="AK735" s="149"/>
      <c r="AL735" s="327"/>
      <c r="AM735" s="149"/>
      <c r="AN735" s="327"/>
      <c r="AO735" s="327"/>
      <c r="AP735" s="149"/>
      <c r="AQ735" s="332"/>
      <c r="AR735" s="330"/>
      <c r="AS735" s="149"/>
      <c r="AT735" s="149"/>
      <c r="AU735" s="149"/>
      <c r="AV735" s="149"/>
      <c r="AW735" s="149"/>
      <c r="AX735" s="336"/>
      <c r="AY735" s="336"/>
      <c r="AZ735" s="336">
        <f t="shared" si="115"/>
        <v>0</v>
      </c>
      <c r="BA735" s="149"/>
      <c r="BB735" s="149"/>
      <c r="BC735" s="149"/>
      <c r="BD735" s="160" t="e">
        <f t="shared" si="120"/>
        <v>#DIV/0!</v>
      </c>
      <c r="BE735" s="160">
        <f t="shared" si="121"/>
        <v>0</v>
      </c>
      <c r="BF735" s="159">
        <f t="shared" si="122"/>
        <v>11</v>
      </c>
      <c r="BG735" s="159">
        <f t="shared" si="123"/>
        <v>0</v>
      </c>
      <c r="BH735" s="159">
        <f t="shared" si="124"/>
        <v>14</v>
      </c>
      <c r="BI735" s="159">
        <f t="shared" si="125"/>
        <v>0</v>
      </c>
      <c r="BJ735" s="159">
        <f t="shared" si="126"/>
        <v>0</v>
      </c>
    </row>
    <row r="736" spans="1:62" s="159" customFormat="1" ht="17.25" thickTop="1" thickBot="1">
      <c r="A736" s="326">
        <v>19771</v>
      </c>
      <c r="B736" s="327">
        <v>42483</v>
      </c>
      <c r="C736" s="149" t="s">
        <v>103</v>
      </c>
      <c r="D736" s="151">
        <v>1000</v>
      </c>
      <c r="E736" s="151"/>
      <c r="F736" s="151"/>
      <c r="G736" s="151">
        <f t="shared" si="113"/>
        <v>1000</v>
      </c>
      <c r="H736" s="149"/>
      <c r="I736" s="149"/>
      <c r="J736" s="150"/>
      <c r="K736" s="151">
        <f t="shared" si="128"/>
        <v>0</v>
      </c>
      <c r="L736" s="151">
        <f t="shared" si="129"/>
        <v>0</v>
      </c>
      <c r="M736" s="149" t="s">
        <v>3369</v>
      </c>
      <c r="N736" s="328"/>
      <c r="O736" s="329"/>
      <c r="P736" s="151">
        <f t="shared" si="130"/>
        <v>-1000</v>
      </c>
      <c r="Q736" s="327"/>
      <c r="R736" s="330" t="s">
        <v>3370</v>
      </c>
      <c r="S736" s="330"/>
      <c r="T736" s="331"/>
      <c r="U736" s="332">
        <v>28306300101574</v>
      </c>
      <c r="V736" s="326"/>
      <c r="W736" s="149"/>
      <c r="X736" s="149"/>
      <c r="Y736" s="149"/>
      <c r="Z736" s="150"/>
      <c r="AA736" s="151">
        <f t="shared" si="127"/>
        <v>1000</v>
      </c>
      <c r="AB736" s="333">
        <f t="shared" si="114"/>
        <v>1000</v>
      </c>
      <c r="AC736" s="327"/>
      <c r="AD736" s="149"/>
      <c r="AE736" s="327"/>
      <c r="AF736" s="334" t="s">
        <v>285</v>
      </c>
      <c r="AG736" s="334" t="s">
        <v>111</v>
      </c>
      <c r="AH736" s="149"/>
      <c r="AI736" s="149"/>
      <c r="AJ736" s="335"/>
      <c r="AK736" s="149"/>
      <c r="AL736" s="327"/>
      <c r="AM736" s="149"/>
      <c r="AN736" s="327"/>
      <c r="AO736" s="327"/>
      <c r="AP736" s="149"/>
      <c r="AQ736" s="332"/>
      <c r="AR736" s="330"/>
      <c r="AS736" s="149"/>
      <c r="AT736" s="149"/>
      <c r="AU736" s="149"/>
      <c r="AV736" s="149"/>
      <c r="AW736" s="149"/>
      <c r="AX736" s="336"/>
      <c r="AY736" s="336"/>
      <c r="AZ736" s="336">
        <f t="shared" si="115"/>
        <v>0</v>
      </c>
      <c r="BA736" s="149"/>
      <c r="BB736" s="149"/>
      <c r="BC736" s="149"/>
      <c r="BD736" s="160" t="e">
        <f t="shared" si="120"/>
        <v>#DIV/0!</v>
      </c>
      <c r="BE736" s="160">
        <f t="shared" si="121"/>
        <v>0</v>
      </c>
      <c r="BF736" s="159">
        <f t="shared" si="122"/>
        <v>11</v>
      </c>
      <c r="BG736" s="159">
        <f t="shared" si="123"/>
        <v>0</v>
      </c>
      <c r="BH736" s="159">
        <f t="shared" si="124"/>
        <v>14</v>
      </c>
      <c r="BI736" s="159">
        <f t="shared" si="125"/>
        <v>0</v>
      </c>
      <c r="BJ736" s="159">
        <f t="shared" si="126"/>
        <v>0</v>
      </c>
    </row>
    <row r="737" spans="1:62" s="159" customFormat="1" ht="17.25" thickTop="1" thickBot="1">
      <c r="A737" s="326">
        <v>21155</v>
      </c>
      <c r="B737" s="327">
        <v>42568</v>
      </c>
      <c r="C737" s="149" t="s">
        <v>103</v>
      </c>
      <c r="D737" s="151">
        <v>5750</v>
      </c>
      <c r="E737" s="151"/>
      <c r="F737" s="151"/>
      <c r="G737" s="151">
        <f t="shared" si="113"/>
        <v>5750</v>
      </c>
      <c r="H737" s="149"/>
      <c r="I737" s="149"/>
      <c r="J737" s="150"/>
      <c r="K737" s="151">
        <f t="shared" si="128"/>
        <v>0</v>
      </c>
      <c r="L737" s="151">
        <f t="shared" si="129"/>
        <v>0</v>
      </c>
      <c r="M737" s="149" t="s">
        <v>3371</v>
      </c>
      <c r="N737" s="328"/>
      <c r="O737" s="329"/>
      <c r="P737" s="151">
        <f t="shared" si="130"/>
        <v>-5750</v>
      </c>
      <c r="Q737" s="327"/>
      <c r="R737" s="330"/>
      <c r="S737" s="330"/>
      <c r="T737" s="331"/>
      <c r="U737" s="332">
        <v>27510250103859</v>
      </c>
      <c r="V737" s="326"/>
      <c r="W737" s="149"/>
      <c r="X737" s="149"/>
      <c r="Y737" s="149"/>
      <c r="Z737" s="150"/>
      <c r="AA737" s="151">
        <f t="shared" si="127"/>
        <v>5750</v>
      </c>
      <c r="AB737" s="333">
        <f t="shared" si="114"/>
        <v>5750</v>
      </c>
      <c r="AC737" s="327"/>
      <c r="AD737" s="149"/>
      <c r="AE737" s="327"/>
      <c r="AF737" s="334" t="s">
        <v>3312</v>
      </c>
      <c r="AG737" s="334" t="s">
        <v>111</v>
      </c>
      <c r="AH737" s="149"/>
      <c r="AI737" s="149"/>
      <c r="AJ737" s="335"/>
      <c r="AK737" s="149"/>
      <c r="AL737" s="327"/>
      <c r="AM737" s="149"/>
      <c r="AN737" s="327"/>
      <c r="AO737" s="327"/>
      <c r="AP737" s="149"/>
      <c r="AQ737" s="332"/>
      <c r="AR737" s="330"/>
      <c r="AS737" s="149"/>
      <c r="AT737" s="149"/>
      <c r="AU737" s="149"/>
      <c r="AV737" s="149"/>
      <c r="AW737" s="149"/>
      <c r="AX737" s="336"/>
      <c r="AY737" s="336"/>
      <c r="AZ737" s="336">
        <f t="shared" si="115"/>
        <v>0</v>
      </c>
      <c r="BA737" s="149"/>
      <c r="BB737" s="149"/>
      <c r="BC737" s="149"/>
      <c r="BD737" s="160" t="e">
        <f t="shared" si="120"/>
        <v>#DIV/0!</v>
      </c>
      <c r="BE737" s="160">
        <f t="shared" si="121"/>
        <v>0</v>
      </c>
      <c r="BF737" s="159">
        <f t="shared" si="122"/>
        <v>0</v>
      </c>
      <c r="BG737" s="159">
        <f t="shared" si="123"/>
        <v>0</v>
      </c>
      <c r="BH737" s="159">
        <f t="shared" si="124"/>
        <v>14</v>
      </c>
      <c r="BI737" s="159">
        <f t="shared" si="125"/>
        <v>0</v>
      </c>
      <c r="BJ737" s="159">
        <f t="shared" si="126"/>
        <v>0</v>
      </c>
    </row>
    <row r="738" spans="1:62" s="159" customFormat="1" ht="17.25" thickTop="1" thickBot="1">
      <c r="A738" s="326">
        <v>20332</v>
      </c>
      <c r="B738" s="327">
        <v>42565</v>
      </c>
      <c r="C738" s="149" t="s">
        <v>101</v>
      </c>
      <c r="D738" s="151">
        <v>6500</v>
      </c>
      <c r="E738" s="151"/>
      <c r="F738" s="151"/>
      <c r="G738" s="151">
        <f t="shared" si="113"/>
        <v>6500</v>
      </c>
      <c r="H738" s="149"/>
      <c r="I738" s="149"/>
      <c r="J738" s="150"/>
      <c r="K738" s="151">
        <f t="shared" si="128"/>
        <v>0</v>
      </c>
      <c r="L738" s="151">
        <f t="shared" si="129"/>
        <v>0</v>
      </c>
      <c r="M738" s="149" t="s">
        <v>3372</v>
      </c>
      <c r="N738" s="328"/>
      <c r="O738" s="329"/>
      <c r="P738" s="151">
        <f t="shared" si="130"/>
        <v>-6500</v>
      </c>
      <c r="Q738" s="327"/>
      <c r="R738" s="330" t="s">
        <v>3373</v>
      </c>
      <c r="S738" s="330"/>
      <c r="T738" s="331"/>
      <c r="U738" s="332">
        <v>26904200102295</v>
      </c>
      <c r="V738" s="326"/>
      <c r="W738" s="149"/>
      <c r="X738" s="149"/>
      <c r="Y738" s="149"/>
      <c r="Z738" s="150"/>
      <c r="AA738" s="151">
        <f t="shared" si="127"/>
        <v>6500</v>
      </c>
      <c r="AB738" s="333">
        <f t="shared" si="114"/>
        <v>6500</v>
      </c>
      <c r="AC738" s="327"/>
      <c r="AD738" s="149"/>
      <c r="AE738" s="327"/>
      <c r="AF738" s="334" t="s">
        <v>3312</v>
      </c>
      <c r="AG738" s="334" t="s">
        <v>111</v>
      </c>
      <c r="AH738" s="149"/>
      <c r="AI738" s="149"/>
      <c r="AJ738" s="335"/>
      <c r="AK738" s="149"/>
      <c r="AL738" s="327"/>
      <c r="AM738" s="149"/>
      <c r="AN738" s="327"/>
      <c r="AO738" s="327"/>
      <c r="AP738" s="149"/>
      <c r="AQ738" s="332"/>
      <c r="AR738" s="330"/>
      <c r="AS738" s="149"/>
      <c r="AT738" s="149"/>
      <c r="AU738" s="149"/>
      <c r="AV738" s="149"/>
      <c r="AW738" s="149"/>
      <c r="AX738" s="336"/>
      <c r="AY738" s="336"/>
      <c r="AZ738" s="336">
        <f t="shared" si="115"/>
        <v>0</v>
      </c>
      <c r="BA738" s="149"/>
      <c r="BB738" s="149"/>
      <c r="BC738" s="149"/>
      <c r="BD738" s="160" t="e">
        <f t="shared" si="120"/>
        <v>#DIV/0!</v>
      </c>
      <c r="BE738" s="160">
        <f t="shared" si="121"/>
        <v>0</v>
      </c>
      <c r="BF738" s="159">
        <f t="shared" si="122"/>
        <v>11</v>
      </c>
      <c r="BG738" s="159">
        <f t="shared" si="123"/>
        <v>0</v>
      </c>
      <c r="BH738" s="159">
        <f t="shared" si="124"/>
        <v>14</v>
      </c>
      <c r="BI738" s="159">
        <f t="shared" si="125"/>
        <v>0</v>
      </c>
      <c r="BJ738" s="159">
        <f t="shared" si="126"/>
        <v>0</v>
      </c>
    </row>
    <row r="739" spans="1:62" s="159" customFormat="1" ht="17.25" thickTop="1" thickBot="1">
      <c r="A739" s="326">
        <v>20852</v>
      </c>
      <c r="B739" s="327">
        <v>42554</v>
      </c>
      <c r="C739" s="149" t="s">
        <v>103</v>
      </c>
      <c r="D739" s="151">
        <v>1000</v>
      </c>
      <c r="E739" s="151"/>
      <c r="F739" s="151"/>
      <c r="G739" s="151">
        <f t="shared" si="113"/>
        <v>1000</v>
      </c>
      <c r="H739" s="149"/>
      <c r="I739" s="149"/>
      <c r="J739" s="150"/>
      <c r="K739" s="151">
        <f t="shared" si="128"/>
        <v>0</v>
      </c>
      <c r="L739" s="151">
        <f t="shared" si="129"/>
        <v>0</v>
      </c>
      <c r="M739" s="149" t="s">
        <v>3374</v>
      </c>
      <c r="N739" s="328"/>
      <c r="O739" s="329"/>
      <c r="P739" s="151">
        <f t="shared" si="130"/>
        <v>-1000</v>
      </c>
      <c r="Q739" s="327"/>
      <c r="R739" s="330" t="s">
        <v>3375</v>
      </c>
      <c r="S739" s="330"/>
      <c r="T739" s="331"/>
      <c r="U739" s="332">
        <v>27307190102696</v>
      </c>
      <c r="V739" s="326"/>
      <c r="W739" s="149"/>
      <c r="X739" s="149"/>
      <c r="Y739" s="149"/>
      <c r="Z739" s="150"/>
      <c r="AA739" s="151">
        <f t="shared" si="127"/>
        <v>1000</v>
      </c>
      <c r="AB739" s="333">
        <f t="shared" si="114"/>
        <v>1000</v>
      </c>
      <c r="AC739" s="327"/>
      <c r="AD739" s="149"/>
      <c r="AE739" s="327"/>
      <c r="AF739" s="334" t="s">
        <v>2282</v>
      </c>
      <c r="AG739" s="334" t="s">
        <v>222</v>
      </c>
      <c r="AH739" s="149"/>
      <c r="AI739" s="149"/>
      <c r="AJ739" s="335"/>
      <c r="AK739" s="149"/>
      <c r="AL739" s="327"/>
      <c r="AM739" s="149"/>
      <c r="AN739" s="327"/>
      <c r="AO739" s="327"/>
      <c r="AP739" s="149"/>
      <c r="AQ739" s="332"/>
      <c r="AR739" s="330"/>
      <c r="AS739" s="149"/>
      <c r="AT739" s="149"/>
      <c r="AU739" s="149"/>
      <c r="AV739" s="149"/>
      <c r="AW739" s="149"/>
      <c r="AX739" s="336"/>
      <c r="AY739" s="336"/>
      <c r="AZ739" s="336">
        <f t="shared" si="115"/>
        <v>0</v>
      </c>
      <c r="BA739" s="149"/>
      <c r="BB739" s="149"/>
      <c r="BC739" s="149"/>
      <c r="BD739" s="160" t="e">
        <f t="shared" si="120"/>
        <v>#DIV/0!</v>
      </c>
      <c r="BE739" s="160">
        <f t="shared" si="121"/>
        <v>0</v>
      </c>
      <c r="BF739" s="159">
        <f t="shared" si="122"/>
        <v>11</v>
      </c>
      <c r="BG739" s="159">
        <f t="shared" si="123"/>
        <v>0</v>
      </c>
      <c r="BH739" s="159">
        <f t="shared" si="124"/>
        <v>14</v>
      </c>
      <c r="BI739" s="159">
        <f t="shared" si="125"/>
        <v>0</v>
      </c>
      <c r="BJ739" s="159">
        <f t="shared" si="126"/>
        <v>0</v>
      </c>
    </row>
    <row r="740" spans="1:62" s="159" customFormat="1" ht="17.25" thickTop="1" thickBot="1">
      <c r="A740" s="326">
        <v>21277</v>
      </c>
      <c r="B740" s="327">
        <v>42573</v>
      </c>
      <c r="C740" s="149" t="s">
        <v>103</v>
      </c>
      <c r="D740" s="151">
        <v>1000</v>
      </c>
      <c r="E740" s="151"/>
      <c r="F740" s="151"/>
      <c r="G740" s="151">
        <f t="shared" si="113"/>
        <v>1000</v>
      </c>
      <c r="H740" s="149"/>
      <c r="I740" s="149"/>
      <c r="J740" s="150"/>
      <c r="K740" s="151">
        <f t="shared" si="128"/>
        <v>0</v>
      </c>
      <c r="L740" s="151">
        <f t="shared" si="129"/>
        <v>0</v>
      </c>
      <c r="M740" s="149" t="s">
        <v>3376</v>
      </c>
      <c r="N740" s="328"/>
      <c r="O740" s="329"/>
      <c r="P740" s="151">
        <f t="shared" si="130"/>
        <v>-1000</v>
      </c>
      <c r="Q740" s="327"/>
      <c r="R740" s="330" t="s">
        <v>3377</v>
      </c>
      <c r="S740" s="330"/>
      <c r="T740" s="331"/>
      <c r="U740" s="332">
        <v>28510012401896</v>
      </c>
      <c r="V740" s="326"/>
      <c r="W740" s="149"/>
      <c r="X740" s="149"/>
      <c r="Y740" s="149"/>
      <c r="Z740" s="150"/>
      <c r="AA740" s="151">
        <f t="shared" si="127"/>
        <v>1000</v>
      </c>
      <c r="AB740" s="333">
        <f t="shared" si="114"/>
        <v>1000</v>
      </c>
      <c r="AC740" s="327"/>
      <c r="AD740" s="149"/>
      <c r="AE740" s="327"/>
      <c r="AF740" s="334" t="s">
        <v>263</v>
      </c>
      <c r="AG740" s="334" t="s">
        <v>211</v>
      </c>
      <c r="AH740" s="149"/>
      <c r="AI740" s="149"/>
      <c r="AJ740" s="335"/>
      <c r="AK740" s="149"/>
      <c r="AL740" s="327"/>
      <c r="AM740" s="149"/>
      <c r="AN740" s="327"/>
      <c r="AO740" s="327"/>
      <c r="AP740" s="149"/>
      <c r="AQ740" s="332"/>
      <c r="AR740" s="330"/>
      <c r="AS740" s="149"/>
      <c r="AT740" s="149"/>
      <c r="AU740" s="149"/>
      <c r="AV740" s="149"/>
      <c r="AW740" s="149"/>
      <c r="AX740" s="336"/>
      <c r="AY740" s="336"/>
      <c r="AZ740" s="336">
        <f t="shared" si="115"/>
        <v>0</v>
      </c>
      <c r="BA740" s="149"/>
      <c r="BB740" s="149"/>
      <c r="BC740" s="149"/>
      <c r="BD740" s="160" t="e">
        <f t="shared" si="120"/>
        <v>#DIV/0!</v>
      </c>
      <c r="BE740" s="160">
        <f t="shared" si="121"/>
        <v>0</v>
      </c>
      <c r="BF740" s="159">
        <f t="shared" si="122"/>
        <v>11</v>
      </c>
      <c r="BG740" s="159">
        <f t="shared" si="123"/>
        <v>0</v>
      </c>
      <c r="BH740" s="159">
        <f t="shared" si="124"/>
        <v>14</v>
      </c>
      <c r="BI740" s="159">
        <f t="shared" si="125"/>
        <v>0</v>
      </c>
      <c r="BJ740" s="159">
        <f t="shared" si="126"/>
        <v>0</v>
      </c>
    </row>
    <row r="741" spans="1:62" s="159" customFormat="1" ht="17.25" thickTop="1" thickBot="1">
      <c r="A741" s="326">
        <v>21278</v>
      </c>
      <c r="B741" s="327">
        <v>42573</v>
      </c>
      <c r="C741" s="149" t="s">
        <v>103</v>
      </c>
      <c r="D741" s="151">
        <v>1000</v>
      </c>
      <c r="E741" s="151"/>
      <c r="F741" s="151"/>
      <c r="G741" s="151">
        <f t="shared" si="113"/>
        <v>1000</v>
      </c>
      <c r="H741" s="149"/>
      <c r="I741" s="149"/>
      <c r="J741" s="150"/>
      <c r="K741" s="151">
        <f t="shared" si="128"/>
        <v>0</v>
      </c>
      <c r="L741" s="151">
        <f t="shared" si="129"/>
        <v>0</v>
      </c>
      <c r="M741" s="149" t="s">
        <v>3378</v>
      </c>
      <c r="N741" s="328"/>
      <c r="O741" s="329"/>
      <c r="P741" s="151">
        <f t="shared" si="130"/>
        <v>-1000</v>
      </c>
      <c r="Q741" s="327"/>
      <c r="R741" s="330" t="s">
        <v>3379</v>
      </c>
      <c r="S741" s="330"/>
      <c r="T741" s="331"/>
      <c r="U741" s="332">
        <v>27202012400334</v>
      </c>
      <c r="V741" s="326"/>
      <c r="W741" s="149"/>
      <c r="X741" s="149"/>
      <c r="Y741" s="149"/>
      <c r="Z741" s="150"/>
      <c r="AA741" s="151">
        <f t="shared" si="127"/>
        <v>1000</v>
      </c>
      <c r="AB741" s="333">
        <f t="shared" si="114"/>
        <v>1000</v>
      </c>
      <c r="AC741" s="327"/>
      <c r="AD741" s="149"/>
      <c r="AE741" s="327"/>
      <c r="AF741" s="334" t="s">
        <v>263</v>
      </c>
      <c r="AG741" s="334" t="s">
        <v>211</v>
      </c>
      <c r="AH741" s="149"/>
      <c r="AI741" s="149"/>
      <c r="AJ741" s="335"/>
      <c r="AK741" s="149"/>
      <c r="AL741" s="327"/>
      <c r="AM741" s="149"/>
      <c r="AN741" s="327"/>
      <c r="AO741" s="327"/>
      <c r="AP741" s="149"/>
      <c r="AQ741" s="332"/>
      <c r="AR741" s="330"/>
      <c r="AS741" s="149"/>
      <c r="AT741" s="149"/>
      <c r="AU741" s="149"/>
      <c r="AV741" s="149"/>
      <c r="AW741" s="149"/>
      <c r="AX741" s="336"/>
      <c r="AY741" s="336"/>
      <c r="AZ741" s="336">
        <f t="shared" si="115"/>
        <v>0</v>
      </c>
      <c r="BA741" s="149"/>
      <c r="BB741" s="149"/>
      <c r="BC741" s="149"/>
      <c r="BD741" s="160" t="e">
        <f t="shared" si="120"/>
        <v>#DIV/0!</v>
      </c>
      <c r="BE741" s="160">
        <f t="shared" si="121"/>
        <v>0</v>
      </c>
      <c r="BF741" s="159">
        <f t="shared" si="122"/>
        <v>11</v>
      </c>
      <c r="BG741" s="159">
        <f t="shared" si="123"/>
        <v>0</v>
      </c>
      <c r="BH741" s="159">
        <f t="shared" si="124"/>
        <v>14</v>
      </c>
      <c r="BI741" s="159">
        <f t="shared" si="125"/>
        <v>0</v>
      </c>
      <c r="BJ741" s="159">
        <f t="shared" si="126"/>
        <v>0</v>
      </c>
    </row>
    <row r="742" spans="1:62" s="159" customFormat="1" ht="17.25" thickTop="1" thickBot="1">
      <c r="A742" s="326" t="s">
        <v>3380</v>
      </c>
      <c r="B742" s="327" t="s">
        <v>3381</v>
      </c>
      <c r="C742" s="149" t="s">
        <v>103</v>
      </c>
      <c r="D742" s="151">
        <v>12350</v>
      </c>
      <c r="E742" s="151"/>
      <c r="F742" s="151"/>
      <c r="G742" s="151">
        <f t="shared" ref="G742:G805" si="131">D742+E742</f>
        <v>12350</v>
      </c>
      <c r="H742" s="149"/>
      <c r="I742" s="149"/>
      <c r="J742" s="150"/>
      <c r="K742" s="151">
        <f t="shared" si="128"/>
        <v>0</v>
      </c>
      <c r="L742" s="151">
        <f t="shared" si="129"/>
        <v>0</v>
      </c>
      <c r="M742" s="149" t="s">
        <v>3382</v>
      </c>
      <c r="N742" s="328"/>
      <c r="O742" s="329"/>
      <c r="P742" s="151">
        <f t="shared" si="130"/>
        <v>-12350</v>
      </c>
      <c r="Q742" s="327"/>
      <c r="R742" s="330"/>
      <c r="S742" s="330"/>
      <c r="T742" s="331"/>
      <c r="U742" s="332">
        <v>27103290102532</v>
      </c>
      <c r="V742" s="326"/>
      <c r="W742" s="149"/>
      <c r="X742" s="149"/>
      <c r="Y742" s="149"/>
      <c r="Z742" s="150"/>
      <c r="AA742" s="151">
        <f t="shared" si="127"/>
        <v>12350</v>
      </c>
      <c r="AB742" s="333">
        <f t="shared" si="114"/>
        <v>12350</v>
      </c>
      <c r="AC742" s="327"/>
      <c r="AD742" s="149"/>
      <c r="AE742" s="327"/>
      <c r="AF742" s="334" t="s">
        <v>257</v>
      </c>
      <c r="AG742" s="334" t="s">
        <v>222</v>
      </c>
      <c r="AH742" s="149"/>
      <c r="AI742" s="149"/>
      <c r="AJ742" s="335"/>
      <c r="AK742" s="149"/>
      <c r="AL742" s="327"/>
      <c r="AM742" s="149"/>
      <c r="AN742" s="327"/>
      <c r="AO742" s="327"/>
      <c r="AP742" s="149"/>
      <c r="AQ742" s="332"/>
      <c r="AR742" s="330"/>
      <c r="AS742" s="149"/>
      <c r="AT742" s="149"/>
      <c r="AU742" s="149"/>
      <c r="AV742" s="149"/>
      <c r="AW742" s="149"/>
      <c r="AX742" s="336"/>
      <c r="AY742" s="336"/>
      <c r="AZ742" s="336">
        <f t="shared" si="115"/>
        <v>0</v>
      </c>
      <c r="BA742" s="149"/>
      <c r="BB742" s="149"/>
      <c r="BC742" s="149"/>
      <c r="BD742" s="160" t="e">
        <f t="shared" si="120"/>
        <v>#DIV/0!</v>
      </c>
      <c r="BE742" s="160">
        <f t="shared" si="121"/>
        <v>0</v>
      </c>
      <c r="BF742" s="159">
        <f t="shared" si="122"/>
        <v>0</v>
      </c>
      <c r="BG742" s="159">
        <f t="shared" si="123"/>
        <v>0</v>
      </c>
      <c r="BH742" s="159">
        <f t="shared" si="124"/>
        <v>14</v>
      </c>
      <c r="BI742" s="159">
        <f t="shared" si="125"/>
        <v>0</v>
      </c>
      <c r="BJ742" s="159">
        <f t="shared" si="126"/>
        <v>0</v>
      </c>
    </row>
    <row r="743" spans="1:62" s="159" customFormat="1" ht="17.25" thickTop="1" thickBot="1">
      <c r="A743" s="326">
        <v>20658</v>
      </c>
      <c r="B743" s="327">
        <v>42546</v>
      </c>
      <c r="C743" s="149" t="s">
        <v>103</v>
      </c>
      <c r="D743" s="151">
        <v>100000</v>
      </c>
      <c r="E743" s="151"/>
      <c r="F743" s="151"/>
      <c r="G743" s="151">
        <f t="shared" si="131"/>
        <v>100000</v>
      </c>
      <c r="H743" s="149"/>
      <c r="I743" s="149"/>
      <c r="J743" s="150"/>
      <c r="K743" s="151">
        <f t="shared" si="128"/>
        <v>0</v>
      </c>
      <c r="L743" s="151">
        <f t="shared" si="129"/>
        <v>0</v>
      </c>
      <c r="M743" s="149" t="s">
        <v>3383</v>
      </c>
      <c r="N743" s="328"/>
      <c r="O743" s="329"/>
      <c r="P743" s="151">
        <f t="shared" si="130"/>
        <v>-100000</v>
      </c>
      <c r="Q743" s="327"/>
      <c r="R743" s="330" t="s">
        <v>3384</v>
      </c>
      <c r="S743" s="330"/>
      <c r="T743" s="331"/>
      <c r="U743" s="332">
        <v>28406160102987</v>
      </c>
      <c r="V743" s="326"/>
      <c r="W743" s="149"/>
      <c r="X743" s="149"/>
      <c r="Y743" s="149"/>
      <c r="Z743" s="150"/>
      <c r="AA743" s="151">
        <f t="shared" si="127"/>
        <v>100000</v>
      </c>
      <c r="AB743" s="333">
        <f t="shared" si="114"/>
        <v>100000</v>
      </c>
      <c r="AC743" s="327"/>
      <c r="AD743" s="149"/>
      <c r="AE743" s="327"/>
      <c r="AF743" s="334" t="s">
        <v>3385</v>
      </c>
      <c r="AG743" s="334" t="s">
        <v>264</v>
      </c>
      <c r="AH743" s="149"/>
      <c r="AI743" s="149"/>
      <c r="AJ743" s="335"/>
      <c r="AK743" s="149"/>
      <c r="AL743" s="327"/>
      <c r="AM743" s="149"/>
      <c r="AN743" s="327"/>
      <c r="AO743" s="327"/>
      <c r="AP743" s="149"/>
      <c r="AQ743" s="332"/>
      <c r="AR743" s="330"/>
      <c r="AS743" s="149"/>
      <c r="AT743" s="149"/>
      <c r="AU743" s="149"/>
      <c r="AV743" s="149"/>
      <c r="AW743" s="149"/>
      <c r="AX743" s="336"/>
      <c r="AY743" s="336"/>
      <c r="AZ743" s="336">
        <f t="shared" si="115"/>
        <v>0</v>
      </c>
      <c r="BA743" s="149"/>
      <c r="BB743" s="149"/>
      <c r="BC743" s="149"/>
      <c r="BD743" s="160" t="e">
        <f t="shared" si="120"/>
        <v>#DIV/0!</v>
      </c>
      <c r="BE743" s="160">
        <f t="shared" si="121"/>
        <v>0</v>
      </c>
      <c r="BF743" s="159">
        <f t="shared" si="122"/>
        <v>11</v>
      </c>
      <c r="BG743" s="159">
        <f t="shared" si="123"/>
        <v>0</v>
      </c>
      <c r="BH743" s="159">
        <f t="shared" si="124"/>
        <v>14</v>
      </c>
      <c r="BI743" s="159">
        <f t="shared" si="125"/>
        <v>0</v>
      </c>
      <c r="BJ743" s="159">
        <f t="shared" si="126"/>
        <v>0</v>
      </c>
    </row>
    <row r="744" spans="1:62" s="159" customFormat="1" ht="17.25" thickTop="1" thickBot="1">
      <c r="A744" s="326">
        <v>21326</v>
      </c>
      <c r="B744" s="327">
        <v>42575</v>
      </c>
      <c r="C744" s="149" t="s">
        <v>103</v>
      </c>
      <c r="D744" s="151">
        <v>3700</v>
      </c>
      <c r="E744" s="151"/>
      <c r="F744" s="151"/>
      <c r="G744" s="151">
        <f t="shared" si="131"/>
        <v>3700</v>
      </c>
      <c r="H744" s="149"/>
      <c r="I744" s="149"/>
      <c r="J744" s="150"/>
      <c r="K744" s="151">
        <f t="shared" si="128"/>
        <v>0</v>
      </c>
      <c r="L744" s="151">
        <f t="shared" si="129"/>
        <v>0</v>
      </c>
      <c r="M744" s="149" t="s">
        <v>3386</v>
      </c>
      <c r="N744" s="328"/>
      <c r="O744" s="329"/>
      <c r="P744" s="151">
        <f t="shared" si="130"/>
        <v>-3700</v>
      </c>
      <c r="Q744" s="327"/>
      <c r="R744" s="330" t="s">
        <v>3387</v>
      </c>
      <c r="S744" s="330"/>
      <c r="T744" s="331"/>
      <c r="U744" s="332">
        <v>27802018800382</v>
      </c>
      <c r="V744" s="326"/>
      <c r="W744" s="149"/>
      <c r="X744" s="149"/>
      <c r="Y744" s="149"/>
      <c r="Z744" s="150"/>
      <c r="AA744" s="151">
        <f t="shared" si="127"/>
        <v>3700</v>
      </c>
      <c r="AB744" s="333">
        <f t="shared" si="114"/>
        <v>3700</v>
      </c>
      <c r="AC744" s="327"/>
      <c r="AD744" s="149"/>
      <c r="AE744" s="327"/>
      <c r="AF744" s="334" t="s">
        <v>41</v>
      </c>
      <c r="AG744" s="334" t="s">
        <v>3312</v>
      </c>
      <c r="AH744" s="149"/>
      <c r="AI744" s="149"/>
      <c r="AJ744" s="335"/>
      <c r="AK744" s="149"/>
      <c r="AL744" s="327"/>
      <c r="AM744" s="149"/>
      <c r="AN744" s="327"/>
      <c r="AO744" s="327"/>
      <c r="AP744" s="149" t="s">
        <v>3388</v>
      </c>
      <c r="AQ744" s="332"/>
      <c r="AR744" s="330"/>
      <c r="AS744" s="149"/>
      <c r="AT744" s="149"/>
      <c r="AU744" s="149"/>
      <c r="AV744" s="149"/>
      <c r="AW744" s="149"/>
      <c r="AX744" s="336"/>
      <c r="AY744" s="336"/>
      <c r="AZ744" s="336">
        <f t="shared" si="115"/>
        <v>0</v>
      </c>
      <c r="BA744" s="149"/>
      <c r="BB744" s="149"/>
      <c r="BC744" s="149"/>
      <c r="BD744" s="160" t="e">
        <f t="shared" si="120"/>
        <v>#DIV/0!</v>
      </c>
      <c r="BE744" s="160">
        <f t="shared" si="121"/>
        <v>0</v>
      </c>
      <c r="BF744" s="159">
        <f t="shared" si="122"/>
        <v>11</v>
      </c>
      <c r="BG744" s="159">
        <f t="shared" si="123"/>
        <v>0</v>
      </c>
      <c r="BH744" s="159">
        <f t="shared" si="124"/>
        <v>14</v>
      </c>
      <c r="BI744" s="159">
        <f t="shared" si="125"/>
        <v>0</v>
      </c>
      <c r="BJ744" s="159">
        <f t="shared" si="126"/>
        <v>0</v>
      </c>
    </row>
    <row r="745" spans="1:62" s="159" customFormat="1" ht="17.25" thickTop="1" thickBot="1">
      <c r="A745" s="326" t="s">
        <v>3389</v>
      </c>
      <c r="B745" s="327" t="s">
        <v>3390</v>
      </c>
      <c r="C745" s="149" t="s">
        <v>103</v>
      </c>
      <c r="D745" s="151">
        <v>40000</v>
      </c>
      <c r="E745" s="151"/>
      <c r="F745" s="151"/>
      <c r="G745" s="151">
        <f t="shared" si="131"/>
        <v>40000</v>
      </c>
      <c r="H745" s="149"/>
      <c r="I745" s="149"/>
      <c r="J745" s="150"/>
      <c r="K745" s="151">
        <f t="shared" si="128"/>
        <v>0</v>
      </c>
      <c r="L745" s="151">
        <f t="shared" si="129"/>
        <v>0</v>
      </c>
      <c r="M745" s="149" t="s">
        <v>3391</v>
      </c>
      <c r="N745" s="328"/>
      <c r="O745" s="329"/>
      <c r="P745" s="151">
        <f t="shared" si="130"/>
        <v>-40000</v>
      </c>
      <c r="Q745" s="327"/>
      <c r="R745" s="330" t="s">
        <v>3392</v>
      </c>
      <c r="S745" s="330"/>
      <c r="T745" s="331"/>
      <c r="U745" s="332">
        <v>28409220105297</v>
      </c>
      <c r="V745" s="326"/>
      <c r="W745" s="149"/>
      <c r="X745" s="149"/>
      <c r="Y745" s="149"/>
      <c r="Z745" s="150"/>
      <c r="AA745" s="151">
        <f t="shared" si="127"/>
        <v>40000</v>
      </c>
      <c r="AB745" s="333">
        <f t="shared" si="114"/>
        <v>40000</v>
      </c>
      <c r="AC745" s="327"/>
      <c r="AD745" s="149"/>
      <c r="AE745" s="327"/>
      <c r="AF745" s="334" t="s">
        <v>257</v>
      </c>
      <c r="AG745" s="334" t="s">
        <v>211</v>
      </c>
      <c r="AH745" s="149"/>
      <c r="AI745" s="149"/>
      <c r="AJ745" s="335"/>
      <c r="AK745" s="149"/>
      <c r="AL745" s="327"/>
      <c r="AM745" s="149"/>
      <c r="AN745" s="327"/>
      <c r="AO745" s="327"/>
      <c r="AP745" s="149" t="s">
        <v>113</v>
      </c>
      <c r="AQ745" s="332"/>
      <c r="AR745" s="330"/>
      <c r="AS745" s="149"/>
      <c r="AT745" s="149"/>
      <c r="AU745" s="149"/>
      <c r="AV745" s="149"/>
      <c r="AW745" s="149"/>
      <c r="AX745" s="336"/>
      <c r="AY745" s="336"/>
      <c r="AZ745" s="336">
        <f t="shared" si="115"/>
        <v>0</v>
      </c>
      <c r="BA745" s="149"/>
      <c r="BB745" s="149"/>
      <c r="BC745" s="149"/>
      <c r="BD745" s="160" t="e">
        <f t="shared" si="120"/>
        <v>#DIV/0!</v>
      </c>
      <c r="BE745" s="160">
        <f t="shared" si="121"/>
        <v>0</v>
      </c>
      <c r="BF745" s="159">
        <f t="shared" si="122"/>
        <v>11</v>
      </c>
      <c r="BG745" s="159">
        <f t="shared" si="123"/>
        <v>0</v>
      </c>
      <c r="BH745" s="159">
        <f t="shared" si="124"/>
        <v>14</v>
      </c>
      <c r="BI745" s="159">
        <f t="shared" si="125"/>
        <v>0</v>
      </c>
      <c r="BJ745" s="159">
        <f t="shared" si="126"/>
        <v>0</v>
      </c>
    </row>
    <row r="746" spans="1:62" s="159" customFormat="1" ht="17.25" thickTop="1" thickBot="1">
      <c r="A746" s="326">
        <v>21443</v>
      </c>
      <c r="B746" s="327">
        <v>42582</v>
      </c>
      <c r="C746" s="149" t="s">
        <v>103</v>
      </c>
      <c r="D746" s="151">
        <v>5000</v>
      </c>
      <c r="E746" s="151"/>
      <c r="F746" s="151"/>
      <c r="G746" s="151">
        <f t="shared" si="131"/>
        <v>5000</v>
      </c>
      <c r="H746" s="149"/>
      <c r="I746" s="149"/>
      <c r="J746" s="150"/>
      <c r="K746" s="151">
        <f t="shared" si="128"/>
        <v>0</v>
      </c>
      <c r="L746" s="151">
        <f t="shared" si="129"/>
        <v>0</v>
      </c>
      <c r="M746" s="149" t="s">
        <v>3393</v>
      </c>
      <c r="N746" s="328"/>
      <c r="O746" s="329"/>
      <c r="P746" s="151">
        <f t="shared" si="130"/>
        <v>-5000</v>
      </c>
      <c r="Q746" s="327"/>
      <c r="R746" s="330"/>
      <c r="S746" s="330"/>
      <c r="T746" s="331"/>
      <c r="U746" s="332">
        <v>27105230103451</v>
      </c>
      <c r="V746" s="326"/>
      <c r="W746" s="149"/>
      <c r="X746" s="149"/>
      <c r="Y746" s="149"/>
      <c r="Z746" s="150"/>
      <c r="AA746" s="151">
        <f t="shared" si="127"/>
        <v>5000</v>
      </c>
      <c r="AB746" s="333">
        <f t="shared" si="114"/>
        <v>5000</v>
      </c>
      <c r="AC746" s="327"/>
      <c r="AD746" s="149"/>
      <c r="AE746" s="327"/>
      <c r="AF746" s="334" t="s">
        <v>3312</v>
      </c>
      <c r="AG746" s="334" t="s">
        <v>111</v>
      </c>
      <c r="AH746" s="149"/>
      <c r="AI746" s="149"/>
      <c r="AJ746" s="335"/>
      <c r="AK746" s="149"/>
      <c r="AL746" s="327"/>
      <c r="AM746" s="149"/>
      <c r="AN746" s="327"/>
      <c r="AO746" s="327"/>
      <c r="AP746" s="149"/>
      <c r="AQ746" s="332"/>
      <c r="AR746" s="330"/>
      <c r="AS746" s="149"/>
      <c r="AT746" s="149"/>
      <c r="AU746" s="149"/>
      <c r="AV746" s="149"/>
      <c r="AW746" s="149"/>
      <c r="AX746" s="336"/>
      <c r="AY746" s="336"/>
      <c r="AZ746" s="336">
        <f t="shared" si="115"/>
        <v>0</v>
      </c>
      <c r="BA746" s="149"/>
      <c r="BB746" s="149"/>
      <c r="BC746" s="149"/>
      <c r="BD746" s="160" t="e">
        <f t="shared" si="120"/>
        <v>#DIV/0!</v>
      </c>
      <c r="BE746" s="160">
        <f t="shared" si="121"/>
        <v>0</v>
      </c>
      <c r="BF746" s="159">
        <f t="shared" si="122"/>
        <v>0</v>
      </c>
      <c r="BG746" s="159">
        <f t="shared" si="123"/>
        <v>0</v>
      </c>
      <c r="BH746" s="159">
        <f t="shared" si="124"/>
        <v>14</v>
      </c>
      <c r="BI746" s="159">
        <f t="shared" si="125"/>
        <v>0</v>
      </c>
      <c r="BJ746" s="159">
        <f t="shared" si="126"/>
        <v>0</v>
      </c>
    </row>
    <row r="747" spans="1:62" s="159" customFormat="1" ht="17.25" thickTop="1" thickBot="1">
      <c r="A747" s="326">
        <v>21502</v>
      </c>
      <c r="B747" s="327">
        <v>42584</v>
      </c>
      <c r="C747" s="149" t="s">
        <v>103</v>
      </c>
      <c r="D747" s="151">
        <v>12350</v>
      </c>
      <c r="E747" s="151"/>
      <c r="F747" s="151"/>
      <c r="G747" s="151">
        <f t="shared" si="131"/>
        <v>12350</v>
      </c>
      <c r="H747" s="149"/>
      <c r="I747" s="149"/>
      <c r="J747" s="150"/>
      <c r="K747" s="151">
        <f t="shared" si="128"/>
        <v>0</v>
      </c>
      <c r="L747" s="151">
        <f t="shared" si="129"/>
        <v>0</v>
      </c>
      <c r="M747" s="149" t="s">
        <v>3394</v>
      </c>
      <c r="N747" s="328"/>
      <c r="O747" s="329"/>
      <c r="P747" s="151">
        <f t="shared" si="130"/>
        <v>-12350</v>
      </c>
      <c r="Q747" s="327"/>
      <c r="R747" s="330" t="s">
        <v>3395</v>
      </c>
      <c r="S747" s="330" t="s">
        <v>3396</v>
      </c>
      <c r="T747" s="331"/>
      <c r="U747" s="332">
        <v>26910031201238</v>
      </c>
      <c r="V747" s="326"/>
      <c r="W747" s="149"/>
      <c r="X747" s="149"/>
      <c r="Y747" s="149"/>
      <c r="Z747" s="150"/>
      <c r="AA747" s="151">
        <f t="shared" si="127"/>
        <v>12350</v>
      </c>
      <c r="AB747" s="333">
        <f t="shared" si="114"/>
        <v>12350</v>
      </c>
      <c r="AC747" s="327"/>
      <c r="AD747" s="149"/>
      <c r="AE747" s="327"/>
      <c r="AF747" s="334" t="s">
        <v>111</v>
      </c>
      <c r="AG747" s="334" t="s">
        <v>111</v>
      </c>
      <c r="AH747" s="149"/>
      <c r="AI747" s="149"/>
      <c r="AJ747" s="335"/>
      <c r="AK747" s="149"/>
      <c r="AL747" s="327"/>
      <c r="AM747" s="149"/>
      <c r="AN747" s="327"/>
      <c r="AO747" s="327"/>
      <c r="AP747" s="149" t="s">
        <v>3397</v>
      </c>
      <c r="AQ747" s="332"/>
      <c r="AR747" s="330" t="s">
        <v>3398</v>
      </c>
      <c r="AS747" s="149"/>
      <c r="AT747" s="149"/>
      <c r="AU747" s="149"/>
      <c r="AV747" s="149"/>
      <c r="AW747" s="149"/>
      <c r="AX747" s="336"/>
      <c r="AY747" s="336"/>
      <c r="AZ747" s="336">
        <f t="shared" si="115"/>
        <v>0</v>
      </c>
      <c r="BA747" s="149"/>
      <c r="BB747" s="149"/>
      <c r="BC747" s="149"/>
      <c r="BD747" s="160" t="e">
        <f t="shared" si="120"/>
        <v>#DIV/0!</v>
      </c>
      <c r="BE747" s="160">
        <f t="shared" si="121"/>
        <v>0</v>
      </c>
      <c r="BF747" s="159">
        <f t="shared" si="122"/>
        <v>11</v>
      </c>
      <c r="BG747" s="159">
        <f t="shared" si="123"/>
        <v>8</v>
      </c>
      <c r="BH747" s="159">
        <f t="shared" si="124"/>
        <v>14</v>
      </c>
      <c r="BI747" s="159">
        <f t="shared" si="125"/>
        <v>0</v>
      </c>
      <c r="BJ747" s="159">
        <f t="shared" si="126"/>
        <v>11</v>
      </c>
    </row>
    <row r="748" spans="1:62" s="159" customFormat="1" ht="17.25" thickTop="1" thickBot="1">
      <c r="A748" s="326" t="s">
        <v>3399</v>
      </c>
      <c r="B748" s="327" t="s">
        <v>3400</v>
      </c>
      <c r="C748" s="149" t="s">
        <v>103</v>
      </c>
      <c r="D748" s="151">
        <v>12250</v>
      </c>
      <c r="E748" s="151"/>
      <c r="F748" s="151"/>
      <c r="G748" s="151">
        <f t="shared" si="131"/>
        <v>12250</v>
      </c>
      <c r="H748" s="149"/>
      <c r="I748" s="149"/>
      <c r="J748" s="150"/>
      <c r="K748" s="151">
        <f t="shared" si="128"/>
        <v>0</v>
      </c>
      <c r="L748" s="151">
        <f t="shared" si="129"/>
        <v>0</v>
      </c>
      <c r="M748" s="149" t="s">
        <v>3401</v>
      </c>
      <c r="N748" s="328"/>
      <c r="O748" s="329"/>
      <c r="P748" s="151">
        <f t="shared" si="130"/>
        <v>-12250</v>
      </c>
      <c r="Q748" s="327"/>
      <c r="R748" s="330"/>
      <c r="S748" s="330"/>
      <c r="T748" s="331"/>
      <c r="U748" s="332">
        <v>28310101604017</v>
      </c>
      <c r="V748" s="326"/>
      <c r="W748" s="149"/>
      <c r="X748" s="149"/>
      <c r="Y748" s="149"/>
      <c r="Z748" s="150"/>
      <c r="AA748" s="151">
        <f t="shared" si="127"/>
        <v>12250</v>
      </c>
      <c r="AB748" s="333">
        <f t="shared" si="114"/>
        <v>12250</v>
      </c>
      <c r="AC748" s="327"/>
      <c r="AD748" s="149"/>
      <c r="AE748" s="327"/>
      <c r="AF748" s="334" t="s">
        <v>3402</v>
      </c>
      <c r="AG748" s="334" t="s">
        <v>264</v>
      </c>
      <c r="AH748" s="149"/>
      <c r="AI748" s="149"/>
      <c r="AJ748" s="335"/>
      <c r="AK748" s="149"/>
      <c r="AL748" s="327"/>
      <c r="AM748" s="149"/>
      <c r="AN748" s="327"/>
      <c r="AO748" s="327"/>
      <c r="AP748" s="149"/>
      <c r="AQ748" s="332"/>
      <c r="AR748" s="330"/>
      <c r="AS748" s="149"/>
      <c r="AT748" s="149"/>
      <c r="AU748" s="149"/>
      <c r="AV748" s="149"/>
      <c r="AW748" s="149"/>
      <c r="AX748" s="336"/>
      <c r="AY748" s="336"/>
      <c r="AZ748" s="336">
        <f t="shared" si="115"/>
        <v>0</v>
      </c>
      <c r="BA748" s="149"/>
      <c r="BB748" s="149"/>
      <c r="BC748" s="149"/>
      <c r="BD748" s="160" t="e">
        <f t="shared" si="120"/>
        <v>#DIV/0!</v>
      </c>
      <c r="BE748" s="160">
        <f t="shared" si="121"/>
        <v>0</v>
      </c>
      <c r="BF748" s="159">
        <f t="shared" si="122"/>
        <v>0</v>
      </c>
      <c r="BG748" s="159">
        <f t="shared" si="123"/>
        <v>0</v>
      </c>
      <c r="BH748" s="159">
        <f t="shared" si="124"/>
        <v>14</v>
      </c>
      <c r="BI748" s="159">
        <f t="shared" si="125"/>
        <v>0</v>
      </c>
      <c r="BJ748" s="159">
        <f t="shared" si="126"/>
        <v>0</v>
      </c>
    </row>
    <row r="749" spans="1:62" s="159" customFormat="1" ht="17.25" thickTop="1" thickBot="1">
      <c r="A749" s="326">
        <v>21652</v>
      </c>
      <c r="B749" s="327">
        <v>42594</v>
      </c>
      <c r="C749" s="149" t="s">
        <v>103</v>
      </c>
      <c r="D749" s="151">
        <v>1000</v>
      </c>
      <c r="E749" s="151"/>
      <c r="F749" s="151"/>
      <c r="G749" s="151">
        <f t="shared" si="131"/>
        <v>1000</v>
      </c>
      <c r="H749" s="149"/>
      <c r="I749" s="149"/>
      <c r="J749" s="150"/>
      <c r="K749" s="151">
        <f t="shared" si="128"/>
        <v>0</v>
      </c>
      <c r="L749" s="151">
        <f t="shared" si="129"/>
        <v>0</v>
      </c>
      <c r="M749" s="149" t="s">
        <v>3403</v>
      </c>
      <c r="N749" s="328"/>
      <c r="O749" s="329"/>
      <c r="P749" s="151">
        <f t="shared" si="130"/>
        <v>-1000</v>
      </c>
      <c r="Q749" s="327"/>
      <c r="R749" s="330"/>
      <c r="S749" s="330"/>
      <c r="T749" s="331"/>
      <c r="U749" s="332">
        <v>27102022600132</v>
      </c>
      <c r="V749" s="326"/>
      <c r="W749" s="149"/>
      <c r="X749" s="149"/>
      <c r="Y749" s="149"/>
      <c r="Z749" s="150"/>
      <c r="AA749" s="151">
        <f t="shared" si="127"/>
        <v>1000</v>
      </c>
      <c r="AB749" s="333">
        <f t="shared" ref="AB749:AB812" si="132">AA749-J749</f>
        <v>1000</v>
      </c>
      <c r="AC749" s="327"/>
      <c r="AD749" s="149"/>
      <c r="AE749" s="327"/>
      <c r="AF749" s="334" t="s">
        <v>342</v>
      </c>
      <c r="AG749" s="334" t="s">
        <v>111</v>
      </c>
      <c r="AH749" s="149"/>
      <c r="AI749" s="149"/>
      <c r="AJ749" s="335"/>
      <c r="AK749" s="149"/>
      <c r="AL749" s="327"/>
      <c r="AM749" s="149"/>
      <c r="AN749" s="327"/>
      <c r="AO749" s="327"/>
      <c r="AP749" s="149"/>
      <c r="AQ749" s="332"/>
      <c r="AR749" s="330"/>
      <c r="AS749" s="149"/>
      <c r="AT749" s="149"/>
      <c r="AU749" s="149"/>
      <c r="AV749" s="149"/>
      <c r="AW749" s="149"/>
      <c r="AX749" s="336"/>
      <c r="AY749" s="336"/>
      <c r="AZ749" s="336">
        <f t="shared" ref="AZ749:AZ812" si="133">(AX749*35%)-AY749</f>
        <v>0</v>
      </c>
      <c r="BA749" s="149"/>
      <c r="BB749" s="149"/>
      <c r="BC749" s="149"/>
      <c r="BD749" s="160" t="e">
        <f t="shared" si="120"/>
        <v>#DIV/0!</v>
      </c>
      <c r="BE749" s="160">
        <f t="shared" si="121"/>
        <v>0</v>
      </c>
      <c r="BF749" s="159">
        <f t="shared" si="122"/>
        <v>0</v>
      </c>
      <c r="BG749" s="159">
        <f t="shared" si="123"/>
        <v>0</v>
      </c>
      <c r="BH749" s="159">
        <f t="shared" si="124"/>
        <v>14</v>
      </c>
      <c r="BI749" s="159">
        <f t="shared" si="125"/>
        <v>0</v>
      </c>
      <c r="BJ749" s="159">
        <f t="shared" si="126"/>
        <v>0</v>
      </c>
    </row>
    <row r="750" spans="1:62" s="159" customFormat="1" ht="17.25" thickTop="1" thickBot="1">
      <c r="A750" s="326" t="s">
        <v>3404</v>
      </c>
      <c r="B750" s="327" t="s">
        <v>3405</v>
      </c>
      <c r="C750" s="149" t="s">
        <v>103</v>
      </c>
      <c r="D750" s="151">
        <v>13300</v>
      </c>
      <c r="E750" s="151"/>
      <c r="F750" s="151"/>
      <c r="G750" s="151">
        <f t="shared" si="131"/>
        <v>13300</v>
      </c>
      <c r="H750" s="149"/>
      <c r="I750" s="149"/>
      <c r="J750" s="150"/>
      <c r="K750" s="151">
        <f t="shared" si="128"/>
        <v>0</v>
      </c>
      <c r="L750" s="151">
        <f t="shared" si="129"/>
        <v>0</v>
      </c>
      <c r="M750" s="149" t="s">
        <v>3406</v>
      </c>
      <c r="N750" s="328"/>
      <c r="O750" s="329"/>
      <c r="P750" s="151">
        <f t="shared" si="130"/>
        <v>-13300</v>
      </c>
      <c r="Q750" s="327"/>
      <c r="R750" s="330" t="s">
        <v>3407</v>
      </c>
      <c r="S750" s="330"/>
      <c r="T750" s="331"/>
      <c r="U750" s="332">
        <v>27205212600116</v>
      </c>
      <c r="V750" s="326"/>
      <c r="W750" s="149"/>
      <c r="X750" s="149"/>
      <c r="Y750" s="149"/>
      <c r="Z750" s="150"/>
      <c r="AA750" s="151">
        <f t="shared" si="127"/>
        <v>13300</v>
      </c>
      <c r="AB750" s="333">
        <f t="shared" si="132"/>
        <v>13300</v>
      </c>
      <c r="AC750" s="327"/>
      <c r="AD750" s="149"/>
      <c r="AE750" s="327"/>
      <c r="AF750" s="334" t="s">
        <v>264</v>
      </c>
      <c r="AG750" s="334" t="s">
        <v>264</v>
      </c>
      <c r="AH750" s="149"/>
      <c r="AI750" s="149"/>
      <c r="AJ750" s="335"/>
      <c r="AK750" s="149"/>
      <c r="AL750" s="327"/>
      <c r="AM750" s="149"/>
      <c r="AN750" s="327"/>
      <c r="AO750" s="327"/>
      <c r="AP750" s="149" t="s">
        <v>3408</v>
      </c>
      <c r="AQ750" s="332"/>
      <c r="AR750" s="330" t="s">
        <v>3409</v>
      </c>
      <c r="AS750" s="149"/>
      <c r="AT750" s="149"/>
      <c r="AU750" s="149"/>
      <c r="AV750" s="149"/>
      <c r="AW750" s="149"/>
      <c r="AX750" s="336"/>
      <c r="AY750" s="336"/>
      <c r="AZ750" s="336">
        <f t="shared" si="133"/>
        <v>0</v>
      </c>
      <c r="BA750" s="149"/>
      <c r="BB750" s="149"/>
      <c r="BC750" s="149"/>
      <c r="BD750" s="160" t="e">
        <f t="shared" si="120"/>
        <v>#DIV/0!</v>
      </c>
      <c r="BE750" s="160">
        <f t="shared" si="121"/>
        <v>0</v>
      </c>
      <c r="BF750" s="159">
        <f t="shared" si="122"/>
        <v>11</v>
      </c>
      <c r="BG750" s="159">
        <f t="shared" si="123"/>
        <v>0</v>
      </c>
      <c r="BH750" s="159">
        <f t="shared" si="124"/>
        <v>14</v>
      </c>
      <c r="BI750" s="159">
        <f t="shared" si="125"/>
        <v>0</v>
      </c>
      <c r="BJ750" s="159">
        <f t="shared" si="126"/>
        <v>11</v>
      </c>
    </row>
    <row r="751" spans="1:62" s="159" customFormat="1" ht="17.25" thickTop="1" thickBot="1">
      <c r="A751" s="326" t="s">
        <v>2354</v>
      </c>
      <c r="B751" s="327" t="s">
        <v>2355</v>
      </c>
      <c r="C751" s="149" t="s">
        <v>2356</v>
      </c>
      <c r="D751" s="151">
        <v>10000</v>
      </c>
      <c r="E751" s="151"/>
      <c r="F751" s="151"/>
      <c r="G751" s="151">
        <f t="shared" si="131"/>
        <v>10000</v>
      </c>
      <c r="H751" s="149"/>
      <c r="I751" s="149"/>
      <c r="J751" s="150"/>
      <c r="K751" s="151">
        <f t="shared" si="128"/>
        <v>0</v>
      </c>
      <c r="L751" s="151">
        <f t="shared" si="129"/>
        <v>0</v>
      </c>
      <c r="M751" s="149" t="s">
        <v>2357</v>
      </c>
      <c r="N751" s="328"/>
      <c r="O751" s="329"/>
      <c r="P751" s="151">
        <f t="shared" si="130"/>
        <v>-10000</v>
      </c>
      <c r="Q751" s="327"/>
      <c r="R751" s="330" t="s">
        <v>2359</v>
      </c>
      <c r="S751" s="330" t="s">
        <v>2360</v>
      </c>
      <c r="T751" s="331"/>
      <c r="U751" s="332">
        <v>27307020103248</v>
      </c>
      <c r="V751" s="326"/>
      <c r="W751" s="149"/>
      <c r="X751" s="149"/>
      <c r="Y751" s="149"/>
      <c r="Z751" s="150"/>
      <c r="AA751" s="151">
        <f t="shared" si="127"/>
        <v>10000</v>
      </c>
      <c r="AB751" s="333">
        <f t="shared" si="132"/>
        <v>10000</v>
      </c>
      <c r="AC751" s="327"/>
      <c r="AD751" s="149"/>
      <c r="AE751" s="327"/>
      <c r="AF751" s="334" t="s">
        <v>340</v>
      </c>
      <c r="AG751" s="334" t="s">
        <v>264</v>
      </c>
      <c r="AH751" s="149"/>
      <c r="AI751" s="149"/>
      <c r="AJ751" s="335"/>
      <c r="AK751" s="149"/>
      <c r="AL751" s="327"/>
      <c r="AM751" s="149"/>
      <c r="AN751" s="327"/>
      <c r="AO751" s="327"/>
      <c r="AP751" s="149" t="s">
        <v>2363</v>
      </c>
      <c r="AQ751" s="332"/>
      <c r="AR751" s="330" t="s">
        <v>2364</v>
      </c>
      <c r="AS751" s="149"/>
      <c r="AT751" s="149"/>
      <c r="AU751" s="149"/>
      <c r="AV751" s="149"/>
      <c r="AW751" s="149"/>
      <c r="AX751" s="336"/>
      <c r="AY751" s="336"/>
      <c r="AZ751" s="336">
        <f t="shared" si="133"/>
        <v>0</v>
      </c>
      <c r="BA751" s="149"/>
      <c r="BB751" s="149"/>
      <c r="BC751" s="149"/>
      <c r="BD751" s="160" t="e">
        <f t="shared" si="120"/>
        <v>#DIV/0!</v>
      </c>
      <c r="BE751" s="160">
        <f t="shared" si="121"/>
        <v>0</v>
      </c>
      <c r="BF751" s="159">
        <f t="shared" si="122"/>
        <v>11</v>
      </c>
      <c r="BG751" s="159">
        <f t="shared" si="123"/>
        <v>8</v>
      </c>
      <c r="BH751" s="159">
        <f t="shared" si="124"/>
        <v>14</v>
      </c>
      <c r="BI751" s="159">
        <f t="shared" si="125"/>
        <v>0</v>
      </c>
      <c r="BJ751" s="159">
        <f t="shared" si="126"/>
        <v>11</v>
      </c>
    </row>
    <row r="752" spans="1:62" s="159" customFormat="1" ht="17.25" thickTop="1" thickBot="1">
      <c r="A752" s="326" t="s">
        <v>3410</v>
      </c>
      <c r="B752" s="327" t="s">
        <v>3411</v>
      </c>
      <c r="C752" s="149" t="s">
        <v>103</v>
      </c>
      <c r="D752" s="151">
        <v>28000</v>
      </c>
      <c r="E752" s="151"/>
      <c r="F752" s="151"/>
      <c r="G752" s="151">
        <f t="shared" si="131"/>
        <v>28000</v>
      </c>
      <c r="H752" s="149"/>
      <c r="I752" s="149"/>
      <c r="J752" s="150"/>
      <c r="K752" s="151">
        <f t="shared" si="128"/>
        <v>0</v>
      </c>
      <c r="L752" s="151">
        <f t="shared" si="129"/>
        <v>0</v>
      </c>
      <c r="M752" s="149" t="s">
        <v>3412</v>
      </c>
      <c r="N752" s="328"/>
      <c r="O752" s="329"/>
      <c r="P752" s="151">
        <f t="shared" si="130"/>
        <v>-28000</v>
      </c>
      <c r="Q752" s="327"/>
      <c r="R752" s="330" t="s">
        <v>3413</v>
      </c>
      <c r="S752" s="330"/>
      <c r="T752" s="331"/>
      <c r="U752" s="332">
        <v>27603012105124</v>
      </c>
      <c r="V752" s="326"/>
      <c r="W752" s="149"/>
      <c r="X752" s="149"/>
      <c r="Y752" s="149"/>
      <c r="Z752" s="150"/>
      <c r="AA752" s="151">
        <f t="shared" si="127"/>
        <v>28000</v>
      </c>
      <c r="AB752" s="333">
        <f t="shared" si="132"/>
        <v>28000</v>
      </c>
      <c r="AC752" s="327"/>
      <c r="AD752" s="149"/>
      <c r="AE752" s="327"/>
      <c r="AF752" s="334" t="s">
        <v>1848</v>
      </c>
      <c r="AG752" s="334" t="s">
        <v>222</v>
      </c>
      <c r="AH752" s="149"/>
      <c r="AI752" s="149"/>
      <c r="AJ752" s="335"/>
      <c r="AK752" s="149"/>
      <c r="AL752" s="327"/>
      <c r="AM752" s="149"/>
      <c r="AN752" s="327"/>
      <c r="AO752" s="327"/>
      <c r="AP752" s="149"/>
      <c r="AQ752" s="332"/>
      <c r="AR752" s="330"/>
      <c r="AS752" s="149"/>
      <c r="AT752" s="149"/>
      <c r="AU752" s="149"/>
      <c r="AV752" s="149"/>
      <c r="AW752" s="149"/>
      <c r="AX752" s="336"/>
      <c r="AY752" s="336"/>
      <c r="AZ752" s="336">
        <f t="shared" si="133"/>
        <v>0</v>
      </c>
      <c r="BA752" s="149"/>
      <c r="BB752" s="149"/>
      <c r="BC752" s="149"/>
      <c r="BD752" s="160" t="e">
        <f t="shared" si="120"/>
        <v>#DIV/0!</v>
      </c>
      <c r="BE752" s="160">
        <f t="shared" si="121"/>
        <v>0</v>
      </c>
      <c r="BF752" s="159">
        <f t="shared" si="122"/>
        <v>11</v>
      </c>
      <c r="BG752" s="159">
        <f t="shared" si="123"/>
        <v>0</v>
      </c>
      <c r="BH752" s="159">
        <f t="shared" si="124"/>
        <v>14</v>
      </c>
      <c r="BI752" s="159">
        <f t="shared" si="125"/>
        <v>0</v>
      </c>
      <c r="BJ752" s="159">
        <f t="shared" si="126"/>
        <v>0</v>
      </c>
    </row>
    <row r="753" spans="1:62" s="159" customFormat="1" ht="17.25" thickTop="1" thickBot="1">
      <c r="A753" s="326">
        <v>18931</v>
      </c>
      <c r="B753" s="327">
        <v>42428</v>
      </c>
      <c r="C753" s="149" t="s">
        <v>103</v>
      </c>
      <c r="D753" s="151">
        <v>12300</v>
      </c>
      <c r="E753" s="151"/>
      <c r="F753" s="151"/>
      <c r="G753" s="151">
        <f t="shared" si="131"/>
        <v>12300</v>
      </c>
      <c r="H753" s="149"/>
      <c r="I753" s="149"/>
      <c r="J753" s="150"/>
      <c r="K753" s="151">
        <f t="shared" si="128"/>
        <v>0</v>
      </c>
      <c r="L753" s="151">
        <f t="shared" si="129"/>
        <v>0</v>
      </c>
      <c r="M753" s="149" t="s">
        <v>3414</v>
      </c>
      <c r="N753" s="328"/>
      <c r="O753" s="329"/>
      <c r="P753" s="151">
        <f t="shared" si="130"/>
        <v>-12300</v>
      </c>
      <c r="Q753" s="327"/>
      <c r="R753" s="330" t="s">
        <v>3415</v>
      </c>
      <c r="S753" s="330"/>
      <c r="T753" s="331"/>
      <c r="U753" s="332">
        <v>27802190105491</v>
      </c>
      <c r="V753" s="326"/>
      <c r="W753" s="149"/>
      <c r="X753" s="149"/>
      <c r="Y753" s="149"/>
      <c r="Z753" s="150"/>
      <c r="AA753" s="151">
        <f t="shared" si="127"/>
        <v>12300</v>
      </c>
      <c r="AB753" s="333">
        <f t="shared" si="132"/>
        <v>12300</v>
      </c>
      <c r="AC753" s="327"/>
      <c r="AD753" s="149"/>
      <c r="AE753" s="327"/>
      <c r="AF753" s="334" t="s">
        <v>340</v>
      </c>
      <c r="AG753" s="334" t="s">
        <v>264</v>
      </c>
      <c r="AH753" s="149"/>
      <c r="AI753" s="149"/>
      <c r="AJ753" s="335"/>
      <c r="AK753" s="149"/>
      <c r="AL753" s="327"/>
      <c r="AM753" s="149"/>
      <c r="AN753" s="327"/>
      <c r="AO753" s="327"/>
      <c r="AP753" s="149" t="s">
        <v>3416</v>
      </c>
      <c r="AQ753" s="332"/>
      <c r="AR753" s="330"/>
      <c r="AS753" s="149"/>
      <c r="AT753" s="149"/>
      <c r="AU753" s="149"/>
      <c r="AV753" s="149"/>
      <c r="AW753" s="149"/>
      <c r="AX753" s="336"/>
      <c r="AY753" s="336"/>
      <c r="AZ753" s="336">
        <f t="shared" si="133"/>
        <v>0</v>
      </c>
      <c r="BA753" s="149"/>
      <c r="BB753" s="149"/>
      <c r="BC753" s="149"/>
      <c r="BD753" s="160" t="e">
        <f t="shared" si="120"/>
        <v>#DIV/0!</v>
      </c>
      <c r="BE753" s="160">
        <f t="shared" si="121"/>
        <v>0</v>
      </c>
      <c r="BF753" s="159">
        <f t="shared" si="122"/>
        <v>11</v>
      </c>
      <c r="BG753" s="159">
        <f t="shared" si="123"/>
        <v>0</v>
      </c>
      <c r="BH753" s="159">
        <f t="shared" si="124"/>
        <v>14</v>
      </c>
      <c r="BI753" s="159">
        <f t="shared" si="125"/>
        <v>0</v>
      </c>
      <c r="BJ753" s="159">
        <f t="shared" si="126"/>
        <v>0</v>
      </c>
    </row>
    <row r="754" spans="1:62" s="159" customFormat="1" ht="17.25" thickTop="1" thickBot="1">
      <c r="A754" s="326" t="s">
        <v>3417</v>
      </c>
      <c r="B754" s="327" t="s">
        <v>3418</v>
      </c>
      <c r="C754" s="149" t="s">
        <v>99</v>
      </c>
      <c r="D754" s="151">
        <v>13500</v>
      </c>
      <c r="E754" s="151"/>
      <c r="F754" s="151"/>
      <c r="G754" s="151">
        <f t="shared" si="131"/>
        <v>13500</v>
      </c>
      <c r="H754" s="149"/>
      <c r="I754" s="149"/>
      <c r="J754" s="150"/>
      <c r="K754" s="151">
        <f t="shared" si="128"/>
        <v>0</v>
      </c>
      <c r="L754" s="151">
        <f t="shared" si="129"/>
        <v>0</v>
      </c>
      <c r="M754" s="149" t="s">
        <v>3419</v>
      </c>
      <c r="N754" s="328"/>
      <c r="O754" s="329"/>
      <c r="P754" s="151">
        <f t="shared" si="130"/>
        <v>-13500</v>
      </c>
      <c r="Q754" s="327"/>
      <c r="R754" s="330" t="s">
        <v>3420</v>
      </c>
      <c r="S754" s="330"/>
      <c r="T754" s="331"/>
      <c r="U754" s="332">
        <v>27701031602076</v>
      </c>
      <c r="V754" s="326"/>
      <c r="W754" s="149"/>
      <c r="X754" s="149"/>
      <c r="Y754" s="149"/>
      <c r="Z754" s="150"/>
      <c r="AA754" s="151">
        <f t="shared" ref="AA754:AA764" si="134">D754+Z754</f>
        <v>13500</v>
      </c>
      <c r="AB754" s="333">
        <f t="shared" si="132"/>
        <v>13500</v>
      </c>
      <c r="AC754" s="327"/>
      <c r="AD754" s="149"/>
      <c r="AE754" s="327"/>
      <c r="AF754" s="334" t="s">
        <v>257</v>
      </c>
      <c r="AG754" s="334" t="s">
        <v>286</v>
      </c>
      <c r="AH754" s="149"/>
      <c r="AI754" s="149"/>
      <c r="AJ754" s="335"/>
      <c r="AK754" s="149"/>
      <c r="AL754" s="327"/>
      <c r="AM754" s="149"/>
      <c r="AN754" s="327"/>
      <c r="AO754" s="327"/>
      <c r="AP754" s="149" t="s">
        <v>3053</v>
      </c>
      <c r="AQ754" s="332"/>
      <c r="AR754" s="330"/>
      <c r="AS754" s="149"/>
      <c r="AT754" s="149"/>
      <c r="AU754" s="149"/>
      <c r="AV754" s="149"/>
      <c r="AW754" s="149"/>
      <c r="AX754" s="336"/>
      <c r="AY754" s="336"/>
      <c r="AZ754" s="336">
        <f t="shared" si="133"/>
        <v>0</v>
      </c>
      <c r="BA754" s="149"/>
      <c r="BB754" s="149"/>
      <c r="BC754" s="149"/>
      <c r="BD754" s="160" t="e">
        <f t="shared" si="120"/>
        <v>#DIV/0!</v>
      </c>
      <c r="BE754" s="160">
        <f t="shared" si="121"/>
        <v>0</v>
      </c>
      <c r="BF754" s="159">
        <f t="shared" si="122"/>
        <v>11</v>
      </c>
      <c r="BG754" s="159">
        <f t="shared" si="123"/>
        <v>0</v>
      </c>
      <c r="BH754" s="159">
        <f t="shared" si="124"/>
        <v>14</v>
      </c>
      <c r="BI754" s="159">
        <f t="shared" si="125"/>
        <v>0</v>
      </c>
      <c r="BJ754" s="159">
        <f t="shared" si="126"/>
        <v>0</v>
      </c>
    </row>
    <row r="755" spans="1:62" s="159" customFormat="1" ht="17.25" thickTop="1" thickBot="1">
      <c r="A755" s="326">
        <v>20146</v>
      </c>
      <c r="B755" s="327">
        <v>42509</v>
      </c>
      <c r="C755" s="149" t="s">
        <v>103</v>
      </c>
      <c r="D755" s="151">
        <v>11750</v>
      </c>
      <c r="E755" s="151"/>
      <c r="F755" s="151"/>
      <c r="G755" s="151">
        <f t="shared" si="131"/>
        <v>11750</v>
      </c>
      <c r="H755" s="149"/>
      <c r="I755" s="149"/>
      <c r="J755" s="150"/>
      <c r="K755" s="151">
        <f t="shared" ref="K755:K786" si="135">J755/(1.13)</f>
        <v>0</v>
      </c>
      <c r="L755" s="151">
        <f t="shared" ref="L755:L786" si="136">K755*0.13</f>
        <v>0</v>
      </c>
      <c r="M755" s="149" t="s">
        <v>3421</v>
      </c>
      <c r="N755" s="328"/>
      <c r="O755" s="329"/>
      <c r="P755" s="151">
        <f t="shared" ref="P755:P786" si="137">J755-D755</f>
        <v>-11750</v>
      </c>
      <c r="Q755" s="327"/>
      <c r="R755" s="330" t="s">
        <v>3422</v>
      </c>
      <c r="S755" s="330"/>
      <c r="T755" s="331"/>
      <c r="U755" s="332">
        <v>27706281400811</v>
      </c>
      <c r="V755" s="326"/>
      <c r="W755" s="149"/>
      <c r="X755" s="149"/>
      <c r="Y755" s="149"/>
      <c r="Z755" s="150"/>
      <c r="AA755" s="151">
        <f t="shared" si="134"/>
        <v>11750</v>
      </c>
      <c r="AB755" s="333">
        <f t="shared" si="132"/>
        <v>11750</v>
      </c>
      <c r="AC755" s="327"/>
      <c r="AD755" s="149"/>
      <c r="AE755" s="327"/>
      <c r="AF755" s="334" t="s">
        <v>263</v>
      </c>
      <c r="AG755" s="334" t="s">
        <v>286</v>
      </c>
      <c r="AH755" s="149"/>
      <c r="AI755" s="149"/>
      <c r="AJ755" s="335"/>
      <c r="AK755" s="149"/>
      <c r="AL755" s="327"/>
      <c r="AM755" s="149"/>
      <c r="AN755" s="327"/>
      <c r="AO755" s="327"/>
      <c r="AP755" s="149" t="s">
        <v>3423</v>
      </c>
      <c r="AQ755" s="332"/>
      <c r="AR755" s="330"/>
      <c r="AS755" s="149"/>
      <c r="AT755" s="149"/>
      <c r="AU755" s="149"/>
      <c r="AV755" s="149"/>
      <c r="AW755" s="149"/>
      <c r="AX755" s="336"/>
      <c r="AY755" s="336"/>
      <c r="AZ755" s="336">
        <f t="shared" si="133"/>
        <v>0</v>
      </c>
      <c r="BA755" s="149"/>
      <c r="BB755" s="149"/>
      <c r="BC755" s="149"/>
      <c r="BD755" s="160" t="e">
        <f t="shared" si="120"/>
        <v>#DIV/0!</v>
      </c>
      <c r="BE755" s="160">
        <f t="shared" si="121"/>
        <v>0</v>
      </c>
      <c r="BF755" s="159">
        <f t="shared" si="122"/>
        <v>11</v>
      </c>
      <c r="BG755" s="159">
        <f t="shared" si="123"/>
        <v>0</v>
      </c>
      <c r="BH755" s="159">
        <f t="shared" si="124"/>
        <v>14</v>
      </c>
      <c r="BI755" s="159">
        <f t="shared" si="125"/>
        <v>0</v>
      </c>
      <c r="BJ755" s="159">
        <f t="shared" si="126"/>
        <v>0</v>
      </c>
    </row>
    <row r="756" spans="1:62" s="159" customFormat="1" ht="17.25" thickTop="1" thickBot="1">
      <c r="A756" s="326">
        <v>22218</v>
      </c>
      <c r="B756" s="327">
        <v>42630</v>
      </c>
      <c r="C756" s="149" t="s">
        <v>103</v>
      </c>
      <c r="D756" s="151">
        <v>40000</v>
      </c>
      <c r="E756" s="151"/>
      <c r="F756" s="151"/>
      <c r="G756" s="151">
        <f t="shared" si="131"/>
        <v>40000</v>
      </c>
      <c r="H756" s="149"/>
      <c r="I756" s="149"/>
      <c r="J756" s="150"/>
      <c r="K756" s="151">
        <f t="shared" si="135"/>
        <v>0</v>
      </c>
      <c r="L756" s="151">
        <f t="shared" si="136"/>
        <v>0</v>
      </c>
      <c r="M756" s="149" t="s">
        <v>3424</v>
      </c>
      <c r="N756" s="328"/>
      <c r="O756" s="329"/>
      <c r="P756" s="151">
        <f t="shared" si="137"/>
        <v>-40000</v>
      </c>
      <c r="Q756" s="327"/>
      <c r="R756" s="330" t="s">
        <v>3425</v>
      </c>
      <c r="S756" s="330"/>
      <c r="T756" s="331"/>
      <c r="U756" s="332">
        <v>28302162601077</v>
      </c>
      <c r="V756" s="326"/>
      <c r="W756" s="149"/>
      <c r="X756" s="149"/>
      <c r="Y756" s="149"/>
      <c r="Z756" s="150"/>
      <c r="AA756" s="151">
        <f t="shared" si="134"/>
        <v>40000</v>
      </c>
      <c r="AB756" s="333">
        <f t="shared" si="132"/>
        <v>40000</v>
      </c>
      <c r="AC756" s="327"/>
      <c r="AD756" s="149"/>
      <c r="AE756" s="327"/>
      <c r="AF756" s="334" t="s">
        <v>285</v>
      </c>
      <c r="AG756" s="334" t="s">
        <v>111</v>
      </c>
      <c r="AH756" s="149"/>
      <c r="AI756" s="149"/>
      <c r="AJ756" s="335"/>
      <c r="AK756" s="149"/>
      <c r="AL756" s="327"/>
      <c r="AM756" s="149"/>
      <c r="AN756" s="327"/>
      <c r="AO756" s="327"/>
      <c r="AP756" s="149"/>
      <c r="AQ756" s="332"/>
      <c r="AR756" s="330"/>
      <c r="AS756" s="149"/>
      <c r="AT756" s="149"/>
      <c r="AU756" s="149"/>
      <c r="AV756" s="149"/>
      <c r="AW756" s="149"/>
      <c r="AX756" s="336"/>
      <c r="AY756" s="336"/>
      <c r="AZ756" s="336">
        <f t="shared" si="133"/>
        <v>0</v>
      </c>
      <c r="BA756" s="149"/>
      <c r="BB756" s="149"/>
      <c r="BC756" s="149"/>
      <c r="BD756" s="160" t="e">
        <f t="shared" si="120"/>
        <v>#DIV/0!</v>
      </c>
      <c r="BE756" s="160">
        <f t="shared" si="121"/>
        <v>0</v>
      </c>
      <c r="BF756" s="159">
        <f t="shared" si="122"/>
        <v>11</v>
      </c>
      <c r="BG756" s="159">
        <f t="shared" si="123"/>
        <v>0</v>
      </c>
      <c r="BH756" s="159">
        <f t="shared" si="124"/>
        <v>14</v>
      </c>
      <c r="BI756" s="159">
        <f t="shared" si="125"/>
        <v>0</v>
      </c>
      <c r="BJ756" s="159">
        <f t="shared" si="126"/>
        <v>0</v>
      </c>
    </row>
    <row r="757" spans="1:62" s="159" customFormat="1" ht="17.25" thickTop="1" thickBot="1">
      <c r="A757" s="326">
        <v>22217</v>
      </c>
      <c r="B757" s="327">
        <v>42630</v>
      </c>
      <c r="C757" s="149" t="s">
        <v>103</v>
      </c>
      <c r="D757" s="151">
        <v>40000</v>
      </c>
      <c r="E757" s="151"/>
      <c r="F757" s="151"/>
      <c r="G757" s="151">
        <f t="shared" si="131"/>
        <v>40000</v>
      </c>
      <c r="H757" s="149"/>
      <c r="I757" s="149"/>
      <c r="J757" s="150"/>
      <c r="K757" s="151">
        <f t="shared" si="135"/>
        <v>0</v>
      </c>
      <c r="L757" s="151">
        <f t="shared" si="136"/>
        <v>0</v>
      </c>
      <c r="M757" s="149" t="s">
        <v>3426</v>
      </c>
      <c r="N757" s="328"/>
      <c r="O757" s="329"/>
      <c r="P757" s="151">
        <f t="shared" si="137"/>
        <v>-40000</v>
      </c>
      <c r="Q757" s="327"/>
      <c r="R757" s="330" t="s">
        <v>3427</v>
      </c>
      <c r="S757" s="330"/>
      <c r="T757" s="331"/>
      <c r="U757" s="332">
        <v>28910010102822</v>
      </c>
      <c r="V757" s="326"/>
      <c r="W757" s="149"/>
      <c r="X757" s="149"/>
      <c r="Y757" s="149"/>
      <c r="Z757" s="150"/>
      <c r="AA757" s="151">
        <f t="shared" si="134"/>
        <v>40000</v>
      </c>
      <c r="AB757" s="333">
        <f t="shared" si="132"/>
        <v>40000</v>
      </c>
      <c r="AC757" s="327"/>
      <c r="AD757" s="149"/>
      <c r="AE757" s="327"/>
      <c r="AF757" s="334" t="s">
        <v>285</v>
      </c>
      <c r="AG757" s="334" t="s">
        <v>111</v>
      </c>
      <c r="AH757" s="149"/>
      <c r="AI757" s="149"/>
      <c r="AJ757" s="335"/>
      <c r="AK757" s="149"/>
      <c r="AL757" s="327"/>
      <c r="AM757" s="149"/>
      <c r="AN757" s="327"/>
      <c r="AO757" s="327"/>
      <c r="AP757" s="149"/>
      <c r="AQ757" s="332"/>
      <c r="AR757" s="330"/>
      <c r="AS757" s="149"/>
      <c r="AT757" s="149"/>
      <c r="AU757" s="149"/>
      <c r="AV757" s="149"/>
      <c r="AW757" s="149"/>
      <c r="AX757" s="336"/>
      <c r="AY757" s="336"/>
      <c r="AZ757" s="336">
        <f t="shared" si="133"/>
        <v>0</v>
      </c>
      <c r="BA757" s="149"/>
      <c r="BB757" s="149"/>
      <c r="BC757" s="149"/>
      <c r="BD757" s="160" t="e">
        <f t="shared" si="120"/>
        <v>#DIV/0!</v>
      </c>
      <c r="BE757" s="160">
        <f t="shared" si="121"/>
        <v>0</v>
      </c>
      <c r="BF757" s="159">
        <f t="shared" si="122"/>
        <v>11</v>
      </c>
      <c r="BG757" s="159">
        <f t="shared" si="123"/>
        <v>0</v>
      </c>
      <c r="BH757" s="159">
        <f t="shared" si="124"/>
        <v>14</v>
      </c>
      <c r="BI757" s="159">
        <f t="shared" si="125"/>
        <v>0</v>
      </c>
      <c r="BJ757" s="159">
        <f t="shared" si="126"/>
        <v>0</v>
      </c>
    </row>
    <row r="758" spans="1:62" s="159" customFormat="1" ht="17.25" thickTop="1" thickBot="1">
      <c r="A758" s="326">
        <v>21744</v>
      </c>
      <c r="B758" s="327">
        <v>42610</v>
      </c>
      <c r="C758" s="149" t="s">
        <v>267</v>
      </c>
      <c r="D758" s="151">
        <v>5000</v>
      </c>
      <c r="E758" s="151"/>
      <c r="F758" s="151"/>
      <c r="G758" s="151">
        <f t="shared" si="131"/>
        <v>5000</v>
      </c>
      <c r="H758" s="149"/>
      <c r="I758" s="149"/>
      <c r="J758" s="150"/>
      <c r="K758" s="151">
        <f t="shared" si="135"/>
        <v>0</v>
      </c>
      <c r="L758" s="151">
        <f t="shared" si="136"/>
        <v>0</v>
      </c>
      <c r="M758" s="149" t="s">
        <v>3428</v>
      </c>
      <c r="N758" s="328"/>
      <c r="O758" s="329"/>
      <c r="P758" s="151">
        <f t="shared" si="137"/>
        <v>-5000</v>
      </c>
      <c r="Q758" s="327"/>
      <c r="R758" s="330"/>
      <c r="S758" s="330"/>
      <c r="T758" s="331"/>
      <c r="U758" s="332">
        <v>27206290201151</v>
      </c>
      <c r="V758" s="326"/>
      <c r="W758" s="149"/>
      <c r="X758" s="149"/>
      <c r="Y758" s="149"/>
      <c r="Z758" s="150"/>
      <c r="AA758" s="151">
        <f t="shared" si="134"/>
        <v>5000</v>
      </c>
      <c r="AB758" s="333">
        <f t="shared" si="132"/>
        <v>5000</v>
      </c>
      <c r="AC758" s="327"/>
      <c r="AD758" s="149"/>
      <c r="AE758" s="327"/>
      <c r="AF758" s="334" t="s">
        <v>3312</v>
      </c>
      <c r="AG758" s="334" t="s">
        <v>111</v>
      </c>
      <c r="AH758" s="149"/>
      <c r="AI758" s="149"/>
      <c r="AJ758" s="335"/>
      <c r="AK758" s="149"/>
      <c r="AL758" s="327"/>
      <c r="AM758" s="149"/>
      <c r="AN758" s="327"/>
      <c r="AO758" s="327"/>
      <c r="AP758" s="149"/>
      <c r="AQ758" s="332"/>
      <c r="AR758" s="330"/>
      <c r="AS758" s="149"/>
      <c r="AT758" s="149"/>
      <c r="AU758" s="149"/>
      <c r="AV758" s="149"/>
      <c r="AW758" s="149"/>
      <c r="AX758" s="336"/>
      <c r="AY758" s="336"/>
      <c r="AZ758" s="336">
        <f t="shared" si="133"/>
        <v>0</v>
      </c>
      <c r="BA758" s="149"/>
      <c r="BB758" s="149"/>
      <c r="BC758" s="149"/>
      <c r="BD758" s="160" t="e">
        <f t="shared" si="120"/>
        <v>#DIV/0!</v>
      </c>
      <c r="BE758" s="160">
        <f t="shared" si="121"/>
        <v>0</v>
      </c>
      <c r="BF758" s="159">
        <f t="shared" si="122"/>
        <v>0</v>
      </c>
      <c r="BG758" s="159">
        <f t="shared" si="123"/>
        <v>0</v>
      </c>
      <c r="BH758" s="159">
        <f t="shared" si="124"/>
        <v>14</v>
      </c>
      <c r="BI758" s="159">
        <f t="shared" si="125"/>
        <v>0</v>
      </c>
      <c r="BJ758" s="159">
        <f t="shared" si="126"/>
        <v>0</v>
      </c>
    </row>
    <row r="759" spans="1:62" s="159" customFormat="1" ht="17.25" thickTop="1" thickBot="1">
      <c r="A759" s="326">
        <v>22162</v>
      </c>
      <c r="B759" s="327">
        <v>42627</v>
      </c>
      <c r="C759" s="149" t="s">
        <v>103</v>
      </c>
      <c r="D759" s="151">
        <v>14100</v>
      </c>
      <c r="E759" s="151"/>
      <c r="F759" s="151"/>
      <c r="G759" s="151">
        <f t="shared" si="131"/>
        <v>14100</v>
      </c>
      <c r="H759" s="149"/>
      <c r="I759" s="149"/>
      <c r="J759" s="150"/>
      <c r="K759" s="151">
        <f t="shared" si="135"/>
        <v>0</v>
      </c>
      <c r="L759" s="151">
        <f t="shared" si="136"/>
        <v>0</v>
      </c>
      <c r="M759" s="149" t="s">
        <v>3429</v>
      </c>
      <c r="N759" s="328"/>
      <c r="O759" s="329"/>
      <c r="P759" s="151">
        <f t="shared" si="137"/>
        <v>-14100</v>
      </c>
      <c r="Q759" s="327"/>
      <c r="R759" s="330" t="s">
        <v>3430</v>
      </c>
      <c r="S759" s="330"/>
      <c r="T759" s="331"/>
      <c r="U759" s="332">
        <v>27009281100067</v>
      </c>
      <c r="V759" s="326"/>
      <c r="W759" s="149"/>
      <c r="X759" s="149"/>
      <c r="Y759" s="149"/>
      <c r="Z759" s="150"/>
      <c r="AA759" s="151">
        <f t="shared" si="134"/>
        <v>14100</v>
      </c>
      <c r="AB759" s="333">
        <f t="shared" si="132"/>
        <v>14100</v>
      </c>
      <c r="AC759" s="327"/>
      <c r="AD759" s="149"/>
      <c r="AE759" s="327"/>
      <c r="AF759" s="334" t="s">
        <v>340</v>
      </c>
      <c r="AG759" s="334" t="s">
        <v>264</v>
      </c>
      <c r="AH759" s="149"/>
      <c r="AI759" s="149"/>
      <c r="AJ759" s="335"/>
      <c r="AK759" s="149"/>
      <c r="AL759" s="327"/>
      <c r="AM759" s="149"/>
      <c r="AN759" s="327"/>
      <c r="AO759" s="327"/>
      <c r="AP759" s="149" t="s">
        <v>250</v>
      </c>
      <c r="AQ759" s="332"/>
      <c r="AR759" s="330"/>
      <c r="AS759" s="149"/>
      <c r="AT759" s="149"/>
      <c r="AU759" s="149"/>
      <c r="AV759" s="149"/>
      <c r="AW759" s="149"/>
      <c r="AX759" s="336"/>
      <c r="AY759" s="336"/>
      <c r="AZ759" s="336">
        <f t="shared" si="133"/>
        <v>0</v>
      </c>
      <c r="BA759" s="149"/>
      <c r="BB759" s="149"/>
      <c r="BC759" s="149"/>
      <c r="BD759" s="160" t="e">
        <f t="shared" si="120"/>
        <v>#DIV/0!</v>
      </c>
      <c r="BE759" s="160">
        <f t="shared" si="121"/>
        <v>0</v>
      </c>
      <c r="BF759" s="159">
        <f t="shared" si="122"/>
        <v>11</v>
      </c>
      <c r="BG759" s="159">
        <f t="shared" si="123"/>
        <v>0</v>
      </c>
      <c r="BH759" s="159">
        <f t="shared" si="124"/>
        <v>14</v>
      </c>
      <c r="BI759" s="159">
        <f t="shared" si="125"/>
        <v>0</v>
      </c>
      <c r="BJ759" s="159">
        <f t="shared" si="126"/>
        <v>0</v>
      </c>
    </row>
    <row r="760" spans="1:62" s="159" customFormat="1" ht="17.25" thickTop="1" thickBot="1">
      <c r="A760" s="326">
        <v>40504</v>
      </c>
      <c r="B760" s="327">
        <v>42512</v>
      </c>
      <c r="C760" s="149" t="s">
        <v>99</v>
      </c>
      <c r="D760" s="151">
        <v>1000</v>
      </c>
      <c r="E760" s="151"/>
      <c r="F760" s="151"/>
      <c r="G760" s="151">
        <f t="shared" si="131"/>
        <v>1000</v>
      </c>
      <c r="H760" s="149"/>
      <c r="I760" s="149"/>
      <c r="J760" s="150"/>
      <c r="K760" s="151">
        <f t="shared" si="135"/>
        <v>0</v>
      </c>
      <c r="L760" s="151">
        <f t="shared" si="136"/>
        <v>0</v>
      </c>
      <c r="M760" s="149" t="s">
        <v>3431</v>
      </c>
      <c r="N760" s="328"/>
      <c r="O760" s="329"/>
      <c r="P760" s="151">
        <f t="shared" si="137"/>
        <v>-1000</v>
      </c>
      <c r="Q760" s="327"/>
      <c r="R760" s="330"/>
      <c r="S760" s="330"/>
      <c r="T760" s="331"/>
      <c r="U760" s="332">
        <v>27705012105369</v>
      </c>
      <c r="V760" s="326"/>
      <c r="W760" s="149"/>
      <c r="X760" s="149"/>
      <c r="Y760" s="149"/>
      <c r="Z760" s="150"/>
      <c r="AA760" s="151">
        <f t="shared" si="134"/>
        <v>1000</v>
      </c>
      <c r="AB760" s="333">
        <f t="shared" si="132"/>
        <v>1000</v>
      </c>
      <c r="AC760" s="327"/>
      <c r="AD760" s="149"/>
      <c r="AE760" s="327"/>
      <c r="AF760" s="334" t="s">
        <v>285</v>
      </c>
      <c r="AG760" s="334" t="s">
        <v>111</v>
      </c>
      <c r="AH760" s="149"/>
      <c r="AI760" s="149"/>
      <c r="AJ760" s="335"/>
      <c r="AK760" s="149"/>
      <c r="AL760" s="327"/>
      <c r="AM760" s="149"/>
      <c r="AN760" s="327"/>
      <c r="AO760" s="327"/>
      <c r="AP760" s="149"/>
      <c r="AQ760" s="332"/>
      <c r="AR760" s="330"/>
      <c r="AS760" s="149"/>
      <c r="AT760" s="149"/>
      <c r="AU760" s="149"/>
      <c r="AV760" s="149"/>
      <c r="AW760" s="149"/>
      <c r="AX760" s="336"/>
      <c r="AY760" s="336"/>
      <c r="AZ760" s="336">
        <f t="shared" si="133"/>
        <v>0</v>
      </c>
      <c r="BA760" s="149"/>
      <c r="BB760" s="149"/>
      <c r="BC760" s="149"/>
      <c r="BD760" s="160" t="e">
        <f t="shared" si="120"/>
        <v>#DIV/0!</v>
      </c>
      <c r="BE760" s="160">
        <f t="shared" si="121"/>
        <v>0</v>
      </c>
      <c r="BF760" s="159">
        <f t="shared" si="122"/>
        <v>0</v>
      </c>
      <c r="BG760" s="159">
        <f t="shared" si="123"/>
        <v>0</v>
      </c>
      <c r="BH760" s="159">
        <f t="shared" si="124"/>
        <v>14</v>
      </c>
      <c r="BI760" s="159">
        <f t="shared" si="125"/>
        <v>0</v>
      </c>
      <c r="BJ760" s="159">
        <f t="shared" si="126"/>
        <v>0</v>
      </c>
    </row>
    <row r="761" spans="1:62" s="159" customFormat="1" ht="17.25" thickTop="1" thickBot="1">
      <c r="A761" s="326">
        <v>22440</v>
      </c>
      <c r="B761" s="327">
        <v>42644</v>
      </c>
      <c r="C761" s="149" t="s">
        <v>103</v>
      </c>
      <c r="D761" s="151">
        <v>10000</v>
      </c>
      <c r="E761" s="151"/>
      <c r="F761" s="151"/>
      <c r="G761" s="151">
        <f t="shared" si="131"/>
        <v>10000</v>
      </c>
      <c r="H761" s="149"/>
      <c r="I761" s="149"/>
      <c r="J761" s="150"/>
      <c r="K761" s="151">
        <f t="shared" si="135"/>
        <v>0</v>
      </c>
      <c r="L761" s="151">
        <f t="shared" si="136"/>
        <v>0</v>
      </c>
      <c r="M761" s="149" t="s">
        <v>3432</v>
      </c>
      <c r="N761" s="328"/>
      <c r="O761" s="329"/>
      <c r="P761" s="151">
        <f t="shared" si="137"/>
        <v>-10000</v>
      </c>
      <c r="Q761" s="327"/>
      <c r="R761" s="330"/>
      <c r="S761" s="330"/>
      <c r="T761" s="331"/>
      <c r="U761" s="332">
        <v>27312042702017</v>
      </c>
      <c r="V761" s="326"/>
      <c r="W761" s="149"/>
      <c r="X761" s="149"/>
      <c r="Y761" s="149"/>
      <c r="Z761" s="150"/>
      <c r="AA761" s="151">
        <f t="shared" si="134"/>
        <v>10000</v>
      </c>
      <c r="AB761" s="333">
        <f t="shared" si="132"/>
        <v>10000</v>
      </c>
      <c r="AC761" s="327"/>
      <c r="AD761" s="149"/>
      <c r="AE761" s="327"/>
      <c r="AF761" s="334" t="s">
        <v>342</v>
      </c>
      <c r="AG761" s="334" t="s">
        <v>111</v>
      </c>
      <c r="AH761" s="149"/>
      <c r="AI761" s="149"/>
      <c r="AJ761" s="335"/>
      <c r="AK761" s="149"/>
      <c r="AL761" s="327"/>
      <c r="AM761" s="149"/>
      <c r="AN761" s="327"/>
      <c r="AO761" s="327"/>
      <c r="AP761" s="149"/>
      <c r="AQ761" s="332"/>
      <c r="AR761" s="330"/>
      <c r="AS761" s="149"/>
      <c r="AT761" s="149"/>
      <c r="AU761" s="149"/>
      <c r="AV761" s="149"/>
      <c r="AW761" s="149"/>
      <c r="AX761" s="336"/>
      <c r="AY761" s="336"/>
      <c r="AZ761" s="336">
        <f t="shared" si="133"/>
        <v>0</v>
      </c>
      <c r="BA761" s="149"/>
      <c r="BB761" s="149"/>
      <c r="BC761" s="149"/>
      <c r="BD761" s="160" t="e">
        <f t="shared" si="120"/>
        <v>#DIV/0!</v>
      </c>
      <c r="BE761" s="160">
        <f t="shared" si="121"/>
        <v>0</v>
      </c>
      <c r="BF761" s="159">
        <f t="shared" si="122"/>
        <v>0</v>
      </c>
      <c r="BG761" s="159">
        <f t="shared" si="123"/>
        <v>0</v>
      </c>
      <c r="BH761" s="159">
        <f t="shared" si="124"/>
        <v>14</v>
      </c>
      <c r="BI761" s="159">
        <f t="shared" si="125"/>
        <v>0</v>
      </c>
      <c r="BJ761" s="159">
        <f t="shared" si="126"/>
        <v>0</v>
      </c>
    </row>
    <row r="762" spans="1:62" s="159" customFormat="1" ht="17.25" thickTop="1" thickBot="1">
      <c r="A762" s="326" t="s">
        <v>3433</v>
      </c>
      <c r="B762" s="327">
        <v>42484</v>
      </c>
      <c r="C762" s="149" t="s">
        <v>3434</v>
      </c>
      <c r="D762" s="151">
        <v>11100</v>
      </c>
      <c r="E762" s="151"/>
      <c r="F762" s="151"/>
      <c r="G762" s="151">
        <f t="shared" si="131"/>
        <v>11100</v>
      </c>
      <c r="H762" s="149"/>
      <c r="I762" s="149"/>
      <c r="J762" s="150"/>
      <c r="K762" s="151">
        <f t="shared" si="135"/>
        <v>0</v>
      </c>
      <c r="L762" s="151">
        <f t="shared" si="136"/>
        <v>0</v>
      </c>
      <c r="M762" s="149" t="s">
        <v>3435</v>
      </c>
      <c r="N762" s="328"/>
      <c r="O762" s="329"/>
      <c r="P762" s="151">
        <f t="shared" si="137"/>
        <v>-11100</v>
      </c>
      <c r="Q762" s="327"/>
      <c r="R762" s="330" t="s">
        <v>3436</v>
      </c>
      <c r="S762" s="330"/>
      <c r="T762" s="331"/>
      <c r="U762" s="332">
        <v>28007042101338</v>
      </c>
      <c r="V762" s="326"/>
      <c r="W762" s="149"/>
      <c r="X762" s="149"/>
      <c r="Y762" s="149"/>
      <c r="Z762" s="150"/>
      <c r="AA762" s="151">
        <f t="shared" si="134"/>
        <v>11100</v>
      </c>
      <c r="AB762" s="333">
        <f t="shared" si="132"/>
        <v>11100</v>
      </c>
      <c r="AC762" s="327"/>
      <c r="AD762" s="149"/>
      <c r="AE762" s="327"/>
      <c r="AF762" s="334" t="s">
        <v>222</v>
      </c>
      <c r="AG762" s="334" t="s">
        <v>222</v>
      </c>
      <c r="AH762" s="149"/>
      <c r="AI762" s="149"/>
      <c r="AJ762" s="335"/>
      <c r="AK762" s="149"/>
      <c r="AL762" s="327"/>
      <c r="AM762" s="149"/>
      <c r="AN762" s="327"/>
      <c r="AO762" s="327"/>
      <c r="AP762" s="149" t="s">
        <v>3437</v>
      </c>
      <c r="AQ762" s="332"/>
      <c r="AR762" s="330"/>
      <c r="AS762" s="149"/>
      <c r="AT762" s="149"/>
      <c r="AU762" s="149"/>
      <c r="AV762" s="149"/>
      <c r="AW762" s="149"/>
      <c r="AX762" s="336"/>
      <c r="AY762" s="336"/>
      <c r="AZ762" s="336">
        <f t="shared" si="133"/>
        <v>0</v>
      </c>
      <c r="BA762" s="149"/>
      <c r="BB762" s="149"/>
      <c r="BC762" s="149"/>
      <c r="BD762" s="160" t="e">
        <f t="shared" si="120"/>
        <v>#DIV/0!</v>
      </c>
      <c r="BE762" s="160">
        <f t="shared" si="121"/>
        <v>0</v>
      </c>
      <c r="BF762" s="159">
        <f t="shared" si="122"/>
        <v>11</v>
      </c>
      <c r="BG762" s="159">
        <f t="shared" si="123"/>
        <v>0</v>
      </c>
      <c r="BH762" s="159">
        <f t="shared" si="124"/>
        <v>14</v>
      </c>
      <c r="BI762" s="159">
        <f t="shared" si="125"/>
        <v>0</v>
      </c>
      <c r="BJ762" s="159">
        <f t="shared" si="126"/>
        <v>0</v>
      </c>
    </row>
    <row r="763" spans="1:62" s="159" customFormat="1" ht="17.25" thickTop="1" thickBot="1">
      <c r="A763" s="326">
        <v>20759</v>
      </c>
      <c r="B763" s="327">
        <v>42550</v>
      </c>
      <c r="C763" s="149" t="s">
        <v>103</v>
      </c>
      <c r="D763" s="151">
        <v>11800</v>
      </c>
      <c r="E763" s="151"/>
      <c r="F763" s="151"/>
      <c r="G763" s="151">
        <f t="shared" si="131"/>
        <v>11800</v>
      </c>
      <c r="H763" s="149"/>
      <c r="I763" s="149"/>
      <c r="J763" s="150"/>
      <c r="K763" s="151">
        <f t="shared" si="135"/>
        <v>0</v>
      </c>
      <c r="L763" s="151">
        <f t="shared" si="136"/>
        <v>0</v>
      </c>
      <c r="M763" s="149" t="s">
        <v>3438</v>
      </c>
      <c r="N763" s="328"/>
      <c r="O763" s="329"/>
      <c r="P763" s="151">
        <f t="shared" si="137"/>
        <v>-11800</v>
      </c>
      <c r="Q763" s="327"/>
      <c r="R763" s="330" t="s">
        <v>3439</v>
      </c>
      <c r="S763" s="330"/>
      <c r="T763" s="331"/>
      <c r="U763" s="332">
        <v>26610080102438</v>
      </c>
      <c r="V763" s="326"/>
      <c r="W763" s="149"/>
      <c r="X763" s="149"/>
      <c r="Y763" s="149"/>
      <c r="Z763" s="150"/>
      <c r="AA763" s="151">
        <f t="shared" si="134"/>
        <v>11800</v>
      </c>
      <c r="AB763" s="333">
        <f t="shared" si="132"/>
        <v>11800</v>
      </c>
      <c r="AC763" s="327"/>
      <c r="AD763" s="149"/>
      <c r="AE763" s="327"/>
      <c r="AF763" s="334" t="s">
        <v>407</v>
      </c>
      <c r="AG763" s="334" t="s">
        <v>286</v>
      </c>
      <c r="AH763" s="149"/>
      <c r="AI763" s="149"/>
      <c r="AJ763" s="335"/>
      <c r="AK763" s="149"/>
      <c r="AL763" s="327"/>
      <c r="AM763" s="149"/>
      <c r="AN763" s="327"/>
      <c r="AO763" s="327"/>
      <c r="AP763" s="149"/>
      <c r="AQ763" s="332"/>
      <c r="AR763" s="330"/>
      <c r="AS763" s="149"/>
      <c r="AT763" s="149"/>
      <c r="AU763" s="149"/>
      <c r="AV763" s="149"/>
      <c r="AW763" s="149"/>
      <c r="AX763" s="336"/>
      <c r="AY763" s="336"/>
      <c r="AZ763" s="336">
        <f t="shared" si="133"/>
        <v>0</v>
      </c>
      <c r="BA763" s="149"/>
      <c r="BB763" s="149"/>
      <c r="BC763" s="149"/>
      <c r="BD763" s="160" t="e">
        <f t="shared" si="120"/>
        <v>#DIV/0!</v>
      </c>
      <c r="BE763" s="160">
        <f t="shared" si="121"/>
        <v>0</v>
      </c>
      <c r="BF763" s="159">
        <f t="shared" si="122"/>
        <v>11</v>
      </c>
      <c r="BG763" s="159">
        <f t="shared" si="123"/>
        <v>0</v>
      </c>
      <c r="BH763" s="159">
        <f t="shared" si="124"/>
        <v>14</v>
      </c>
      <c r="BI763" s="159">
        <f t="shared" si="125"/>
        <v>0</v>
      </c>
      <c r="BJ763" s="159">
        <f t="shared" si="126"/>
        <v>0</v>
      </c>
    </row>
    <row r="764" spans="1:62" s="159" customFormat="1" ht="17.25" thickTop="1" thickBot="1">
      <c r="A764" s="326">
        <v>21110</v>
      </c>
      <c r="B764" s="327">
        <v>42567</v>
      </c>
      <c r="C764" s="149" t="s">
        <v>103</v>
      </c>
      <c r="D764" s="151">
        <v>5000</v>
      </c>
      <c r="E764" s="151"/>
      <c r="F764" s="151"/>
      <c r="G764" s="151">
        <f t="shared" si="131"/>
        <v>5000</v>
      </c>
      <c r="H764" s="149"/>
      <c r="I764" s="149"/>
      <c r="J764" s="150"/>
      <c r="K764" s="151">
        <f t="shared" si="135"/>
        <v>0</v>
      </c>
      <c r="L764" s="151">
        <f t="shared" si="136"/>
        <v>0</v>
      </c>
      <c r="M764" s="149" t="s">
        <v>3440</v>
      </c>
      <c r="N764" s="328"/>
      <c r="O764" s="329"/>
      <c r="P764" s="151">
        <f t="shared" si="137"/>
        <v>-5000</v>
      </c>
      <c r="Q764" s="327"/>
      <c r="R764" s="330" t="s">
        <v>3441</v>
      </c>
      <c r="S764" s="330"/>
      <c r="T764" s="331"/>
      <c r="U764" s="332">
        <v>27712112501098</v>
      </c>
      <c r="V764" s="326"/>
      <c r="W764" s="149"/>
      <c r="X764" s="149"/>
      <c r="Y764" s="149"/>
      <c r="Z764" s="150"/>
      <c r="AA764" s="151">
        <f t="shared" si="134"/>
        <v>5000</v>
      </c>
      <c r="AB764" s="333">
        <f t="shared" si="132"/>
        <v>5000</v>
      </c>
      <c r="AC764" s="327"/>
      <c r="AD764" s="149"/>
      <c r="AE764" s="327"/>
      <c r="AF764" s="334" t="s">
        <v>407</v>
      </c>
      <c r="AG764" s="334" t="s">
        <v>286</v>
      </c>
      <c r="AH764" s="149"/>
      <c r="AI764" s="149"/>
      <c r="AJ764" s="335"/>
      <c r="AK764" s="149"/>
      <c r="AL764" s="327"/>
      <c r="AM764" s="149"/>
      <c r="AN764" s="327"/>
      <c r="AO764" s="327"/>
      <c r="AP764" s="149"/>
      <c r="AQ764" s="332"/>
      <c r="AR764" s="330"/>
      <c r="AS764" s="149"/>
      <c r="AT764" s="149"/>
      <c r="AU764" s="149"/>
      <c r="AV764" s="149"/>
      <c r="AW764" s="149"/>
      <c r="AX764" s="336"/>
      <c r="AY764" s="336"/>
      <c r="AZ764" s="336">
        <f t="shared" si="133"/>
        <v>0</v>
      </c>
      <c r="BA764" s="149"/>
      <c r="BB764" s="149"/>
      <c r="BC764" s="149"/>
      <c r="BD764" s="160" t="e">
        <f t="shared" si="120"/>
        <v>#DIV/0!</v>
      </c>
      <c r="BE764" s="160">
        <f t="shared" si="121"/>
        <v>0</v>
      </c>
      <c r="BF764" s="159">
        <f t="shared" si="122"/>
        <v>11</v>
      </c>
      <c r="BG764" s="159">
        <f t="shared" si="123"/>
        <v>0</v>
      </c>
      <c r="BH764" s="159">
        <f t="shared" si="124"/>
        <v>14</v>
      </c>
      <c r="BI764" s="159">
        <f t="shared" si="125"/>
        <v>0</v>
      </c>
      <c r="BJ764" s="159">
        <f t="shared" si="126"/>
        <v>0</v>
      </c>
    </row>
    <row r="765" spans="1:62" s="159" customFormat="1" ht="17.25" thickTop="1" thickBot="1">
      <c r="A765" s="326">
        <v>20886</v>
      </c>
      <c r="B765" s="327">
        <v>42555</v>
      </c>
      <c r="C765" s="149" t="s">
        <v>103</v>
      </c>
      <c r="D765" s="151">
        <v>650</v>
      </c>
      <c r="E765" s="151"/>
      <c r="F765" s="151"/>
      <c r="G765" s="151">
        <f t="shared" si="131"/>
        <v>650</v>
      </c>
      <c r="H765" s="149"/>
      <c r="I765" s="149"/>
      <c r="J765" s="150"/>
      <c r="K765" s="151">
        <f t="shared" si="135"/>
        <v>0</v>
      </c>
      <c r="L765" s="151">
        <f t="shared" si="136"/>
        <v>0</v>
      </c>
      <c r="M765" s="149" t="s">
        <v>3442</v>
      </c>
      <c r="N765" s="328"/>
      <c r="O765" s="329"/>
      <c r="P765" s="151">
        <f t="shared" si="137"/>
        <v>-650</v>
      </c>
      <c r="Q765" s="327"/>
      <c r="R765" s="330" t="s">
        <v>3443</v>
      </c>
      <c r="S765" s="330"/>
      <c r="T765" s="331"/>
      <c r="U765" s="332">
        <v>26706220101337</v>
      </c>
      <c r="V765" s="326"/>
      <c r="W765" s="149"/>
      <c r="X765" s="149"/>
      <c r="Y765" s="149"/>
      <c r="Z765" s="150"/>
      <c r="AA765" s="151">
        <f t="shared" ref="AA765:AA791" si="138">G765+Z765</f>
        <v>650</v>
      </c>
      <c r="AB765" s="333">
        <f t="shared" si="132"/>
        <v>650</v>
      </c>
      <c r="AC765" s="327"/>
      <c r="AD765" s="149"/>
      <c r="AE765" s="327"/>
      <c r="AF765" s="334" t="s">
        <v>285</v>
      </c>
      <c r="AG765" s="334" t="s">
        <v>111</v>
      </c>
      <c r="AH765" s="149"/>
      <c r="AI765" s="149"/>
      <c r="AJ765" s="335"/>
      <c r="AK765" s="149"/>
      <c r="AL765" s="327"/>
      <c r="AM765" s="149"/>
      <c r="AN765" s="327"/>
      <c r="AO765" s="327"/>
      <c r="AP765" s="149"/>
      <c r="AQ765" s="332"/>
      <c r="AR765" s="330"/>
      <c r="AS765" s="149"/>
      <c r="AT765" s="149"/>
      <c r="AU765" s="149"/>
      <c r="AV765" s="149"/>
      <c r="AW765" s="149"/>
      <c r="AX765" s="336"/>
      <c r="AY765" s="336"/>
      <c r="AZ765" s="336">
        <f t="shared" si="133"/>
        <v>0</v>
      </c>
      <c r="BA765" s="149"/>
      <c r="BB765" s="149"/>
      <c r="BC765" s="149"/>
      <c r="BD765" s="160" t="e">
        <f t="shared" si="120"/>
        <v>#DIV/0!</v>
      </c>
      <c r="BE765" s="160">
        <f t="shared" si="121"/>
        <v>0</v>
      </c>
      <c r="BF765" s="159">
        <f t="shared" si="122"/>
        <v>11</v>
      </c>
      <c r="BG765" s="159">
        <f t="shared" si="123"/>
        <v>0</v>
      </c>
      <c r="BH765" s="159">
        <f t="shared" si="124"/>
        <v>14</v>
      </c>
      <c r="BI765" s="159">
        <f t="shared" si="125"/>
        <v>0</v>
      </c>
      <c r="BJ765" s="159">
        <f t="shared" si="126"/>
        <v>0</v>
      </c>
    </row>
    <row r="766" spans="1:62" s="159" customFormat="1" ht="17.25" thickTop="1" thickBot="1">
      <c r="A766" s="326">
        <v>38862</v>
      </c>
      <c r="B766" s="327">
        <v>42469</v>
      </c>
      <c r="C766" s="149" t="s">
        <v>103</v>
      </c>
      <c r="D766" s="151">
        <v>500</v>
      </c>
      <c r="E766" s="151"/>
      <c r="F766" s="151"/>
      <c r="G766" s="151">
        <f t="shared" si="131"/>
        <v>500</v>
      </c>
      <c r="H766" s="149"/>
      <c r="I766" s="149"/>
      <c r="J766" s="150"/>
      <c r="K766" s="151">
        <f t="shared" si="135"/>
        <v>0</v>
      </c>
      <c r="L766" s="151">
        <f t="shared" si="136"/>
        <v>0</v>
      </c>
      <c r="M766" s="149" t="s">
        <v>3444</v>
      </c>
      <c r="N766" s="328"/>
      <c r="O766" s="329"/>
      <c r="P766" s="151">
        <f t="shared" si="137"/>
        <v>-500</v>
      </c>
      <c r="Q766" s="327"/>
      <c r="R766" s="330" t="s">
        <v>3445</v>
      </c>
      <c r="S766" s="330"/>
      <c r="T766" s="331"/>
      <c r="U766" s="332">
        <v>25709022800535</v>
      </c>
      <c r="V766" s="326"/>
      <c r="W766" s="149"/>
      <c r="X766" s="149"/>
      <c r="Y766" s="149"/>
      <c r="Z766" s="150"/>
      <c r="AA766" s="151">
        <f t="shared" si="138"/>
        <v>500</v>
      </c>
      <c r="AB766" s="333">
        <f t="shared" si="132"/>
        <v>500</v>
      </c>
      <c r="AC766" s="327"/>
      <c r="AD766" s="149"/>
      <c r="AE766" s="327"/>
      <c r="AF766" s="334" t="s">
        <v>285</v>
      </c>
      <c r="AG766" s="334" t="s">
        <v>111</v>
      </c>
      <c r="AH766" s="149"/>
      <c r="AI766" s="149"/>
      <c r="AJ766" s="335"/>
      <c r="AK766" s="149"/>
      <c r="AL766" s="327"/>
      <c r="AM766" s="149"/>
      <c r="AN766" s="327"/>
      <c r="AO766" s="327"/>
      <c r="AP766" s="149"/>
      <c r="AQ766" s="332"/>
      <c r="AR766" s="330"/>
      <c r="AS766" s="149"/>
      <c r="AT766" s="149"/>
      <c r="AU766" s="149"/>
      <c r="AV766" s="149"/>
      <c r="AW766" s="149"/>
      <c r="AX766" s="336"/>
      <c r="AY766" s="336"/>
      <c r="AZ766" s="336">
        <f t="shared" si="133"/>
        <v>0</v>
      </c>
      <c r="BA766" s="149"/>
      <c r="BB766" s="149"/>
      <c r="BC766" s="149"/>
      <c r="BD766" s="160" t="e">
        <f t="shared" si="120"/>
        <v>#DIV/0!</v>
      </c>
      <c r="BE766" s="160">
        <f t="shared" si="121"/>
        <v>0</v>
      </c>
      <c r="BF766" s="159">
        <f t="shared" si="122"/>
        <v>11</v>
      </c>
      <c r="BG766" s="159">
        <f t="shared" si="123"/>
        <v>0</v>
      </c>
      <c r="BH766" s="159">
        <f t="shared" si="124"/>
        <v>14</v>
      </c>
      <c r="BI766" s="159">
        <f t="shared" si="125"/>
        <v>0</v>
      </c>
      <c r="BJ766" s="159">
        <f t="shared" si="126"/>
        <v>0</v>
      </c>
    </row>
    <row r="767" spans="1:62" s="159" customFormat="1" ht="17.25" thickTop="1" thickBot="1">
      <c r="A767" s="326" t="s">
        <v>3446</v>
      </c>
      <c r="B767" s="327" t="s">
        <v>3447</v>
      </c>
      <c r="C767" s="149" t="s">
        <v>103</v>
      </c>
      <c r="D767" s="151">
        <v>11210</v>
      </c>
      <c r="E767" s="151"/>
      <c r="F767" s="151"/>
      <c r="G767" s="151">
        <f t="shared" si="131"/>
        <v>11210</v>
      </c>
      <c r="H767" s="149"/>
      <c r="I767" s="149"/>
      <c r="J767" s="150"/>
      <c r="K767" s="151">
        <f t="shared" si="135"/>
        <v>0</v>
      </c>
      <c r="L767" s="151">
        <f t="shared" si="136"/>
        <v>0</v>
      </c>
      <c r="M767" s="149" t="s">
        <v>3448</v>
      </c>
      <c r="N767" s="328"/>
      <c r="O767" s="329"/>
      <c r="P767" s="151">
        <f t="shared" si="137"/>
        <v>-11210</v>
      </c>
      <c r="Q767" s="327"/>
      <c r="R767" s="330" t="s">
        <v>3449</v>
      </c>
      <c r="S767" s="330"/>
      <c r="T767" s="331"/>
      <c r="U767" s="332">
        <v>28403032103581</v>
      </c>
      <c r="V767" s="326"/>
      <c r="W767" s="149"/>
      <c r="X767" s="149"/>
      <c r="Y767" s="149"/>
      <c r="Z767" s="150"/>
      <c r="AA767" s="151">
        <f t="shared" si="138"/>
        <v>11210</v>
      </c>
      <c r="AB767" s="333">
        <f t="shared" si="132"/>
        <v>11210</v>
      </c>
      <c r="AC767" s="327"/>
      <c r="AD767" s="149"/>
      <c r="AE767" s="327"/>
      <c r="AF767" s="334" t="s">
        <v>3312</v>
      </c>
      <c r="AG767" s="334" t="s">
        <v>111</v>
      </c>
      <c r="AH767" s="149"/>
      <c r="AI767" s="149"/>
      <c r="AJ767" s="335"/>
      <c r="AK767" s="149"/>
      <c r="AL767" s="327"/>
      <c r="AM767" s="149"/>
      <c r="AN767" s="327"/>
      <c r="AO767" s="327"/>
      <c r="AP767" s="149" t="s">
        <v>3450</v>
      </c>
      <c r="AQ767" s="332"/>
      <c r="AR767" s="330" t="s">
        <v>3451</v>
      </c>
      <c r="AS767" s="149"/>
      <c r="AT767" s="149"/>
      <c r="AU767" s="149"/>
      <c r="AV767" s="149"/>
      <c r="AW767" s="149"/>
      <c r="AX767" s="336"/>
      <c r="AY767" s="336"/>
      <c r="AZ767" s="336">
        <f t="shared" si="133"/>
        <v>0</v>
      </c>
      <c r="BA767" s="149"/>
      <c r="BB767" s="149"/>
      <c r="BC767" s="149"/>
      <c r="BD767" s="160" t="e">
        <f t="shared" si="120"/>
        <v>#DIV/0!</v>
      </c>
      <c r="BE767" s="160">
        <f t="shared" si="121"/>
        <v>0</v>
      </c>
      <c r="BF767" s="159">
        <f t="shared" si="122"/>
        <v>11</v>
      </c>
      <c r="BG767" s="159">
        <f t="shared" si="123"/>
        <v>0</v>
      </c>
      <c r="BH767" s="159">
        <f t="shared" si="124"/>
        <v>14</v>
      </c>
      <c r="BI767" s="159">
        <f t="shared" si="125"/>
        <v>0</v>
      </c>
      <c r="BJ767" s="159">
        <f t="shared" si="126"/>
        <v>11</v>
      </c>
    </row>
    <row r="768" spans="1:62" s="159" customFormat="1" ht="17.25" thickTop="1" thickBot="1">
      <c r="A768" s="326">
        <v>21959</v>
      </c>
      <c r="B768" s="327">
        <v>42612</v>
      </c>
      <c r="C768" s="149" t="s">
        <v>103</v>
      </c>
      <c r="D768" s="151">
        <v>5000</v>
      </c>
      <c r="E768" s="151"/>
      <c r="F768" s="151"/>
      <c r="G768" s="151">
        <f t="shared" si="131"/>
        <v>5000</v>
      </c>
      <c r="H768" s="149"/>
      <c r="I768" s="149"/>
      <c r="J768" s="150"/>
      <c r="K768" s="151">
        <f t="shared" si="135"/>
        <v>0</v>
      </c>
      <c r="L768" s="151">
        <f t="shared" si="136"/>
        <v>0</v>
      </c>
      <c r="M768" s="149" t="s">
        <v>3367</v>
      </c>
      <c r="N768" s="328"/>
      <c r="O768" s="329"/>
      <c r="P768" s="151">
        <f t="shared" si="137"/>
        <v>-5000</v>
      </c>
      <c r="Q768" s="327"/>
      <c r="R768" s="330"/>
      <c r="S768" s="330"/>
      <c r="T768" s="331"/>
      <c r="U768" s="332">
        <v>26608300103258</v>
      </c>
      <c r="V768" s="326"/>
      <c r="W768" s="149"/>
      <c r="X768" s="149"/>
      <c r="Y768" s="149"/>
      <c r="Z768" s="150"/>
      <c r="AA768" s="151">
        <f t="shared" si="138"/>
        <v>5000</v>
      </c>
      <c r="AB768" s="333">
        <f t="shared" si="132"/>
        <v>5000</v>
      </c>
      <c r="AC768" s="327"/>
      <c r="AD768" s="149"/>
      <c r="AE768" s="327"/>
      <c r="AF768" s="334" t="s">
        <v>257</v>
      </c>
      <c r="AG768" s="334" t="s">
        <v>286</v>
      </c>
      <c r="AH768" s="149"/>
      <c r="AI768" s="149"/>
      <c r="AJ768" s="335"/>
      <c r="AK768" s="149"/>
      <c r="AL768" s="327"/>
      <c r="AM768" s="149"/>
      <c r="AN768" s="327"/>
      <c r="AO768" s="327"/>
      <c r="AP768" s="149"/>
      <c r="AQ768" s="332"/>
      <c r="AR768" s="330"/>
      <c r="AS768" s="149"/>
      <c r="AT768" s="149"/>
      <c r="AU768" s="149"/>
      <c r="AV768" s="149"/>
      <c r="AW768" s="149"/>
      <c r="AX768" s="336"/>
      <c r="AY768" s="336"/>
      <c r="AZ768" s="336">
        <f t="shared" si="133"/>
        <v>0</v>
      </c>
      <c r="BA768" s="149"/>
      <c r="BB768" s="149"/>
      <c r="BC768" s="149"/>
      <c r="BD768" s="160" t="e">
        <f t="shared" si="120"/>
        <v>#DIV/0!</v>
      </c>
      <c r="BE768" s="160">
        <f t="shared" si="121"/>
        <v>0</v>
      </c>
      <c r="BF768" s="159">
        <f t="shared" si="122"/>
        <v>0</v>
      </c>
      <c r="BG768" s="159">
        <f t="shared" si="123"/>
        <v>0</v>
      </c>
      <c r="BH768" s="159">
        <f t="shared" si="124"/>
        <v>14</v>
      </c>
      <c r="BI768" s="159">
        <f t="shared" si="125"/>
        <v>0</v>
      </c>
      <c r="BJ768" s="159">
        <f t="shared" si="126"/>
        <v>0</v>
      </c>
    </row>
    <row r="769" spans="1:62" s="159" customFormat="1" ht="17.25" thickTop="1" thickBot="1">
      <c r="A769" s="326">
        <v>20570</v>
      </c>
      <c r="B769" s="327">
        <v>42541</v>
      </c>
      <c r="C769" s="149" t="s">
        <v>103</v>
      </c>
      <c r="D769" s="151">
        <v>500</v>
      </c>
      <c r="E769" s="151"/>
      <c r="F769" s="151"/>
      <c r="G769" s="151">
        <f t="shared" si="131"/>
        <v>500</v>
      </c>
      <c r="H769" s="149"/>
      <c r="I769" s="149"/>
      <c r="J769" s="150"/>
      <c r="K769" s="151">
        <f t="shared" si="135"/>
        <v>0</v>
      </c>
      <c r="L769" s="151">
        <f t="shared" si="136"/>
        <v>0</v>
      </c>
      <c r="M769" s="149" t="s">
        <v>3452</v>
      </c>
      <c r="N769" s="328"/>
      <c r="O769" s="329"/>
      <c r="P769" s="151">
        <f t="shared" si="137"/>
        <v>-500</v>
      </c>
      <c r="Q769" s="327"/>
      <c r="R769" s="330" t="s">
        <v>3453</v>
      </c>
      <c r="S769" s="330"/>
      <c r="T769" s="331"/>
      <c r="U769" s="332">
        <v>27610180102011</v>
      </c>
      <c r="V769" s="326"/>
      <c r="W769" s="149"/>
      <c r="X769" s="149"/>
      <c r="Y769" s="149"/>
      <c r="Z769" s="150"/>
      <c r="AA769" s="151">
        <f t="shared" si="138"/>
        <v>500</v>
      </c>
      <c r="AB769" s="333">
        <f t="shared" si="132"/>
        <v>500</v>
      </c>
      <c r="AC769" s="327"/>
      <c r="AD769" s="149"/>
      <c r="AE769" s="327"/>
      <c r="AF769" s="334" t="s">
        <v>257</v>
      </c>
      <c r="AG769" s="334" t="s">
        <v>286</v>
      </c>
      <c r="AH769" s="149"/>
      <c r="AI769" s="149"/>
      <c r="AJ769" s="335"/>
      <c r="AK769" s="149"/>
      <c r="AL769" s="327"/>
      <c r="AM769" s="149"/>
      <c r="AN769" s="327"/>
      <c r="AO769" s="327"/>
      <c r="AP769" s="149"/>
      <c r="AQ769" s="332"/>
      <c r="AR769" s="330"/>
      <c r="AS769" s="149"/>
      <c r="AT769" s="149"/>
      <c r="AU769" s="149"/>
      <c r="AV769" s="149"/>
      <c r="AW769" s="149"/>
      <c r="AX769" s="336"/>
      <c r="AY769" s="336"/>
      <c r="AZ769" s="336">
        <f t="shared" si="133"/>
        <v>0</v>
      </c>
      <c r="BA769" s="149"/>
      <c r="BB769" s="149"/>
      <c r="BC769" s="149"/>
      <c r="BD769" s="160" t="e">
        <f t="shared" si="120"/>
        <v>#DIV/0!</v>
      </c>
      <c r="BE769" s="160">
        <f t="shared" si="121"/>
        <v>0</v>
      </c>
      <c r="BF769" s="159">
        <f t="shared" si="122"/>
        <v>11</v>
      </c>
      <c r="BG769" s="159">
        <f t="shared" si="123"/>
        <v>0</v>
      </c>
      <c r="BH769" s="159">
        <f t="shared" si="124"/>
        <v>14</v>
      </c>
      <c r="BI769" s="159">
        <f t="shared" si="125"/>
        <v>0</v>
      </c>
      <c r="BJ769" s="159">
        <f t="shared" si="126"/>
        <v>0</v>
      </c>
    </row>
    <row r="770" spans="1:62" s="159" customFormat="1" ht="17.25" thickTop="1" thickBot="1">
      <c r="A770" s="326">
        <v>20101</v>
      </c>
      <c r="B770" s="327">
        <v>42506</v>
      </c>
      <c r="C770" s="149" t="s">
        <v>103</v>
      </c>
      <c r="D770" s="151">
        <v>3000</v>
      </c>
      <c r="E770" s="151"/>
      <c r="F770" s="151"/>
      <c r="G770" s="151">
        <f t="shared" si="131"/>
        <v>3000</v>
      </c>
      <c r="H770" s="149"/>
      <c r="I770" s="149"/>
      <c r="J770" s="150"/>
      <c r="K770" s="151">
        <f t="shared" si="135"/>
        <v>0</v>
      </c>
      <c r="L770" s="151">
        <f t="shared" si="136"/>
        <v>0</v>
      </c>
      <c r="M770" s="149" t="s">
        <v>3454</v>
      </c>
      <c r="N770" s="328"/>
      <c r="O770" s="329"/>
      <c r="P770" s="151">
        <f t="shared" si="137"/>
        <v>-3000</v>
      </c>
      <c r="Q770" s="327"/>
      <c r="R770" s="330" t="s">
        <v>3455</v>
      </c>
      <c r="S770" s="330"/>
      <c r="T770" s="331"/>
      <c r="U770" s="332">
        <v>28202272401036</v>
      </c>
      <c r="V770" s="326"/>
      <c r="W770" s="149"/>
      <c r="X770" s="149"/>
      <c r="Y770" s="149"/>
      <c r="Z770" s="150"/>
      <c r="AA770" s="151">
        <f t="shared" si="138"/>
        <v>3000</v>
      </c>
      <c r="AB770" s="333">
        <f t="shared" si="132"/>
        <v>3000</v>
      </c>
      <c r="AC770" s="327"/>
      <c r="AD770" s="149"/>
      <c r="AE770" s="327"/>
      <c r="AF770" s="334" t="s">
        <v>41</v>
      </c>
      <c r="AG770" s="334" t="s">
        <v>41</v>
      </c>
      <c r="AH770" s="149"/>
      <c r="AI770" s="149"/>
      <c r="AJ770" s="335"/>
      <c r="AK770" s="149"/>
      <c r="AL770" s="327"/>
      <c r="AM770" s="149"/>
      <c r="AN770" s="327"/>
      <c r="AO770" s="327"/>
      <c r="AP770" s="149"/>
      <c r="AQ770" s="332"/>
      <c r="AR770" s="330"/>
      <c r="AS770" s="149"/>
      <c r="AT770" s="149"/>
      <c r="AU770" s="149"/>
      <c r="AV770" s="149"/>
      <c r="AW770" s="149"/>
      <c r="AX770" s="336"/>
      <c r="AY770" s="336"/>
      <c r="AZ770" s="336">
        <f t="shared" si="133"/>
        <v>0</v>
      </c>
      <c r="BA770" s="149"/>
      <c r="BB770" s="149"/>
      <c r="BC770" s="149"/>
      <c r="BD770" s="160" t="e">
        <f t="shared" ref="BD770:BD796" si="139">D770/J770</f>
        <v>#DIV/0!</v>
      </c>
      <c r="BE770" s="160">
        <f t="shared" ref="BE770:BE796" si="140">E770/P770</f>
        <v>0</v>
      </c>
      <c r="BF770" s="159">
        <f t="shared" ref="BF770:BF796" si="141">LEN(R770)</f>
        <v>11</v>
      </c>
      <c r="BG770" s="159">
        <f t="shared" ref="BG770:BG796" si="142">LEN(S770)</f>
        <v>0</v>
      </c>
      <c r="BH770" s="159">
        <f t="shared" ref="BH770:BH796" si="143">LEN(U770)</f>
        <v>14</v>
      </c>
      <c r="BI770" s="159">
        <f t="shared" ref="BI770:BI796" si="144">LEN(AQ770)</f>
        <v>0</v>
      </c>
      <c r="BJ770" s="159">
        <f t="shared" ref="BJ770:BJ796" si="145">LEN(AR770)</f>
        <v>0</v>
      </c>
    </row>
    <row r="771" spans="1:62" s="159" customFormat="1" ht="17.25" thickTop="1" thickBot="1">
      <c r="A771" s="326">
        <v>19116</v>
      </c>
      <c r="B771" s="327">
        <v>42439</v>
      </c>
      <c r="C771" s="149" t="s">
        <v>103</v>
      </c>
      <c r="D771" s="151">
        <v>1000</v>
      </c>
      <c r="E771" s="151"/>
      <c r="F771" s="151"/>
      <c r="G771" s="151">
        <f t="shared" si="131"/>
        <v>1000</v>
      </c>
      <c r="H771" s="149"/>
      <c r="I771" s="149"/>
      <c r="J771" s="150"/>
      <c r="K771" s="151">
        <f t="shared" si="135"/>
        <v>0</v>
      </c>
      <c r="L771" s="151">
        <f t="shared" si="136"/>
        <v>0</v>
      </c>
      <c r="M771" s="149" t="s">
        <v>3456</v>
      </c>
      <c r="N771" s="328"/>
      <c r="O771" s="329"/>
      <c r="P771" s="151">
        <f t="shared" si="137"/>
        <v>-1000</v>
      </c>
      <c r="Q771" s="327"/>
      <c r="R771" s="330" t="s">
        <v>3457</v>
      </c>
      <c r="S771" s="330"/>
      <c r="T771" s="331"/>
      <c r="U771" s="332">
        <v>27804252400153</v>
      </c>
      <c r="V771" s="326"/>
      <c r="W771" s="149"/>
      <c r="X771" s="149"/>
      <c r="Y771" s="149"/>
      <c r="Z771" s="150"/>
      <c r="AA771" s="151">
        <f t="shared" si="138"/>
        <v>1000</v>
      </c>
      <c r="AB771" s="333">
        <f t="shared" si="132"/>
        <v>1000</v>
      </c>
      <c r="AC771" s="327"/>
      <c r="AD771" s="149"/>
      <c r="AE771" s="327"/>
      <c r="AF771" s="334" t="s">
        <v>222</v>
      </c>
      <c r="AG771" s="334" t="s">
        <v>222</v>
      </c>
      <c r="AH771" s="149"/>
      <c r="AI771" s="149"/>
      <c r="AJ771" s="335"/>
      <c r="AK771" s="149"/>
      <c r="AL771" s="327"/>
      <c r="AM771" s="149"/>
      <c r="AN771" s="327"/>
      <c r="AO771" s="327"/>
      <c r="AP771" s="149"/>
      <c r="AQ771" s="332"/>
      <c r="AR771" s="330"/>
      <c r="AS771" s="149"/>
      <c r="AT771" s="149"/>
      <c r="AU771" s="149"/>
      <c r="AV771" s="149"/>
      <c r="AW771" s="149"/>
      <c r="AX771" s="336"/>
      <c r="AY771" s="336"/>
      <c r="AZ771" s="336">
        <f t="shared" si="133"/>
        <v>0</v>
      </c>
      <c r="BA771" s="149"/>
      <c r="BB771" s="149"/>
      <c r="BC771" s="149"/>
      <c r="BD771" s="160" t="e">
        <f t="shared" si="139"/>
        <v>#DIV/0!</v>
      </c>
      <c r="BE771" s="160">
        <f t="shared" si="140"/>
        <v>0</v>
      </c>
      <c r="BF771" s="159">
        <f t="shared" si="141"/>
        <v>11</v>
      </c>
      <c r="BG771" s="159">
        <f t="shared" si="142"/>
        <v>0</v>
      </c>
      <c r="BH771" s="159">
        <f t="shared" si="143"/>
        <v>14</v>
      </c>
      <c r="BI771" s="159">
        <f t="shared" si="144"/>
        <v>0</v>
      </c>
      <c r="BJ771" s="159">
        <f t="shared" si="145"/>
        <v>0</v>
      </c>
    </row>
    <row r="772" spans="1:62" s="159" customFormat="1" ht="17.25" thickTop="1" thickBot="1">
      <c r="A772" s="326">
        <v>19401</v>
      </c>
      <c r="B772" s="327">
        <v>42454</v>
      </c>
      <c r="C772" s="149" t="s">
        <v>103</v>
      </c>
      <c r="D772" s="151">
        <v>1000</v>
      </c>
      <c r="E772" s="151"/>
      <c r="F772" s="151"/>
      <c r="G772" s="151">
        <f t="shared" si="131"/>
        <v>1000</v>
      </c>
      <c r="H772" s="149"/>
      <c r="I772" s="149"/>
      <c r="J772" s="150"/>
      <c r="K772" s="151">
        <f t="shared" si="135"/>
        <v>0</v>
      </c>
      <c r="L772" s="151">
        <f t="shared" si="136"/>
        <v>0</v>
      </c>
      <c r="M772" s="149" t="s">
        <v>3458</v>
      </c>
      <c r="N772" s="328"/>
      <c r="O772" s="329"/>
      <c r="P772" s="151">
        <f t="shared" si="137"/>
        <v>-1000</v>
      </c>
      <c r="Q772" s="327"/>
      <c r="R772" s="330" t="s">
        <v>3459</v>
      </c>
      <c r="S772" s="330"/>
      <c r="T772" s="331"/>
      <c r="U772" s="332">
        <v>27506160103658</v>
      </c>
      <c r="V772" s="326"/>
      <c r="W772" s="149"/>
      <c r="X772" s="149"/>
      <c r="Y772" s="149"/>
      <c r="Z772" s="150"/>
      <c r="AA772" s="151">
        <f t="shared" si="138"/>
        <v>1000</v>
      </c>
      <c r="AB772" s="333">
        <f t="shared" si="132"/>
        <v>1000</v>
      </c>
      <c r="AC772" s="327"/>
      <c r="AD772" s="149"/>
      <c r="AE772" s="327"/>
      <c r="AF772" s="334" t="s">
        <v>285</v>
      </c>
      <c r="AG772" s="334" t="s">
        <v>111</v>
      </c>
      <c r="AH772" s="149"/>
      <c r="AI772" s="149"/>
      <c r="AJ772" s="335"/>
      <c r="AK772" s="149"/>
      <c r="AL772" s="327"/>
      <c r="AM772" s="149"/>
      <c r="AN772" s="327"/>
      <c r="AO772" s="327"/>
      <c r="AP772" s="149"/>
      <c r="AQ772" s="332"/>
      <c r="AR772" s="330"/>
      <c r="AS772" s="149"/>
      <c r="AT772" s="149"/>
      <c r="AU772" s="149"/>
      <c r="AV772" s="149"/>
      <c r="AW772" s="149"/>
      <c r="AX772" s="336"/>
      <c r="AY772" s="336"/>
      <c r="AZ772" s="336">
        <f t="shared" si="133"/>
        <v>0</v>
      </c>
      <c r="BA772" s="149"/>
      <c r="BB772" s="149"/>
      <c r="BC772" s="149"/>
      <c r="BD772" s="160" t="e">
        <f t="shared" si="139"/>
        <v>#DIV/0!</v>
      </c>
      <c r="BE772" s="160">
        <f t="shared" si="140"/>
        <v>0</v>
      </c>
      <c r="BF772" s="159">
        <f t="shared" si="141"/>
        <v>11</v>
      </c>
      <c r="BG772" s="159">
        <f t="shared" si="142"/>
        <v>0</v>
      </c>
      <c r="BH772" s="159">
        <f t="shared" si="143"/>
        <v>14</v>
      </c>
      <c r="BI772" s="159">
        <f t="shared" si="144"/>
        <v>0</v>
      </c>
      <c r="BJ772" s="159">
        <f t="shared" si="145"/>
        <v>0</v>
      </c>
    </row>
    <row r="773" spans="1:62" s="159" customFormat="1" ht="17.25" thickTop="1" thickBot="1">
      <c r="A773" s="326">
        <v>22866</v>
      </c>
      <c r="B773" s="327">
        <v>42678</v>
      </c>
      <c r="C773" s="149" t="s">
        <v>103</v>
      </c>
      <c r="D773" s="151">
        <v>11200</v>
      </c>
      <c r="E773" s="151"/>
      <c r="F773" s="151"/>
      <c r="G773" s="151">
        <f t="shared" si="131"/>
        <v>11200</v>
      </c>
      <c r="H773" s="149"/>
      <c r="I773" s="149"/>
      <c r="J773" s="150"/>
      <c r="K773" s="151">
        <f t="shared" si="135"/>
        <v>0</v>
      </c>
      <c r="L773" s="151">
        <f t="shared" si="136"/>
        <v>0</v>
      </c>
      <c r="M773" s="149" t="s">
        <v>3460</v>
      </c>
      <c r="N773" s="328"/>
      <c r="O773" s="329"/>
      <c r="P773" s="151">
        <f t="shared" si="137"/>
        <v>-11200</v>
      </c>
      <c r="Q773" s="327"/>
      <c r="R773" s="330" t="s">
        <v>3461</v>
      </c>
      <c r="S773" s="330"/>
      <c r="T773" s="331"/>
      <c r="U773" s="332">
        <v>26609250101719</v>
      </c>
      <c r="V773" s="326"/>
      <c r="W773" s="149"/>
      <c r="X773" s="149"/>
      <c r="Y773" s="149"/>
      <c r="Z773" s="150"/>
      <c r="AA773" s="151">
        <f t="shared" si="138"/>
        <v>11200</v>
      </c>
      <c r="AB773" s="333">
        <f t="shared" si="132"/>
        <v>11200</v>
      </c>
      <c r="AC773" s="327"/>
      <c r="AD773" s="149"/>
      <c r="AE773" s="327"/>
      <c r="AF773" s="334" t="s">
        <v>327</v>
      </c>
      <c r="AG773" s="334" t="s">
        <v>264</v>
      </c>
      <c r="AH773" s="149"/>
      <c r="AI773" s="149"/>
      <c r="AJ773" s="335"/>
      <c r="AK773" s="149"/>
      <c r="AL773" s="327"/>
      <c r="AM773" s="149"/>
      <c r="AN773" s="327"/>
      <c r="AO773" s="327"/>
      <c r="AP773" s="149"/>
      <c r="AQ773" s="332"/>
      <c r="AR773" s="330"/>
      <c r="AS773" s="149"/>
      <c r="AT773" s="149"/>
      <c r="AU773" s="149"/>
      <c r="AV773" s="149"/>
      <c r="AW773" s="149"/>
      <c r="AX773" s="336"/>
      <c r="AY773" s="336"/>
      <c r="AZ773" s="336">
        <f t="shared" si="133"/>
        <v>0</v>
      </c>
      <c r="BA773" s="149"/>
      <c r="BB773" s="149"/>
      <c r="BC773" s="149"/>
      <c r="BD773" s="160" t="e">
        <f t="shared" si="139"/>
        <v>#DIV/0!</v>
      </c>
      <c r="BE773" s="160">
        <f t="shared" si="140"/>
        <v>0</v>
      </c>
      <c r="BF773" s="159">
        <f t="shared" si="141"/>
        <v>11</v>
      </c>
      <c r="BG773" s="159">
        <f t="shared" si="142"/>
        <v>0</v>
      </c>
      <c r="BH773" s="159">
        <f t="shared" si="143"/>
        <v>14</v>
      </c>
      <c r="BI773" s="159">
        <f t="shared" si="144"/>
        <v>0</v>
      </c>
      <c r="BJ773" s="159">
        <f t="shared" si="145"/>
        <v>0</v>
      </c>
    </row>
    <row r="774" spans="1:62" s="159" customFormat="1" ht="17.25" thickTop="1" thickBot="1">
      <c r="A774" s="326">
        <v>22888</v>
      </c>
      <c r="B774" s="327">
        <v>42679</v>
      </c>
      <c r="C774" s="149" t="s">
        <v>103</v>
      </c>
      <c r="D774" s="151">
        <v>1000</v>
      </c>
      <c r="E774" s="151"/>
      <c r="F774" s="151"/>
      <c r="G774" s="151">
        <f t="shared" si="131"/>
        <v>1000</v>
      </c>
      <c r="H774" s="149"/>
      <c r="I774" s="149"/>
      <c r="J774" s="150"/>
      <c r="K774" s="151">
        <f t="shared" si="135"/>
        <v>0</v>
      </c>
      <c r="L774" s="151">
        <f t="shared" si="136"/>
        <v>0</v>
      </c>
      <c r="M774" s="149" t="s">
        <v>3462</v>
      </c>
      <c r="N774" s="328"/>
      <c r="O774" s="329"/>
      <c r="P774" s="151">
        <f t="shared" si="137"/>
        <v>-1000</v>
      </c>
      <c r="Q774" s="327"/>
      <c r="R774" s="330" t="s">
        <v>3463</v>
      </c>
      <c r="S774" s="330"/>
      <c r="T774" s="331"/>
      <c r="U774" s="332">
        <v>28106021501491</v>
      </c>
      <c r="V774" s="326"/>
      <c r="W774" s="149"/>
      <c r="X774" s="149"/>
      <c r="Y774" s="149"/>
      <c r="Z774" s="150"/>
      <c r="AA774" s="151">
        <f t="shared" si="138"/>
        <v>1000</v>
      </c>
      <c r="AB774" s="333">
        <f t="shared" si="132"/>
        <v>1000</v>
      </c>
      <c r="AC774" s="327"/>
      <c r="AD774" s="149"/>
      <c r="AE774" s="327"/>
      <c r="AF774" s="334" t="s">
        <v>264</v>
      </c>
      <c r="AG774" s="334" t="s">
        <v>264</v>
      </c>
      <c r="AH774" s="149"/>
      <c r="AI774" s="149"/>
      <c r="AJ774" s="335"/>
      <c r="AK774" s="149"/>
      <c r="AL774" s="327"/>
      <c r="AM774" s="149"/>
      <c r="AN774" s="327"/>
      <c r="AO774" s="327"/>
      <c r="AP774" s="149"/>
      <c r="AQ774" s="332"/>
      <c r="AR774" s="330"/>
      <c r="AS774" s="149"/>
      <c r="AT774" s="149"/>
      <c r="AU774" s="149"/>
      <c r="AV774" s="149"/>
      <c r="AW774" s="149"/>
      <c r="AX774" s="336"/>
      <c r="AY774" s="336"/>
      <c r="AZ774" s="336">
        <f t="shared" si="133"/>
        <v>0</v>
      </c>
      <c r="BA774" s="149"/>
      <c r="BB774" s="149"/>
      <c r="BC774" s="149"/>
      <c r="BD774" s="160" t="e">
        <f t="shared" si="139"/>
        <v>#DIV/0!</v>
      </c>
      <c r="BE774" s="160">
        <f t="shared" si="140"/>
        <v>0</v>
      </c>
      <c r="BF774" s="159">
        <f t="shared" si="141"/>
        <v>11</v>
      </c>
      <c r="BG774" s="159">
        <f t="shared" si="142"/>
        <v>0</v>
      </c>
      <c r="BH774" s="159">
        <f t="shared" si="143"/>
        <v>14</v>
      </c>
      <c r="BI774" s="159">
        <f t="shared" si="144"/>
        <v>0</v>
      </c>
      <c r="BJ774" s="159">
        <f t="shared" si="145"/>
        <v>0</v>
      </c>
    </row>
    <row r="775" spans="1:62" s="159" customFormat="1" ht="17.25" thickTop="1" thickBot="1">
      <c r="A775" s="326">
        <v>22820</v>
      </c>
      <c r="B775" s="327">
        <v>42675</v>
      </c>
      <c r="C775" s="149" t="s">
        <v>103</v>
      </c>
      <c r="D775" s="151">
        <v>500</v>
      </c>
      <c r="E775" s="151"/>
      <c r="F775" s="151"/>
      <c r="G775" s="151">
        <f t="shared" si="131"/>
        <v>500</v>
      </c>
      <c r="H775" s="149"/>
      <c r="I775" s="149"/>
      <c r="J775" s="150"/>
      <c r="K775" s="151">
        <f t="shared" si="135"/>
        <v>0</v>
      </c>
      <c r="L775" s="151">
        <f t="shared" si="136"/>
        <v>0</v>
      </c>
      <c r="M775" s="149" t="s">
        <v>3464</v>
      </c>
      <c r="N775" s="328"/>
      <c r="O775" s="329"/>
      <c r="P775" s="151">
        <f t="shared" si="137"/>
        <v>-500</v>
      </c>
      <c r="Q775" s="327"/>
      <c r="R775" s="330" t="s">
        <v>3465</v>
      </c>
      <c r="S775" s="330"/>
      <c r="T775" s="331"/>
      <c r="U775" s="332">
        <v>28108110100915</v>
      </c>
      <c r="V775" s="326"/>
      <c r="W775" s="149"/>
      <c r="X775" s="149"/>
      <c r="Y775" s="149"/>
      <c r="Z775" s="150"/>
      <c r="AA775" s="151">
        <f t="shared" si="138"/>
        <v>500</v>
      </c>
      <c r="AB775" s="333">
        <f t="shared" si="132"/>
        <v>500</v>
      </c>
      <c r="AC775" s="327"/>
      <c r="AD775" s="149"/>
      <c r="AE775" s="327"/>
      <c r="AF775" s="334" t="s">
        <v>407</v>
      </c>
      <c r="AG775" s="334" t="s">
        <v>286</v>
      </c>
      <c r="AH775" s="149"/>
      <c r="AI775" s="149"/>
      <c r="AJ775" s="335"/>
      <c r="AK775" s="149"/>
      <c r="AL775" s="327"/>
      <c r="AM775" s="149"/>
      <c r="AN775" s="327"/>
      <c r="AO775" s="327"/>
      <c r="AP775" s="149"/>
      <c r="AQ775" s="332"/>
      <c r="AR775" s="330"/>
      <c r="AS775" s="149"/>
      <c r="AT775" s="149"/>
      <c r="AU775" s="149"/>
      <c r="AV775" s="149"/>
      <c r="AW775" s="149"/>
      <c r="AX775" s="336"/>
      <c r="AY775" s="336"/>
      <c r="AZ775" s="336">
        <f t="shared" si="133"/>
        <v>0</v>
      </c>
      <c r="BA775" s="149"/>
      <c r="BB775" s="149"/>
      <c r="BC775" s="149"/>
      <c r="BD775" s="160" t="e">
        <f t="shared" si="139"/>
        <v>#DIV/0!</v>
      </c>
      <c r="BE775" s="160">
        <f t="shared" si="140"/>
        <v>0</v>
      </c>
      <c r="BF775" s="159">
        <f t="shared" si="141"/>
        <v>11</v>
      </c>
      <c r="BG775" s="159">
        <f t="shared" si="142"/>
        <v>0</v>
      </c>
      <c r="BH775" s="159">
        <f t="shared" si="143"/>
        <v>14</v>
      </c>
      <c r="BI775" s="159">
        <f t="shared" si="144"/>
        <v>0</v>
      </c>
      <c r="BJ775" s="159">
        <f t="shared" si="145"/>
        <v>0</v>
      </c>
    </row>
    <row r="776" spans="1:62" s="159" customFormat="1" ht="17.25" thickTop="1" thickBot="1">
      <c r="A776" s="326">
        <v>22401</v>
      </c>
      <c r="B776" s="327">
        <v>42642</v>
      </c>
      <c r="C776" s="149" t="s">
        <v>103</v>
      </c>
      <c r="D776" s="151">
        <v>1000</v>
      </c>
      <c r="E776" s="151"/>
      <c r="F776" s="151"/>
      <c r="G776" s="151">
        <f t="shared" si="131"/>
        <v>1000</v>
      </c>
      <c r="H776" s="149"/>
      <c r="I776" s="149"/>
      <c r="J776" s="150"/>
      <c r="K776" s="151">
        <f t="shared" si="135"/>
        <v>0</v>
      </c>
      <c r="L776" s="151">
        <f t="shared" si="136"/>
        <v>0</v>
      </c>
      <c r="M776" s="149" t="s">
        <v>3466</v>
      </c>
      <c r="N776" s="328"/>
      <c r="O776" s="329"/>
      <c r="P776" s="151">
        <f t="shared" si="137"/>
        <v>-1000</v>
      </c>
      <c r="Q776" s="327"/>
      <c r="R776" s="330" t="s">
        <v>3467</v>
      </c>
      <c r="S776" s="330"/>
      <c r="T776" s="331"/>
      <c r="U776" s="332">
        <v>29007050103921</v>
      </c>
      <c r="V776" s="326"/>
      <c r="W776" s="149"/>
      <c r="X776" s="149"/>
      <c r="Y776" s="149"/>
      <c r="Z776" s="150"/>
      <c r="AA776" s="151">
        <f t="shared" si="138"/>
        <v>1000</v>
      </c>
      <c r="AB776" s="333">
        <f t="shared" si="132"/>
        <v>1000</v>
      </c>
      <c r="AC776" s="327"/>
      <c r="AD776" s="149"/>
      <c r="AE776" s="327"/>
      <c r="AF776" s="334" t="s">
        <v>257</v>
      </c>
      <c r="AG776" s="334" t="s">
        <v>286</v>
      </c>
      <c r="AH776" s="149"/>
      <c r="AI776" s="149"/>
      <c r="AJ776" s="335"/>
      <c r="AK776" s="149"/>
      <c r="AL776" s="327"/>
      <c r="AM776" s="149"/>
      <c r="AN776" s="327"/>
      <c r="AO776" s="327"/>
      <c r="AP776" s="149"/>
      <c r="AQ776" s="332"/>
      <c r="AR776" s="330"/>
      <c r="AS776" s="149"/>
      <c r="AT776" s="149"/>
      <c r="AU776" s="149"/>
      <c r="AV776" s="149"/>
      <c r="AW776" s="149"/>
      <c r="AX776" s="336"/>
      <c r="AY776" s="336"/>
      <c r="AZ776" s="336">
        <f t="shared" si="133"/>
        <v>0</v>
      </c>
      <c r="BA776" s="149"/>
      <c r="BB776" s="149"/>
      <c r="BC776" s="149"/>
      <c r="BD776" s="160" t="e">
        <f t="shared" si="139"/>
        <v>#DIV/0!</v>
      </c>
      <c r="BE776" s="160">
        <f t="shared" si="140"/>
        <v>0</v>
      </c>
      <c r="BF776" s="159">
        <f t="shared" si="141"/>
        <v>11</v>
      </c>
      <c r="BG776" s="159">
        <f t="shared" si="142"/>
        <v>0</v>
      </c>
      <c r="BH776" s="159">
        <f t="shared" si="143"/>
        <v>14</v>
      </c>
      <c r="BI776" s="159">
        <f t="shared" si="144"/>
        <v>0</v>
      </c>
      <c r="BJ776" s="159">
        <f t="shared" si="145"/>
        <v>0</v>
      </c>
    </row>
    <row r="777" spans="1:62" s="159" customFormat="1" ht="17.25" thickTop="1" thickBot="1">
      <c r="A777" s="326">
        <v>22339</v>
      </c>
      <c r="B777" s="327">
        <v>42637</v>
      </c>
      <c r="C777" s="149" t="s">
        <v>103</v>
      </c>
      <c r="D777" s="151">
        <v>1000</v>
      </c>
      <c r="E777" s="151"/>
      <c r="F777" s="151"/>
      <c r="G777" s="151">
        <f t="shared" si="131"/>
        <v>1000</v>
      </c>
      <c r="H777" s="149"/>
      <c r="I777" s="149"/>
      <c r="J777" s="150"/>
      <c r="K777" s="151">
        <f t="shared" si="135"/>
        <v>0</v>
      </c>
      <c r="L777" s="151">
        <f t="shared" si="136"/>
        <v>0</v>
      </c>
      <c r="M777" s="149" t="s">
        <v>3468</v>
      </c>
      <c r="N777" s="328"/>
      <c r="O777" s="329"/>
      <c r="P777" s="151">
        <f t="shared" si="137"/>
        <v>-1000</v>
      </c>
      <c r="Q777" s="327"/>
      <c r="R777" s="330" t="s">
        <v>3469</v>
      </c>
      <c r="S777" s="330"/>
      <c r="T777" s="331"/>
      <c r="U777" s="332">
        <v>27010180103802</v>
      </c>
      <c r="V777" s="326"/>
      <c r="W777" s="149"/>
      <c r="X777" s="149"/>
      <c r="Y777" s="149"/>
      <c r="Z777" s="150"/>
      <c r="AA777" s="151">
        <f t="shared" si="138"/>
        <v>1000</v>
      </c>
      <c r="AB777" s="333">
        <f t="shared" si="132"/>
        <v>1000</v>
      </c>
      <c r="AC777" s="327"/>
      <c r="AD777" s="149"/>
      <c r="AE777" s="327"/>
      <c r="AF777" s="334" t="s">
        <v>407</v>
      </c>
      <c r="AG777" s="334" t="s">
        <v>286</v>
      </c>
      <c r="AH777" s="149"/>
      <c r="AI777" s="149"/>
      <c r="AJ777" s="335"/>
      <c r="AK777" s="149"/>
      <c r="AL777" s="327"/>
      <c r="AM777" s="149"/>
      <c r="AN777" s="327"/>
      <c r="AO777" s="327"/>
      <c r="AP777" s="149"/>
      <c r="AQ777" s="332"/>
      <c r="AR777" s="330"/>
      <c r="AS777" s="149"/>
      <c r="AT777" s="149"/>
      <c r="AU777" s="149"/>
      <c r="AV777" s="149"/>
      <c r="AW777" s="149"/>
      <c r="AX777" s="336"/>
      <c r="AY777" s="336"/>
      <c r="AZ777" s="336">
        <f t="shared" si="133"/>
        <v>0</v>
      </c>
      <c r="BA777" s="149"/>
      <c r="BB777" s="149"/>
      <c r="BC777" s="149"/>
      <c r="BD777" s="160" t="e">
        <f t="shared" si="139"/>
        <v>#DIV/0!</v>
      </c>
      <c r="BE777" s="160">
        <f t="shared" si="140"/>
        <v>0</v>
      </c>
      <c r="BF777" s="159">
        <f t="shared" si="141"/>
        <v>11</v>
      </c>
      <c r="BG777" s="159">
        <f t="shared" si="142"/>
        <v>0</v>
      </c>
      <c r="BH777" s="159">
        <f t="shared" si="143"/>
        <v>14</v>
      </c>
      <c r="BI777" s="159">
        <f t="shared" si="144"/>
        <v>0</v>
      </c>
      <c r="BJ777" s="159">
        <f t="shared" si="145"/>
        <v>0</v>
      </c>
    </row>
    <row r="778" spans="1:62" s="159" customFormat="1" ht="17.25" thickTop="1" thickBot="1">
      <c r="A778" s="326">
        <v>22004</v>
      </c>
      <c r="B778" s="327">
        <v>42615</v>
      </c>
      <c r="C778" s="149" t="s">
        <v>103</v>
      </c>
      <c r="D778" s="151">
        <v>1000</v>
      </c>
      <c r="E778" s="151"/>
      <c r="F778" s="151"/>
      <c r="G778" s="151">
        <f t="shared" si="131"/>
        <v>1000</v>
      </c>
      <c r="H778" s="149"/>
      <c r="I778" s="149"/>
      <c r="J778" s="150"/>
      <c r="K778" s="151">
        <f t="shared" si="135"/>
        <v>0</v>
      </c>
      <c r="L778" s="151">
        <f t="shared" si="136"/>
        <v>0</v>
      </c>
      <c r="M778" s="149" t="s">
        <v>3470</v>
      </c>
      <c r="N778" s="328"/>
      <c r="O778" s="329"/>
      <c r="P778" s="151">
        <f t="shared" si="137"/>
        <v>-1000</v>
      </c>
      <c r="Q778" s="327"/>
      <c r="R778" s="330" t="s">
        <v>3471</v>
      </c>
      <c r="S778" s="330"/>
      <c r="T778" s="331"/>
      <c r="U778" s="332">
        <v>27401011705959</v>
      </c>
      <c r="V778" s="326"/>
      <c r="W778" s="149"/>
      <c r="X778" s="149"/>
      <c r="Y778" s="149"/>
      <c r="Z778" s="150"/>
      <c r="AA778" s="151">
        <f t="shared" si="138"/>
        <v>1000</v>
      </c>
      <c r="AB778" s="333">
        <f t="shared" si="132"/>
        <v>1000</v>
      </c>
      <c r="AC778" s="327"/>
      <c r="AD778" s="149"/>
      <c r="AE778" s="327"/>
      <c r="AF778" s="334" t="s">
        <v>285</v>
      </c>
      <c r="AG778" s="334" t="s">
        <v>111</v>
      </c>
      <c r="AH778" s="149"/>
      <c r="AI778" s="149"/>
      <c r="AJ778" s="335"/>
      <c r="AK778" s="149"/>
      <c r="AL778" s="327"/>
      <c r="AM778" s="149"/>
      <c r="AN778" s="327"/>
      <c r="AO778" s="327"/>
      <c r="AP778" s="149"/>
      <c r="AQ778" s="332"/>
      <c r="AR778" s="330"/>
      <c r="AS778" s="149"/>
      <c r="AT778" s="149"/>
      <c r="AU778" s="149"/>
      <c r="AV778" s="149"/>
      <c r="AW778" s="149"/>
      <c r="AX778" s="336"/>
      <c r="AY778" s="336"/>
      <c r="AZ778" s="336">
        <f t="shared" si="133"/>
        <v>0</v>
      </c>
      <c r="BA778" s="149"/>
      <c r="BB778" s="149"/>
      <c r="BC778" s="149"/>
      <c r="BD778" s="160" t="e">
        <f t="shared" si="139"/>
        <v>#DIV/0!</v>
      </c>
      <c r="BE778" s="160">
        <f t="shared" si="140"/>
        <v>0</v>
      </c>
      <c r="BF778" s="159">
        <f t="shared" si="141"/>
        <v>11</v>
      </c>
      <c r="BG778" s="159">
        <f t="shared" si="142"/>
        <v>0</v>
      </c>
      <c r="BH778" s="159">
        <f t="shared" si="143"/>
        <v>14</v>
      </c>
      <c r="BI778" s="159">
        <f t="shared" si="144"/>
        <v>0</v>
      </c>
      <c r="BJ778" s="159">
        <f t="shared" si="145"/>
        <v>0</v>
      </c>
    </row>
    <row r="779" spans="1:62" s="159" customFormat="1" ht="17.25" thickTop="1" thickBot="1">
      <c r="A779" s="326" t="s">
        <v>3472</v>
      </c>
      <c r="B779" s="327">
        <v>42601</v>
      </c>
      <c r="C779" s="149" t="s">
        <v>103</v>
      </c>
      <c r="D779" s="151">
        <v>11650</v>
      </c>
      <c r="E779" s="151"/>
      <c r="F779" s="151"/>
      <c r="G779" s="151">
        <f t="shared" si="131"/>
        <v>11650</v>
      </c>
      <c r="H779" s="149"/>
      <c r="I779" s="149"/>
      <c r="J779" s="150"/>
      <c r="K779" s="151">
        <f t="shared" si="135"/>
        <v>0</v>
      </c>
      <c r="L779" s="151">
        <f t="shared" si="136"/>
        <v>0</v>
      </c>
      <c r="M779" s="149" t="s">
        <v>3473</v>
      </c>
      <c r="N779" s="328"/>
      <c r="O779" s="329"/>
      <c r="P779" s="151">
        <f t="shared" si="137"/>
        <v>-11650</v>
      </c>
      <c r="Q779" s="327"/>
      <c r="R779" s="330"/>
      <c r="S779" s="330"/>
      <c r="T779" s="331"/>
      <c r="U779" s="332">
        <v>26507200103713</v>
      </c>
      <c r="V779" s="326"/>
      <c r="W779" s="149"/>
      <c r="X779" s="149"/>
      <c r="Y779" s="149"/>
      <c r="Z779" s="150"/>
      <c r="AA779" s="151">
        <f t="shared" si="138"/>
        <v>11650</v>
      </c>
      <c r="AB779" s="333">
        <f t="shared" si="132"/>
        <v>11650</v>
      </c>
      <c r="AC779" s="327"/>
      <c r="AD779" s="149"/>
      <c r="AE779" s="327"/>
      <c r="AF779" s="334" t="s">
        <v>3402</v>
      </c>
      <c r="AG779" s="334" t="s">
        <v>264</v>
      </c>
      <c r="AH779" s="149"/>
      <c r="AI779" s="149"/>
      <c r="AJ779" s="335"/>
      <c r="AK779" s="149"/>
      <c r="AL779" s="327"/>
      <c r="AM779" s="149"/>
      <c r="AN779" s="327"/>
      <c r="AO779" s="327"/>
      <c r="AP779" s="149"/>
      <c r="AQ779" s="332"/>
      <c r="AR779" s="330"/>
      <c r="AS779" s="149"/>
      <c r="AT779" s="149"/>
      <c r="AU779" s="149"/>
      <c r="AV779" s="149"/>
      <c r="AW779" s="149"/>
      <c r="AX779" s="336"/>
      <c r="AY779" s="336"/>
      <c r="AZ779" s="336">
        <f t="shared" si="133"/>
        <v>0</v>
      </c>
      <c r="BA779" s="149"/>
      <c r="BB779" s="149"/>
      <c r="BC779" s="149"/>
      <c r="BD779" s="160" t="e">
        <f t="shared" si="139"/>
        <v>#DIV/0!</v>
      </c>
      <c r="BE779" s="160">
        <f t="shared" si="140"/>
        <v>0</v>
      </c>
      <c r="BF779" s="159">
        <f t="shared" si="141"/>
        <v>0</v>
      </c>
      <c r="BG779" s="159">
        <f t="shared" si="142"/>
        <v>0</v>
      </c>
      <c r="BH779" s="159">
        <f t="shared" si="143"/>
        <v>14</v>
      </c>
      <c r="BI779" s="159">
        <f t="shared" si="144"/>
        <v>0</v>
      </c>
      <c r="BJ779" s="159">
        <f t="shared" si="145"/>
        <v>0</v>
      </c>
    </row>
    <row r="780" spans="1:62" s="159" customFormat="1" ht="17.25" thickTop="1" thickBot="1">
      <c r="A780" s="326">
        <v>21175</v>
      </c>
      <c r="B780" s="327">
        <v>42569</v>
      </c>
      <c r="C780" s="149" t="s">
        <v>103</v>
      </c>
      <c r="D780" s="151">
        <v>1000</v>
      </c>
      <c r="E780" s="151"/>
      <c r="F780" s="151"/>
      <c r="G780" s="151">
        <f t="shared" si="131"/>
        <v>1000</v>
      </c>
      <c r="H780" s="149"/>
      <c r="I780" s="149"/>
      <c r="J780" s="150"/>
      <c r="K780" s="151">
        <f t="shared" si="135"/>
        <v>0</v>
      </c>
      <c r="L780" s="151">
        <f t="shared" si="136"/>
        <v>0</v>
      </c>
      <c r="M780" s="149" t="s">
        <v>3474</v>
      </c>
      <c r="N780" s="328"/>
      <c r="O780" s="329"/>
      <c r="P780" s="151">
        <f t="shared" si="137"/>
        <v>-1000</v>
      </c>
      <c r="Q780" s="327"/>
      <c r="R780" s="330" t="s">
        <v>3475</v>
      </c>
      <c r="S780" s="330"/>
      <c r="T780" s="331"/>
      <c r="U780" s="332">
        <v>27304250101199</v>
      </c>
      <c r="V780" s="326"/>
      <c r="W780" s="149"/>
      <c r="X780" s="149"/>
      <c r="Y780" s="149"/>
      <c r="Z780" s="150"/>
      <c r="AA780" s="151">
        <f t="shared" si="138"/>
        <v>1000</v>
      </c>
      <c r="AB780" s="333">
        <f t="shared" si="132"/>
        <v>1000</v>
      </c>
      <c r="AC780" s="327"/>
      <c r="AD780" s="149"/>
      <c r="AE780" s="327"/>
      <c r="AF780" s="334" t="s">
        <v>407</v>
      </c>
      <c r="AG780" s="334" t="s">
        <v>286</v>
      </c>
      <c r="AH780" s="149"/>
      <c r="AI780" s="149"/>
      <c r="AJ780" s="335"/>
      <c r="AK780" s="149"/>
      <c r="AL780" s="327"/>
      <c r="AM780" s="149"/>
      <c r="AN780" s="327"/>
      <c r="AO780" s="327"/>
      <c r="AP780" s="149"/>
      <c r="AQ780" s="332"/>
      <c r="AR780" s="330"/>
      <c r="AS780" s="149"/>
      <c r="AT780" s="149"/>
      <c r="AU780" s="149"/>
      <c r="AV780" s="149"/>
      <c r="AW780" s="149"/>
      <c r="AX780" s="336"/>
      <c r="AY780" s="336"/>
      <c r="AZ780" s="336">
        <f t="shared" si="133"/>
        <v>0</v>
      </c>
      <c r="BA780" s="149"/>
      <c r="BB780" s="149"/>
      <c r="BC780" s="149"/>
      <c r="BD780" s="160" t="e">
        <f t="shared" si="139"/>
        <v>#DIV/0!</v>
      </c>
      <c r="BE780" s="160">
        <f t="shared" si="140"/>
        <v>0</v>
      </c>
      <c r="BF780" s="159">
        <f t="shared" si="141"/>
        <v>11</v>
      </c>
      <c r="BG780" s="159">
        <f t="shared" si="142"/>
        <v>0</v>
      </c>
      <c r="BH780" s="159">
        <f t="shared" si="143"/>
        <v>14</v>
      </c>
      <c r="BI780" s="159">
        <f t="shared" si="144"/>
        <v>0</v>
      </c>
      <c r="BJ780" s="159">
        <f t="shared" si="145"/>
        <v>0</v>
      </c>
    </row>
    <row r="781" spans="1:62" s="159" customFormat="1" ht="17.25" thickTop="1" thickBot="1">
      <c r="A781" s="326" t="s">
        <v>3476</v>
      </c>
      <c r="B781" s="327">
        <v>42670</v>
      </c>
      <c r="C781" s="149" t="s">
        <v>103</v>
      </c>
      <c r="D781" s="151">
        <v>8850</v>
      </c>
      <c r="E781" s="151"/>
      <c r="F781" s="151"/>
      <c r="G781" s="151">
        <f t="shared" si="131"/>
        <v>8850</v>
      </c>
      <c r="H781" s="149"/>
      <c r="I781" s="149"/>
      <c r="J781" s="150"/>
      <c r="K781" s="151">
        <f t="shared" si="135"/>
        <v>0</v>
      </c>
      <c r="L781" s="151">
        <f t="shared" si="136"/>
        <v>0</v>
      </c>
      <c r="M781" s="149" t="s">
        <v>3477</v>
      </c>
      <c r="N781" s="328"/>
      <c r="O781" s="329"/>
      <c r="P781" s="151">
        <f t="shared" si="137"/>
        <v>-8850</v>
      </c>
      <c r="Q781" s="327"/>
      <c r="R781" s="330" t="s">
        <v>3478</v>
      </c>
      <c r="S781" s="330"/>
      <c r="T781" s="331"/>
      <c r="U781" s="332">
        <v>28703251900554</v>
      </c>
      <c r="V781" s="326"/>
      <c r="W781" s="149"/>
      <c r="X781" s="149"/>
      <c r="Y781" s="149"/>
      <c r="Z781" s="150"/>
      <c r="AA781" s="151">
        <f t="shared" si="138"/>
        <v>8850</v>
      </c>
      <c r="AB781" s="333">
        <f t="shared" si="132"/>
        <v>8850</v>
      </c>
      <c r="AC781" s="327"/>
      <c r="AD781" s="149"/>
      <c r="AE781" s="327"/>
      <c r="AF781" s="334" t="s">
        <v>263</v>
      </c>
      <c r="AG781" s="334" t="s">
        <v>286</v>
      </c>
      <c r="AH781" s="149"/>
      <c r="AI781" s="149"/>
      <c r="AJ781" s="335"/>
      <c r="AK781" s="149"/>
      <c r="AL781" s="327"/>
      <c r="AM781" s="149"/>
      <c r="AN781" s="327"/>
      <c r="AO781" s="327"/>
      <c r="AP781" s="149" t="s">
        <v>113</v>
      </c>
      <c r="AQ781" s="332"/>
      <c r="AR781" s="330"/>
      <c r="AS781" s="149"/>
      <c r="AT781" s="149"/>
      <c r="AU781" s="149"/>
      <c r="AV781" s="149"/>
      <c r="AW781" s="149"/>
      <c r="AX781" s="336"/>
      <c r="AY781" s="336"/>
      <c r="AZ781" s="336">
        <f t="shared" si="133"/>
        <v>0</v>
      </c>
      <c r="BA781" s="149"/>
      <c r="BB781" s="149"/>
      <c r="BC781" s="149"/>
      <c r="BD781" s="160" t="e">
        <f t="shared" si="139"/>
        <v>#DIV/0!</v>
      </c>
      <c r="BE781" s="160">
        <f t="shared" si="140"/>
        <v>0</v>
      </c>
      <c r="BF781" s="159">
        <f t="shared" si="141"/>
        <v>11</v>
      </c>
      <c r="BG781" s="159">
        <f t="shared" si="142"/>
        <v>0</v>
      </c>
      <c r="BH781" s="159">
        <f t="shared" si="143"/>
        <v>14</v>
      </c>
      <c r="BI781" s="159">
        <f t="shared" si="144"/>
        <v>0</v>
      </c>
      <c r="BJ781" s="159">
        <f t="shared" si="145"/>
        <v>0</v>
      </c>
    </row>
    <row r="782" spans="1:62" s="159" customFormat="1" ht="17.25" thickTop="1" thickBot="1">
      <c r="A782" s="326" t="s">
        <v>3479</v>
      </c>
      <c r="B782" s="327" t="s">
        <v>3480</v>
      </c>
      <c r="C782" s="149" t="s">
        <v>103</v>
      </c>
      <c r="D782" s="151">
        <v>12250</v>
      </c>
      <c r="E782" s="151"/>
      <c r="F782" s="151"/>
      <c r="G782" s="151">
        <f t="shared" si="131"/>
        <v>12250</v>
      </c>
      <c r="H782" s="149"/>
      <c r="I782" s="149"/>
      <c r="J782" s="150"/>
      <c r="K782" s="151">
        <f t="shared" si="135"/>
        <v>0</v>
      </c>
      <c r="L782" s="151">
        <f t="shared" si="136"/>
        <v>0</v>
      </c>
      <c r="M782" s="149" t="s">
        <v>3481</v>
      </c>
      <c r="N782" s="328"/>
      <c r="O782" s="329"/>
      <c r="P782" s="151">
        <f t="shared" si="137"/>
        <v>-12250</v>
      </c>
      <c r="Q782" s="327"/>
      <c r="R782" s="330" t="s">
        <v>3482</v>
      </c>
      <c r="S782" s="330"/>
      <c r="T782" s="331"/>
      <c r="U782" s="332">
        <v>28505200107195</v>
      </c>
      <c r="V782" s="326"/>
      <c r="W782" s="149"/>
      <c r="X782" s="149"/>
      <c r="Y782" s="149"/>
      <c r="Z782" s="150"/>
      <c r="AA782" s="151">
        <f t="shared" si="138"/>
        <v>12250</v>
      </c>
      <c r="AB782" s="333">
        <f t="shared" si="132"/>
        <v>12250</v>
      </c>
      <c r="AC782" s="327"/>
      <c r="AD782" s="149"/>
      <c r="AE782" s="327"/>
      <c r="AF782" s="334" t="s">
        <v>340</v>
      </c>
      <c r="AG782" s="334" t="s">
        <v>264</v>
      </c>
      <c r="AH782" s="149"/>
      <c r="AI782" s="149"/>
      <c r="AJ782" s="335"/>
      <c r="AK782" s="149"/>
      <c r="AL782" s="327"/>
      <c r="AM782" s="149"/>
      <c r="AN782" s="327"/>
      <c r="AO782" s="327"/>
      <c r="AP782" s="149" t="s">
        <v>3483</v>
      </c>
      <c r="AQ782" s="332"/>
      <c r="AR782" s="330"/>
      <c r="AS782" s="149"/>
      <c r="AT782" s="149"/>
      <c r="AU782" s="149"/>
      <c r="AV782" s="149"/>
      <c r="AW782" s="149"/>
      <c r="AX782" s="336"/>
      <c r="AY782" s="336"/>
      <c r="AZ782" s="336">
        <f t="shared" si="133"/>
        <v>0</v>
      </c>
      <c r="BA782" s="149"/>
      <c r="BB782" s="149"/>
      <c r="BC782" s="149"/>
      <c r="BD782" s="160" t="e">
        <f t="shared" si="139"/>
        <v>#DIV/0!</v>
      </c>
      <c r="BE782" s="160">
        <f t="shared" si="140"/>
        <v>0</v>
      </c>
      <c r="BF782" s="159">
        <f t="shared" si="141"/>
        <v>11</v>
      </c>
      <c r="BG782" s="159">
        <f t="shared" si="142"/>
        <v>0</v>
      </c>
      <c r="BH782" s="159">
        <f t="shared" si="143"/>
        <v>14</v>
      </c>
      <c r="BI782" s="159">
        <f t="shared" si="144"/>
        <v>0</v>
      </c>
      <c r="BJ782" s="159">
        <f t="shared" si="145"/>
        <v>0</v>
      </c>
    </row>
    <row r="783" spans="1:62" s="159" customFormat="1" ht="17.25" thickTop="1" thickBot="1">
      <c r="A783" s="326">
        <v>23107</v>
      </c>
      <c r="B783" s="327">
        <v>42697</v>
      </c>
      <c r="C783" s="149" t="s">
        <v>103</v>
      </c>
      <c r="D783" s="151">
        <v>15045</v>
      </c>
      <c r="E783" s="151"/>
      <c r="F783" s="151"/>
      <c r="G783" s="151">
        <f t="shared" si="131"/>
        <v>15045</v>
      </c>
      <c r="H783" s="149"/>
      <c r="I783" s="149"/>
      <c r="J783" s="150"/>
      <c r="K783" s="151">
        <f t="shared" si="135"/>
        <v>0</v>
      </c>
      <c r="L783" s="151">
        <f t="shared" si="136"/>
        <v>0</v>
      </c>
      <c r="M783" s="149" t="s">
        <v>3484</v>
      </c>
      <c r="N783" s="328"/>
      <c r="O783" s="329"/>
      <c r="P783" s="151">
        <f t="shared" si="137"/>
        <v>-15045</v>
      </c>
      <c r="Q783" s="327"/>
      <c r="R783" s="330" t="s">
        <v>3485</v>
      </c>
      <c r="S783" s="330"/>
      <c r="T783" s="331"/>
      <c r="U783" s="332">
        <v>26404011601318</v>
      </c>
      <c r="V783" s="326"/>
      <c r="W783" s="149"/>
      <c r="X783" s="149"/>
      <c r="Y783" s="149"/>
      <c r="Z783" s="150"/>
      <c r="AA783" s="151">
        <f t="shared" si="138"/>
        <v>15045</v>
      </c>
      <c r="AB783" s="333">
        <f t="shared" si="132"/>
        <v>15045</v>
      </c>
      <c r="AC783" s="327"/>
      <c r="AD783" s="149"/>
      <c r="AE783" s="327"/>
      <c r="AF783" s="334" t="s">
        <v>263</v>
      </c>
      <c r="AG783" s="334" t="s">
        <v>286</v>
      </c>
      <c r="AH783" s="149"/>
      <c r="AI783" s="149"/>
      <c r="AJ783" s="335"/>
      <c r="AK783" s="149"/>
      <c r="AL783" s="327"/>
      <c r="AM783" s="149"/>
      <c r="AN783" s="327"/>
      <c r="AO783" s="327"/>
      <c r="AP783" s="149"/>
      <c r="AQ783" s="332"/>
      <c r="AR783" s="330"/>
      <c r="AS783" s="149"/>
      <c r="AT783" s="149"/>
      <c r="AU783" s="149"/>
      <c r="AV783" s="149"/>
      <c r="AW783" s="149"/>
      <c r="AX783" s="336"/>
      <c r="AY783" s="336"/>
      <c r="AZ783" s="336">
        <f t="shared" si="133"/>
        <v>0</v>
      </c>
      <c r="BA783" s="149"/>
      <c r="BB783" s="149"/>
      <c r="BC783" s="149"/>
      <c r="BD783" s="160" t="e">
        <f t="shared" si="139"/>
        <v>#DIV/0!</v>
      </c>
      <c r="BE783" s="160">
        <f t="shared" si="140"/>
        <v>0</v>
      </c>
      <c r="BF783" s="159">
        <f t="shared" si="141"/>
        <v>11</v>
      </c>
      <c r="BG783" s="159">
        <f t="shared" si="142"/>
        <v>0</v>
      </c>
      <c r="BH783" s="159">
        <f t="shared" si="143"/>
        <v>14</v>
      </c>
      <c r="BI783" s="159">
        <f t="shared" si="144"/>
        <v>0</v>
      </c>
      <c r="BJ783" s="159">
        <f t="shared" si="145"/>
        <v>0</v>
      </c>
    </row>
    <row r="784" spans="1:62" s="159" customFormat="1" ht="17.25" thickTop="1" thickBot="1">
      <c r="A784" s="326" t="s">
        <v>3486</v>
      </c>
      <c r="B784" s="327" t="s">
        <v>3487</v>
      </c>
      <c r="C784" s="149" t="s">
        <v>103</v>
      </c>
      <c r="D784" s="151">
        <v>12863</v>
      </c>
      <c r="E784" s="151"/>
      <c r="F784" s="151"/>
      <c r="G784" s="151">
        <f t="shared" si="131"/>
        <v>12863</v>
      </c>
      <c r="H784" s="149"/>
      <c r="I784" s="149"/>
      <c r="J784" s="150"/>
      <c r="K784" s="151">
        <f t="shared" si="135"/>
        <v>0</v>
      </c>
      <c r="L784" s="151">
        <f t="shared" si="136"/>
        <v>0</v>
      </c>
      <c r="M784" s="149" t="s">
        <v>3488</v>
      </c>
      <c r="N784" s="328"/>
      <c r="O784" s="329"/>
      <c r="P784" s="151">
        <f t="shared" si="137"/>
        <v>-12863</v>
      </c>
      <c r="Q784" s="327"/>
      <c r="R784" s="330" t="s">
        <v>3489</v>
      </c>
      <c r="S784" s="330"/>
      <c r="T784" s="331"/>
      <c r="U784" s="332">
        <v>28811020103691</v>
      </c>
      <c r="V784" s="326"/>
      <c r="W784" s="149"/>
      <c r="X784" s="149"/>
      <c r="Y784" s="149"/>
      <c r="Z784" s="150"/>
      <c r="AA784" s="151">
        <f t="shared" si="138"/>
        <v>12863</v>
      </c>
      <c r="AB784" s="333">
        <f t="shared" si="132"/>
        <v>12863</v>
      </c>
      <c r="AC784" s="327"/>
      <c r="AD784" s="149"/>
      <c r="AE784" s="327"/>
      <c r="AF784" s="334" t="s">
        <v>263</v>
      </c>
      <c r="AG784" s="334" t="s">
        <v>286</v>
      </c>
      <c r="AH784" s="149"/>
      <c r="AI784" s="149"/>
      <c r="AJ784" s="335"/>
      <c r="AK784" s="149"/>
      <c r="AL784" s="327"/>
      <c r="AM784" s="149"/>
      <c r="AN784" s="327"/>
      <c r="AO784" s="327"/>
      <c r="AP784" s="149" t="s">
        <v>3490</v>
      </c>
      <c r="AQ784" s="332"/>
      <c r="AR784" s="330"/>
      <c r="AS784" s="149"/>
      <c r="AT784" s="149"/>
      <c r="AU784" s="149"/>
      <c r="AV784" s="149"/>
      <c r="AW784" s="149"/>
      <c r="AX784" s="336"/>
      <c r="AY784" s="336"/>
      <c r="AZ784" s="336">
        <f t="shared" si="133"/>
        <v>0</v>
      </c>
      <c r="BA784" s="149"/>
      <c r="BB784" s="149"/>
      <c r="BC784" s="149"/>
      <c r="BD784" s="160" t="e">
        <f t="shared" si="139"/>
        <v>#DIV/0!</v>
      </c>
      <c r="BE784" s="160">
        <f t="shared" si="140"/>
        <v>0</v>
      </c>
      <c r="BF784" s="159">
        <f t="shared" si="141"/>
        <v>11</v>
      </c>
      <c r="BG784" s="159">
        <f t="shared" si="142"/>
        <v>0</v>
      </c>
      <c r="BH784" s="159">
        <f t="shared" si="143"/>
        <v>14</v>
      </c>
      <c r="BI784" s="159">
        <f t="shared" si="144"/>
        <v>0</v>
      </c>
      <c r="BJ784" s="159">
        <f t="shared" si="145"/>
        <v>0</v>
      </c>
    </row>
    <row r="785" spans="1:62" s="159" customFormat="1" ht="17.25" thickTop="1" thickBot="1">
      <c r="A785" s="326">
        <v>23206</v>
      </c>
      <c r="B785" s="327">
        <v>42711</v>
      </c>
      <c r="C785" s="149" t="s">
        <v>103</v>
      </c>
      <c r="D785" s="151">
        <v>1000</v>
      </c>
      <c r="E785" s="151"/>
      <c r="F785" s="151"/>
      <c r="G785" s="151">
        <f t="shared" si="131"/>
        <v>1000</v>
      </c>
      <c r="H785" s="149"/>
      <c r="I785" s="149"/>
      <c r="J785" s="150"/>
      <c r="K785" s="151">
        <f t="shared" si="135"/>
        <v>0</v>
      </c>
      <c r="L785" s="151">
        <f t="shared" si="136"/>
        <v>0</v>
      </c>
      <c r="M785" s="149" t="s">
        <v>3491</v>
      </c>
      <c r="N785" s="328"/>
      <c r="O785" s="329"/>
      <c r="P785" s="151">
        <f t="shared" si="137"/>
        <v>-1000</v>
      </c>
      <c r="Q785" s="327"/>
      <c r="R785" s="330"/>
      <c r="S785" s="330"/>
      <c r="T785" s="331"/>
      <c r="U785" s="332">
        <v>28401060104778</v>
      </c>
      <c r="V785" s="326"/>
      <c r="W785" s="149"/>
      <c r="X785" s="149"/>
      <c r="Y785" s="149"/>
      <c r="Z785" s="150"/>
      <c r="AA785" s="151">
        <f t="shared" si="138"/>
        <v>1000</v>
      </c>
      <c r="AB785" s="333">
        <f t="shared" si="132"/>
        <v>1000</v>
      </c>
      <c r="AC785" s="327"/>
      <c r="AD785" s="149"/>
      <c r="AE785" s="327"/>
      <c r="AF785" s="334" t="s">
        <v>3492</v>
      </c>
      <c r="AG785" s="334" t="s">
        <v>3493</v>
      </c>
      <c r="AH785" s="149"/>
      <c r="AI785" s="149"/>
      <c r="AJ785" s="335"/>
      <c r="AK785" s="149"/>
      <c r="AL785" s="327"/>
      <c r="AM785" s="149"/>
      <c r="AN785" s="327"/>
      <c r="AO785" s="327"/>
      <c r="AP785" s="149"/>
      <c r="AQ785" s="332"/>
      <c r="AR785" s="330"/>
      <c r="AS785" s="149"/>
      <c r="AT785" s="149"/>
      <c r="AU785" s="149"/>
      <c r="AV785" s="149"/>
      <c r="AW785" s="149"/>
      <c r="AX785" s="336"/>
      <c r="AY785" s="336"/>
      <c r="AZ785" s="336">
        <f t="shared" si="133"/>
        <v>0</v>
      </c>
      <c r="BA785" s="149"/>
      <c r="BB785" s="149"/>
      <c r="BC785" s="149"/>
      <c r="BD785" s="160" t="e">
        <f t="shared" si="139"/>
        <v>#DIV/0!</v>
      </c>
      <c r="BE785" s="160">
        <f t="shared" si="140"/>
        <v>0</v>
      </c>
      <c r="BF785" s="159">
        <f t="shared" si="141"/>
        <v>0</v>
      </c>
      <c r="BG785" s="159">
        <f t="shared" si="142"/>
        <v>0</v>
      </c>
      <c r="BH785" s="159">
        <f t="shared" si="143"/>
        <v>14</v>
      </c>
      <c r="BI785" s="159">
        <f t="shared" si="144"/>
        <v>0</v>
      </c>
      <c r="BJ785" s="159">
        <f t="shared" si="145"/>
        <v>0</v>
      </c>
    </row>
    <row r="786" spans="1:62" s="159" customFormat="1" ht="17.25" thickTop="1" thickBot="1">
      <c r="A786" s="326" t="s">
        <v>3494</v>
      </c>
      <c r="B786" s="327" t="s">
        <v>3495</v>
      </c>
      <c r="C786" s="149" t="s">
        <v>103</v>
      </c>
      <c r="D786" s="151">
        <v>12400</v>
      </c>
      <c r="E786" s="151"/>
      <c r="F786" s="151"/>
      <c r="G786" s="151">
        <f t="shared" si="131"/>
        <v>12400</v>
      </c>
      <c r="H786" s="149"/>
      <c r="I786" s="149"/>
      <c r="J786" s="150"/>
      <c r="K786" s="151">
        <f t="shared" si="135"/>
        <v>0</v>
      </c>
      <c r="L786" s="151">
        <f t="shared" si="136"/>
        <v>0</v>
      </c>
      <c r="M786" s="149" t="s">
        <v>3496</v>
      </c>
      <c r="N786" s="328"/>
      <c r="O786" s="329"/>
      <c r="P786" s="151">
        <f t="shared" si="137"/>
        <v>-12400</v>
      </c>
      <c r="Q786" s="327"/>
      <c r="R786" s="330" t="s">
        <v>3497</v>
      </c>
      <c r="S786" s="330"/>
      <c r="T786" s="331"/>
      <c r="U786" s="332">
        <v>26411120102298</v>
      </c>
      <c r="V786" s="326"/>
      <c r="W786" s="149"/>
      <c r="X786" s="149"/>
      <c r="Y786" s="149"/>
      <c r="Z786" s="150"/>
      <c r="AA786" s="151">
        <f t="shared" si="138"/>
        <v>12400</v>
      </c>
      <c r="AB786" s="333">
        <f t="shared" si="132"/>
        <v>12400</v>
      </c>
      <c r="AC786" s="327"/>
      <c r="AD786" s="149"/>
      <c r="AE786" s="327"/>
      <c r="AF786" s="334" t="s">
        <v>1848</v>
      </c>
      <c r="AG786" s="334" t="s">
        <v>222</v>
      </c>
      <c r="AH786" s="149"/>
      <c r="AI786" s="149"/>
      <c r="AJ786" s="335"/>
      <c r="AK786" s="149"/>
      <c r="AL786" s="327"/>
      <c r="AM786" s="149"/>
      <c r="AN786" s="327"/>
      <c r="AO786" s="327"/>
      <c r="AP786" s="149" t="s">
        <v>3498</v>
      </c>
      <c r="AQ786" s="332"/>
      <c r="AR786" s="330"/>
      <c r="AS786" s="149"/>
      <c r="AT786" s="149"/>
      <c r="AU786" s="149"/>
      <c r="AV786" s="149"/>
      <c r="AW786" s="149"/>
      <c r="AX786" s="336"/>
      <c r="AY786" s="336"/>
      <c r="AZ786" s="336">
        <f t="shared" si="133"/>
        <v>0</v>
      </c>
      <c r="BA786" s="149"/>
      <c r="BB786" s="149"/>
      <c r="BC786" s="149"/>
      <c r="BD786" s="160" t="e">
        <f t="shared" si="139"/>
        <v>#DIV/0!</v>
      </c>
      <c r="BE786" s="160">
        <f t="shared" si="140"/>
        <v>0</v>
      </c>
      <c r="BF786" s="159">
        <f t="shared" si="141"/>
        <v>11</v>
      </c>
      <c r="BG786" s="159">
        <f t="shared" si="142"/>
        <v>0</v>
      </c>
      <c r="BH786" s="159">
        <f t="shared" si="143"/>
        <v>14</v>
      </c>
      <c r="BI786" s="159">
        <f t="shared" si="144"/>
        <v>0</v>
      </c>
      <c r="BJ786" s="159">
        <f t="shared" si="145"/>
        <v>0</v>
      </c>
    </row>
    <row r="787" spans="1:62" s="159" customFormat="1" ht="17.25" thickTop="1" thickBot="1">
      <c r="A787" s="326">
        <v>22297</v>
      </c>
      <c r="B787" s="327">
        <v>42635</v>
      </c>
      <c r="C787" s="149" t="s">
        <v>103</v>
      </c>
      <c r="D787" s="151">
        <v>15100</v>
      </c>
      <c r="E787" s="151"/>
      <c r="F787" s="151"/>
      <c r="G787" s="151">
        <f t="shared" si="131"/>
        <v>15100</v>
      </c>
      <c r="H787" s="149"/>
      <c r="I787" s="149"/>
      <c r="J787" s="150"/>
      <c r="K787" s="151">
        <f t="shared" ref="K787:K814" si="146">J787/(1.13)</f>
        <v>0</v>
      </c>
      <c r="L787" s="151">
        <f t="shared" ref="L787:L814" si="147">K787*0.13</f>
        <v>0</v>
      </c>
      <c r="M787" s="149" t="s">
        <v>3499</v>
      </c>
      <c r="N787" s="328"/>
      <c r="O787" s="329"/>
      <c r="P787" s="151">
        <f t="shared" ref="P787:P814" si="148">J787-D787</f>
        <v>-15100</v>
      </c>
      <c r="Q787" s="327"/>
      <c r="R787" s="330" t="s">
        <v>3500</v>
      </c>
      <c r="S787" s="330" t="s">
        <v>3501</v>
      </c>
      <c r="T787" s="331"/>
      <c r="U787" s="332">
        <v>28203308800516</v>
      </c>
      <c r="V787" s="326"/>
      <c r="W787" s="149"/>
      <c r="X787" s="149"/>
      <c r="Y787" s="149"/>
      <c r="Z787" s="150"/>
      <c r="AA787" s="151">
        <f t="shared" si="138"/>
        <v>15100</v>
      </c>
      <c r="AB787" s="333">
        <f t="shared" si="132"/>
        <v>15100</v>
      </c>
      <c r="AC787" s="327"/>
      <c r="AD787" s="149"/>
      <c r="AE787" s="327"/>
      <c r="AF787" s="334" t="s">
        <v>285</v>
      </c>
      <c r="AG787" s="334" t="s">
        <v>111</v>
      </c>
      <c r="AH787" s="149"/>
      <c r="AI787" s="149"/>
      <c r="AJ787" s="335"/>
      <c r="AK787" s="149"/>
      <c r="AL787" s="327"/>
      <c r="AM787" s="149"/>
      <c r="AN787" s="327"/>
      <c r="AO787" s="327"/>
      <c r="AP787" s="149" t="s">
        <v>3502</v>
      </c>
      <c r="AQ787" s="332"/>
      <c r="AR787" s="330" t="s">
        <v>3503</v>
      </c>
      <c r="AS787" s="149"/>
      <c r="AT787" s="149"/>
      <c r="AU787" s="149"/>
      <c r="AV787" s="149"/>
      <c r="AW787" s="149"/>
      <c r="AX787" s="336"/>
      <c r="AY787" s="336"/>
      <c r="AZ787" s="336">
        <f t="shared" si="133"/>
        <v>0</v>
      </c>
      <c r="BA787" s="149"/>
      <c r="BB787" s="149"/>
      <c r="BC787" s="149"/>
      <c r="BD787" s="160" t="e">
        <f t="shared" si="139"/>
        <v>#DIV/0!</v>
      </c>
      <c r="BE787" s="160">
        <f t="shared" si="140"/>
        <v>0</v>
      </c>
      <c r="BF787" s="159">
        <f t="shared" si="141"/>
        <v>11</v>
      </c>
      <c r="BG787" s="159">
        <f t="shared" si="142"/>
        <v>8</v>
      </c>
      <c r="BH787" s="159">
        <f t="shared" si="143"/>
        <v>14</v>
      </c>
      <c r="BI787" s="159">
        <f t="shared" si="144"/>
        <v>0</v>
      </c>
      <c r="BJ787" s="159">
        <f t="shared" si="145"/>
        <v>11</v>
      </c>
    </row>
    <row r="788" spans="1:62" s="159" customFormat="1" ht="17.25" thickTop="1" thickBot="1">
      <c r="A788" s="326" t="s">
        <v>3504</v>
      </c>
      <c r="B788" s="327" t="s">
        <v>3505</v>
      </c>
      <c r="C788" s="149" t="s">
        <v>99</v>
      </c>
      <c r="D788" s="151">
        <v>30000</v>
      </c>
      <c r="E788" s="151"/>
      <c r="F788" s="151"/>
      <c r="G788" s="151">
        <f t="shared" si="131"/>
        <v>30000</v>
      </c>
      <c r="H788" s="149"/>
      <c r="I788" s="149"/>
      <c r="J788" s="150"/>
      <c r="K788" s="151">
        <f t="shared" si="146"/>
        <v>0</v>
      </c>
      <c r="L788" s="151">
        <f t="shared" si="147"/>
        <v>0</v>
      </c>
      <c r="M788" s="149" t="s">
        <v>3366</v>
      </c>
      <c r="N788" s="328"/>
      <c r="O788" s="329"/>
      <c r="P788" s="151">
        <f t="shared" si="148"/>
        <v>-30000</v>
      </c>
      <c r="Q788" s="327"/>
      <c r="R788" s="330" t="s">
        <v>3506</v>
      </c>
      <c r="S788" s="330"/>
      <c r="T788" s="331"/>
      <c r="U788" s="332">
        <v>28308048800131</v>
      </c>
      <c r="V788" s="326"/>
      <c r="W788" s="149"/>
      <c r="X788" s="149"/>
      <c r="Y788" s="149"/>
      <c r="Z788" s="150"/>
      <c r="AA788" s="151">
        <f t="shared" si="138"/>
        <v>30000</v>
      </c>
      <c r="AB788" s="333">
        <f t="shared" si="132"/>
        <v>30000</v>
      </c>
      <c r="AC788" s="327"/>
      <c r="AD788" s="149"/>
      <c r="AE788" s="327"/>
      <c r="AF788" s="334" t="s">
        <v>3312</v>
      </c>
      <c r="AG788" s="334" t="s">
        <v>111</v>
      </c>
      <c r="AH788" s="149"/>
      <c r="AI788" s="149"/>
      <c r="AJ788" s="335"/>
      <c r="AK788" s="149"/>
      <c r="AL788" s="327"/>
      <c r="AM788" s="149"/>
      <c r="AN788" s="327"/>
      <c r="AO788" s="327"/>
      <c r="AP788" s="149" t="s">
        <v>3507</v>
      </c>
      <c r="AQ788" s="332"/>
      <c r="AR788" s="330"/>
      <c r="AS788" s="149"/>
      <c r="AT788" s="149"/>
      <c r="AU788" s="149"/>
      <c r="AV788" s="149"/>
      <c r="AW788" s="149"/>
      <c r="AX788" s="336"/>
      <c r="AY788" s="336"/>
      <c r="AZ788" s="336">
        <f t="shared" si="133"/>
        <v>0</v>
      </c>
      <c r="BA788" s="149"/>
      <c r="BB788" s="149"/>
      <c r="BC788" s="149"/>
      <c r="BD788" s="160" t="e">
        <f t="shared" si="139"/>
        <v>#DIV/0!</v>
      </c>
      <c r="BE788" s="160">
        <f t="shared" si="140"/>
        <v>0</v>
      </c>
      <c r="BF788" s="159">
        <f t="shared" si="141"/>
        <v>11</v>
      </c>
      <c r="BG788" s="159">
        <f t="shared" si="142"/>
        <v>0</v>
      </c>
      <c r="BH788" s="159">
        <f t="shared" si="143"/>
        <v>14</v>
      </c>
      <c r="BI788" s="159">
        <f t="shared" si="144"/>
        <v>0</v>
      </c>
      <c r="BJ788" s="159">
        <f t="shared" si="145"/>
        <v>0</v>
      </c>
    </row>
    <row r="789" spans="1:62" s="159" customFormat="1" ht="17.25" thickTop="1" thickBot="1">
      <c r="A789" s="326" t="s">
        <v>3508</v>
      </c>
      <c r="B789" s="327" t="s">
        <v>3509</v>
      </c>
      <c r="C789" s="149" t="s">
        <v>103</v>
      </c>
      <c r="D789" s="151">
        <v>12250</v>
      </c>
      <c r="E789" s="151"/>
      <c r="F789" s="151"/>
      <c r="G789" s="151">
        <f t="shared" si="131"/>
        <v>12250</v>
      </c>
      <c r="H789" s="149"/>
      <c r="I789" s="149"/>
      <c r="J789" s="150"/>
      <c r="K789" s="151">
        <f t="shared" si="146"/>
        <v>0</v>
      </c>
      <c r="L789" s="151">
        <f t="shared" si="147"/>
        <v>0</v>
      </c>
      <c r="M789" s="149" t="s">
        <v>3510</v>
      </c>
      <c r="N789" s="328"/>
      <c r="O789" s="329"/>
      <c r="P789" s="151">
        <f t="shared" si="148"/>
        <v>-12250</v>
      </c>
      <c r="Q789" s="327"/>
      <c r="R789" s="330" t="s">
        <v>3511</v>
      </c>
      <c r="S789" s="330" t="s">
        <v>3512</v>
      </c>
      <c r="T789" s="331"/>
      <c r="U789" s="332">
        <v>27905241201834</v>
      </c>
      <c r="V789" s="326"/>
      <c r="W789" s="149"/>
      <c r="X789" s="149"/>
      <c r="Y789" s="149"/>
      <c r="Z789" s="150"/>
      <c r="AA789" s="151">
        <f t="shared" si="138"/>
        <v>12250</v>
      </c>
      <c r="AB789" s="333">
        <f t="shared" si="132"/>
        <v>12250</v>
      </c>
      <c r="AC789" s="327"/>
      <c r="AD789" s="149"/>
      <c r="AE789" s="327"/>
      <c r="AF789" s="334" t="s">
        <v>263</v>
      </c>
      <c r="AG789" s="334" t="s">
        <v>225</v>
      </c>
      <c r="AH789" s="149"/>
      <c r="AI789" s="149"/>
      <c r="AJ789" s="335"/>
      <c r="AK789" s="149"/>
      <c r="AL789" s="327"/>
      <c r="AM789" s="149"/>
      <c r="AN789" s="327"/>
      <c r="AO789" s="327"/>
      <c r="AP789" s="149" t="s">
        <v>3513</v>
      </c>
      <c r="AQ789" s="332"/>
      <c r="AR789" s="330" t="s">
        <v>3514</v>
      </c>
      <c r="AS789" s="149"/>
      <c r="AT789" s="149"/>
      <c r="AU789" s="149"/>
      <c r="AV789" s="149"/>
      <c r="AW789" s="149"/>
      <c r="AX789" s="336"/>
      <c r="AY789" s="336"/>
      <c r="AZ789" s="336">
        <f t="shared" si="133"/>
        <v>0</v>
      </c>
      <c r="BA789" s="149"/>
      <c r="BB789" s="149"/>
      <c r="BC789" s="149"/>
      <c r="BD789" s="160" t="e">
        <f t="shared" si="139"/>
        <v>#DIV/0!</v>
      </c>
      <c r="BE789" s="160">
        <f t="shared" si="140"/>
        <v>0</v>
      </c>
      <c r="BF789" s="159">
        <f t="shared" si="141"/>
        <v>11</v>
      </c>
      <c r="BG789" s="159">
        <f t="shared" si="142"/>
        <v>10</v>
      </c>
      <c r="BH789" s="159">
        <f t="shared" si="143"/>
        <v>14</v>
      </c>
      <c r="BI789" s="159">
        <f t="shared" si="144"/>
        <v>0</v>
      </c>
      <c r="BJ789" s="159">
        <f t="shared" si="145"/>
        <v>11</v>
      </c>
    </row>
    <row r="790" spans="1:62" s="159" customFormat="1" ht="17.25" thickTop="1" thickBot="1">
      <c r="A790" s="326">
        <v>23394</v>
      </c>
      <c r="B790" s="327">
        <v>43097</v>
      </c>
      <c r="C790" s="149" t="s">
        <v>103</v>
      </c>
      <c r="D790" s="151">
        <v>11500</v>
      </c>
      <c r="E790" s="151">
        <v>2070</v>
      </c>
      <c r="F790" s="151"/>
      <c r="G790" s="151">
        <f t="shared" si="131"/>
        <v>13570</v>
      </c>
      <c r="H790" s="149" t="s">
        <v>3515</v>
      </c>
      <c r="I790" s="149"/>
      <c r="J790" s="150">
        <v>115000</v>
      </c>
      <c r="K790" s="151">
        <f t="shared" si="146"/>
        <v>101769.91150442479</v>
      </c>
      <c r="L790" s="151">
        <f t="shared" si="147"/>
        <v>13230.088495575223</v>
      </c>
      <c r="M790" s="149" t="s">
        <v>3516</v>
      </c>
      <c r="N790" s="328">
        <v>2783</v>
      </c>
      <c r="O790" s="329">
        <v>60</v>
      </c>
      <c r="P790" s="151">
        <f t="shared" si="148"/>
        <v>103500</v>
      </c>
      <c r="Q790" s="327">
        <v>42738</v>
      </c>
      <c r="R790" s="330" t="s">
        <v>3517</v>
      </c>
      <c r="S790" s="330"/>
      <c r="T790" s="331"/>
      <c r="U790" s="332">
        <v>27708060104977</v>
      </c>
      <c r="V790" s="326"/>
      <c r="W790" s="149" t="s">
        <v>3518</v>
      </c>
      <c r="X790" s="149"/>
      <c r="Y790" s="149" t="s">
        <v>3519</v>
      </c>
      <c r="Z790" s="150"/>
      <c r="AA790" s="151">
        <f t="shared" si="138"/>
        <v>13570</v>
      </c>
      <c r="AB790" s="333">
        <f t="shared" si="132"/>
        <v>-101430</v>
      </c>
      <c r="AC790" s="327"/>
      <c r="AD790" s="149"/>
      <c r="AE790" s="327"/>
      <c r="AF790" s="334" t="s">
        <v>111</v>
      </c>
      <c r="AG790" s="334" t="s">
        <v>111</v>
      </c>
      <c r="AH790" s="149" t="s">
        <v>39</v>
      </c>
      <c r="AI790" s="149" t="s">
        <v>47</v>
      </c>
      <c r="AJ790" s="335" t="s">
        <v>50</v>
      </c>
      <c r="AK790" s="149"/>
      <c r="AL790" s="327"/>
      <c r="AM790" s="149"/>
      <c r="AN790" s="327"/>
      <c r="AO790" s="327" t="s">
        <v>3520</v>
      </c>
      <c r="AP790" s="149" t="s">
        <v>3520</v>
      </c>
      <c r="AQ790" s="332">
        <v>28106050103828</v>
      </c>
      <c r="AR790" s="330"/>
      <c r="AS790" s="149"/>
      <c r="AT790" s="149"/>
      <c r="AU790" s="149" t="s">
        <v>3521</v>
      </c>
      <c r="AV790" s="149" t="s">
        <v>106</v>
      </c>
      <c r="AW790" s="149" t="s">
        <v>3522</v>
      </c>
      <c r="AX790" s="336"/>
      <c r="AY790" s="336"/>
      <c r="AZ790" s="336">
        <f t="shared" si="133"/>
        <v>0</v>
      </c>
      <c r="BA790" s="149" t="s">
        <v>3523</v>
      </c>
      <c r="BB790" s="149"/>
      <c r="BC790" s="149"/>
      <c r="BD790" s="159">
        <f t="shared" si="139"/>
        <v>0.1</v>
      </c>
      <c r="BE790" s="159">
        <f t="shared" si="140"/>
        <v>0.02</v>
      </c>
      <c r="BF790" s="159">
        <f t="shared" si="141"/>
        <v>11</v>
      </c>
      <c r="BG790" s="159">
        <f t="shared" si="142"/>
        <v>0</v>
      </c>
      <c r="BH790" s="159">
        <f t="shared" si="143"/>
        <v>14</v>
      </c>
      <c r="BI790" s="159">
        <f t="shared" si="144"/>
        <v>14</v>
      </c>
      <c r="BJ790" s="159">
        <f t="shared" si="145"/>
        <v>0</v>
      </c>
    </row>
    <row r="791" spans="1:62" s="159" customFormat="1" ht="17.25" thickTop="1" thickBot="1">
      <c r="A791" s="326" t="s">
        <v>3524</v>
      </c>
      <c r="B791" s="327" t="s">
        <v>3525</v>
      </c>
      <c r="C791" s="149" t="s">
        <v>103</v>
      </c>
      <c r="D791" s="151">
        <v>10750</v>
      </c>
      <c r="E791" s="151">
        <v>1900</v>
      </c>
      <c r="F791" s="151"/>
      <c r="G791" s="151">
        <f t="shared" si="131"/>
        <v>12650</v>
      </c>
      <c r="H791" s="149" t="s">
        <v>3515</v>
      </c>
      <c r="I791" s="149"/>
      <c r="J791" s="150">
        <v>105000</v>
      </c>
      <c r="K791" s="151">
        <f t="shared" si="146"/>
        <v>92920.35398230089</v>
      </c>
      <c r="L791" s="151">
        <f t="shared" si="147"/>
        <v>12079.646017699117</v>
      </c>
      <c r="M791" s="149" t="s">
        <v>3526</v>
      </c>
      <c r="N791" s="328">
        <v>2534</v>
      </c>
      <c r="O791" s="329">
        <v>60</v>
      </c>
      <c r="P791" s="151">
        <f t="shared" si="148"/>
        <v>94250</v>
      </c>
      <c r="Q791" s="327">
        <v>42740</v>
      </c>
      <c r="R791" s="330" t="s">
        <v>3527</v>
      </c>
      <c r="S791" s="330"/>
      <c r="T791" s="331"/>
      <c r="U791" s="332">
        <v>27201200100031</v>
      </c>
      <c r="V791" s="326"/>
      <c r="W791" s="149" t="s">
        <v>107</v>
      </c>
      <c r="X791" s="149"/>
      <c r="Y791" s="149" t="s">
        <v>3528</v>
      </c>
      <c r="Z791" s="150"/>
      <c r="AA791" s="151">
        <f t="shared" si="138"/>
        <v>12650</v>
      </c>
      <c r="AB791" s="333">
        <f t="shared" si="132"/>
        <v>-92350</v>
      </c>
      <c r="AC791" s="327"/>
      <c r="AD791" s="149"/>
      <c r="AE791" s="327"/>
      <c r="AF791" s="334" t="s">
        <v>3529</v>
      </c>
      <c r="AG791" s="334" t="s">
        <v>222</v>
      </c>
      <c r="AH791" s="149" t="s">
        <v>39</v>
      </c>
      <c r="AI791" s="149" t="s">
        <v>100</v>
      </c>
      <c r="AJ791" s="335" t="s">
        <v>50</v>
      </c>
      <c r="AK791" s="149"/>
      <c r="AL791" s="327"/>
      <c r="AM791" s="149"/>
      <c r="AN791" s="327"/>
      <c r="AO791" s="327" t="s">
        <v>3526</v>
      </c>
      <c r="AP791" s="149" t="s">
        <v>3530</v>
      </c>
      <c r="AQ791" s="332">
        <v>28903041302181</v>
      </c>
      <c r="AR791" s="330"/>
      <c r="AS791" s="149"/>
      <c r="AT791" s="149"/>
      <c r="AU791" s="149" t="s">
        <v>3531</v>
      </c>
      <c r="AV791" s="149" t="s">
        <v>208</v>
      </c>
      <c r="AW791" s="149" t="s">
        <v>3522</v>
      </c>
      <c r="AX791" s="336"/>
      <c r="AY791" s="336"/>
      <c r="AZ791" s="336">
        <f t="shared" si="133"/>
        <v>0</v>
      </c>
      <c r="BA791" s="149" t="s">
        <v>3532</v>
      </c>
      <c r="BB791" s="149"/>
      <c r="BC791" s="149"/>
      <c r="BD791" s="159">
        <f t="shared" si="139"/>
        <v>0.10238095238095238</v>
      </c>
      <c r="BE791" s="159">
        <f t="shared" si="140"/>
        <v>2.0159151193633953E-2</v>
      </c>
      <c r="BF791" s="159">
        <f t="shared" si="141"/>
        <v>11</v>
      </c>
      <c r="BG791" s="159">
        <f t="shared" si="142"/>
        <v>0</v>
      </c>
      <c r="BH791" s="159">
        <f t="shared" si="143"/>
        <v>14</v>
      </c>
      <c r="BI791" s="159">
        <f t="shared" si="144"/>
        <v>14</v>
      </c>
      <c r="BJ791" s="159">
        <f t="shared" si="145"/>
        <v>0</v>
      </c>
    </row>
    <row r="792" spans="1:62" s="159" customFormat="1" ht="17.25" thickTop="1" thickBot="1">
      <c r="A792" s="326">
        <v>23492</v>
      </c>
      <c r="B792" s="327">
        <v>42736</v>
      </c>
      <c r="C792" s="149" t="s">
        <v>103</v>
      </c>
      <c r="D792" s="151">
        <v>1000</v>
      </c>
      <c r="E792" s="151"/>
      <c r="F792" s="151"/>
      <c r="G792" s="151">
        <f t="shared" si="131"/>
        <v>1000</v>
      </c>
      <c r="H792" s="149"/>
      <c r="I792" s="149"/>
      <c r="J792" s="150"/>
      <c r="K792" s="151">
        <f t="shared" si="146"/>
        <v>0</v>
      </c>
      <c r="L792" s="151">
        <f t="shared" si="147"/>
        <v>0</v>
      </c>
      <c r="M792" s="149" t="s">
        <v>3533</v>
      </c>
      <c r="N792" s="328"/>
      <c r="O792" s="329"/>
      <c r="P792" s="151">
        <f t="shared" si="148"/>
        <v>-1000</v>
      </c>
      <c r="Q792" s="327"/>
      <c r="R792" s="330" t="s">
        <v>3534</v>
      </c>
      <c r="S792" s="330"/>
      <c r="T792" s="331"/>
      <c r="U792" s="332">
        <v>27001252401651</v>
      </c>
      <c r="V792" s="326"/>
      <c r="W792" s="149"/>
      <c r="X792" s="149"/>
      <c r="Y792" s="149"/>
      <c r="Z792" s="150"/>
      <c r="AA792" s="151">
        <f>D792+Z792</f>
        <v>1000</v>
      </c>
      <c r="AB792" s="333">
        <f t="shared" si="132"/>
        <v>1000</v>
      </c>
      <c r="AC792" s="327"/>
      <c r="AD792" s="149"/>
      <c r="AE792" s="327"/>
      <c r="AF792" s="334" t="s">
        <v>3402</v>
      </c>
      <c r="AG792" s="334" t="s">
        <v>264</v>
      </c>
      <c r="AH792" s="149"/>
      <c r="AI792" s="149"/>
      <c r="AJ792" s="335"/>
      <c r="AK792" s="149"/>
      <c r="AL792" s="327"/>
      <c r="AM792" s="149"/>
      <c r="AN792" s="327"/>
      <c r="AO792" s="327"/>
      <c r="AP792" s="149"/>
      <c r="AQ792" s="332"/>
      <c r="AR792" s="330"/>
      <c r="AS792" s="149"/>
      <c r="AT792" s="149"/>
      <c r="AU792" s="149"/>
      <c r="AV792" s="149"/>
      <c r="AW792" s="149"/>
      <c r="AX792" s="336"/>
      <c r="AY792" s="336"/>
      <c r="AZ792" s="336">
        <f t="shared" si="133"/>
        <v>0</v>
      </c>
      <c r="BA792" s="149"/>
      <c r="BB792" s="149"/>
      <c r="BC792" s="149"/>
      <c r="BD792" s="366" t="e">
        <f t="shared" si="139"/>
        <v>#DIV/0!</v>
      </c>
      <c r="BE792" s="366">
        <f t="shared" si="140"/>
        <v>0</v>
      </c>
      <c r="BF792" s="159">
        <f t="shared" si="141"/>
        <v>11</v>
      </c>
      <c r="BG792" s="159">
        <f t="shared" si="142"/>
        <v>0</v>
      </c>
      <c r="BH792" s="159">
        <f t="shared" si="143"/>
        <v>14</v>
      </c>
      <c r="BI792" s="159">
        <f t="shared" si="144"/>
        <v>0</v>
      </c>
      <c r="BJ792" s="159">
        <f t="shared" si="145"/>
        <v>0</v>
      </c>
    </row>
    <row r="793" spans="1:62" s="159" customFormat="1" ht="17.25" thickTop="1" thickBot="1">
      <c r="A793" s="326">
        <v>22268</v>
      </c>
      <c r="B793" s="327">
        <v>42707</v>
      </c>
      <c r="C793" s="149" t="s">
        <v>267</v>
      </c>
      <c r="D793" s="151">
        <v>1000</v>
      </c>
      <c r="E793" s="151"/>
      <c r="F793" s="151"/>
      <c r="G793" s="151">
        <f t="shared" si="131"/>
        <v>1000</v>
      </c>
      <c r="H793" s="149"/>
      <c r="I793" s="149"/>
      <c r="J793" s="150">
        <v>70000</v>
      </c>
      <c r="K793" s="151">
        <f t="shared" si="146"/>
        <v>61946.902654867263</v>
      </c>
      <c r="L793" s="151">
        <f t="shared" si="147"/>
        <v>8053.0973451327445</v>
      </c>
      <c r="M793" s="149" t="s">
        <v>3535</v>
      </c>
      <c r="N793" s="328"/>
      <c r="O793" s="329"/>
      <c r="P793" s="151">
        <f t="shared" si="148"/>
        <v>69000</v>
      </c>
      <c r="Q793" s="327"/>
      <c r="R793" s="330" t="s">
        <v>3536</v>
      </c>
      <c r="S793" s="330"/>
      <c r="T793" s="331"/>
      <c r="U793" s="332">
        <v>27111021200121</v>
      </c>
      <c r="V793" s="326"/>
      <c r="W793" s="149" t="s">
        <v>3537</v>
      </c>
      <c r="X793" s="149"/>
      <c r="Y793" s="149"/>
      <c r="Z793" s="150"/>
      <c r="AA793" s="151">
        <f>G793+Z793</f>
        <v>1000</v>
      </c>
      <c r="AB793" s="333">
        <f t="shared" si="132"/>
        <v>-69000</v>
      </c>
      <c r="AC793" s="327"/>
      <c r="AD793" s="149"/>
      <c r="AE793" s="327"/>
      <c r="AF793" s="334" t="s">
        <v>257</v>
      </c>
      <c r="AG793" s="334" t="s">
        <v>225</v>
      </c>
      <c r="AH793" s="149"/>
      <c r="AI793" s="149"/>
      <c r="AJ793" s="335"/>
      <c r="AK793" s="149"/>
      <c r="AL793" s="327"/>
      <c r="AM793" s="149"/>
      <c r="AN793" s="327"/>
      <c r="AO793" s="327"/>
      <c r="AP793" s="149"/>
      <c r="AQ793" s="332"/>
      <c r="AR793" s="330"/>
      <c r="AS793" s="149"/>
      <c r="AT793" s="149"/>
      <c r="AU793" s="149"/>
      <c r="AV793" s="149"/>
      <c r="AW793" s="149"/>
      <c r="AX793" s="336"/>
      <c r="AY793" s="336"/>
      <c r="AZ793" s="336">
        <f t="shared" si="133"/>
        <v>0</v>
      </c>
      <c r="BA793" s="149"/>
      <c r="BB793" s="149"/>
      <c r="BC793" s="149"/>
      <c r="BD793" s="159">
        <f t="shared" si="139"/>
        <v>1.4285714285714285E-2</v>
      </c>
      <c r="BE793" s="159">
        <f t="shared" si="140"/>
        <v>0</v>
      </c>
      <c r="BF793" s="159">
        <f t="shared" si="141"/>
        <v>11</v>
      </c>
      <c r="BG793" s="159">
        <f t="shared" si="142"/>
        <v>0</v>
      </c>
      <c r="BH793" s="159">
        <f t="shared" si="143"/>
        <v>14</v>
      </c>
      <c r="BI793" s="159">
        <f t="shared" si="144"/>
        <v>0</v>
      </c>
      <c r="BJ793" s="159">
        <f t="shared" si="145"/>
        <v>0</v>
      </c>
    </row>
    <row r="794" spans="1:62" s="159" customFormat="1" ht="17.25" thickTop="1" thickBot="1">
      <c r="A794" s="326" t="s">
        <v>3538</v>
      </c>
      <c r="B794" s="327" t="s">
        <v>3539</v>
      </c>
      <c r="C794" s="149" t="s">
        <v>103</v>
      </c>
      <c r="D794" s="151">
        <v>12280</v>
      </c>
      <c r="E794" s="151">
        <v>2500</v>
      </c>
      <c r="F794" s="151"/>
      <c r="G794" s="151">
        <f t="shared" si="131"/>
        <v>14780</v>
      </c>
      <c r="H794" s="149" t="s">
        <v>3540</v>
      </c>
      <c r="I794" s="149"/>
      <c r="J794" s="150">
        <v>122750</v>
      </c>
      <c r="K794" s="151">
        <f t="shared" si="146"/>
        <v>108628.3185840708</v>
      </c>
      <c r="L794" s="151">
        <f t="shared" si="147"/>
        <v>14121.681415929204</v>
      </c>
      <c r="M794" s="149" t="s">
        <v>3541</v>
      </c>
      <c r="N794" s="328">
        <v>4219</v>
      </c>
      <c r="O794" s="329">
        <v>36</v>
      </c>
      <c r="P794" s="151">
        <f t="shared" si="148"/>
        <v>110470</v>
      </c>
      <c r="Q794" s="327">
        <v>42731</v>
      </c>
      <c r="R794" s="330" t="s">
        <v>3542</v>
      </c>
      <c r="S794" s="330"/>
      <c r="T794" s="331"/>
      <c r="U794" s="332">
        <v>27405101700978</v>
      </c>
      <c r="V794" s="326"/>
      <c r="W794" s="149" t="s">
        <v>3543</v>
      </c>
      <c r="X794" s="149"/>
      <c r="Y794" s="149" t="s">
        <v>3544</v>
      </c>
      <c r="Z794" s="150"/>
      <c r="AA794" s="151">
        <f>G794+Z794</f>
        <v>14780</v>
      </c>
      <c r="AB794" s="333">
        <f t="shared" si="132"/>
        <v>-107970</v>
      </c>
      <c r="AC794" s="327"/>
      <c r="AD794" s="149"/>
      <c r="AE794" s="327"/>
      <c r="AF794" s="334" t="s">
        <v>3402</v>
      </c>
      <c r="AG794" s="334" t="s">
        <v>264</v>
      </c>
      <c r="AH794" s="149" t="s">
        <v>39</v>
      </c>
      <c r="AI794" s="149" t="s">
        <v>47</v>
      </c>
      <c r="AJ794" s="335" t="s">
        <v>50</v>
      </c>
      <c r="AK794" s="149"/>
      <c r="AL794" s="327"/>
      <c r="AM794" s="149"/>
      <c r="AN794" s="327"/>
      <c r="AO794" s="327" t="s">
        <v>3541</v>
      </c>
      <c r="AP794" s="149" t="s">
        <v>3545</v>
      </c>
      <c r="AQ794" s="332">
        <v>27804010111165</v>
      </c>
      <c r="AR794" s="330" t="s">
        <v>3546</v>
      </c>
      <c r="AS794" s="149" t="s">
        <v>3547</v>
      </c>
      <c r="AT794" s="149"/>
      <c r="AU794" s="149" t="s">
        <v>3548</v>
      </c>
      <c r="AV794" s="149" t="s">
        <v>208</v>
      </c>
      <c r="AW794" s="149" t="s">
        <v>3522</v>
      </c>
      <c r="AX794" s="336"/>
      <c r="AY794" s="336"/>
      <c r="AZ794" s="336">
        <f t="shared" si="133"/>
        <v>0</v>
      </c>
      <c r="BA794" s="149" t="s">
        <v>3549</v>
      </c>
      <c r="BB794" s="149"/>
      <c r="BC794" s="149"/>
      <c r="BD794" s="159">
        <f t="shared" si="139"/>
        <v>0.10004073319755601</v>
      </c>
      <c r="BE794" s="159">
        <f t="shared" si="140"/>
        <v>2.2630578437584866E-2</v>
      </c>
      <c r="BF794" s="159">
        <f t="shared" si="141"/>
        <v>11</v>
      </c>
      <c r="BG794" s="159">
        <f t="shared" si="142"/>
        <v>0</v>
      </c>
      <c r="BH794" s="159">
        <f t="shared" si="143"/>
        <v>14</v>
      </c>
      <c r="BI794" s="159">
        <f t="shared" si="144"/>
        <v>14</v>
      </c>
      <c r="BJ794" s="159">
        <f t="shared" si="145"/>
        <v>11</v>
      </c>
    </row>
    <row r="795" spans="1:62" s="159" customFormat="1" ht="17.25" thickTop="1" thickBot="1">
      <c r="A795" s="326">
        <v>23819</v>
      </c>
      <c r="B795" s="327">
        <v>42759</v>
      </c>
      <c r="C795" s="149" t="s">
        <v>103</v>
      </c>
      <c r="D795" s="151">
        <v>500</v>
      </c>
      <c r="E795" s="151"/>
      <c r="F795" s="151"/>
      <c r="G795" s="151">
        <f t="shared" si="131"/>
        <v>500</v>
      </c>
      <c r="H795" s="149"/>
      <c r="I795" s="149"/>
      <c r="J795" s="150">
        <v>70000</v>
      </c>
      <c r="K795" s="151">
        <f t="shared" si="146"/>
        <v>61946.902654867263</v>
      </c>
      <c r="L795" s="151">
        <f t="shared" si="147"/>
        <v>8053.0973451327445</v>
      </c>
      <c r="M795" s="149" t="s">
        <v>3550</v>
      </c>
      <c r="N795" s="328"/>
      <c r="O795" s="329"/>
      <c r="P795" s="151">
        <f t="shared" si="148"/>
        <v>69500</v>
      </c>
      <c r="Q795" s="327"/>
      <c r="R795" s="330" t="s">
        <v>3551</v>
      </c>
      <c r="S795" s="330" t="s">
        <v>3552</v>
      </c>
      <c r="T795" s="331" t="s">
        <v>3553</v>
      </c>
      <c r="U795" s="332">
        <v>28012070101851</v>
      </c>
      <c r="V795" s="326"/>
      <c r="W795" s="149"/>
      <c r="X795" s="149"/>
      <c r="Y795" s="149"/>
      <c r="Z795" s="150"/>
      <c r="AA795" s="151">
        <f>D795+Z795</f>
        <v>500</v>
      </c>
      <c r="AB795" s="333">
        <f t="shared" si="132"/>
        <v>-69500</v>
      </c>
      <c r="AC795" s="327"/>
      <c r="AD795" s="149"/>
      <c r="AE795" s="327"/>
      <c r="AF795" s="334" t="s">
        <v>3402</v>
      </c>
      <c r="AG795" s="334" t="s">
        <v>264</v>
      </c>
      <c r="AH795" s="149"/>
      <c r="AI795" s="149"/>
      <c r="AJ795" s="335"/>
      <c r="AK795" s="149"/>
      <c r="AL795" s="327"/>
      <c r="AM795" s="149"/>
      <c r="AN795" s="327"/>
      <c r="AO795" s="327" t="s">
        <v>3550</v>
      </c>
      <c r="AP795" s="149" t="s">
        <v>3554</v>
      </c>
      <c r="AQ795" s="332">
        <v>28112010110007</v>
      </c>
      <c r="AR795" s="330" t="s">
        <v>3555</v>
      </c>
      <c r="AS795" s="149"/>
      <c r="AT795" s="149"/>
      <c r="AU795" s="149"/>
      <c r="AV795" s="149"/>
      <c r="AW795" s="149"/>
      <c r="AX795" s="336"/>
      <c r="AY795" s="336"/>
      <c r="AZ795" s="336">
        <f t="shared" si="133"/>
        <v>0</v>
      </c>
      <c r="BA795" s="149"/>
      <c r="BB795" s="149"/>
      <c r="BC795" s="149"/>
      <c r="BD795" s="366">
        <f t="shared" si="139"/>
        <v>7.1428571428571426E-3</v>
      </c>
      <c r="BE795" s="366">
        <f t="shared" si="140"/>
        <v>0</v>
      </c>
      <c r="BF795" s="159">
        <f t="shared" si="141"/>
        <v>11</v>
      </c>
      <c r="BG795" s="159">
        <f t="shared" si="142"/>
        <v>11</v>
      </c>
      <c r="BH795" s="159">
        <f t="shared" si="143"/>
        <v>14</v>
      </c>
      <c r="BI795" s="159">
        <f t="shared" si="144"/>
        <v>14</v>
      </c>
      <c r="BJ795" s="159">
        <f t="shared" si="145"/>
        <v>11</v>
      </c>
    </row>
    <row r="796" spans="1:62" s="159" customFormat="1" ht="17.25" thickTop="1" thickBot="1">
      <c r="A796" s="326">
        <v>23762</v>
      </c>
      <c r="B796" s="327">
        <v>42755</v>
      </c>
      <c r="C796" s="149" t="s">
        <v>103</v>
      </c>
      <c r="D796" s="151">
        <v>500</v>
      </c>
      <c r="E796" s="151"/>
      <c r="F796" s="151"/>
      <c r="G796" s="151">
        <f t="shared" si="131"/>
        <v>500</v>
      </c>
      <c r="H796" s="149"/>
      <c r="I796" s="149"/>
      <c r="J796" s="150">
        <v>70000</v>
      </c>
      <c r="K796" s="151">
        <f t="shared" si="146"/>
        <v>61946.902654867263</v>
      </c>
      <c r="L796" s="151">
        <f t="shared" si="147"/>
        <v>8053.0973451327445</v>
      </c>
      <c r="M796" s="149" t="s">
        <v>3556</v>
      </c>
      <c r="N796" s="328"/>
      <c r="O796" s="329"/>
      <c r="P796" s="151">
        <f t="shared" si="148"/>
        <v>69500</v>
      </c>
      <c r="Q796" s="327"/>
      <c r="R796" s="330" t="s">
        <v>3557</v>
      </c>
      <c r="S796" s="330" t="s">
        <v>3558</v>
      </c>
      <c r="T796" s="331" t="s">
        <v>3559</v>
      </c>
      <c r="U796" s="332">
        <v>27503011304579</v>
      </c>
      <c r="V796" s="326"/>
      <c r="W796" s="149"/>
      <c r="X796" s="149"/>
      <c r="Y796" s="149"/>
      <c r="Z796" s="150"/>
      <c r="AA796" s="151">
        <f t="shared" ref="AA796:AA801" si="149">G796+Z796</f>
        <v>500</v>
      </c>
      <c r="AB796" s="333">
        <f t="shared" si="132"/>
        <v>-69500</v>
      </c>
      <c r="AC796" s="327"/>
      <c r="AD796" s="149"/>
      <c r="AE796" s="327"/>
      <c r="AF796" s="334" t="s">
        <v>257</v>
      </c>
      <c r="AG796" s="334" t="s">
        <v>225</v>
      </c>
      <c r="AH796" s="149"/>
      <c r="AI796" s="149"/>
      <c r="AJ796" s="335"/>
      <c r="AK796" s="149"/>
      <c r="AL796" s="327"/>
      <c r="AM796" s="149"/>
      <c r="AN796" s="327"/>
      <c r="AO796" s="327" t="s">
        <v>3556</v>
      </c>
      <c r="AP796" s="149" t="s">
        <v>3560</v>
      </c>
      <c r="AQ796" s="332">
        <v>27701301300123</v>
      </c>
      <c r="AR796" s="330" t="s">
        <v>3561</v>
      </c>
      <c r="AS796" s="149" t="s">
        <v>3562</v>
      </c>
      <c r="AT796" s="149"/>
      <c r="AU796" s="149"/>
      <c r="AV796" s="149"/>
      <c r="AW796" s="149"/>
      <c r="AX796" s="336"/>
      <c r="AY796" s="336"/>
      <c r="AZ796" s="336">
        <f t="shared" si="133"/>
        <v>0</v>
      </c>
      <c r="BA796" s="149"/>
      <c r="BB796" s="149"/>
      <c r="BC796" s="149"/>
      <c r="BD796" s="159">
        <f t="shared" si="139"/>
        <v>7.1428571428571426E-3</v>
      </c>
      <c r="BE796" s="159">
        <f t="shared" si="140"/>
        <v>0</v>
      </c>
      <c r="BF796" s="159">
        <f t="shared" si="141"/>
        <v>11</v>
      </c>
      <c r="BG796" s="159">
        <f t="shared" si="142"/>
        <v>11</v>
      </c>
      <c r="BH796" s="159">
        <f t="shared" si="143"/>
        <v>14</v>
      </c>
      <c r="BI796" s="159">
        <f t="shared" si="144"/>
        <v>14</v>
      </c>
      <c r="BJ796" s="159">
        <f t="shared" si="145"/>
        <v>11</v>
      </c>
    </row>
    <row r="797" spans="1:62" s="159" customFormat="1" ht="17.25" thickTop="1" thickBot="1">
      <c r="A797" s="326">
        <v>23428</v>
      </c>
      <c r="B797" s="327" t="s">
        <v>3563</v>
      </c>
      <c r="C797" s="149" t="s">
        <v>103</v>
      </c>
      <c r="D797" s="151">
        <v>15000</v>
      </c>
      <c r="E797" s="151"/>
      <c r="F797" s="151"/>
      <c r="G797" s="151">
        <f t="shared" si="131"/>
        <v>15000</v>
      </c>
      <c r="H797" s="149"/>
      <c r="I797" s="149"/>
      <c r="J797" s="150"/>
      <c r="K797" s="151">
        <f t="shared" si="146"/>
        <v>0</v>
      </c>
      <c r="L797" s="151">
        <f t="shared" si="147"/>
        <v>0</v>
      </c>
      <c r="M797" s="149" t="s">
        <v>3564</v>
      </c>
      <c r="N797" s="328"/>
      <c r="O797" s="329"/>
      <c r="P797" s="151">
        <f t="shared" si="148"/>
        <v>-15000</v>
      </c>
      <c r="Q797" s="327"/>
      <c r="R797" s="330"/>
      <c r="S797" s="330"/>
      <c r="T797" s="331"/>
      <c r="U797" s="332"/>
      <c r="V797" s="326"/>
      <c r="W797" s="149"/>
      <c r="X797" s="149"/>
      <c r="Y797" s="149"/>
      <c r="Z797" s="150"/>
      <c r="AA797" s="151">
        <f t="shared" si="149"/>
        <v>15000</v>
      </c>
      <c r="AB797" s="333">
        <f t="shared" si="132"/>
        <v>15000</v>
      </c>
      <c r="AC797" s="327"/>
      <c r="AD797" s="149"/>
      <c r="AE797" s="327"/>
      <c r="AF797" s="334"/>
      <c r="AG797" s="334"/>
      <c r="AH797" s="149"/>
      <c r="AI797" s="149"/>
      <c r="AJ797" s="335"/>
      <c r="AK797" s="149"/>
      <c r="AL797" s="327"/>
      <c r="AM797" s="149"/>
      <c r="AN797" s="327"/>
      <c r="AO797" s="327"/>
      <c r="AP797" s="149"/>
      <c r="AQ797" s="332"/>
      <c r="AR797" s="330"/>
      <c r="AS797" s="149"/>
      <c r="AT797" s="149"/>
      <c r="AU797" s="149"/>
      <c r="AV797" s="149"/>
      <c r="AW797" s="149"/>
      <c r="AX797" s="336"/>
      <c r="AY797" s="336"/>
      <c r="AZ797" s="336">
        <f t="shared" si="133"/>
        <v>0</v>
      </c>
      <c r="BA797" s="149"/>
      <c r="BB797" s="149"/>
      <c r="BC797" s="149"/>
    </row>
    <row r="798" spans="1:62" s="159" customFormat="1" ht="17.25" thickTop="1" thickBot="1">
      <c r="A798" s="326">
        <v>23401</v>
      </c>
      <c r="B798" s="327">
        <v>42732</v>
      </c>
      <c r="C798" s="149" t="s">
        <v>103</v>
      </c>
      <c r="D798" s="151">
        <v>1000</v>
      </c>
      <c r="E798" s="151"/>
      <c r="F798" s="151"/>
      <c r="G798" s="151">
        <f t="shared" si="131"/>
        <v>1000</v>
      </c>
      <c r="H798" s="149"/>
      <c r="I798" s="149"/>
      <c r="J798" s="150">
        <v>115000</v>
      </c>
      <c r="K798" s="151">
        <f t="shared" si="146"/>
        <v>101769.91150442479</v>
      </c>
      <c r="L798" s="151">
        <f t="shared" si="147"/>
        <v>13230.088495575223</v>
      </c>
      <c r="M798" s="149" t="s">
        <v>3565</v>
      </c>
      <c r="N798" s="328"/>
      <c r="O798" s="329"/>
      <c r="P798" s="151">
        <f t="shared" si="148"/>
        <v>114000</v>
      </c>
      <c r="Q798" s="327"/>
      <c r="R798" s="330" t="s">
        <v>3566</v>
      </c>
      <c r="S798" s="330"/>
      <c r="T798" s="331"/>
      <c r="U798" s="332">
        <v>28209011407813</v>
      </c>
      <c r="V798" s="326"/>
      <c r="W798" s="149" t="s">
        <v>3567</v>
      </c>
      <c r="X798" s="149"/>
      <c r="Y798" s="149"/>
      <c r="Z798" s="150"/>
      <c r="AA798" s="151">
        <f t="shared" si="149"/>
        <v>1000</v>
      </c>
      <c r="AB798" s="333">
        <f t="shared" si="132"/>
        <v>-114000</v>
      </c>
      <c r="AC798" s="327"/>
      <c r="AD798" s="149"/>
      <c r="AE798" s="327"/>
      <c r="AF798" s="334" t="s">
        <v>3402</v>
      </c>
      <c r="AG798" s="334" t="s">
        <v>264</v>
      </c>
      <c r="AH798" s="149"/>
      <c r="AI798" s="149"/>
      <c r="AJ798" s="335"/>
      <c r="AK798" s="149"/>
      <c r="AL798" s="327"/>
      <c r="AM798" s="149"/>
      <c r="AN798" s="327"/>
      <c r="AO798" s="327"/>
      <c r="AP798" s="149"/>
      <c r="AQ798" s="332"/>
      <c r="AR798" s="330"/>
      <c r="AS798" s="149"/>
      <c r="AT798" s="149"/>
      <c r="AU798" s="149"/>
      <c r="AV798" s="149"/>
      <c r="AW798" s="149"/>
      <c r="AX798" s="336"/>
      <c r="AY798" s="336"/>
      <c r="AZ798" s="336">
        <f t="shared" si="133"/>
        <v>0</v>
      </c>
      <c r="BA798" s="149"/>
      <c r="BB798" s="149"/>
      <c r="BC798" s="149"/>
      <c r="BD798" s="159">
        <f t="shared" ref="BD798:BD829" si="150">D798/J798</f>
        <v>8.6956521739130436E-3</v>
      </c>
      <c r="BE798" s="159">
        <f t="shared" ref="BE798:BE829" si="151">E798/P798</f>
        <v>0</v>
      </c>
      <c r="BF798" s="159">
        <f t="shared" ref="BF798:BF829" si="152">LEN(R798)</f>
        <v>11</v>
      </c>
      <c r="BG798" s="159">
        <f t="shared" ref="BG798:BG829" si="153">LEN(S798)</f>
        <v>0</v>
      </c>
      <c r="BH798" s="159">
        <f t="shared" ref="BH798:BH829" si="154">LEN(U798)</f>
        <v>14</v>
      </c>
      <c r="BI798" s="159">
        <f t="shared" ref="BI798:BI829" si="155">LEN(AQ798)</f>
        <v>0</v>
      </c>
      <c r="BJ798" s="159">
        <f t="shared" ref="BJ798:BJ829" si="156">LEN(AR798)</f>
        <v>0</v>
      </c>
    </row>
    <row r="799" spans="1:62" s="159" customFormat="1" ht="17.25" thickTop="1" thickBot="1">
      <c r="A799" s="326">
        <v>21968</v>
      </c>
      <c r="B799" s="327">
        <v>42613</v>
      </c>
      <c r="C799" s="149" t="s">
        <v>103</v>
      </c>
      <c r="D799" s="151">
        <v>5000</v>
      </c>
      <c r="E799" s="151"/>
      <c r="F799" s="151"/>
      <c r="G799" s="151">
        <f t="shared" si="131"/>
        <v>5000</v>
      </c>
      <c r="H799" s="149"/>
      <c r="I799" s="149"/>
      <c r="J799" s="150">
        <v>115000</v>
      </c>
      <c r="K799" s="151">
        <f t="shared" si="146"/>
        <v>101769.91150442479</v>
      </c>
      <c r="L799" s="151">
        <f t="shared" si="147"/>
        <v>13230.088495575223</v>
      </c>
      <c r="M799" s="149" t="s">
        <v>3568</v>
      </c>
      <c r="N799" s="328"/>
      <c r="O799" s="329"/>
      <c r="P799" s="151">
        <f t="shared" si="148"/>
        <v>110000</v>
      </c>
      <c r="Q799" s="327"/>
      <c r="R799" s="330" t="s">
        <v>3569</v>
      </c>
      <c r="S799" s="330"/>
      <c r="T799" s="331"/>
      <c r="U799" s="332">
        <v>27908222101321</v>
      </c>
      <c r="V799" s="326"/>
      <c r="W799" s="149" t="s">
        <v>3537</v>
      </c>
      <c r="X799" s="149"/>
      <c r="Y799" s="149"/>
      <c r="Z799" s="150"/>
      <c r="AA799" s="151">
        <f t="shared" si="149"/>
        <v>5000</v>
      </c>
      <c r="AB799" s="333">
        <f t="shared" si="132"/>
        <v>-110000</v>
      </c>
      <c r="AC799" s="327"/>
      <c r="AD799" s="149"/>
      <c r="AE799" s="327"/>
      <c r="AF799" s="334" t="s">
        <v>263</v>
      </c>
      <c r="AG799" s="334" t="s">
        <v>225</v>
      </c>
      <c r="AH799" s="149"/>
      <c r="AI799" s="149"/>
      <c r="AJ799" s="335"/>
      <c r="AK799" s="149"/>
      <c r="AL799" s="327"/>
      <c r="AM799" s="149"/>
      <c r="AN799" s="327"/>
      <c r="AO799" s="327"/>
      <c r="AP799" s="149"/>
      <c r="AQ799" s="332"/>
      <c r="AR799" s="330"/>
      <c r="AS799" s="149"/>
      <c r="AT799" s="149"/>
      <c r="AU799" s="149"/>
      <c r="AV799" s="149"/>
      <c r="AW799" s="149"/>
      <c r="AX799" s="336"/>
      <c r="AY799" s="336"/>
      <c r="AZ799" s="336">
        <f t="shared" si="133"/>
        <v>0</v>
      </c>
      <c r="BA799" s="149"/>
      <c r="BB799" s="149"/>
      <c r="BC799" s="149"/>
      <c r="BD799" s="159">
        <f t="shared" si="150"/>
        <v>4.3478260869565216E-2</v>
      </c>
      <c r="BE799" s="159">
        <f t="shared" si="151"/>
        <v>0</v>
      </c>
      <c r="BF799" s="159">
        <f t="shared" si="152"/>
        <v>11</v>
      </c>
      <c r="BG799" s="159">
        <f t="shared" si="153"/>
        <v>0</v>
      </c>
      <c r="BH799" s="159">
        <f t="shared" si="154"/>
        <v>14</v>
      </c>
      <c r="BI799" s="159">
        <f t="shared" si="155"/>
        <v>0</v>
      </c>
      <c r="BJ799" s="159">
        <f t="shared" si="156"/>
        <v>0</v>
      </c>
    </row>
    <row r="800" spans="1:62" s="159" customFormat="1" ht="17.25" thickTop="1" thickBot="1">
      <c r="A800" s="326" t="s">
        <v>3570</v>
      </c>
      <c r="B800" s="327" t="s">
        <v>3571</v>
      </c>
      <c r="C800" s="149" t="s">
        <v>103</v>
      </c>
      <c r="D800" s="151">
        <v>12950</v>
      </c>
      <c r="E800" s="151">
        <v>2050</v>
      </c>
      <c r="F800" s="151"/>
      <c r="G800" s="151">
        <f t="shared" si="131"/>
        <v>15000</v>
      </c>
      <c r="H800" s="149" t="s">
        <v>3515</v>
      </c>
      <c r="I800" s="149"/>
      <c r="J800" s="150">
        <v>115000</v>
      </c>
      <c r="K800" s="151">
        <f t="shared" si="146"/>
        <v>101769.91150442479</v>
      </c>
      <c r="L800" s="151">
        <f t="shared" si="147"/>
        <v>13230.088495575223</v>
      </c>
      <c r="M800" s="149" t="s">
        <v>3572</v>
      </c>
      <c r="N800" s="328">
        <v>2744</v>
      </c>
      <c r="O800" s="329">
        <v>60</v>
      </c>
      <c r="P800" s="151">
        <f t="shared" si="148"/>
        <v>102050</v>
      </c>
      <c r="Q800" s="327">
        <v>42717</v>
      </c>
      <c r="R800" s="330" t="s">
        <v>3573</v>
      </c>
      <c r="S800" s="330"/>
      <c r="T800" s="331"/>
      <c r="U800" s="332">
        <v>29012250102671</v>
      </c>
      <c r="V800" s="326"/>
      <c r="W800" s="149" t="s">
        <v>107</v>
      </c>
      <c r="X800" s="149"/>
      <c r="Y800" s="149" t="s">
        <v>3574</v>
      </c>
      <c r="Z800" s="150"/>
      <c r="AA800" s="151">
        <f t="shared" si="149"/>
        <v>15000</v>
      </c>
      <c r="AB800" s="333">
        <f t="shared" si="132"/>
        <v>-100000</v>
      </c>
      <c r="AC800" s="327"/>
      <c r="AD800" s="149"/>
      <c r="AE800" s="327"/>
      <c r="AF800" s="334" t="s">
        <v>257</v>
      </c>
      <c r="AG800" s="334" t="s">
        <v>225</v>
      </c>
      <c r="AH800" s="149" t="s">
        <v>87</v>
      </c>
      <c r="AI800" s="149" t="s">
        <v>47</v>
      </c>
      <c r="AJ800" s="335" t="s">
        <v>50</v>
      </c>
      <c r="AK800" s="149"/>
      <c r="AL800" s="327"/>
      <c r="AM800" s="149"/>
      <c r="AN800" s="327"/>
      <c r="AO800" s="327" t="s">
        <v>3572</v>
      </c>
      <c r="AP800" s="149" t="s">
        <v>2330</v>
      </c>
      <c r="AQ800" s="332"/>
      <c r="AR800" s="330"/>
      <c r="AS800" s="149"/>
      <c r="AT800" s="149"/>
      <c r="AU800" s="149" t="s">
        <v>3575</v>
      </c>
      <c r="AV800" s="149" t="s">
        <v>208</v>
      </c>
      <c r="AW800" s="149" t="s">
        <v>3522</v>
      </c>
      <c r="AX800" s="336"/>
      <c r="AY800" s="336"/>
      <c r="AZ800" s="336">
        <f t="shared" si="133"/>
        <v>0</v>
      </c>
      <c r="BA800" s="149" t="s">
        <v>3576</v>
      </c>
      <c r="BB800" s="149"/>
      <c r="BC800" s="149"/>
      <c r="BD800" s="159">
        <f t="shared" si="150"/>
        <v>0.11260869565217391</v>
      </c>
      <c r="BE800" s="159">
        <f t="shared" si="151"/>
        <v>2.0088192062714356E-2</v>
      </c>
      <c r="BF800" s="159">
        <f t="shared" si="152"/>
        <v>11</v>
      </c>
      <c r="BG800" s="159">
        <f t="shared" si="153"/>
        <v>0</v>
      </c>
      <c r="BH800" s="159">
        <f t="shared" si="154"/>
        <v>14</v>
      </c>
      <c r="BI800" s="159">
        <f t="shared" si="155"/>
        <v>0</v>
      </c>
      <c r="BJ800" s="159">
        <f t="shared" si="156"/>
        <v>0</v>
      </c>
    </row>
    <row r="801" spans="1:62" s="159" customFormat="1" ht="17.25" thickTop="1" thickBot="1">
      <c r="A801" s="326" t="s">
        <v>3577</v>
      </c>
      <c r="B801" s="327" t="s">
        <v>3578</v>
      </c>
      <c r="C801" s="149" t="s">
        <v>103</v>
      </c>
      <c r="D801" s="151">
        <v>7245</v>
      </c>
      <c r="E801" s="151">
        <v>1255</v>
      </c>
      <c r="F801" s="151"/>
      <c r="G801" s="151">
        <f t="shared" si="131"/>
        <v>8500</v>
      </c>
      <c r="H801" s="149" t="s">
        <v>3515</v>
      </c>
      <c r="I801" s="149"/>
      <c r="J801" s="150">
        <v>70000</v>
      </c>
      <c r="K801" s="151">
        <f t="shared" si="146"/>
        <v>61946.902654867263</v>
      </c>
      <c r="L801" s="151">
        <f t="shared" si="147"/>
        <v>8053.0973451327445</v>
      </c>
      <c r="M801" s="149" t="s">
        <v>3579</v>
      </c>
      <c r="N801" s="328">
        <v>1936</v>
      </c>
      <c r="O801" s="329">
        <v>48</v>
      </c>
      <c r="P801" s="151">
        <f t="shared" si="148"/>
        <v>62755</v>
      </c>
      <c r="Q801" s="327">
        <v>42758</v>
      </c>
      <c r="R801" s="330" t="s">
        <v>3580</v>
      </c>
      <c r="S801" s="330"/>
      <c r="T801" s="331"/>
      <c r="U801" s="332">
        <v>27808221500091</v>
      </c>
      <c r="V801" s="326"/>
      <c r="W801" s="149" t="s">
        <v>107</v>
      </c>
      <c r="X801" s="149"/>
      <c r="Y801" s="149" t="s">
        <v>3581</v>
      </c>
      <c r="Z801" s="150"/>
      <c r="AA801" s="151">
        <f t="shared" si="149"/>
        <v>8500</v>
      </c>
      <c r="AB801" s="333">
        <f t="shared" si="132"/>
        <v>-61500</v>
      </c>
      <c r="AC801" s="327"/>
      <c r="AD801" s="149"/>
      <c r="AE801" s="327"/>
      <c r="AF801" s="334" t="s">
        <v>342</v>
      </c>
      <c r="AG801" s="334" t="s">
        <v>111</v>
      </c>
      <c r="AH801" s="149" t="s">
        <v>39</v>
      </c>
      <c r="AI801" s="149" t="s">
        <v>94</v>
      </c>
      <c r="AJ801" s="335" t="s">
        <v>50</v>
      </c>
      <c r="AK801" s="149"/>
      <c r="AL801" s="327"/>
      <c r="AM801" s="149"/>
      <c r="AN801" s="327"/>
      <c r="AO801" s="327" t="s">
        <v>3579</v>
      </c>
      <c r="AP801" s="149" t="s">
        <v>3582</v>
      </c>
      <c r="AQ801" s="332">
        <v>27912071500064</v>
      </c>
      <c r="AR801" s="330"/>
      <c r="AS801" s="149"/>
      <c r="AT801" s="149"/>
      <c r="AU801" s="149" t="s">
        <v>3583</v>
      </c>
      <c r="AV801" s="149" t="s">
        <v>106</v>
      </c>
      <c r="AW801" s="149" t="s">
        <v>3522</v>
      </c>
      <c r="AX801" s="336">
        <v>12000</v>
      </c>
      <c r="AY801" s="336"/>
      <c r="AZ801" s="336">
        <f t="shared" si="133"/>
        <v>4200</v>
      </c>
      <c r="BA801" s="149" t="s">
        <v>3584</v>
      </c>
      <c r="BB801" s="149"/>
      <c r="BC801" s="149"/>
      <c r="BD801" s="366">
        <f t="shared" si="150"/>
        <v>0.10349999999999999</v>
      </c>
      <c r="BE801" s="366">
        <f t="shared" si="151"/>
        <v>1.9998406501473987E-2</v>
      </c>
      <c r="BF801" s="159">
        <f t="shared" si="152"/>
        <v>11</v>
      </c>
      <c r="BG801" s="159">
        <f t="shared" si="153"/>
        <v>0</v>
      </c>
      <c r="BH801" s="159">
        <f t="shared" si="154"/>
        <v>14</v>
      </c>
      <c r="BI801" s="159">
        <f t="shared" si="155"/>
        <v>14</v>
      </c>
      <c r="BJ801" s="159">
        <f t="shared" si="156"/>
        <v>0</v>
      </c>
    </row>
    <row r="802" spans="1:62" s="159" customFormat="1" ht="17.25" thickTop="1" thickBot="1">
      <c r="A802" s="326">
        <v>21821</v>
      </c>
      <c r="B802" s="327">
        <v>42605</v>
      </c>
      <c r="C802" s="149" t="s">
        <v>103</v>
      </c>
      <c r="D802" s="151">
        <v>1000</v>
      </c>
      <c r="E802" s="151"/>
      <c r="F802" s="151"/>
      <c r="G802" s="151">
        <f t="shared" si="131"/>
        <v>1000</v>
      </c>
      <c r="H802" s="149"/>
      <c r="I802" s="149"/>
      <c r="J802" s="150">
        <v>115000</v>
      </c>
      <c r="K802" s="151">
        <f t="shared" si="146"/>
        <v>101769.91150442479</v>
      </c>
      <c r="L802" s="151">
        <f t="shared" si="147"/>
        <v>13230.088495575223</v>
      </c>
      <c r="M802" s="149" t="s">
        <v>3585</v>
      </c>
      <c r="N802" s="328"/>
      <c r="O802" s="329"/>
      <c r="P802" s="151">
        <f t="shared" si="148"/>
        <v>114000</v>
      </c>
      <c r="Q802" s="327"/>
      <c r="R802" s="330" t="s">
        <v>3586</v>
      </c>
      <c r="S802" s="330"/>
      <c r="T802" s="331"/>
      <c r="U802" s="332">
        <v>28808281202459</v>
      </c>
      <c r="V802" s="326"/>
      <c r="W802" s="149" t="s">
        <v>3537</v>
      </c>
      <c r="X802" s="149"/>
      <c r="Y802" s="149"/>
      <c r="Z802" s="150"/>
      <c r="AA802" s="151">
        <f>D802+Z802</f>
        <v>1000</v>
      </c>
      <c r="AB802" s="333">
        <f t="shared" si="132"/>
        <v>-114000</v>
      </c>
      <c r="AC802" s="327"/>
      <c r="AD802" s="149"/>
      <c r="AE802" s="327"/>
      <c r="AF802" s="334" t="s">
        <v>3587</v>
      </c>
      <c r="AG802" s="334" t="s">
        <v>225</v>
      </c>
      <c r="AH802" s="149"/>
      <c r="AI802" s="149"/>
      <c r="AJ802" s="335"/>
      <c r="AK802" s="149"/>
      <c r="AL802" s="327"/>
      <c r="AM802" s="149"/>
      <c r="AN802" s="327"/>
      <c r="AO802" s="327"/>
      <c r="AP802" s="149"/>
      <c r="AQ802" s="332"/>
      <c r="AR802" s="330"/>
      <c r="AS802" s="149"/>
      <c r="AT802" s="149"/>
      <c r="AU802" s="149"/>
      <c r="AV802" s="149"/>
      <c r="AW802" s="149"/>
      <c r="AX802" s="336"/>
      <c r="AY802" s="336"/>
      <c r="AZ802" s="336">
        <f t="shared" si="133"/>
        <v>0</v>
      </c>
      <c r="BA802" s="149"/>
      <c r="BB802" s="149"/>
      <c r="BC802" s="149"/>
      <c r="BD802" s="159">
        <f t="shared" si="150"/>
        <v>8.6956521739130436E-3</v>
      </c>
      <c r="BE802" s="159">
        <f t="shared" si="151"/>
        <v>0</v>
      </c>
      <c r="BF802" s="159">
        <f t="shared" si="152"/>
        <v>11</v>
      </c>
      <c r="BG802" s="159">
        <f t="shared" si="153"/>
        <v>0</v>
      </c>
      <c r="BH802" s="159">
        <f t="shared" si="154"/>
        <v>14</v>
      </c>
      <c r="BI802" s="159">
        <f t="shared" si="155"/>
        <v>0</v>
      </c>
      <c r="BJ802" s="159">
        <f t="shared" si="156"/>
        <v>0</v>
      </c>
    </row>
    <row r="803" spans="1:62" s="159" customFormat="1" ht="17.25" thickTop="1" thickBot="1">
      <c r="A803" s="326">
        <v>23478</v>
      </c>
      <c r="B803" s="327">
        <v>43100</v>
      </c>
      <c r="C803" s="149" t="s">
        <v>103</v>
      </c>
      <c r="D803" s="151">
        <v>500</v>
      </c>
      <c r="E803" s="151"/>
      <c r="F803" s="151"/>
      <c r="G803" s="151">
        <f t="shared" si="131"/>
        <v>500</v>
      </c>
      <c r="H803" s="149"/>
      <c r="I803" s="149"/>
      <c r="J803" s="150">
        <v>115000</v>
      </c>
      <c r="K803" s="151">
        <f t="shared" si="146"/>
        <v>101769.91150442479</v>
      </c>
      <c r="L803" s="151">
        <f t="shared" si="147"/>
        <v>13230.088495575223</v>
      </c>
      <c r="M803" s="149" t="s">
        <v>3588</v>
      </c>
      <c r="N803" s="328"/>
      <c r="O803" s="329"/>
      <c r="P803" s="151">
        <f t="shared" si="148"/>
        <v>114500</v>
      </c>
      <c r="Q803" s="327"/>
      <c r="R803" s="330" t="s">
        <v>3589</v>
      </c>
      <c r="S803" s="330"/>
      <c r="T803" s="331"/>
      <c r="U803" s="332">
        <v>27311160104772</v>
      </c>
      <c r="V803" s="326"/>
      <c r="W803" s="149" t="s">
        <v>3537</v>
      </c>
      <c r="X803" s="149"/>
      <c r="Y803" s="149"/>
      <c r="Z803" s="150"/>
      <c r="AA803" s="151">
        <f>D803+Z803</f>
        <v>500</v>
      </c>
      <c r="AB803" s="333">
        <f t="shared" si="132"/>
        <v>-114500</v>
      </c>
      <c r="AC803" s="327"/>
      <c r="AD803" s="149"/>
      <c r="AE803" s="327"/>
      <c r="AF803" s="334" t="s">
        <v>407</v>
      </c>
      <c r="AG803" s="334" t="s">
        <v>111</v>
      </c>
      <c r="AH803" s="149"/>
      <c r="AI803" s="149"/>
      <c r="AJ803" s="335"/>
      <c r="AK803" s="149"/>
      <c r="AL803" s="327"/>
      <c r="AM803" s="149"/>
      <c r="AN803" s="327"/>
      <c r="AO803" s="327"/>
      <c r="AP803" s="149"/>
      <c r="AQ803" s="332"/>
      <c r="AR803" s="330"/>
      <c r="AS803" s="149"/>
      <c r="AT803" s="149"/>
      <c r="AU803" s="149"/>
      <c r="AV803" s="149"/>
      <c r="AW803" s="149"/>
      <c r="AX803" s="336"/>
      <c r="AY803" s="336"/>
      <c r="AZ803" s="336">
        <f t="shared" si="133"/>
        <v>0</v>
      </c>
      <c r="BA803" s="149"/>
      <c r="BB803" s="149"/>
      <c r="BC803" s="149"/>
      <c r="BD803" s="159">
        <f t="shared" si="150"/>
        <v>4.3478260869565218E-3</v>
      </c>
      <c r="BE803" s="159">
        <f t="shared" si="151"/>
        <v>0</v>
      </c>
      <c r="BF803" s="159">
        <f t="shared" si="152"/>
        <v>11</v>
      </c>
      <c r="BG803" s="159">
        <f t="shared" si="153"/>
        <v>0</v>
      </c>
      <c r="BH803" s="159">
        <f t="shared" si="154"/>
        <v>14</v>
      </c>
      <c r="BI803" s="159">
        <f t="shared" si="155"/>
        <v>0</v>
      </c>
      <c r="BJ803" s="159">
        <f t="shared" si="156"/>
        <v>0</v>
      </c>
    </row>
    <row r="804" spans="1:62" s="159" customFormat="1" ht="17.25" thickTop="1" thickBot="1">
      <c r="A804" s="326" t="s">
        <v>3590</v>
      </c>
      <c r="B804" s="327" t="s">
        <v>3591</v>
      </c>
      <c r="C804" s="149" t="s">
        <v>103</v>
      </c>
      <c r="D804" s="151">
        <v>20000</v>
      </c>
      <c r="E804" s="151"/>
      <c r="F804" s="151"/>
      <c r="G804" s="151">
        <f t="shared" si="131"/>
        <v>20000</v>
      </c>
      <c r="H804" s="149"/>
      <c r="I804" s="149"/>
      <c r="J804" s="150">
        <v>105000</v>
      </c>
      <c r="K804" s="151">
        <f t="shared" si="146"/>
        <v>92920.35398230089</v>
      </c>
      <c r="L804" s="151">
        <f t="shared" si="147"/>
        <v>12079.646017699117</v>
      </c>
      <c r="M804" s="149" t="s">
        <v>3592</v>
      </c>
      <c r="N804" s="328"/>
      <c r="O804" s="329"/>
      <c r="P804" s="151">
        <f t="shared" si="148"/>
        <v>85000</v>
      </c>
      <c r="Q804" s="327"/>
      <c r="R804" s="330"/>
      <c r="S804" s="330"/>
      <c r="T804" s="331"/>
      <c r="U804" s="332">
        <v>26811090103616</v>
      </c>
      <c r="V804" s="326"/>
      <c r="W804" s="149" t="s">
        <v>3537</v>
      </c>
      <c r="X804" s="149"/>
      <c r="Y804" s="149"/>
      <c r="Z804" s="150"/>
      <c r="AA804" s="151">
        <f>G804+Z804</f>
        <v>20000</v>
      </c>
      <c r="AB804" s="333">
        <f t="shared" si="132"/>
        <v>-85000</v>
      </c>
      <c r="AC804" s="327"/>
      <c r="AD804" s="149"/>
      <c r="AE804" s="327"/>
      <c r="AF804" s="334" t="s">
        <v>263</v>
      </c>
      <c r="AG804" s="334" t="s">
        <v>225</v>
      </c>
      <c r="AH804" s="149"/>
      <c r="AI804" s="149"/>
      <c r="AJ804" s="335"/>
      <c r="AK804" s="149"/>
      <c r="AL804" s="327"/>
      <c r="AM804" s="149"/>
      <c r="AN804" s="327"/>
      <c r="AO804" s="327"/>
      <c r="AP804" s="149"/>
      <c r="AQ804" s="332"/>
      <c r="AR804" s="330"/>
      <c r="AS804" s="149"/>
      <c r="AT804" s="149"/>
      <c r="AU804" s="149"/>
      <c r="AV804" s="149"/>
      <c r="AW804" s="149"/>
      <c r="AX804" s="336"/>
      <c r="AY804" s="336"/>
      <c r="AZ804" s="336">
        <f t="shared" si="133"/>
        <v>0</v>
      </c>
      <c r="BA804" s="149"/>
      <c r="BB804" s="149"/>
      <c r="BC804" s="149"/>
      <c r="BD804" s="159">
        <f t="shared" si="150"/>
        <v>0.19047619047619047</v>
      </c>
      <c r="BE804" s="159">
        <f t="shared" si="151"/>
        <v>0</v>
      </c>
      <c r="BF804" s="159">
        <f t="shared" si="152"/>
        <v>0</v>
      </c>
      <c r="BG804" s="159">
        <f t="shared" si="153"/>
        <v>0</v>
      </c>
      <c r="BH804" s="159">
        <f t="shared" si="154"/>
        <v>14</v>
      </c>
      <c r="BI804" s="159">
        <f t="shared" si="155"/>
        <v>0</v>
      </c>
      <c r="BJ804" s="159">
        <f t="shared" si="156"/>
        <v>0</v>
      </c>
    </row>
    <row r="805" spans="1:62" s="159" customFormat="1" ht="17.25" thickTop="1" thickBot="1">
      <c r="A805" s="326">
        <v>44339</v>
      </c>
      <c r="B805" s="327">
        <v>42778</v>
      </c>
      <c r="C805" s="149" t="s">
        <v>99</v>
      </c>
      <c r="D805" s="151">
        <v>5000</v>
      </c>
      <c r="E805" s="151"/>
      <c r="F805" s="151"/>
      <c r="G805" s="151">
        <f t="shared" si="131"/>
        <v>5000</v>
      </c>
      <c r="H805" s="149"/>
      <c r="I805" s="149"/>
      <c r="J805" s="150">
        <v>70000</v>
      </c>
      <c r="K805" s="151">
        <f t="shared" si="146"/>
        <v>61946.902654867263</v>
      </c>
      <c r="L805" s="151">
        <f t="shared" si="147"/>
        <v>8053.0973451327445</v>
      </c>
      <c r="M805" s="149" t="s">
        <v>3593</v>
      </c>
      <c r="N805" s="328"/>
      <c r="O805" s="329"/>
      <c r="P805" s="151">
        <f t="shared" si="148"/>
        <v>65000</v>
      </c>
      <c r="Q805" s="327"/>
      <c r="R805" s="330"/>
      <c r="S805" s="330"/>
      <c r="T805" s="331"/>
      <c r="U805" s="332">
        <v>28702281601903</v>
      </c>
      <c r="V805" s="326"/>
      <c r="W805" s="149"/>
      <c r="X805" s="149"/>
      <c r="Y805" s="149"/>
      <c r="Z805" s="150"/>
      <c r="AA805" s="151">
        <f>D805+Z805</f>
        <v>5000</v>
      </c>
      <c r="AB805" s="333">
        <f t="shared" si="132"/>
        <v>-65000</v>
      </c>
      <c r="AC805" s="327"/>
      <c r="AD805" s="149"/>
      <c r="AE805" s="327"/>
      <c r="AF805" s="334" t="s">
        <v>197</v>
      </c>
      <c r="AG805" s="334" t="s">
        <v>197</v>
      </c>
      <c r="AH805" s="149"/>
      <c r="AI805" s="149"/>
      <c r="AJ805" s="335"/>
      <c r="AK805" s="149"/>
      <c r="AL805" s="327"/>
      <c r="AM805" s="149"/>
      <c r="AN805" s="327"/>
      <c r="AO805" s="327"/>
      <c r="AP805" s="149"/>
      <c r="AQ805" s="332"/>
      <c r="AR805" s="330"/>
      <c r="AS805" s="149"/>
      <c r="AT805" s="149"/>
      <c r="AU805" s="149"/>
      <c r="AV805" s="149"/>
      <c r="AW805" s="149"/>
      <c r="AX805" s="336"/>
      <c r="AY805" s="336"/>
      <c r="AZ805" s="336">
        <f t="shared" si="133"/>
        <v>0</v>
      </c>
      <c r="BA805" s="149"/>
      <c r="BB805" s="149"/>
      <c r="BC805" s="149"/>
      <c r="BD805" s="159">
        <f t="shared" si="150"/>
        <v>7.1428571428571425E-2</v>
      </c>
      <c r="BE805" s="159">
        <f t="shared" si="151"/>
        <v>0</v>
      </c>
      <c r="BF805" s="159">
        <f t="shared" si="152"/>
        <v>0</v>
      </c>
      <c r="BG805" s="159">
        <f t="shared" si="153"/>
        <v>0</v>
      </c>
      <c r="BH805" s="159">
        <f t="shared" si="154"/>
        <v>14</v>
      </c>
      <c r="BI805" s="159">
        <f t="shared" si="155"/>
        <v>0</v>
      </c>
      <c r="BJ805" s="159">
        <f t="shared" si="156"/>
        <v>0</v>
      </c>
    </row>
    <row r="806" spans="1:62" s="159" customFormat="1" ht="17.25" thickTop="1" thickBot="1">
      <c r="A806" s="326">
        <v>44337</v>
      </c>
      <c r="B806" s="327">
        <v>42778</v>
      </c>
      <c r="C806" s="149" t="s">
        <v>99</v>
      </c>
      <c r="D806" s="151">
        <v>5000</v>
      </c>
      <c r="E806" s="151"/>
      <c r="F806" s="151"/>
      <c r="G806" s="151">
        <f t="shared" ref="G806:G869" si="157">D806+E806</f>
        <v>5000</v>
      </c>
      <c r="H806" s="149"/>
      <c r="I806" s="149"/>
      <c r="J806" s="150">
        <v>70000</v>
      </c>
      <c r="K806" s="151">
        <f t="shared" si="146"/>
        <v>61946.902654867263</v>
      </c>
      <c r="L806" s="151">
        <f t="shared" si="147"/>
        <v>8053.0973451327445</v>
      </c>
      <c r="M806" s="149" t="s">
        <v>3594</v>
      </c>
      <c r="N806" s="328"/>
      <c r="O806" s="329"/>
      <c r="P806" s="151">
        <f t="shared" si="148"/>
        <v>65000</v>
      </c>
      <c r="Q806" s="327"/>
      <c r="R806" s="330"/>
      <c r="S806" s="330"/>
      <c r="T806" s="331"/>
      <c r="U806" s="332">
        <v>28606220100554</v>
      </c>
      <c r="V806" s="326"/>
      <c r="W806" s="149"/>
      <c r="X806" s="149"/>
      <c r="Y806" s="149"/>
      <c r="Z806" s="150"/>
      <c r="AA806" s="151">
        <f>D806+Z806</f>
        <v>5000</v>
      </c>
      <c r="AB806" s="333">
        <f t="shared" si="132"/>
        <v>-65000</v>
      </c>
      <c r="AC806" s="327"/>
      <c r="AD806" s="149"/>
      <c r="AE806" s="327"/>
      <c r="AF806" s="334" t="s">
        <v>197</v>
      </c>
      <c r="AG806" s="334" t="s">
        <v>197</v>
      </c>
      <c r="AH806" s="149"/>
      <c r="AI806" s="149"/>
      <c r="AJ806" s="335"/>
      <c r="AK806" s="149"/>
      <c r="AL806" s="327"/>
      <c r="AM806" s="149"/>
      <c r="AN806" s="327"/>
      <c r="AO806" s="327"/>
      <c r="AP806" s="149"/>
      <c r="AQ806" s="332"/>
      <c r="AR806" s="330"/>
      <c r="AS806" s="149"/>
      <c r="AT806" s="149"/>
      <c r="AU806" s="149"/>
      <c r="AV806" s="149"/>
      <c r="AW806" s="149"/>
      <c r="AX806" s="336"/>
      <c r="AY806" s="336"/>
      <c r="AZ806" s="336">
        <f t="shared" si="133"/>
        <v>0</v>
      </c>
      <c r="BA806" s="149"/>
      <c r="BB806" s="149"/>
      <c r="BC806" s="149"/>
      <c r="BD806" s="159">
        <f t="shared" si="150"/>
        <v>7.1428571428571425E-2</v>
      </c>
      <c r="BE806" s="159">
        <f t="shared" si="151"/>
        <v>0</v>
      </c>
      <c r="BF806" s="159">
        <f t="shared" si="152"/>
        <v>0</v>
      </c>
      <c r="BG806" s="159">
        <f t="shared" si="153"/>
        <v>0</v>
      </c>
      <c r="BH806" s="159">
        <f t="shared" si="154"/>
        <v>14</v>
      </c>
      <c r="BI806" s="159">
        <f t="shared" si="155"/>
        <v>0</v>
      </c>
      <c r="BJ806" s="159">
        <f t="shared" si="156"/>
        <v>0</v>
      </c>
    </row>
    <row r="807" spans="1:62" s="159" customFormat="1" ht="17.25" thickTop="1" thickBot="1">
      <c r="A807" s="326">
        <v>23414</v>
      </c>
      <c r="B807" s="327">
        <v>42733</v>
      </c>
      <c r="C807" s="149" t="s">
        <v>103</v>
      </c>
      <c r="D807" s="151">
        <v>500</v>
      </c>
      <c r="E807" s="151"/>
      <c r="F807" s="151"/>
      <c r="G807" s="151">
        <f t="shared" si="157"/>
        <v>500</v>
      </c>
      <c r="H807" s="149"/>
      <c r="I807" s="149"/>
      <c r="J807" s="150">
        <v>115000</v>
      </c>
      <c r="K807" s="151">
        <f t="shared" si="146"/>
        <v>101769.91150442479</v>
      </c>
      <c r="L807" s="151">
        <f t="shared" si="147"/>
        <v>13230.088495575223</v>
      </c>
      <c r="M807" s="149" t="s">
        <v>3595</v>
      </c>
      <c r="N807" s="328"/>
      <c r="O807" s="329"/>
      <c r="P807" s="151">
        <f t="shared" si="148"/>
        <v>114500</v>
      </c>
      <c r="Q807" s="327"/>
      <c r="R807" s="330" t="s">
        <v>3596</v>
      </c>
      <c r="S807" s="330"/>
      <c r="T807" s="331"/>
      <c r="U807" s="332">
        <v>28407062102045</v>
      </c>
      <c r="V807" s="326"/>
      <c r="W807" s="149" t="s">
        <v>3597</v>
      </c>
      <c r="X807" s="149"/>
      <c r="Y807" s="149"/>
      <c r="Z807" s="150"/>
      <c r="AA807" s="151">
        <f t="shared" ref="AA807:AA814" si="158">G807+Z807</f>
        <v>500</v>
      </c>
      <c r="AB807" s="333">
        <f t="shared" si="132"/>
        <v>-114500</v>
      </c>
      <c r="AC807" s="327"/>
      <c r="AD807" s="149"/>
      <c r="AE807" s="327"/>
      <c r="AF807" s="334" t="s">
        <v>407</v>
      </c>
      <c r="AG807" s="334" t="s">
        <v>111</v>
      </c>
      <c r="AH807" s="149"/>
      <c r="AI807" s="149"/>
      <c r="AJ807" s="335"/>
      <c r="AK807" s="149"/>
      <c r="AL807" s="327"/>
      <c r="AM807" s="149"/>
      <c r="AN807" s="327"/>
      <c r="AO807" s="327"/>
      <c r="AP807" s="149"/>
      <c r="AQ807" s="332"/>
      <c r="AR807" s="330"/>
      <c r="AS807" s="149"/>
      <c r="AT807" s="149"/>
      <c r="AU807" s="149"/>
      <c r="AV807" s="149"/>
      <c r="AW807" s="149"/>
      <c r="AX807" s="336"/>
      <c r="AY807" s="336"/>
      <c r="AZ807" s="336">
        <f t="shared" si="133"/>
        <v>0</v>
      </c>
      <c r="BA807" s="149"/>
      <c r="BB807" s="149"/>
      <c r="BC807" s="149"/>
      <c r="BD807" s="159">
        <f t="shared" si="150"/>
        <v>4.3478260869565218E-3</v>
      </c>
      <c r="BE807" s="159">
        <f t="shared" si="151"/>
        <v>0</v>
      </c>
      <c r="BF807" s="159">
        <f t="shared" si="152"/>
        <v>11</v>
      </c>
      <c r="BG807" s="159">
        <f t="shared" si="153"/>
        <v>0</v>
      </c>
      <c r="BH807" s="159">
        <f t="shared" si="154"/>
        <v>14</v>
      </c>
      <c r="BI807" s="159">
        <f t="shared" si="155"/>
        <v>0</v>
      </c>
      <c r="BJ807" s="159">
        <f t="shared" si="156"/>
        <v>0</v>
      </c>
    </row>
    <row r="808" spans="1:62" s="159" customFormat="1" ht="17.25" thickTop="1" thickBot="1">
      <c r="A808" s="326">
        <v>9338</v>
      </c>
      <c r="B808" s="327">
        <v>43100</v>
      </c>
      <c r="C808" s="149" t="s">
        <v>229</v>
      </c>
      <c r="D808" s="151">
        <v>13570</v>
      </c>
      <c r="E808" s="151">
        <f>15800-13570</f>
        <v>2230</v>
      </c>
      <c r="F808" s="151"/>
      <c r="G808" s="151">
        <f t="shared" si="157"/>
        <v>15800</v>
      </c>
      <c r="H808" s="149" t="s">
        <v>3515</v>
      </c>
      <c r="I808" s="149"/>
      <c r="J808" s="150">
        <v>125000</v>
      </c>
      <c r="K808" s="151">
        <f t="shared" si="146"/>
        <v>110619.46902654869</v>
      </c>
      <c r="L808" s="151">
        <f t="shared" si="147"/>
        <v>14380.53097345133</v>
      </c>
      <c r="M808" s="149" t="s">
        <v>3598</v>
      </c>
      <c r="N808" s="328">
        <v>10432</v>
      </c>
      <c r="O808" s="329">
        <v>12</v>
      </c>
      <c r="P808" s="151">
        <f t="shared" si="148"/>
        <v>111430</v>
      </c>
      <c r="Q808" s="327">
        <v>42771</v>
      </c>
      <c r="R808" s="330" t="s">
        <v>3599</v>
      </c>
      <c r="S808" s="330"/>
      <c r="T808" s="331"/>
      <c r="U808" s="332">
        <v>27709060100048</v>
      </c>
      <c r="V808" s="326"/>
      <c r="W808" s="149" t="s">
        <v>207</v>
      </c>
      <c r="X808" s="149"/>
      <c r="Y808" s="149" t="s">
        <v>3600</v>
      </c>
      <c r="Z808" s="150"/>
      <c r="AA808" s="151">
        <f t="shared" si="158"/>
        <v>15800</v>
      </c>
      <c r="AB808" s="333">
        <f t="shared" si="132"/>
        <v>-109200</v>
      </c>
      <c r="AC808" s="327"/>
      <c r="AD808" s="149"/>
      <c r="AE808" s="327"/>
      <c r="AF808" s="334" t="s">
        <v>3587</v>
      </c>
      <c r="AG808" s="334" t="s">
        <v>225</v>
      </c>
      <c r="AH808" s="149" t="s">
        <v>39</v>
      </c>
      <c r="AI808" s="149" t="s">
        <v>36</v>
      </c>
      <c r="AJ808" s="335" t="s">
        <v>51</v>
      </c>
      <c r="AK808" s="149"/>
      <c r="AL808" s="327"/>
      <c r="AM808" s="149"/>
      <c r="AN808" s="327"/>
      <c r="AO808" s="327" t="s">
        <v>3601</v>
      </c>
      <c r="AP808" s="149" t="s">
        <v>2330</v>
      </c>
      <c r="AQ808" s="332"/>
      <c r="AR808" s="330"/>
      <c r="AS808" s="149" t="s">
        <v>3602</v>
      </c>
      <c r="AT808" s="149"/>
      <c r="AU808" s="149" t="s">
        <v>3603</v>
      </c>
      <c r="AV808" s="149" t="s">
        <v>106</v>
      </c>
      <c r="AW808" s="149" t="s">
        <v>3522</v>
      </c>
      <c r="AX808" s="336">
        <v>40000</v>
      </c>
      <c r="AY808" s="336"/>
      <c r="AZ808" s="336">
        <f t="shared" si="133"/>
        <v>14000</v>
      </c>
      <c r="BA808" s="149"/>
      <c r="BB808" s="149"/>
      <c r="BC808" s="149"/>
      <c r="BD808" s="159">
        <f t="shared" si="150"/>
        <v>0.10856</v>
      </c>
      <c r="BE808" s="159">
        <f t="shared" si="151"/>
        <v>2.001256394148793E-2</v>
      </c>
      <c r="BF808" s="159">
        <f t="shared" si="152"/>
        <v>11</v>
      </c>
      <c r="BG808" s="159">
        <f t="shared" si="153"/>
        <v>0</v>
      </c>
      <c r="BH808" s="159">
        <f t="shared" si="154"/>
        <v>14</v>
      </c>
      <c r="BI808" s="159">
        <f t="shared" si="155"/>
        <v>0</v>
      </c>
      <c r="BJ808" s="159">
        <f t="shared" si="156"/>
        <v>0</v>
      </c>
    </row>
    <row r="809" spans="1:62" s="159" customFormat="1" ht="17.25" thickTop="1" thickBot="1">
      <c r="A809" s="326">
        <v>23987</v>
      </c>
      <c r="B809" s="327">
        <v>42772</v>
      </c>
      <c r="C809" s="149" t="s">
        <v>103</v>
      </c>
      <c r="D809" s="151">
        <v>4750</v>
      </c>
      <c r="E809" s="151">
        <v>750</v>
      </c>
      <c r="F809" s="151"/>
      <c r="G809" s="151">
        <f t="shared" si="157"/>
        <v>5500</v>
      </c>
      <c r="H809" s="149" t="s">
        <v>3515</v>
      </c>
      <c r="I809" s="149"/>
      <c r="J809" s="150">
        <v>41100</v>
      </c>
      <c r="K809" s="151">
        <f t="shared" si="146"/>
        <v>36371.681415929204</v>
      </c>
      <c r="L809" s="151">
        <f t="shared" si="147"/>
        <v>4728.3185840707965</v>
      </c>
      <c r="M809" s="149" t="s">
        <v>3604</v>
      </c>
      <c r="N809" s="328">
        <v>1121</v>
      </c>
      <c r="O809" s="329">
        <v>48</v>
      </c>
      <c r="P809" s="151">
        <f t="shared" si="148"/>
        <v>36350</v>
      </c>
      <c r="Q809" s="327">
        <v>42778</v>
      </c>
      <c r="R809" s="330" t="s">
        <v>3605</v>
      </c>
      <c r="S809" s="330"/>
      <c r="T809" s="331"/>
      <c r="U809" s="332">
        <v>28603271401762</v>
      </c>
      <c r="V809" s="326"/>
      <c r="W809" s="149" t="s">
        <v>107</v>
      </c>
      <c r="X809" s="149"/>
      <c r="Y809" s="149" t="s">
        <v>3606</v>
      </c>
      <c r="Z809" s="150"/>
      <c r="AA809" s="151">
        <f t="shared" si="158"/>
        <v>5500</v>
      </c>
      <c r="AB809" s="333">
        <f t="shared" si="132"/>
        <v>-35600</v>
      </c>
      <c r="AC809" s="327"/>
      <c r="AD809" s="149">
        <v>72886</v>
      </c>
      <c r="AE809" s="327"/>
      <c r="AF809" s="334" t="s">
        <v>197</v>
      </c>
      <c r="AG809" s="334" t="s">
        <v>197</v>
      </c>
      <c r="AH809" s="149" t="s">
        <v>37</v>
      </c>
      <c r="AI809" s="149" t="s">
        <v>46</v>
      </c>
      <c r="AJ809" s="335"/>
      <c r="AK809" s="149"/>
      <c r="AL809" s="327"/>
      <c r="AM809" s="149"/>
      <c r="AN809" s="327"/>
      <c r="AO809" s="327" t="s">
        <v>3607</v>
      </c>
      <c r="AP809" s="149" t="s">
        <v>3607</v>
      </c>
      <c r="AQ809" s="332"/>
      <c r="AR809" s="330" t="s">
        <v>3608</v>
      </c>
      <c r="AS809" s="149"/>
      <c r="AT809" s="149"/>
      <c r="AU809" s="149" t="s">
        <v>102</v>
      </c>
      <c r="AV809" s="149" t="s">
        <v>3609</v>
      </c>
      <c r="AW809" s="149" t="s">
        <v>3522</v>
      </c>
      <c r="AX809" s="336"/>
      <c r="AY809" s="336"/>
      <c r="AZ809" s="336">
        <f t="shared" si="133"/>
        <v>0</v>
      </c>
      <c r="BA809" s="149"/>
      <c r="BB809" s="149"/>
      <c r="BC809" s="149"/>
      <c r="BD809" s="159">
        <f t="shared" si="150"/>
        <v>0.11557177615571776</v>
      </c>
      <c r="BE809" s="159">
        <f t="shared" si="151"/>
        <v>2.0632737276478678E-2</v>
      </c>
      <c r="BF809" s="159">
        <f t="shared" si="152"/>
        <v>11</v>
      </c>
      <c r="BG809" s="159">
        <f t="shared" si="153"/>
        <v>0</v>
      </c>
      <c r="BH809" s="159">
        <f t="shared" si="154"/>
        <v>14</v>
      </c>
      <c r="BI809" s="159">
        <f t="shared" si="155"/>
        <v>0</v>
      </c>
      <c r="BJ809" s="159">
        <f t="shared" si="156"/>
        <v>11</v>
      </c>
    </row>
    <row r="810" spans="1:62" s="159" customFormat="1" ht="17.25" thickTop="1" thickBot="1">
      <c r="A810" s="326">
        <v>23352</v>
      </c>
      <c r="B810" s="327">
        <v>42729</v>
      </c>
      <c r="C810" s="149" t="s">
        <v>103</v>
      </c>
      <c r="D810" s="151">
        <v>11775</v>
      </c>
      <c r="E810" s="151">
        <v>2075</v>
      </c>
      <c r="F810" s="151"/>
      <c r="G810" s="151">
        <f t="shared" si="157"/>
        <v>13850</v>
      </c>
      <c r="H810" s="149" t="s">
        <v>3515</v>
      </c>
      <c r="I810" s="149"/>
      <c r="J810" s="150">
        <v>115000</v>
      </c>
      <c r="K810" s="151">
        <f t="shared" si="146"/>
        <v>101769.91150442479</v>
      </c>
      <c r="L810" s="151">
        <f t="shared" si="147"/>
        <v>13230.088495575223</v>
      </c>
      <c r="M810" s="149" t="s">
        <v>3610</v>
      </c>
      <c r="N810" s="328">
        <v>2775</v>
      </c>
      <c r="O810" s="329">
        <v>60</v>
      </c>
      <c r="P810" s="151">
        <f t="shared" si="148"/>
        <v>103225</v>
      </c>
      <c r="Q810" s="327">
        <v>42773</v>
      </c>
      <c r="R810" s="330" t="s">
        <v>3611</v>
      </c>
      <c r="S810" s="330" t="s">
        <v>3612</v>
      </c>
      <c r="T810" s="331" t="s">
        <v>3613</v>
      </c>
      <c r="U810" s="332">
        <v>27412178800262</v>
      </c>
      <c r="V810" s="326"/>
      <c r="W810" s="149" t="s">
        <v>107</v>
      </c>
      <c r="X810" s="149"/>
      <c r="Y810" s="149" t="s">
        <v>3519</v>
      </c>
      <c r="Z810" s="150"/>
      <c r="AA810" s="151">
        <f t="shared" si="158"/>
        <v>13850</v>
      </c>
      <c r="AB810" s="333">
        <f t="shared" si="132"/>
        <v>-101150</v>
      </c>
      <c r="AC810" s="327"/>
      <c r="AD810" s="149"/>
      <c r="AE810" s="327"/>
      <c r="AF810" s="334" t="s">
        <v>327</v>
      </c>
      <c r="AG810" s="334" t="s">
        <v>264</v>
      </c>
      <c r="AH810" s="149" t="s">
        <v>87</v>
      </c>
      <c r="AI810" s="149" t="s">
        <v>47</v>
      </c>
      <c r="AJ810" s="335" t="s">
        <v>50</v>
      </c>
      <c r="AK810" s="149"/>
      <c r="AL810" s="327"/>
      <c r="AM810" s="149"/>
      <c r="AN810" s="327"/>
      <c r="AO810" s="327" t="s">
        <v>3610</v>
      </c>
      <c r="AP810" s="149" t="s">
        <v>3614</v>
      </c>
      <c r="AQ810" s="332">
        <v>26409042500236</v>
      </c>
      <c r="AR810" s="330"/>
      <c r="AS810" s="149"/>
      <c r="AT810" s="149"/>
      <c r="AU810" s="149" t="s">
        <v>102</v>
      </c>
      <c r="AV810" s="149" t="s">
        <v>208</v>
      </c>
      <c r="AW810" s="149" t="s">
        <v>3522</v>
      </c>
      <c r="AX810" s="336">
        <v>10000</v>
      </c>
      <c r="AY810" s="336"/>
      <c r="AZ810" s="336">
        <f t="shared" si="133"/>
        <v>3500</v>
      </c>
      <c r="BA810" s="149"/>
      <c r="BB810" s="149"/>
      <c r="BC810" s="149"/>
      <c r="BD810" s="159">
        <f t="shared" si="150"/>
        <v>0.10239130434782609</v>
      </c>
      <c r="BE810" s="159">
        <f t="shared" si="151"/>
        <v>2.0101719544683944E-2</v>
      </c>
      <c r="BF810" s="159">
        <f t="shared" si="152"/>
        <v>11</v>
      </c>
      <c r="BG810" s="159">
        <f t="shared" si="153"/>
        <v>11</v>
      </c>
      <c r="BH810" s="159">
        <f t="shared" si="154"/>
        <v>14</v>
      </c>
      <c r="BI810" s="159">
        <f t="shared" si="155"/>
        <v>14</v>
      </c>
      <c r="BJ810" s="159">
        <f t="shared" si="156"/>
        <v>0</v>
      </c>
    </row>
    <row r="811" spans="1:62" s="159" customFormat="1" ht="17.25" thickTop="1" thickBot="1">
      <c r="A811" s="326" t="s">
        <v>3615</v>
      </c>
      <c r="B811" s="327" t="s">
        <v>3616</v>
      </c>
      <c r="C811" s="149" t="s">
        <v>103</v>
      </c>
      <c r="D811" s="151">
        <v>11500</v>
      </c>
      <c r="E811" s="151">
        <v>2070</v>
      </c>
      <c r="F811" s="151"/>
      <c r="G811" s="151">
        <f t="shared" si="157"/>
        <v>13570</v>
      </c>
      <c r="H811" s="149" t="s">
        <v>3515</v>
      </c>
      <c r="I811" s="149"/>
      <c r="J811" s="150">
        <v>115000</v>
      </c>
      <c r="K811" s="151">
        <f t="shared" si="146"/>
        <v>101769.91150442479</v>
      </c>
      <c r="L811" s="151">
        <f t="shared" si="147"/>
        <v>13230.088495575223</v>
      </c>
      <c r="M811" s="367" t="s">
        <v>3617</v>
      </c>
      <c r="N811" s="328">
        <v>2783</v>
      </c>
      <c r="O811" s="329">
        <v>60</v>
      </c>
      <c r="P811" s="151">
        <f t="shared" si="148"/>
        <v>103500</v>
      </c>
      <c r="Q811" s="327">
        <v>42761</v>
      </c>
      <c r="R811" s="330" t="s">
        <v>3618</v>
      </c>
      <c r="S811" s="330"/>
      <c r="T811" s="331" t="s">
        <v>3619</v>
      </c>
      <c r="U811" s="332">
        <v>27503250100705</v>
      </c>
      <c r="V811" s="326"/>
      <c r="W811" s="149" t="s">
        <v>107</v>
      </c>
      <c r="X811" s="149"/>
      <c r="Y811" s="149" t="s">
        <v>3519</v>
      </c>
      <c r="Z811" s="150"/>
      <c r="AA811" s="151">
        <f t="shared" si="158"/>
        <v>13570</v>
      </c>
      <c r="AB811" s="333">
        <f t="shared" si="132"/>
        <v>-101430</v>
      </c>
      <c r="AC811" s="327"/>
      <c r="AD811" s="149"/>
      <c r="AE811" s="327"/>
      <c r="AF811" s="334" t="s">
        <v>264</v>
      </c>
      <c r="AG811" s="334" t="s">
        <v>264</v>
      </c>
      <c r="AH811" s="149" t="s">
        <v>39</v>
      </c>
      <c r="AI811" s="149" t="s">
        <v>47</v>
      </c>
      <c r="AJ811" s="335" t="s">
        <v>50</v>
      </c>
      <c r="AK811" s="149"/>
      <c r="AL811" s="327"/>
      <c r="AM811" s="149"/>
      <c r="AN811" s="327"/>
      <c r="AO811" s="327" t="s">
        <v>3617</v>
      </c>
      <c r="AP811" s="149" t="s">
        <v>250</v>
      </c>
      <c r="AQ811" s="332"/>
      <c r="AR811" s="330"/>
      <c r="AS811" s="149"/>
      <c r="AT811" s="149"/>
      <c r="AU811" s="149" t="s">
        <v>3620</v>
      </c>
      <c r="AV811" s="149" t="s">
        <v>106</v>
      </c>
      <c r="AW811" s="149" t="s">
        <v>3522</v>
      </c>
      <c r="AX811" s="336">
        <v>9500</v>
      </c>
      <c r="AY811" s="336"/>
      <c r="AZ811" s="336">
        <f t="shared" si="133"/>
        <v>3325</v>
      </c>
      <c r="BA811" s="149" t="s">
        <v>3621</v>
      </c>
      <c r="BB811" s="149"/>
      <c r="BC811" s="149"/>
      <c r="BD811" s="159">
        <f t="shared" si="150"/>
        <v>0.1</v>
      </c>
      <c r="BE811" s="159">
        <f t="shared" si="151"/>
        <v>0.02</v>
      </c>
      <c r="BF811" s="159">
        <f t="shared" si="152"/>
        <v>11</v>
      </c>
      <c r="BG811" s="159">
        <f t="shared" si="153"/>
        <v>0</v>
      </c>
      <c r="BH811" s="159">
        <f t="shared" si="154"/>
        <v>14</v>
      </c>
      <c r="BI811" s="159">
        <f t="shared" si="155"/>
        <v>0</v>
      </c>
      <c r="BJ811" s="159">
        <f t="shared" si="156"/>
        <v>0</v>
      </c>
    </row>
    <row r="812" spans="1:62" s="159" customFormat="1" ht="17.25" thickTop="1" thickBot="1">
      <c r="A812" s="326">
        <v>23931</v>
      </c>
      <c r="B812" s="327">
        <v>42769</v>
      </c>
      <c r="C812" s="149" t="s">
        <v>103</v>
      </c>
      <c r="D812" s="151">
        <v>5000</v>
      </c>
      <c r="E812" s="151"/>
      <c r="F812" s="151"/>
      <c r="G812" s="151">
        <f t="shared" si="157"/>
        <v>5000</v>
      </c>
      <c r="H812" s="149"/>
      <c r="I812" s="149"/>
      <c r="J812" s="150">
        <v>70000</v>
      </c>
      <c r="K812" s="151">
        <f t="shared" si="146"/>
        <v>61946.902654867263</v>
      </c>
      <c r="L812" s="151">
        <f t="shared" si="147"/>
        <v>8053.0973451327445</v>
      </c>
      <c r="M812" s="149" t="s">
        <v>3622</v>
      </c>
      <c r="N812" s="328"/>
      <c r="O812" s="329"/>
      <c r="P812" s="151">
        <f t="shared" si="148"/>
        <v>65000</v>
      </c>
      <c r="Q812" s="327"/>
      <c r="R812" s="330" t="s">
        <v>3623</v>
      </c>
      <c r="S812" s="330"/>
      <c r="T812" s="331" t="s">
        <v>3624</v>
      </c>
      <c r="U812" s="332">
        <v>29009210100331</v>
      </c>
      <c r="V812" s="326"/>
      <c r="W812" s="149"/>
      <c r="X812" s="149"/>
      <c r="Y812" s="149"/>
      <c r="Z812" s="150"/>
      <c r="AA812" s="151">
        <f t="shared" si="158"/>
        <v>5000</v>
      </c>
      <c r="AB812" s="333">
        <f t="shared" si="132"/>
        <v>-65000</v>
      </c>
      <c r="AC812" s="327"/>
      <c r="AD812" s="149"/>
      <c r="AE812" s="327"/>
      <c r="AF812" s="334" t="s">
        <v>3587</v>
      </c>
      <c r="AG812" s="334" t="s">
        <v>225</v>
      </c>
      <c r="AH812" s="149"/>
      <c r="AI812" s="149"/>
      <c r="AJ812" s="335"/>
      <c r="AK812" s="149"/>
      <c r="AL812" s="327"/>
      <c r="AM812" s="149"/>
      <c r="AN812" s="327"/>
      <c r="AO812" s="327" t="s">
        <v>3622</v>
      </c>
      <c r="AP812" s="149" t="s">
        <v>113</v>
      </c>
      <c r="AQ812" s="332"/>
      <c r="AR812" s="330"/>
      <c r="AS812" s="149"/>
      <c r="AT812" s="149"/>
      <c r="AU812" s="149"/>
      <c r="AV812" s="149"/>
      <c r="AW812" s="149"/>
      <c r="AX812" s="336"/>
      <c r="AY812" s="336"/>
      <c r="AZ812" s="336">
        <f t="shared" si="133"/>
        <v>0</v>
      </c>
      <c r="BA812" s="149"/>
      <c r="BB812" s="149"/>
      <c r="BC812" s="149"/>
      <c r="BD812" s="159">
        <f t="shared" si="150"/>
        <v>7.1428571428571425E-2</v>
      </c>
      <c r="BE812" s="159">
        <f t="shared" si="151"/>
        <v>0</v>
      </c>
      <c r="BF812" s="159">
        <f t="shared" si="152"/>
        <v>11</v>
      </c>
      <c r="BG812" s="159">
        <f t="shared" si="153"/>
        <v>0</v>
      </c>
      <c r="BH812" s="159">
        <f t="shared" si="154"/>
        <v>14</v>
      </c>
      <c r="BI812" s="159">
        <f t="shared" si="155"/>
        <v>0</v>
      </c>
      <c r="BJ812" s="159">
        <f t="shared" si="156"/>
        <v>0</v>
      </c>
    </row>
    <row r="813" spans="1:62" s="159" customFormat="1" ht="17.25" thickTop="1" thickBot="1">
      <c r="A813" s="326">
        <v>24055</v>
      </c>
      <c r="B813" s="327">
        <v>42776</v>
      </c>
      <c r="C813" s="149" t="s">
        <v>103</v>
      </c>
      <c r="D813" s="151">
        <v>1000</v>
      </c>
      <c r="E813" s="151"/>
      <c r="F813" s="151"/>
      <c r="G813" s="151">
        <f t="shared" si="157"/>
        <v>1000</v>
      </c>
      <c r="H813" s="149"/>
      <c r="I813" s="149"/>
      <c r="J813" s="150">
        <v>130000</v>
      </c>
      <c r="K813" s="151">
        <f t="shared" si="146"/>
        <v>115044.24778761063</v>
      </c>
      <c r="L813" s="151">
        <f t="shared" si="147"/>
        <v>14955.752212389381</v>
      </c>
      <c r="M813" s="149" t="s">
        <v>3625</v>
      </c>
      <c r="N813" s="328"/>
      <c r="O813" s="329"/>
      <c r="P813" s="151">
        <f t="shared" si="148"/>
        <v>129000</v>
      </c>
      <c r="Q813" s="327"/>
      <c r="R813" s="330" t="s">
        <v>3626</v>
      </c>
      <c r="S813" s="330"/>
      <c r="T813" s="331" t="s">
        <v>3627</v>
      </c>
      <c r="U813" s="332">
        <v>26706090102824</v>
      </c>
      <c r="V813" s="326"/>
      <c r="W813" s="149"/>
      <c r="X813" s="149"/>
      <c r="Y813" s="149"/>
      <c r="Z813" s="150"/>
      <c r="AA813" s="151">
        <f t="shared" si="158"/>
        <v>1000</v>
      </c>
      <c r="AB813" s="333">
        <f t="shared" ref="AB813:AB876" si="159">AA813-J813</f>
        <v>-129000</v>
      </c>
      <c r="AC813" s="327"/>
      <c r="AD813" s="149"/>
      <c r="AE813" s="327"/>
      <c r="AF813" s="334" t="s">
        <v>3587</v>
      </c>
      <c r="AG813" s="334" t="s">
        <v>225</v>
      </c>
      <c r="AH813" s="149"/>
      <c r="AI813" s="149"/>
      <c r="AJ813" s="335"/>
      <c r="AK813" s="149"/>
      <c r="AL813" s="327"/>
      <c r="AM813" s="149"/>
      <c r="AN813" s="327"/>
      <c r="AO813" s="327" t="s">
        <v>3625</v>
      </c>
      <c r="AP813" s="149" t="s">
        <v>250</v>
      </c>
      <c r="AQ813" s="332"/>
      <c r="AR813" s="330"/>
      <c r="AS813" s="149"/>
      <c r="AT813" s="149"/>
      <c r="AU813" s="149"/>
      <c r="AV813" s="149"/>
      <c r="AW813" s="149"/>
      <c r="AX813" s="336"/>
      <c r="AY813" s="336"/>
      <c r="AZ813" s="336">
        <f t="shared" ref="AZ813:AZ876" si="160">(AX813*35%)-AY813</f>
        <v>0</v>
      </c>
      <c r="BA813" s="149"/>
      <c r="BB813" s="149"/>
      <c r="BC813" s="149"/>
      <c r="BD813" s="159">
        <f t="shared" si="150"/>
        <v>7.6923076923076927E-3</v>
      </c>
      <c r="BE813" s="159">
        <f t="shared" si="151"/>
        <v>0</v>
      </c>
      <c r="BF813" s="159">
        <f t="shared" si="152"/>
        <v>11</v>
      </c>
      <c r="BG813" s="159">
        <f t="shared" si="153"/>
        <v>0</v>
      </c>
      <c r="BH813" s="159">
        <f t="shared" si="154"/>
        <v>14</v>
      </c>
      <c r="BI813" s="159">
        <f t="shared" si="155"/>
        <v>0</v>
      </c>
      <c r="BJ813" s="159">
        <f t="shared" si="156"/>
        <v>0</v>
      </c>
    </row>
    <row r="814" spans="1:62" s="159" customFormat="1" ht="17.25" thickTop="1" thickBot="1">
      <c r="A814" s="326" t="s">
        <v>3628</v>
      </c>
      <c r="B814" s="327" t="s">
        <v>3629</v>
      </c>
      <c r="C814" s="149" t="s">
        <v>103</v>
      </c>
      <c r="D814" s="151">
        <v>8500</v>
      </c>
      <c r="E814" s="151"/>
      <c r="F814" s="151"/>
      <c r="G814" s="151">
        <f t="shared" si="157"/>
        <v>8500</v>
      </c>
      <c r="H814" s="350"/>
      <c r="I814" s="350"/>
      <c r="J814" s="351">
        <v>70000</v>
      </c>
      <c r="K814" s="352">
        <f t="shared" si="146"/>
        <v>61946.902654867263</v>
      </c>
      <c r="L814" s="352">
        <f t="shared" si="147"/>
        <v>8053.0973451327445</v>
      </c>
      <c r="M814" s="350" t="s">
        <v>3630</v>
      </c>
      <c r="N814" s="353"/>
      <c r="O814" s="354"/>
      <c r="P814" s="352">
        <f t="shared" si="148"/>
        <v>61500</v>
      </c>
      <c r="Q814" s="355"/>
      <c r="R814" s="356" t="s">
        <v>3631</v>
      </c>
      <c r="S814" s="330"/>
      <c r="T814" s="331"/>
      <c r="U814" s="332">
        <v>28309128800294</v>
      </c>
      <c r="V814" s="326"/>
      <c r="W814" s="149" t="s">
        <v>3632</v>
      </c>
      <c r="X814" s="149"/>
      <c r="Y814" s="149"/>
      <c r="Z814" s="150"/>
      <c r="AA814" s="151">
        <f t="shared" si="158"/>
        <v>8500</v>
      </c>
      <c r="AB814" s="333">
        <f t="shared" si="159"/>
        <v>-61500</v>
      </c>
      <c r="AC814" s="327"/>
      <c r="AD814" s="149"/>
      <c r="AE814" s="327"/>
      <c r="AF814" s="334" t="s">
        <v>3529</v>
      </c>
      <c r="AG814" s="334" t="s">
        <v>222</v>
      </c>
      <c r="AH814" s="149"/>
      <c r="AI814" s="149"/>
      <c r="AJ814" s="335"/>
      <c r="AK814" s="149"/>
      <c r="AL814" s="327"/>
      <c r="AM814" s="149"/>
      <c r="AN814" s="327"/>
      <c r="AO814" s="327"/>
      <c r="AP814" s="149"/>
      <c r="AQ814" s="332"/>
      <c r="AR814" s="330"/>
      <c r="AS814" s="149"/>
      <c r="AT814" s="149"/>
      <c r="AU814" s="149"/>
      <c r="AV814" s="149"/>
      <c r="AW814" s="149"/>
      <c r="AX814" s="336"/>
      <c r="AY814" s="336"/>
      <c r="AZ814" s="336">
        <f t="shared" si="160"/>
        <v>0</v>
      </c>
      <c r="BA814" s="149"/>
      <c r="BB814" s="149"/>
      <c r="BC814" s="149"/>
      <c r="BD814" s="159">
        <f t="shared" si="150"/>
        <v>0.12142857142857143</v>
      </c>
      <c r="BE814" s="159">
        <f t="shared" si="151"/>
        <v>0</v>
      </c>
      <c r="BF814" s="159">
        <f t="shared" si="152"/>
        <v>11</v>
      </c>
      <c r="BG814" s="159">
        <f t="shared" si="153"/>
        <v>0</v>
      </c>
      <c r="BH814" s="159">
        <f t="shared" si="154"/>
        <v>14</v>
      </c>
      <c r="BI814" s="159">
        <f t="shared" si="155"/>
        <v>0</v>
      </c>
      <c r="BJ814" s="159">
        <f t="shared" si="156"/>
        <v>0</v>
      </c>
    </row>
    <row r="815" spans="1:62" s="159" customFormat="1" ht="24" thickTop="1" thickBot="1">
      <c r="A815" s="326"/>
      <c r="B815" s="327"/>
      <c r="C815" s="149"/>
      <c r="D815" s="151"/>
      <c r="E815" s="151"/>
      <c r="F815" s="357"/>
      <c r="G815" s="357">
        <f t="shared" si="157"/>
        <v>0</v>
      </c>
      <c r="H815" s="414" t="s">
        <v>3633</v>
      </c>
      <c r="I815" s="415"/>
      <c r="J815" s="415"/>
      <c r="K815" s="415"/>
      <c r="L815" s="415"/>
      <c r="M815" s="415"/>
      <c r="N815" s="415"/>
      <c r="O815" s="415"/>
      <c r="P815" s="415"/>
      <c r="Q815" s="415"/>
      <c r="R815" s="416"/>
      <c r="S815" s="358"/>
      <c r="T815" s="331"/>
      <c r="U815" s="332"/>
      <c r="V815" s="326"/>
      <c r="W815" s="149"/>
      <c r="X815" s="149"/>
      <c r="Y815" s="149"/>
      <c r="Z815" s="150"/>
      <c r="AA815" s="151">
        <f t="shared" ref="AA815:AA846" si="161">D815+Z815</f>
        <v>0</v>
      </c>
      <c r="AB815" s="333">
        <f t="shared" si="159"/>
        <v>0</v>
      </c>
      <c r="AC815" s="327"/>
      <c r="AD815" s="149"/>
      <c r="AE815" s="327"/>
      <c r="AF815" s="334"/>
      <c r="AG815" s="334"/>
      <c r="AH815" s="149"/>
      <c r="AI815" s="149"/>
      <c r="AJ815" s="335"/>
      <c r="AK815" s="149"/>
      <c r="AL815" s="327"/>
      <c r="AM815" s="149"/>
      <c r="AN815" s="327"/>
      <c r="AO815" s="327"/>
      <c r="AP815" s="149"/>
      <c r="AQ815" s="332"/>
      <c r="AR815" s="330"/>
      <c r="AS815" s="149"/>
      <c r="AT815" s="149"/>
      <c r="AU815" s="149"/>
      <c r="AV815" s="149"/>
      <c r="AW815" s="149"/>
      <c r="AX815" s="336"/>
      <c r="AY815" s="336"/>
      <c r="AZ815" s="336">
        <f t="shared" si="160"/>
        <v>0</v>
      </c>
      <c r="BA815" s="149"/>
      <c r="BB815" s="149"/>
      <c r="BC815" s="149"/>
      <c r="BD815" s="160" t="e">
        <f t="shared" si="150"/>
        <v>#DIV/0!</v>
      </c>
      <c r="BE815" s="160" t="e">
        <f t="shared" si="151"/>
        <v>#DIV/0!</v>
      </c>
      <c r="BF815" s="159">
        <f t="shared" si="152"/>
        <v>0</v>
      </c>
      <c r="BG815" s="159">
        <f t="shared" si="153"/>
        <v>0</v>
      </c>
      <c r="BH815" s="159">
        <f t="shared" si="154"/>
        <v>0</v>
      </c>
      <c r="BI815" s="159">
        <f t="shared" si="155"/>
        <v>0</v>
      </c>
      <c r="BJ815" s="159">
        <f t="shared" si="156"/>
        <v>0</v>
      </c>
    </row>
    <row r="816" spans="1:62" s="159" customFormat="1" ht="17.25" thickTop="1" thickBot="1">
      <c r="A816" s="326">
        <v>18410</v>
      </c>
      <c r="B816" s="327">
        <v>42393</v>
      </c>
      <c r="C816" s="149" t="s">
        <v>103</v>
      </c>
      <c r="D816" s="151">
        <v>12300</v>
      </c>
      <c r="E816" s="151"/>
      <c r="F816" s="151"/>
      <c r="G816" s="151">
        <f t="shared" si="157"/>
        <v>12300</v>
      </c>
      <c r="H816" s="359"/>
      <c r="I816" s="359"/>
      <c r="J816" s="360">
        <v>100000</v>
      </c>
      <c r="K816" s="361">
        <f t="shared" ref="K816:K847" si="162">J816/(1.13)</f>
        <v>88495.575221238949</v>
      </c>
      <c r="L816" s="361">
        <f t="shared" ref="L816:L847" si="163">K816*0.13</f>
        <v>11504.424778761064</v>
      </c>
      <c r="M816" s="359" t="s">
        <v>3634</v>
      </c>
      <c r="N816" s="362"/>
      <c r="O816" s="363"/>
      <c r="P816" s="361">
        <f t="shared" ref="P816:P847" si="164">J816-D816</f>
        <v>87700</v>
      </c>
      <c r="Q816" s="364">
        <v>42393</v>
      </c>
      <c r="R816" s="365" t="s">
        <v>3635</v>
      </c>
      <c r="S816" s="330"/>
      <c r="T816" s="331"/>
      <c r="U816" s="332">
        <v>28804181401653</v>
      </c>
      <c r="V816" s="326"/>
      <c r="W816" s="149"/>
      <c r="X816" s="149"/>
      <c r="Y816" s="149" t="s">
        <v>2498</v>
      </c>
      <c r="Z816" s="150"/>
      <c r="AA816" s="151">
        <f t="shared" si="161"/>
        <v>12300</v>
      </c>
      <c r="AB816" s="333">
        <f t="shared" si="159"/>
        <v>-87700</v>
      </c>
      <c r="AC816" s="327"/>
      <c r="AD816" s="149"/>
      <c r="AE816" s="327"/>
      <c r="AF816" s="334" t="s">
        <v>568</v>
      </c>
      <c r="AG816" s="334" t="s">
        <v>585</v>
      </c>
      <c r="AH816" s="149" t="s">
        <v>39</v>
      </c>
      <c r="AI816" s="149" t="s">
        <v>47</v>
      </c>
      <c r="AJ816" s="335" t="s">
        <v>50</v>
      </c>
      <c r="AK816" s="149"/>
      <c r="AL816" s="327"/>
      <c r="AM816" s="149"/>
      <c r="AN816" s="327"/>
      <c r="AO816" s="327"/>
      <c r="AP816" s="149"/>
      <c r="AQ816" s="332"/>
      <c r="AR816" s="330"/>
      <c r="AS816" s="149"/>
      <c r="AT816" s="149"/>
      <c r="AU816" s="149"/>
      <c r="AV816" s="149"/>
      <c r="AW816" s="149"/>
      <c r="AX816" s="336"/>
      <c r="AY816" s="336"/>
      <c r="AZ816" s="336">
        <f t="shared" si="160"/>
        <v>0</v>
      </c>
      <c r="BA816" s="149"/>
      <c r="BB816" s="149"/>
      <c r="BC816" s="149"/>
      <c r="BD816" s="160">
        <f t="shared" si="150"/>
        <v>0.123</v>
      </c>
      <c r="BE816" s="160">
        <f t="shared" si="151"/>
        <v>0</v>
      </c>
      <c r="BF816" s="159">
        <f t="shared" si="152"/>
        <v>11</v>
      </c>
      <c r="BG816" s="159">
        <f t="shared" si="153"/>
        <v>0</v>
      </c>
      <c r="BH816" s="159">
        <f t="shared" si="154"/>
        <v>14</v>
      </c>
      <c r="BI816" s="159">
        <f t="shared" si="155"/>
        <v>0</v>
      </c>
      <c r="BJ816" s="159">
        <f t="shared" si="156"/>
        <v>0</v>
      </c>
    </row>
    <row r="817" spans="1:62" s="159" customFormat="1" ht="17.25" thickTop="1" thickBot="1">
      <c r="A817" s="326">
        <v>18433</v>
      </c>
      <c r="B817" s="327">
        <v>42396</v>
      </c>
      <c r="C817" s="149" t="s">
        <v>103</v>
      </c>
      <c r="D817" s="151">
        <v>600</v>
      </c>
      <c r="E817" s="151"/>
      <c r="F817" s="151"/>
      <c r="G817" s="151">
        <f t="shared" si="157"/>
        <v>600</v>
      </c>
      <c r="H817" s="149"/>
      <c r="I817" s="149"/>
      <c r="J817" s="150">
        <v>100000</v>
      </c>
      <c r="K817" s="151">
        <f t="shared" si="162"/>
        <v>88495.575221238949</v>
      </c>
      <c r="L817" s="151">
        <f t="shared" si="163"/>
        <v>11504.424778761064</v>
      </c>
      <c r="M817" s="149" t="s">
        <v>3636</v>
      </c>
      <c r="N817" s="328"/>
      <c r="O817" s="329"/>
      <c r="P817" s="151">
        <f t="shared" si="164"/>
        <v>99400</v>
      </c>
      <c r="Q817" s="327">
        <v>42396</v>
      </c>
      <c r="R817" s="330" t="s">
        <v>3637</v>
      </c>
      <c r="S817" s="330"/>
      <c r="T817" s="331"/>
      <c r="U817" s="332">
        <v>28203060100172</v>
      </c>
      <c r="V817" s="326"/>
      <c r="W817" s="149"/>
      <c r="X817" s="149"/>
      <c r="Y817" s="149"/>
      <c r="Z817" s="150"/>
      <c r="AA817" s="151">
        <f t="shared" si="161"/>
        <v>600</v>
      </c>
      <c r="AB817" s="333">
        <f t="shared" si="159"/>
        <v>-99400</v>
      </c>
      <c r="AC817" s="327"/>
      <c r="AD817" s="149"/>
      <c r="AE817" s="327"/>
      <c r="AF817" s="334" t="s">
        <v>3638</v>
      </c>
      <c r="AG817" s="334" t="s">
        <v>1083</v>
      </c>
      <c r="AH817" s="149"/>
      <c r="AI817" s="149"/>
      <c r="AJ817" s="335"/>
      <c r="AK817" s="149"/>
      <c r="AL817" s="327"/>
      <c r="AM817" s="149"/>
      <c r="AN817" s="327"/>
      <c r="AO817" s="327"/>
      <c r="AP817" s="149"/>
      <c r="AQ817" s="332"/>
      <c r="AR817" s="330"/>
      <c r="AS817" s="149"/>
      <c r="AT817" s="149"/>
      <c r="AU817" s="149"/>
      <c r="AV817" s="149"/>
      <c r="AW817" s="149"/>
      <c r="AX817" s="336"/>
      <c r="AY817" s="336"/>
      <c r="AZ817" s="336">
        <f t="shared" si="160"/>
        <v>0</v>
      </c>
      <c r="BA817" s="149"/>
      <c r="BB817" s="149"/>
      <c r="BC817" s="149"/>
      <c r="BD817" s="160">
        <f t="shared" si="150"/>
        <v>6.0000000000000001E-3</v>
      </c>
      <c r="BE817" s="160">
        <f t="shared" si="151"/>
        <v>0</v>
      </c>
      <c r="BF817" s="159">
        <f t="shared" si="152"/>
        <v>11</v>
      </c>
      <c r="BG817" s="159">
        <f t="shared" si="153"/>
        <v>0</v>
      </c>
      <c r="BH817" s="159">
        <f t="shared" si="154"/>
        <v>14</v>
      </c>
      <c r="BI817" s="159">
        <f t="shared" si="155"/>
        <v>0</v>
      </c>
      <c r="BJ817" s="159">
        <f t="shared" si="156"/>
        <v>0</v>
      </c>
    </row>
    <row r="818" spans="1:62" s="159" customFormat="1" ht="17.25" thickTop="1" thickBot="1">
      <c r="A818" s="326">
        <v>18100</v>
      </c>
      <c r="B818" s="327">
        <v>42369</v>
      </c>
      <c r="C818" s="149" t="s">
        <v>103</v>
      </c>
      <c r="D818" s="151">
        <v>1000</v>
      </c>
      <c r="E818" s="151"/>
      <c r="F818" s="151"/>
      <c r="G818" s="151">
        <f t="shared" si="157"/>
        <v>1000</v>
      </c>
      <c r="H818" s="149"/>
      <c r="I818" s="149"/>
      <c r="J818" s="150"/>
      <c r="K818" s="151">
        <f t="shared" si="162"/>
        <v>0</v>
      </c>
      <c r="L818" s="151">
        <f t="shared" si="163"/>
        <v>0</v>
      </c>
      <c r="M818" s="149" t="s">
        <v>2514</v>
      </c>
      <c r="N818" s="328"/>
      <c r="O818" s="329"/>
      <c r="P818" s="151">
        <f t="shared" si="164"/>
        <v>-1000</v>
      </c>
      <c r="Q818" s="327">
        <v>42369</v>
      </c>
      <c r="R818" s="330" t="s">
        <v>2515</v>
      </c>
      <c r="S818" s="330"/>
      <c r="T818" s="331"/>
      <c r="U818" s="332">
        <v>28310010128662</v>
      </c>
      <c r="V818" s="326"/>
      <c r="W818" s="149"/>
      <c r="X818" s="149"/>
      <c r="Y818" s="149"/>
      <c r="Z818" s="150"/>
      <c r="AA818" s="151">
        <f t="shared" si="161"/>
        <v>1000</v>
      </c>
      <c r="AB818" s="333">
        <f t="shared" si="159"/>
        <v>1000</v>
      </c>
      <c r="AC818" s="327"/>
      <c r="AD818" s="149"/>
      <c r="AE818" s="327"/>
      <c r="AF818" s="334" t="s">
        <v>568</v>
      </c>
      <c r="AG818" s="334" t="s">
        <v>585</v>
      </c>
      <c r="AH818" s="149"/>
      <c r="AI818" s="149"/>
      <c r="AJ818" s="335"/>
      <c r="AK818" s="149"/>
      <c r="AL818" s="327"/>
      <c r="AM818" s="149"/>
      <c r="AN818" s="327"/>
      <c r="AO818" s="327"/>
      <c r="AP818" s="149"/>
      <c r="AQ818" s="332"/>
      <c r="AR818" s="330"/>
      <c r="AS818" s="149"/>
      <c r="AT818" s="149"/>
      <c r="AU818" s="149"/>
      <c r="AV818" s="149"/>
      <c r="AW818" s="149"/>
      <c r="AX818" s="336"/>
      <c r="AY818" s="336"/>
      <c r="AZ818" s="336">
        <f t="shared" si="160"/>
        <v>0</v>
      </c>
      <c r="BA818" s="149"/>
      <c r="BB818" s="149"/>
      <c r="BC818" s="149"/>
      <c r="BD818" s="160" t="e">
        <f t="shared" si="150"/>
        <v>#DIV/0!</v>
      </c>
      <c r="BE818" s="160">
        <f t="shared" si="151"/>
        <v>0</v>
      </c>
      <c r="BF818" s="159">
        <f t="shared" si="152"/>
        <v>11</v>
      </c>
      <c r="BG818" s="159">
        <f t="shared" si="153"/>
        <v>0</v>
      </c>
      <c r="BH818" s="159">
        <f t="shared" si="154"/>
        <v>14</v>
      </c>
      <c r="BI818" s="159">
        <f t="shared" si="155"/>
        <v>0</v>
      </c>
      <c r="BJ818" s="159">
        <f t="shared" si="156"/>
        <v>0</v>
      </c>
    </row>
    <row r="819" spans="1:62" s="159" customFormat="1" ht="17.25" thickTop="1" thickBot="1">
      <c r="A819" s="326" t="s">
        <v>3639</v>
      </c>
      <c r="B819" s="327" t="s">
        <v>3640</v>
      </c>
      <c r="C819" s="149" t="s">
        <v>103</v>
      </c>
      <c r="D819" s="151">
        <v>25300</v>
      </c>
      <c r="E819" s="151"/>
      <c r="F819" s="151"/>
      <c r="G819" s="151">
        <f t="shared" si="157"/>
        <v>25300</v>
      </c>
      <c r="H819" s="149"/>
      <c r="I819" s="149"/>
      <c r="J819" s="150">
        <v>122625</v>
      </c>
      <c r="K819" s="151">
        <f t="shared" si="162"/>
        <v>108517.69911504426</v>
      </c>
      <c r="L819" s="151">
        <f t="shared" si="163"/>
        <v>14107.300884955755</v>
      </c>
      <c r="M819" s="149" t="s">
        <v>3641</v>
      </c>
      <c r="N819" s="328"/>
      <c r="O819" s="329"/>
      <c r="P819" s="151">
        <f t="shared" si="164"/>
        <v>97325</v>
      </c>
      <c r="Q819" s="327">
        <v>42402</v>
      </c>
      <c r="R819" s="330" t="s">
        <v>3637</v>
      </c>
      <c r="S819" s="330"/>
      <c r="T819" s="331"/>
      <c r="U819" s="332">
        <v>27010291301883</v>
      </c>
      <c r="V819" s="326"/>
      <c r="W819" s="149"/>
      <c r="X819" s="149"/>
      <c r="Y819" s="149" t="s">
        <v>2498</v>
      </c>
      <c r="Z819" s="150"/>
      <c r="AA819" s="151">
        <f t="shared" si="161"/>
        <v>25300</v>
      </c>
      <c r="AB819" s="333">
        <f t="shared" si="159"/>
        <v>-97325</v>
      </c>
      <c r="AC819" s="327"/>
      <c r="AD819" s="149"/>
      <c r="AE819" s="327"/>
      <c r="AF819" s="334" t="s">
        <v>405</v>
      </c>
      <c r="AG819" s="334" t="s">
        <v>1083</v>
      </c>
      <c r="AH819" s="149" t="s">
        <v>39</v>
      </c>
      <c r="AI819" s="149" t="s">
        <v>47</v>
      </c>
      <c r="AJ819" s="335" t="s">
        <v>49</v>
      </c>
      <c r="AK819" s="149"/>
      <c r="AL819" s="327"/>
      <c r="AM819" s="149"/>
      <c r="AN819" s="327"/>
      <c r="AO819" s="327"/>
      <c r="AP819" s="149"/>
      <c r="AQ819" s="332"/>
      <c r="AR819" s="330"/>
      <c r="AS819" s="149"/>
      <c r="AT819" s="149"/>
      <c r="AU819" s="149" t="s">
        <v>3642</v>
      </c>
      <c r="AV819" s="149"/>
      <c r="AW819" s="149"/>
      <c r="AX819" s="336"/>
      <c r="AY819" s="336"/>
      <c r="AZ819" s="336">
        <f t="shared" si="160"/>
        <v>0</v>
      </c>
      <c r="BA819" s="149"/>
      <c r="BB819" s="149"/>
      <c r="BC819" s="149"/>
      <c r="BD819" s="160">
        <f t="shared" si="150"/>
        <v>0.20632008154943934</v>
      </c>
      <c r="BE819" s="160">
        <f t="shared" si="151"/>
        <v>0</v>
      </c>
      <c r="BF819" s="159">
        <f t="shared" si="152"/>
        <v>11</v>
      </c>
      <c r="BG819" s="159">
        <f t="shared" si="153"/>
        <v>0</v>
      </c>
      <c r="BH819" s="159">
        <f t="shared" si="154"/>
        <v>14</v>
      </c>
      <c r="BI819" s="159">
        <f t="shared" si="155"/>
        <v>0</v>
      </c>
      <c r="BJ819" s="159">
        <f t="shared" si="156"/>
        <v>0</v>
      </c>
    </row>
    <row r="820" spans="1:62" s="159" customFormat="1" ht="17.25" thickTop="1" thickBot="1">
      <c r="A820" s="326" t="s">
        <v>3643</v>
      </c>
      <c r="B820" s="327" t="s">
        <v>3644</v>
      </c>
      <c r="C820" s="149" t="s">
        <v>103</v>
      </c>
      <c r="D820" s="151">
        <v>10500</v>
      </c>
      <c r="E820" s="151"/>
      <c r="F820" s="151"/>
      <c r="G820" s="151">
        <f t="shared" si="157"/>
        <v>10500</v>
      </c>
      <c r="H820" s="149"/>
      <c r="I820" s="149"/>
      <c r="J820" s="150">
        <v>85000</v>
      </c>
      <c r="K820" s="151">
        <f t="shared" si="162"/>
        <v>75221.238938053109</v>
      </c>
      <c r="L820" s="151">
        <f t="shared" si="163"/>
        <v>9778.7610619469051</v>
      </c>
      <c r="M820" s="149" t="s">
        <v>3645</v>
      </c>
      <c r="N820" s="328"/>
      <c r="O820" s="329"/>
      <c r="P820" s="151">
        <f t="shared" si="164"/>
        <v>74500</v>
      </c>
      <c r="Q820" s="327">
        <v>42404</v>
      </c>
      <c r="R820" s="330" t="s">
        <v>3646</v>
      </c>
      <c r="S820" s="330"/>
      <c r="T820" s="331"/>
      <c r="U820" s="332">
        <v>28009050106732</v>
      </c>
      <c r="V820" s="326"/>
      <c r="W820" s="149"/>
      <c r="X820" s="149"/>
      <c r="Y820" s="149" t="s">
        <v>3647</v>
      </c>
      <c r="Z820" s="150"/>
      <c r="AA820" s="151">
        <f t="shared" si="161"/>
        <v>10500</v>
      </c>
      <c r="AB820" s="333">
        <f t="shared" si="159"/>
        <v>-74500</v>
      </c>
      <c r="AC820" s="327"/>
      <c r="AD820" s="149"/>
      <c r="AE820" s="327"/>
      <c r="AF820" s="334" t="s">
        <v>1810</v>
      </c>
      <c r="AG820" s="334" t="s">
        <v>210</v>
      </c>
      <c r="AH820" s="149" t="s">
        <v>40</v>
      </c>
      <c r="AI820" s="149" t="s">
        <v>47</v>
      </c>
      <c r="AJ820" s="335" t="s">
        <v>50</v>
      </c>
      <c r="AK820" s="149"/>
      <c r="AL820" s="327"/>
      <c r="AM820" s="149"/>
      <c r="AN820" s="327"/>
      <c r="AO820" s="327"/>
      <c r="AP820" s="149"/>
      <c r="AQ820" s="332"/>
      <c r="AR820" s="330"/>
      <c r="AS820" s="149"/>
      <c r="AT820" s="149"/>
      <c r="AU820" s="149" t="s">
        <v>3648</v>
      </c>
      <c r="AV820" s="149"/>
      <c r="AW820" s="149"/>
      <c r="AX820" s="336"/>
      <c r="AY820" s="336"/>
      <c r="AZ820" s="336">
        <f t="shared" si="160"/>
        <v>0</v>
      </c>
      <c r="BA820" s="149"/>
      <c r="BB820" s="149"/>
      <c r="BC820" s="149"/>
      <c r="BD820" s="160">
        <f t="shared" si="150"/>
        <v>0.12352941176470589</v>
      </c>
      <c r="BE820" s="160">
        <f t="shared" si="151"/>
        <v>0</v>
      </c>
      <c r="BF820" s="159">
        <f t="shared" si="152"/>
        <v>11</v>
      </c>
      <c r="BG820" s="159">
        <f t="shared" si="153"/>
        <v>0</v>
      </c>
      <c r="BH820" s="159">
        <f t="shared" si="154"/>
        <v>14</v>
      </c>
      <c r="BI820" s="159">
        <f t="shared" si="155"/>
        <v>0</v>
      </c>
      <c r="BJ820" s="159">
        <f t="shared" si="156"/>
        <v>0</v>
      </c>
    </row>
    <row r="821" spans="1:62" s="159" customFormat="1" ht="17.25" thickTop="1" thickBot="1">
      <c r="A821" s="326">
        <v>8370</v>
      </c>
      <c r="B821" s="327">
        <v>42410</v>
      </c>
      <c r="C821" s="149" t="s">
        <v>2411</v>
      </c>
      <c r="D821" s="151">
        <v>10000</v>
      </c>
      <c r="E821" s="151"/>
      <c r="F821" s="151"/>
      <c r="G821" s="151">
        <f t="shared" si="157"/>
        <v>10000</v>
      </c>
      <c r="H821" s="149"/>
      <c r="I821" s="149"/>
      <c r="J821" s="150">
        <v>75000</v>
      </c>
      <c r="K821" s="151">
        <f t="shared" si="162"/>
        <v>66371.681415929212</v>
      </c>
      <c r="L821" s="151">
        <f t="shared" si="163"/>
        <v>8628.3185840707974</v>
      </c>
      <c r="M821" s="149" t="s">
        <v>2612</v>
      </c>
      <c r="N821" s="328"/>
      <c r="O821" s="329"/>
      <c r="P821" s="151">
        <f t="shared" si="164"/>
        <v>65000</v>
      </c>
      <c r="Q821" s="327">
        <v>42416</v>
      </c>
      <c r="R821" s="330" t="s">
        <v>2614</v>
      </c>
      <c r="S821" s="330"/>
      <c r="T821" s="331"/>
      <c r="U821" s="332">
        <v>28402290103017</v>
      </c>
      <c r="V821" s="326"/>
      <c r="W821" s="149"/>
      <c r="X821" s="149"/>
      <c r="Y821" s="149" t="s">
        <v>2126</v>
      </c>
      <c r="Z821" s="150"/>
      <c r="AA821" s="151">
        <f t="shared" si="161"/>
        <v>10000</v>
      </c>
      <c r="AB821" s="333">
        <f t="shared" si="159"/>
        <v>-65000</v>
      </c>
      <c r="AC821" s="327"/>
      <c r="AD821" s="149"/>
      <c r="AE821" s="327"/>
      <c r="AF821" s="334" t="s">
        <v>341</v>
      </c>
      <c r="AG821" s="334" t="s">
        <v>404</v>
      </c>
      <c r="AH821" s="149" t="s">
        <v>40</v>
      </c>
      <c r="AI821" s="149" t="s">
        <v>100</v>
      </c>
      <c r="AJ821" s="335" t="s">
        <v>50</v>
      </c>
      <c r="AK821" s="149"/>
      <c r="AL821" s="327"/>
      <c r="AM821" s="149"/>
      <c r="AN821" s="327"/>
      <c r="AO821" s="327"/>
      <c r="AP821" s="149"/>
      <c r="AQ821" s="332"/>
      <c r="AR821" s="330"/>
      <c r="AS821" s="149"/>
      <c r="AT821" s="149"/>
      <c r="AU821" s="149" t="s">
        <v>2615</v>
      </c>
      <c r="AV821" s="149"/>
      <c r="AW821" s="149"/>
      <c r="AX821" s="336"/>
      <c r="AY821" s="336"/>
      <c r="AZ821" s="336">
        <f t="shared" si="160"/>
        <v>0</v>
      </c>
      <c r="BA821" s="149"/>
      <c r="BB821" s="149"/>
      <c r="BC821" s="149"/>
      <c r="BD821" s="160">
        <f t="shared" si="150"/>
        <v>0.13333333333333333</v>
      </c>
      <c r="BE821" s="160">
        <f t="shared" si="151"/>
        <v>0</v>
      </c>
      <c r="BF821" s="159">
        <f t="shared" si="152"/>
        <v>11</v>
      </c>
      <c r="BG821" s="159">
        <f t="shared" si="153"/>
        <v>0</v>
      </c>
      <c r="BH821" s="159">
        <f t="shared" si="154"/>
        <v>14</v>
      </c>
      <c r="BI821" s="159">
        <f t="shared" si="155"/>
        <v>0</v>
      </c>
      <c r="BJ821" s="159">
        <f t="shared" si="156"/>
        <v>0</v>
      </c>
    </row>
    <row r="822" spans="1:62" s="159" customFormat="1" ht="17.25" thickTop="1" thickBot="1">
      <c r="A822" s="326" t="s">
        <v>3649</v>
      </c>
      <c r="B822" s="327" t="s">
        <v>3650</v>
      </c>
      <c r="C822" s="149" t="s">
        <v>3651</v>
      </c>
      <c r="D822" s="151">
        <v>45000</v>
      </c>
      <c r="E822" s="151"/>
      <c r="F822" s="151"/>
      <c r="G822" s="151">
        <f t="shared" si="157"/>
        <v>45000</v>
      </c>
      <c r="H822" s="149"/>
      <c r="I822" s="149"/>
      <c r="J822" s="150">
        <v>85000</v>
      </c>
      <c r="K822" s="151">
        <f t="shared" si="162"/>
        <v>75221.238938053109</v>
      </c>
      <c r="L822" s="151">
        <f t="shared" si="163"/>
        <v>9778.7610619469051</v>
      </c>
      <c r="M822" s="149" t="s">
        <v>3652</v>
      </c>
      <c r="N822" s="328"/>
      <c r="O822" s="329"/>
      <c r="P822" s="151">
        <f t="shared" si="164"/>
        <v>40000</v>
      </c>
      <c r="Q822" s="327">
        <v>42409</v>
      </c>
      <c r="R822" s="330" t="s">
        <v>3653</v>
      </c>
      <c r="S822" s="330"/>
      <c r="T822" s="331"/>
      <c r="U822" s="332">
        <v>27110071700731</v>
      </c>
      <c r="V822" s="326"/>
      <c r="W822" s="149"/>
      <c r="X822" s="149"/>
      <c r="Y822" s="149" t="s">
        <v>2586</v>
      </c>
      <c r="Z822" s="150"/>
      <c r="AA822" s="151">
        <f t="shared" si="161"/>
        <v>45000</v>
      </c>
      <c r="AB822" s="333">
        <f t="shared" si="159"/>
        <v>-40000</v>
      </c>
      <c r="AC822" s="327"/>
      <c r="AD822" s="149"/>
      <c r="AE822" s="327"/>
      <c r="AF822" s="334" t="s">
        <v>3654</v>
      </c>
      <c r="AG822" s="334" t="s">
        <v>210</v>
      </c>
      <c r="AH822" s="149" t="s">
        <v>39</v>
      </c>
      <c r="AI822" s="149" t="s">
        <v>104</v>
      </c>
      <c r="AJ822" s="335">
        <v>42278</v>
      </c>
      <c r="AK822" s="149"/>
      <c r="AL822" s="327"/>
      <c r="AM822" s="149"/>
      <c r="AN822" s="327"/>
      <c r="AO822" s="327"/>
      <c r="AP822" s="149"/>
      <c r="AQ822" s="332"/>
      <c r="AR822" s="330"/>
      <c r="AS822" s="149"/>
      <c r="AT822" s="149"/>
      <c r="AU822" s="149" t="s">
        <v>3655</v>
      </c>
      <c r="AV822" s="149"/>
      <c r="AW822" s="149"/>
      <c r="AX822" s="336"/>
      <c r="AY822" s="336"/>
      <c r="AZ822" s="336">
        <f t="shared" si="160"/>
        <v>0</v>
      </c>
      <c r="BA822" s="149"/>
      <c r="BB822" s="149"/>
      <c r="BC822" s="149"/>
      <c r="BD822" s="160">
        <f t="shared" si="150"/>
        <v>0.52941176470588236</v>
      </c>
      <c r="BE822" s="160">
        <f t="shared" si="151"/>
        <v>0</v>
      </c>
      <c r="BF822" s="159">
        <f t="shared" si="152"/>
        <v>11</v>
      </c>
      <c r="BG822" s="159">
        <f t="shared" si="153"/>
        <v>0</v>
      </c>
      <c r="BH822" s="159">
        <f t="shared" si="154"/>
        <v>14</v>
      </c>
      <c r="BI822" s="159">
        <f t="shared" si="155"/>
        <v>0</v>
      </c>
      <c r="BJ822" s="159">
        <f t="shared" si="156"/>
        <v>0</v>
      </c>
    </row>
    <row r="823" spans="1:62" s="159" customFormat="1" ht="17.25" thickTop="1" thickBot="1">
      <c r="A823" s="326">
        <v>18160</v>
      </c>
      <c r="B823" s="327">
        <v>42375</v>
      </c>
      <c r="C823" s="149" t="s">
        <v>103</v>
      </c>
      <c r="D823" s="151">
        <v>1000</v>
      </c>
      <c r="E823" s="151"/>
      <c r="F823" s="151"/>
      <c r="G823" s="151">
        <f t="shared" si="157"/>
        <v>1000</v>
      </c>
      <c r="H823" s="149"/>
      <c r="I823" s="149"/>
      <c r="J823" s="150"/>
      <c r="K823" s="151">
        <f t="shared" si="162"/>
        <v>0</v>
      </c>
      <c r="L823" s="151">
        <f t="shared" si="163"/>
        <v>0</v>
      </c>
      <c r="M823" s="149" t="s">
        <v>2691</v>
      </c>
      <c r="N823" s="328"/>
      <c r="O823" s="329"/>
      <c r="P823" s="151">
        <f t="shared" si="164"/>
        <v>-1000</v>
      </c>
      <c r="Q823" s="327">
        <v>42375</v>
      </c>
      <c r="R823" s="330" t="s">
        <v>2692</v>
      </c>
      <c r="S823" s="330"/>
      <c r="T823" s="331"/>
      <c r="U823" s="332">
        <v>28206222101339</v>
      </c>
      <c r="V823" s="326"/>
      <c r="W823" s="149"/>
      <c r="X823" s="149"/>
      <c r="Y823" s="149"/>
      <c r="Z823" s="150"/>
      <c r="AA823" s="151">
        <f t="shared" si="161"/>
        <v>1000</v>
      </c>
      <c r="AB823" s="333">
        <f t="shared" si="159"/>
        <v>1000</v>
      </c>
      <c r="AC823" s="327"/>
      <c r="AD823" s="149"/>
      <c r="AE823" s="327"/>
      <c r="AF823" s="334" t="s">
        <v>338</v>
      </c>
      <c r="AG823" s="334" t="s">
        <v>404</v>
      </c>
      <c r="AH823" s="149"/>
      <c r="AI823" s="149"/>
      <c r="AJ823" s="335"/>
      <c r="AK823" s="149"/>
      <c r="AL823" s="327"/>
      <c r="AM823" s="149"/>
      <c r="AN823" s="327"/>
      <c r="AO823" s="327"/>
      <c r="AP823" s="149"/>
      <c r="AQ823" s="332"/>
      <c r="AR823" s="330"/>
      <c r="AS823" s="149"/>
      <c r="AT823" s="149"/>
      <c r="AU823" s="149"/>
      <c r="AV823" s="149"/>
      <c r="AW823" s="149"/>
      <c r="AX823" s="336"/>
      <c r="AY823" s="336"/>
      <c r="AZ823" s="336">
        <f t="shared" si="160"/>
        <v>0</v>
      </c>
      <c r="BA823" s="149"/>
      <c r="BB823" s="149"/>
      <c r="BC823" s="149"/>
      <c r="BD823" s="160" t="e">
        <f t="shared" si="150"/>
        <v>#DIV/0!</v>
      </c>
      <c r="BE823" s="160">
        <f t="shared" si="151"/>
        <v>0</v>
      </c>
      <c r="BF823" s="159">
        <f t="shared" si="152"/>
        <v>11</v>
      </c>
      <c r="BG823" s="159">
        <f t="shared" si="153"/>
        <v>0</v>
      </c>
      <c r="BH823" s="159">
        <f t="shared" si="154"/>
        <v>14</v>
      </c>
      <c r="BI823" s="159">
        <f t="shared" si="155"/>
        <v>0</v>
      </c>
      <c r="BJ823" s="159">
        <f t="shared" si="156"/>
        <v>0</v>
      </c>
    </row>
    <row r="824" spans="1:62" s="159" customFormat="1" ht="17.25" thickTop="1" thickBot="1">
      <c r="A824" s="326">
        <v>37107</v>
      </c>
      <c r="B824" s="327">
        <v>42354</v>
      </c>
      <c r="C824" s="149" t="s">
        <v>99</v>
      </c>
      <c r="D824" s="151">
        <v>12300</v>
      </c>
      <c r="E824" s="151"/>
      <c r="F824" s="151"/>
      <c r="G824" s="151">
        <f t="shared" si="157"/>
        <v>12300</v>
      </c>
      <c r="H824" s="149"/>
      <c r="I824" s="149"/>
      <c r="J824" s="150">
        <v>100000</v>
      </c>
      <c r="K824" s="151">
        <f t="shared" si="162"/>
        <v>88495.575221238949</v>
      </c>
      <c r="L824" s="151">
        <f t="shared" si="163"/>
        <v>11504.424778761064</v>
      </c>
      <c r="M824" s="149" t="s">
        <v>3656</v>
      </c>
      <c r="N824" s="328"/>
      <c r="O824" s="329"/>
      <c r="P824" s="151">
        <f t="shared" si="164"/>
        <v>87700</v>
      </c>
      <c r="Q824" s="327">
        <v>42355</v>
      </c>
      <c r="R824" s="330" t="s">
        <v>3657</v>
      </c>
      <c r="S824" s="330"/>
      <c r="T824" s="331"/>
      <c r="U824" s="332">
        <v>28003192103911</v>
      </c>
      <c r="V824" s="326"/>
      <c r="W824" s="149"/>
      <c r="X824" s="149"/>
      <c r="Y824" s="149" t="s">
        <v>2498</v>
      </c>
      <c r="Z824" s="150"/>
      <c r="AA824" s="151">
        <f t="shared" si="161"/>
        <v>12300</v>
      </c>
      <c r="AB824" s="333">
        <f t="shared" si="159"/>
        <v>-87700</v>
      </c>
      <c r="AC824" s="327"/>
      <c r="AD824" s="149"/>
      <c r="AE824" s="327"/>
      <c r="AF824" s="334" t="s">
        <v>3654</v>
      </c>
      <c r="AG824" s="334" t="s">
        <v>844</v>
      </c>
      <c r="AH824" s="149"/>
      <c r="AI824" s="149"/>
      <c r="AJ824" s="335"/>
      <c r="AK824" s="149"/>
      <c r="AL824" s="327"/>
      <c r="AM824" s="149"/>
      <c r="AN824" s="327"/>
      <c r="AO824" s="327"/>
      <c r="AP824" s="149"/>
      <c r="AQ824" s="332"/>
      <c r="AR824" s="330"/>
      <c r="AS824" s="149"/>
      <c r="AT824" s="149"/>
      <c r="AU824" s="149" t="s">
        <v>3658</v>
      </c>
      <c r="AV824" s="149"/>
      <c r="AW824" s="149"/>
      <c r="AX824" s="336"/>
      <c r="AY824" s="336"/>
      <c r="AZ824" s="336">
        <f t="shared" si="160"/>
        <v>0</v>
      </c>
      <c r="BA824" s="149"/>
      <c r="BB824" s="149"/>
      <c r="BC824" s="149"/>
      <c r="BD824" s="160">
        <f t="shared" si="150"/>
        <v>0.123</v>
      </c>
      <c r="BE824" s="160">
        <f t="shared" si="151"/>
        <v>0</v>
      </c>
      <c r="BF824" s="159">
        <f t="shared" si="152"/>
        <v>11</v>
      </c>
      <c r="BG824" s="159">
        <f t="shared" si="153"/>
        <v>0</v>
      </c>
      <c r="BH824" s="159">
        <f t="shared" si="154"/>
        <v>14</v>
      </c>
      <c r="BI824" s="159">
        <f t="shared" si="155"/>
        <v>0</v>
      </c>
      <c r="BJ824" s="159">
        <f t="shared" si="156"/>
        <v>0</v>
      </c>
    </row>
    <row r="825" spans="1:62" s="159" customFormat="1" ht="17.25" thickTop="1" thickBot="1">
      <c r="A825" s="326">
        <v>18833</v>
      </c>
      <c r="B825" s="327">
        <v>42422</v>
      </c>
      <c r="C825" s="149" t="s">
        <v>103</v>
      </c>
      <c r="D825" s="151">
        <v>10500</v>
      </c>
      <c r="E825" s="151"/>
      <c r="F825" s="151"/>
      <c r="G825" s="151">
        <f t="shared" si="157"/>
        <v>10500</v>
      </c>
      <c r="H825" s="149"/>
      <c r="I825" s="149"/>
      <c r="J825" s="150">
        <v>85000</v>
      </c>
      <c r="K825" s="151">
        <f t="shared" si="162"/>
        <v>75221.238938053109</v>
      </c>
      <c r="L825" s="151">
        <f t="shared" si="163"/>
        <v>9778.7610619469051</v>
      </c>
      <c r="M825" s="149" t="s">
        <v>3659</v>
      </c>
      <c r="N825" s="328"/>
      <c r="O825" s="329"/>
      <c r="P825" s="151">
        <f t="shared" si="164"/>
        <v>74500</v>
      </c>
      <c r="Q825" s="327">
        <v>42402</v>
      </c>
      <c r="R825" s="330" t="s">
        <v>3660</v>
      </c>
      <c r="S825" s="330"/>
      <c r="T825" s="331"/>
      <c r="U825" s="332">
        <v>28406220103414</v>
      </c>
      <c r="V825" s="326"/>
      <c r="W825" s="149"/>
      <c r="X825" s="149"/>
      <c r="Y825" s="149" t="s">
        <v>3661</v>
      </c>
      <c r="Z825" s="150"/>
      <c r="AA825" s="151">
        <f t="shared" si="161"/>
        <v>10500</v>
      </c>
      <c r="AB825" s="333">
        <f t="shared" si="159"/>
        <v>-74500</v>
      </c>
      <c r="AC825" s="327"/>
      <c r="AD825" s="149"/>
      <c r="AE825" s="327"/>
      <c r="AF825" s="334" t="s">
        <v>282</v>
      </c>
      <c r="AG825" s="334" t="s">
        <v>1083</v>
      </c>
      <c r="AH825" s="149" t="s">
        <v>39</v>
      </c>
      <c r="AI825" s="149" t="s">
        <v>47</v>
      </c>
      <c r="AJ825" s="335" t="s">
        <v>50</v>
      </c>
      <c r="AK825" s="149"/>
      <c r="AL825" s="327"/>
      <c r="AM825" s="149"/>
      <c r="AN825" s="327"/>
      <c r="AO825" s="327"/>
      <c r="AP825" s="149"/>
      <c r="AQ825" s="332"/>
      <c r="AR825" s="330"/>
      <c r="AS825" s="149"/>
      <c r="AT825" s="149"/>
      <c r="AU825" s="149" t="s">
        <v>3662</v>
      </c>
      <c r="AV825" s="149"/>
      <c r="AW825" s="149"/>
      <c r="AX825" s="336"/>
      <c r="AY825" s="336"/>
      <c r="AZ825" s="336">
        <f t="shared" si="160"/>
        <v>0</v>
      </c>
      <c r="BA825" s="149"/>
      <c r="BB825" s="149"/>
      <c r="BC825" s="149"/>
      <c r="BD825" s="160">
        <f t="shared" si="150"/>
        <v>0.12352941176470589</v>
      </c>
      <c r="BE825" s="160">
        <f t="shared" si="151"/>
        <v>0</v>
      </c>
      <c r="BF825" s="159">
        <f t="shared" si="152"/>
        <v>11</v>
      </c>
      <c r="BG825" s="159">
        <f t="shared" si="153"/>
        <v>0</v>
      </c>
      <c r="BH825" s="159">
        <f t="shared" si="154"/>
        <v>14</v>
      </c>
      <c r="BI825" s="159">
        <f t="shared" si="155"/>
        <v>0</v>
      </c>
      <c r="BJ825" s="159">
        <f t="shared" si="156"/>
        <v>0</v>
      </c>
    </row>
    <row r="826" spans="1:62" s="159" customFormat="1" ht="17.25" thickTop="1" thickBot="1">
      <c r="A826" s="326">
        <v>14750</v>
      </c>
      <c r="B826" s="327">
        <v>42438</v>
      </c>
      <c r="C826" s="149" t="s">
        <v>103</v>
      </c>
      <c r="D826" s="151">
        <v>14750</v>
      </c>
      <c r="E826" s="151"/>
      <c r="F826" s="151"/>
      <c r="G826" s="151">
        <f t="shared" si="157"/>
        <v>14750</v>
      </c>
      <c r="H826" s="149"/>
      <c r="I826" s="149"/>
      <c r="J826" s="150">
        <v>120000</v>
      </c>
      <c r="K826" s="151">
        <f t="shared" si="162"/>
        <v>106194.69026548673</v>
      </c>
      <c r="L826" s="151">
        <f t="shared" si="163"/>
        <v>13805.309734513276</v>
      </c>
      <c r="M826" s="149" t="s">
        <v>3663</v>
      </c>
      <c r="N826" s="328"/>
      <c r="O826" s="329"/>
      <c r="P826" s="151">
        <f t="shared" si="164"/>
        <v>105250</v>
      </c>
      <c r="Q826" s="327">
        <v>42438</v>
      </c>
      <c r="R826" s="330" t="s">
        <v>3664</v>
      </c>
      <c r="S826" s="330"/>
      <c r="T826" s="331"/>
      <c r="U826" s="332">
        <v>28408032100044</v>
      </c>
      <c r="V826" s="326"/>
      <c r="W826" s="149"/>
      <c r="X826" s="149"/>
      <c r="Y826" s="149" t="s">
        <v>3665</v>
      </c>
      <c r="Z826" s="150"/>
      <c r="AA826" s="151">
        <f t="shared" si="161"/>
        <v>14750</v>
      </c>
      <c r="AB826" s="333">
        <f t="shared" si="159"/>
        <v>-105250</v>
      </c>
      <c r="AC826" s="327"/>
      <c r="AD826" s="149"/>
      <c r="AE826" s="327"/>
      <c r="AF826" s="334" t="s">
        <v>3666</v>
      </c>
      <c r="AG826" s="334" t="s">
        <v>1083</v>
      </c>
      <c r="AH826" s="149" t="s">
        <v>39</v>
      </c>
      <c r="AI826" s="149" t="s">
        <v>36</v>
      </c>
      <c r="AJ826" s="335" t="s">
        <v>50</v>
      </c>
      <c r="AK826" s="149"/>
      <c r="AL826" s="327"/>
      <c r="AM826" s="149"/>
      <c r="AN826" s="327"/>
      <c r="AO826" s="327"/>
      <c r="AP826" s="149"/>
      <c r="AQ826" s="332"/>
      <c r="AR826" s="330"/>
      <c r="AS826" s="149"/>
      <c r="AT826" s="149"/>
      <c r="AU826" s="149" t="s">
        <v>3667</v>
      </c>
      <c r="AV826" s="149"/>
      <c r="AW826" s="149"/>
      <c r="AX826" s="336"/>
      <c r="AY826" s="336"/>
      <c r="AZ826" s="336">
        <f t="shared" si="160"/>
        <v>0</v>
      </c>
      <c r="BA826" s="149"/>
      <c r="BB826" s="149"/>
      <c r="BC826" s="149"/>
      <c r="BD826" s="160">
        <f t="shared" si="150"/>
        <v>0.12291666666666666</v>
      </c>
      <c r="BE826" s="160">
        <f t="shared" si="151"/>
        <v>0</v>
      </c>
      <c r="BF826" s="159">
        <f t="shared" si="152"/>
        <v>11</v>
      </c>
      <c r="BG826" s="159">
        <f t="shared" si="153"/>
        <v>0</v>
      </c>
      <c r="BH826" s="159">
        <f t="shared" si="154"/>
        <v>14</v>
      </c>
      <c r="BI826" s="159">
        <f t="shared" si="155"/>
        <v>0</v>
      </c>
      <c r="BJ826" s="159">
        <f t="shared" si="156"/>
        <v>0</v>
      </c>
    </row>
    <row r="827" spans="1:62" s="159" customFormat="1" ht="17.25" thickTop="1" thickBot="1">
      <c r="A827" s="326">
        <v>19131</v>
      </c>
      <c r="B827" s="327">
        <v>42441</v>
      </c>
      <c r="C827" s="149" t="s">
        <v>103</v>
      </c>
      <c r="D827" s="151">
        <v>11500</v>
      </c>
      <c r="E827" s="151"/>
      <c r="F827" s="151"/>
      <c r="G827" s="151">
        <f t="shared" si="157"/>
        <v>11500</v>
      </c>
      <c r="H827" s="149"/>
      <c r="I827" s="149"/>
      <c r="J827" s="150">
        <v>92625</v>
      </c>
      <c r="K827" s="151">
        <f t="shared" si="162"/>
        <v>81969.026548672569</v>
      </c>
      <c r="L827" s="151">
        <f t="shared" si="163"/>
        <v>10655.973451327434</v>
      </c>
      <c r="M827" s="149" t="s">
        <v>3668</v>
      </c>
      <c r="N827" s="328"/>
      <c r="O827" s="329"/>
      <c r="P827" s="151">
        <f t="shared" si="164"/>
        <v>81125</v>
      </c>
      <c r="Q827" s="327">
        <v>42441</v>
      </c>
      <c r="R827" s="330" t="s">
        <v>3669</v>
      </c>
      <c r="S827" s="330"/>
      <c r="T827" s="331"/>
      <c r="U827" s="332">
        <v>27409012400141</v>
      </c>
      <c r="V827" s="326"/>
      <c r="W827" s="149"/>
      <c r="X827" s="149"/>
      <c r="Y827" s="149" t="s">
        <v>3670</v>
      </c>
      <c r="Z827" s="150"/>
      <c r="AA827" s="151">
        <f t="shared" si="161"/>
        <v>11500</v>
      </c>
      <c r="AB827" s="333">
        <f t="shared" si="159"/>
        <v>-81125</v>
      </c>
      <c r="AC827" s="327"/>
      <c r="AD827" s="149"/>
      <c r="AE827" s="327"/>
      <c r="AF827" s="334" t="s">
        <v>338</v>
      </c>
      <c r="AG827" s="334" t="s">
        <v>41</v>
      </c>
      <c r="AH827" s="149" t="s">
        <v>41</v>
      </c>
      <c r="AI827" s="149" t="s">
        <v>47</v>
      </c>
      <c r="AJ827" s="335" t="s">
        <v>51</v>
      </c>
      <c r="AK827" s="149"/>
      <c r="AL827" s="327"/>
      <c r="AM827" s="149"/>
      <c r="AN827" s="327"/>
      <c r="AO827" s="327"/>
      <c r="AP827" s="149"/>
      <c r="AQ827" s="332"/>
      <c r="AR827" s="330"/>
      <c r="AS827" s="149"/>
      <c r="AT827" s="149"/>
      <c r="AU827" s="149" t="s">
        <v>3671</v>
      </c>
      <c r="AV827" s="149"/>
      <c r="AW827" s="149"/>
      <c r="AX827" s="336"/>
      <c r="AY827" s="336"/>
      <c r="AZ827" s="336">
        <f t="shared" si="160"/>
        <v>0</v>
      </c>
      <c r="BA827" s="149"/>
      <c r="BB827" s="149"/>
      <c r="BC827" s="149"/>
      <c r="BD827" s="160">
        <f t="shared" si="150"/>
        <v>0.12415654520917679</v>
      </c>
      <c r="BE827" s="160">
        <f t="shared" si="151"/>
        <v>0</v>
      </c>
      <c r="BF827" s="159">
        <f t="shared" si="152"/>
        <v>11</v>
      </c>
      <c r="BG827" s="159">
        <f t="shared" si="153"/>
        <v>0</v>
      </c>
      <c r="BH827" s="159">
        <f t="shared" si="154"/>
        <v>14</v>
      </c>
      <c r="BI827" s="159">
        <f t="shared" si="155"/>
        <v>0</v>
      </c>
      <c r="BJ827" s="159">
        <f t="shared" si="156"/>
        <v>0</v>
      </c>
    </row>
    <row r="828" spans="1:62" s="159" customFormat="1" ht="17.25" thickTop="1" thickBot="1">
      <c r="A828" s="326" t="s">
        <v>3672</v>
      </c>
      <c r="B828" s="327" t="s">
        <v>3673</v>
      </c>
      <c r="C828" s="149" t="s">
        <v>103</v>
      </c>
      <c r="D828" s="151">
        <v>10000</v>
      </c>
      <c r="E828" s="151"/>
      <c r="F828" s="151"/>
      <c r="G828" s="151">
        <f t="shared" si="157"/>
        <v>10000</v>
      </c>
      <c r="H828" s="149"/>
      <c r="I828" s="149"/>
      <c r="J828" s="150">
        <v>75000</v>
      </c>
      <c r="K828" s="151">
        <f t="shared" si="162"/>
        <v>66371.681415929212</v>
      </c>
      <c r="L828" s="151">
        <f t="shared" si="163"/>
        <v>8628.3185840707974</v>
      </c>
      <c r="M828" s="149" t="s">
        <v>3674</v>
      </c>
      <c r="N828" s="328"/>
      <c r="O828" s="329"/>
      <c r="P828" s="151">
        <f t="shared" si="164"/>
        <v>65000</v>
      </c>
      <c r="Q828" s="327">
        <v>42467</v>
      </c>
      <c r="R828" s="330" t="s">
        <v>3675</v>
      </c>
      <c r="S828" s="330"/>
      <c r="T828" s="331"/>
      <c r="U828" s="332">
        <v>28008020102574</v>
      </c>
      <c r="V828" s="326"/>
      <c r="W828" s="149"/>
      <c r="X828" s="149"/>
      <c r="Y828" s="149" t="s">
        <v>3647</v>
      </c>
      <c r="Z828" s="150"/>
      <c r="AA828" s="151">
        <f t="shared" si="161"/>
        <v>10000</v>
      </c>
      <c r="AB828" s="333">
        <f t="shared" si="159"/>
        <v>-65000</v>
      </c>
      <c r="AC828" s="327"/>
      <c r="AD828" s="149"/>
      <c r="AE828" s="327"/>
      <c r="AF828" s="334" t="s">
        <v>3676</v>
      </c>
      <c r="AG828" s="334" t="s">
        <v>585</v>
      </c>
      <c r="AH828" s="149" t="s">
        <v>40</v>
      </c>
      <c r="AI828" s="149" t="s">
        <v>100</v>
      </c>
      <c r="AJ828" s="335" t="s">
        <v>50</v>
      </c>
      <c r="AK828" s="149"/>
      <c r="AL828" s="327"/>
      <c r="AM828" s="149"/>
      <c r="AN828" s="327"/>
      <c r="AO828" s="327"/>
      <c r="AP828" s="149"/>
      <c r="AQ828" s="332"/>
      <c r="AR828" s="330"/>
      <c r="AS828" s="149"/>
      <c r="AT828" s="149"/>
      <c r="AU828" s="149" t="s">
        <v>3677</v>
      </c>
      <c r="AV828" s="149"/>
      <c r="AW828" s="149"/>
      <c r="AX828" s="336"/>
      <c r="AY828" s="336"/>
      <c r="AZ828" s="336">
        <f t="shared" si="160"/>
        <v>0</v>
      </c>
      <c r="BA828" s="149"/>
      <c r="BB828" s="149"/>
      <c r="BC828" s="149"/>
      <c r="BD828" s="160">
        <f t="shared" si="150"/>
        <v>0.13333333333333333</v>
      </c>
      <c r="BE828" s="160">
        <f t="shared" si="151"/>
        <v>0</v>
      </c>
      <c r="BF828" s="159">
        <f t="shared" si="152"/>
        <v>11</v>
      </c>
      <c r="BG828" s="159">
        <f t="shared" si="153"/>
        <v>0</v>
      </c>
      <c r="BH828" s="159">
        <f t="shared" si="154"/>
        <v>14</v>
      </c>
      <c r="BI828" s="159">
        <f t="shared" si="155"/>
        <v>0</v>
      </c>
      <c r="BJ828" s="159">
        <f t="shared" si="156"/>
        <v>0</v>
      </c>
    </row>
    <row r="829" spans="1:62" s="159" customFormat="1" ht="17.25" thickTop="1" thickBot="1">
      <c r="A829" s="326">
        <v>19496</v>
      </c>
      <c r="B829" s="327">
        <v>42461</v>
      </c>
      <c r="C829" s="149" t="s">
        <v>103</v>
      </c>
      <c r="D829" s="151">
        <v>11100</v>
      </c>
      <c r="E829" s="151"/>
      <c r="F829" s="151"/>
      <c r="G829" s="151">
        <f t="shared" si="157"/>
        <v>11100</v>
      </c>
      <c r="H829" s="149"/>
      <c r="I829" s="149"/>
      <c r="J829" s="150">
        <v>90000</v>
      </c>
      <c r="K829" s="151">
        <f t="shared" si="162"/>
        <v>79646.017699115051</v>
      </c>
      <c r="L829" s="151">
        <f t="shared" si="163"/>
        <v>10353.982300884956</v>
      </c>
      <c r="M829" s="149" t="s">
        <v>3678</v>
      </c>
      <c r="N829" s="328"/>
      <c r="O829" s="329"/>
      <c r="P829" s="151">
        <f t="shared" si="164"/>
        <v>78900</v>
      </c>
      <c r="Q829" s="327">
        <v>42463</v>
      </c>
      <c r="R829" s="330" t="s">
        <v>3679</v>
      </c>
      <c r="S829" s="330"/>
      <c r="T829" s="331"/>
      <c r="U829" s="332">
        <v>26606101700694</v>
      </c>
      <c r="V829" s="326"/>
      <c r="W829" s="149"/>
      <c r="X829" s="149"/>
      <c r="Y829" s="149" t="s">
        <v>3680</v>
      </c>
      <c r="Z829" s="150"/>
      <c r="AA829" s="151">
        <f t="shared" si="161"/>
        <v>11100</v>
      </c>
      <c r="AB829" s="333">
        <f t="shared" si="159"/>
        <v>-78900</v>
      </c>
      <c r="AC829" s="327"/>
      <c r="AD829" s="149"/>
      <c r="AE829" s="327"/>
      <c r="AF829" s="334" t="s">
        <v>1698</v>
      </c>
      <c r="AG829" s="334" t="s">
        <v>210</v>
      </c>
      <c r="AH829" s="149" t="s">
        <v>39</v>
      </c>
      <c r="AI829" s="149" t="s">
        <v>47</v>
      </c>
      <c r="AJ829" s="335" t="s">
        <v>50</v>
      </c>
      <c r="AK829" s="149"/>
      <c r="AL829" s="327"/>
      <c r="AM829" s="149"/>
      <c r="AN829" s="327"/>
      <c r="AO829" s="327"/>
      <c r="AP829" s="149"/>
      <c r="AQ829" s="332"/>
      <c r="AR829" s="330"/>
      <c r="AS829" s="149"/>
      <c r="AT829" s="149"/>
      <c r="AU829" s="149" t="s">
        <v>3681</v>
      </c>
      <c r="AV829" s="149"/>
      <c r="AW829" s="149"/>
      <c r="AX829" s="336"/>
      <c r="AY829" s="336"/>
      <c r="AZ829" s="336">
        <f t="shared" si="160"/>
        <v>0</v>
      </c>
      <c r="BA829" s="149"/>
      <c r="BB829" s="149"/>
      <c r="BC829" s="149"/>
      <c r="BD829" s="160">
        <f t="shared" si="150"/>
        <v>0.12333333333333334</v>
      </c>
      <c r="BE829" s="160">
        <f t="shared" si="151"/>
        <v>0</v>
      </c>
      <c r="BF829" s="159">
        <f t="shared" si="152"/>
        <v>11</v>
      </c>
      <c r="BG829" s="159">
        <f t="shared" si="153"/>
        <v>0</v>
      </c>
      <c r="BH829" s="159">
        <f t="shared" si="154"/>
        <v>14</v>
      </c>
      <c r="BI829" s="159">
        <f t="shared" si="155"/>
        <v>0</v>
      </c>
      <c r="BJ829" s="159">
        <f t="shared" si="156"/>
        <v>0</v>
      </c>
    </row>
    <row r="830" spans="1:62" s="159" customFormat="1" ht="17.25" thickTop="1" thickBot="1">
      <c r="A830" s="326">
        <v>20381</v>
      </c>
      <c r="B830" s="327">
        <v>42525</v>
      </c>
      <c r="C830" s="149" t="s">
        <v>103</v>
      </c>
      <c r="D830" s="151">
        <v>1000</v>
      </c>
      <c r="E830" s="151"/>
      <c r="F830" s="151"/>
      <c r="G830" s="151">
        <f t="shared" si="157"/>
        <v>1000</v>
      </c>
      <c r="H830" s="149"/>
      <c r="I830" s="149"/>
      <c r="J830" s="150"/>
      <c r="K830" s="151">
        <f t="shared" si="162"/>
        <v>0</v>
      </c>
      <c r="L830" s="151">
        <f t="shared" si="163"/>
        <v>0</v>
      </c>
      <c r="M830" s="149" t="s">
        <v>3682</v>
      </c>
      <c r="N830" s="328"/>
      <c r="O830" s="329"/>
      <c r="P830" s="151">
        <f t="shared" si="164"/>
        <v>-1000</v>
      </c>
      <c r="Q830" s="327"/>
      <c r="R830" s="330" t="s">
        <v>3683</v>
      </c>
      <c r="S830" s="330"/>
      <c r="T830" s="331"/>
      <c r="U830" s="332">
        <v>27107252300253</v>
      </c>
      <c r="V830" s="326"/>
      <c r="W830" s="149"/>
      <c r="X830" s="149"/>
      <c r="Y830" s="149"/>
      <c r="Z830" s="150"/>
      <c r="AA830" s="151">
        <f t="shared" si="161"/>
        <v>1000</v>
      </c>
      <c r="AB830" s="333">
        <f t="shared" si="159"/>
        <v>1000</v>
      </c>
      <c r="AC830" s="327"/>
      <c r="AD830" s="149"/>
      <c r="AE830" s="327"/>
      <c r="AF830" s="334" t="s">
        <v>3684</v>
      </c>
      <c r="AG830" s="334" t="s">
        <v>585</v>
      </c>
      <c r="AH830" s="149"/>
      <c r="AI830" s="149"/>
      <c r="AJ830" s="335"/>
      <c r="AK830" s="149"/>
      <c r="AL830" s="327"/>
      <c r="AM830" s="149"/>
      <c r="AN830" s="327"/>
      <c r="AO830" s="327"/>
      <c r="AP830" s="149"/>
      <c r="AQ830" s="332"/>
      <c r="AR830" s="330"/>
      <c r="AS830" s="149"/>
      <c r="AT830" s="149"/>
      <c r="AU830" s="149"/>
      <c r="AV830" s="149"/>
      <c r="AW830" s="149"/>
      <c r="AX830" s="336"/>
      <c r="AY830" s="336"/>
      <c r="AZ830" s="336">
        <f t="shared" si="160"/>
        <v>0</v>
      </c>
      <c r="BA830" s="149"/>
      <c r="BB830" s="149"/>
      <c r="BC830" s="149"/>
      <c r="BD830" s="160" t="e">
        <f t="shared" ref="BD830:BD861" si="165">D830/J830</f>
        <v>#DIV/0!</v>
      </c>
      <c r="BE830" s="160">
        <f t="shared" ref="BE830:BE861" si="166">E830/P830</f>
        <v>0</v>
      </c>
      <c r="BF830" s="159">
        <f t="shared" ref="BF830:BF861" si="167">LEN(R830)</f>
        <v>11</v>
      </c>
      <c r="BG830" s="159">
        <f t="shared" ref="BG830:BG861" si="168">LEN(S830)</f>
        <v>0</v>
      </c>
      <c r="BH830" s="159">
        <f t="shared" ref="BH830:BH861" si="169">LEN(U830)</f>
        <v>14</v>
      </c>
      <c r="BI830" s="159">
        <f t="shared" ref="BI830:BI861" si="170">LEN(AQ830)</f>
        <v>0</v>
      </c>
      <c r="BJ830" s="159">
        <f t="shared" ref="BJ830:BJ861" si="171">LEN(AR830)</f>
        <v>0</v>
      </c>
    </row>
    <row r="831" spans="1:62" s="159" customFormat="1" ht="17.25" thickTop="1" thickBot="1">
      <c r="A831" s="326">
        <v>20094</v>
      </c>
      <c r="B831" s="327">
        <v>42506</v>
      </c>
      <c r="C831" s="149" t="s">
        <v>103</v>
      </c>
      <c r="D831" s="151">
        <v>60000</v>
      </c>
      <c r="E831" s="151"/>
      <c r="F831" s="151"/>
      <c r="G831" s="151">
        <f t="shared" si="157"/>
        <v>60000</v>
      </c>
      <c r="H831" s="149"/>
      <c r="I831" s="149"/>
      <c r="J831" s="150"/>
      <c r="K831" s="151">
        <f t="shared" si="162"/>
        <v>0</v>
      </c>
      <c r="L831" s="151">
        <f t="shared" si="163"/>
        <v>0</v>
      </c>
      <c r="M831" s="149" t="s">
        <v>3685</v>
      </c>
      <c r="N831" s="328"/>
      <c r="O831" s="329"/>
      <c r="P831" s="151">
        <f t="shared" si="164"/>
        <v>-60000</v>
      </c>
      <c r="Q831" s="327"/>
      <c r="R831" s="330" t="s">
        <v>3686</v>
      </c>
      <c r="S831" s="330"/>
      <c r="T831" s="331"/>
      <c r="U831" s="332">
        <v>27302242402551</v>
      </c>
      <c r="V831" s="326"/>
      <c r="W831" s="149"/>
      <c r="X831" s="149"/>
      <c r="Y831" s="149"/>
      <c r="Z831" s="150"/>
      <c r="AA831" s="151">
        <f t="shared" si="161"/>
        <v>60000</v>
      </c>
      <c r="AB831" s="333">
        <f t="shared" si="159"/>
        <v>60000</v>
      </c>
      <c r="AC831" s="327"/>
      <c r="AD831" s="149"/>
      <c r="AE831" s="327"/>
      <c r="AF831" s="334" t="s">
        <v>405</v>
      </c>
      <c r="AG831" s="334" t="s">
        <v>1083</v>
      </c>
      <c r="AH831" s="149"/>
      <c r="AI831" s="149"/>
      <c r="AJ831" s="335"/>
      <c r="AK831" s="149"/>
      <c r="AL831" s="327"/>
      <c r="AM831" s="149"/>
      <c r="AN831" s="327"/>
      <c r="AO831" s="327"/>
      <c r="AP831" s="149"/>
      <c r="AQ831" s="332"/>
      <c r="AR831" s="330"/>
      <c r="AS831" s="149"/>
      <c r="AT831" s="149"/>
      <c r="AU831" s="149"/>
      <c r="AV831" s="149"/>
      <c r="AW831" s="149"/>
      <c r="AX831" s="336"/>
      <c r="AY831" s="336"/>
      <c r="AZ831" s="336">
        <f t="shared" si="160"/>
        <v>0</v>
      </c>
      <c r="BA831" s="149"/>
      <c r="BB831" s="149"/>
      <c r="BC831" s="149"/>
      <c r="BD831" s="160" t="e">
        <f t="shared" si="165"/>
        <v>#DIV/0!</v>
      </c>
      <c r="BE831" s="160">
        <f t="shared" si="166"/>
        <v>0</v>
      </c>
      <c r="BF831" s="159">
        <f t="shared" si="167"/>
        <v>11</v>
      </c>
      <c r="BG831" s="159">
        <f t="shared" si="168"/>
        <v>0</v>
      </c>
      <c r="BH831" s="159">
        <f t="shared" si="169"/>
        <v>14</v>
      </c>
      <c r="BI831" s="159">
        <f t="shared" si="170"/>
        <v>0</v>
      </c>
      <c r="BJ831" s="159">
        <f t="shared" si="171"/>
        <v>0</v>
      </c>
    </row>
    <row r="832" spans="1:62" s="159" customFormat="1" ht="17.25" thickTop="1" thickBot="1">
      <c r="A832" s="326">
        <v>20070</v>
      </c>
      <c r="B832" s="327">
        <v>42504</v>
      </c>
      <c r="C832" s="149" t="s">
        <v>103</v>
      </c>
      <c r="D832" s="151">
        <v>1000</v>
      </c>
      <c r="E832" s="151"/>
      <c r="F832" s="151"/>
      <c r="G832" s="151">
        <f t="shared" si="157"/>
        <v>1000</v>
      </c>
      <c r="H832" s="149"/>
      <c r="I832" s="149"/>
      <c r="J832" s="150"/>
      <c r="K832" s="151">
        <f t="shared" si="162"/>
        <v>0</v>
      </c>
      <c r="L832" s="151">
        <f t="shared" si="163"/>
        <v>0</v>
      </c>
      <c r="M832" s="149" t="s">
        <v>3687</v>
      </c>
      <c r="N832" s="328"/>
      <c r="O832" s="329"/>
      <c r="P832" s="151">
        <f t="shared" si="164"/>
        <v>-1000</v>
      </c>
      <c r="Q832" s="327"/>
      <c r="R832" s="330"/>
      <c r="S832" s="330"/>
      <c r="T832" s="331"/>
      <c r="U832" s="332">
        <v>28309200110117</v>
      </c>
      <c r="V832" s="326"/>
      <c r="W832" s="149"/>
      <c r="X832" s="149"/>
      <c r="Y832" s="149"/>
      <c r="Z832" s="150"/>
      <c r="AA832" s="151">
        <f t="shared" si="161"/>
        <v>1000</v>
      </c>
      <c r="AB832" s="333">
        <f t="shared" si="159"/>
        <v>1000</v>
      </c>
      <c r="AC832" s="327"/>
      <c r="AD832" s="149"/>
      <c r="AE832" s="327"/>
      <c r="AF832" s="334" t="s">
        <v>341</v>
      </c>
      <c r="AG832" s="334" t="s">
        <v>404</v>
      </c>
      <c r="AH832" s="149"/>
      <c r="AI832" s="149"/>
      <c r="AJ832" s="335"/>
      <c r="AK832" s="149"/>
      <c r="AL832" s="327"/>
      <c r="AM832" s="149"/>
      <c r="AN832" s="327"/>
      <c r="AO832" s="327"/>
      <c r="AP832" s="149"/>
      <c r="AQ832" s="332"/>
      <c r="AR832" s="330"/>
      <c r="AS832" s="149"/>
      <c r="AT832" s="149"/>
      <c r="AU832" s="149"/>
      <c r="AV832" s="149"/>
      <c r="AW832" s="149"/>
      <c r="AX832" s="336"/>
      <c r="AY832" s="336"/>
      <c r="AZ832" s="336">
        <f t="shared" si="160"/>
        <v>0</v>
      </c>
      <c r="BA832" s="149"/>
      <c r="BB832" s="149"/>
      <c r="BC832" s="149"/>
      <c r="BD832" s="160" t="e">
        <f t="shared" si="165"/>
        <v>#DIV/0!</v>
      </c>
      <c r="BE832" s="160">
        <f t="shared" si="166"/>
        <v>0</v>
      </c>
      <c r="BF832" s="159">
        <f t="shared" si="167"/>
        <v>0</v>
      </c>
      <c r="BG832" s="159">
        <f t="shared" si="168"/>
        <v>0</v>
      </c>
      <c r="BH832" s="159">
        <f t="shared" si="169"/>
        <v>14</v>
      </c>
      <c r="BI832" s="159">
        <f t="shared" si="170"/>
        <v>0</v>
      </c>
      <c r="BJ832" s="159">
        <f t="shared" si="171"/>
        <v>0</v>
      </c>
    </row>
    <row r="833" spans="1:62" s="159" customFormat="1" ht="17.25" thickTop="1" thickBot="1">
      <c r="A833" s="326">
        <v>20342</v>
      </c>
      <c r="B833" s="327">
        <v>42521</v>
      </c>
      <c r="C833" s="149" t="s">
        <v>103</v>
      </c>
      <c r="D833" s="151">
        <v>10500</v>
      </c>
      <c r="E833" s="151"/>
      <c r="F833" s="151"/>
      <c r="G833" s="151">
        <f t="shared" si="157"/>
        <v>10500</v>
      </c>
      <c r="H833" s="149"/>
      <c r="I833" s="149"/>
      <c r="J833" s="150">
        <v>85000</v>
      </c>
      <c r="K833" s="151">
        <f t="shared" si="162"/>
        <v>75221.238938053109</v>
      </c>
      <c r="L833" s="151">
        <f t="shared" si="163"/>
        <v>9778.7610619469051</v>
      </c>
      <c r="M833" s="149" t="s">
        <v>3688</v>
      </c>
      <c r="N833" s="328"/>
      <c r="O833" s="329"/>
      <c r="P833" s="151">
        <f t="shared" si="164"/>
        <v>74500</v>
      </c>
      <c r="Q833" s="327"/>
      <c r="R833" s="330" t="s">
        <v>3689</v>
      </c>
      <c r="S833" s="330"/>
      <c r="T833" s="331"/>
      <c r="U833" s="332">
        <v>27909051401514</v>
      </c>
      <c r="V833" s="326"/>
      <c r="W833" s="149"/>
      <c r="X833" s="149"/>
      <c r="Y833" s="149"/>
      <c r="Z833" s="150"/>
      <c r="AA833" s="151">
        <f t="shared" si="161"/>
        <v>10500</v>
      </c>
      <c r="AB833" s="333">
        <f t="shared" si="159"/>
        <v>-74500</v>
      </c>
      <c r="AC833" s="327"/>
      <c r="AD833" s="149"/>
      <c r="AE833" s="327"/>
      <c r="AF833" s="334" t="s">
        <v>341</v>
      </c>
      <c r="AG833" s="334" t="s">
        <v>41</v>
      </c>
      <c r="AH833" s="149"/>
      <c r="AI833" s="149"/>
      <c r="AJ833" s="335"/>
      <c r="AK833" s="149"/>
      <c r="AL833" s="327"/>
      <c r="AM833" s="149"/>
      <c r="AN833" s="327"/>
      <c r="AO833" s="327"/>
      <c r="AP833" s="149"/>
      <c r="AQ833" s="332"/>
      <c r="AR833" s="330"/>
      <c r="AS833" s="149"/>
      <c r="AT833" s="149"/>
      <c r="AU833" s="149"/>
      <c r="AV833" s="149"/>
      <c r="AW833" s="149"/>
      <c r="AX833" s="336"/>
      <c r="AY833" s="336"/>
      <c r="AZ833" s="336">
        <f t="shared" si="160"/>
        <v>0</v>
      </c>
      <c r="BA833" s="149"/>
      <c r="BB833" s="149"/>
      <c r="BC833" s="149"/>
      <c r="BD833" s="160">
        <f t="shared" si="165"/>
        <v>0.12352941176470589</v>
      </c>
      <c r="BE833" s="160">
        <f t="shared" si="166"/>
        <v>0</v>
      </c>
      <c r="BF833" s="159">
        <f t="shared" si="167"/>
        <v>11</v>
      </c>
      <c r="BG833" s="159">
        <f t="shared" si="168"/>
        <v>0</v>
      </c>
      <c r="BH833" s="159">
        <f t="shared" si="169"/>
        <v>14</v>
      </c>
      <c r="BI833" s="159">
        <f t="shared" si="170"/>
        <v>0</v>
      </c>
      <c r="BJ833" s="159">
        <f t="shared" si="171"/>
        <v>0</v>
      </c>
    </row>
    <row r="834" spans="1:62" s="159" customFormat="1" ht="17.25" thickTop="1" thickBot="1">
      <c r="A834" s="326">
        <v>18782</v>
      </c>
      <c r="B834" s="327">
        <v>42320</v>
      </c>
      <c r="C834" s="149" t="s">
        <v>101</v>
      </c>
      <c r="D834" s="151">
        <v>1000</v>
      </c>
      <c r="E834" s="151"/>
      <c r="F834" s="151"/>
      <c r="G834" s="151">
        <f t="shared" si="157"/>
        <v>1000</v>
      </c>
      <c r="H834" s="149"/>
      <c r="I834" s="149"/>
      <c r="J834" s="150">
        <v>120000</v>
      </c>
      <c r="K834" s="151">
        <f t="shared" si="162"/>
        <v>106194.69026548673</v>
      </c>
      <c r="L834" s="151">
        <f t="shared" si="163"/>
        <v>13805.309734513276</v>
      </c>
      <c r="M834" s="149" t="s">
        <v>3690</v>
      </c>
      <c r="N834" s="328"/>
      <c r="O834" s="329"/>
      <c r="P834" s="151">
        <f t="shared" si="164"/>
        <v>119000</v>
      </c>
      <c r="Q834" s="327"/>
      <c r="R834" s="330" t="s">
        <v>3691</v>
      </c>
      <c r="S834" s="330"/>
      <c r="T834" s="331"/>
      <c r="U834" s="332">
        <v>27005171600077</v>
      </c>
      <c r="V834" s="326"/>
      <c r="W834" s="149"/>
      <c r="X834" s="149"/>
      <c r="Y834" s="149"/>
      <c r="Z834" s="150"/>
      <c r="AA834" s="151">
        <f t="shared" si="161"/>
        <v>1000</v>
      </c>
      <c r="AB834" s="333">
        <f t="shared" si="159"/>
        <v>-119000</v>
      </c>
      <c r="AC834" s="327"/>
      <c r="AD834" s="149"/>
      <c r="AE834" s="327"/>
      <c r="AF834" s="334" t="s">
        <v>210</v>
      </c>
      <c r="AG834" s="334" t="s">
        <v>498</v>
      </c>
      <c r="AH834" s="149"/>
      <c r="AI834" s="149"/>
      <c r="AJ834" s="335"/>
      <c r="AK834" s="149"/>
      <c r="AL834" s="327"/>
      <c r="AM834" s="149"/>
      <c r="AN834" s="327"/>
      <c r="AO834" s="327"/>
      <c r="AP834" s="149"/>
      <c r="AQ834" s="332"/>
      <c r="AR834" s="330"/>
      <c r="AS834" s="149"/>
      <c r="AT834" s="149"/>
      <c r="AU834" s="149"/>
      <c r="AV834" s="149"/>
      <c r="AW834" s="149"/>
      <c r="AX834" s="336"/>
      <c r="AY834" s="336"/>
      <c r="AZ834" s="336">
        <f t="shared" si="160"/>
        <v>0</v>
      </c>
      <c r="BA834" s="149"/>
      <c r="BB834" s="149"/>
      <c r="BC834" s="149"/>
      <c r="BD834" s="160">
        <f t="shared" si="165"/>
        <v>8.3333333333333332E-3</v>
      </c>
      <c r="BE834" s="160">
        <f t="shared" si="166"/>
        <v>0</v>
      </c>
      <c r="BF834" s="159">
        <f t="shared" si="167"/>
        <v>11</v>
      </c>
      <c r="BG834" s="159">
        <f t="shared" si="168"/>
        <v>0</v>
      </c>
      <c r="BH834" s="159">
        <f t="shared" si="169"/>
        <v>14</v>
      </c>
      <c r="BI834" s="159">
        <f t="shared" si="170"/>
        <v>0</v>
      </c>
      <c r="BJ834" s="159">
        <f t="shared" si="171"/>
        <v>0</v>
      </c>
    </row>
    <row r="835" spans="1:62" s="159" customFormat="1" ht="17.25" thickTop="1" thickBot="1">
      <c r="A835" s="326">
        <v>15297</v>
      </c>
      <c r="B835" s="327">
        <v>42124</v>
      </c>
      <c r="C835" s="149" t="s">
        <v>103</v>
      </c>
      <c r="D835" s="151">
        <v>200</v>
      </c>
      <c r="E835" s="151"/>
      <c r="F835" s="151"/>
      <c r="G835" s="151">
        <f t="shared" si="157"/>
        <v>200</v>
      </c>
      <c r="H835" s="149"/>
      <c r="I835" s="149"/>
      <c r="J835" s="150"/>
      <c r="K835" s="151">
        <f t="shared" si="162"/>
        <v>0</v>
      </c>
      <c r="L835" s="151">
        <f t="shared" si="163"/>
        <v>0</v>
      </c>
      <c r="M835" s="149" t="s">
        <v>2499</v>
      </c>
      <c r="N835" s="328"/>
      <c r="O835" s="329"/>
      <c r="P835" s="151">
        <f t="shared" si="164"/>
        <v>-200</v>
      </c>
      <c r="Q835" s="327">
        <v>42124</v>
      </c>
      <c r="R835" s="330" t="s">
        <v>2500</v>
      </c>
      <c r="S835" s="330"/>
      <c r="T835" s="331"/>
      <c r="U835" s="332"/>
      <c r="V835" s="326"/>
      <c r="W835" s="149"/>
      <c r="X835" s="149"/>
      <c r="Y835" s="149" t="s">
        <v>2004</v>
      </c>
      <c r="Z835" s="150"/>
      <c r="AA835" s="151">
        <f t="shared" si="161"/>
        <v>200</v>
      </c>
      <c r="AB835" s="333">
        <f t="shared" si="159"/>
        <v>200</v>
      </c>
      <c r="AC835" s="327"/>
      <c r="AD835" s="149"/>
      <c r="AE835" s="327"/>
      <c r="AF835" s="334" t="s">
        <v>568</v>
      </c>
      <c r="AG835" s="334" t="s">
        <v>585</v>
      </c>
      <c r="AH835" s="149"/>
      <c r="AI835" s="149"/>
      <c r="AJ835" s="335"/>
      <c r="AK835" s="149"/>
      <c r="AL835" s="327"/>
      <c r="AM835" s="149"/>
      <c r="AN835" s="327"/>
      <c r="AO835" s="327"/>
      <c r="AP835" s="149"/>
      <c r="AQ835" s="332"/>
      <c r="AR835" s="330"/>
      <c r="AS835" s="149"/>
      <c r="AT835" s="149"/>
      <c r="AU835" s="149"/>
      <c r="AV835" s="149"/>
      <c r="AW835" s="149"/>
      <c r="AX835" s="336"/>
      <c r="AY835" s="336"/>
      <c r="AZ835" s="336">
        <f t="shared" si="160"/>
        <v>0</v>
      </c>
      <c r="BA835" s="149"/>
      <c r="BB835" s="149"/>
      <c r="BC835" s="149"/>
      <c r="BD835" s="160" t="e">
        <f t="shared" si="165"/>
        <v>#DIV/0!</v>
      </c>
      <c r="BE835" s="160">
        <f t="shared" si="166"/>
        <v>0</v>
      </c>
      <c r="BF835" s="159">
        <f t="shared" si="167"/>
        <v>11</v>
      </c>
      <c r="BG835" s="159">
        <f t="shared" si="168"/>
        <v>0</v>
      </c>
      <c r="BH835" s="159">
        <f t="shared" si="169"/>
        <v>0</v>
      </c>
      <c r="BI835" s="159">
        <f t="shared" si="170"/>
        <v>0</v>
      </c>
      <c r="BJ835" s="159">
        <f t="shared" si="171"/>
        <v>0</v>
      </c>
    </row>
    <row r="836" spans="1:62" s="159" customFormat="1" ht="17.25" thickTop="1" thickBot="1">
      <c r="A836" s="326">
        <v>15293</v>
      </c>
      <c r="B836" s="327">
        <v>42124</v>
      </c>
      <c r="C836" s="149" t="s">
        <v>103</v>
      </c>
      <c r="D836" s="151">
        <v>500</v>
      </c>
      <c r="E836" s="151"/>
      <c r="F836" s="151"/>
      <c r="G836" s="151">
        <f t="shared" si="157"/>
        <v>500</v>
      </c>
      <c r="H836" s="149"/>
      <c r="I836" s="149"/>
      <c r="J836" s="150"/>
      <c r="K836" s="151">
        <f t="shared" si="162"/>
        <v>0</v>
      </c>
      <c r="L836" s="151">
        <f t="shared" si="163"/>
        <v>0</v>
      </c>
      <c r="M836" s="149" t="s">
        <v>2502</v>
      </c>
      <c r="N836" s="328"/>
      <c r="O836" s="329"/>
      <c r="P836" s="151">
        <f t="shared" si="164"/>
        <v>-500</v>
      </c>
      <c r="Q836" s="327">
        <v>42124</v>
      </c>
      <c r="R836" s="330" t="s">
        <v>2503</v>
      </c>
      <c r="S836" s="330"/>
      <c r="T836" s="331"/>
      <c r="U836" s="332"/>
      <c r="V836" s="326"/>
      <c r="W836" s="149"/>
      <c r="X836" s="149"/>
      <c r="Y836" s="149" t="s">
        <v>2004</v>
      </c>
      <c r="Z836" s="150"/>
      <c r="AA836" s="151">
        <f t="shared" si="161"/>
        <v>500</v>
      </c>
      <c r="AB836" s="333">
        <f t="shared" si="159"/>
        <v>500</v>
      </c>
      <c r="AC836" s="327"/>
      <c r="AD836" s="149"/>
      <c r="AE836" s="327"/>
      <c r="AF836" s="334" t="s">
        <v>568</v>
      </c>
      <c r="AG836" s="334" t="s">
        <v>585</v>
      </c>
      <c r="AH836" s="149"/>
      <c r="AI836" s="149"/>
      <c r="AJ836" s="335"/>
      <c r="AK836" s="149"/>
      <c r="AL836" s="327"/>
      <c r="AM836" s="149"/>
      <c r="AN836" s="327"/>
      <c r="AO836" s="327"/>
      <c r="AP836" s="149"/>
      <c r="AQ836" s="332"/>
      <c r="AR836" s="330"/>
      <c r="AS836" s="149"/>
      <c r="AT836" s="149"/>
      <c r="AU836" s="149"/>
      <c r="AV836" s="149"/>
      <c r="AW836" s="149"/>
      <c r="AX836" s="336"/>
      <c r="AY836" s="336"/>
      <c r="AZ836" s="336">
        <f t="shared" si="160"/>
        <v>0</v>
      </c>
      <c r="BA836" s="149"/>
      <c r="BB836" s="149"/>
      <c r="BC836" s="149"/>
      <c r="BD836" s="160" t="e">
        <f t="shared" si="165"/>
        <v>#DIV/0!</v>
      </c>
      <c r="BE836" s="160">
        <f t="shared" si="166"/>
        <v>0</v>
      </c>
      <c r="BF836" s="159">
        <f t="shared" si="167"/>
        <v>11</v>
      </c>
      <c r="BG836" s="159">
        <f t="shared" si="168"/>
        <v>0</v>
      </c>
      <c r="BH836" s="159">
        <f t="shared" si="169"/>
        <v>0</v>
      </c>
      <c r="BI836" s="159">
        <f t="shared" si="170"/>
        <v>0</v>
      </c>
      <c r="BJ836" s="159">
        <f t="shared" si="171"/>
        <v>0</v>
      </c>
    </row>
    <row r="837" spans="1:62" s="159" customFormat="1" ht="17.25" thickTop="1" thickBot="1">
      <c r="A837" s="326">
        <v>15299</v>
      </c>
      <c r="B837" s="327">
        <v>42124</v>
      </c>
      <c r="C837" s="149" t="s">
        <v>103</v>
      </c>
      <c r="D837" s="151">
        <v>200</v>
      </c>
      <c r="E837" s="151"/>
      <c r="F837" s="151"/>
      <c r="G837" s="151">
        <f t="shared" si="157"/>
        <v>200</v>
      </c>
      <c r="H837" s="149"/>
      <c r="I837" s="149"/>
      <c r="J837" s="150"/>
      <c r="K837" s="151">
        <f t="shared" si="162"/>
        <v>0</v>
      </c>
      <c r="L837" s="151">
        <f t="shared" si="163"/>
        <v>0</v>
      </c>
      <c r="M837" s="149" t="s">
        <v>2505</v>
      </c>
      <c r="N837" s="328"/>
      <c r="O837" s="329"/>
      <c r="P837" s="151">
        <f t="shared" si="164"/>
        <v>-200</v>
      </c>
      <c r="Q837" s="327">
        <v>42124</v>
      </c>
      <c r="R837" s="330" t="s">
        <v>2506</v>
      </c>
      <c r="S837" s="330"/>
      <c r="T837" s="331"/>
      <c r="U837" s="332">
        <v>28406172300814</v>
      </c>
      <c r="V837" s="326"/>
      <c r="W837" s="149"/>
      <c r="X837" s="149"/>
      <c r="Y837" s="149" t="s">
        <v>2004</v>
      </c>
      <c r="Z837" s="150"/>
      <c r="AA837" s="151">
        <f t="shared" si="161"/>
        <v>200</v>
      </c>
      <c r="AB837" s="333">
        <f t="shared" si="159"/>
        <v>200</v>
      </c>
      <c r="AC837" s="327"/>
      <c r="AD837" s="149"/>
      <c r="AE837" s="327"/>
      <c r="AF837" s="334" t="s">
        <v>568</v>
      </c>
      <c r="AG837" s="334" t="s">
        <v>585</v>
      </c>
      <c r="AH837" s="149"/>
      <c r="AI837" s="149"/>
      <c r="AJ837" s="335"/>
      <c r="AK837" s="149"/>
      <c r="AL837" s="327"/>
      <c r="AM837" s="149"/>
      <c r="AN837" s="327"/>
      <c r="AO837" s="327"/>
      <c r="AP837" s="149"/>
      <c r="AQ837" s="332"/>
      <c r="AR837" s="330"/>
      <c r="AS837" s="149"/>
      <c r="AT837" s="149"/>
      <c r="AU837" s="149"/>
      <c r="AV837" s="149"/>
      <c r="AW837" s="149"/>
      <c r="AX837" s="336"/>
      <c r="AY837" s="336"/>
      <c r="AZ837" s="336">
        <f t="shared" si="160"/>
        <v>0</v>
      </c>
      <c r="BA837" s="149"/>
      <c r="BB837" s="149"/>
      <c r="BC837" s="149"/>
      <c r="BD837" s="160" t="e">
        <f t="shared" si="165"/>
        <v>#DIV/0!</v>
      </c>
      <c r="BE837" s="160">
        <f t="shared" si="166"/>
        <v>0</v>
      </c>
      <c r="BF837" s="159">
        <f t="shared" si="167"/>
        <v>11</v>
      </c>
      <c r="BG837" s="159">
        <f t="shared" si="168"/>
        <v>0</v>
      </c>
      <c r="BH837" s="159">
        <f t="shared" si="169"/>
        <v>14</v>
      </c>
      <c r="BI837" s="159">
        <f t="shared" si="170"/>
        <v>0</v>
      </c>
      <c r="BJ837" s="159">
        <f t="shared" si="171"/>
        <v>0</v>
      </c>
    </row>
    <row r="838" spans="1:62" s="159" customFormat="1" ht="17.25" thickTop="1" thickBot="1">
      <c r="A838" s="326">
        <v>15294</v>
      </c>
      <c r="B838" s="327">
        <v>42124</v>
      </c>
      <c r="C838" s="149" t="s">
        <v>103</v>
      </c>
      <c r="D838" s="151">
        <v>500</v>
      </c>
      <c r="E838" s="151"/>
      <c r="F838" s="151"/>
      <c r="G838" s="151">
        <f t="shared" si="157"/>
        <v>500</v>
      </c>
      <c r="H838" s="149"/>
      <c r="I838" s="149"/>
      <c r="J838" s="150"/>
      <c r="K838" s="151">
        <f t="shared" si="162"/>
        <v>0</v>
      </c>
      <c r="L838" s="151">
        <f t="shared" si="163"/>
        <v>0</v>
      </c>
      <c r="M838" s="149" t="s">
        <v>2507</v>
      </c>
      <c r="N838" s="328"/>
      <c r="O838" s="329"/>
      <c r="P838" s="151">
        <f t="shared" si="164"/>
        <v>-500</v>
      </c>
      <c r="Q838" s="327">
        <v>42124</v>
      </c>
      <c r="R838" s="330" t="s">
        <v>2508</v>
      </c>
      <c r="S838" s="330"/>
      <c r="T838" s="331"/>
      <c r="U838" s="332"/>
      <c r="V838" s="326"/>
      <c r="W838" s="149"/>
      <c r="X838" s="149"/>
      <c r="Y838" s="149" t="s">
        <v>2004</v>
      </c>
      <c r="Z838" s="150"/>
      <c r="AA838" s="151">
        <f t="shared" si="161"/>
        <v>500</v>
      </c>
      <c r="AB838" s="333">
        <f t="shared" si="159"/>
        <v>500</v>
      </c>
      <c r="AC838" s="327"/>
      <c r="AD838" s="149"/>
      <c r="AE838" s="327"/>
      <c r="AF838" s="334" t="s">
        <v>568</v>
      </c>
      <c r="AG838" s="334" t="s">
        <v>585</v>
      </c>
      <c r="AH838" s="149"/>
      <c r="AI838" s="149"/>
      <c r="AJ838" s="335"/>
      <c r="AK838" s="149"/>
      <c r="AL838" s="327"/>
      <c r="AM838" s="149"/>
      <c r="AN838" s="327"/>
      <c r="AO838" s="327"/>
      <c r="AP838" s="149"/>
      <c r="AQ838" s="332"/>
      <c r="AR838" s="330"/>
      <c r="AS838" s="149"/>
      <c r="AT838" s="149"/>
      <c r="AU838" s="149"/>
      <c r="AV838" s="149"/>
      <c r="AW838" s="149"/>
      <c r="AX838" s="336"/>
      <c r="AY838" s="336"/>
      <c r="AZ838" s="336">
        <f t="shared" si="160"/>
        <v>0</v>
      </c>
      <c r="BA838" s="149"/>
      <c r="BB838" s="149"/>
      <c r="BC838" s="149"/>
      <c r="BD838" s="160" t="e">
        <f t="shared" si="165"/>
        <v>#DIV/0!</v>
      </c>
      <c r="BE838" s="160">
        <f t="shared" si="166"/>
        <v>0</v>
      </c>
      <c r="BF838" s="159">
        <f t="shared" si="167"/>
        <v>11</v>
      </c>
      <c r="BG838" s="159">
        <f t="shared" si="168"/>
        <v>0</v>
      </c>
      <c r="BH838" s="159">
        <f t="shared" si="169"/>
        <v>0</v>
      </c>
      <c r="BI838" s="159">
        <f t="shared" si="170"/>
        <v>0</v>
      </c>
      <c r="BJ838" s="159">
        <f t="shared" si="171"/>
        <v>0</v>
      </c>
    </row>
    <row r="839" spans="1:62" s="159" customFormat="1" ht="17.25" thickTop="1" thickBot="1">
      <c r="A839" s="326" t="s">
        <v>3692</v>
      </c>
      <c r="B839" s="327" t="s">
        <v>3693</v>
      </c>
      <c r="C839" s="149" t="s">
        <v>3651</v>
      </c>
      <c r="D839" s="151">
        <v>35000</v>
      </c>
      <c r="E839" s="151"/>
      <c r="F839" s="151"/>
      <c r="G839" s="151">
        <f t="shared" si="157"/>
        <v>35000</v>
      </c>
      <c r="H839" s="149"/>
      <c r="I839" s="149"/>
      <c r="J839" s="150">
        <v>100000</v>
      </c>
      <c r="K839" s="151">
        <f t="shared" si="162"/>
        <v>88495.575221238949</v>
      </c>
      <c r="L839" s="151">
        <f t="shared" si="163"/>
        <v>11504.424778761064</v>
      </c>
      <c r="M839" s="149" t="s">
        <v>3694</v>
      </c>
      <c r="N839" s="328"/>
      <c r="O839" s="329"/>
      <c r="P839" s="151">
        <f t="shared" si="164"/>
        <v>65000</v>
      </c>
      <c r="Q839" s="327">
        <v>42553</v>
      </c>
      <c r="R839" s="330" t="s">
        <v>3695</v>
      </c>
      <c r="S839" s="330"/>
      <c r="T839" s="331"/>
      <c r="U839" s="332">
        <v>28503252102652</v>
      </c>
      <c r="V839" s="326"/>
      <c r="W839" s="149"/>
      <c r="X839" s="149"/>
      <c r="Y839" s="149" t="s">
        <v>236</v>
      </c>
      <c r="Z839" s="150"/>
      <c r="AA839" s="151">
        <f t="shared" si="161"/>
        <v>35000</v>
      </c>
      <c r="AB839" s="333">
        <f t="shared" si="159"/>
        <v>-65000</v>
      </c>
      <c r="AC839" s="327"/>
      <c r="AD839" s="149"/>
      <c r="AE839" s="327"/>
      <c r="AF839" s="334" t="s">
        <v>3696</v>
      </c>
      <c r="AG839" s="334" t="s">
        <v>341</v>
      </c>
      <c r="AH839" s="149"/>
      <c r="AI839" s="149"/>
      <c r="AJ839" s="335"/>
      <c r="AK839" s="149"/>
      <c r="AL839" s="327"/>
      <c r="AM839" s="149"/>
      <c r="AN839" s="327"/>
      <c r="AO839" s="327"/>
      <c r="AP839" s="149"/>
      <c r="AQ839" s="332"/>
      <c r="AR839" s="330"/>
      <c r="AS839" s="149"/>
      <c r="AT839" s="149"/>
      <c r="AU839" s="149" t="s">
        <v>3697</v>
      </c>
      <c r="AV839" s="149"/>
      <c r="AW839" s="149"/>
      <c r="AX839" s="336"/>
      <c r="AY839" s="336"/>
      <c r="AZ839" s="336">
        <f t="shared" si="160"/>
        <v>0</v>
      </c>
      <c r="BA839" s="149"/>
      <c r="BB839" s="149"/>
      <c r="BC839" s="149"/>
      <c r="BD839" s="160">
        <f t="shared" si="165"/>
        <v>0.35</v>
      </c>
      <c r="BE839" s="160">
        <f t="shared" si="166"/>
        <v>0</v>
      </c>
      <c r="BF839" s="159">
        <f t="shared" si="167"/>
        <v>11</v>
      </c>
      <c r="BG839" s="159">
        <f t="shared" si="168"/>
        <v>0</v>
      </c>
      <c r="BH839" s="159">
        <f t="shared" si="169"/>
        <v>14</v>
      </c>
      <c r="BI839" s="159">
        <f t="shared" si="170"/>
        <v>0</v>
      </c>
      <c r="BJ839" s="159">
        <f t="shared" si="171"/>
        <v>0</v>
      </c>
    </row>
    <row r="840" spans="1:62" s="159" customFormat="1" ht="17.25" thickTop="1" thickBot="1">
      <c r="A840" s="326">
        <v>38759</v>
      </c>
      <c r="B840" s="327">
        <v>42460</v>
      </c>
      <c r="C840" s="149" t="s">
        <v>99</v>
      </c>
      <c r="D840" s="151">
        <v>1000</v>
      </c>
      <c r="E840" s="151"/>
      <c r="F840" s="151"/>
      <c r="G840" s="151">
        <f t="shared" si="157"/>
        <v>1000</v>
      </c>
      <c r="H840" s="149"/>
      <c r="I840" s="149"/>
      <c r="J840" s="150"/>
      <c r="K840" s="151">
        <f t="shared" si="162"/>
        <v>0</v>
      </c>
      <c r="L840" s="151">
        <f t="shared" si="163"/>
        <v>0</v>
      </c>
      <c r="M840" s="149" t="s">
        <v>3698</v>
      </c>
      <c r="N840" s="328"/>
      <c r="O840" s="329"/>
      <c r="P840" s="151">
        <f t="shared" si="164"/>
        <v>-1000</v>
      </c>
      <c r="Q840" s="327"/>
      <c r="R840" s="330" t="s">
        <v>3699</v>
      </c>
      <c r="S840" s="330"/>
      <c r="T840" s="331"/>
      <c r="U840" s="332">
        <v>27504252600213</v>
      </c>
      <c r="V840" s="326"/>
      <c r="W840" s="149"/>
      <c r="X840" s="149"/>
      <c r="Y840" s="149"/>
      <c r="Z840" s="150"/>
      <c r="AA840" s="151">
        <f t="shared" si="161"/>
        <v>1000</v>
      </c>
      <c r="AB840" s="333">
        <f t="shared" si="159"/>
        <v>1000</v>
      </c>
      <c r="AC840" s="327"/>
      <c r="AD840" s="149"/>
      <c r="AE840" s="327"/>
      <c r="AF840" s="334" t="s">
        <v>1698</v>
      </c>
      <c r="AG840" s="334" t="s">
        <v>210</v>
      </c>
      <c r="AH840" s="149"/>
      <c r="AI840" s="149"/>
      <c r="AJ840" s="335"/>
      <c r="AK840" s="149"/>
      <c r="AL840" s="327"/>
      <c r="AM840" s="149"/>
      <c r="AN840" s="327"/>
      <c r="AO840" s="327"/>
      <c r="AP840" s="149"/>
      <c r="AQ840" s="332"/>
      <c r="AR840" s="330"/>
      <c r="AS840" s="149"/>
      <c r="AT840" s="149"/>
      <c r="AU840" s="149"/>
      <c r="AV840" s="149"/>
      <c r="AW840" s="149"/>
      <c r="AX840" s="336"/>
      <c r="AY840" s="336"/>
      <c r="AZ840" s="336">
        <f t="shared" si="160"/>
        <v>0</v>
      </c>
      <c r="BA840" s="149"/>
      <c r="BB840" s="149"/>
      <c r="BC840" s="149"/>
      <c r="BD840" s="160" t="e">
        <f t="shared" si="165"/>
        <v>#DIV/0!</v>
      </c>
      <c r="BE840" s="160">
        <f t="shared" si="166"/>
        <v>0</v>
      </c>
      <c r="BF840" s="159">
        <f t="shared" si="167"/>
        <v>11</v>
      </c>
      <c r="BG840" s="159">
        <f t="shared" si="168"/>
        <v>0</v>
      </c>
      <c r="BH840" s="159">
        <f t="shared" si="169"/>
        <v>14</v>
      </c>
      <c r="BI840" s="159">
        <f t="shared" si="170"/>
        <v>0</v>
      </c>
      <c r="BJ840" s="159">
        <f t="shared" si="171"/>
        <v>0</v>
      </c>
    </row>
    <row r="841" spans="1:62" s="159" customFormat="1" ht="17.25" thickTop="1" thickBot="1">
      <c r="A841" s="326">
        <v>40723</v>
      </c>
      <c r="B841" s="327">
        <v>42533</v>
      </c>
      <c r="C841" s="149" t="s">
        <v>99</v>
      </c>
      <c r="D841" s="151">
        <v>20000</v>
      </c>
      <c r="E841" s="151"/>
      <c r="F841" s="151"/>
      <c r="G841" s="151">
        <f t="shared" si="157"/>
        <v>20000</v>
      </c>
      <c r="H841" s="149"/>
      <c r="I841" s="149"/>
      <c r="J841" s="150"/>
      <c r="K841" s="151">
        <f t="shared" si="162"/>
        <v>0</v>
      </c>
      <c r="L841" s="151">
        <f t="shared" si="163"/>
        <v>0</v>
      </c>
      <c r="M841" s="149" t="s">
        <v>3700</v>
      </c>
      <c r="N841" s="328"/>
      <c r="O841" s="329"/>
      <c r="P841" s="151">
        <f t="shared" si="164"/>
        <v>-20000</v>
      </c>
      <c r="Q841" s="327"/>
      <c r="R841" s="330" t="s">
        <v>3701</v>
      </c>
      <c r="S841" s="330"/>
      <c r="T841" s="331"/>
      <c r="U841" s="332">
        <v>27402078800341</v>
      </c>
      <c r="V841" s="326"/>
      <c r="W841" s="149"/>
      <c r="X841" s="149"/>
      <c r="Y841" s="149"/>
      <c r="Z841" s="150"/>
      <c r="AA841" s="151">
        <f t="shared" si="161"/>
        <v>20000</v>
      </c>
      <c r="AB841" s="333">
        <f t="shared" si="159"/>
        <v>20000</v>
      </c>
      <c r="AC841" s="327"/>
      <c r="AD841" s="149"/>
      <c r="AE841" s="327"/>
      <c r="AF841" s="334" t="s">
        <v>1083</v>
      </c>
      <c r="AG841" s="334" t="s">
        <v>1083</v>
      </c>
      <c r="AH841" s="149"/>
      <c r="AI841" s="149"/>
      <c r="AJ841" s="335"/>
      <c r="AK841" s="149"/>
      <c r="AL841" s="327"/>
      <c r="AM841" s="149"/>
      <c r="AN841" s="327"/>
      <c r="AO841" s="327"/>
      <c r="AP841" s="149"/>
      <c r="AQ841" s="332"/>
      <c r="AR841" s="330"/>
      <c r="AS841" s="149"/>
      <c r="AT841" s="149"/>
      <c r="AU841" s="149"/>
      <c r="AV841" s="149"/>
      <c r="AW841" s="149"/>
      <c r="AX841" s="336"/>
      <c r="AY841" s="336"/>
      <c r="AZ841" s="336">
        <f t="shared" si="160"/>
        <v>0</v>
      </c>
      <c r="BA841" s="149"/>
      <c r="BB841" s="149"/>
      <c r="BC841" s="149"/>
      <c r="BD841" s="160" t="e">
        <f t="shared" si="165"/>
        <v>#DIV/0!</v>
      </c>
      <c r="BE841" s="160">
        <f t="shared" si="166"/>
        <v>0</v>
      </c>
      <c r="BF841" s="159">
        <f t="shared" si="167"/>
        <v>11</v>
      </c>
      <c r="BG841" s="159">
        <f t="shared" si="168"/>
        <v>0</v>
      </c>
      <c r="BH841" s="159">
        <f t="shared" si="169"/>
        <v>14</v>
      </c>
      <c r="BI841" s="159">
        <f t="shared" si="170"/>
        <v>0</v>
      </c>
      <c r="BJ841" s="159">
        <f t="shared" si="171"/>
        <v>0</v>
      </c>
    </row>
    <row r="842" spans="1:62" s="159" customFormat="1" ht="17.25" thickTop="1" thickBot="1">
      <c r="A842" s="326">
        <v>20963</v>
      </c>
      <c r="B842" s="327">
        <v>42560</v>
      </c>
      <c r="C842" s="149" t="s">
        <v>103</v>
      </c>
      <c r="D842" s="151">
        <v>2000</v>
      </c>
      <c r="E842" s="151"/>
      <c r="F842" s="151"/>
      <c r="G842" s="151">
        <f t="shared" si="157"/>
        <v>2000</v>
      </c>
      <c r="H842" s="149"/>
      <c r="I842" s="149"/>
      <c r="J842" s="150"/>
      <c r="K842" s="151">
        <f t="shared" si="162"/>
        <v>0</v>
      </c>
      <c r="L842" s="151">
        <f t="shared" si="163"/>
        <v>0</v>
      </c>
      <c r="M842" s="149" t="s">
        <v>3702</v>
      </c>
      <c r="N842" s="328"/>
      <c r="O842" s="329"/>
      <c r="P842" s="151">
        <f t="shared" si="164"/>
        <v>-2000</v>
      </c>
      <c r="Q842" s="327"/>
      <c r="R842" s="330" t="s">
        <v>3703</v>
      </c>
      <c r="S842" s="330"/>
      <c r="T842" s="331"/>
      <c r="U842" s="332">
        <v>26908010107121</v>
      </c>
      <c r="V842" s="326"/>
      <c r="W842" s="149"/>
      <c r="X842" s="149"/>
      <c r="Y842" s="149"/>
      <c r="Z842" s="150"/>
      <c r="AA842" s="151">
        <f t="shared" si="161"/>
        <v>2000</v>
      </c>
      <c r="AB842" s="333">
        <f t="shared" si="159"/>
        <v>2000</v>
      </c>
      <c r="AC842" s="327"/>
      <c r="AD842" s="149"/>
      <c r="AE842" s="327"/>
      <c r="AF842" s="334" t="s">
        <v>1810</v>
      </c>
      <c r="AG842" s="334" t="s">
        <v>210</v>
      </c>
      <c r="AH842" s="149"/>
      <c r="AI842" s="149"/>
      <c r="AJ842" s="335"/>
      <c r="AK842" s="149"/>
      <c r="AL842" s="327"/>
      <c r="AM842" s="149"/>
      <c r="AN842" s="327"/>
      <c r="AO842" s="327"/>
      <c r="AP842" s="149"/>
      <c r="AQ842" s="332"/>
      <c r="AR842" s="330"/>
      <c r="AS842" s="149"/>
      <c r="AT842" s="149"/>
      <c r="AU842" s="149"/>
      <c r="AV842" s="149"/>
      <c r="AW842" s="149"/>
      <c r="AX842" s="336"/>
      <c r="AY842" s="336"/>
      <c r="AZ842" s="336">
        <f t="shared" si="160"/>
        <v>0</v>
      </c>
      <c r="BA842" s="149"/>
      <c r="BB842" s="149"/>
      <c r="BC842" s="149"/>
      <c r="BD842" s="160" t="e">
        <f t="shared" si="165"/>
        <v>#DIV/0!</v>
      </c>
      <c r="BE842" s="160">
        <f t="shared" si="166"/>
        <v>0</v>
      </c>
      <c r="BF842" s="159">
        <f t="shared" si="167"/>
        <v>11</v>
      </c>
      <c r="BG842" s="159">
        <f t="shared" si="168"/>
        <v>0</v>
      </c>
      <c r="BH842" s="159">
        <f t="shared" si="169"/>
        <v>14</v>
      </c>
      <c r="BI842" s="159">
        <f t="shared" si="170"/>
        <v>0</v>
      </c>
      <c r="BJ842" s="159">
        <f t="shared" si="171"/>
        <v>0</v>
      </c>
    </row>
    <row r="843" spans="1:62" s="159" customFormat="1" ht="17.25" thickTop="1" thickBot="1">
      <c r="A843" s="326">
        <v>21037</v>
      </c>
      <c r="B843" s="327">
        <v>42564</v>
      </c>
      <c r="C843" s="149" t="s">
        <v>103</v>
      </c>
      <c r="D843" s="151">
        <v>1000</v>
      </c>
      <c r="E843" s="151"/>
      <c r="F843" s="151"/>
      <c r="G843" s="151">
        <f t="shared" si="157"/>
        <v>1000</v>
      </c>
      <c r="H843" s="149"/>
      <c r="I843" s="149"/>
      <c r="J843" s="150"/>
      <c r="K843" s="151">
        <f t="shared" si="162"/>
        <v>0</v>
      </c>
      <c r="L843" s="151">
        <f t="shared" si="163"/>
        <v>0</v>
      </c>
      <c r="M843" s="149" t="s">
        <v>3704</v>
      </c>
      <c r="N843" s="328"/>
      <c r="O843" s="329"/>
      <c r="P843" s="151">
        <f t="shared" si="164"/>
        <v>-1000</v>
      </c>
      <c r="Q843" s="327"/>
      <c r="R843" s="330" t="s">
        <v>3705</v>
      </c>
      <c r="S843" s="330"/>
      <c r="T843" s="331"/>
      <c r="U843" s="332">
        <v>26603080103471</v>
      </c>
      <c r="V843" s="326"/>
      <c r="W843" s="149"/>
      <c r="X843" s="149"/>
      <c r="Y843" s="149"/>
      <c r="Z843" s="150"/>
      <c r="AA843" s="151">
        <f t="shared" si="161"/>
        <v>1000</v>
      </c>
      <c r="AB843" s="333">
        <f t="shared" si="159"/>
        <v>1000</v>
      </c>
      <c r="AC843" s="327"/>
      <c r="AD843" s="149"/>
      <c r="AE843" s="327"/>
      <c r="AF843" s="334" t="s">
        <v>568</v>
      </c>
      <c r="AG843" s="334" t="s">
        <v>585</v>
      </c>
      <c r="AH843" s="149"/>
      <c r="AI843" s="149"/>
      <c r="AJ843" s="335"/>
      <c r="AK843" s="149"/>
      <c r="AL843" s="327"/>
      <c r="AM843" s="149"/>
      <c r="AN843" s="327"/>
      <c r="AO843" s="327"/>
      <c r="AP843" s="149"/>
      <c r="AQ843" s="332"/>
      <c r="AR843" s="330"/>
      <c r="AS843" s="149"/>
      <c r="AT843" s="149"/>
      <c r="AU843" s="149"/>
      <c r="AV843" s="149"/>
      <c r="AW843" s="149"/>
      <c r="AX843" s="336"/>
      <c r="AY843" s="336"/>
      <c r="AZ843" s="336">
        <f t="shared" si="160"/>
        <v>0</v>
      </c>
      <c r="BA843" s="149"/>
      <c r="BB843" s="149"/>
      <c r="BC843" s="149"/>
      <c r="BD843" s="160" t="e">
        <f t="shared" si="165"/>
        <v>#DIV/0!</v>
      </c>
      <c r="BE843" s="160">
        <f t="shared" si="166"/>
        <v>0</v>
      </c>
      <c r="BF843" s="159">
        <f t="shared" si="167"/>
        <v>10</v>
      </c>
      <c r="BG843" s="159">
        <f t="shared" si="168"/>
        <v>0</v>
      </c>
      <c r="BH843" s="159">
        <f t="shared" si="169"/>
        <v>14</v>
      </c>
      <c r="BI843" s="159">
        <f t="shared" si="170"/>
        <v>0</v>
      </c>
      <c r="BJ843" s="159">
        <f t="shared" si="171"/>
        <v>0</v>
      </c>
    </row>
    <row r="844" spans="1:62" s="159" customFormat="1" ht="17.25" thickTop="1" thickBot="1">
      <c r="A844" s="326" t="s">
        <v>3706</v>
      </c>
      <c r="B844" s="327" t="s">
        <v>3707</v>
      </c>
      <c r="C844" s="149" t="s">
        <v>103</v>
      </c>
      <c r="D844" s="151">
        <v>12250</v>
      </c>
      <c r="E844" s="151"/>
      <c r="F844" s="151"/>
      <c r="G844" s="151">
        <f t="shared" si="157"/>
        <v>12250</v>
      </c>
      <c r="H844" s="149"/>
      <c r="I844" s="149"/>
      <c r="J844" s="150">
        <v>100000</v>
      </c>
      <c r="K844" s="151">
        <f t="shared" si="162"/>
        <v>88495.575221238949</v>
      </c>
      <c r="L844" s="151">
        <f t="shared" si="163"/>
        <v>11504.424778761064</v>
      </c>
      <c r="M844" s="149" t="s">
        <v>3708</v>
      </c>
      <c r="N844" s="328"/>
      <c r="O844" s="329"/>
      <c r="P844" s="151">
        <f t="shared" si="164"/>
        <v>87750</v>
      </c>
      <c r="Q844" s="327">
        <v>42577</v>
      </c>
      <c r="R844" s="330" t="s">
        <v>3709</v>
      </c>
      <c r="S844" s="330"/>
      <c r="T844" s="331"/>
      <c r="U844" s="332">
        <v>28203292601941</v>
      </c>
      <c r="V844" s="326"/>
      <c r="W844" s="149"/>
      <c r="X844" s="149"/>
      <c r="Y844" s="149" t="s">
        <v>3710</v>
      </c>
      <c r="Z844" s="150"/>
      <c r="AA844" s="151">
        <f t="shared" si="161"/>
        <v>12250</v>
      </c>
      <c r="AB844" s="333">
        <f t="shared" si="159"/>
        <v>-87750</v>
      </c>
      <c r="AC844" s="327"/>
      <c r="AD844" s="149"/>
      <c r="AE844" s="327"/>
      <c r="AF844" s="334" t="s">
        <v>3666</v>
      </c>
      <c r="AG844" s="334" t="s">
        <v>1083</v>
      </c>
      <c r="AH844" s="149" t="s">
        <v>39</v>
      </c>
      <c r="AI844" s="149" t="s">
        <v>47</v>
      </c>
      <c r="AJ844" s="335" t="s">
        <v>50</v>
      </c>
      <c r="AK844" s="149"/>
      <c r="AL844" s="327"/>
      <c r="AM844" s="149"/>
      <c r="AN844" s="327"/>
      <c r="AO844" s="327"/>
      <c r="AP844" s="149"/>
      <c r="AQ844" s="332"/>
      <c r="AR844" s="330"/>
      <c r="AS844" s="149"/>
      <c r="AT844" s="149"/>
      <c r="AU844" s="149" t="s">
        <v>3711</v>
      </c>
      <c r="AV844" s="149"/>
      <c r="AW844" s="149"/>
      <c r="AX844" s="336"/>
      <c r="AY844" s="336"/>
      <c r="AZ844" s="336">
        <f t="shared" si="160"/>
        <v>0</v>
      </c>
      <c r="BA844" s="149"/>
      <c r="BB844" s="149"/>
      <c r="BC844" s="149"/>
      <c r="BD844" s="160">
        <f t="shared" si="165"/>
        <v>0.1225</v>
      </c>
      <c r="BE844" s="160">
        <f t="shared" si="166"/>
        <v>0</v>
      </c>
      <c r="BF844" s="159">
        <f t="shared" si="167"/>
        <v>11</v>
      </c>
      <c r="BG844" s="159">
        <f t="shared" si="168"/>
        <v>0</v>
      </c>
      <c r="BH844" s="159">
        <f t="shared" si="169"/>
        <v>14</v>
      </c>
      <c r="BI844" s="159">
        <f t="shared" si="170"/>
        <v>0</v>
      </c>
      <c r="BJ844" s="159">
        <f t="shared" si="171"/>
        <v>0</v>
      </c>
    </row>
    <row r="845" spans="1:62" s="159" customFormat="1" ht="17.25" thickTop="1" thickBot="1">
      <c r="A845" s="326" t="s">
        <v>3712</v>
      </c>
      <c r="B845" s="327" t="s">
        <v>3713</v>
      </c>
      <c r="C845" s="149" t="s">
        <v>103</v>
      </c>
      <c r="D845" s="151">
        <v>12250</v>
      </c>
      <c r="E845" s="151"/>
      <c r="F845" s="151"/>
      <c r="G845" s="151">
        <f t="shared" si="157"/>
        <v>12250</v>
      </c>
      <c r="H845" s="149"/>
      <c r="I845" s="149"/>
      <c r="J845" s="150">
        <v>100000</v>
      </c>
      <c r="K845" s="151">
        <f t="shared" si="162"/>
        <v>88495.575221238949</v>
      </c>
      <c r="L845" s="151">
        <f t="shared" si="163"/>
        <v>11504.424778761064</v>
      </c>
      <c r="M845" s="149" t="s">
        <v>3714</v>
      </c>
      <c r="N845" s="328"/>
      <c r="O845" s="329"/>
      <c r="P845" s="151">
        <f t="shared" si="164"/>
        <v>87750</v>
      </c>
      <c r="Q845" s="327">
        <v>42569</v>
      </c>
      <c r="R845" s="330" t="s">
        <v>3715</v>
      </c>
      <c r="S845" s="330"/>
      <c r="T845" s="331"/>
      <c r="U845" s="332">
        <v>27311130100632</v>
      </c>
      <c r="V845" s="326"/>
      <c r="W845" s="149"/>
      <c r="X845" s="149"/>
      <c r="Y845" s="149" t="s">
        <v>236</v>
      </c>
      <c r="Z845" s="150"/>
      <c r="AA845" s="151">
        <f t="shared" si="161"/>
        <v>12250</v>
      </c>
      <c r="AB845" s="333">
        <f t="shared" si="159"/>
        <v>-87750</v>
      </c>
      <c r="AC845" s="327"/>
      <c r="AD845" s="149"/>
      <c r="AE845" s="327"/>
      <c r="AF845" s="334" t="s">
        <v>1810</v>
      </c>
      <c r="AG845" s="334" t="s">
        <v>210</v>
      </c>
      <c r="AH845" s="149" t="s">
        <v>39</v>
      </c>
      <c r="AI845" s="149" t="s">
        <v>47</v>
      </c>
      <c r="AJ845" s="335" t="s">
        <v>50</v>
      </c>
      <c r="AK845" s="149"/>
      <c r="AL845" s="327"/>
      <c r="AM845" s="149"/>
      <c r="AN845" s="327"/>
      <c r="AO845" s="327"/>
      <c r="AP845" s="149"/>
      <c r="AQ845" s="332"/>
      <c r="AR845" s="330"/>
      <c r="AS845" s="149"/>
      <c r="AT845" s="149"/>
      <c r="AU845" s="149" t="s">
        <v>3716</v>
      </c>
      <c r="AV845" s="149"/>
      <c r="AW845" s="149"/>
      <c r="AX845" s="336"/>
      <c r="AY845" s="336"/>
      <c r="AZ845" s="336">
        <f t="shared" si="160"/>
        <v>0</v>
      </c>
      <c r="BA845" s="149"/>
      <c r="BB845" s="149"/>
      <c r="BC845" s="149"/>
      <c r="BD845" s="160">
        <f t="shared" si="165"/>
        <v>0.1225</v>
      </c>
      <c r="BE845" s="160">
        <f t="shared" si="166"/>
        <v>0</v>
      </c>
      <c r="BF845" s="159">
        <f t="shared" si="167"/>
        <v>11</v>
      </c>
      <c r="BG845" s="159">
        <f t="shared" si="168"/>
        <v>0</v>
      </c>
      <c r="BH845" s="159">
        <f t="shared" si="169"/>
        <v>14</v>
      </c>
      <c r="BI845" s="159">
        <f t="shared" si="170"/>
        <v>0</v>
      </c>
      <c r="BJ845" s="159">
        <f t="shared" si="171"/>
        <v>0</v>
      </c>
    </row>
    <row r="846" spans="1:62" s="159" customFormat="1" ht="17.25" thickTop="1" thickBot="1">
      <c r="A846" s="326">
        <v>20275</v>
      </c>
      <c r="B846" s="327">
        <v>42517</v>
      </c>
      <c r="C846" s="149" t="s">
        <v>103</v>
      </c>
      <c r="D846" s="151">
        <v>17000</v>
      </c>
      <c r="E846" s="151"/>
      <c r="F846" s="151"/>
      <c r="G846" s="151">
        <f t="shared" si="157"/>
        <v>17000</v>
      </c>
      <c r="H846" s="149"/>
      <c r="I846" s="149"/>
      <c r="J846" s="150">
        <v>102625</v>
      </c>
      <c r="K846" s="151">
        <f t="shared" si="162"/>
        <v>90818.584070796467</v>
      </c>
      <c r="L846" s="151">
        <f t="shared" si="163"/>
        <v>11806.415929203542</v>
      </c>
      <c r="M846" s="149" t="s">
        <v>3717</v>
      </c>
      <c r="N846" s="328"/>
      <c r="O846" s="329"/>
      <c r="P846" s="151">
        <f t="shared" si="164"/>
        <v>85625</v>
      </c>
      <c r="Q846" s="327">
        <v>42537</v>
      </c>
      <c r="R846" s="330" t="s">
        <v>3718</v>
      </c>
      <c r="S846" s="330"/>
      <c r="T846" s="331"/>
      <c r="U846" s="332">
        <v>28108011409297</v>
      </c>
      <c r="V846" s="326"/>
      <c r="W846" s="149"/>
      <c r="X846" s="149"/>
      <c r="Y846" s="149" t="s">
        <v>3719</v>
      </c>
      <c r="Z846" s="150"/>
      <c r="AA846" s="151">
        <f t="shared" si="161"/>
        <v>17000</v>
      </c>
      <c r="AB846" s="333">
        <f t="shared" si="159"/>
        <v>-85625</v>
      </c>
      <c r="AC846" s="327"/>
      <c r="AD846" s="149"/>
      <c r="AE846" s="327"/>
      <c r="AF846" s="334" t="s">
        <v>3676</v>
      </c>
      <c r="AG846" s="334" t="s">
        <v>585</v>
      </c>
      <c r="AH846" s="149" t="s">
        <v>39</v>
      </c>
      <c r="AI846" s="149" t="s">
        <v>47</v>
      </c>
      <c r="AJ846" s="335" t="s">
        <v>50</v>
      </c>
      <c r="AK846" s="149"/>
      <c r="AL846" s="327"/>
      <c r="AM846" s="149"/>
      <c r="AN846" s="327"/>
      <c r="AO846" s="327"/>
      <c r="AP846" s="149"/>
      <c r="AQ846" s="332"/>
      <c r="AR846" s="330"/>
      <c r="AS846" s="149"/>
      <c r="AT846" s="149"/>
      <c r="AU846" s="149" t="s">
        <v>3720</v>
      </c>
      <c r="AV846" s="149"/>
      <c r="AW846" s="149"/>
      <c r="AX846" s="336"/>
      <c r="AY846" s="336"/>
      <c r="AZ846" s="336">
        <f t="shared" si="160"/>
        <v>0</v>
      </c>
      <c r="BA846" s="149"/>
      <c r="BB846" s="149"/>
      <c r="BC846" s="149"/>
      <c r="BD846" s="160">
        <f t="shared" si="165"/>
        <v>0.16565164433617541</v>
      </c>
      <c r="BE846" s="160">
        <f t="shared" si="166"/>
        <v>0</v>
      </c>
      <c r="BF846" s="159">
        <f t="shared" si="167"/>
        <v>11</v>
      </c>
      <c r="BG846" s="159">
        <f t="shared" si="168"/>
        <v>0</v>
      </c>
      <c r="BH846" s="159">
        <f t="shared" si="169"/>
        <v>14</v>
      </c>
      <c r="BI846" s="159">
        <f t="shared" si="170"/>
        <v>0</v>
      </c>
      <c r="BJ846" s="159">
        <f t="shared" si="171"/>
        <v>0</v>
      </c>
    </row>
    <row r="847" spans="1:62" s="159" customFormat="1" ht="17.25" thickTop="1" thickBot="1">
      <c r="A847" s="326">
        <v>19934</v>
      </c>
      <c r="B847" s="327">
        <v>42497</v>
      </c>
      <c r="C847" s="149" t="s">
        <v>103</v>
      </c>
      <c r="D847" s="151">
        <v>10000</v>
      </c>
      <c r="E847" s="151"/>
      <c r="F847" s="151"/>
      <c r="G847" s="151">
        <f t="shared" si="157"/>
        <v>10000</v>
      </c>
      <c r="H847" s="149"/>
      <c r="I847" s="149"/>
      <c r="J847" s="150">
        <v>75000</v>
      </c>
      <c r="K847" s="151">
        <f t="shared" si="162"/>
        <v>66371.681415929212</v>
      </c>
      <c r="L847" s="151">
        <f t="shared" si="163"/>
        <v>8628.3185840707974</v>
      </c>
      <c r="M847" s="149" t="s">
        <v>3721</v>
      </c>
      <c r="N847" s="328"/>
      <c r="O847" s="329"/>
      <c r="P847" s="151">
        <f t="shared" si="164"/>
        <v>65000</v>
      </c>
      <c r="Q847" s="327">
        <v>42541</v>
      </c>
      <c r="R847" s="330" t="s">
        <v>3722</v>
      </c>
      <c r="S847" s="330"/>
      <c r="T847" s="331"/>
      <c r="U847" s="332">
        <v>29011141401816</v>
      </c>
      <c r="V847" s="326"/>
      <c r="W847" s="149"/>
      <c r="X847" s="149"/>
      <c r="Y847" s="149" t="s">
        <v>3723</v>
      </c>
      <c r="Z847" s="150"/>
      <c r="AA847" s="151">
        <f t="shared" ref="AA847:AA878" si="172">D847+Z847</f>
        <v>10000</v>
      </c>
      <c r="AB847" s="333">
        <f t="shared" si="159"/>
        <v>-65000</v>
      </c>
      <c r="AC847" s="327"/>
      <c r="AD847" s="149"/>
      <c r="AE847" s="327"/>
      <c r="AF847" s="334" t="s">
        <v>1745</v>
      </c>
      <c r="AG847" s="334" t="s">
        <v>585</v>
      </c>
      <c r="AH847" s="149" t="s">
        <v>39</v>
      </c>
      <c r="AI847" s="149" t="s">
        <v>100</v>
      </c>
      <c r="AJ847" s="335" t="s">
        <v>50</v>
      </c>
      <c r="AK847" s="149"/>
      <c r="AL847" s="327"/>
      <c r="AM847" s="149"/>
      <c r="AN847" s="327"/>
      <c r="AO847" s="327"/>
      <c r="AP847" s="149"/>
      <c r="AQ847" s="332"/>
      <c r="AR847" s="330"/>
      <c r="AS847" s="149"/>
      <c r="AT847" s="149"/>
      <c r="AU847" s="149" t="s">
        <v>3724</v>
      </c>
      <c r="AV847" s="149"/>
      <c r="AW847" s="149"/>
      <c r="AX847" s="336"/>
      <c r="AY847" s="336"/>
      <c r="AZ847" s="336">
        <f t="shared" si="160"/>
        <v>0</v>
      </c>
      <c r="BA847" s="149"/>
      <c r="BB847" s="149"/>
      <c r="BC847" s="149"/>
      <c r="BD847" s="160">
        <f t="shared" si="165"/>
        <v>0.13333333333333333</v>
      </c>
      <c r="BE847" s="160">
        <f t="shared" si="166"/>
        <v>0</v>
      </c>
      <c r="BF847" s="159">
        <f t="shared" si="167"/>
        <v>11</v>
      </c>
      <c r="BG847" s="159">
        <f t="shared" si="168"/>
        <v>0</v>
      </c>
      <c r="BH847" s="159">
        <f t="shared" si="169"/>
        <v>14</v>
      </c>
      <c r="BI847" s="159">
        <f t="shared" si="170"/>
        <v>0</v>
      </c>
      <c r="BJ847" s="159">
        <f t="shared" si="171"/>
        <v>0</v>
      </c>
    </row>
    <row r="848" spans="1:62" s="159" customFormat="1" ht="17.25" thickTop="1" thickBot="1">
      <c r="A848" s="326" t="s">
        <v>3725</v>
      </c>
      <c r="B848" s="327" t="s">
        <v>3726</v>
      </c>
      <c r="C848" s="149" t="s">
        <v>99</v>
      </c>
      <c r="D848" s="151">
        <v>12500</v>
      </c>
      <c r="E848" s="151"/>
      <c r="F848" s="151"/>
      <c r="G848" s="151">
        <f t="shared" si="157"/>
        <v>12500</v>
      </c>
      <c r="H848" s="149"/>
      <c r="I848" s="149"/>
      <c r="J848" s="150">
        <v>103725</v>
      </c>
      <c r="K848" s="151">
        <f t="shared" ref="K848:K879" si="173">J848/(1.13)</f>
        <v>91792.035398230102</v>
      </c>
      <c r="L848" s="151">
        <f t="shared" ref="L848:L879" si="174">K848*0.13</f>
        <v>11932.964601769914</v>
      </c>
      <c r="M848" s="149" t="s">
        <v>3727</v>
      </c>
      <c r="N848" s="328"/>
      <c r="O848" s="329"/>
      <c r="P848" s="151">
        <f t="shared" ref="P848:P879" si="175">J848-D848</f>
        <v>91225</v>
      </c>
      <c r="Q848" s="327">
        <v>42495</v>
      </c>
      <c r="R848" s="330" t="s">
        <v>3728</v>
      </c>
      <c r="S848" s="330"/>
      <c r="T848" s="331"/>
      <c r="U848" s="332">
        <v>27310060102431</v>
      </c>
      <c r="V848" s="326"/>
      <c r="W848" s="149"/>
      <c r="X848" s="149"/>
      <c r="Y848" s="149" t="s">
        <v>3729</v>
      </c>
      <c r="Z848" s="150"/>
      <c r="AA848" s="151">
        <f t="shared" si="172"/>
        <v>12500</v>
      </c>
      <c r="AB848" s="333">
        <f t="shared" si="159"/>
        <v>-91225</v>
      </c>
      <c r="AC848" s="327"/>
      <c r="AD848" s="149"/>
      <c r="AE848" s="327"/>
      <c r="AF848" s="334" t="s">
        <v>341</v>
      </c>
      <c r="AG848" s="334" t="s">
        <v>41</v>
      </c>
      <c r="AH848" s="149" t="s">
        <v>40</v>
      </c>
      <c r="AI848" s="149" t="s">
        <v>100</v>
      </c>
      <c r="AJ848" s="335" t="s">
        <v>50</v>
      </c>
      <c r="AK848" s="149"/>
      <c r="AL848" s="327"/>
      <c r="AM848" s="149"/>
      <c r="AN848" s="327"/>
      <c r="AO848" s="327"/>
      <c r="AP848" s="149"/>
      <c r="AQ848" s="332"/>
      <c r="AR848" s="330"/>
      <c r="AS848" s="149"/>
      <c r="AT848" s="149"/>
      <c r="AU848" s="149" t="s">
        <v>105</v>
      </c>
      <c r="AV848" s="149"/>
      <c r="AW848" s="149"/>
      <c r="AX848" s="336"/>
      <c r="AY848" s="336"/>
      <c r="AZ848" s="336">
        <f t="shared" si="160"/>
        <v>0</v>
      </c>
      <c r="BA848" s="149"/>
      <c r="BB848" s="149"/>
      <c r="BC848" s="149"/>
      <c r="BD848" s="160">
        <f t="shared" si="165"/>
        <v>0.12051096649795132</v>
      </c>
      <c r="BE848" s="160">
        <f t="shared" si="166"/>
        <v>0</v>
      </c>
      <c r="BF848" s="159">
        <f t="shared" si="167"/>
        <v>11</v>
      </c>
      <c r="BG848" s="159">
        <f t="shared" si="168"/>
        <v>0</v>
      </c>
      <c r="BH848" s="159">
        <f t="shared" si="169"/>
        <v>14</v>
      </c>
      <c r="BI848" s="159">
        <f t="shared" si="170"/>
        <v>0</v>
      </c>
      <c r="BJ848" s="159">
        <f t="shared" si="171"/>
        <v>0</v>
      </c>
    </row>
    <row r="849" spans="1:62" s="159" customFormat="1" ht="17.25" thickTop="1" thickBot="1">
      <c r="A849" s="326">
        <v>20583</v>
      </c>
      <c r="B849" s="327">
        <v>42542</v>
      </c>
      <c r="C849" s="149" t="s">
        <v>103</v>
      </c>
      <c r="D849" s="151">
        <v>500</v>
      </c>
      <c r="E849" s="151"/>
      <c r="F849" s="151"/>
      <c r="G849" s="151">
        <f t="shared" si="157"/>
        <v>500</v>
      </c>
      <c r="H849" s="149"/>
      <c r="I849" s="149"/>
      <c r="J849" s="150"/>
      <c r="K849" s="151">
        <f t="shared" si="173"/>
        <v>0</v>
      </c>
      <c r="L849" s="151">
        <f t="shared" si="174"/>
        <v>0</v>
      </c>
      <c r="M849" s="149" t="s">
        <v>3730</v>
      </c>
      <c r="N849" s="328"/>
      <c r="O849" s="329"/>
      <c r="P849" s="151">
        <f t="shared" si="175"/>
        <v>-500</v>
      </c>
      <c r="Q849" s="327"/>
      <c r="R849" s="330"/>
      <c r="S849" s="330"/>
      <c r="T849" s="331"/>
      <c r="U849" s="332">
        <v>27608240103559</v>
      </c>
      <c r="V849" s="326"/>
      <c r="W849" s="149"/>
      <c r="X849" s="149"/>
      <c r="Y849" s="149"/>
      <c r="Z849" s="150"/>
      <c r="AA849" s="151">
        <f t="shared" si="172"/>
        <v>500</v>
      </c>
      <c r="AB849" s="333">
        <f t="shared" si="159"/>
        <v>500</v>
      </c>
      <c r="AC849" s="327"/>
      <c r="AD849" s="149"/>
      <c r="AE849" s="327"/>
      <c r="AF849" s="334" t="s">
        <v>1745</v>
      </c>
      <c r="AG849" s="334" t="s">
        <v>585</v>
      </c>
      <c r="AH849" s="149"/>
      <c r="AI849" s="149"/>
      <c r="AJ849" s="335"/>
      <c r="AK849" s="149"/>
      <c r="AL849" s="327"/>
      <c r="AM849" s="149"/>
      <c r="AN849" s="327"/>
      <c r="AO849" s="327"/>
      <c r="AP849" s="149"/>
      <c r="AQ849" s="332"/>
      <c r="AR849" s="330"/>
      <c r="AS849" s="149"/>
      <c r="AT849" s="149"/>
      <c r="AU849" s="149"/>
      <c r="AV849" s="149"/>
      <c r="AW849" s="149"/>
      <c r="AX849" s="336"/>
      <c r="AY849" s="336"/>
      <c r="AZ849" s="336">
        <f t="shared" si="160"/>
        <v>0</v>
      </c>
      <c r="BA849" s="149"/>
      <c r="BB849" s="149"/>
      <c r="BC849" s="149"/>
      <c r="BD849" s="160" t="e">
        <f t="shared" si="165"/>
        <v>#DIV/0!</v>
      </c>
      <c r="BE849" s="160">
        <f t="shared" si="166"/>
        <v>0</v>
      </c>
      <c r="BF849" s="159">
        <f t="shared" si="167"/>
        <v>0</v>
      </c>
      <c r="BG849" s="159">
        <f t="shared" si="168"/>
        <v>0</v>
      </c>
      <c r="BH849" s="159">
        <f t="shared" si="169"/>
        <v>14</v>
      </c>
      <c r="BI849" s="159">
        <f t="shared" si="170"/>
        <v>0</v>
      </c>
      <c r="BJ849" s="159">
        <f t="shared" si="171"/>
        <v>0</v>
      </c>
    </row>
    <row r="850" spans="1:62" s="159" customFormat="1" ht="17.25" thickTop="1" thickBot="1">
      <c r="A850" s="326">
        <v>20971</v>
      </c>
      <c r="B850" s="327">
        <v>42561</v>
      </c>
      <c r="C850" s="149" t="s">
        <v>103</v>
      </c>
      <c r="D850" s="151">
        <v>1000</v>
      </c>
      <c r="E850" s="151"/>
      <c r="F850" s="151"/>
      <c r="G850" s="151">
        <f t="shared" si="157"/>
        <v>1000</v>
      </c>
      <c r="H850" s="149"/>
      <c r="I850" s="149"/>
      <c r="J850" s="150"/>
      <c r="K850" s="151">
        <f t="shared" si="173"/>
        <v>0</v>
      </c>
      <c r="L850" s="151">
        <f t="shared" si="174"/>
        <v>0</v>
      </c>
      <c r="M850" s="149" t="s">
        <v>3731</v>
      </c>
      <c r="N850" s="328"/>
      <c r="O850" s="329"/>
      <c r="P850" s="151">
        <f t="shared" si="175"/>
        <v>-1000</v>
      </c>
      <c r="Q850" s="327"/>
      <c r="R850" s="330" t="s">
        <v>3732</v>
      </c>
      <c r="S850" s="330"/>
      <c r="T850" s="331"/>
      <c r="U850" s="332">
        <v>29306178800451</v>
      </c>
      <c r="V850" s="326"/>
      <c r="W850" s="149"/>
      <c r="X850" s="149"/>
      <c r="Y850" s="149"/>
      <c r="Z850" s="150"/>
      <c r="AA850" s="151">
        <f t="shared" si="172"/>
        <v>1000</v>
      </c>
      <c r="AB850" s="333">
        <f t="shared" si="159"/>
        <v>1000</v>
      </c>
      <c r="AC850" s="327"/>
      <c r="AD850" s="149"/>
      <c r="AE850" s="327"/>
      <c r="AF850" s="334" t="s">
        <v>341</v>
      </c>
      <c r="AG850" s="334" t="s">
        <v>341</v>
      </c>
      <c r="AH850" s="149"/>
      <c r="AI850" s="149"/>
      <c r="AJ850" s="335"/>
      <c r="AK850" s="149"/>
      <c r="AL850" s="327"/>
      <c r="AM850" s="149"/>
      <c r="AN850" s="327"/>
      <c r="AO850" s="327"/>
      <c r="AP850" s="149"/>
      <c r="AQ850" s="332"/>
      <c r="AR850" s="330"/>
      <c r="AS850" s="149"/>
      <c r="AT850" s="149"/>
      <c r="AU850" s="149"/>
      <c r="AV850" s="149"/>
      <c r="AW850" s="149"/>
      <c r="AX850" s="336"/>
      <c r="AY850" s="336"/>
      <c r="AZ850" s="336">
        <f t="shared" si="160"/>
        <v>0</v>
      </c>
      <c r="BA850" s="149"/>
      <c r="BB850" s="149"/>
      <c r="BC850" s="149"/>
      <c r="BD850" s="160" t="e">
        <f t="shared" si="165"/>
        <v>#DIV/0!</v>
      </c>
      <c r="BE850" s="160">
        <f t="shared" si="166"/>
        <v>0</v>
      </c>
      <c r="BF850" s="159">
        <f t="shared" si="167"/>
        <v>11</v>
      </c>
      <c r="BG850" s="159">
        <f t="shared" si="168"/>
        <v>0</v>
      </c>
      <c r="BH850" s="159">
        <f t="shared" si="169"/>
        <v>14</v>
      </c>
      <c r="BI850" s="159">
        <f t="shared" si="170"/>
        <v>0</v>
      </c>
      <c r="BJ850" s="159">
        <f t="shared" si="171"/>
        <v>0</v>
      </c>
    </row>
    <row r="851" spans="1:62" s="159" customFormat="1" ht="17.25" thickTop="1" thickBot="1">
      <c r="A851" s="326">
        <v>21081</v>
      </c>
      <c r="B851" s="327">
        <v>42565</v>
      </c>
      <c r="C851" s="149" t="s">
        <v>103</v>
      </c>
      <c r="D851" s="151">
        <v>500</v>
      </c>
      <c r="E851" s="151"/>
      <c r="F851" s="151"/>
      <c r="G851" s="151">
        <f t="shared" si="157"/>
        <v>500</v>
      </c>
      <c r="H851" s="149"/>
      <c r="I851" s="149"/>
      <c r="J851" s="150"/>
      <c r="K851" s="151">
        <f t="shared" si="173"/>
        <v>0</v>
      </c>
      <c r="L851" s="151">
        <f t="shared" si="174"/>
        <v>0</v>
      </c>
      <c r="M851" s="149" t="s">
        <v>3733</v>
      </c>
      <c r="N851" s="328"/>
      <c r="O851" s="329"/>
      <c r="P851" s="151">
        <f t="shared" si="175"/>
        <v>-500</v>
      </c>
      <c r="Q851" s="327"/>
      <c r="R851" s="330"/>
      <c r="S851" s="330"/>
      <c r="T851" s="331"/>
      <c r="U851" s="332">
        <v>26812140102353</v>
      </c>
      <c r="V851" s="326"/>
      <c r="W851" s="149"/>
      <c r="X851" s="149"/>
      <c r="Y851" s="149"/>
      <c r="Z851" s="150"/>
      <c r="AA851" s="151">
        <f t="shared" si="172"/>
        <v>500</v>
      </c>
      <c r="AB851" s="333">
        <f t="shared" si="159"/>
        <v>500</v>
      </c>
      <c r="AC851" s="327"/>
      <c r="AD851" s="149"/>
      <c r="AE851" s="327"/>
      <c r="AF851" s="334" t="s">
        <v>223</v>
      </c>
      <c r="AG851" s="334" t="s">
        <v>341</v>
      </c>
      <c r="AH851" s="149"/>
      <c r="AI851" s="149"/>
      <c r="AJ851" s="335"/>
      <c r="AK851" s="149"/>
      <c r="AL851" s="327"/>
      <c r="AM851" s="149"/>
      <c r="AN851" s="327"/>
      <c r="AO851" s="327"/>
      <c r="AP851" s="149"/>
      <c r="AQ851" s="332"/>
      <c r="AR851" s="330"/>
      <c r="AS851" s="149"/>
      <c r="AT851" s="149"/>
      <c r="AU851" s="149"/>
      <c r="AV851" s="149"/>
      <c r="AW851" s="149"/>
      <c r="AX851" s="336"/>
      <c r="AY851" s="336"/>
      <c r="AZ851" s="336">
        <f t="shared" si="160"/>
        <v>0</v>
      </c>
      <c r="BA851" s="149"/>
      <c r="BB851" s="149"/>
      <c r="BC851" s="149"/>
      <c r="BD851" s="160" t="e">
        <f t="shared" si="165"/>
        <v>#DIV/0!</v>
      </c>
      <c r="BE851" s="160">
        <f t="shared" si="166"/>
        <v>0</v>
      </c>
      <c r="BF851" s="159">
        <f t="shared" si="167"/>
        <v>0</v>
      </c>
      <c r="BG851" s="159">
        <f t="shared" si="168"/>
        <v>0</v>
      </c>
      <c r="BH851" s="159">
        <f t="shared" si="169"/>
        <v>14</v>
      </c>
      <c r="BI851" s="159">
        <f t="shared" si="170"/>
        <v>0</v>
      </c>
      <c r="BJ851" s="159">
        <f t="shared" si="171"/>
        <v>0</v>
      </c>
    </row>
    <row r="852" spans="1:62" s="159" customFormat="1" ht="17.25" thickTop="1" thickBot="1">
      <c r="A852" s="326" t="s">
        <v>3734</v>
      </c>
      <c r="B852" s="327" t="s">
        <v>3735</v>
      </c>
      <c r="C852" s="149" t="s">
        <v>103</v>
      </c>
      <c r="D852" s="151">
        <v>12870</v>
      </c>
      <c r="E852" s="151"/>
      <c r="F852" s="151"/>
      <c r="G852" s="151">
        <f t="shared" si="157"/>
        <v>12870</v>
      </c>
      <c r="H852" s="149"/>
      <c r="I852" s="149"/>
      <c r="J852" s="150">
        <v>85000</v>
      </c>
      <c r="K852" s="151">
        <f t="shared" si="173"/>
        <v>75221.238938053109</v>
      </c>
      <c r="L852" s="151">
        <f t="shared" si="174"/>
        <v>9778.7610619469051</v>
      </c>
      <c r="M852" s="149" t="s">
        <v>3736</v>
      </c>
      <c r="N852" s="328"/>
      <c r="O852" s="329"/>
      <c r="P852" s="151">
        <f t="shared" si="175"/>
        <v>72130</v>
      </c>
      <c r="Q852" s="327">
        <v>42598</v>
      </c>
      <c r="R852" s="330" t="s">
        <v>3737</v>
      </c>
      <c r="S852" s="330"/>
      <c r="T852" s="331"/>
      <c r="U852" s="332">
        <v>26108300102763</v>
      </c>
      <c r="V852" s="326"/>
      <c r="W852" s="149"/>
      <c r="X852" s="149"/>
      <c r="Y852" s="149" t="s">
        <v>3738</v>
      </c>
      <c r="Z852" s="150"/>
      <c r="AA852" s="151">
        <f t="shared" si="172"/>
        <v>12870</v>
      </c>
      <c r="AB852" s="333">
        <f t="shared" si="159"/>
        <v>-72130</v>
      </c>
      <c r="AC852" s="327"/>
      <c r="AD852" s="149"/>
      <c r="AE852" s="327"/>
      <c r="AF852" s="334" t="s">
        <v>3739</v>
      </c>
      <c r="AG852" s="334" t="s">
        <v>341</v>
      </c>
      <c r="AH852" s="149" t="s">
        <v>39</v>
      </c>
      <c r="AI852" s="149" t="s">
        <v>100</v>
      </c>
      <c r="AJ852" s="335" t="s">
        <v>50</v>
      </c>
      <c r="AK852" s="149"/>
      <c r="AL852" s="327"/>
      <c r="AM852" s="149"/>
      <c r="AN852" s="327"/>
      <c r="AO852" s="327"/>
      <c r="AP852" s="149"/>
      <c r="AQ852" s="332"/>
      <c r="AR852" s="330"/>
      <c r="AS852" s="149"/>
      <c r="AT852" s="149"/>
      <c r="AU852" s="149" t="s">
        <v>3740</v>
      </c>
      <c r="AV852" s="149"/>
      <c r="AW852" s="149"/>
      <c r="AX852" s="336"/>
      <c r="AY852" s="336"/>
      <c r="AZ852" s="336">
        <f t="shared" si="160"/>
        <v>0</v>
      </c>
      <c r="BA852" s="149"/>
      <c r="BB852" s="149"/>
      <c r="BC852" s="149"/>
      <c r="BD852" s="160">
        <f t="shared" si="165"/>
        <v>0.15141176470588236</v>
      </c>
      <c r="BE852" s="160">
        <f t="shared" si="166"/>
        <v>0</v>
      </c>
      <c r="BF852" s="159">
        <f t="shared" si="167"/>
        <v>11</v>
      </c>
      <c r="BG852" s="159">
        <f t="shared" si="168"/>
        <v>0</v>
      </c>
      <c r="BH852" s="159">
        <f t="shared" si="169"/>
        <v>14</v>
      </c>
      <c r="BI852" s="159">
        <f t="shared" si="170"/>
        <v>0</v>
      </c>
      <c r="BJ852" s="159">
        <f t="shared" si="171"/>
        <v>0</v>
      </c>
    </row>
    <row r="853" spans="1:62" s="159" customFormat="1" ht="17.25" thickTop="1" thickBot="1">
      <c r="A853" s="326">
        <v>21781</v>
      </c>
      <c r="B853" s="327">
        <v>42603</v>
      </c>
      <c r="C853" s="149" t="s">
        <v>103</v>
      </c>
      <c r="D853" s="151">
        <v>11800</v>
      </c>
      <c r="E853" s="151"/>
      <c r="F853" s="151"/>
      <c r="G853" s="151">
        <f t="shared" si="157"/>
        <v>11800</v>
      </c>
      <c r="H853" s="149"/>
      <c r="I853" s="149"/>
      <c r="J853" s="150">
        <v>100000</v>
      </c>
      <c r="K853" s="151">
        <f t="shared" si="173"/>
        <v>88495.575221238949</v>
      </c>
      <c r="L853" s="151">
        <f t="shared" si="174"/>
        <v>11504.424778761064</v>
      </c>
      <c r="M853" s="149" t="s">
        <v>3741</v>
      </c>
      <c r="N853" s="328"/>
      <c r="O853" s="329"/>
      <c r="P853" s="151">
        <f t="shared" si="175"/>
        <v>88200</v>
      </c>
      <c r="Q853" s="327">
        <v>42603</v>
      </c>
      <c r="R853" s="330" t="s">
        <v>3742</v>
      </c>
      <c r="S853" s="330"/>
      <c r="T853" s="331"/>
      <c r="U853" s="332">
        <v>28407030103392</v>
      </c>
      <c r="V853" s="326"/>
      <c r="W853" s="149"/>
      <c r="X853" s="149"/>
      <c r="Y853" s="149" t="s">
        <v>236</v>
      </c>
      <c r="Z853" s="150"/>
      <c r="AA853" s="151">
        <f t="shared" si="172"/>
        <v>11800</v>
      </c>
      <c r="AB853" s="333">
        <f t="shared" si="159"/>
        <v>-88200</v>
      </c>
      <c r="AC853" s="327"/>
      <c r="AD853" s="149"/>
      <c r="AE853" s="327"/>
      <c r="AF853" s="334" t="s">
        <v>3696</v>
      </c>
      <c r="AG853" s="334" t="s">
        <v>341</v>
      </c>
      <c r="AH853" s="149" t="s">
        <v>39</v>
      </c>
      <c r="AI853" s="149" t="s">
        <v>47</v>
      </c>
      <c r="AJ853" s="335" t="s">
        <v>50</v>
      </c>
      <c r="AK853" s="149"/>
      <c r="AL853" s="327"/>
      <c r="AM853" s="149"/>
      <c r="AN853" s="327"/>
      <c r="AO853" s="327"/>
      <c r="AP853" s="149"/>
      <c r="AQ853" s="332"/>
      <c r="AR853" s="330"/>
      <c r="AS853" s="149"/>
      <c r="AT853" s="149"/>
      <c r="AU853" s="149" t="s">
        <v>3743</v>
      </c>
      <c r="AV853" s="149"/>
      <c r="AW853" s="149"/>
      <c r="AX853" s="336"/>
      <c r="AY853" s="336"/>
      <c r="AZ853" s="336">
        <f t="shared" si="160"/>
        <v>0</v>
      </c>
      <c r="BA853" s="149"/>
      <c r="BB853" s="149"/>
      <c r="BC853" s="149"/>
      <c r="BD853" s="160">
        <f t="shared" si="165"/>
        <v>0.11799999999999999</v>
      </c>
      <c r="BE853" s="160">
        <f t="shared" si="166"/>
        <v>0</v>
      </c>
      <c r="BF853" s="159">
        <f t="shared" si="167"/>
        <v>11</v>
      </c>
      <c r="BG853" s="159">
        <f t="shared" si="168"/>
        <v>0</v>
      </c>
      <c r="BH853" s="159">
        <f t="shared" si="169"/>
        <v>14</v>
      </c>
      <c r="BI853" s="159">
        <f t="shared" si="170"/>
        <v>0</v>
      </c>
      <c r="BJ853" s="159">
        <f t="shared" si="171"/>
        <v>0</v>
      </c>
    </row>
    <row r="854" spans="1:62" s="159" customFormat="1" ht="17.25" thickTop="1" thickBot="1">
      <c r="A854" s="326">
        <v>18517</v>
      </c>
      <c r="B854" s="327">
        <v>42403</v>
      </c>
      <c r="C854" s="149" t="s">
        <v>103</v>
      </c>
      <c r="D854" s="151">
        <v>7300</v>
      </c>
      <c r="E854" s="151"/>
      <c r="F854" s="151"/>
      <c r="G854" s="151">
        <f t="shared" si="157"/>
        <v>7300</v>
      </c>
      <c r="H854" s="149"/>
      <c r="I854" s="149"/>
      <c r="J854" s="150">
        <v>58340</v>
      </c>
      <c r="K854" s="151">
        <f t="shared" si="173"/>
        <v>51628.318584070803</v>
      </c>
      <c r="L854" s="151">
        <f t="shared" si="174"/>
        <v>6711.6814159292044</v>
      </c>
      <c r="M854" s="149" t="s">
        <v>3744</v>
      </c>
      <c r="N854" s="328"/>
      <c r="O854" s="329"/>
      <c r="P854" s="151">
        <f t="shared" si="175"/>
        <v>51040</v>
      </c>
      <c r="Q854" s="327">
        <v>42372</v>
      </c>
      <c r="R854" s="330" t="s">
        <v>3745</v>
      </c>
      <c r="S854" s="330"/>
      <c r="T854" s="331"/>
      <c r="U854" s="332">
        <v>28710192401898</v>
      </c>
      <c r="V854" s="326"/>
      <c r="W854" s="149"/>
      <c r="X854" s="149"/>
      <c r="Y854" s="149" t="s">
        <v>1905</v>
      </c>
      <c r="Z854" s="150"/>
      <c r="AA854" s="151">
        <f t="shared" si="172"/>
        <v>7300</v>
      </c>
      <c r="AB854" s="333">
        <f t="shared" si="159"/>
        <v>-51040</v>
      </c>
      <c r="AC854" s="327"/>
      <c r="AD854" s="149"/>
      <c r="AE854" s="327"/>
      <c r="AF854" s="334" t="s">
        <v>1917</v>
      </c>
      <c r="AG854" s="334" t="s">
        <v>1917</v>
      </c>
      <c r="AH854" s="149" t="s">
        <v>3746</v>
      </c>
      <c r="AI854" s="149" t="s">
        <v>667</v>
      </c>
      <c r="AJ854" s="335"/>
      <c r="AK854" s="149"/>
      <c r="AL854" s="327"/>
      <c r="AM854" s="149"/>
      <c r="AN854" s="327"/>
      <c r="AO854" s="327"/>
      <c r="AP854" s="149"/>
      <c r="AQ854" s="332"/>
      <c r="AR854" s="330"/>
      <c r="AS854" s="149"/>
      <c r="AT854" s="149"/>
      <c r="AU854" s="149" t="s">
        <v>1906</v>
      </c>
      <c r="AV854" s="149"/>
      <c r="AW854" s="149"/>
      <c r="AX854" s="336"/>
      <c r="AY854" s="336"/>
      <c r="AZ854" s="336">
        <f t="shared" si="160"/>
        <v>0</v>
      </c>
      <c r="BA854" s="149"/>
      <c r="BB854" s="149"/>
      <c r="BC854" s="149"/>
      <c r="BD854" s="160">
        <f t="shared" si="165"/>
        <v>0.12512855673637299</v>
      </c>
      <c r="BE854" s="160">
        <f t="shared" si="166"/>
        <v>0</v>
      </c>
      <c r="BF854" s="159">
        <f t="shared" si="167"/>
        <v>11</v>
      </c>
      <c r="BG854" s="159">
        <f t="shared" si="168"/>
        <v>0</v>
      </c>
      <c r="BH854" s="159">
        <f t="shared" si="169"/>
        <v>14</v>
      </c>
      <c r="BI854" s="159">
        <f t="shared" si="170"/>
        <v>0</v>
      </c>
      <c r="BJ854" s="159">
        <f t="shared" si="171"/>
        <v>0</v>
      </c>
    </row>
    <row r="855" spans="1:62" s="159" customFormat="1" ht="17.25" thickTop="1" thickBot="1">
      <c r="A855" s="326">
        <v>20245</v>
      </c>
      <c r="B855" s="327">
        <v>42554</v>
      </c>
      <c r="C855" s="149" t="s">
        <v>101</v>
      </c>
      <c r="D855" s="151">
        <v>1000</v>
      </c>
      <c r="E855" s="151"/>
      <c r="F855" s="151"/>
      <c r="G855" s="151">
        <f t="shared" si="157"/>
        <v>1000</v>
      </c>
      <c r="H855" s="149"/>
      <c r="I855" s="149"/>
      <c r="J855" s="150"/>
      <c r="K855" s="151">
        <f t="shared" si="173"/>
        <v>0</v>
      </c>
      <c r="L855" s="151">
        <f t="shared" si="174"/>
        <v>0</v>
      </c>
      <c r="M855" s="149" t="s">
        <v>3747</v>
      </c>
      <c r="N855" s="328"/>
      <c r="O855" s="329"/>
      <c r="P855" s="151">
        <f t="shared" si="175"/>
        <v>-1000</v>
      </c>
      <c r="Q855" s="327">
        <v>42554</v>
      </c>
      <c r="R855" s="330" t="s">
        <v>3748</v>
      </c>
      <c r="S855" s="330"/>
      <c r="T855" s="331"/>
      <c r="U855" s="332">
        <v>27712161401538</v>
      </c>
      <c r="V855" s="326"/>
      <c r="W855" s="149"/>
      <c r="X855" s="149"/>
      <c r="Y855" s="149" t="s">
        <v>236</v>
      </c>
      <c r="Z855" s="150"/>
      <c r="AA855" s="151">
        <f t="shared" si="172"/>
        <v>1000</v>
      </c>
      <c r="AB855" s="333">
        <f t="shared" si="159"/>
        <v>1000</v>
      </c>
      <c r="AC855" s="327"/>
      <c r="AD855" s="149"/>
      <c r="AE855" s="327"/>
      <c r="AF855" s="334" t="s">
        <v>3696</v>
      </c>
      <c r="AG855" s="334" t="s">
        <v>341</v>
      </c>
      <c r="AH855" s="149"/>
      <c r="AI855" s="149"/>
      <c r="AJ855" s="335"/>
      <c r="AK855" s="149"/>
      <c r="AL855" s="327"/>
      <c r="AM855" s="149"/>
      <c r="AN855" s="327"/>
      <c r="AO855" s="327"/>
      <c r="AP855" s="149"/>
      <c r="AQ855" s="332"/>
      <c r="AR855" s="330"/>
      <c r="AS855" s="149"/>
      <c r="AT855" s="149"/>
      <c r="AU855" s="149"/>
      <c r="AV855" s="149"/>
      <c r="AW855" s="149"/>
      <c r="AX855" s="336"/>
      <c r="AY855" s="336"/>
      <c r="AZ855" s="336">
        <f t="shared" si="160"/>
        <v>0</v>
      </c>
      <c r="BA855" s="149"/>
      <c r="BB855" s="149"/>
      <c r="BC855" s="149"/>
      <c r="BD855" s="160" t="e">
        <f t="shared" si="165"/>
        <v>#DIV/0!</v>
      </c>
      <c r="BE855" s="160">
        <f t="shared" si="166"/>
        <v>0</v>
      </c>
      <c r="BF855" s="159">
        <f t="shared" si="167"/>
        <v>11</v>
      </c>
      <c r="BG855" s="159">
        <f t="shared" si="168"/>
        <v>0</v>
      </c>
      <c r="BH855" s="159">
        <f t="shared" si="169"/>
        <v>14</v>
      </c>
      <c r="BI855" s="159">
        <f t="shared" si="170"/>
        <v>0</v>
      </c>
      <c r="BJ855" s="159">
        <f t="shared" si="171"/>
        <v>0</v>
      </c>
    </row>
    <row r="856" spans="1:62" s="159" customFormat="1" ht="17.25" thickTop="1" thickBot="1">
      <c r="A856" s="326">
        <v>19383</v>
      </c>
      <c r="B856" s="327">
        <v>42453</v>
      </c>
      <c r="C856" s="149" t="s">
        <v>103</v>
      </c>
      <c r="D856" s="151">
        <v>11200</v>
      </c>
      <c r="E856" s="151"/>
      <c r="F856" s="151"/>
      <c r="G856" s="151">
        <f t="shared" si="157"/>
        <v>11200</v>
      </c>
      <c r="H856" s="149"/>
      <c r="I856" s="149"/>
      <c r="J856" s="150">
        <v>90000</v>
      </c>
      <c r="K856" s="151">
        <f t="shared" si="173"/>
        <v>79646.017699115051</v>
      </c>
      <c r="L856" s="151">
        <f t="shared" si="174"/>
        <v>10353.982300884956</v>
      </c>
      <c r="M856" s="149" t="s">
        <v>3749</v>
      </c>
      <c r="N856" s="328"/>
      <c r="O856" s="329"/>
      <c r="P856" s="151">
        <f t="shared" si="175"/>
        <v>78800</v>
      </c>
      <c r="Q856" s="327">
        <v>42453</v>
      </c>
      <c r="R856" s="330" t="s">
        <v>3750</v>
      </c>
      <c r="S856" s="330"/>
      <c r="T856" s="331"/>
      <c r="U856" s="332">
        <v>26407070103371</v>
      </c>
      <c r="V856" s="326"/>
      <c r="W856" s="149"/>
      <c r="X856" s="149"/>
      <c r="Y856" s="149" t="s">
        <v>3665</v>
      </c>
      <c r="Z856" s="150"/>
      <c r="AA856" s="151">
        <f t="shared" si="172"/>
        <v>11200</v>
      </c>
      <c r="AB856" s="333">
        <f t="shared" si="159"/>
        <v>-78800</v>
      </c>
      <c r="AC856" s="327"/>
      <c r="AD856" s="149"/>
      <c r="AE856" s="327"/>
      <c r="AF856" s="334" t="s">
        <v>338</v>
      </c>
      <c r="AG856" s="334" t="s">
        <v>41</v>
      </c>
      <c r="AH856" s="149" t="s">
        <v>39</v>
      </c>
      <c r="AI856" s="149" t="s">
        <v>100</v>
      </c>
      <c r="AJ856" s="335" t="s">
        <v>50</v>
      </c>
      <c r="AK856" s="149"/>
      <c r="AL856" s="327"/>
      <c r="AM856" s="149"/>
      <c r="AN856" s="327"/>
      <c r="AO856" s="327"/>
      <c r="AP856" s="149"/>
      <c r="AQ856" s="332"/>
      <c r="AR856" s="330"/>
      <c r="AS856" s="149"/>
      <c r="AT856" s="149"/>
      <c r="AU856" s="149" t="s">
        <v>3751</v>
      </c>
      <c r="AV856" s="149"/>
      <c r="AW856" s="149"/>
      <c r="AX856" s="336"/>
      <c r="AY856" s="336"/>
      <c r="AZ856" s="336">
        <f t="shared" si="160"/>
        <v>0</v>
      </c>
      <c r="BA856" s="149"/>
      <c r="BB856" s="149"/>
      <c r="BC856" s="149"/>
      <c r="BD856" s="160">
        <f t="shared" si="165"/>
        <v>0.12444444444444444</v>
      </c>
      <c r="BE856" s="160">
        <f t="shared" si="166"/>
        <v>0</v>
      </c>
      <c r="BF856" s="159">
        <f t="shared" si="167"/>
        <v>11</v>
      </c>
      <c r="BG856" s="159">
        <f t="shared" si="168"/>
        <v>0</v>
      </c>
      <c r="BH856" s="159">
        <f t="shared" si="169"/>
        <v>14</v>
      </c>
      <c r="BI856" s="159">
        <f t="shared" si="170"/>
        <v>0</v>
      </c>
      <c r="BJ856" s="159">
        <f t="shared" si="171"/>
        <v>0</v>
      </c>
    </row>
    <row r="857" spans="1:62" s="159" customFormat="1" ht="17.25" thickTop="1" thickBot="1">
      <c r="A857" s="326">
        <v>20787</v>
      </c>
      <c r="B857" s="327">
        <v>42551</v>
      </c>
      <c r="C857" s="149" t="s">
        <v>103</v>
      </c>
      <c r="D857" s="151">
        <v>3000</v>
      </c>
      <c r="E857" s="151"/>
      <c r="F857" s="151"/>
      <c r="G857" s="151">
        <f t="shared" si="157"/>
        <v>3000</v>
      </c>
      <c r="H857" s="149"/>
      <c r="I857" s="149"/>
      <c r="J857" s="150">
        <v>95000</v>
      </c>
      <c r="K857" s="151">
        <f t="shared" si="173"/>
        <v>84070.796460176993</v>
      </c>
      <c r="L857" s="151">
        <f t="shared" si="174"/>
        <v>10929.203539823009</v>
      </c>
      <c r="M857" s="149" t="s">
        <v>3752</v>
      </c>
      <c r="N857" s="328"/>
      <c r="O857" s="329"/>
      <c r="P857" s="151">
        <f t="shared" si="175"/>
        <v>92000</v>
      </c>
      <c r="Q857" s="327"/>
      <c r="R857" s="330" t="s">
        <v>3753</v>
      </c>
      <c r="S857" s="330"/>
      <c r="T857" s="331"/>
      <c r="U857" s="332">
        <v>28110212400519</v>
      </c>
      <c r="V857" s="326"/>
      <c r="W857" s="149"/>
      <c r="X857" s="149"/>
      <c r="Y857" s="149"/>
      <c r="Z857" s="150"/>
      <c r="AA857" s="151">
        <f t="shared" si="172"/>
        <v>3000</v>
      </c>
      <c r="AB857" s="333">
        <f t="shared" si="159"/>
        <v>-92000</v>
      </c>
      <c r="AC857" s="327"/>
      <c r="AD857" s="149"/>
      <c r="AE857" s="327"/>
      <c r="AF857" s="334" t="s">
        <v>1810</v>
      </c>
      <c r="AG857" s="334" t="s">
        <v>210</v>
      </c>
      <c r="AH857" s="149"/>
      <c r="AI857" s="149"/>
      <c r="AJ857" s="335"/>
      <c r="AK857" s="149"/>
      <c r="AL857" s="327"/>
      <c r="AM857" s="149"/>
      <c r="AN857" s="327"/>
      <c r="AO857" s="327"/>
      <c r="AP857" s="149"/>
      <c r="AQ857" s="332"/>
      <c r="AR857" s="330"/>
      <c r="AS857" s="149"/>
      <c r="AT857" s="149"/>
      <c r="AU857" s="149"/>
      <c r="AV857" s="149"/>
      <c r="AW857" s="149"/>
      <c r="AX857" s="336"/>
      <c r="AY857" s="336"/>
      <c r="AZ857" s="336">
        <f t="shared" si="160"/>
        <v>0</v>
      </c>
      <c r="BA857" s="149"/>
      <c r="BB857" s="149"/>
      <c r="BC857" s="149"/>
      <c r="BD857" s="160">
        <f t="shared" si="165"/>
        <v>3.1578947368421054E-2</v>
      </c>
      <c r="BE857" s="160">
        <f t="shared" si="166"/>
        <v>0</v>
      </c>
      <c r="BF857" s="159">
        <f t="shared" si="167"/>
        <v>11</v>
      </c>
      <c r="BG857" s="159">
        <f t="shared" si="168"/>
        <v>0</v>
      </c>
      <c r="BH857" s="159">
        <f t="shared" si="169"/>
        <v>14</v>
      </c>
      <c r="BI857" s="159">
        <f t="shared" si="170"/>
        <v>0</v>
      </c>
      <c r="BJ857" s="159">
        <f t="shared" si="171"/>
        <v>0</v>
      </c>
    </row>
    <row r="858" spans="1:62" s="159" customFormat="1" ht="17.25" thickTop="1" thickBot="1">
      <c r="A858" s="326">
        <v>22041</v>
      </c>
      <c r="B858" s="327">
        <v>42617</v>
      </c>
      <c r="C858" s="149" t="s">
        <v>103</v>
      </c>
      <c r="D858" s="151">
        <v>500</v>
      </c>
      <c r="E858" s="151"/>
      <c r="F858" s="151"/>
      <c r="G858" s="151">
        <f t="shared" si="157"/>
        <v>500</v>
      </c>
      <c r="H858" s="149"/>
      <c r="I858" s="149"/>
      <c r="J858" s="150"/>
      <c r="K858" s="151">
        <f t="shared" si="173"/>
        <v>0</v>
      </c>
      <c r="L858" s="151">
        <f t="shared" si="174"/>
        <v>0</v>
      </c>
      <c r="M858" s="149" t="s">
        <v>3754</v>
      </c>
      <c r="N858" s="328"/>
      <c r="O858" s="329"/>
      <c r="P858" s="151">
        <f t="shared" si="175"/>
        <v>-500</v>
      </c>
      <c r="Q858" s="327"/>
      <c r="R858" s="330" t="s">
        <v>3755</v>
      </c>
      <c r="S858" s="330"/>
      <c r="T858" s="331"/>
      <c r="U858" s="332">
        <v>28711038800352</v>
      </c>
      <c r="V858" s="326"/>
      <c r="W858" s="149"/>
      <c r="X858" s="149"/>
      <c r="Y858" s="149"/>
      <c r="Z858" s="150"/>
      <c r="AA858" s="151">
        <f t="shared" si="172"/>
        <v>500</v>
      </c>
      <c r="AB858" s="333">
        <f t="shared" si="159"/>
        <v>500</v>
      </c>
      <c r="AC858" s="327"/>
      <c r="AD858" s="149"/>
      <c r="AE858" s="327"/>
      <c r="AF858" s="334" t="s">
        <v>282</v>
      </c>
      <c r="AG858" s="334" t="s">
        <v>1083</v>
      </c>
      <c r="AH858" s="149"/>
      <c r="AI858" s="149"/>
      <c r="AJ858" s="335"/>
      <c r="AK858" s="149"/>
      <c r="AL858" s="327"/>
      <c r="AM858" s="149"/>
      <c r="AN858" s="327"/>
      <c r="AO858" s="327"/>
      <c r="AP858" s="149"/>
      <c r="AQ858" s="332"/>
      <c r="AR858" s="330"/>
      <c r="AS858" s="149"/>
      <c r="AT858" s="149"/>
      <c r="AU858" s="149"/>
      <c r="AV858" s="149"/>
      <c r="AW858" s="149"/>
      <c r="AX858" s="336"/>
      <c r="AY858" s="336"/>
      <c r="AZ858" s="336">
        <f t="shared" si="160"/>
        <v>0</v>
      </c>
      <c r="BA858" s="149"/>
      <c r="BB858" s="149"/>
      <c r="BC858" s="149"/>
      <c r="BD858" s="160" t="e">
        <f t="shared" si="165"/>
        <v>#DIV/0!</v>
      </c>
      <c r="BE858" s="160">
        <f t="shared" si="166"/>
        <v>0</v>
      </c>
      <c r="BF858" s="159">
        <f t="shared" si="167"/>
        <v>11</v>
      </c>
      <c r="BG858" s="159">
        <f t="shared" si="168"/>
        <v>0</v>
      </c>
      <c r="BH858" s="159">
        <f t="shared" si="169"/>
        <v>14</v>
      </c>
      <c r="BI858" s="159">
        <f t="shared" si="170"/>
        <v>0</v>
      </c>
      <c r="BJ858" s="159">
        <f t="shared" si="171"/>
        <v>0</v>
      </c>
    </row>
    <row r="859" spans="1:62" s="159" customFormat="1" ht="17.25" thickTop="1" thickBot="1">
      <c r="A859" s="326">
        <v>7342</v>
      </c>
      <c r="B859" s="327">
        <v>42084</v>
      </c>
      <c r="C859" s="149" t="s">
        <v>195</v>
      </c>
      <c r="D859" s="151">
        <v>1000</v>
      </c>
      <c r="E859" s="151"/>
      <c r="F859" s="151"/>
      <c r="G859" s="151">
        <f t="shared" si="157"/>
        <v>1000</v>
      </c>
      <c r="H859" s="149"/>
      <c r="I859" s="149"/>
      <c r="J859" s="150"/>
      <c r="K859" s="151">
        <f t="shared" si="173"/>
        <v>0</v>
      </c>
      <c r="L859" s="151">
        <f t="shared" si="174"/>
        <v>0</v>
      </c>
      <c r="M859" s="149" t="s">
        <v>3756</v>
      </c>
      <c r="N859" s="328"/>
      <c r="O859" s="329"/>
      <c r="P859" s="151">
        <f t="shared" si="175"/>
        <v>-1000</v>
      </c>
      <c r="Q859" s="327"/>
      <c r="R859" s="330" t="s">
        <v>3757</v>
      </c>
      <c r="S859" s="330"/>
      <c r="T859" s="331"/>
      <c r="U859" s="332"/>
      <c r="V859" s="326"/>
      <c r="W859" s="149"/>
      <c r="X859" s="149"/>
      <c r="Y859" s="149"/>
      <c r="Z859" s="150"/>
      <c r="AA859" s="151">
        <f t="shared" si="172"/>
        <v>1000</v>
      </c>
      <c r="AB859" s="333">
        <f t="shared" si="159"/>
        <v>1000</v>
      </c>
      <c r="AC859" s="327"/>
      <c r="AD859" s="149"/>
      <c r="AE859" s="327"/>
      <c r="AF859" s="334" t="s">
        <v>1698</v>
      </c>
      <c r="AG859" s="334" t="s">
        <v>210</v>
      </c>
      <c r="AH859" s="149"/>
      <c r="AI859" s="149"/>
      <c r="AJ859" s="335"/>
      <c r="AK859" s="149"/>
      <c r="AL859" s="327"/>
      <c r="AM859" s="149"/>
      <c r="AN859" s="327"/>
      <c r="AO859" s="327"/>
      <c r="AP859" s="149"/>
      <c r="AQ859" s="332"/>
      <c r="AR859" s="330"/>
      <c r="AS859" s="149"/>
      <c r="AT859" s="149"/>
      <c r="AU859" s="149"/>
      <c r="AV859" s="149"/>
      <c r="AW859" s="149"/>
      <c r="AX859" s="336"/>
      <c r="AY859" s="336"/>
      <c r="AZ859" s="336">
        <f t="shared" si="160"/>
        <v>0</v>
      </c>
      <c r="BA859" s="149"/>
      <c r="BB859" s="149"/>
      <c r="BC859" s="149"/>
      <c r="BD859" s="160" t="e">
        <f t="shared" si="165"/>
        <v>#DIV/0!</v>
      </c>
      <c r="BE859" s="160">
        <f t="shared" si="166"/>
        <v>0</v>
      </c>
      <c r="BF859" s="159">
        <f t="shared" si="167"/>
        <v>11</v>
      </c>
      <c r="BG859" s="159">
        <f t="shared" si="168"/>
        <v>0</v>
      </c>
      <c r="BH859" s="159">
        <f t="shared" si="169"/>
        <v>0</v>
      </c>
      <c r="BI859" s="159">
        <f t="shared" si="170"/>
        <v>0</v>
      </c>
      <c r="BJ859" s="159">
        <f t="shared" si="171"/>
        <v>0</v>
      </c>
    </row>
    <row r="860" spans="1:62" s="159" customFormat="1" ht="17.25" thickTop="1" thickBot="1">
      <c r="A860" s="326">
        <v>20867</v>
      </c>
      <c r="B860" s="327">
        <v>42555</v>
      </c>
      <c r="C860" s="149" t="s">
        <v>103</v>
      </c>
      <c r="D860" s="151">
        <v>5000</v>
      </c>
      <c r="E860" s="151"/>
      <c r="F860" s="151"/>
      <c r="G860" s="151">
        <f t="shared" si="157"/>
        <v>5000</v>
      </c>
      <c r="H860" s="149"/>
      <c r="I860" s="149"/>
      <c r="J860" s="150"/>
      <c r="K860" s="151">
        <f t="shared" si="173"/>
        <v>0</v>
      </c>
      <c r="L860" s="151">
        <f t="shared" si="174"/>
        <v>0</v>
      </c>
      <c r="M860" s="149" t="s">
        <v>3758</v>
      </c>
      <c r="N860" s="328"/>
      <c r="O860" s="329"/>
      <c r="P860" s="151">
        <f t="shared" si="175"/>
        <v>-5000</v>
      </c>
      <c r="Q860" s="327">
        <v>42555</v>
      </c>
      <c r="R860" s="330" t="s">
        <v>3759</v>
      </c>
      <c r="S860" s="330"/>
      <c r="T860" s="331"/>
      <c r="U860" s="332">
        <v>27201151502536</v>
      </c>
      <c r="V860" s="326"/>
      <c r="W860" s="149"/>
      <c r="X860" s="149"/>
      <c r="Y860" s="149"/>
      <c r="Z860" s="150"/>
      <c r="AA860" s="151">
        <f t="shared" si="172"/>
        <v>5000</v>
      </c>
      <c r="AB860" s="333">
        <f t="shared" si="159"/>
        <v>5000</v>
      </c>
      <c r="AC860" s="327"/>
      <c r="AD860" s="149"/>
      <c r="AE860" s="327"/>
      <c r="AF860" s="334" t="s">
        <v>3676</v>
      </c>
      <c r="AG860" s="334" t="s">
        <v>585</v>
      </c>
      <c r="AH860" s="149"/>
      <c r="AI860" s="149"/>
      <c r="AJ860" s="335"/>
      <c r="AK860" s="149"/>
      <c r="AL860" s="327"/>
      <c r="AM860" s="149"/>
      <c r="AN860" s="327"/>
      <c r="AO860" s="327"/>
      <c r="AP860" s="149"/>
      <c r="AQ860" s="332"/>
      <c r="AR860" s="330"/>
      <c r="AS860" s="149"/>
      <c r="AT860" s="149"/>
      <c r="AU860" s="149"/>
      <c r="AV860" s="149"/>
      <c r="AW860" s="149"/>
      <c r="AX860" s="336"/>
      <c r="AY860" s="336"/>
      <c r="AZ860" s="336">
        <f t="shared" si="160"/>
        <v>0</v>
      </c>
      <c r="BA860" s="149"/>
      <c r="BB860" s="149"/>
      <c r="BC860" s="149"/>
      <c r="BD860" s="160" t="e">
        <f t="shared" si="165"/>
        <v>#DIV/0!</v>
      </c>
      <c r="BE860" s="160">
        <f t="shared" si="166"/>
        <v>0</v>
      </c>
      <c r="BF860" s="159">
        <f t="shared" si="167"/>
        <v>11</v>
      </c>
      <c r="BG860" s="159">
        <f t="shared" si="168"/>
        <v>0</v>
      </c>
      <c r="BH860" s="159">
        <f t="shared" si="169"/>
        <v>14</v>
      </c>
      <c r="BI860" s="159">
        <f t="shared" si="170"/>
        <v>0</v>
      </c>
      <c r="BJ860" s="159">
        <f t="shared" si="171"/>
        <v>0</v>
      </c>
    </row>
    <row r="861" spans="1:62" s="159" customFormat="1" ht="17.25" thickTop="1" thickBot="1">
      <c r="A861" s="326">
        <v>21481</v>
      </c>
      <c r="B861" s="327">
        <v>42583</v>
      </c>
      <c r="C861" s="149" t="s">
        <v>103</v>
      </c>
      <c r="D861" s="151">
        <v>1000</v>
      </c>
      <c r="E861" s="151"/>
      <c r="F861" s="151"/>
      <c r="G861" s="151">
        <f t="shared" si="157"/>
        <v>1000</v>
      </c>
      <c r="H861" s="149"/>
      <c r="I861" s="149"/>
      <c r="J861" s="150"/>
      <c r="K861" s="151">
        <f t="shared" si="173"/>
        <v>0</v>
      </c>
      <c r="L861" s="151">
        <f t="shared" si="174"/>
        <v>0</v>
      </c>
      <c r="M861" s="149" t="s">
        <v>3760</v>
      </c>
      <c r="N861" s="328"/>
      <c r="O861" s="329"/>
      <c r="P861" s="151">
        <f t="shared" si="175"/>
        <v>-1000</v>
      </c>
      <c r="Q861" s="327"/>
      <c r="R861" s="330" t="s">
        <v>3761</v>
      </c>
      <c r="S861" s="330"/>
      <c r="T861" s="331"/>
      <c r="U861" s="332">
        <v>27850101402916</v>
      </c>
      <c r="V861" s="326"/>
      <c r="W861" s="149"/>
      <c r="X861" s="149"/>
      <c r="Y861" s="149"/>
      <c r="Z861" s="150"/>
      <c r="AA861" s="151">
        <f t="shared" si="172"/>
        <v>1000</v>
      </c>
      <c r="AB861" s="333">
        <f t="shared" si="159"/>
        <v>1000</v>
      </c>
      <c r="AC861" s="327"/>
      <c r="AD861" s="149"/>
      <c r="AE861" s="327"/>
      <c r="AF861" s="334" t="s">
        <v>1698</v>
      </c>
      <c r="AG861" s="334" t="s">
        <v>210</v>
      </c>
      <c r="AH861" s="149"/>
      <c r="AI861" s="149"/>
      <c r="AJ861" s="335"/>
      <c r="AK861" s="149"/>
      <c r="AL861" s="327"/>
      <c r="AM861" s="149"/>
      <c r="AN861" s="327"/>
      <c r="AO861" s="327"/>
      <c r="AP861" s="149"/>
      <c r="AQ861" s="332"/>
      <c r="AR861" s="330"/>
      <c r="AS861" s="149"/>
      <c r="AT861" s="149"/>
      <c r="AU861" s="149"/>
      <c r="AV861" s="149"/>
      <c r="AW861" s="149"/>
      <c r="AX861" s="336"/>
      <c r="AY861" s="336"/>
      <c r="AZ861" s="336">
        <f t="shared" si="160"/>
        <v>0</v>
      </c>
      <c r="BA861" s="149"/>
      <c r="BB861" s="149"/>
      <c r="BC861" s="149"/>
      <c r="BD861" s="160" t="e">
        <f t="shared" si="165"/>
        <v>#DIV/0!</v>
      </c>
      <c r="BE861" s="160">
        <f t="shared" si="166"/>
        <v>0</v>
      </c>
      <c r="BF861" s="159">
        <f t="shared" si="167"/>
        <v>11</v>
      </c>
      <c r="BG861" s="159">
        <f t="shared" si="168"/>
        <v>0</v>
      </c>
      <c r="BH861" s="159">
        <f t="shared" si="169"/>
        <v>14</v>
      </c>
      <c r="BI861" s="159">
        <f t="shared" si="170"/>
        <v>0</v>
      </c>
      <c r="BJ861" s="159">
        <f t="shared" si="171"/>
        <v>0</v>
      </c>
    </row>
    <row r="862" spans="1:62" s="159" customFormat="1" ht="17.25" thickTop="1" thickBot="1">
      <c r="A862" s="326">
        <v>22191</v>
      </c>
      <c r="B862" s="327">
        <v>42628</v>
      </c>
      <c r="C862" s="149" t="s">
        <v>103</v>
      </c>
      <c r="D862" s="151">
        <v>5000</v>
      </c>
      <c r="E862" s="151"/>
      <c r="F862" s="151"/>
      <c r="G862" s="151">
        <f t="shared" si="157"/>
        <v>5000</v>
      </c>
      <c r="H862" s="149"/>
      <c r="I862" s="149"/>
      <c r="J862" s="150"/>
      <c r="K862" s="151">
        <f t="shared" si="173"/>
        <v>0</v>
      </c>
      <c r="L862" s="151">
        <f t="shared" si="174"/>
        <v>0</v>
      </c>
      <c r="M862" s="149" t="s">
        <v>3762</v>
      </c>
      <c r="N862" s="328"/>
      <c r="O862" s="329"/>
      <c r="P862" s="151">
        <f t="shared" si="175"/>
        <v>-5000</v>
      </c>
      <c r="Q862" s="327"/>
      <c r="R862" s="330" t="s">
        <v>3763</v>
      </c>
      <c r="S862" s="330"/>
      <c r="T862" s="331"/>
      <c r="U862" s="332">
        <v>27810080100144</v>
      </c>
      <c r="V862" s="326"/>
      <c r="W862" s="149"/>
      <c r="X862" s="149"/>
      <c r="Y862" s="149"/>
      <c r="Z862" s="150"/>
      <c r="AA862" s="151">
        <f t="shared" si="172"/>
        <v>5000</v>
      </c>
      <c r="AB862" s="333">
        <f t="shared" si="159"/>
        <v>5000</v>
      </c>
      <c r="AC862" s="327"/>
      <c r="AD862" s="149"/>
      <c r="AE862" s="327"/>
      <c r="AF862" s="334" t="s">
        <v>3739</v>
      </c>
      <c r="AG862" s="334" t="s">
        <v>341</v>
      </c>
      <c r="AH862" s="149"/>
      <c r="AI862" s="149"/>
      <c r="AJ862" s="335"/>
      <c r="AK862" s="149"/>
      <c r="AL862" s="327"/>
      <c r="AM862" s="149"/>
      <c r="AN862" s="327"/>
      <c r="AO862" s="327"/>
      <c r="AP862" s="149"/>
      <c r="AQ862" s="332"/>
      <c r="AR862" s="330"/>
      <c r="AS862" s="149"/>
      <c r="AT862" s="149"/>
      <c r="AU862" s="149"/>
      <c r="AV862" s="149"/>
      <c r="AW862" s="149"/>
      <c r="AX862" s="336"/>
      <c r="AY862" s="336"/>
      <c r="AZ862" s="336">
        <f t="shared" si="160"/>
        <v>0</v>
      </c>
      <c r="BA862" s="149"/>
      <c r="BB862" s="149"/>
      <c r="BC862" s="149"/>
      <c r="BD862" s="160" t="e">
        <f t="shared" ref="BD862:BD893" si="176">D862/J862</f>
        <v>#DIV/0!</v>
      </c>
      <c r="BE862" s="160">
        <f t="shared" ref="BE862:BE893" si="177">E862/P862</f>
        <v>0</v>
      </c>
      <c r="BF862" s="159">
        <f t="shared" ref="BF862:BF893" si="178">LEN(R862)</f>
        <v>11</v>
      </c>
      <c r="BG862" s="159">
        <f t="shared" ref="BG862:BG893" si="179">LEN(S862)</f>
        <v>0</v>
      </c>
      <c r="BH862" s="159">
        <f t="shared" ref="BH862:BH893" si="180">LEN(U862)</f>
        <v>14</v>
      </c>
      <c r="BI862" s="159">
        <f t="shared" ref="BI862:BI893" si="181">LEN(AQ862)</f>
        <v>0</v>
      </c>
      <c r="BJ862" s="159">
        <f t="shared" ref="BJ862:BJ893" si="182">LEN(AR862)</f>
        <v>0</v>
      </c>
    </row>
    <row r="863" spans="1:62" s="159" customFormat="1" ht="17.25" thickTop="1" thickBot="1">
      <c r="A863" s="326">
        <v>22239</v>
      </c>
      <c r="B863" s="327">
        <v>42632</v>
      </c>
      <c r="C863" s="149" t="s">
        <v>103</v>
      </c>
      <c r="D863" s="151">
        <v>1000</v>
      </c>
      <c r="E863" s="151"/>
      <c r="F863" s="151"/>
      <c r="G863" s="151">
        <f t="shared" si="157"/>
        <v>1000</v>
      </c>
      <c r="H863" s="149"/>
      <c r="I863" s="149"/>
      <c r="J863" s="150"/>
      <c r="K863" s="151">
        <f t="shared" si="173"/>
        <v>0</v>
      </c>
      <c r="L863" s="151">
        <f t="shared" si="174"/>
        <v>0</v>
      </c>
      <c r="M863" s="149" t="s">
        <v>3764</v>
      </c>
      <c r="N863" s="328"/>
      <c r="O863" s="329"/>
      <c r="P863" s="151">
        <f t="shared" si="175"/>
        <v>-1000</v>
      </c>
      <c r="Q863" s="327"/>
      <c r="R863" s="330" t="s">
        <v>3765</v>
      </c>
      <c r="S863" s="330"/>
      <c r="T863" s="331"/>
      <c r="U863" s="332">
        <v>28811271301751</v>
      </c>
      <c r="V863" s="326"/>
      <c r="W863" s="149"/>
      <c r="X863" s="149"/>
      <c r="Y863" s="149"/>
      <c r="Z863" s="150"/>
      <c r="AA863" s="151">
        <f t="shared" si="172"/>
        <v>1000</v>
      </c>
      <c r="AB863" s="333">
        <f t="shared" si="159"/>
        <v>1000</v>
      </c>
      <c r="AC863" s="327"/>
      <c r="AD863" s="149"/>
      <c r="AE863" s="327"/>
      <c r="AF863" s="334" t="s">
        <v>341</v>
      </c>
      <c r="AG863" s="334" t="s">
        <v>341</v>
      </c>
      <c r="AH863" s="149"/>
      <c r="AI863" s="149"/>
      <c r="AJ863" s="335"/>
      <c r="AK863" s="149"/>
      <c r="AL863" s="327"/>
      <c r="AM863" s="149"/>
      <c r="AN863" s="327"/>
      <c r="AO863" s="327"/>
      <c r="AP863" s="149"/>
      <c r="AQ863" s="332"/>
      <c r="AR863" s="330"/>
      <c r="AS863" s="149"/>
      <c r="AT863" s="149"/>
      <c r="AU863" s="149"/>
      <c r="AV863" s="149"/>
      <c r="AW863" s="149"/>
      <c r="AX863" s="336"/>
      <c r="AY863" s="336"/>
      <c r="AZ863" s="336">
        <f t="shared" si="160"/>
        <v>0</v>
      </c>
      <c r="BA863" s="149"/>
      <c r="BB863" s="149"/>
      <c r="BC863" s="149"/>
      <c r="BD863" s="160" t="e">
        <f t="shared" si="176"/>
        <v>#DIV/0!</v>
      </c>
      <c r="BE863" s="160">
        <f t="shared" si="177"/>
        <v>0</v>
      </c>
      <c r="BF863" s="159">
        <f t="shared" si="178"/>
        <v>11</v>
      </c>
      <c r="BG863" s="159">
        <f t="shared" si="179"/>
        <v>0</v>
      </c>
      <c r="BH863" s="159">
        <f t="shared" si="180"/>
        <v>14</v>
      </c>
      <c r="BI863" s="159">
        <f t="shared" si="181"/>
        <v>0</v>
      </c>
      <c r="BJ863" s="159">
        <f t="shared" si="182"/>
        <v>0</v>
      </c>
    </row>
    <row r="864" spans="1:62" s="159" customFormat="1" ht="17.25" thickTop="1" thickBot="1">
      <c r="A864" s="326">
        <v>21887</v>
      </c>
      <c r="B864" s="327">
        <v>42609</v>
      </c>
      <c r="C864" s="149" t="s">
        <v>103</v>
      </c>
      <c r="D864" s="151">
        <v>10620</v>
      </c>
      <c r="E864" s="151"/>
      <c r="F864" s="151"/>
      <c r="G864" s="151">
        <f t="shared" si="157"/>
        <v>10620</v>
      </c>
      <c r="H864" s="149"/>
      <c r="I864" s="149"/>
      <c r="J864" s="150">
        <v>90000</v>
      </c>
      <c r="K864" s="151">
        <f t="shared" si="173"/>
        <v>79646.017699115051</v>
      </c>
      <c r="L864" s="151">
        <f t="shared" si="174"/>
        <v>10353.982300884956</v>
      </c>
      <c r="M864" s="149" t="s">
        <v>3766</v>
      </c>
      <c r="N864" s="328"/>
      <c r="O864" s="329"/>
      <c r="P864" s="151">
        <f t="shared" si="175"/>
        <v>79380</v>
      </c>
      <c r="Q864" s="327">
        <v>42621</v>
      </c>
      <c r="R864" s="330" t="s">
        <v>3767</v>
      </c>
      <c r="S864" s="330"/>
      <c r="T864" s="331"/>
      <c r="U864" s="332">
        <v>28311010100811</v>
      </c>
      <c r="V864" s="326"/>
      <c r="W864" s="149"/>
      <c r="X864" s="149"/>
      <c r="Y864" s="149" t="s">
        <v>3768</v>
      </c>
      <c r="Z864" s="150"/>
      <c r="AA864" s="151">
        <f t="shared" si="172"/>
        <v>10620</v>
      </c>
      <c r="AB864" s="333">
        <f t="shared" si="159"/>
        <v>-79380</v>
      </c>
      <c r="AC864" s="327"/>
      <c r="AD864" s="149"/>
      <c r="AE864" s="327"/>
      <c r="AF864" s="334" t="s">
        <v>405</v>
      </c>
      <c r="AG864" s="334" t="s">
        <v>1083</v>
      </c>
      <c r="AH864" s="149" t="s">
        <v>39</v>
      </c>
      <c r="AI864" s="149" t="s">
        <v>100</v>
      </c>
      <c r="AJ864" s="335" t="s">
        <v>50</v>
      </c>
      <c r="AK864" s="149"/>
      <c r="AL864" s="327"/>
      <c r="AM864" s="149"/>
      <c r="AN864" s="327"/>
      <c r="AO864" s="327"/>
      <c r="AP864" s="149"/>
      <c r="AQ864" s="332"/>
      <c r="AR864" s="330"/>
      <c r="AS864" s="149"/>
      <c r="AT864" s="149"/>
      <c r="AU864" s="149" t="s">
        <v>3769</v>
      </c>
      <c r="AV864" s="149"/>
      <c r="AW864" s="149"/>
      <c r="AX864" s="336"/>
      <c r="AY864" s="336"/>
      <c r="AZ864" s="336">
        <f t="shared" si="160"/>
        <v>0</v>
      </c>
      <c r="BA864" s="149"/>
      <c r="BB864" s="149"/>
      <c r="BC864" s="149"/>
      <c r="BD864" s="160">
        <f t="shared" si="176"/>
        <v>0.11799999999999999</v>
      </c>
      <c r="BE864" s="160">
        <f t="shared" si="177"/>
        <v>0</v>
      </c>
      <c r="BF864" s="159">
        <f t="shared" si="178"/>
        <v>11</v>
      </c>
      <c r="BG864" s="159">
        <f t="shared" si="179"/>
        <v>0</v>
      </c>
      <c r="BH864" s="159">
        <f t="shared" si="180"/>
        <v>14</v>
      </c>
      <c r="BI864" s="159">
        <f t="shared" si="181"/>
        <v>0</v>
      </c>
      <c r="BJ864" s="159">
        <f t="shared" si="182"/>
        <v>0</v>
      </c>
    </row>
    <row r="865" spans="1:62" s="159" customFormat="1" ht="17.25" thickTop="1" thickBot="1">
      <c r="A865" s="326">
        <v>21793</v>
      </c>
      <c r="B865" s="327">
        <v>42604</v>
      </c>
      <c r="C865" s="149" t="s">
        <v>103</v>
      </c>
      <c r="D865" s="151">
        <v>2600</v>
      </c>
      <c r="E865" s="151"/>
      <c r="F865" s="151"/>
      <c r="G865" s="151">
        <f t="shared" si="157"/>
        <v>2600</v>
      </c>
      <c r="H865" s="149"/>
      <c r="I865" s="149"/>
      <c r="J865" s="150">
        <v>21122</v>
      </c>
      <c r="K865" s="151">
        <f t="shared" si="173"/>
        <v>18692.035398230091</v>
      </c>
      <c r="L865" s="151">
        <f t="shared" si="174"/>
        <v>2429.964601769912</v>
      </c>
      <c r="M865" s="149" t="s">
        <v>3770</v>
      </c>
      <c r="N865" s="328"/>
      <c r="O865" s="329"/>
      <c r="P865" s="151">
        <f t="shared" si="175"/>
        <v>18522</v>
      </c>
      <c r="Q865" s="327">
        <v>42618</v>
      </c>
      <c r="R865" s="330" t="s">
        <v>3771</v>
      </c>
      <c r="S865" s="330"/>
      <c r="T865" s="331"/>
      <c r="U865" s="332">
        <v>27206082102506</v>
      </c>
      <c r="V865" s="326"/>
      <c r="W865" s="149"/>
      <c r="X865" s="149"/>
      <c r="Y865" s="149" t="s">
        <v>1905</v>
      </c>
      <c r="Z865" s="150"/>
      <c r="AA865" s="151">
        <f t="shared" si="172"/>
        <v>2600</v>
      </c>
      <c r="AB865" s="333">
        <f t="shared" si="159"/>
        <v>-18522</v>
      </c>
      <c r="AC865" s="327"/>
      <c r="AD865" s="149"/>
      <c r="AE865" s="327"/>
      <c r="AF865" s="334" t="s">
        <v>1917</v>
      </c>
      <c r="AG865" s="334" t="s">
        <v>1745</v>
      </c>
      <c r="AH865" s="149" t="s">
        <v>3746</v>
      </c>
      <c r="AI865" s="149" t="s">
        <v>667</v>
      </c>
      <c r="AJ865" s="335"/>
      <c r="AK865" s="149"/>
      <c r="AL865" s="327"/>
      <c r="AM865" s="149"/>
      <c r="AN865" s="327"/>
      <c r="AO865" s="327"/>
      <c r="AP865" s="149"/>
      <c r="AQ865" s="332"/>
      <c r="AR865" s="330"/>
      <c r="AS865" s="149"/>
      <c r="AT865" s="149"/>
      <c r="AU865" s="149" t="s">
        <v>105</v>
      </c>
      <c r="AV865" s="149"/>
      <c r="AW865" s="149"/>
      <c r="AX865" s="336"/>
      <c r="AY865" s="336"/>
      <c r="AZ865" s="336">
        <f t="shared" si="160"/>
        <v>0</v>
      </c>
      <c r="BA865" s="149"/>
      <c r="BB865" s="149"/>
      <c r="BC865" s="149"/>
      <c r="BD865" s="160">
        <f t="shared" si="176"/>
        <v>0.12309440393902092</v>
      </c>
      <c r="BE865" s="160">
        <f t="shared" si="177"/>
        <v>0</v>
      </c>
      <c r="BF865" s="159">
        <f t="shared" si="178"/>
        <v>11</v>
      </c>
      <c r="BG865" s="159">
        <f t="shared" si="179"/>
        <v>0</v>
      </c>
      <c r="BH865" s="159">
        <f t="shared" si="180"/>
        <v>14</v>
      </c>
      <c r="BI865" s="159">
        <f t="shared" si="181"/>
        <v>0</v>
      </c>
      <c r="BJ865" s="159">
        <f t="shared" si="182"/>
        <v>0</v>
      </c>
    </row>
    <row r="866" spans="1:62" s="159" customFormat="1" ht="17.25" thickTop="1" thickBot="1">
      <c r="A866" s="326">
        <v>21786</v>
      </c>
      <c r="B866" s="327">
        <v>42618</v>
      </c>
      <c r="C866" s="149" t="s">
        <v>274</v>
      </c>
      <c r="D866" s="151">
        <v>30000</v>
      </c>
      <c r="E866" s="151"/>
      <c r="F866" s="151"/>
      <c r="G866" s="151">
        <f t="shared" si="157"/>
        <v>30000</v>
      </c>
      <c r="H866" s="149"/>
      <c r="I866" s="149"/>
      <c r="J866" s="150">
        <v>95000</v>
      </c>
      <c r="K866" s="151">
        <f t="shared" si="173"/>
        <v>84070.796460176993</v>
      </c>
      <c r="L866" s="151">
        <f t="shared" si="174"/>
        <v>10929.203539823009</v>
      </c>
      <c r="M866" s="149" t="s">
        <v>3772</v>
      </c>
      <c r="N866" s="328"/>
      <c r="O866" s="329"/>
      <c r="P866" s="151">
        <f t="shared" si="175"/>
        <v>65000</v>
      </c>
      <c r="Q866" s="327">
        <v>42618</v>
      </c>
      <c r="R866" s="330" t="s">
        <v>3773</v>
      </c>
      <c r="S866" s="330"/>
      <c r="T866" s="331"/>
      <c r="U866" s="332">
        <v>27608110103409</v>
      </c>
      <c r="V866" s="326"/>
      <c r="W866" s="149"/>
      <c r="X866" s="149"/>
      <c r="Y866" s="149" t="s">
        <v>3774</v>
      </c>
      <c r="Z866" s="150"/>
      <c r="AA866" s="151">
        <f t="shared" si="172"/>
        <v>30000</v>
      </c>
      <c r="AB866" s="333">
        <f t="shared" si="159"/>
        <v>-65000</v>
      </c>
      <c r="AC866" s="327"/>
      <c r="AD866" s="149"/>
      <c r="AE866" s="327"/>
      <c r="AF866" s="334" t="s">
        <v>282</v>
      </c>
      <c r="AG866" s="334" t="s">
        <v>1083</v>
      </c>
      <c r="AH866" s="149" t="s">
        <v>39</v>
      </c>
      <c r="AI866" s="149" t="s">
        <v>47</v>
      </c>
      <c r="AJ866" s="335" t="s">
        <v>50</v>
      </c>
      <c r="AK866" s="149"/>
      <c r="AL866" s="327"/>
      <c r="AM866" s="149"/>
      <c r="AN866" s="327"/>
      <c r="AO866" s="327"/>
      <c r="AP866" s="149"/>
      <c r="AQ866" s="332"/>
      <c r="AR866" s="330"/>
      <c r="AS866" s="149"/>
      <c r="AT866" s="149"/>
      <c r="AU866" s="149" t="s">
        <v>3775</v>
      </c>
      <c r="AV866" s="149"/>
      <c r="AW866" s="149"/>
      <c r="AX866" s="336"/>
      <c r="AY866" s="336"/>
      <c r="AZ866" s="336">
        <f t="shared" si="160"/>
        <v>0</v>
      </c>
      <c r="BA866" s="149"/>
      <c r="BB866" s="149"/>
      <c r="BC866" s="149"/>
      <c r="BD866" s="160">
        <f t="shared" si="176"/>
        <v>0.31578947368421051</v>
      </c>
      <c r="BE866" s="160">
        <f t="shared" si="177"/>
        <v>0</v>
      </c>
      <c r="BF866" s="159">
        <f t="shared" si="178"/>
        <v>11</v>
      </c>
      <c r="BG866" s="159">
        <f t="shared" si="179"/>
        <v>0</v>
      </c>
      <c r="BH866" s="159">
        <f t="shared" si="180"/>
        <v>14</v>
      </c>
      <c r="BI866" s="159">
        <f t="shared" si="181"/>
        <v>0</v>
      </c>
      <c r="BJ866" s="159">
        <f t="shared" si="182"/>
        <v>0</v>
      </c>
    </row>
    <row r="867" spans="1:62" s="159" customFormat="1" ht="17.25" thickTop="1" thickBot="1">
      <c r="A867" s="326">
        <v>21876</v>
      </c>
      <c r="B867" s="327">
        <v>42608</v>
      </c>
      <c r="C867" s="149" t="s">
        <v>103</v>
      </c>
      <c r="D867" s="151">
        <v>1000</v>
      </c>
      <c r="E867" s="151"/>
      <c r="F867" s="151"/>
      <c r="G867" s="151">
        <f t="shared" si="157"/>
        <v>1000</v>
      </c>
      <c r="H867" s="149"/>
      <c r="I867" s="149"/>
      <c r="J867" s="150"/>
      <c r="K867" s="151">
        <f t="shared" si="173"/>
        <v>0</v>
      </c>
      <c r="L867" s="151">
        <f t="shared" si="174"/>
        <v>0</v>
      </c>
      <c r="M867" s="149" t="s">
        <v>3776</v>
      </c>
      <c r="N867" s="328"/>
      <c r="O867" s="329"/>
      <c r="P867" s="151">
        <f t="shared" si="175"/>
        <v>-1000</v>
      </c>
      <c r="Q867" s="327"/>
      <c r="R867" s="330"/>
      <c r="S867" s="330"/>
      <c r="T867" s="331"/>
      <c r="U867" s="332">
        <v>27004120102319</v>
      </c>
      <c r="V867" s="326"/>
      <c r="W867" s="149"/>
      <c r="X867" s="149"/>
      <c r="Y867" s="149"/>
      <c r="Z867" s="150"/>
      <c r="AA867" s="151">
        <f t="shared" si="172"/>
        <v>1000</v>
      </c>
      <c r="AB867" s="333">
        <f t="shared" si="159"/>
        <v>1000</v>
      </c>
      <c r="AC867" s="327"/>
      <c r="AD867" s="149"/>
      <c r="AE867" s="327"/>
      <c r="AF867" s="334" t="s">
        <v>282</v>
      </c>
      <c r="AG867" s="334"/>
      <c r="AH867" s="149"/>
      <c r="AI867" s="149"/>
      <c r="AJ867" s="335"/>
      <c r="AK867" s="149"/>
      <c r="AL867" s="327"/>
      <c r="AM867" s="149"/>
      <c r="AN867" s="327"/>
      <c r="AO867" s="327"/>
      <c r="AP867" s="149"/>
      <c r="AQ867" s="332"/>
      <c r="AR867" s="330"/>
      <c r="AS867" s="149"/>
      <c r="AT867" s="149"/>
      <c r="AU867" s="149"/>
      <c r="AV867" s="149"/>
      <c r="AW867" s="149"/>
      <c r="AX867" s="336"/>
      <c r="AY867" s="336"/>
      <c r="AZ867" s="336">
        <f t="shared" si="160"/>
        <v>0</v>
      </c>
      <c r="BA867" s="149"/>
      <c r="BB867" s="149"/>
      <c r="BC867" s="149"/>
      <c r="BD867" s="160" t="e">
        <f t="shared" si="176"/>
        <v>#DIV/0!</v>
      </c>
      <c r="BE867" s="160">
        <f t="shared" si="177"/>
        <v>0</v>
      </c>
      <c r="BF867" s="159">
        <f t="shared" si="178"/>
        <v>0</v>
      </c>
      <c r="BG867" s="159">
        <f t="shared" si="179"/>
        <v>0</v>
      </c>
      <c r="BH867" s="159">
        <f t="shared" si="180"/>
        <v>14</v>
      </c>
      <c r="BI867" s="159">
        <f t="shared" si="181"/>
        <v>0</v>
      </c>
      <c r="BJ867" s="159">
        <f t="shared" si="182"/>
        <v>0</v>
      </c>
    </row>
    <row r="868" spans="1:62" s="159" customFormat="1" ht="17.25" thickTop="1" thickBot="1">
      <c r="A868" s="326">
        <v>21986</v>
      </c>
      <c r="B868" s="327">
        <v>42614</v>
      </c>
      <c r="C868" s="149" t="s">
        <v>103</v>
      </c>
      <c r="D868" s="151">
        <v>1000</v>
      </c>
      <c r="E868" s="151"/>
      <c r="F868" s="151"/>
      <c r="G868" s="151">
        <f t="shared" si="157"/>
        <v>1000</v>
      </c>
      <c r="H868" s="149"/>
      <c r="I868" s="149"/>
      <c r="J868" s="150">
        <v>110000</v>
      </c>
      <c r="K868" s="151">
        <f t="shared" si="173"/>
        <v>97345.132743362847</v>
      </c>
      <c r="L868" s="151">
        <f t="shared" si="174"/>
        <v>12654.86725663717</v>
      </c>
      <c r="M868" s="149" t="s">
        <v>3777</v>
      </c>
      <c r="N868" s="328"/>
      <c r="O868" s="329"/>
      <c r="P868" s="151">
        <f t="shared" si="175"/>
        <v>109000</v>
      </c>
      <c r="Q868" s="327"/>
      <c r="R868" s="330" t="s">
        <v>3778</v>
      </c>
      <c r="S868" s="330"/>
      <c r="T868" s="331"/>
      <c r="U868" s="332">
        <v>27908250101931</v>
      </c>
      <c r="V868" s="326"/>
      <c r="W868" s="149"/>
      <c r="X868" s="149"/>
      <c r="Y868" s="149"/>
      <c r="Z868" s="150"/>
      <c r="AA868" s="151">
        <f t="shared" si="172"/>
        <v>1000</v>
      </c>
      <c r="AB868" s="333">
        <f t="shared" si="159"/>
        <v>-109000</v>
      </c>
      <c r="AC868" s="327"/>
      <c r="AD868" s="149"/>
      <c r="AE868" s="327"/>
      <c r="AF868" s="334" t="s">
        <v>1745</v>
      </c>
      <c r="AG868" s="334" t="s">
        <v>585</v>
      </c>
      <c r="AH868" s="149"/>
      <c r="AI868" s="149"/>
      <c r="AJ868" s="335"/>
      <c r="AK868" s="149"/>
      <c r="AL868" s="327"/>
      <c r="AM868" s="149"/>
      <c r="AN868" s="327"/>
      <c r="AO868" s="327"/>
      <c r="AP868" s="149"/>
      <c r="AQ868" s="332"/>
      <c r="AR868" s="330"/>
      <c r="AS868" s="149"/>
      <c r="AT868" s="149"/>
      <c r="AU868" s="149"/>
      <c r="AV868" s="149"/>
      <c r="AW868" s="149"/>
      <c r="AX868" s="336"/>
      <c r="AY868" s="336"/>
      <c r="AZ868" s="336">
        <f t="shared" si="160"/>
        <v>0</v>
      </c>
      <c r="BA868" s="149"/>
      <c r="BB868" s="149"/>
      <c r="BC868" s="149"/>
      <c r="BD868" s="160">
        <f t="shared" si="176"/>
        <v>9.0909090909090905E-3</v>
      </c>
      <c r="BE868" s="160">
        <f t="shared" si="177"/>
        <v>0</v>
      </c>
      <c r="BF868" s="159">
        <f t="shared" si="178"/>
        <v>11</v>
      </c>
      <c r="BG868" s="159">
        <f t="shared" si="179"/>
        <v>0</v>
      </c>
      <c r="BH868" s="159">
        <f t="shared" si="180"/>
        <v>14</v>
      </c>
      <c r="BI868" s="159">
        <f t="shared" si="181"/>
        <v>0</v>
      </c>
      <c r="BJ868" s="159">
        <f t="shared" si="182"/>
        <v>0</v>
      </c>
    </row>
    <row r="869" spans="1:62" s="159" customFormat="1" ht="17.25" thickTop="1" thickBot="1">
      <c r="A869" s="326">
        <v>22251</v>
      </c>
      <c r="B869" s="327">
        <v>42632</v>
      </c>
      <c r="C869" s="149" t="s">
        <v>103</v>
      </c>
      <c r="D869" s="151">
        <v>15000</v>
      </c>
      <c r="E869" s="151"/>
      <c r="F869" s="151"/>
      <c r="G869" s="151">
        <f t="shared" si="157"/>
        <v>15000</v>
      </c>
      <c r="H869" s="149"/>
      <c r="I869" s="149"/>
      <c r="J869" s="150"/>
      <c r="K869" s="151">
        <f t="shared" si="173"/>
        <v>0</v>
      </c>
      <c r="L869" s="151">
        <f t="shared" si="174"/>
        <v>0</v>
      </c>
      <c r="M869" s="149" t="s">
        <v>3779</v>
      </c>
      <c r="N869" s="328"/>
      <c r="O869" s="329"/>
      <c r="P869" s="151">
        <f t="shared" si="175"/>
        <v>-15000</v>
      </c>
      <c r="Q869" s="327"/>
      <c r="R869" s="330"/>
      <c r="S869" s="330"/>
      <c r="T869" s="331"/>
      <c r="U869" s="332">
        <v>29205011405924</v>
      </c>
      <c r="V869" s="326"/>
      <c r="W869" s="149"/>
      <c r="X869" s="149"/>
      <c r="Y869" s="149"/>
      <c r="Z869" s="150"/>
      <c r="AA869" s="151">
        <f t="shared" si="172"/>
        <v>15000</v>
      </c>
      <c r="AB869" s="333">
        <f t="shared" si="159"/>
        <v>15000</v>
      </c>
      <c r="AC869" s="327"/>
      <c r="AD869" s="149"/>
      <c r="AE869" s="327"/>
      <c r="AF869" s="334" t="s">
        <v>3696</v>
      </c>
      <c r="AG869" s="334" t="s">
        <v>341</v>
      </c>
      <c r="AH869" s="149"/>
      <c r="AI869" s="149"/>
      <c r="AJ869" s="335"/>
      <c r="AK869" s="149"/>
      <c r="AL869" s="327"/>
      <c r="AM869" s="149"/>
      <c r="AN869" s="327"/>
      <c r="AO869" s="327"/>
      <c r="AP869" s="149"/>
      <c r="AQ869" s="332"/>
      <c r="AR869" s="330"/>
      <c r="AS869" s="149"/>
      <c r="AT869" s="149"/>
      <c r="AU869" s="149"/>
      <c r="AV869" s="149"/>
      <c r="AW869" s="149"/>
      <c r="AX869" s="336"/>
      <c r="AY869" s="336"/>
      <c r="AZ869" s="336">
        <f t="shared" si="160"/>
        <v>0</v>
      </c>
      <c r="BA869" s="149"/>
      <c r="BB869" s="149"/>
      <c r="BC869" s="149"/>
      <c r="BD869" s="160" t="e">
        <f t="shared" si="176"/>
        <v>#DIV/0!</v>
      </c>
      <c r="BE869" s="160">
        <f t="shared" si="177"/>
        <v>0</v>
      </c>
      <c r="BF869" s="159">
        <f t="shared" si="178"/>
        <v>0</v>
      </c>
      <c r="BG869" s="159">
        <f t="shared" si="179"/>
        <v>0</v>
      </c>
      <c r="BH869" s="159">
        <f t="shared" si="180"/>
        <v>14</v>
      </c>
      <c r="BI869" s="159">
        <f t="shared" si="181"/>
        <v>0</v>
      </c>
      <c r="BJ869" s="159">
        <f t="shared" si="182"/>
        <v>0</v>
      </c>
    </row>
    <row r="870" spans="1:62" s="159" customFormat="1" ht="17.25" thickTop="1" thickBot="1">
      <c r="A870" s="326">
        <v>22465</v>
      </c>
      <c r="B870" s="327">
        <v>42648</v>
      </c>
      <c r="C870" s="149" t="s">
        <v>103</v>
      </c>
      <c r="D870" s="151">
        <v>30000</v>
      </c>
      <c r="E870" s="151"/>
      <c r="F870" s="151"/>
      <c r="G870" s="151">
        <f t="shared" ref="G870:G933" si="183">D870+E870</f>
        <v>30000</v>
      </c>
      <c r="H870" s="149"/>
      <c r="I870" s="149"/>
      <c r="J870" s="150">
        <v>110000</v>
      </c>
      <c r="K870" s="151">
        <f t="shared" si="173"/>
        <v>97345.132743362847</v>
      </c>
      <c r="L870" s="151">
        <f t="shared" si="174"/>
        <v>12654.86725663717</v>
      </c>
      <c r="M870" s="149" t="s">
        <v>3780</v>
      </c>
      <c r="N870" s="328"/>
      <c r="O870" s="329"/>
      <c r="P870" s="151">
        <f t="shared" si="175"/>
        <v>80000</v>
      </c>
      <c r="Q870" s="327">
        <v>42649</v>
      </c>
      <c r="R870" s="330" t="s">
        <v>3781</v>
      </c>
      <c r="S870" s="330"/>
      <c r="T870" s="331"/>
      <c r="U870" s="332">
        <v>27505170102998</v>
      </c>
      <c r="V870" s="326"/>
      <c r="W870" s="149"/>
      <c r="X870" s="149"/>
      <c r="Y870" s="149" t="s">
        <v>3774</v>
      </c>
      <c r="Z870" s="150"/>
      <c r="AA870" s="151">
        <f t="shared" si="172"/>
        <v>30000</v>
      </c>
      <c r="AB870" s="333">
        <f t="shared" si="159"/>
        <v>-80000</v>
      </c>
      <c r="AC870" s="327"/>
      <c r="AD870" s="149"/>
      <c r="AE870" s="327"/>
      <c r="AF870" s="334" t="s">
        <v>3676</v>
      </c>
      <c r="AG870" s="334" t="s">
        <v>585</v>
      </c>
      <c r="AH870" s="149" t="s">
        <v>39</v>
      </c>
      <c r="AI870" s="149" t="s">
        <v>36</v>
      </c>
      <c r="AJ870" s="335" t="s">
        <v>50</v>
      </c>
      <c r="AK870" s="149"/>
      <c r="AL870" s="327"/>
      <c r="AM870" s="149"/>
      <c r="AN870" s="327"/>
      <c r="AO870" s="327"/>
      <c r="AP870" s="149"/>
      <c r="AQ870" s="332"/>
      <c r="AR870" s="330"/>
      <c r="AS870" s="149"/>
      <c r="AT870" s="149"/>
      <c r="AU870" s="149" t="s">
        <v>3782</v>
      </c>
      <c r="AV870" s="149"/>
      <c r="AW870" s="149"/>
      <c r="AX870" s="336"/>
      <c r="AY870" s="336"/>
      <c r="AZ870" s="336">
        <f t="shared" si="160"/>
        <v>0</v>
      </c>
      <c r="BA870" s="149"/>
      <c r="BB870" s="149"/>
      <c r="BC870" s="149"/>
      <c r="BD870" s="160">
        <f t="shared" si="176"/>
        <v>0.27272727272727271</v>
      </c>
      <c r="BE870" s="160">
        <f t="shared" si="177"/>
        <v>0</v>
      </c>
      <c r="BF870" s="159">
        <f t="shared" si="178"/>
        <v>11</v>
      </c>
      <c r="BG870" s="159">
        <f t="shared" si="179"/>
        <v>0</v>
      </c>
      <c r="BH870" s="159">
        <f t="shared" si="180"/>
        <v>14</v>
      </c>
      <c r="BI870" s="159">
        <f t="shared" si="181"/>
        <v>0</v>
      </c>
      <c r="BJ870" s="159">
        <f t="shared" si="182"/>
        <v>0</v>
      </c>
    </row>
    <row r="871" spans="1:62" s="159" customFormat="1" ht="17.25" thickTop="1" thickBot="1">
      <c r="A871" s="326" t="s">
        <v>3783</v>
      </c>
      <c r="B871" s="327" t="s">
        <v>3784</v>
      </c>
      <c r="C871" s="149" t="s">
        <v>103</v>
      </c>
      <c r="D871" s="151">
        <v>50000</v>
      </c>
      <c r="E871" s="151"/>
      <c r="F871" s="151"/>
      <c r="G871" s="151">
        <f t="shared" si="183"/>
        <v>50000</v>
      </c>
      <c r="H871" s="149"/>
      <c r="I871" s="149"/>
      <c r="J871" s="150">
        <v>110000</v>
      </c>
      <c r="K871" s="151">
        <f t="shared" si="173"/>
        <v>97345.132743362847</v>
      </c>
      <c r="L871" s="151">
        <f t="shared" si="174"/>
        <v>12654.86725663717</v>
      </c>
      <c r="M871" s="149" t="s">
        <v>3785</v>
      </c>
      <c r="N871" s="328"/>
      <c r="O871" s="329"/>
      <c r="P871" s="151">
        <f t="shared" si="175"/>
        <v>60000</v>
      </c>
      <c r="Q871" s="327">
        <v>42633</v>
      </c>
      <c r="R871" s="330" t="s">
        <v>3786</v>
      </c>
      <c r="S871" s="330"/>
      <c r="T871" s="331"/>
      <c r="U871" s="332">
        <v>26707230102991</v>
      </c>
      <c r="V871" s="326"/>
      <c r="W871" s="149"/>
      <c r="X871" s="149"/>
      <c r="Y871" s="149" t="s">
        <v>3768</v>
      </c>
      <c r="Z871" s="150"/>
      <c r="AA871" s="151">
        <f t="shared" si="172"/>
        <v>50000</v>
      </c>
      <c r="AB871" s="333">
        <f t="shared" si="159"/>
        <v>-60000</v>
      </c>
      <c r="AC871" s="327"/>
      <c r="AD871" s="149"/>
      <c r="AE871" s="327"/>
      <c r="AF871" s="334" t="s">
        <v>405</v>
      </c>
      <c r="AG871" s="334" t="s">
        <v>1083</v>
      </c>
      <c r="AH871" s="149" t="s">
        <v>39</v>
      </c>
      <c r="AI871" s="149" t="s">
        <v>36</v>
      </c>
      <c r="AJ871" s="335" t="s">
        <v>50</v>
      </c>
      <c r="AK871" s="149"/>
      <c r="AL871" s="327"/>
      <c r="AM871" s="149"/>
      <c r="AN871" s="327"/>
      <c r="AO871" s="327"/>
      <c r="AP871" s="149"/>
      <c r="AQ871" s="332"/>
      <c r="AR871" s="330"/>
      <c r="AS871" s="149"/>
      <c r="AT871" s="149"/>
      <c r="AU871" s="149" t="s">
        <v>3787</v>
      </c>
      <c r="AV871" s="149"/>
      <c r="AW871" s="149"/>
      <c r="AX871" s="336"/>
      <c r="AY871" s="336"/>
      <c r="AZ871" s="336">
        <f t="shared" si="160"/>
        <v>0</v>
      </c>
      <c r="BA871" s="149"/>
      <c r="BB871" s="149"/>
      <c r="BC871" s="149"/>
      <c r="BD871" s="160">
        <f t="shared" si="176"/>
        <v>0.45454545454545453</v>
      </c>
      <c r="BE871" s="160">
        <f t="shared" si="177"/>
        <v>0</v>
      </c>
      <c r="BF871" s="159">
        <f t="shared" si="178"/>
        <v>11</v>
      </c>
      <c r="BG871" s="159">
        <f t="shared" si="179"/>
        <v>0</v>
      </c>
      <c r="BH871" s="159">
        <f t="shared" si="180"/>
        <v>14</v>
      </c>
      <c r="BI871" s="159">
        <f t="shared" si="181"/>
        <v>0</v>
      </c>
      <c r="BJ871" s="159">
        <f t="shared" si="182"/>
        <v>0</v>
      </c>
    </row>
    <row r="872" spans="1:62" s="159" customFormat="1" ht="17.25" thickTop="1" thickBot="1">
      <c r="A872" s="326" t="s">
        <v>3788</v>
      </c>
      <c r="B872" s="327" t="s">
        <v>3789</v>
      </c>
      <c r="C872" s="149" t="s">
        <v>103</v>
      </c>
      <c r="D872" s="151">
        <v>12250</v>
      </c>
      <c r="E872" s="151"/>
      <c r="F872" s="151"/>
      <c r="G872" s="151">
        <f t="shared" si="183"/>
        <v>12250</v>
      </c>
      <c r="H872" s="149"/>
      <c r="I872" s="149"/>
      <c r="J872" s="150">
        <v>100000</v>
      </c>
      <c r="K872" s="151">
        <f t="shared" si="173"/>
        <v>88495.575221238949</v>
      </c>
      <c r="L872" s="151">
        <f t="shared" si="174"/>
        <v>11504.424778761064</v>
      </c>
      <c r="M872" s="149" t="s">
        <v>3790</v>
      </c>
      <c r="N872" s="328"/>
      <c r="O872" s="329"/>
      <c r="P872" s="151">
        <f t="shared" si="175"/>
        <v>87750</v>
      </c>
      <c r="Q872" s="327">
        <v>42626</v>
      </c>
      <c r="R872" s="330" t="s">
        <v>3791</v>
      </c>
      <c r="S872" s="330"/>
      <c r="T872" s="331"/>
      <c r="U872" s="332">
        <v>27810312300056</v>
      </c>
      <c r="V872" s="326"/>
      <c r="W872" s="149"/>
      <c r="X872" s="149"/>
      <c r="Y872" s="149" t="s">
        <v>3768</v>
      </c>
      <c r="Z872" s="150"/>
      <c r="AA872" s="151">
        <f t="shared" si="172"/>
        <v>12250</v>
      </c>
      <c r="AB872" s="333">
        <f t="shared" si="159"/>
        <v>-87750</v>
      </c>
      <c r="AC872" s="327"/>
      <c r="AD872" s="149"/>
      <c r="AE872" s="327"/>
      <c r="AF872" s="334" t="s">
        <v>1698</v>
      </c>
      <c r="AG872" s="334" t="s">
        <v>210</v>
      </c>
      <c r="AH872" s="149" t="s">
        <v>39</v>
      </c>
      <c r="AI872" s="149" t="s">
        <v>47</v>
      </c>
      <c r="AJ872" s="335" t="s">
        <v>50</v>
      </c>
      <c r="AK872" s="149"/>
      <c r="AL872" s="327"/>
      <c r="AM872" s="149"/>
      <c r="AN872" s="327"/>
      <c r="AO872" s="327"/>
      <c r="AP872" s="149"/>
      <c r="AQ872" s="332"/>
      <c r="AR872" s="330"/>
      <c r="AS872" s="149"/>
      <c r="AT872" s="149"/>
      <c r="AU872" s="149" t="s">
        <v>3792</v>
      </c>
      <c r="AV872" s="149"/>
      <c r="AW872" s="149"/>
      <c r="AX872" s="336"/>
      <c r="AY872" s="336"/>
      <c r="AZ872" s="336">
        <f t="shared" si="160"/>
        <v>0</v>
      </c>
      <c r="BA872" s="149"/>
      <c r="BB872" s="149"/>
      <c r="BC872" s="149"/>
      <c r="BD872" s="160">
        <f t="shared" si="176"/>
        <v>0.1225</v>
      </c>
      <c r="BE872" s="160">
        <f t="shared" si="177"/>
        <v>0</v>
      </c>
      <c r="BF872" s="159">
        <f t="shared" si="178"/>
        <v>11</v>
      </c>
      <c r="BG872" s="159">
        <f t="shared" si="179"/>
        <v>0</v>
      </c>
      <c r="BH872" s="159">
        <f t="shared" si="180"/>
        <v>14</v>
      </c>
      <c r="BI872" s="159">
        <f t="shared" si="181"/>
        <v>0</v>
      </c>
      <c r="BJ872" s="159">
        <f t="shared" si="182"/>
        <v>0</v>
      </c>
    </row>
    <row r="873" spans="1:62" s="159" customFormat="1" ht="17.25" thickTop="1" thickBot="1">
      <c r="A873" s="326">
        <v>22538</v>
      </c>
      <c r="B873" s="327">
        <v>42655</v>
      </c>
      <c r="C873" s="149" t="s">
        <v>103</v>
      </c>
      <c r="D873" s="151">
        <v>1000</v>
      </c>
      <c r="E873" s="151"/>
      <c r="F873" s="151"/>
      <c r="G873" s="151">
        <f t="shared" si="183"/>
        <v>1000</v>
      </c>
      <c r="H873" s="149"/>
      <c r="I873" s="149"/>
      <c r="J873" s="150"/>
      <c r="K873" s="151">
        <f t="shared" si="173"/>
        <v>0</v>
      </c>
      <c r="L873" s="151">
        <f t="shared" si="174"/>
        <v>0</v>
      </c>
      <c r="M873" s="149" t="s">
        <v>3793</v>
      </c>
      <c r="N873" s="328"/>
      <c r="O873" s="329"/>
      <c r="P873" s="151">
        <f t="shared" si="175"/>
        <v>-1000</v>
      </c>
      <c r="Q873" s="327"/>
      <c r="R873" s="330" t="s">
        <v>3794</v>
      </c>
      <c r="S873" s="330"/>
      <c r="T873" s="331"/>
      <c r="U873" s="332">
        <v>28809150102617</v>
      </c>
      <c r="V873" s="326"/>
      <c r="W873" s="149"/>
      <c r="X873" s="149"/>
      <c r="Y873" s="149"/>
      <c r="Z873" s="150"/>
      <c r="AA873" s="151">
        <f t="shared" si="172"/>
        <v>1000</v>
      </c>
      <c r="AB873" s="333">
        <f t="shared" si="159"/>
        <v>1000</v>
      </c>
      <c r="AC873" s="327"/>
      <c r="AD873" s="149"/>
      <c r="AE873" s="327"/>
      <c r="AF873" s="334" t="s">
        <v>3739</v>
      </c>
      <c r="AG873" s="334" t="s">
        <v>341</v>
      </c>
      <c r="AH873" s="149"/>
      <c r="AI873" s="149"/>
      <c r="AJ873" s="335"/>
      <c r="AK873" s="149"/>
      <c r="AL873" s="327"/>
      <c r="AM873" s="149"/>
      <c r="AN873" s="327"/>
      <c r="AO873" s="327"/>
      <c r="AP873" s="149"/>
      <c r="AQ873" s="332"/>
      <c r="AR873" s="330"/>
      <c r="AS873" s="149"/>
      <c r="AT873" s="149"/>
      <c r="AU873" s="149"/>
      <c r="AV873" s="149"/>
      <c r="AW873" s="149"/>
      <c r="AX873" s="336"/>
      <c r="AY873" s="336"/>
      <c r="AZ873" s="336">
        <f t="shared" si="160"/>
        <v>0</v>
      </c>
      <c r="BA873" s="149"/>
      <c r="BB873" s="149"/>
      <c r="BC873" s="149"/>
      <c r="BD873" s="160" t="e">
        <f t="shared" si="176"/>
        <v>#DIV/0!</v>
      </c>
      <c r="BE873" s="160">
        <f t="shared" si="177"/>
        <v>0</v>
      </c>
      <c r="BF873" s="159">
        <f t="shared" si="178"/>
        <v>11</v>
      </c>
      <c r="BG873" s="159">
        <f t="shared" si="179"/>
        <v>0</v>
      </c>
      <c r="BH873" s="159">
        <f t="shared" si="180"/>
        <v>14</v>
      </c>
      <c r="BI873" s="159">
        <f t="shared" si="181"/>
        <v>0</v>
      </c>
      <c r="BJ873" s="159">
        <f t="shared" si="182"/>
        <v>0</v>
      </c>
    </row>
    <row r="874" spans="1:62" s="159" customFormat="1" ht="17.25" thickTop="1" thickBot="1">
      <c r="A874" s="326">
        <v>22516</v>
      </c>
      <c r="B874" s="327">
        <v>42654</v>
      </c>
      <c r="C874" s="149" t="s">
        <v>103</v>
      </c>
      <c r="D874" s="151">
        <v>1000</v>
      </c>
      <c r="E874" s="151"/>
      <c r="F874" s="151"/>
      <c r="G874" s="151">
        <f t="shared" si="183"/>
        <v>1000</v>
      </c>
      <c r="H874" s="149"/>
      <c r="I874" s="149"/>
      <c r="J874" s="150"/>
      <c r="K874" s="151">
        <f t="shared" si="173"/>
        <v>0</v>
      </c>
      <c r="L874" s="151">
        <f t="shared" si="174"/>
        <v>0</v>
      </c>
      <c r="M874" s="149" t="s">
        <v>3795</v>
      </c>
      <c r="N874" s="328"/>
      <c r="O874" s="329"/>
      <c r="P874" s="151">
        <f t="shared" si="175"/>
        <v>-1000</v>
      </c>
      <c r="Q874" s="327"/>
      <c r="R874" s="330" t="s">
        <v>3796</v>
      </c>
      <c r="S874" s="330"/>
      <c r="T874" s="331"/>
      <c r="U874" s="332">
        <v>28302210100352</v>
      </c>
      <c r="V874" s="326"/>
      <c r="W874" s="149"/>
      <c r="X874" s="149"/>
      <c r="Y874" s="149"/>
      <c r="Z874" s="150"/>
      <c r="AA874" s="151">
        <f t="shared" si="172"/>
        <v>1000</v>
      </c>
      <c r="AB874" s="333">
        <f t="shared" si="159"/>
        <v>1000</v>
      </c>
      <c r="AC874" s="327"/>
      <c r="AD874" s="149"/>
      <c r="AE874" s="327"/>
      <c r="AF874" s="334" t="s">
        <v>223</v>
      </c>
      <c r="AG874" s="334" t="s">
        <v>341</v>
      </c>
      <c r="AH874" s="149"/>
      <c r="AI874" s="149"/>
      <c r="AJ874" s="335"/>
      <c r="AK874" s="149"/>
      <c r="AL874" s="327"/>
      <c r="AM874" s="149"/>
      <c r="AN874" s="327"/>
      <c r="AO874" s="327"/>
      <c r="AP874" s="149"/>
      <c r="AQ874" s="332"/>
      <c r="AR874" s="330"/>
      <c r="AS874" s="149"/>
      <c r="AT874" s="149"/>
      <c r="AU874" s="149"/>
      <c r="AV874" s="149"/>
      <c r="AW874" s="149"/>
      <c r="AX874" s="336"/>
      <c r="AY874" s="336"/>
      <c r="AZ874" s="336">
        <f t="shared" si="160"/>
        <v>0</v>
      </c>
      <c r="BA874" s="149"/>
      <c r="BB874" s="149"/>
      <c r="BC874" s="149"/>
      <c r="BD874" s="160" t="e">
        <f t="shared" si="176"/>
        <v>#DIV/0!</v>
      </c>
      <c r="BE874" s="160">
        <f t="shared" si="177"/>
        <v>0</v>
      </c>
      <c r="BF874" s="159">
        <f t="shared" si="178"/>
        <v>11</v>
      </c>
      <c r="BG874" s="159">
        <f t="shared" si="179"/>
        <v>0</v>
      </c>
      <c r="BH874" s="159">
        <f t="shared" si="180"/>
        <v>14</v>
      </c>
      <c r="BI874" s="159">
        <f t="shared" si="181"/>
        <v>0</v>
      </c>
      <c r="BJ874" s="159">
        <f t="shared" si="182"/>
        <v>0</v>
      </c>
    </row>
    <row r="875" spans="1:62" s="159" customFormat="1" ht="17.25" thickTop="1" thickBot="1">
      <c r="A875" s="326" t="s">
        <v>3797</v>
      </c>
      <c r="B875" s="327" t="s">
        <v>3798</v>
      </c>
      <c r="C875" s="149" t="s">
        <v>103</v>
      </c>
      <c r="D875" s="151">
        <v>11210</v>
      </c>
      <c r="E875" s="151"/>
      <c r="F875" s="151"/>
      <c r="G875" s="151">
        <f t="shared" si="183"/>
        <v>11210</v>
      </c>
      <c r="H875" s="149"/>
      <c r="I875" s="149"/>
      <c r="J875" s="150">
        <v>95000</v>
      </c>
      <c r="K875" s="151">
        <f t="shared" si="173"/>
        <v>84070.796460176993</v>
      </c>
      <c r="L875" s="151">
        <f t="shared" si="174"/>
        <v>10929.203539823009</v>
      </c>
      <c r="M875" s="149" t="s">
        <v>3799</v>
      </c>
      <c r="N875" s="328"/>
      <c r="O875" s="329"/>
      <c r="P875" s="151">
        <f t="shared" si="175"/>
        <v>83790</v>
      </c>
      <c r="Q875" s="327">
        <v>42638</v>
      </c>
      <c r="R875" s="330" t="s">
        <v>3800</v>
      </c>
      <c r="S875" s="330"/>
      <c r="T875" s="331"/>
      <c r="U875" s="332">
        <v>28001010129399</v>
      </c>
      <c r="V875" s="326"/>
      <c r="W875" s="149"/>
      <c r="X875" s="149"/>
      <c r="Y875" s="149" t="s">
        <v>3801</v>
      </c>
      <c r="Z875" s="150"/>
      <c r="AA875" s="151">
        <f t="shared" si="172"/>
        <v>11210</v>
      </c>
      <c r="AB875" s="333">
        <f t="shared" si="159"/>
        <v>-83790</v>
      </c>
      <c r="AC875" s="327"/>
      <c r="AD875" s="149"/>
      <c r="AE875" s="327"/>
      <c r="AF875" s="334" t="s">
        <v>405</v>
      </c>
      <c r="AG875" s="334" t="s">
        <v>1083</v>
      </c>
      <c r="AH875" s="149" t="s">
        <v>39</v>
      </c>
      <c r="AI875" s="149" t="s">
        <v>47</v>
      </c>
      <c r="AJ875" s="335" t="s">
        <v>50</v>
      </c>
      <c r="AK875" s="149"/>
      <c r="AL875" s="327"/>
      <c r="AM875" s="149"/>
      <c r="AN875" s="327"/>
      <c r="AO875" s="327"/>
      <c r="AP875" s="149"/>
      <c r="AQ875" s="332"/>
      <c r="AR875" s="330"/>
      <c r="AS875" s="149"/>
      <c r="AT875" s="149"/>
      <c r="AU875" s="149" t="s">
        <v>3802</v>
      </c>
      <c r="AV875" s="149"/>
      <c r="AW875" s="149"/>
      <c r="AX875" s="336"/>
      <c r="AY875" s="336"/>
      <c r="AZ875" s="336">
        <f t="shared" si="160"/>
        <v>0</v>
      </c>
      <c r="BA875" s="149"/>
      <c r="BB875" s="149"/>
      <c r="BC875" s="149"/>
      <c r="BD875" s="160">
        <f t="shared" si="176"/>
        <v>0.11799999999999999</v>
      </c>
      <c r="BE875" s="160">
        <f t="shared" si="177"/>
        <v>0</v>
      </c>
      <c r="BF875" s="159">
        <f t="shared" si="178"/>
        <v>11</v>
      </c>
      <c r="BG875" s="159">
        <f t="shared" si="179"/>
        <v>0</v>
      </c>
      <c r="BH875" s="159">
        <f t="shared" si="180"/>
        <v>14</v>
      </c>
      <c r="BI875" s="159">
        <f t="shared" si="181"/>
        <v>0</v>
      </c>
      <c r="BJ875" s="159">
        <f t="shared" si="182"/>
        <v>0</v>
      </c>
    </row>
    <row r="876" spans="1:62" s="159" customFormat="1" ht="17.25" thickTop="1" thickBot="1">
      <c r="A876" s="326">
        <v>19869</v>
      </c>
      <c r="B876" s="327">
        <v>42492</v>
      </c>
      <c r="C876" s="149" t="s">
        <v>103</v>
      </c>
      <c r="D876" s="151">
        <v>1000</v>
      </c>
      <c r="E876" s="151"/>
      <c r="F876" s="151"/>
      <c r="G876" s="151">
        <f t="shared" si="183"/>
        <v>1000</v>
      </c>
      <c r="H876" s="149"/>
      <c r="I876" s="149"/>
      <c r="J876" s="150">
        <v>100000</v>
      </c>
      <c r="K876" s="151">
        <f t="shared" si="173"/>
        <v>88495.575221238949</v>
      </c>
      <c r="L876" s="151">
        <f t="shared" si="174"/>
        <v>11504.424778761064</v>
      </c>
      <c r="M876" s="149" t="s">
        <v>3803</v>
      </c>
      <c r="N876" s="328"/>
      <c r="O876" s="329"/>
      <c r="P876" s="151">
        <f t="shared" si="175"/>
        <v>99000</v>
      </c>
      <c r="Q876" s="327"/>
      <c r="R876" s="330"/>
      <c r="S876" s="330"/>
      <c r="T876" s="331"/>
      <c r="U876" s="332">
        <v>27304210103652</v>
      </c>
      <c r="V876" s="326"/>
      <c r="W876" s="149"/>
      <c r="X876" s="149"/>
      <c r="Y876" s="149" t="s">
        <v>2498</v>
      </c>
      <c r="Z876" s="150"/>
      <c r="AA876" s="151">
        <f t="shared" si="172"/>
        <v>1000</v>
      </c>
      <c r="AB876" s="333">
        <f t="shared" si="159"/>
        <v>-99000</v>
      </c>
      <c r="AC876" s="327"/>
      <c r="AD876" s="149"/>
      <c r="AE876" s="327"/>
      <c r="AF876" s="334" t="s">
        <v>341</v>
      </c>
      <c r="AG876" s="334" t="s">
        <v>341</v>
      </c>
      <c r="AH876" s="149"/>
      <c r="AI876" s="149"/>
      <c r="AJ876" s="335"/>
      <c r="AK876" s="149"/>
      <c r="AL876" s="327"/>
      <c r="AM876" s="149"/>
      <c r="AN876" s="327"/>
      <c r="AO876" s="327"/>
      <c r="AP876" s="149"/>
      <c r="AQ876" s="332"/>
      <c r="AR876" s="330"/>
      <c r="AS876" s="149"/>
      <c r="AT876" s="149"/>
      <c r="AU876" s="149"/>
      <c r="AV876" s="149"/>
      <c r="AW876" s="149"/>
      <c r="AX876" s="336"/>
      <c r="AY876" s="336"/>
      <c r="AZ876" s="336">
        <f t="shared" si="160"/>
        <v>0</v>
      </c>
      <c r="BA876" s="149"/>
      <c r="BB876" s="149"/>
      <c r="BC876" s="149"/>
      <c r="BD876" s="160">
        <f t="shared" si="176"/>
        <v>0.01</v>
      </c>
      <c r="BE876" s="160">
        <f t="shared" si="177"/>
        <v>0</v>
      </c>
      <c r="BF876" s="159">
        <f t="shared" si="178"/>
        <v>0</v>
      </c>
      <c r="BG876" s="159">
        <f t="shared" si="179"/>
        <v>0</v>
      </c>
      <c r="BH876" s="159">
        <f t="shared" si="180"/>
        <v>14</v>
      </c>
      <c r="BI876" s="159">
        <f t="shared" si="181"/>
        <v>0</v>
      </c>
      <c r="BJ876" s="159">
        <f t="shared" si="182"/>
        <v>0</v>
      </c>
    </row>
    <row r="877" spans="1:62" s="159" customFormat="1" ht="17.25" thickTop="1" thickBot="1">
      <c r="A877" s="326">
        <v>20781</v>
      </c>
      <c r="B877" s="327">
        <v>42550</v>
      </c>
      <c r="C877" s="149" t="s">
        <v>103</v>
      </c>
      <c r="D877" s="151">
        <v>2000</v>
      </c>
      <c r="E877" s="151"/>
      <c r="F877" s="151"/>
      <c r="G877" s="151">
        <f t="shared" si="183"/>
        <v>2000</v>
      </c>
      <c r="H877" s="149"/>
      <c r="I877" s="149"/>
      <c r="J877" s="150"/>
      <c r="K877" s="151">
        <f t="shared" si="173"/>
        <v>0</v>
      </c>
      <c r="L877" s="151">
        <f t="shared" si="174"/>
        <v>0</v>
      </c>
      <c r="M877" s="149" t="s">
        <v>3804</v>
      </c>
      <c r="N877" s="328"/>
      <c r="O877" s="329"/>
      <c r="P877" s="151">
        <f t="shared" si="175"/>
        <v>-2000</v>
      </c>
      <c r="Q877" s="327"/>
      <c r="R877" s="330" t="s">
        <v>3805</v>
      </c>
      <c r="S877" s="330"/>
      <c r="T877" s="331"/>
      <c r="U877" s="332">
        <v>27702228800178</v>
      </c>
      <c r="V877" s="326"/>
      <c r="W877" s="149"/>
      <c r="X877" s="149"/>
      <c r="Y877" s="149"/>
      <c r="Z877" s="150"/>
      <c r="AA877" s="151">
        <f t="shared" si="172"/>
        <v>2000</v>
      </c>
      <c r="AB877" s="333">
        <f t="shared" ref="AB877:AB940" si="184">AA877-J877</f>
        <v>2000</v>
      </c>
      <c r="AC877" s="327"/>
      <c r="AD877" s="149"/>
      <c r="AE877" s="327"/>
      <c r="AF877" s="334" t="s">
        <v>341</v>
      </c>
      <c r="AG877" s="334" t="s">
        <v>341</v>
      </c>
      <c r="AH877" s="149"/>
      <c r="AI877" s="149"/>
      <c r="AJ877" s="335"/>
      <c r="AK877" s="149"/>
      <c r="AL877" s="327"/>
      <c r="AM877" s="149"/>
      <c r="AN877" s="327"/>
      <c r="AO877" s="327"/>
      <c r="AP877" s="149"/>
      <c r="AQ877" s="332"/>
      <c r="AR877" s="330"/>
      <c r="AS877" s="149"/>
      <c r="AT877" s="149"/>
      <c r="AU877" s="149"/>
      <c r="AV877" s="149"/>
      <c r="AW877" s="149"/>
      <c r="AX877" s="336"/>
      <c r="AY877" s="336"/>
      <c r="AZ877" s="336">
        <f t="shared" ref="AZ877:AZ940" si="185">(AX877*35%)-AY877</f>
        <v>0</v>
      </c>
      <c r="BA877" s="149"/>
      <c r="BB877" s="149"/>
      <c r="BC877" s="149"/>
      <c r="BD877" s="160" t="e">
        <f t="shared" si="176"/>
        <v>#DIV/0!</v>
      </c>
      <c r="BE877" s="160">
        <f t="shared" si="177"/>
        <v>0</v>
      </c>
      <c r="BF877" s="159">
        <f t="shared" si="178"/>
        <v>11</v>
      </c>
      <c r="BG877" s="159">
        <f t="shared" si="179"/>
        <v>0</v>
      </c>
      <c r="BH877" s="159">
        <f t="shared" si="180"/>
        <v>14</v>
      </c>
      <c r="BI877" s="159">
        <f t="shared" si="181"/>
        <v>0</v>
      </c>
      <c r="BJ877" s="159">
        <f t="shared" si="182"/>
        <v>0</v>
      </c>
    </row>
    <row r="878" spans="1:62" s="159" customFormat="1" ht="17.25" thickTop="1" thickBot="1">
      <c r="A878" s="326">
        <v>21418</v>
      </c>
      <c r="B878" s="327">
        <v>42581</v>
      </c>
      <c r="C878" s="149" t="s">
        <v>103</v>
      </c>
      <c r="D878" s="151">
        <v>1000</v>
      </c>
      <c r="E878" s="151"/>
      <c r="F878" s="151"/>
      <c r="G878" s="151">
        <f t="shared" si="183"/>
        <v>1000</v>
      </c>
      <c r="H878" s="149"/>
      <c r="I878" s="149"/>
      <c r="J878" s="150"/>
      <c r="K878" s="151">
        <f t="shared" si="173"/>
        <v>0</v>
      </c>
      <c r="L878" s="151">
        <f t="shared" si="174"/>
        <v>0</v>
      </c>
      <c r="M878" s="149" t="s">
        <v>3806</v>
      </c>
      <c r="N878" s="328"/>
      <c r="O878" s="329"/>
      <c r="P878" s="151">
        <f t="shared" si="175"/>
        <v>-1000</v>
      </c>
      <c r="Q878" s="327"/>
      <c r="R878" s="330" t="s">
        <v>3807</v>
      </c>
      <c r="S878" s="330"/>
      <c r="T878" s="331"/>
      <c r="U878" s="332">
        <v>28602070102159</v>
      </c>
      <c r="V878" s="326"/>
      <c r="W878" s="149"/>
      <c r="X878" s="149"/>
      <c r="Y878" s="149"/>
      <c r="Z878" s="150"/>
      <c r="AA878" s="151">
        <f t="shared" si="172"/>
        <v>1000</v>
      </c>
      <c r="AB878" s="333">
        <f t="shared" si="184"/>
        <v>1000</v>
      </c>
      <c r="AC878" s="327"/>
      <c r="AD878" s="149"/>
      <c r="AE878" s="327"/>
      <c r="AF878" s="334" t="s">
        <v>3808</v>
      </c>
      <c r="AG878" s="334" t="s">
        <v>585</v>
      </c>
      <c r="AH878" s="149"/>
      <c r="AI878" s="149"/>
      <c r="AJ878" s="335"/>
      <c r="AK878" s="149"/>
      <c r="AL878" s="327"/>
      <c r="AM878" s="149"/>
      <c r="AN878" s="327"/>
      <c r="AO878" s="327"/>
      <c r="AP878" s="149"/>
      <c r="AQ878" s="332"/>
      <c r="AR878" s="330"/>
      <c r="AS878" s="149"/>
      <c r="AT878" s="149"/>
      <c r="AU878" s="149"/>
      <c r="AV878" s="149"/>
      <c r="AW878" s="149"/>
      <c r="AX878" s="336"/>
      <c r="AY878" s="336"/>
      <c r="AZ878" s="336">
        <f t="shared" si="185"/>
        <v>0</v>
      </c>
      <c r="BA878" s="149"/>
      <c r="BB878" s="149"/>
      <c r="BC878" s="149"/>
      <c r="BD878" s="160" t="e">
        <f t="shared" si="176"/>
        <v>#DIV/0!</v>
      </c>
      <c r="BE878" s="160">
        <f t="shared" si="177"/>
        <v>0</v>
      </c>
      <c r="BF878" s="159">
        <f t="shared" si="178"/>
        <v>11</v>
      </c>
      <c r="BG878" s="159">
        <f t="shared" si="179"/>
        <v>0</v>
      </c>
      <c r="BH878" s="159">
        <f t="shared" si="180"/>
        <v>14</v>
      </c>
      <c r="BI878" s="159">
        <f t="shared" si="181"/>
        <v>0</v>
      </c>
      <c r="BJ878" s="159">
        <f t="shared" si="182"/>
        <v>0</v>
      </c>
    </row>
    <row r="879" spans="1:62" s="159" customFormat="1" ht="17.25" thickTop="1" thickBot="1">
      <c r="A879" s="326">
        <v>20948</v>
      </c>
      <c r="B879" s="327">
        <v>42560</v>
      </c>
      <c r="C879" s="149" t="s">
        <v>103</v>
      </c>
      <c r="D879" s="151">
        <v>500</v>
      </c>
      <c r="E879" s="151"/>
      <c r="F879" s="151"/>
      <c r="G879" s="151">
        <f t="shared" si="183"/>
        <v>500</v>
      </c>
      <c r="H879" s="149"/>
      <c r="I879" s="149"/>
      <c r="J879" s="150"/>
      <c r="K879" s="151">
        <f t="shared" si="173"/>
        <v>0</v>
      </c>
      <c r="L879" s="151">
        <f t="shared" si="174"/>
        <v>0</v>
      </c>
      <c r="M879" s="149" t="s">
        <v>3809</v>
      </c>
      <c r="N879" s="328"/>
      <c r="O879" s="329"/>
      <c r="P879" s="151">
        <f t="shared" si="175"/>
        <v>-500</v>
      </c>
      <c r="Q879" s="327"/>
      <c r="R879" s="330"/>
      <c r="S879" s="330"/>
      <c r="T879" s="331"/>
      <c r="U879" s="332">
        <v>27401100103776</v>
      </c>
      <c r="V879" s="326"/>
      <c r="W879" s="149"/>
      <c r="X879" s="149"/>
      <c r="Y879" s="149"/>
      <c r="Z879" s="150"/>
      <c r="AA879" s="151">
        <f t="shared" ref="AA879:AA893" si="186">D879+Z879</f>
        <v>500</v>
      </c>
      <c r="AB879" s="333">
        <f t="shared" si="184"/>
        <v>500</v>
      </c>
      <c r="AC879" s="327"/>
      <c r="AD879" s="149"/>
      <c r="AE879" s="327"/>
      <c r="AF879" s="334" t="s">
        <v>281</v>
      </c>
      <c r="AG879" s="334" t="s">
        <v>210</v>
      </c>
      <c r="AH879" s="149"/>
      <c r="AI879" s="149"/>
      <c r="AJ879" s="335"/>
      <c r="AK879" s="149"/>
      <c r="AL879" s="327"/>
      <c r="AM879" s="149"/>
      <c r="AN879" s="327"/>
      <c r="AO879" s="327"/>
      <c r="AP879" s="149"/>
      <c r="AQ879" s="332"/>
      <c r="AR879" s="330"/>
      <c r="AS879" s="149"/>
      <c r="AT879" s="149"/>
      <c r="AU879" s="149"/>
      <c r="AV879" s="149"/>
      <c r="AW879" s="149"/>
      <c r="AX879" s="336"/>
      <c r="AY879" s="336"/>
      <c r="AZ879" s="336">
        <f t="shared" si="185"/>
        <v>0</v>
      </c>
      <c r="BA879" s="149"/>
      <c r="BB879" s="149"/>
      <c r="BC879" s="149"/>
      <c r="BD879" s="160" t="e">
        <f t="shared" si="176"/>
        <v>#DIV/0!</v>
      </c>
      <c r="BE879" s="160">
        <f t="shared" si="177"/>
        <v>0</v>
      </c>
      <c r="BF879" s="159">
        <f t="shared" si="178"/>
        <v>0</v>
      </c>
      <c r="BG879" s="159">
        <f t="shared" si="179"/>
        <v>0</v>
      </c>
      <c r="BH879" s="159">
        <f t="shared" si="180"/>
        <v>14</v>
      </c>
      <c r="BI879" s="159">
        <f t="shared" si="181"/>
        <v>0</v>
      </c>
      <c r="BJ879" s="159">
        <f t="shared" si="182"/>
        <v>0</v>
      </c>
    </row>
    <row r="880" spans="1:62" s="159" customFormat="1" ht="17.25" thickTop="1" thickBot="1">
      <c r="A880" s="326">
        <v>22040</v>
      </c>
      <c r="B880" s="327">
        <v>42617</v>
      </c>
      <c r="C880" s="149" t="s">
        <v>103</v>
      </c>
      <c r="D880" s="151">
        <v>500</v>
      </c>
      <c r="E880" s="151"/>
      <c r="F880" s="151"/>
      <c r="G880" s="151">
        <f t="shared" si="183"/>
        <v>500</v>
      </c>
      <c r="H880" s="149"/>
      <c r="I880" s="149"/>
      <c r="J880" s="150"/>
      <c r="K880" s="151">
        <f t="shared" ref="K880:K911" si="187">J880/(1.13)</f>
        <v>0</v>
      </c>
      <c r="L880" s="151">
        <f t="shared" ref="L880:L911" si="188">K880*0.13</f>
        <v>0</v>
      </c>
      <c r="M880" s="149" t="s">
        <v>3810</v>
      </c>
      <c r="N880" s="328"/>
      <c r="O880" s="329"/>
      <c r="P880" s="151">
        <f t="shared" ref="P880:P911" si="189">J880-D880</f>
        <v>-500</v>
      </c>
      <c r="Q880" s="327"/>
      <c r="R880" s="330"/>
      <c r="S880" s="330"/>
      <c r="T880" s="331"/>
      <c r="U880" s="332">
        <v>26508311201877</v>
      </c>
      <c r="V880" s="326"/>
      <c r="W880" s="149"/>
      <c r="X880" s="149"/>
      <c r="Y880" s="149"/>
      <c r="Z880" s="150"/>
      <c r="AA880" s="151">
        <f t="shared" si="186"/>
        <v>500</v>
      </c>
      <c r="AB880" s="333">
        <f t="shared" si="184"/>
        <v>500</v>
      </c>
      <c r="AC880" s="327"/>
      <c r="AD880" s="149"/>
      <c r="AE880" s="327"/>
      <c r="AF880" s="334" t="s">
        <v>3811</v>
      </c>
      <c r="AG880" s="334" t="s">
        <v>585</v>
      </c>
      <c r="AH880" s="149"/>
      <c r="AI880" s="149"/>
      <c r="AJ880" s="335"/>
      <c r="AK880" s="149"/>
      <c r="AL880" s="327"/>
      <c r="AM880" s="149"/>
      <c r="AN880" s="327"/>
      <c r="AO880" s="327"/>
      <c r="AP880" s="149"/>
      <c r="AQ880" s="332"/>
      <c r="AR880" s="330"/>
      <c r="AS880" s="149"/>
      <c r="AT880" s="149"/>
      <c r="AU880" s="149"/>
      <c r="AV880" s="149"/>
      <c r="AW880" s="149"/>
      <c r="AX880" s="336"/>
      <c r="AY880" s="336"/>
      <c r="AZ880" s="336">
        <f t="shared" si="185"/>
        <v>0</v>
      </c>
      <c r="BA880" s="149"/>
      <c r="BB880" s="149"/>
      <c r="BC880" s="149"/>
      <c r="BD880" s="160" t="e">
        <f t="shared" si="176"/>
        <v>#DIV/0!</v>
      </c>
      <c r="BE880" s="160">
        <f t="shared" si="177"/>
        <v>0</v>
      </c>
      <c r="BF880" s="159">
        <f t="shared" si="178"/>
        <v>0</v>
      </c>
      <c r="BG880" s="159">
        <f t="shared" si="179"/>
        <v>0</v>
      </c>
      <c r="BH880" s="159">
        <f t="shared" si="180"/>
        <v>14</v>
      </c>
      <c r="BI880" s="159">
        <f t="shared" si="181"/>
        <v>0</v>
      </c>
      <c r="BJ880" s="159">
        <f t="shared" si="182"/>
        <v>0</v>
      </c>
    </row>
    <row r="881" spans="1:62" s="159" customFormat="1" ht="17.25" thickTop="1" thickBot="1">
      <c r="A881" s="326">
        <v>22557</v>
      </c>
      <c r="B881" s="327">
        <v>42657</v>
      </c>
      <c r="C881" s="149" t="s">
        <v>103</v>
      </c>
      <c r="D881" s="151">
        <v>500</v>
      </c>
      <c r="E881" s="151"/>
      <c r="F881" s="151"/>
      <c r="G881" s="151">
        <f t="shared" si="183"/>
        <v>500</v>
      </c>
      <c r="H881" s="149"/>
      <c r="I881" s="149"/>
      <c r="J881" s="150"/>
      <c r="K881" s="151">
        <f t="shared" si="187"/>
        <v>0</v>
      </c>
      <c r="L881" s="151">
        <f t="shared" si="188"/>
        <v>0</v>
      </c>
      <c r="M881" s="149" t="s">
        <v>3812</v>
      </c>
      <c r="N881" s="328"/>
      <c r="O881" s="329"/>
      <c r="P881" s="151">
        <f t="shared" si="189"/>
        <v>-500</v>
      </c>
      <c r="Q881" s="327"/>
      <c r="R881" s="330" t="s">
        <v>3813</v>
      </c>
      <c r="S881" s="330"/>
      <c r="T881" s="331"/>
      <c r="U881" s="332">
        <v>28010011209026</v>
      </c>
      <c r="V881" s="326"/>
      <c r="W881" s="149"/>
      <c r="X881" s="149"/>
      <c r="Y881" s="149"/>
      <c r="Z881" s="150"/>
      <c r="AA881" s="151">
        <f t="shared" si="186"/>
        <v>500</v>
      </c>
      <c r="AB881" s="333">
        <f t="shared" si="184"/>
        <v>500</v>
      </c>
      <c r="AC881" s="327"/>
      <c r="AD881" s="149"/>
      <c r="AE881" s="327"/>
      <c r="AF881" s="334" t="s">
        <v>3814</v>
      </c>
      <c r="AG881" s="334" t="s">
        <v>1083</v>
      </c>
      <c r="AH881" s="149"/>
      <c r="AI881" s="149"/>
      <c r="AJ881" s="335"/>
      <c r="AK881" s="149"/>
      <c r="AL881" s="327"/>
      <c r="AM881" s="149"/>
      <c r="AN881" s="327"/>
      <c r="AO881" s="327"/>
      <c r="AP881" s="149"/>
      <c r="AQ881" s="332"/>
      <c r="AR881" s="330"/>
      <c r="AS881" s="149"/>
      <c r="AT881" s="149"/>
      <c r="AU881" s="149"/>
      <c r="AV881" s="149"/>
      <c r="AW881" s="149"/>
      <c r="AX881" s="336"/>
      <c r="AY881" s="336"/>
      <c r="AZ881" s="336">
        <f t="shared" si="185"/>
        <v>0</v>
      </c>
      <c r="BA881" s="149"/>
      <c r="BB881" s="149"/>
      <c r="BC881" s="149"/>
      <c r="BD881" s="160" t="e">
        <f t="shared" si="176"/>
        <v>#DIV/0!</v>
      </c>
      <c r="BE881" s="160">
        <f t="shared" si="177"/>
        <v>0</v>
      </c>
      <c r="BF881" s="159">
        <f t="shared" si="178"/>
        <v>11</v>
      </c>
      <c r="BG881" s="159">
        <f t="shared" si="179"/>
        <v>0</v>
      </c>
      <c r="BH881" s="159">
        <f t="shared" si="180"/>
        <v>14</v>
      </c>
      <c r="BI881" s="159">
        <f t="shared" si="181"/>
        <v>0</v>
      </c>
      <c r="BJ881" s="159">
        <f t="shared" si="182"/>
        <v>0</v>
      </c>
    </row>
    <row r="882" spans="1:62" s="159" customFormat="1" ht="17.25" thickTop="1" thickBot="1">
      <c r="A882" s="326">
        <v>22846</v>
      </c>
      <c r="B882" s="327">
        <v>42677</v>
      </c>
      <c r="C882" s="149" t="s">
        <v>103</v>
      </c>
      <c r="D882" s="151">
        <v>200</v>
      </c>
      <c r="E882" s="151"/>
      <c r="F882" s="151"/>
      <c r="G882" s="151">
        <f t="shared" si="183"/>
        <v>200</v>
      </c>
      <c r="H882" s="149"/>
      <c r="I882" s="149"/>
      <c r="J882" s="150"/>
      <c r="K882" s="151">
        <f t="shared" si="187"/>
        <v>0</v>
      </c>
      <c r="L882" s="151">
        <f t="shared" si="188"/>
        <v>0</v>
      </c>
      <c r="M882" s="149" t="s">
        <v>3815</v>
      </c>
      <c r="N882" s="328"/>
      <c r="O882" s="329"/>
      <c r="P882" s="151">
        <f t="shared" si="189"/>
        <v>-200</v>
      </c>
      <c r="Q882" s="327"/>
      <c r="R882" s="330"/>
      <c r="S882" s="330"/>
      <c r="T882" s="331"/>
      <c r="U882" s="332">
        <v>27606160100076</v>
      </c>
      <c r="V882" s="326"/>
      <c r="W882" s="149"/>
      <c r="X882" s="149"/>
      <c r="Y882" s="149"/>
      <c r="Z882" s="150"/>
      <c r="AA882" s="151">
        <f t="shared" si="186"/>
        <v>200</v>
      </c>
      <c r="AB882" s="333">
        <f t="shared" si="184"/>
        <v>200</v>
      </c>
      <c r="AC882" s="327"/>
      <c r="AD882" s="149"/>
      <c r="AE882" s="327"/>
      <c r="AF882" s="334" t="s">
        <v>1698</v>
      </c>
      <c r="AG882" s="334" t="s">
        <v>210</v>
      </c>
      <c r="AH882" s="149"/>
      <c r="AI882" s="149"/>
      <c r="AJ882" s="335"/>
      <c r="AK882" s="149"/>
      <c r="AL882" s="327"/>
      <c r="AM882" s="149"/>
      <c r="AN882" s="327"/>
      <c r="AO882" s="327"/>
      <c r="AP882" s="149"/>
      <c r="AQ882" s="332"/>
      <c r="AR882" s="330"/>
      <c r="AS882" s="149"/>
      <c r="AT882" s="149"/>
      <c r="AU882" s="149"/>
      <c r="AV882" s="149"/>
      <c r="AW882" s="149"/>
      <c r="AX882" s="336"/>
      <c r="AY882" s="336"/>
      <c r="AZ882" s="336">
        <f t="shared" si="185"/>
        <v>0</v>
      </c>
      <c r="BA882" s="149"/>
      <c r="BB882" s="149"/>
      <c r="BC882" s="149"/>
      <c r="BD882" s="160" t="e">
        <f t="shared" si="176"/>
        <v>#DIV/0!</v>
      </c>
      <c r="BE882" s="160">
        <f t="shared" si="177"/>
        <v>0</v>
      </c>
      <c r="BF882" s="159">
        <f t="shared" si="178"/>
        <v>0</v>
      </c>
      <c r="BG882" s="159">
        <f t="shared" si="179"/>
        <v>0</v>
      </c>
      <c r="BH882" s="159">
        <f t="shared" si="180"/>
        <v>14</v>
      </c>
      <c r="BI882" s="159">
        <f t="shared" si="181"/>
        <v>0</v>
      </c>
      <c r="BJ882" s="159">
        <f t="shared" si="182"/>
        <v>0</v>
      </c>
    </row>
    <row r="883" spans="1:62" s="159" customFormat="1" ht="17.25" thickTop="1" thickBot="1">
      <c r="A883" s="326">
        <v>22907</v>
      </c>
      <c r="B883" s="327">
        <v>42679</v>
      </c>
      <c r="C883" s="149" t="s">
        <v>103</v>
      </c>
      <c r="D883" s="151">
        <v>250</v>
      </c>
      <c r="E883" s="151"/>
      <c r="F883" s="151"/>
      <c r="G883" s="151">
        <f t="shared" si="183"/>
        <v>250</v>
      </c>
      <c r="H883" s="149"/>
      <c r="I883" s="149"/>
      <c r="J883" s="150"/>
      <c r="K883" s="151">
        <f t="shared" si="187"/>
        <v>0</v>
      </c>
      <c r="L883" s="151">
        <f t="shared" si="188"/>
        <v>0</v>
      </c>
      <c r="M883" s="149" t="s">
        <v>3816</v>
      </c>
      <c r="N883" s="328"/>
      <c r="O883" s="329"/>
      <c r="P883" s="151">
        <f t="shared" si="189"/>
        <v>-250</v>
      </c>
      <c r="Q883" s="327"/>
      <c r="R883" s="330" t="s">
        <v>3817</v>
      </c>
      <c r="S883" s="330"/>
      <c r="T883" s="331"/>
      <c r="U883" s="332">
        <v>26210312500895</v>
      </c>
      <c r="V883" s="326"/>
      <c r="W883" s="149"/>
      <c r="X883" s="149"/>
      <c r="Y883" s="149"/>
      <c r="Z883" s="150"/>
      <c r="AA883" s="151">
        <f t="shared" si="186"/>
        <v>250</v>
      </c>
      <c r="AB883" s="333">
        <f t="shared" si="184"/>
        <v>250</v>
      </c>
      <c r="AC883" s="327"/>
      <c r="AD883" s="149"/>
      <c r="AE883" s="327"/>
      <c r="AF883" s="334" t="s">
        <v>3739</v>
      </c>
      <c r="AG883" s="334" t="s">
        <v>341</v>
      </c>
      <c r="AH883" s="149"/>
      <c r="AI883" s="149"/>
      <c r="AJ883" s="335"/>
      <c r="AK883" s="149"/>
      <c r="AL883" s="327"/>
      <c r="AM883" s="149"/>
      <c r="AN883" s="327"/>
      <c r="AO883" s="327"/>
      <c r="AP883" s="149"/>
      <c r="AQ883" s="332"/>
      <c r="AR883" s="330"/>
      <c r="AS883" s="149"/>
      <c r="AT883" s="149"/>
      <c r="AU883" s="149"/>
      <c r="AV883" s="149"/>
      <c r="AW883" s="149"/>
      <c r="AX883" s="336"/>
      <c r="AY883" s="336"/>
      <c r="AZ883" s="336">
        <f t="shared" si="185"/>
        <v>0</v>
      </c>
      <c r="BA883" s="149"/>
      <c r="BB883" s="149"/>
      <c r="BC883" s="149"/>
      <c r="BD883" s="160" t="e">
        <f t="shared" si="176"/>
        <v>#DIV/0!</v>
      </c>
      <c r="BE883" s="160">
        <f t="shared" si="177"/>
        <v>0</v>
      </c>
      <c r="BF883" s="159">
        <f t="shared" si="178"/>
        <v>11</v>
      </c>
      <c r="BG883" s="159">
        <f t="shared" si="179"/>
        <v>0</v>
      </c>
      <c r="BH883" s="159">
        <f t="shared" si="180"/>
        <v>14</v>
      </c>
      <c r="BI883" s="159">
        <f t="shared" si="181"/>
        <v>0</v>
      </c>
      <c r="BJ883" s="159">
        <f t="shared" si="182"/>
        <v>0</v>
      </c>
    </row>
    <row r="884" spans="1:62" s="159" customFormat="1" ht="17.25" thickTop="1" thickBot="1">
      <c r="A884" s="326">
        <v>22908</v>
      </c>
      <c r="B884" s="327">
        <v>42679</v>
      </c>
      <c r="C884" s="149" t="s">
        <v>103</v>
      </c>
      <c r="D884" s="151">
        <v>250</v>
      </c>
      <c r="E884" s="151"/>
      <c r="F884" s="151"/>
      <c r="G884" s="151">
        <f t="shared" si="183"/>
        <v>250</v>
      </c>
      <c r="H884" s="149"/>
      <c r="I884" s="149"/>
      <c r="J884" s="150"/>
      <c r="K884" s="151">
        <f t="shared" si="187"/>
        <v>0</v>
      </c>
      <c r="L884" s="151">
        <f t="shared" si="188"/>
        <v>0</v>
      </c>
      <c r="M884" s="149" t="s">
        <v>3818</v>
      </c>
      <c r="N884" s="328"/>
      <c r="O884" s="329"/>
      <c r="P884" s="151">
        <f t="shared" si="189"/>
        <v>-250</v>
      </c>
      <c r="Q884" s="327"/>
      <c r="R884" s="330"/>
      <c r="S884" s="330"/>
      <c r="T884" s="331"/>
      <c r="U884" s="332">
        <v>28909050103211</v>
      </c>
      <c r="V884" s="326"/>
      <c r="W884" s="149"/>
      <c r="X884" s="149"/>
      <c r="Y884" s="149"/>
      <c r="Z884" s="150"/>
      <c r="AA884" s="151">
        <f t="shared" si="186"/>
        <v>250</v>
      </c>
      <c r="AB884" s="333">
        <f t="shared" si="184"/>
        <v>250</v>
      </c>
      <c r="AC884" s="327"/>
      <c r="AD884" s="149"/>
      <c r="AE884" s="327"/>
      <c r="AF884" s="334" t="s">
        <v>3739</v>
      </c>
      <c r="AG884" s="334" t="s">
        <v>341</v>
      </c>
      <c r="AH884" s="149"/>
      <c r="AI884" s="149"/>
      <c r="AJ884" s="335"/>
      <c r="AK884" s="149"/>
      <c r="AL884" s="327"/>
      <c r="AM884" s="149"/>
      <c r="AN884" s="327"/>
      <c r="AO884" s="327"/>
      <c r="AP884" s="149"/>
      <c r="AQ884" s="332"/>
      <c r="AR884" s="330"/>
      <c r="AS884" s="149"/>
      <c r="AT884" s="149"/>
      <c r="AU884" s="149"/>
      <c r="AV884" s="149"/>
      <c r="AW884" s="149"/>
      <c r="AX884" s="336"/>
      <c r="AY884" s="336"/>
      <c r="AZ884" s="336">
        <f t="shared" si="185"/>
        <v>0</v>
      </c>
      <c r="BA884" s="149"/>
      <c r="BB884" s="149"/>
      <c r="BC884" s="149"/>
      <c r="BD884" s="160" t="e">
        <f t="shared" si="176"/>
        <v>#DIV/0!</v>
      </c>
      <c r="BE884" s="160">
        <f t="shared" si="177"/>
        <v>0</v>
      </c>
      <c r="BF884" s="159">
        <f t="shared" si="178"/>
        <v>0</v>
      </c>
      <c r="BG884" s="159">
        <f t="shared" si="179"/>
        <v>0</v>
      </c>
      <c r="BH884" s="159">
        <f t="shared" si="180"/>
        <v>14</v>
      </c>
      <c r="BI884" s="159">
        <f t="shared" si="181"/>
        <v>0</v>
      </c>
      <c r="BJ884" s="159">
        <f t="shared" si="182"/>
        <v>0</v>
      </c>
    </row>
    <row r="885" spans="1:62" s="159" customFormat="1" ht="17.25" thickTop="1" thickBot="1">
      <c r="A885" s="326" t="s">
        <v>3819</v>
      </c>
      <c r="B885" s="327" t="s">
        <v>3820</v>
      </c>
      <c r="C885" s="149" t="s">
        <v>103</v>
      </c>
      <c r="D885" s="151">
        <v>13475</v>
      </c>
      <c r="E885" s="151"/>
      <c r="F885" s="151"/>
      <c r="G885" s="151">
        <f t="shared" si="183"/>
        <v>13475</v>
      </c>
      <c r="H885" s="149"/>
      <c r="I885" s="149"/>
      <c r="J885" s="150">
        <v>110000</v>
      </c>
      <c r="K885" s="151">
        <f t="shared" si="187"/>
        <v>97345.132743362847</v>
      </c>
      <c r="L885" s="151">
        <f t="shared" si="188"/>
        <v>12654.86725663717</v>
      </c>
      <c r="M885" s="149" t="s">
        <v>3821</v>
      </c>
      <c r="N885" s="328"/>
      <c r="O885" s="329"/>
      <c r="P885" s="151">
        <f t="shared" si="189"/>
        <v>96525</v>
      </c>
      <c r="Q885" s="327">
        <v>42640</v>
      </c>
      <c r="R885" s="330" t="s">
        <v>3822</v>
      </c>
      <c r="S885" s="330"/>
      <c r="T885" s="331"/>
      <c r="U885" s="332">
        <v>26801231402218</v>
      </c>
      <c r="V885" s="326"/>
      <c r="W885" s="149"/>
      <c r="X885" s="149"/>
      <c r="Y885" s="149" t="s">
        <v>3823</v>
      </c>
      <c r="Z885" s="150"/>
      <c r="AA885" s="151">
        <f t="shared" si="186"/>
        <v>13475</v>
      </c>
      <c r="AB885" s="333">
        <f t="shared" si="184"/>
        <v>-96525</v>
      </c>
      <c r="AC885" s="327"/>
      <c r="AD885" s="149"/>
      <c r="AE885" s="327"/>
      <c r="AF885" s="334" t="s">
        <v>281</v>
      </c>
      <c r="AG885" s="334" t="s">
        <v>210</v>
      </c>
      <c r="AH885" s="149" t="s">
        <v>39</v>
      </c>
      <c r="AI885" s="149" t="s">
        <v>36</v>
      </c>
      <c r="AJ885" s="335" t="s">
        <v>50</v>
      </c>
      <c r="AK885" s="149"/>
      <c r="AL885" s="327"/>
      <c r="AM885" s="149"/>
      <c r="AN885" s="327"/>
      <c r="AO885" s="327"/>
      <c r="AP885" s="149"/>
      <c r="AQ885" s="332"/>
      <c r="AR885" s="330"/>
      <c r="AS885" s="149"/>
      <c r="AT885" s="149"/>
      <c r="AU885" s="149" t="s">
        <v>3824</v>
      </c>
      <c r="AV885" s="149"/>
      <c r="AW885" s="149"/>
      <c r="AX885" s="336"/>
      <c r="AY885" s="336"/>
      <c r="AZ885" s="336">
        <f t="shared" si="185"/>
        <v>0</v>
      </c>
      <c r="BA885" s="149"/>
      <c r="BB885" s="149"/>
      <c r="BC885" s="149"/>
      <c r="BD885" s="160">
        <f t="shared" si="176"/>
        <v>0.1225</v>
      </c>
      <c r="BE885" s="160">
        <f t="shared" si="177"/>
        <v>0</v>
      </c>
      <c r="BF885" s="159">
        <f t="shared" si="178"/>
        <v>12</v>
      </c>
      <c r="BG885" s="159">
        <f t="shared" si="179"/>
        <v>0</v>
      </c>
      <c r="BH885" s="159">
        <f t="shared" si="180"/>
        <v>14</v>
      </c>
      <c r="BI885" s="159">
        <f t="shared" si="181"/>
        <v>0</v>
      </c>
      <c r="BJ885" s="159">
        <f t="shared" si="182"/>
        <v>0</v>
      </c>
    </row>
    <row r="886" spans="1:62" s="159" customFormat="1" ht="17.25" thickTop="1" thickBot="1">
      <c r="A886" s="326" t="s">
        <v>3825</v>
      </c>
      <c r="B886" s="327" t="s">
        <v>3826</v>
      </c>
      <c r="C886" s="149" t="s">
        <v>103</v>
      </c>
      <c r="D886" s="151">
        <v>20000</v>
      </c>
      <c r="E886" s="151"/>
      <c r="F886" s="151"/>
      <c r="G886" s="151">
        <f t="shared" si="183"/>
        <v>20000</v>
      </c>
      <c r="H886" s="149"/>
      <c r="I886" s="149"/>
      <c r="J886" s="150">
        <v>90000</v>
      </c>
      <c r="K886" s="151">
        <f t="shared" si="187"/>
        <v>79646.017699115051</v>
      </c>
      <c r="L886" s="151">
        <f t="shared" si="188"/>
        <v>10353.982300884956</v>
      </c>
      <c r="M886" s="149" t="s">
        <v>3827</v>
      </c>
      <c r="N886" s="328"/>
      <c r="O886" s="329"/>
      <c r="P886" s="151">
        <f t="shared" si="189"/>
        <v>70000</v>
      </c>
      <c r="Q886" s="327">
        <v>42685</v>
      </c>
      <c r="R886" s="330" t="s">
        <v>3828</v>
      </c>
      <c r="S886" s="330"/>
      <c r="T886" s="331"/>
      <c r="U886" s="332">
        <v>25803110104472</v>
      </c>
      <c r="V886" s="326"/>
      <c r="W886" s="149"/>
      <c r="X886" s="149"/>
      <c r="Y886" s="149" t="s">
        <v>3829</v>
      </c>
      <c r="Z886" s="150"/>
      <c r="AA886" s="151">
        <f t="shared" si="186"/>
        <v>20000</v>
      </c>
      <c r="AB886" s="333">
        <f t="shared" si="184"/>
        <v>-70000</v>
      </c>
      <c r="AC886" s="327"/>
      <c r="AD886" s="149"/>
      <c r="AE886" s="327"/>
      <c r="AF886" s="334" t="s">
        <v>3739</v>
      </c>
      <c r="AG886" s="334" t="s">
        <v>341</v>
      </c>
      <c r="AH886" s="149" t="s">
        <v>39</v>
      </c>
      <c r="AI886" s="149" t="s">
        <v>47</v>
      </c>
      <c r="AJ886" s="335" t="s">
        <v>50</v>
      </c>
      <c r="AK886" s="149"/>
      <c r="AL886" s="327"/>
      <c r="AM886" s="149"/>
      <c r="AN886" s="327"/>
      <c r="AO886" s="327"/>
      <c r="AP886" s="149"/>
      <c r="AQ886" s="332"/>
      <c r="AR886" s="330"/>
      <c r="AS886" s="149"/>
      <c r="AT886" s="149"/>
      <c r="AU886" s="149" t="s">
        <v>3830</v>
      </c>
      <c r="AV886" s="149"/>
      <c r="AW886" s="149"/>
      <c r="AX886" s="336"/>
      <c r="AY886" s="336"/>
      <c r="AZ886" s="336">
        <f t="shared" si="185"/>
        <v>0</v>
      </c>
      <c r="BA886" s="149"/>
      <c r="BB886" s="149"/>
      <c r="BC886" s="149"/>
      <c r="BD886" s="160">
        <f t="shared" si="176"/>
        <v>0.22222222222222221</v>
      </c>
      <c r="BE886" s="160">
        <f t="shared" si="177"/>
        <v>0</v>
      </c>
      <c r="BF886" s="159">
        <f t="shared" si="178"/>
        <v>11</v>
      </c>
      <c r="BG886" s="159">
        <f t="shared" si="179"/>
        <v>0</v>
      </c>
      <c r="BH886" s="159">
        <f t="shared" si="180"/>
        <v>14</v>
      </c>
      <c r="BI886" s="159">
        <f t="shared" si="181"/>
        <v>0</v>
      </c>
      <c r="BJ886" s="159">
        <f t="shared" si="182"/>
        <v>0</v>
      </c>
    </row>
    <row r="887" spans="1:62" s="159" customFormat="1" ht="17.25" thickTop="1" thickBot="1">
      <c r="A887" s="326" t="s">
        <v>3831</v>
      </c>
      <c r="B887" s="327" t="s">
        <v>3832</v>
      </c>
      <c r="C887" s="149" t="s">
        <v>103</v>
      </c>
      <c r="D887" s="151">
        <v>11025</v>
      </c>
      <c r="E887" s="151"/>
      <c r="F887" s="151"/>
      <c r="G887" s="151">
        <f t="shared" si="183"/>
        <v>11025</v>
      </c>
      <c r="H887" s="149"/>
      <c r="I887" s="149"/>
      <c r="J887" s="150">
        <v>90000</v>
      </c>
      <c r="K887" s="151">
        <f t="shared" si="187"/>
        <v>79646.017699115051</v>
      </c>
      <c r="L887" s="151">
        <f t="shared" si="188"/>
        <v>10353.982300884956</v>
      </c>
      <c r="M887" s="149" t="s">
        <v>3833</v>
      </c>
      <c r="N887" s="328"/>
      <c r="O887" s="329"/>
      <c r="P887" s="151">
        <f t="shared" si="189"/>
        <v>78975</v>
      </c>
      <c r="Q887" s="327">
        <v>42672</v>
      </c>
      <c r="R887" s="330" t="s">
        <v>3834</v>
      </c>
      <c r="S887" s="330"/>
      <c r="T887" s="331"/>
      <c r="U887" s="332">
        <v>28110070103104</v>
      </c>
      <c r="V887" s="326"/>
      <c r="W887" s="149"/>
      <c r="X887" s="149"/>
      <c r="Y887" s="149" t="s">
        <v>3835</v>
      </c>
      <c r="Z887" s="150"/>
      <c r="AA887" s="151">
        <f t="shared" si="186"/>
        <v>11025</v>
      </c>
      <c r="AB887" s="333">
        <f t="shared" si="184"/>
        <v>-78975</v>
      </c>
      <c r="AC887" s="327"/>
      <c r="AD887" s="149"/>
      <c r="AE887" s="327"/>
      <c r="AF887" s="334" t="s">
        <v>3836</v>
      </c>
      <c r="AG887" s="334" t="s">
        <v>585</v>
      </c>
      <c r="AH887" s="149" t="s">
        <v>39</v>
      </c>
      <c r="AI887" s="149" t="s">
        <v>100</v>
      </c>
      <c r="AJ887" s="335" t="s">
        <v>50</v>
      </c>
      <c r="AK887" s="149"/>
      <c r="AL887" s="327"/>
      <c r="AM887" s="149"/>
      <c r="AN887" s="327"/>
      <c r="AO887" s="327"/>
      <c r="AP887" s="149"/>
      <c r="AQ887" s="332"/>
      <c r="AR887" s="330"/>
      <c r="AS887" s="149"/>
      <c r="AT887" s="149"/>
      <c r="AU887" s="149" t="s">
        <v>3837</v>
      </c>
      <c r="AV887" s="149"/>
      <c r="AW887" s="149"/>
      <c r="AX887" s="336"/>
      <c r="AY887" s="336"/>
      <c r="AZ887" s="336">
        <f t="shared" si="185"/>
        <v>0</v>
      </c>
      <c r="BA887" s="149"/>
      <c r="BB887" s="149"/>
      <c r="BC887" s="149"/>
      <c r="BD887" s="160">
        <f t="shared" si="176"/>
        <v>0.1225</v>
      </c>
      <c r="BE887" s="160">
        <f t="shared" si="177"/>
        <v>0</v>
      </c>
      <c r="BF887" s="159">
        <f t="shared" si="178"/>
        <v>11</v>
      </c>
      <c r="BG887" s="159">
        <f t="shared" si="179"/>
        <v>0</v>
      </c>
      <c r="BH887" s="159">
        <f t="shared" si="180"/>
        <v>14</v>
      </c>
      <c r="BI887" s="159">
        <f t="shared" si="181"/>
        <v>0</v>
      </c>
      <c r="BJ887" s="159">
        <f t="shared" si="182"/>
        <v>0</v>
      </c>
    </row>
    <row r="888" spans="1:62" s="159" customFormat="1" ht="17.25" thickTop="1" thickBot="1">
      <c r="A888" s="326" t="s">
        <v>3838</v>
      </c>
      <c r="B888" s="327" t="s">
        <v>3839</v>
      </c>
      <c r="C888" s="149" t="s">
        <v>103</v>
      </c>
      <c r="D888" s="151">
        <v>10835</v>
      </c>
      <c r="E888" s="151"/>
      <c r="F888" s="151"/>
      <c r="G888" s="151">
        <f t="shared" si="183"/>
        <v>10835</v>
      </c>
      <c r="H888" s="149"/>
      <c r="I888" s="149"/>
      <c r="J888" s="150">
        <v>90000</v>
      </c>
      <c r="K888" s="151">
        <f t="shared" si="187"/>
        <v>79646.017699115051</v>
      </c>
      <c r="L888" s="151">
        <f t="shared" si="188"/>
        <v>10353.982300884956</v>
      </c>
      <c r="M888" s="149" t="s">
        <v>200</v>
      </c>
      <c r="N888" s="328"/>
      <c r="O888" s="329"/>
      <c r="P888" s="151">
        <f t="shared" si="189"/>
        <v>79165</v>
      </c>
      <c r="Q888" s="327">
        <v>42684</v>
      </c>
      <c r="R888" s="330" t="s">
        <v>192</v>
      </c>
      <c r="S888" s="330"/>
      <c r="T888" s="331"/>
      <c r="U888" s="332">
        <v>26812082100221</v>
      </c>
      <c r="V888" s="326"/>
      <c r="W888" s="149"/>
      <c r="X888" s="149"/>
      <c r="Y888" s="149" t="s">
        <v>3835</v>
      </c>
      <c r="Z888" s="150"/>
      <c r="AA888" s="151">
        <f t="shared" si="186"/>
        <v>10835</v>
      </c>
      <c r="AB888" s="333">
        <f t="shared" si="184"/>
        <v>-79165</v>
      </c>
      <c r="AC888" s="327"/>
      <c r="AD888" s="149"/>
      <c r="AE888" s="327"/>
      <c r="AF888" s="334" t="s">
        <v>1810</v>
      </c>
      <c r="AG888" s="334" t="s">
        <v>210</v>
      </c>
      <c r="AH888" s="149" t="s">
        <v>39</v>
      </c>
      <c r="AI888" s="149" t="s">
        <v>104</v>
      </c>
      <c r="AJ888" s="335">
        <v>42279</v>
      </c>
      <c r="AK888" s="149"/>
      <c r="AL888" s="327"/>
      <c r="AM888" s="149"/>
      <c r="AN888" s="327"/>
      <c r="AO888" s="327"/>
      <c r="AP888" s="149"/>
      <c r="AQ888" s="332"/>
      <c r="AR888" s="330"/>
      <c r="AS888" s="149"/>
      <c r="AT888" s="149"/>
      <c r="AU888" s="149" t="s">
        <v>3840</v>
      </c>
      <c r="AV888" s="149"/>
      <c r="AW888" s="149"/>
      <c r="AX888" s="336"/>
      <c r="AY888" s="336"/>
      <c r="AZ888" s="336">
        <f t="shared" si="185"/>
        <v>0</v>
      </c>
      <c r="BA888" s="149"/>
      <c r="BB888" s="149"/>
      <c r="BC888" s="149"/>
      <c r="BD888" s="160">
        <f t="shared" si="176"/>
        <v>0.12038888888888889</v>
      </c>
      <c r="BE888" s="160">
        <f t="shared" si="177"/>
        <v>0</v>
      </c>
      <c r="BF888" s="159">
        <f t="shared" si="178"/>
        <v>11</v>
      </c>
      <c r="BG888" s="159">
        <f t="shared" si="179"/>
        <v>0</v>
      </c>
      <c r="BH888" s="159">
        <f t="shared" si="180"/>
        <v>14</v>
      </c>
      <c r="BI888" s="159">
        <f t="shared" si="181"/>
        <v>0</v>
      </c>
      <c r="BJ888" s="159">
        <f t="shared" si="182"/>
        <v>0</v>
      </c>
    </row>
    <row r="889" spans="1:62" s="159" customFormat="1" ht="17.25" thickTop="1" thickBot="1">
      <c r="A889" s="326" t="s">
        <v>3841</v>
      </c>
      <c r="B889" s="327">
        <v>42642</v>
      </c>
      <c r="C889" s="149" t="s">
        <v>103</v>
      </c>
      <c r="D889" s="151">
        <v>12870</v>
      </c>
      <c r="E889" s="151"/>
      <c r="F889" s="151"/>
      <c r="G889" s="151">
        <f t="shared" si="183"/>
        <v>12870</v>
      </c>
      <c r="H889" s="149"/>
      <c r="I889" s="149"/>
      <c r="J889" s="150">
        <v>100000</v>
      </c>
      <c r="K889" s="151">
        <f t="shared" si="187"/>
        <v>88495.575221238949</v>
      </c>
      <c r="L889" s="151">
        <f t="shared" si="188"/>
        <v>11504.424778761064</v>
      </c>
      <c r="M889" s="149" t="s">
        <v>3842</v>
      </c>
      <c r="N889" s="328"/>
      <c r="O889" s="329"/>
      <c r="P889" s="151">
        <f t="shared" si="189"/>
        <v>87130</v>
      </c>
      <c r="Q889" s="327">
        <v>42654</v>
      </c>
      <c r="R889" s="330" t="s">
        <v>3843</v>
      </c>
      <c r="S889" s="330"/>
      <c r="T889" s="331"/>
      <c r="U889" s="332">
        <v>28509010401319</v>
      </c>
      <c r="V889" s="326"/>
      <c r="W889" s="149"/>
      <c r="X889" s="149"/>
      <c r="Y889" s="149" t="s">
        <v>3835</v>
      </c>
      <c r="Z889" s="150"/>
      <c r="AA889" s="151">
        <f t="shared" si="186"/>
        <v>12870</v>
      </c>
      <c r="AB889" s="333">
        <f t="shared" si="184"/>
        <v>-87130</v>
      </c>
      <c r="AC889" s="327"/>
      <c r="AD889" s="149"/>
      <c r="AE889" s="327"/>
      <c r="AF889" s="334" t="s">
        <v>1698</v>
      </c>
      <c r="AG889" s="334" t="s">
        <v>210</v>
      </c>
      <c r="AH889" s="149" t="s">
        <v>39</v>
      </c>
      <c r="AI889" s="149" t="s">
        <v>47</v>
      </c>
      <c r="AJ889" s="335" t="s">
        <v>50</v>
      </c>
      <c r="AK889" s="149"/>
      <c r="AL889" s="327"/>
      <c r="AM889" s="149"/>
      <c r="AN889" s="327"/>
      <c r="AO889" s="327"/>
      <c r="AP889" s="149"/>
      <c r="AQ889" s="332"/>
      <c r="AR889" s="330"/>
      <c r="AS889" s="149"/>
      <c r="AT889" s="149"/>
      <c r="AU889" s="149" t="s">
        <v>3844</v>
      </c>
      <c r="AV889" s="149"/>
      <c r="AW889" s="149"/>
      <c r="AX889" s="336"/>
      <c r="AY889" s="336"/>
      <c r="AZ889" s="336">
        <f t="shared" si="185"/>
        <v>0</v>
      </c>
      <c r="BA889" s="149"/>
      <c r="BB889" s="149"/>
      <c r="BC889" s="149"/>
      <c r="BD889" s="160">
        <f t="shared" si="176"/>
        <v>0.12870000000000001</v>
      </c>
      <c r="BE889" s="160">
        <f t="shared" si="177"/>
        <v>0</v>
      </c>
      <c r="BF889" s="159">
        <f t="shared" si="178"/>
        <v>11</v>
      </c>
      <c r="BG889" s="159">
        <f t="shared" si="179"/>
        <v>0</v>
      </c>
      <c r="BH889" s="159">
        <f t="shared" si="180"/>
        <v>14</v>
      </c>
      <c r="BI889" s="159">
        <f t="shared" si="181"/>
        <v>0</v>
      </c>
      <c r="BJ889" s="159">
        <f t="shared" si="182"/>
        <v>0</v>
      </c>
    </row>
    <row r="890" spans="1:62" s="159" customFormat="1" ht="17.25" thickTop="1" thickBot="1">
      <c r="A890" s="326" t="s">
        <v>3845</v>
      </c>
      <c r="B890" s="327" t="s">
        <v>3846</v>
      </c>
      <c r="C890" s="149" t="s">
        <v>103</v>
      </c>
      <c r="D890" s="151">
        <v>14090</v>
      </c>
      <c r="E890" s="151"/>
      <c r="F890" s="151"/>
      <c r="G890" s="151">
        <f t="shared" si="183"/>
        <v>14090</v>
      </c>
      <c r="H890" s="149"/>
      <c r="I890" s="149"/>
      <c r="J890" s="150">
        <v>115000</v>
      </c>
      <c r="K890" s="151">
        <f t="shared" si="187"/>
        <v>101769.91150442479</v>
      </c>
      <c r="L890" s="151">
        <f t="shared" si="188"/>
        <v>13230.088495575223</v>
      </c>
      <c r="M890" s="149" t="s">
        <v>3847</v>
      </c>
      <c r="N890" s="328"/>
      <c r="O890" s="329"/>
      <c r="P890" s="151">
        <f t="shared" si="189"/>
        <v>100910</v>
      </c>
      <c r="Q890" s="327">
        <v>42700</v>
      </c>
      <c r="R890" s="330" t="s">
        <v>3848</v>
      </c>
      <c r="S890" s="330"/>
      <c r="T890" s="331"/>
      <c r="U890" s="332">
        <v>28008098800138</v>
      </c>
      <c r="V890" s="326"/>
      <c r="W890" s="149"/>
      <c r="X890" s="149"/>
      <c r="Y890" s="149" t="s">
        <v>2158</v>
      </c>
      <c r="Z890" s="150"/>
      <c r="AA890" s="151">
        <f t="shared" si="186"/>
        <v>14090</v>
      </c>
      <c r="AB890" s="333">
        <f t="shared" si="184"/>
        <v>-100910</v>
      </c>
      <c r="AC890" s="327"/>
      <c r="AD890" s="149"/>
      <c r="AE890" s="327"/>
      <c r="AF890" s="334" t="s">
        <v>41</v>
      </c>
      <c r="AG890" s="334" t="s">
        <v>41</v>
      </c>
      <c r="AH890" s="149" t="s">
        <v>39</v>
      </c>
      <c r="AI890" s="149" t="s">
        <v>47</v>
      </c>
      <c r="AJ890" s="335" t="s">
        <v>50</v>
      </c>
      <c r="AK890" s="149"/>
      <c r="AL890" s="327"/>
      <c r="AM890" s="149"/>
      <c r="AN890" s="327"/>
      <c r="AO890" s="327"/>
      <c r="AP890" s="149"/>
      <c r="AQ890" s="332"/>
      <c r="AR890" s="330"/>
      <c r="AS890" s="149"/>
      <c r="AT890" s="149"/>
      <c r="AU890" s="149" t="s">
        <v>3849</v>
      </c>
      <c r="AV890" s="149"/>
      <c r="AW890" s="149"/>
      <c r="AX890" s="336"/>
      <c r="AY890" s="336"/>
      <c r="AZ890" s="336">
        <f t="shared" si="185"/>
        <v>0</v>
      </c>
      <c r="BA890" s="149"/>
      <c r="BB890" s="149"/>
      <c r="BC890" s="149"/>
      <c r="BD890" s="160">
        <f t="shared" si="176"/>
        <v>0.12252173913043478</v>
      </c>
      <c r="BE890" s="160">
        <f t="shared" si="177"/>
        <v>0</v>
      </c>
      <c r="BF890" s="159">
        <f t="shared" si="178"/>
        <v>11</v>
      </c>
      <c r="BG890" s="159">
        <f t="shared" si="179"/>
        <v>0</v>
      </c>
      <c r="BH890" s="159">
        <f t="shared" si="180"/>
        <v>14</v>
      </c>
      <c r="BI890" s="159">
        <f t="shared" si="181"/>
        <v>0</v>
      </c>
      <c r="BJ890" s="159">
        <f t="shared" si="182"/>
        <v>0</v>
      </c>
    </row>
    <row r="891" spans="1:62" s="159" customFormat="1" ht="17.25" thickTop="1" thickBot="1">
      <c r="A891" s="326">
        <v>23204</v>
      </c>
      <c r="B891" s="327">
        <v>42710</v>
      </c>
      <c r="C891" s="149" t="s">
        <v>103</v>
      </c>
      <c r="D891" s="151">
        <v>800</v>
      </c>
      <c r="E891" s="151"/>
      <c r="F891" s="151"/>
      <c r="G891" s="151">
        <f t="shared" si="183"/>
        <v>800</v>
      </c>
      <c r="H891" s="149"/>
      <c r="I891" s="149"/>
      <c r="J891" s="150"/>
      <c r="K891" s="151">
        <f t="shared" si="187"/>
        <v>0</v>
      </c>
      <c r="L891" s="151">
        <f t="shared" si="188"/>
        <v>0</v>
      </c>
      <c r="M891" s="149" t="s">
        <v>3850</v>
      </c>
      <c r="N891" s="328"/>
      <c r="O891" s="329"/>
      <c r="P891" s="151">
        <f t="shared" si="189"/>
        <v>-800</v>
      </c>
      <c r="Q891" s="327"/>
      <c r="R891" s="330" t="s">
        <v>3851</v>
      </c>
      <c r="S891" s="330"/>
      <c r="T891" s="331"/>
      <c r="U891" s="332">
        <v>26712240102062</v>
      </c>
      <c r="V891" s="326"/>
      <c r="W891" s="149"/>
      <c r="X891" s="149"/>
      <c r="Y891" s="149"/>
      <c r="Z891" s="150"/>
      <c r="AA891" s="151">
        <f t="shared" si="186"/>
        <v>800</v>
      </c>
      <c r="AB891" s="333">
        <f t="shared" si="184"/>
        <v>800</v>
      </c>
      <c r="AC891" s="327"/>
      <c r="AD891" s="149"/>
      <c r="AE891" s="327"/>
      <c r="AF891" s="334" t="s">
        <v>3676</v>
      </c>
      <c r="AG891" s="334" t="s">
        <v>1083</v>
      </c>
      <c r="AH891" s="149"/>
      <c r="AI891" s="149"/>
      <c r="AJ891" s="335"/>
      <c r="AK891" s="149"/>
      <c r="AL891" s="327"/>
      <c r="AM891" s="149"/>
      <c r="AN891" s="327"/>
      <c r="AO891" s="327"/>
      <c r="AP891" s="149"/>
      <c r="AQ891" s="332"/>
      <c r="AR891" s="330"/>
      <c r="AS891" s="149"/>
      <c r="AT891" s="149"/>
      <c r="AU891" s="149"/>
      <c r="AV891" s="149"/>
      <c r="AW891" s="149"/>
      <c r="AX891" s="336"/>
      <c r="AY891" s="336"/>
      <c r="AZ891" s="336">
        <f t="shared" si="185"/>
        <v>0</v>
      </c>
      <c r="BA891" s="149"/>
      <c r="BB891" s="149"/>
      <c r="BC891" s="149"/>
      <c r="BD891" s="160" t="e">
        <f t="shared" si="176"/>
        <v>#DIV/0!</v>
      </c>
      <c r="BE891" s="160">
        <f t="shared" si="177"/>
        <v>0</v>
      </c>
      <c r="BF891" s="159">
        <f t="shared" si="178"/>
        <v>11</v>
      </c>
      <c r="BG891" s="159">
        <f t="shared" si="179"/>
        <v>0</v>
      </c>
      <c r="BH891" s="159">
        <f t="shared" si="180"/>
        <v>14</v>
      </c>
      <c r="BI891" s="159">
        <f t="shared" si="181"/>
        <v>0</v>
      </c>
      <c r="BJ891" s="159">
        <f t="shared" si="182"/>
        <v>0</v>
      </c>
    </row>
    <row r="892" spans="1:62" s="159" customFormat="1" ht="17.25" thickTop="1" thickBot="1">
      <c r="A892" s="326">
        <v>23164</v>
      </c>
      <c r="B892" s="327">
        <v>42704</v>
      </c>
      <c r="C892" s="149" t="s">
        <v>103</v>
      </c>
      <c r="D892" s="151">
        <v>500</v>
      </c>
      <c r="E892" s="151"/>
      <c r="F892" s="151"/>
      <c r="G892" s="151">
        <f t="shared" si="183"/>
        <v>500</v>
      </c>
      <c r="H892" s="149"/>
      <c r="I892" s="149"/>
      <c r="J892" s="150"/>
      <c r="K892" s="151">
        <f t="shared" si="187"/>
        <v>0</v>
      </c>
      <c r="L892" s="151">
        <f t="shared" si="188"/>
        <v>0</v>
      </c>
      <c r="M892" s="149" t="s">
        <v>3852</v>
      </c>
      <c r="N892" s="328"/>
      <c r="O892" s="329"/>
      <c r="P892" s="151">
        <f t="shared" si="189"/>
        <v>-500</v>
      </c>
      <c r="Q892" s="327"/>
      <c r="R892" s="330" t="s">
        <v>3853</v>
      </c>
      <c r="S892" s="330"/>
      <c r="T892" s="331"/>
      <c r="U892" s="332">
        <v>28710200101734</v>
      </c>
      <c r="V892" s="326"/>
      <c r="W892" s="149"/>
      <c r="X892" s="149"/>
      <c r="Y892" s="149"/>
      <c r="Z892" s="150"/>
      <c r="AA892" s="151">
        <f t="shared" si="186"/>
        <v>500</v>
      </c>
      <c r="AB892" s="333">
        <f t="shared" si="184"/>
        <v>500</v>
      </c>
      <c r="AC892" s="327"/>
      <c r="AD892" s="149"/>
      <c r="AE892" s="327"/>
      <c r="AF892" s="334" t="s">
        <v>3739</v>
      </c>
      <c r="AG892" s="334" t="s">
        <v>341</v>
      </c>
      <c r="AH892" s="149"/>
      <c r="AI892" s="149"/>
      <c r="AJ892" s="335"/>
      <c r="AK892" s="149"/>
      <c r="AL892" s="327"/>
      <c r="AM892" s="149"/>
      <c r="AN892" s="327"/>
      <c r="AO892" s="327"/>
      <c r="AP892" s="149"/>
      <c r="AQ892" s="332"/>
      <c r="AR892" s="330"/>
      <c r="AS892" s="149"/>
      <c r="AT892" s="149"/>
      <c r="AU892" s="149"/>
      <c r="AV892" s="149"/>
      <c r="AW892" s="149"/>
      <c r="AX892" s="336"/>
      <c r="AY892" s="336"/>
      <c r="AZ892" s="336">
        <f t="shared" si="185"/>
        <v>0</v>
      </c>
      <c r="BA892" s="149"/>
      <c r="BB892" s="149"/>
      <c r="BC892" s="149"/>
      <c r="BD892" s="160" t="e">
        <f t="shared" si="176"/>
        <v>#DIV/0!</v>
      </c>
      <c r="BE892" s="160">
        <f t="shared" si="177"/>
        <v>0</v>
      </c>
      <c r="BF892" s="159">
        <f t="shared" si="178"/>
        <v>11</v>
      </c>
      <c r="BG892" s="159">
        <f t="shared" si="179"/>
        <v>0</v>
      </c>
      <c r="BH892" s="159">
        <f t="shared" si="180"/>
        <v>14</v>
      </c>
      <c r="BI892" s="159">
        <f t="shared" si="181"/>
        <v>0</v>
      </c>
      <c r="BJ892" s="159">
        <f t="shared" si="182"/>
        <v>0</v>
      </c>
    </row>
    <row r="893" spans="1:62" s="159" customFormat="1" ht="17.25" thickTop="1" thickBot="1">
      <c r="A893" s="326">
        <v>23048</v>
      </c>
      <c r="B893" s="327">
        <v>42691</v>
      </c>
      <c r="C893" s="149" t="s">
        <v>103</v>
      </c>
      <c r="D893" s="151">
        <v>20000</v>
      </c>
      <c r="E893" s="151"/>
      <c r="F893" s="151"/>
      <c r="G893" s="151">
        <f t="shared" si="183"/>
        <v>20000</v>
      </c>
      <c r="H893" s="149"/>
      <c r="I893" s="149"/>
      <c r="J893" s="150">
        <v>115000</v>
      </c>
      <c r="K893" s="151">
        <f t="shared" si="187"/>
        <v>101769.91150442479</v>
      </c>
      <c r="L893" s="151">
        <f t="shared" si="188"/>
        <v>13230.088495575223</v>
      </c>
      <c r="M893" s="149" t="s">
        <v>3854</v>
      </c>
      <c r="N893" s="328"/>
      <c r="O893" s="329"/>
      <c r="P893" s="151">
        <f t="shared" si="189"/>
        <v>95000</v>
      </c>
      <c r="Q893" s="327">
        <v>42692</v>
      </c>
      <c r="R893" s="330" t="s">
        <v>3855</v>
      </c>
      <c r="S893" s="330"/>
      <c r="T893" s="331"/>
      <c r="U893" s="332">
        <v>28009090105224</v>
      </c>
      <c r="V893" s="326"/>
      <c r="W893" s="149"/>
      <c r="X893" s="149"/>
      <c r="Y893" s="149" t="s">
        <v>2158</v>
      </c>
      <c r="Z893" s="150"/>
      <c r="AA893" s="151">
        <f t="shared" si="186"/>
        <v>20000</v>
      </c>
      <c r="AB893" s="333">
        <f t="shared" si="184"/>
        <v>-95000</v>
      </c>
      <c r="AC893" s="327"/>
      <c r="AD893" s="149"/>
      <c r="AE893" s="327"/>
      <c r="AF893" s="334" t="s">
        <v>1083</v>
      </c>
      <c r="AG893" s="334" t="s">
        <v>1083</v>
      </c>
      <c r="AH893" s="149" t="s">
        <v>39</v>
      </c>
      <c r="AI893" s="149" t="s">
        <v>47</v>
      </c>
      <c r="AJ893" s="335" t="s">
        <v>50</v>
      </c>
      <c r="AK893" s="149"/>
      <c r="AL893" s="327"/>
      <c r="AM893" s="149"/>
      <c r="AN893" s="327"/>
      <c r="AO893" s="327"/>
      <c r="AP893" s="149"/>
      <c r="AQ893" s="332"/>
      <c r="AR893" s="330"/>
      <c r="AS893" s="149"/>
      <c r="AT893" s="149"/>
      <c r="AU893" s="149" t="s">
        <v>3856</v>
      </c>
      <c r="AV893" s="149"/>
      <c r="AW893" s="149"/>
      <c r="AX893" s="336"/>
      <c r="AY893" s="336"/>
      <c r="AZ893" s="336">
        <f t="shared" si="185"/>
        <v>0</v>
      </c>
      <c r="BA893" s="149"/>
      <c r="BB893" s="149"/>
      <c r="BC893" s="149"/>
      <c r="BD893" s="160">
        <f t="shared" si="176"/>
        <v>0.17391304347826086</v>
      </c>
      <c r="BE893" s="160">
        <f t="shared" si="177"/>
        <v>0</v>
      </c>
      <c r="BF893" s="159">
        <f t="shared" si="178"/>
        <v>11</v>
      </c>
      <c r="BG893" s="159">
        <f t="shared" si="179"/>
        <v>0</v>
      </c>
      <c r="BH893" s="159">
        <f t="shared" si="180"/>
        <v>14</v>
      </c>
      <c r="BI893" s="159">
        <f t="shared" si="181"/>
        <v>0</v>
      </c>
      <c r="BJ893" s="159">
        <f t="shared" si="182"/>
        <v>0</v>
      </c>
    </row>
    <row r="894" spans="1:62" s="159" customFormat="1" ht="17.25" thickTop="1" thickBot="1">
      <c r="A894" s="326">
        <v>23405</v>
      </c>
      <c r="B894" s="327">
        <v>42732</v>
      </c>
      <c r="C894" s="149" t="s">
        <v>103</v>
      </c>
      <c r="D894" s="151">
        <v>10500</v>
      </c>
      <c r="E894" s="151">
        <v>1890</v>
      </c>
      <c r="F894" s="151"/>
      <c r="G894" s="151">
        <f t="shared" si="183"/>
        <v>12390</v>
      </c>
      <c r="H894" s="368" t="s">
        <v>3857</v>
      </c>
      <c r="I894" s="368"/>
      <c r="J894" s="150">
        <v>105000</v>
      </c>
      <c r="K894" s="151">
        <f t="shared" si="187"/>
        <v>92920.35398230089</v>
      </c>
      <c r="L894" s="151">
        <f t="shared" si="188"/>
        <v>12079.646017699117</v>
      </c>
      <c r="M894" s="369" t="s">
        <v>3858</v>
      </c>
      <c r="N894" s="328">
        <v>2541</v>
      </c>
      <c r="O894" s="329">
        <v>60</v>
      </c>
      <c r="P894" s="151">
        <f t="shared" si="189"/>
        <v>94500</v>
      </c>
      <c r="Q894" s="327">
        <v>42743</v>
      </c>
      <c r="R894" s="330" t="s">
        <v>3859</v>
      </c>
      <c r="S894" s="330"/>
      <c r="T894" s="331"/>
      <c r="U894" s="332">
        <v>27706200100753</v>
      </c>
      <c r="V894" s="326"/>
      <c r="W894" s="149" t="s">
        <v>109</v>
      </c>
      <c r="X894" s="149"/>
      <c r="Y894" s="149" t="s">
        <v>3860</v>
      </c>
      <c r="Z894" s="150"/>
      <c r="AA894" s="151">
        <f t="shared" ref="AA894:AA911" si="190">G894+Z894</f>
        <v>12390</v>
      </c>
      <c r="AB894" s="333">
        <f t="shared" si="184"/>
        <v>-92610</v>
      </c>
      <c r="AC894" s="327"/>
      <c r="AD894" s="149"/>
      <c r="AE894" s="327"/>
      <c r="AF894" s="334" t="s">
        <v>3676</v>
      </c>
      <c r="AG894" s="334" t="s">
        <v>1083</v>
      </c>
      <c r="AH894" s="149" t="s">
        <v>39</v>
      </c>
      <c r="AI894" s="149" t="s">
        <v>100</v>
      </c>
      <c r="AJ894" s="335" t="s">
        <v>50</v>
      </c>
      <c r="AK894" s="149"/>
      <c r="AL894" s="327"/>
      <c r="AM894" s="149"/>
      <c r="AN894" s="327"/>
      <c r="AO894" s="327" t="s">
        <v>3858</v>
      </c>
      <c r="AP894" s="149" t="s">
        <v>3861</v>
      </c>
      <c r="AQ894" s="332">
        <v>28003180100525</v>
      </c>
      <c r="AR894" s="330" t="s">
        <v>3862</v>
      </c>
      <c r="AS894" s="149"/>
      <c r="AT894" s="149"/>
      <c r="AU894" s="149" t="s">
        <v>3863</v>
      </c>
      <c r="AV894" s="149" t="s">
        <v>261</v>
      </c>
      <c r="AW894" s="149" t="s">
        <v>252</v>
      </c>
      <c r="AX894" s="336"/>
      <c r="AY894" s="336"/>
      <c r="AZ894" s="336">
        <f t="shared" si="185"/>
        <v>0</v>
      </c>
      <c r="BA894" s="149"/>
      <c r="BB894" s="149"/>
      <c r="BC894" s="149"/>
      <c r="BD894" s="160">
        <f t="shared" ref="BD894:BD925" si="191">D894/J894</f>
        <v>0.1</v>
      </c>
      <c r="BE894" s="160">
        <f t="shared" ref="BE894:BE925" si="192">E894/P894</f>
        <v>0.02</v>
      </c>
      <c r="BF894" s="159">
        <f t="shared" ref="BF894:BF925" si="193">LEN(R894)</f>
        <v>11</v>
      </c>
      <c r="BG894" s="159">
        <f t="shared" ref="BG894:BG925" si="194">LEN(S894)</f>
        <v>0</v>
      </c>
      <c r="BH894" s="159">
        <f t="shared" ref="BH894:BH925" si="195">LEN(U894)</f>
        <v>14</v>
      </c>
      <c r="BI894" s="159">
        <f t="shared" ref="BI894:BI925" si="196">LEN(AQ894)</f>
        <v>14</v>
      </c>
      <c r="BJ894" s="159">
        <f t="shared" ref="BJ894:BJ925" si="197">LEN(AR894)</f>
        <v>11</v>
      </c>
    </row>
    <row r="895" spans="1:62" s="159" customFormat="1" ht="17.25" thickTop="1" thickBot="1">
      <c r="A895" s="326">
        <v>23310</v>
      </c>
      <c r="B895" s="327">
        <v>42724</v>
      </c>
      <c r="C895" s="149" t="s">
        <v>103</v>
      </c>
      <c r="D895" s="151">
        <v>1000</v>
      </c>
      <c r="E895" s="151"/>
      <c r="F895" s="151"/>
      <c r="G895" s="151">
        <f t="shared" si="183"/>
        <v>1000</v>
      </c>
      <c r="H895" s="149"/>
      <c r="I895" s="149"/>
      <c r="J895" s="150"/>
      <c r="K895" s="151">
        <f t="shared" si="187"/>
        <v>0</v>
      </c>
      <c r="L895" s="151">
        <f t="shared" si="188"/>
        <v>0</v>
      </c>
      <c r="M895" s="369" t="s">
        <v>3864</v>
      </c>
      <c r="N895" s="328"/>
      <c r="O895" s="329"/>
      <c r="P895" s="151">
        <f t="shared" si="189"/>
        <v>-1000</v>
      </c>
      <c r="Q895" s="327"/>
      <c r="R895" s="330" t="s">
        <v>3865</v>
      </c>
      <c r="S895" s="330"/>
      <c r="T895" s="331"/>
      <c r="U895" s="332">
        <v>27501231500082</v>
      </c>
      <c r="V895" s="326"/>
      <c r="W895" s="149"/>
      <c r="X895" s="149"/>
      <c r="Y895" s="149"/>
      <c r="Z895" s="150"/>
      <c r="AA895" s="151">
        <f t="shared" si="190"/>
        <v>1000</v>
      </c>
      <c r="AB895" s="333">
        <f t="shared" si="184"/>
        <v>1000</v>
      </c>
      <c r="AC895" s="327"/>
      <c r="AD895" s="149"/>
      <c r="AE895" s="327"/>
      <c r="AF895" s="334" t="s">
        <v>223</v>
      </c>
      <c r="AG895" s="334" t="s">
        <v>341</v>
      </c>
      <c r="AH895" s="149"/>
      <c r="AI895" s="149"/>
      <c r="AJ895" s="335"/>
      <c r="AK895" s="149"/>
      <c r="AL895" s="327"/>
      <c r="AM895" s="149"/>
      <c r="AN895" s="327"/>
      <c r="AO895" s="327"/>
      <c r="AP895" s="149"/>
      <c r="AQ895" s="332"/>
      <c r="AR895" s="330"/>
      <c r="AS895" s="149"/>
      <c r="AT895" s="149"/>
      <c r="AU895" s="149"/>
      <c r="AV895" s="149"/>
      <c r="AW895" s="149"/>
      <c r="AX895" s="336"/>
      <c r="AY895" s="336"/>
      <c r="AZ895" s="336">
        <f t="shared" si="185"/>
        <v>0</v>
      </c>
      <c r="BA895" s="149"/>
      <c r="BB895" s="149"/>
      <c r="BC895" s="149"/>
      <c r="BD895" s="160" t="e">
        <f t="shared" si="191"/>
        <v>#DIV/0!</v>
      </c>
      <c r="BE895" s="160">
        <f t="shared" si="192"/>
        <v>0</v>
      </c>
      <c r="BF895" s="159">
        <f t="shared" si="193"/>
        <v>11</v>
      </c>
      <c r="BG895" s="159">
        <f t="shared" si="194"/>
        <v>0</v>
      </c>
      <c r="BH895" s="159">
        <f t="shared" si="195"/>
        <v>14</v>
      </c>
      <c r="BI895" s="159">
        <f t="shared" si="196"/>
        <v>0</v>
      </c>
      <c r="BJ895" s="159">
        <f t="shared" si="197"/>
        <v>0</v>
      </c>
    </row>
    <row r="896" spans="1:62" s="159" customFormat="1" ht="17.25" thickTop="1" thickBot="1">
      <c r="A896" s="326">
        <v>23357</v>
      </c>
      <c r="B896" s="327">
        <v>42729</v>
      </c>
      <c r="C896" s="149" t="s">
        <v>103</v>
      </c>
      <c r="D896" s="151">
        <v>10000</v>
      </c>
      <c r="E896" s="151"/>
      <c r="F896" s="151"/>
      <c r="G896" s="151">
        <f t="shared" si="183"/>
        <v>10000</v>
      </c>
      <c r="H896" s="149"/>
      <c r="I896" s="149"/>
      <c r="J896" s="150"/>
      <c r="K896" s="151">
        <f t="shared" si="187"/>
        <v>0</v>
      </c>
      <c r="L896" s="151">
        <f t="shared" si="188"/>
        <v>0</v>
      </c>
      <c r="M896" s="369" t="s">
        <v>3866</v>
      </c>
      <c r="N896" s="328"/>
      <c r="O896" s="329"/>
      <c r="P896" s="151">
        <f t="shared" si="189"/>
        <v>-10000</v>
      </c>
      <c r="Q896" s="327"/>
      <c r="R896" s="330" t="s">
        <v>3867</v>
      </c>
      <c r="S896" s="330"/>
      <c r="T896" s="331"/>
      <c r="U896" s="332">
        <v>28011130104638</v>
      </c>
      <c r="V896" s="326"/>
      <c r="W896" s="149"/>
      <c r="X896" s="149"/>
      <c r="Y896" s="149"/>
      <c r="Z896" s="150"/>
      <c r="AA896" s="151">
        <f t="shared" si="190"/>
        <v>10000</v>
      </c>
      <c r="AB896" s="333">
        <f t="shared" si="184"/>
        <v>10000</v>
      </c>
      <c r="AC896" s="327"/>
      <c r="AD896" s="149"/>
      <c r="AE896" s="327"/>
      <c r="AF896" s="334" t="s">
        <v>281</v>
      </c>
      <c r="AG896" s="334" t="s">
        <v>210</v>
      </c>
      <c r="AH896" s="149"/>
      <c r="AI896" s="149"/>
      <c r="AJ896" s="335"/>
      <c r="AK896" s="149"/>
      <c r="AL896" s="327"/>
      <c r="AM896" s="149"/>
      <c r="AN896" s="327"/>
      <c r="AO896" s="327"/>
      <c r="AP896" s="149"/>
      <c r="AQ896" s="332"/>
      <c r="AR896" s="330"/>
      <c r="AS896" s="149"/>
      <c r="AT896" s="149"/>
      <c r="AU896" s="149"/>
      <c r="AV896" s="149"/>
      <c r="AW896" s="149"/>
      <c r="AX896" s="336"/>
      <c r="AY896" s="336"/>
      <c r="AZ896" s="336">
        <f t="shared" si="185"/>
        <v>0</v>
      </c>
      <c r="BA896" s="149"/>
      <c r="BB896" s="149"/>
      <c r="BC896" s="149"/>
      <c r="BD896" s="160" t="e">
        <f t="shared" si="191"/>
        <v>#DIV/0!</v>
      </c>
      <c r="BE896" s="160">
        <f t="shared" si="192"/>
        <v>0</v>
      </c>
      <c r="BF896" s="159">
        <f t="shared" si="193"/>
        <v>11</v>
      </c>
      <c r="BG896" s="159">
        <f t="shared" si="194"/>
        <v>0</v>
      </c>
      <c r="BH896" s="159">
        <f t="shared" si="195"/>
        <v>14</v>
      </c>
      <c r="BI896" s="159">
        <f t="shared" si="196"/>
        <v>0</v>
      </c>
      <c r="BJ896" s="159">
        <f t="shared" si="197"/>
        <v>0</v>
      </c>
    </row>
    <row r="897" spans="1:62" s="159" customFormat="1" ht="17.25" thickTop="1" thickBot="1">
      <c r="A897" s="326">
        <v>23543</v>
      </c>
      <c r="B897" s="327">
        <v>42740</v>
      </c>
      <c r="C897" s="149" t="s">
        <v>103</v>
      </c>
      <c r="D897" s="151">
        <v>1000</v>
      </c>
      <c r="E897" s="151"/>
      <c r="F897" s="151"/>
      <c r="G897" s="151">
        <f t="shared" si="183"/>
        <v>1000</v>
      </c>
      <c r="H897" s="149"/>
      <c r="I897" s="149"/>
      <c r="J897" s="150">
        <v>70000</v>
      </c>
      <c r="K897" s="151">
        <f t="shared" si="187"/>
        <v>61946.902654867263</v>
      </c>
      <c r="L897" s="151">
        <f t="shared" si="188"/>
        <v>8053.0973451327445</v>
      </c>
      <c r="M897" s="149" t="s">
        <v>3868</v>
      </c>
      <c r="N897" s="328"/>
      <c r="O897" s="329"/>
      <c r="P897" s="151">
        <f t="shared" si="189"/>
        <v>69000</v>
      </c>
      <c r="Q897" s="327"/>
      <c r="R897" s="330" t="s">
        <v>3869</v>
      </c>
      <c r="S897" s="330"/>
      <c r="T897" s="331"/>
      <c r="U897" s="332">
        <v>28711282103523</v>
      </c>
      <c r="V897" s="326"/>
      <c r="W897" s="149"/>
      <c r="X897" s="149"/>
      <c r="Y897" s="149" t="s">
        <v>3870</v>
      </c>
      <c r="Z897" s="150"/>
      <c r="AA897" s="151">
        <f t="shared" si="190"/>
        <v>1000</v>
      </c>
      <c r="AB897" s="333">
        <f t="shared" si="184"/>
        <v>-69000</v>
      </c>
      <c r="AC897" s="327"/>
      <c r="AD897" s="149"/>
      <c r="AE897" s="327"/>
      <c r="AF897" s="334" t="s">
        <v>341</v>
      </c>
      <c r="AG897" s="334" t="s">
        <v>341</v>
      </c>
      <c r="AH897" s="149"/>
      <c r="AI897" s="149"/>
      <c r="AJ897" s="335"/>
      <c r="AK897" s="149"/>
      <c r="AL897" s="327"/>
      <c r="AM897" s="149"/>
      <c r="AN897" s="327"/>
      <c r="AO897" s="327"/>
      <c r="AP897" s="149"/>
      <c r="AQ897" s="332"/>
      <c r="AR897" s="330"/>
      <c r="AS897" s="149" t="s">
        <v>3870</v>
      </c>
      <c r="AT897" s="149"/>
      <c r="AU897" s="149"/>
      <c r="AV897" s="149"/>
      <c r="AW897" s="149"/>
      <c r="AX897" s="336"/>
      <c r="AY897" s="336"/>
      <c r="AZ897" s="336">
        <f t="shared" si="185"/>
        <v>0</v>
      </c>
      <c r="BA897" s="149"/>
      <c r="BB897" s="149"/>
      <c r="BC897" s="149"/>
      <c r="BD897" s="160">
        <f t="shared" si="191"/>
        <v>1.4285714285714285E-2</v>
      </c>
      <c r="BE897" s="160">
        <f t="shared" si="192"/>
        <v>0</v>
      </c>
      <c r="BF897" s="159">
        <f t="shared" si="193"/>
        <v>11</v>
      </c>
      <c r="BG897" s="159">
        <f t="shared" si="194"/>
        <v>0</v>
      </c>
      <c r="BH897" s="159">
        <f t="shared" si="195"/>
        <v>14</v>
      </c>
      <c r="BI897" s="159">
        <f t="shared" si="196"/>
        <v>0</v>
      </c>
      <c r="BJ897" s="159">
        <f t="shared" si="197"/>
        <v>0</v>
      </c>
    </row>
    <row r="898" spans="1:62" s="159" customFormat="1" ht="17.25" thickTop="1" thickBot="1">
      <c r="A898" s="326">
        <v>43410</v>
      </c>
      <c r="B898" s="327">
        <v>42742</v>
      </c>
      <c r="C898" s="149" t="s">
        <v>99</v>
      </c>
      <c r="D898" s="151">
        <v>8500</v>
      </c>
      <c r="E898" s="151"/>
      <c r="F898" s="151"/>
      <c r="G898" s="151">
        <f t="shared" si="183"/>
        <v>8500</v>
      </c>
      <c r="H898" s="149"/>
      <c r="I898" s="149"/>
      <c r="J898" s="150">
        <v>70000</v>
      </c>
      <c r="K898" s="151">
        <f t="shared" si="187"/>
        <v>61946.902654867263</v>
      </c>
      <c r="L898" s="151">
        <f t="shared" si="188"/>
        <v>8053.0973451327445</v>
      </c>
      <c r="M898" s="149" t="s">
        <v>3871</v>
      </c>
      <c r="N898" s="328"/>
      <c r="O898" s="329"/>
      <c r="P898" s="151">
        <f t="shared" si="189"/>
        <v>61500</v>
      </c>
      <c r="Q898" s="327"/>
      <c r="R898" s="330" t="s">
        <v>3872</v>
      </c>
      <c r="S898" s="330"/>
      <c r="T898" s="331" t="s">
        <v>3873</v>
      </c>
      <c r="U898" s="332">
        <v>25710222100471</v>
      </c>
      <c r="V898" s="326"/>
      <c r="W898" s="149"/>
      <c r="X898" s="149"/>
      <c r="Y898" s="149" t="s">
        <v>3870</v>
      </c>
      <c r="Z898" s="150"/>
      <c r="AA898" s="151">
        <f t="shared" si="190"/>
        <v>8500</v>
      </c>
      <c r="AB898" s="333">
        <f t="shared" si="184"/>
        <v>-61500</v>
      </c>
      <c r="AC898" s="327"/>
      <c r="AD898" s="149"/>
      <c r="AE898" s="327"/>
      <c r="AF898" s="334" t="s">
        <v>224</v>
      </c>
      <c r="AG898" s="334" t="s">
        <v>341</v>
      </c>
      <c r="AH898" s="149"/>
      <c r="AI898" s="149"/>
      <c r="AJ898" s="335"/>
      <c r="AK898" s="149"/>
      <c r="AL898" s="327"/>
      <c r="AM898" s="149"/>
      <c r="AN898" s="327"/>
      <c r="AO898" s="327"/>
      <c r="AP898" s="149"/>
      <c r="AQ898" s="332"/>
      <c r="AR898" s="330"/>
      <c r="AS898" s="149" t="s">
        <v>3870</v>
      </c>
      <c r="AT898" s="149"/>
      <c r="AU898" s="149"/>
      <c r="AV898" s="149"/>
      <c r="AW898" s="149"/>
      <c r="AX898" s="336"/>
      <c r="AY898" s="336"/>
      <c r="AZ898" s="336">
        <f t="shared" si="185"/>
        <v>0</v>
      </c>
      <c r="BA898" s="149"/>
      <c r="BB898" s="149"/>
      <c r="BC898" s="149"/>
      <c r="BD898" s="160">
        <f t="shared" si="191"/>
        <v>0.12142857142857143</v>
      </c>
      <c r="BE898" s="160">
        <f t="shared" si="192"/>
        <v>0</v>
      </c>
      <c r="BF898" s="159">
        <f t="shared" si="193"/>
        <v>11</v>
      </c>
      <c r="BG898" s="159">
        <f t="shared" si="194"/>
        <v>0</v>
      </c>
      <c r="BH898" s="159">
        <f t="shared" si="195"/>
        <v>14</v>
      </c>
      <c r="BI898" s="159">
        <f t="shared" si="196"/>
        <v>0</v>
      </c>
      <c r="BJ898" s="159">
        <f t="shared" si="197"/>
        <v>0</v>
      </c>
    </row>
    <row r="899" spans="1:62" s="159" customFormat="1" ht="17.25" thickTop="1" thickBot="1">
      <c r="A899" s="326">
        <v>43411</v>
      </c>
      <c r="B899" s="327">
        <v>42742</v>
      </c>
      <c r="C899" s="149" t="s">
        <v>99</v>
      </c>
      <c r="D899" s="151">
        <v>8500</v>
      </c>
      <c r="E899" s="151"/>
      <c r="F899" s="151"/>
      <c r="G899" s="151">
        <f t="shared" si="183"/>
        <v>8500</v>
      </c>
      <c r="H899" s="149"/>
      <c r="I899" s="149"/>
      <c r="J899" s="150">
        <v>70000</v>
      </c>
      <c r="K899" s="151">
        <f t="shared" si="187"/>
        <v>61946.902654867263</v>
      </c>
      <c r="L899" s="151">
        <f t="shared" si="188"/>
        <v>8053.0973451327445</v>
      </c>
      <c r="M899" s="149" t="s">
        <v>3874</v>
      </c>
      <c r="N899" s="328"/>
      <c r="O899" s="329"/>
      <c r="P899" s="151">
        <f t="shared" si="189"/>
        <v>61500</v>
      </c>
      <c r="Q899" s="327"/>
      <c r="R899" s="330" t="s">
        <v>3875</v>
      </c>
      <c r="S899" s="330"/>
      <c r="T899" s="331" t="s">
        <v>3876</v>
      </c>
      <c r="U899" s="332">
        <v>28805082102918</v>
      </c>
      <c r="V899" s="326"/>
      <c r="W899" s="149"/>
      <c r="X899" s="149"/>
      <c r="Y899" s="149" t="s">
        <v>3870</v>
      </c>
      <c r="Z899" s="150"/>
      <c r="AA899" s="151">
        <f t="shared" si="190"/>
        <v>8500</v>
      </c>
      <c r="AB899" s="333">
        <f t="shared" si="184"/>
        <v>-61500</v>
      </c>
      <c r="AC899" s="327"/>
      <c r="AD899" s="149"/>
      <c r="AE899" s="327"/>
      <c r="AF899" s="334" t="s">
        <v>224</v>
      </c>
      <c r="AG899" s="334" t="s">
        <v>341</v>
      </c>
      <c r="AH899" s="149"/>
      <c r="AI899" s="149"/>
      <c r="AJ899" s="335"/>
      <c r="AK899" s="149"/>
      <c r="AL899" s="327"/>
      <c r="AM899" s="149"/>
      <c r="AN899" s="327"/>
      <c r="AO899" s="327"/>
      <c r="AP899" s="149"/>
      <c r="AQ899" s="332"/>
      <c r="AR899" s="330"/>
      <c r="AS899" s="149" t="s">
        <v>3870</v>
      </c>
      <c r="AT899" s="149"/>
      <c r="AU899" s="149"/>
      <c r="AV899" s="149"/>
      <c r="AW899" s="149"/>
      <c r="AX899" s="336"/>
      <c r="AY899" s="336"/>
      <c r="AZ899" s="336">
        <f t="shared" si="185"/>
        <v>0</v>
      </c>
      <c r="BA899" s="149"/>
      <c r="BB899" s="149"/>
      <c r="BC899" s="149"/>
      <c r="BD899" s="160">
        <f t="shared" si="191"/>
        <v>0.12142857142857143</v>
      </c>
      <c r="BE899" s="160">
        <f t="shared" si="192"/>
        <v>0</v>
      </c>
      <c r="BF899" s="159">
        <f t="shared" si="193"/>
        <v>11</v>
      </c>
      <c r="BG899" s="159">
        <f t="shared" si="194"/>
        <v>0</v>
      </c>
      <c r="BH899" s="159">
        <f t="shared" si="195"/>
        <v>14</v>
      </c>
      <c r="BI899" s="159">
        <f t="shared" si="196"/>
        <v>0</v>
      </c>
      <c r="BJ899" s="159">
        <f t="shared" si="197"/>
        <v>0</v>
      </c>
    </row>
    <row r="900" spans="1:62" s="159" customFormat="1" ht="17.25" thickTop="1" thickBot="1">
      <c r="A900" s="326" t="s">
        <v>3877</v>
      </c>
      <c r="B900" s="327">
        <v>42721</v>
      </c>
      <c r="C900" s="149" t="s">
        <v>103</v>
      </c>
      <c r="D900" s="151">
        <v>13880</v>
      </c>
      <c r="E900" s="151"/>
      <c r="F900" s="151"/>
      <c r="G900" s="151">
        <f t="shared" si="183"/>
        <v>13880</v>
      </c>
      <c r="H900" s="149" t="s">
        <v>3878</v>
      </c>
      <c r="I900" s="149"/>
      <c r="J900" s="150">
        <v>115210</v>
      </c>
      <c r="K900" s="151">
        <f t="shared" si="187"/>
        <v>101955.75221238939</v>
      </c>
      <c r="L900" s="151">
        <f t="shared" si="188"/>
        <v>13254.24778761062</v>
      </c>
      <c r="M900" s="149" t="s">
        <v>3879</v>
      </c>
      <c r="N900" s="328">
        <v>3266</v>
      </c>
      <c r="O900" s="329">
        <v>48</v>
      </c>
      <c r="P900" s="151">
        <f t="shared" si="189"/>
        <v>101330</v>
      </c>
      <c r="Q900" s="327">
        <v>42721</v>
      </c>
      <c r="R900" s="330" t="s">
        <v>3880</v>
      </c>
      <c r="S900" s="330"/>
      <c r="T900" s="331"/>
      <c r="U900" s="332">
        <v>28611080100421</v>
      </c>
      <c r="V900" s="326"/>
      <c r="W900" s="149"/>
      <c r="X900" s="149"/>
      <c r="Y900" s="149" t="s">
        <v>3860</v>
      </c>
      <c r="Z900" s="150"/>
      <c r="AA900" s="151">
        <f t="shared" si="190"/>
        <v>13880</v>
      </c>
      <c r="AB900" s="333">
        <f t="shared" si="184"/>
        <v>-101330</v>
      </c>
      <c r="AC900" s="327"/>
      <c r="AD900" s="149"/>
      <c r="AE900" s="327"/>
      <c r="AF900" s="334" t="s">
        <v>341</v>
      </c>
      <c r="AG900" s="334" t="s">
        <v>341</v>
      </c>
      <c r="AH900" s="149" t="s">
        <v>39</v>
      </c>
      <c r="AI900" s="149" t="s">
        <v>46</v>
      </c>
      <c r="AJ900" s="335" t="s">
        <v>50</v>
      </c>
      <c r="AK900" s="149"/>
      <c r="AL900" s="327"/>
      <c r="AM900" s="149"/>
      <c r="AN900" s="327"/>
      <c r="AO900" s="327"/>
      <c r="AP900" s="149"/>
      <c r="AQ900" s="332"/>
      <c r="AR900" s="330"/>
      <c r="AS900" s="149" t="s">
        <v>3881</v>
      </c>
      <c r="AT900" s="149"/>
      <c r="AU900" s="149" t="s">
        <v>3882</v>
      </c>
      <c r="AV900" s="149" t="s">
        <v>3883</v>
      </c>
      <c r="AW900" s="149"/>
      <c r="AX900" s="336"/>
      <c r="AY900" s="336"/>
      <c r="AZ900" s="336">
        <f t="shared" si="185"/>
        <v>0</v>
      </c>
      <c r="BA900" s="149"/>
      <c r="BB900" s="149"/>
      <c r="BC900" s="149" t="s">
        <v>3884</v>
      </c>
      <c r="BD900" s="160">
        <f t="shared" si="191"/>
        <v>0.12047565315510807</v>
      </c>
      <c r="BE900" s="160">
        <f t="shared" si="192"/>
        <v>0</v>
      </c>
      <c r="BF900" s="159">
        <f t="shared" si="193"/>
        <v>11</v>
      </c>
      <c r="BG900" s="159">
        <f t="shared" si="194"/>
        <v>0</v>
      </c>
      <c r="BH900" s="159">
        <f t="shared" si="195"/>
        <v>14</v>
      </c>
      <c r="BI900" s="159">
        <f t="shared" si="196"/>
        <v>0</v>
      </c>
      <c r="BJ900" s="159">
        <f t="shared" si="197"/>
        <v>0</v>
      </c>
    </row>
    <row r="901" spans="1:62" s="159" customFormat="1" ht="17.25" thickTop="1" thickBot="1">
      <c r="A901" s="326" t="s">
        <v>3885</v>
      </c>
      <c r="B901" s="327" t="s">
        <v>3886</v>
      </c>
      <c r="C901" s="149" t="s">
        <v>103</v>
      </c>
      <c r="D901" s="151">
        <f>12810+783</f>
        <v>13593</v>
      </c>
      <c r="E901" s="151"/>
      <c r="F901" s="151"/>
      <c r="G901" s="151">
        <f t="shared" si="183"/>
        <v>13593</v>
      </c>
      <c r="H901" s="370" t="s">
        <v>3878</v>
      </c>
      <c r="I901" s="370"/>
      <c r="J901" s="150">
        <v>112750</v>
      </c>
      <c r="K901" s="151">
        <f t="shared" si="187"/>
        <v>99778.761061946905</v>
      </c>
      <c r="L901" s="151">
        <f t="shared" si="188"/>
        <v>12971.238938053099</v>
      </c>
      <c r="M901" s="369" t="s">
        <v>3887</v>
      </c>
      <c r="N901" s="328">
        <v>3874</v>
      </c>
      <c r="O901" s="329">
        <v>36</v>
      </c>
      <c r="P901" s="151">
        <f t="shared" si="189"/>
        <v>99157</v>
      </c>
      <c r="Q901" s="327">
        <v>42712</v>
      </c>
      <c r="R901" s="330" t="s">
        <v>3888</v>
      </c>
      <c r="S901" s="330"/>
      <c r="T901" s="331"/>
      <c r="U901" s="332">
        <v>26807010104938</v>
      </c>
      <c r="V901" s="326"/>
      <c r="W901" s="149"/>
      <c r="X901" s="149" t="s">
        <v>90</v>
      </c>
      <c r="Y901" s="149" t="s">
        <v>3889</v>
      </c>
      <c r="Z901" s="150"/>
      <c r="AA901" s="151">
        <f t="shared" si="190"/>
        <v>13593</v>
      </c>
      <c r="AB901" s="333">
        <f t="shared" si="184"/>
        <v>-99157</v>
      </c>
      <c r="AC901" s="327">
        <v>42728</v>
      </c>
      <c r="AD901" s="149" t="s">
        <v>3890</v>
      </c>
      <c r="AE901" s="327"/>
      <c r="AF901" s="334" t="s">
        <v>3676</v>
      </c>
      <c r="AG901" s="334" t="s">
        <v>1083</v>
      </c>
      <c r="AH901" s="149" t="s">
        <v>39</v>
      </c>
      <c r="AI901" s="149" t="s">
        <v>100</v>
      </c>
      <c r="AJ901" s="335" t="s">
        <v>50</v>
      </c>
      <c r="AK901" s="149"/>
      <c r="AL901" s="327"/>
      <c r="AM901" s="149"/>
      <c r="AN901" s="327"/>
      <c r="AO901" s="327" t="s">
        <v>3887</v>
      </c>
      <c r="AP901" s="149" t="s">
        <v>3891</v>
      </c>
      <c r="AQ901" s="332"/>
      <c r="AR901" s="330"/>
      <c r="AS901" s="149" t="s">
        <v>3890</v>
      </c>
      <c r="AT901" s="149"/>
      <c r="AU901" s="149" t="s">
        <v>3892</v>
      </c>
      <c r="AV901" s="149" t="s">
        <v>3883</v>
      </c>
      <c r="AW901" s="149"/>
      <c r="AX901" s="336"/>
      <c r="AY901" s="336"/>
      <c r="AZ901" s="336">
        <f t="shared" si="185"/>
        <v>0</v>
      </c>
      <c r="BA901" s="149" t="s">
        <v>3893</v>
      </c>
      <c r="BB901" s="149"/>
      <c r="BC901" s="149" t="s">
        <v>3894</v>
      </c>
      <c r="BD901" s="160">
        <f t="shared" si="191"/>
        <v>0.12055875831485588</v>
      </c>
      <c r="BE901" s="160">
        <f t="shared" si="192"/>
        <v>0</v>
      </c>
      <c r="BF901" s="159">
        <f t="shared" si="193"/>
        <v>11</v>
      </c>
      <c r="BG901" s="159">
        <f t="shared" si="194"/>
        <v>0</v>
      </c>
      <c r="BH901" s="159">
        <f t="shared" si="195"/>
        <v>14</v>
      </c>
      <c r="BI901" s="159">
        <f t="shared" si="196"/>
        <v>0</v>
      </c>
      <c r="BJ901" s="159">
        <f t="shared" si="197"/>
        <v>0</v>
      </c>
    </row>
    <row r="902" spans="1:62" s="159" customFormat="1" ht="17.25" thickTop="1" thickBot="1">
      <c r="A902" s="326">
        <v>23787</v>
      </c>
      <c r="B902" s="327">
        <v>42756</v>
      </c>
      <c r="C902" s="149" t="s">
        <v>103</v>
      </c>
      <c r="D902" s="151">
        <v>500</v>
      </c>
      <c r="E902" s="151"/>
      <c r="F902" s="151"/>
      <c r="G902" s="151">
        <f t="shared" si="183"/>
        <v>500</v>
      </c>
      <c r="H902" s="149"/>
      <c r="I902" s="149"/>
      <c r="J902" s="150">
        <v>70000</v>
      </c>
      <c r="K902" s="151">
        <f t="shared" si="187"/>
        <v>61946.902654867263</v>
      </c>
      <c r="L902" s="151">
        <f t="shared" si="188"/>
        <v>8053.0973451327445</v>
      </c>
      <c r="M902" s="369" t="s">
        <v>3895</v>
      </c>
      <c r="N902" s="328"/>
      <c r="O902" s="329"/>
      <c r="P902" s="151">
        <f t="shared" si="189"/>
        <v>69500</v>
      </c>
      <c r="Q902" s="327"/>
      <c r="R902" s="330" t="s">
        <v>3896</v>
      </c>
      <c r="S902" s="330"/>
      <c r="T902" s="331" t="s">
        <v>3897</v>
      </c>
      <c r="U902" s="332">
        <v>28509172103915</v>
      </c>
      <c r="V902" s="326"/>
      <c r="W902" s="149"/>
      <c r="X902" s="149"/>
      <c r="Y902" s="149"/>
      <c r="Z902" s="150"/>
      <c r="AA902" s="151">
        <f t="shared" si="190"/>
        <v>500</v>
      </c>
      <c r="AB902" s="333">
        <f t="shared" si="184"/>
        <v>-69500</v>
      </c>
      <c r="AC902" s="327"/>
      <c r="AD902" s="149"/>
      <c r="AE902" s="327"/>
      <c r="AF902" s="334" t="s">
        <v>1698</v>
      </c>
      <c r="AG902" s="334" t="s">
        <v>210</v>
      </c>
      <c r="AH902" s="149" t="s">
        <v>39</v>
      </c>
      <c r="AI902" s="149" t="s">
        <v>94</v>
      </c>
      <c r="AJ902" s="335"/>
      <c r="AK902" s="149"/>
      <c r="AL902" s="327"/>
      <c r="AM902" s="149"/>
      <c r="AN902" s="327"/>
      <c r="AO902" s="149" t="s">
        <v>3895</v>
      </c>
      <c r="AP902" s="149" t="s">
        <v>3898</v>
      </c>
      <c r="AQ902" s="332"/>
      <c r="AR902" s="330" t="s">
        <v>3899</v>
      </c>
      <c r="AS902" s="149"/>
      <c r="AT902" s="149"/>
      <c r="AU902" s="149"/>
      <c r="AV902" s="149"/>
      <c r="AW902" s="149"/>
      <c r="AX902" s="336"/>
      <c r="AY902" s="336"/>
      <c r="AZ902" s="336">
        <f t="shared" si="185"/>
        <v>0</v>
      </c>
      <c r="BA902" s="149"/>
      <c r="BB902" s="149"/>
      <c r="BC902" s="149"/>
      <c r="BD902" s="160">
        <f t="shared" si="191"/>
        <v>7.1428571428571426E-3</v>
      </c>
      <c r="BE902" s="160">
        <f t="shared" si="192"/>
        <v>0</v>
      </c>
      <c r="BF902" s="159">
        <f t="shared" si="193"/>
        <v>11</v>
      </c>
      <c r="BG902" s="159">
        <f t="shared" si="194"/>
        <v>0</v>
      </c>
      <c r="BH902" s="159">
        <f t="shared" si="195"/>
        <v>14</v>
      </c>
      <c r="BI902" s="159">
        <f t="shared" si="196"/>
        <v>0</v>
      </c>
      <c r="BJ902" s="159">
        <f t="shared" si="197"/>
        <v>11</v>
      </c>
    </row>
    <row r="903" spans="1:62" s="159" customFormat="1" ht="17.25" thickTop="1" thickBot="1">
      <c r="A903" s="326">
        <v>23788</v>
      </c>
      <c r="B903" s="327">
        <v>42756</v>
      </c>
      <c r="C903" s="149" t="s">
        <v>103</v>
      </c>
      <c r="D903" s="151">
        <v>500</v>
      </c>
      <c r="E903" s="151"/>
      <c r="F903" s="151"/>
      <c r="G903" s="151">
        <f t="shared" si="183"/>
        <v>500</v>
      </c>
      <c r="H903" s="149"/>
      <c r="I903" s="149"/>
      <c r="J903" s="150">
        <v>70000</v>
      </c>
      <c r="K903" s="151">
        <f t="shared" si="187"/>
        <v>61946.902654867263</v>
      </c>
      <c r="L903" s="151">
        <f t="shared" si="188"/>
        <v>8053.0973451327445</v>
      </c>
      <c r="M903" s="369" t="s">
        <v>3900</v>
      </c>
      <c r="N903" s="328"/>
      <c r="O903" s="329"/>
      <c r="P903" s="151">
        <f t="shared" si="189"/>
        <v>69500</v>
      </c>
      <c r="Q903" s="327"/>
      <c r="R903" s="330" t="s">
        <v>3901</v>
      </c>
      <c r="S903" s="330"/>
      <c r="T903" s="331" t="s">
        <v>3902</v>
      </c>
      <c r="U903" s="332">
        <v>28304300103272</v>
      </c>
      <c r="V903" s="326"/>
      <c r="W903" s="149"/>
      <c r="X903" s="149"/>
      <c r="Y903" s="149"/>
      <c r="Z903" s="150"/>
      <c r="AA903" s="151">
        <f t="shared" si="190"/>
        <v>500</v>
      </c>
      <c r="AB903" s="333">
        <f t="shared" si="184"/>
        <v>-69500</v>
      </c>
      <c r="AC903" s="327"/>
      <c r="AD903" s="149"/>
      <c r="AE903" s="327"/>
      <c r="AF903" s="334" t="s">
        <v>1698</v>
      </c>
      <c r="AG903" s="334" t="s">
        <v>210</v>
      </c>
      <c r="AH903" s="149" t="s">
        <v>39</v>
      </c>
      <c r="AI903" s="149" t="s">
        <v>94</v>
      </c>
      <c r="AJ903" s="335"/>
      <c r="AK903" s="149"/>
      <c r="AL903" s="327"/>
      <c r="AM903" s="149"/>
      <c r="AN903" s="327"/>
      <c r="AO903" s="149" t="s">
        <v>3900</v>
      </c>
      <c r="AP903" s="149" t="s">
        <v>3903</v>
      </c>
      <c r="AQ903" s="332"/>
      <c r="AR903" s="330" t="s">
        <v>3904</v>
      </c>
      <c r="AS903" s="149"/>
      <c r="AT903" s="149"/>
      <c r="AU903" s="149"/>
      <c r="AV903" s="149"/>
      <c r="AW903" s="149"/>
      <c r="AX903" s="336"/>
      <c r="AY903" s="336"/>
      <c r="AZ903" s="336">
        <f t="shared" si="185"/>
        <v>0</v>
      </c>
      <c r="BA903" s="149"/>
      <c r="BB903" s="149"/>
      <c r="BC903" s="149"/>
      <c r="BD903" s="160">
        <f t="shared" si="191"/>
        <v>7.1428571428571426E-3</v>
      </c>
      <c r="BE903" s="160">
        <f t="shared" si="192"/>
        <v>0</v>
      </c>
      <c r="BF903" s="159">
        <f t="shared" si="193"/>
        <v>11</v>
      </c>
      <c r="BG903" s="159">
        <f t="shared" si="194"/>
        <v>0</v>
      </c>
      <c r="BH903" s="159">
        <f t="shared" si="195"/>
        <v>14</v>
      </c>
      <c r="BI903" s="159">
        <f t="shared" si="196"/>
        <v>0</v>
      </c>
      <c r="BJ903" s="159">
        <f t="shared" si="197"/>
        <v>11</v>
      </c>
    </row>
    <row r="904" spans="1:62" s="159" customFormat="1" ht="17.25" thickTop="1" thickBot="1">
      <c r="A904" s="326">
        <v>23669</v>
      </c>
      <c r="B904" s="327">
        <v>42748</v>
      </c>
      <c r="C904" s="149" t="s">
        <v>103</v>
      </c>
      <c r="D904" s="151">
        <v>500</v>
      </c>
      <c r="E904" s="151"/>
      <c r="F904" s="151"/>
      <c r="G904" s="371">
        <f t="shared" si="183"/>
        <v>500</v>
      </c>
      <c r="H904" s="149"/>
      <c r="I904" s="149"/>
      <c r="J904" s="150">
        <v>70000</v>
      </c>
      <c r="K904" s="151">
        <f t="shared" si="187"/>
        <v>61946.902654867263</v>
      </c>
      <c r="L904" s="151">
        <f t="shared" si="188"/>
        <v>8053.0973451327445</v>
      </c>
      <c r="M904" s="369" t="s">
        <v>3905</v>
      </c>
      <c r="N904" s="328"/>
      <c r="O904" s="329"/>
      <c r="P904" s="151">
        <f t="shared" si="189"/>
        <v>69500</v>
      </c>
      <c r="Q904" s="327"/>
      <c r="R904" s="330" t="s">
        <v>3906</v>
      </c>
      <c r="S904" s="330"/>
      <c r="T904" s="331"/>
      <c r="U904" s="332">
        <v>29203012110119</v>
      </c>
      <c r="V904" s="326"/>
      <c r="W904" s="149"/>
      <c r="X904" s="149"/>
      <c r="Y904" s="149" t="s">
        <v>201</v>
      </c>
      <c r="Z904" s="150"/>
      <c r="AA904" s="151">
        <f t="shared" si="190"/>
        <v>500</v>
      </c>
      <c r="AB904" s="333">
        <f t="shared" si="184"/>
        <v>-69500</v>
      </c>
      <c r="AC904" s="327"/>
      <c r="AD904" s="149"/>
      <c r="AE904" s="327"/>
      <c r="AF904" s="334" t="s">
        <v>1698</v>
      </c>
      <c r="AG904" s="334" t="s">
        <v>210</v>
      </c>
      <c r="AH904" s="149"/>
      <c r="AI904" s="149"/>
      <c r="AJ904" s="335"/>
      <c r="AK904" s="149"/>
      <c r="AL904" s="327"/>
      <c r="AM904" s="149"/>
      <c r="AN904" s="327"/>
      <c r="AO904" s="327"/>
      <c r="AP904" s="149"/>
      <c r="AQ904" s="332"/>
      <c r="AR904" s="330"/>
      <c r="AS904" s="149" t="s">
        <v>3907</v>
      </c>
      <c r="AT904" s="149"/>
      <c r="AU904" s="149"/>
      <c r="AV904" s="149"/>
      <c r="AW904" s="149"/>
      <c r="AX904" s="336"/>
      <c r="AY904" s="336"/>
      <c r="AZ904" s="336">
        <f t="shared" si="185"/>
        <v>0</v>
      </c>
      <c r="BA904" s="149"/>
      <c r="BB904" s="149"/>
      <c r="BC904" s="149"/>
      <c r="BD904" s="160">
        <f t="shared" si="191"/>
        <v>7.1428571428571426E-3</v>
      </c>
      <c r="BE904" s="160">
        <f t="shared" si="192"/>
        <v>0</v>
      </c>
      <c r="BF904" s="159">
        <f t="shared" si="193"/>
        <v>11</v>
      </c>
      <c r="BG904" s="159">
        <f t="shared" si="194"/>
        <v>0</v>
      </c>
      <c r="BH904" s="159">
        <f t="shared" si="195"/>
        <v>14</v>
      </c>
      <c r="BI904" s="159">
        <f t="shared" si="196"/>
        <v>0</v>
      </c>
      <c r="BJ904" s="159">
        <f t="shared" si="197"/>
        <v>0</v>
      </c>
    </row>
    <row r="905" spans="1:62" s="159" customFormat="1" ht="17.25" thickTop="1" thickBot="1">
      <c r="A905" s="326" t="s">
        <v>3908</v>
      </c>
      <c r="B905" s="327">
        <v>42770</v>
      </c>
      <c r="C905" s="149" t="s">
        <v>103</v>
      </c>
      <c r="D905" s="151">
        <f>120000-102050</f>
        <v>17950</v>
      </c>
      <c r="E905" s="151">
        <v>2050</v>
      </c>
      <c r="F905" s="151"/>
      <c r="G905" s="151">
        <f t="shared" si="183"/>
        <v>20000</v>
      </c>
      <c r="H905" s="368" t="s">
        <v>3857</v>
      </c>
      <c r="I905" s="368"/>
      <c r="J905" s="150">
        <v>120000</v>
      </c>
      <c r="K905" s="151">
        <f t="shared" si="187"/>
        <v>106194.69026548673</v>
      </c>
      <c r="L905" s="151">
        <f t="shared" si="188"/>
        <v>13805.309734513276</v>
      </c>
      <c r="M905" s="369" t="s">
        <v>3909</v>
      </c>
      <c r="N905" s="328">
        <v>2749</v>
      </c>
      <c r="O905" s="329">
        <v>60</v>
      </c>
      <c r="P905" s="151">
        <f t="shared" si="189"/>
        <v>102050</v>
      </c>
      <c r="Q905" s="327">
        <v>41685</v>
      </c>
      <c r="R905" s="330" t="s">
        <v>3910</v>
      </c>
      <c r="S905" s="330"/>
      <c r="T905" s="331"/>
      <c r="U905" s="332">
        <v>27207112101484</v>
      </c>
      <c r="V905" s="326"/>
      <c r="W905" s="149" t="s">
        <v>3911</v>
      </c>
      <c r="X905" s="149"/>
      <c r="Y905" s="149" t="s">
        <v>3912</v>
      </c>
      <c r="Z905" s="150"/>
      <c r="AA905" s="151">
        <f t="shared" si="190"/>
        <v>20000</v>
      </c>
      <c r="AB905" s="333">
        <f t="shared" si="184"/>
        <v>-100000</v>
      </c>
      <c r="AC905" s="327"/>
      <c r="AD905" s="149"/>
      <c r="AE905" s="327"/>
      <c r="AF905" s="334" t="s">
        <v>223</v>
      </c>
      <c r="AG905" s="334" t="s">
        <v>341</v>
      </c>
      <c r="AH905" s="149" t="s">
        <v>39</v>
      </c>
      <c r="AI905" s="149" t="s">
        <v>47</v>
      </c>
      <c r="AJ905" s="335" t="s">
        <v>50</v>
      </c>
      <c r="AK905" s="149"/>
      <c r="AL905" s="327"/>
      <c r="AM905" s="149"/>
      <c r="AN905" s="327"/>
      <c r="AO905" s="327" t="s">
        <v>3913</v>
      </c>
      <c r="AP905" s="149" t="s">
        <v>3913</v>
      </c>
      <c r="AQ905" s="332">
        <v>27609170101878</v>
      </c>
      <c r="AR905" s="330" t="s">
        <v>3914</v>
      </c>
      <c r="AS905" s="149"/>
      <c r="AT905" s="149"/>
      <c r="AU905" s="149" t="s">
        <v>3915</v>
      </c>
      <c r="AV905" s="149" t="s">
        <v>261</v>
      </c>
      <c r="AW905" s="149" t="s">
        <v>252</v>
      </c>
      <c r="AX905" s="336">
        <v>12061</v>
      </c>
      <c r="AY905" s="336">
        <v>2749</v>
      </c>
      <c r="AZ905" s="336">
        <f t="shared" si="185"/>
        <v>1472.3499999999995</v>
      </c>
      <c r="BA905" s="149"/>
      <c r="BB905" s="149"/>
      <c r="BC905" s="149" t="s">
        <v>3870</v>
      </c>
      <c r="BD905" s="160">
        <f t="shared" si="191"/>
        <v>0.14958333333333335</v>
      </c>
      <c r="BE905" s="160">
        <f t="shared" si="192"/>
        <v>2.0088192062714356E-2</v>
      </c>
      <c r="BF905" s="159">
        <f t="shared" si="193"/>
        <v>11</v>
      </c>
      <c r="BG905" s="159">
        <f t="shared" si="194"/>
        <v>0</v>
      </c>
      <c r="BH905" s="159">
        <f t="shared" si="195"/>
        <v>14</v>
      </c>
      <c r="BI905" s="159">
        <f t="shared" si="196"/>
        <v>14</v>
      </c>
      <c r="BJ905" s="159">
        <f t="shared" si="197"/>
        <v>11</v>
      </c>
    </row>
    <row r="906" spans="1:62" s="159" customFormat="1" ht="17.25" thickTop="1" thickBot="1">
      <c r="A906" s="326">
        <v>23252</v>
      </c>
      <c r="B906" s="327">
        <v>42715</v>
      </c>
      <c r="C906" s="149" t="s">
        <v>103</v>
      </c>
      <c r="D906" s="151">
        <v>12650</v>
      </c>
      <c r="E906" s="151"/>
      <c r="F906" s="151"/>
      <c r="G906" s="151">
        <f t="shared" si="183"/>
        <v>12650</v>
      </c>
      <c r="H906" s="370" t="s">
        <v>3878</v>
      </c>
      <c r="I906" s="370"/>
      <c r="J906" s="150">
        <v>105000</v>
      </c>
      <c r="K906" s="151">
        <f t="shared" si="187"/>
        <v>92920.35398230089</v>
      </c>
      <c r="L906" s="151">
        <f t="shared" si="188"/>
        <v>12079.646017699117</v>
      </c>
      <c r="M906" s="369" t="s">
        <v>3916</v>
      </c>
      <c r="N906" s="328">
        <v>2610</v>
      </c>
      <c r="O906" s="329">
        <v>60</v>
      </c>
      <c r="P906" s="151">
        <f t="shared" si="189"/>
        <v>92350</v>
      </c>
      <c r="Q906" s="327">
        <v>42717</v>
      </c>
      <c r="R906" s="330" t="s">
        <v>3917</v>
      </c>
      <c r="S906" s="330"/>
      <c r="T906" s="331"/>
      <c r="U906" s="332" t="s">
        <v>3918</v>
      </c>
      <c r="V906" s="326"/>
      <c r="W906" s="149"/>
      <c r="X906" s="149" t="s">
        <v>90</v>
      </c>
      <c r="Y906" s="149" t="s">
        <v>2158</v>
      </c>
      <c r="Z906" s="150"/>
      <c r="AA906" s="151">
        <f t="shared" si="190"/>
        <v>12650</v>
      </c>
      <c r="AB906" s="333">
        <f t="shared" si="184"/>
        <v>-92350</v>
      </c>
      <c r="AC906" s="327">
        <v>42731</v>
      </c>
      <c r="AD906" s="149">
        <v>134732</v>
      </c>
      <c r="AE906" s="327">
        <v>42725</v>
      </c>
      <c r="AF906" s="334" t="s">
        <v>405</v>
      </c>
      <c r="AG906" s="334" t="s">
        <v>1083</v>
      </c>
      <c r="AH906" s="149" t="s">
        <v>39</v>
      </c>
      <c r="AI906" s="149" t="s">
        <v>100</v>
      </c>
      <c r="AJ906" s="335" t="s">
        <v>50</v>
      </c>
      <c r="AK906" s="149"/>
      <c r="AL906" s="327"/>
      <c r="AM906" s="149"/>
      <c r="AN906" s="327"/>
      <c r="AO906" s="327" t="s">
        <v>3916</v>
      </c>
      <c r="AP906" s="149" t="s">
        <v>3919</v>
      </c>
      <c r="AQ906" s="332"/>
      <c r="AR906" s="330" t="s">
        <v>3920</v>
      </c>
      <c r="AS906" s="149"/>
      <c r="AT906" s="149"/>
      <c r="AU906" s="149" t="s">
        <v>3921</v>
      </c>
      <c r="AV906" s="149" t="s">
        <v>3883</v>
      </c>
      <c r="AW906" s="149"/>
      <c r="AX906" s="336"/>
      <c r="AY906" s="336"/>
      <c r="AZ906" s="336">
        <f t="shared" si="185"/>
        <v>0</v>
      </c>
      <c r="BA906" s="149" t="s">
        <v>3893</v>
      </c>
      <c r="BB906" s="149"/>
      <c r="BC906" s="149" t="s">
        <v>3922</v>
      </c>
      <c r="BD906" s="160">
        <f t="shared" si="191"/>
        <v>0.12047619047619047</v>
      </c>
      <c r="BE906" s="160">
        <f t="shared" si="192"/>
        <v>0</v>
      </c>
      <c r="BF906" s="159">
        <f t="shared" si="193"/>
        <v>11</v>
      </c>
      <c r="BG906" s="159">
        <f t="shared" si="194"/>
        <v>0</v>
      </c>
      <c r="BH906" s="159">
        <f t="shared" si="195"/>
        <v>14</v>
      </c>
      <c r="BI906" s="159">
        <f t="shared" si="196"/>
        <v>0</v>
      </c>
      <c r="BJ906" s="159">
        <f t="shared" si="197"/>
        <v>11</v>
      </c>
    </row>
    <row r="907" spans="1:62" s="159" customFormat="1" ht="17.25" thickTop="1" thickBot="1">
      <c r="A907" s="326">
        <v>23377</v>
      </c>
      <c r="B907" s="327">
        <v>42730</v>
      </c>
      <c r="C907" s="149" t="s">
        <v>103</v>
      </c>
      <c r="D907" s="151">
        <v>2000</v>
      </c>
      <c r="E907" s="151"/>
      <c r="F907" s="151"/>
      <c r="G907" s="371">
        <f t="shared" si="183"/>
        <v>2000</v>
      </c>
      <c r="H907" s="149"/>
      <c r="I907" s="149"/>
      <c r="J907" s="150">
        <v>115000</v>
      </c>
      <c r="K907" s="151">
        <f t="shared" si="187"/>
        <v>101769.91150442479</v>
      </c>
      <c r="L907" s="151">
        <f t="shared" si="188"/>
        <v>13230.088495575223</v>
      </c>
      <c r="M907" s="369" t="s">
        <v>3923</v>
      </c>
      <c r="N907" s="328"/>
      <c r="O907" s="329"/>
      <c r="P907" s="151">
        <f t="shared" si="189"/>
        <v>113000</v>
      </c>
      <c r="Q907" s="327"/>
      <c r="R907" s="330"/>
      <c r="S907" s="330"/>
      <c r="T907" s="331"/>
      <c r="U907" s="332">
        <v>28111010100471</v>
      </c>
      <c r="V907" s="326"/>
      <c r="W907" s="149"/>
      <c r="X907" s="149"/>
      <c r="Y907" s="149" t="s">
        <v>3924</v>
      </c>
      <c r="Z907" s="150"/>
      <c r="AA907" s="151">
        <f t="shared" si="190"/>
        <v>2000</v>
      </c>
      <c r="AB907" s="333">
        <f t="shared" si="184"/>
        <v>-113000</v>
      </c>
      <c r="AC907" s="327"/>
      <c r="AD907" s="149"/>
      <c r="AE907" s="327"/>
      <c r="AF907" s="334" t="s">
        <v>224</v>
      </c>
      <c r="AG907" s="334" t="s">
        <v>341</v>
      </c>
      <c r="AH907" s="149"/>
      <c r="AI907" s="149"/>
      <c r="AJ907" s="335"/>
      <c r="AK907" s="149"/>
      <c r="AL907" s="327"/>
      <c r="AM907" s="149"/>
      <c r="AN907" s="327"/>
      <c r="AO907" s="327"/>
      <c r="AP907" s="149"/>
      <c r="AQ907" s="332"/>
      <c r="AR907" s="330"/>
      <c r="AS907" s="149" t="s">
        <v>235</v>
      </c>
      <c r="AT907" s="149"/>
      <c r="AU907" s="149"/>
      <c r="AV907" s="149"/>
      <c r="AW907" s="149"/>
      <c r="AX907" s="336"/>
      <c r="AY907" s="336"/>
      <c r="AZ907" s="336">
        <f t="shared" si="185"/>
        <v>0</v>
      </c>
      <c r="BA907" s="149"/>
      <c r="BB907" s="149"/>
      <c r="BC907" s="149"/>
      <c r="BD907" s="160">
        <f t="shared" si="191"/>
        <v>1.7391304347826087E-2</v>
      </c>
      <c r="BE907" s="160">
        <f t="shared" si="192"/>
        <v>0</v>
      </c>
      <c r="BF907" s="159">
        <f t="shared" si="193"/>
        <v>0</v>
      </c>
      <c r="BG907" s="159">
        <f t="shared" si="194"/>
        <v>0</v>
      </c>
      <c r="BH907" s="159">
        <f t="shared" si="195"/>
        <v>14</v>
      </c>
      <c r="BI907" s="159">
        <f t="shared" si="196"/>
        <v>0</v>
      </c>
      <c r="BJ907" s="159">
        <f t="shared" si="197"/>
        <v>0</v>
      </c>
    </row>
    <row r="908" spans="1:62" s="159" customFormat="1" ht="17.25" thickTop="1" thickBot="1">
      <c r="A908" s="326">
        <v>23665</v>
      </c>
      <c r="B908" s="327">
        <v>42748</v>
      </c>
      <c r="C908" s="149" t="s">
        <v>103</v>
      </c>
      <c r="D908" s="151">
        <v>1000</v>
      </c>
      <c r="E908" s="151"/>
      <c r="F908" s="151"/>
      <c r="G908" s="371">
        <f t="shared" si="183"/>
        <v>1000</v>
      </c>
      <c r="H908" s="149"/>
      <c r="I908" s="149"/>
      <c r="J908" s="150">
        <v>70000</v>
      </c>
      <c r="K908" s="151">
        <f t="shared" si="187"/>
        <v>61946.902654867263</v>
      </c>
      <c r="L908" s="151">
        <f t="shared" si="188"/>
        <v>8053.0973451327445</v>
      </c>
      <c r="M908" s="369" t="s">
        <v>3925</v>
      </c>
      <c r="N908" s="328"/>
      <c r="O908" s="329"/>
      <c r="P908" s="151">
        <f t="shared" si="189"/>
        <v>69000</v>
      </c>
      <c r="Q908" s="327"/>
      <c r="R908" s="330" t="s">
        <v>3926</v>
      </c>
      <c r="S908" s="330"/>
      <c r="T908" s="331"/>
      <c r="U908" s="332">
        <v>28306163400071</v>
      </c>
      <c r="V908" s="326"/>
      <c r="W908" s="149"/>
      <c r="X908" s="149"/>
      <c r="Y908" s="149" t="s">
        <v>201</v>
      </c>
      <c r="Z908" s="150"/>
      <c r="AA908" s="151">
        <f t="shared" si="190"/>
        <v>1000</v>
      </c>
      <c r="AB908" s="333">
        <f t="shared" si="184"/>
        <v>-69000</v>
      </c>
      <c r="AC908" s="327"/>
      <c r="AD908" s="149"/>
      <c r="AE908" s="327"/>
      <c r="AF908" s="334" t="s">
        <v>3676</v>
      </c>
      <c r="AG908" s="334" t="s">
        <v>1083</v>
      </c>
      <c r="AH908" s="149"/>
      <c r="AI908" s="149"/>
      <c r="AJ908" s="335"/>
      <c r="AK908" s="149"/>
      <c r="AL908" s="327"/>
      <c r="AM908" s="149"/>
      <c r="AN908" s="327"/>
      <c r="AO908" s="327"/>
      <c r="AP908" s="149"/>
      <c r="AQ908" s="332"/>
      <c r="AR908" s="330"/>
      <c r="AS908" s="149" t="s">
        <v>234</v>
      </c>
      <c r="AT908" s="149"/>
      <c r="AU908" s="149"/>
      <c r="AV908" s="149"/>
      <c r="AW908" s="149"/>
      <c r="AX908" s="336"/>
      <c r="AY908" s="336"/>
      <c r="AZ908" s="336">
        <f t="shared" si="185"/>
        <v>0</v>
      </c>
      <c r="BA908" s="149"/>
      <c r="BB908" s="149"/>
      <c r="BC908" s="149"/>
      <c r="BD908" s="160">
        <f t="shared" si="191"/>
        <v>1.4285714285714285E-2</v>
      </c>
      <c r="BE908" s="160">
        <f t="shared" si="192"/>
        <v>0</v>
      </c>
      <c r="BF908" s="159">
        <f t="shared" si="193"/>
        <v>11</v>
      </c>
      <c r="BG908" s="159">
        <f t="shared" si="194"/>
        <v>0</v>
      </c>
      <c r="BH908" s="159">
        <f t="shared" si="195"/>
        <v>14</v>
      </c>
      <c r="BI908" s="159">
        <f t="shared" si="196"/>
        <v>0</v>
      </c>
      <c r="BJ908" s="159">
        <f t="shared" si="197"/>
        <v>0</v>
      </c>
    </row>
    <row r="909" spans="1:62" s="159" customFormat="1" ht="17.25" thickTop="1" thickBot="1">
      <c r="A909" s="326">
        <v>23784</v>
      </c>
      <c r="B909" s="327">
        <v>42756</v>
      </c>
      <c r="C909" s="149" t="s">
        <v>103</v>
      </c>
      <c r="D909" s="151">
        <v>8260</v>
      </c>
      <c r="E909" s="151"/>
      <c r="F909" s="151"/>
      <c r="G909" s="151">
        <f t="shared" si="183"/>
        <v>8260</v>
      </c>
      <c r="H909" s="149" t="s">
        <v>3857</v>
      </c>
      <c r="I909" s="149"/>
      <c r="J909" s="150">
        <v>70000</v>
      </c>
      <c r="K909" s="151">
        <f t="shared" si="187"/>
        <v>61946.902654867263</v>
      </c>
      <c r="L909" s="151">
        <f t="shared" si="188"/>
        <v>8053.0973451327445</v>
      </c>
      <c r="M909" s="369" t="s">
        <v>3776</v>
      </c>
      <c r="N909" s="328"/>
      <c r="O909" s="329"/>
      <c r="P909" s="151">
        <f t="shared" si="189"/>
        <v>61740</v>
      </c>
      <c r="Q909" s="327"/>
      <c r="R909" s="330" t="s">
        <v>3927</v>
      </c>
      <c r="S909" s="330"/>
      <c r="T909" s="331"/>
      <c r="U909" s="332">
        <v>27004120102319</v>
      </c>
      <c r="V909" s="326"/>
      <c r="W909" s="149"/>
      <c r="X909" s="149"/>
      <c r="Y909" s="149"/>
      <c r="Z909" s="150"/>
      <c r="AA909" s="151">
        <f t="shared" si="190"/>
        <v>8260</v>
      </c>
      <c r="AB909" s="333">
        <f t="shared" si="184"/>
        <v>-61740</v>
      </c>
      <c r="AC909" s="327"/>
      <c r="AD909" s="149"/>
      <c r="AE909" s="327"/>
      <c r="AF909" s="334" t="s">
        <v>282</v>
      </c>
      <c r="AG909" s="334" t="s">
        <v>1083</v>
      </c>
      <c r="AH909" s="149"/>
      <c r="AI909" s="149" t="s">
        <v>94</v>
      </c>
      <c r="AJ909" s="335"/>
      <c r="AK909" s="149"/>
      <c r="AL909" s="327"/>
      <c r="AM909" s="149"/>
      <c r="AN909" s="327"/>
      <c r="AO909" s="149" t="s">
        <v>3776</v>
      </c>
      <c r="AP909" s="149" t="s">
        <v>113</v>
      </c>
      <c r="AQ909" s="332"/>
      <c r="AR909" s="330"/>
      <c r="AS909" s="149"/>
      <c r="AT909" s="149"/>
      <c r="AU909" s="149"/>
      <c r="AV909" s="149"/>
      <c r="AW909" s="149"/>
      <c r="AX909" s="336"/>
      <c r="AY909" s="336"/>
      <c r="AZ909" s="336">
        <f t="shared" si="185"/>
        <v>0</v>
      </c>
      <c r="BA909" s="149"/>
      <c r="BB909" s="149"/>
      <c r="BC909" s="149"/>
      <c r="BD909" s="160">
        <f t="shared" si="191"/>
        <v>0.11799999999999999</v>
      </c>
      <c r="BE909" s="160">
        <f t="shared" si="192"/>
        <v>0</v>
      </c>
      <c r="BF909" s="159">
        <f t="shared" si="193"/>
        <v>11</v>
      </c>
      <c r="BG909" s="159">
        <f t="shared" si="194"/>
        <v>0</v>
      </c>
      <c r="BH909" s="159">
        <f t="shared" si="195"/>
        <v>14</v>
      </c>
      <c r="BI909" s="159">
        <f t="shared" si="196"/>
        <v>0</v>
      </c>
      <c r="BJ909" s="159">
        <f t="shared" si="197"/>
        <v>0</v>
      </c>
    </row>
    <row r="910" spans="1:62" s="159" customFormat="1" ht="17.25" thickTop="1" thickBot="1">
      <c r="A910" s="326" t="s">
        <v>3928</v>
      </c>
      <c r="B910" s="327">
        <v>42759</v>
      </c>
      <c r="C910" s="149" t="s">
        <v>103</v>
      </c>
      <c r="D910" s="151">
        <v>33850</v>
      </c>
      <c r="E910" s="151">
        <v>1150</v>
      </c>
      <c r="F910" s="151"/>
      <c r="G910" s="151">
        <f t="shared" si="183"/>
        <v>35000</v>
      </c>
      <c r="H910" s="368" t="s">
        <v>3857</v>
      </c>
      <c r="I910" s="368"/>
      <c r="J910" s="150">
        <v>90000</v>
      </c>
      <c r="K910" s="151">
        <f t="shared" si="187"/>
        <v>79646.017699115051</v>
      </c>
      <c r="L910" s="151">
        <f t="shared" si="188"/>
        <v>10353.982300884956</v>
      </c>
      <c r="M910" s="369" t="s">
        <v>3929</v>
      </c>
      <c r="N910" s="328">
        <v>1510</v>
      </c>
      <c r="O910" s="329">
        <v>60</v>
      </c>
      <c r="P910" s="151">
        <f t="shared" si="189"/>
        <v>56150</v>
      </c>
      <c r="Q910" s="327">
        <v>42765</v>
      </c>
      <c r="R910" s="330" t="s">
        <v>3930</v>
      </c>
      <c r="S910" s="330" t="s">
        <v>3931</v>
      </c>
      <c r="T910" s="331"/>
      <c r="U910" s="332">
        <v>28508201303612</v>
      </c>
      <c r="V910" s="326"/>
      <c r="W910" s="149" t="s">
        <v>3932</v>
      </c>
      <c r="X910" s="149"/>
      <c r="Y910" s="149" t="s">
        <v>3933</v>
      </c>
      <c r="Z910" s="150"/>
      <c r="AA910" s="151">
        <f t="shared" si="190"/>
        <v>35000</v>
      </c>
      <c r="AB910" s="333">
        <f t="shared" si="184"/>
        <v>-55000</v>
      </c>
      <c r="AC910" s="327"/>
      <c r="AD910" s="149"/>
      <c r="AE910" s="327"/>
      <c r="AF910" s="334" t="s">
        <v>1698</v>
      </c>
      <c r="AG910" s="334" t="s">
        <v>210</v>
      </c>
      <c r="AH910" s="149" t="s">
        <v>41</v>
      </c>
      <c r="AI910" s="149" t="s">
        <v>47</v>
      </c>
      <c r="AJ910" s="335" t="s">
        <v>50</v>
      </c>
      <c r="AK910" s="149"/>
      <c r="AL910" s="327"/>
      <c r="AM910" s="149"/>
      <c r="AN910" s="327"/>
      <c r="AO910" s="327" t="s">
        <v>3929</v>
      </c>
      <c r="AP910" s="149" t="s">
        <v>3934</v>
      </c>
      <c r="AQ910" s="332">
        <v>29006011311307</v>
      </c>
      <c r="AR910" s="330" t="s">
        <v>3935</v>
      </c>
      <c r="AS910" s="149"/>
      <c r="AT910" s="149"/>
      <c r="AU910" s="149" t="s">
        <v>105</v>
      </c>
      <c r="AV910" s="149" t="s">
        <v>252</v>
      </c>
      <c r="AW910" s="149" t="s">
        <v>252</v>
      </c>
      <c r="AX910" s="336"/>
      <c r="AY910" s="336"/>
      <c r="AZ910" s="336">
        <f t="shared" si="185"/>
        <v>0</v>
      </c>
      <c r="BA910" s="149"/>
      <c r="BB910" s="149"/>
      <c r="BC910" s="149" t="s">
        <v>3936</v>
      </c>
      <c r="BD910" s="160">
        <f t="shared" si="191"/>
        <v>0.37611111111111112</v>
      </c>
      <c r="BE910" s="160">
        <f t="shared" si="192"/>
        <v>2.0480854853072127E-2</v>
      </c>
      <c r="BF910" s="159">
        <f t="shared" si="193"/>
        <v>11</v>
      </c>
      <c r="BG910" s="159">
        <f t="shared" si="194"/>
        <v>11</v>
      </c>
      <c r="BH910" s="159">
        <f t="shared" si="195"/>
        <v>14</v>
      </c>
      <c r="BI910" s="159">
        <f t="shared" si="196"/>
        <v>14</v>
      </c>
      <c r="BJ910" s="159">
        <f t="shared" si="197"/>
        <v>11</v>
      </c>
    </row>
    <row r="911" spans="1:62" s="159" customFormat="1" ht="17.25" thickTop="1" thickBot="1">
      <c r="A911" s="326">
        <v>24031</v>
      </c>
      <c r="B911" s="327">
        <v>42774</v>
      </c>
      <c r="C911" s="149" t="s">
        <v>103</v>
      </c>
      <c r="D911" s="151">
        <v>23000</v>
      </c>
      <c r="E911" s="151">
        <v>2000</v>
      </c>
      <c r="F911" s="151"/>
      <c r="G911" s="151">
        <f t="shared" si="183"/>
        <v>25000</v>
      </c>
      <c r="H911" s="149" t="s">
        <v>3857</v>
      </c>
      <c r="I911" s="149"/>
      <c r="J911" s="150">
        <v>120000</v>
      </c>
      <c r="K911" s="151">
        <f t="shared" si="187"/>
        <v>106194.69026548673</v>
      </c>
      <c r="L911" s="151">
        <f t="shared" si="188"/>
        <v>13805.309734513276</v>
      </c>
      <c r="M911" s="149" t="s">
        <v>3937</v>
      </c>
      <c r="N911" s="328">
        <v>2992</v>
      </c>
      <c r="O911" s="329">
        <v>48</v>
      </c>
      <c r="P911" s="151">
        <f t="shared" si="189"/>
        <v>97000</v>
      </c>
      <c r="Q911" s="327">
        <v>42779</v>
      </c>
      <c r="R911" s="330" t="s">
        <v>3938</v>
      </c>
      <c r="S911" s="330"/>
      <c r="T911" s="331"/>
      <c r="U911" s="332">
        <v>28808010101649</v>
      </c>
      <c r="V911" s="326"/>
      <c r="W911" s="149" t="s">
        <v>205</v>
      </c>
      <c r="X911" s="149"/>
      <c r="Y911" s="149" t="s">
        <v>3912</v>
      </c>
      <c r="Z911" s="150"/>
      <c r="AA911" s="151">
        <f t="shared" si="190"/>
        <v>25000</v>
      </c>
      <c r="AB911" s="333">
        <f t="shared" si="184"/>
        <v>-95000</v>
      </c>
      <c r="AC911" s="327"/>
      <c r="AD911" s="149"/>
      <c r="AE911" s="327"/>
      <c r="AF911" s="334" t="s">
        <v>281</v>
      </c>
      <c r="AG911" s="334" t="s">
        <v>210</v>
      </c>
      <c r="AH911" s="149" t="s">
        <v>39</v>
      </c>
      <c r="AI911" s="149" t="s">
        <v>47</v>
      </c>
      <c r="AJ911" s="335" t="s">
        <v>50</v>
      </c>
      <c r="AK911" s="149"/>
      <c r="AL911" s="327"/>
      <c r="AM911" s="149"/>
      <c r="AN911" s="327"/>
      <c r="AO911" s="327" t="s">
        <v>3939</v>
      </c>
      <c r="AP911" s="149" t="s">
        <v>3939</v>
      </c>
      <c r="AQ911" s="332">
        <v>28512012406076</v>
      </c>
      <c r="AR911" s="330" t="s">
        <v>3940</v>
      </c>
      <c r="AS911" s="149"/>
      <c r="AT911" s="149"/>
      <c r="AU911" s="149" t="s">
        <v>3941</v>
      </c>
      <c r="AV911" s="149" t="s">
        <v>261</v>
      </c>
      <c r="AW911" s="149" t="s">
        <v>252</v>
      </c>
      <c r="AX911" s="336">
        <v>9000</v>
      </c>
      <c r="AY911" s="336">
        <v>2992</v>
      </c>
      <c r="AZ911" s="336">
        <f t="shared" si="185"/>
        <v>158</v>
      </c>
      <c r="BA911" s="149"/>
      <c r="BB911" s="149"/>
      <c r="BC911" s="149" t="s">
        <v>3870</v>
      </c>
      <c r="BD911" s="160">
        <f t="shared" si="191"/>
        <v>0.19166666666666668</v>
      </c>
      <c r="BE911" s="160">
        <f t="shared" si="192"/>
        <v>2.0618556701030927E-2</v>
      </c>
      <c r="BF911" s="159">
        <f t="shared" si="193"/>
        <v>11</v>
      </c>
      <c r="BG911" s="159">
        <f t="shared" si="194"/>
        <v>0</v>
      </c>
      <c r="BH911" s="159">
        <f t="shared" si="195"/>
        <v>14</v>
      </c>
      <c r="BI911" s="159">
        <f t="shared" si="196"/>
        <v>14</v>
      </c>
      <c r="BJ911" s="159">
        <f t="shared" si="197"/>
        <v>11</v>
      </c>
    </row>
    <row r="912" spans="1:62" s="159" customFormat="1" ht="17.25" thickTop="1" thickBot="1">
      <c r="A912" s="326"/>
      <c r="B912" s="327"/>
      <c r="C912" s="149"/>
      <c r="D912" s="151"/>
      <c r="E912" s="151"/>
      <c r="F912" s="151"/>
      <c r="G912" s="151">
        <f t="shared" si="183"/>
        <v>0</v>
      </c>
      <c r="H912" s="149"/>
      <c r="I912" s="149"/>
      <c r="J912" s="150"/>
      <c r="K912" s="151">
        <f t="shared" ref="K912:K943" si="198">J912/(1.13)</f>
        <v>0</v>
      </c>
      <c r="L912" s="151">
        <f t="shared" ref="L912:L943" si="199">K912*0.13</f>
        <v>0</v>
      </c>
      <c r="M912" s="149"/>
      <c r="N912" s="328"/>
      <c r="O912" s="329"/>
      <c r="P912" s="151">
        <f t="shared" ref="P912:P946" si="200">J912-D912</f>
        <v>0</v>
      </c>
      <c r="Q912" s="327"/>
      <c r="R912" s="330"/>
      <c r="S912" s="330"/>
      <c r="T912" s="331"/>
      <c r="U912" s="332"/>
      <c r="V912" s="326"/>
      <c r="W912" s="149"/>
      <c r="X912" s="149"/>
      <c r="Y912" s="149"/>
      <c r="Z912" s="150"/>
      <c r="AA912" s="151">
        <f>D912+Z912</f>
        <v>0</v>
      </c>
      <c r="AB912" s="333">
        <f t="shared" si="184"/>
        <v>0</v>
      </c>
      <c r="AC912" s="327"/>
      <c r="AD912" s="149"/>
      <c r="AE912" s="327"/>
      <c r="AF912" s="334"/>
      <c r="AG912" s="334"/>
      <c r="AH912" s="149"/>
      <c r="AI912" s="149"/>
      <c r="AJ912" s="335"/>
      <c r="AK912" s="149"/>
      <c r="AL912" s="327"/>
      <c r="AM912" s="149"/>
      <c r="AN912" s="327"/>
      <c r="AO912" s="327"/>
      <c r="AP912" s="149"/>
      <c r="AQ912" s="332"/>
      <c r="AR912" s="330"/>
      <c r="AS912" s="149"/>
      <c r="AT912" s="149"/>
      <c r="AU912" s="149"/>
      <c r="AV912" s="149"/>
      <c r="AW912" s="149"/>
      <c r="AX912" s="336"/>
      <c r="AY912" s="336"/>
      <c r="AZ912" s="336">
        <f t="shared" si="185"/>
        <v>0</v>
      </c>
      <c r="BA912" s="149"/>
      <c r="BB912" s="149"/>
      <c r="BC912" s="149"/>
      <c r="BD912" s="160" t="e">
        <f t="shared" si="191"/>
        <v>#DIV/0!</v>
      </c>
      <c r="BE912" s="160" t="e">
        <f t="shared" si="192"/>
        <v>#DIV/0!</v>
      </c>
      <c r="BF912" s="159">
        <f t="shared" si="193"/>
        <v>0</v>
      </c>
      <c r="BG912" s="159">
        <f t="shared" si="194"/>
        <v>0</v>
      </c>
      <c r="BH912" s="159">
        <f t="shared" si="195"/>
        <v>0</v>
      </c>
      <c r="BI912" s="159">
        <f t="shared" si="196"/>
        <v>0</v>
      </c>
      <c r="BJ912" s="159">
        <f t="shared" si="197"/>
        <v>0</v>
      </c>
    </row>
    <row r="913" spans="1:62" s="159" customFormat="1" ht="17.25" thickTop="1" thickBot="1">
      <c r="A913" s="326">
        <v>23687</v>
      </c>
      <c r="B913" s="327">
        <v>42749</v>
      </c>
      <c r="C913" s="149" t="s">
        <v>103</v>
      </c>
      <c r="D913" s="151">
        <v>4000</v>
      </c>
      <c r="E913" s="151"/>
      <c r="F913" s="151"/>
      <c r="G913" s="151">
        <f t="shared" si="183"/>
        <v>4000</v>
      </c>
      <c r="H913" s="149"/>
      <c r="I913" s="149"/>
      <c r="J913" s="150">
        <v>70000</v>
      </c>
      <c r="K913" s="151">
        <f t="shared" si="198"/>
        <v>61946.902654867263</v>
      </c>
      <c r="L913" s="151">
        <f t="shared" si="199"/>
        <v>8053.0973451327445</v>
      </c>
      <c r="M913" s="149" t="s">
        <v>272</v>
      </c>
      <c r="N913" s="328"/>
      <c r="O913" s="329"/>
      <c r="P913" s="151">
        <f t="shared" si="200"/>
        <v>66000</v>
      </c>
      <c r="Q913" s="327">
        <v>42749</v>
      </c>
      <c r="R913" s="330" t="s">
        <v>273</v>
      </c>
      <c r="S913" s="330"/>
      <c r="T913" s="331"/>
      <c r="U913" s="332">
        <v>27611280100154</v>
      </c>
      <c r="V913" s="326"/>
      <c r="W913" s="149" t="s">
        <v>3942</v>
      </c>
      <c r="X913" s="149"/>
      <c r="Y913" s="149"/>
      <c r="Z913" s="150"/>
      <c r="AA913" s="151">
        <f t="shared" ref="AA913:AA946" si="201">G913+Z913</f>
        <v>4000</v>
      </c>
      <c r="AB913" s="333">
        <f t="shared" si="184"/>
        <v>-66000</v>
      </c>
      <c r="AC913" s="327"/>
      <c r="AD913" s="149"/>
      <c r="AE913" s="327"/>
      <c r="AF913" s="334" t="s">
        <v>257</v>
      </c>
      <c r="AG913" s="334" t="s">
        <v>225</v>
      </c>
      <c r="AH913" s="149"/>
      <c r="AI913" s="149"/>
      <c r="AJ913" s="335"/>
      <c r="AK913" s="149"/>
      <c r="AL913" s="327"/>
      <c r="AM913" s="149"/>
      <c r="AN913" s="327"/>
      <c r="AO913" s="327"/>
      <c r="AP913" s="149"/>
      <c r="AQ913" s="332"/>
      <c r="AR913" s="330"/>
      <c r="AS913" s="149"/>
      <c r="AT913" s="149"/>
      <c r="AU913" s="149"/>
      <c r="AV913" s="149"/>
      <c r="AW913" s="149"/>
      <c r="AX913" s="336"/>
      <c r="AY913" s="336"/>
      <c r="AZ913" s="336">
        <f t="shared" si="185"/>
        <v>0</v>
      </c>
      <c r="BA913" s="149"/>
      <c r="BB913" s="149"/>
      <c r="BC913" s="149"/>
      <c r="BD913" s="160">
        <f t="shared" si="191"/>
        <v>5.7142857142857141E-2</v>
      </c>
      <c r="BE913" s="160">
        <f t="shared" si="192"/>
        <v>0</v>
      </c>
      <c r="BF913" s="159">
        <f t="shared" si="193"/>
        <v>11</v>
      </c>
      <c r="BG913" s="159">
        <f t="shared" si="194"/>
        <v>0</v>
      </c>
      <c r="BH913" s="159">
        <f t="shared" si="195"/>
        <v>14</v>
      </c>
      <c r="BI913" s="159">
        <f t="shared" si="196"/>
        <v>0</v>
      </c>
      <c r="BJ913" s="159">
        <f t="shared" si="197"/>
        <v>0</v>
      </c>
    </row>
    <row r="914" spans="1:62" s="159" customFormat="1" ht="17.25" thickTop="1" thickBot="1">
      <c r="A914" s="326" t="s">
        <v>3943</v>
      </c>
      <c r="B914" s="327" t="s">
        <v>3944</v>
      </c>
      <c r="C914" s="149" t="s">
        <v>103</v>
      </c>
      <c r="D914" s="151">
        <v>5000</v>
      </c>
      <c r="E914" s="151"/>
      <c r="F914" s="151"/>
      <c r="G914" s="151">
        <f t="shared" si="183"/>
        <v>5000</v>
      </c>
      <c r="H914" s="149"/>
      <c r="I914" s="149"/>
      <c r="J914" s="150">
        <v>120000</v>
      </c>
      <c r="K914" s="151">
        <f t="shared" si="198"/>
        <v>106194.69026548673</v>
      </c>
      <c r="L914" s="151">
        <f t="shared" si="199"/>
        <v>13805.309734513276</v>
      </c>
      <c r="M914" s="149" t="s">
        <v>3945</v>
      </c>
      <c r="N914" s="328"/>
      <c r="O914" s="329"/>
      <c r="P914" s="151">
        <f t="shared" si="200"/>
        <v>115000</v>
      </c>
      <c r="Q914" s="327">
        <v>42792</v>
      </c>
      <c r="R914" s="330" t="s">
        <v>3946</v>
      </c>
      <c r="S914" s="330"/>
      <c r="T914" s="331"/>
      <c r="U914" s="332">
        <v>27010100100085</v>
      </c>
      <c r="V914" s="326"/>
      <c r="W914" s="149" t="s">
        <v>3942</v>
      </c>
      <c r="X914" s="149"/>
      <c r="Y914" s="149"/>
      <c r="Z914" s="150"/>
      <c r="AA914" s="151">
        <f t="shared" si="201"/>
        <v>5000</v>
      </c>
      <c r="AB914" s="333">
        <f t="shared" si="184"/>
        <v>-115000</v>
      </c>
      <c r="AC914" s="327"/>
      <c r="AD914" s="149"/>
      <c r="AE914" s="327"/>
      <c r="AF914" s="334" t="s">
        <v>258</v>
      </c>
      <c r="AG914" s="334" t="s">
        <v>210</v>
      </c>
      <c r="AH914" s="149"/>
      <c r="AI914" s="149"/>
      <c r="AJ914" s="335"/>
      <c r="AK914" s="149"/>
      <c r="AL914" s="327"/>
      <c r="AM914" s="149"/>
      <c r="AN914" s="327"/>
      <c r="AO914" s="327" t="s">
        <v>3945</v>
      </c>
      <c r="AP914" s="149"/>
      <c r="AQ914" s="332"/>
      <c r="AR914" s="330"/>
      <c r="AS914" s="149" t="s">
        <v>3947</v>
      </c>
      <c r="AT914" s="149"/>
      <c r="AU914" s="149"/>
      <c r="AV914" s="149"/>
      <c r="AW914" s="149"/>
      <c r="AX914" s="336"/>
      <c r="AY914" s="336"/>
      <c r="AZ914" s="336">
        <f t="shared" si="185"/>
        <v>0</v>
      </c>
      <c r="BA914" s="149"/>
      <c r="BB914" s="149"/>
      <c r="BC914" s="149"/>
      <c r="BD914" s="160">
        <f t="shared" si="191"/>
        <v>4.1666666666666664E-2</v>
      </c>
      <c r="BE914" s="160">
        <f t="shared" si="192"/>
        <v>0</v>
      </c>
      <c r="BF914" s="159">
        <f t="shared" si="193"/>
        <v>11</v>
      </c>
      <c r="BG914" s="159">
        <f t="shared" si="194"/>
        <v>0</v>
      </c>
      <c r="BH914" s="159">
        <f t="shared" si="195"/>
        <v>14</v>
      </c>
      <c r="BI914" s="159">
        <f t="shared" si="196"/>
        <v>0</v>
      </c>
      <c r="BJ914" s="159">
        <f t="shared" si="197"/>
        <v>0</v>
      </c>
    </row>
    <row r="915" spans="1:62" s="159" customFormat="1" ht="17.25" thickTop="1" thickBot="1">
      <c r="A915" s="326">
        <v>44372</v>
      </c>
      <c r="B915" s="327">
        <v>42780</v>
      </c>
      <c r="C915" s="149" t="s">
        <v>99</v>
      </c>
      <c r="D915" s="151">
        <v>12800</v>
      </c>
      <c r="E915" s="151">
        <v>2900</v>
      </c>
      <c r="F915" s="151"/>
      <c r="G915" s="151">
        <f t="shared" si="183"/>
        <v>15700</v>
      </c>
      <c r="H915" s="149" t="s">
        <v>3078</v>
      </c>
      <c r="I915" s="149"/>
      <c r="J915" s="150">
        <v>127750</v>
      </c>
      <c r="K915" s="151">
        <f t="shared" si="198"/>
        <v>113053.09734513276</v>
      </c>
      <c r="L915" s="151">
        <f t="shared" si="199"/>
        <v>14696.902654867259</v>
      </c>
      <c r="M915" s="149" t="s">
        <v>241</v>
      </c>
      <c r="N915" s="328">
        <v>2965</v>
      </c>
      <c r="O915" s="329">
        <v>60</v>
      </c>
      <c r="P915" s="151">
        <f t="shared" si="200"/>
        <v>114950</v>
      </c>
      <c r="Q915" s="327">
        <v>42781</v>
      </c>
      <c r="R915" s="330" t="s">
        <v>242</v>
      </c>
      <c r="S915" s="330"/>
      <c r="T915" s="331" t="s">
        <v>243</v>
      </c>
      <c r="U915" s="332">
        <v>27209270102652</v>
      </c>
      <c r="V915" s="326"/>
      <c r="W915" s="149" t="s">
        <v>3948</v>
      </c>
      <c r="X915" s="149"/>
      <c r="Y915" s="149" t="s">
        <v>244</v>
      </c>
      <c r="Z915" s="150"/>
      <c r="AA915" s="151">
        <f t="shared" si="201"/>
        <v>15700</v>
      </c>
      <c r="AB915" s="333">
        <f t="shared" si="184"/>
        <v>-112050</v>
      </c>
      <c r="AC915" s="327"/>
      <c r="AD915" s="149"/>
      <c r="AE915" s="327"/>
      <c r="AF915" s="334" t="s">
        <v>258</v>
      </c>
      <c r="AG915" s="334" t="s">
        <v>341</v>
      </c>
      <c r="AH915" s="149" t="s">
        <v>39</v>
      </c>
      <c r="AI915" s="149" t="s">
        <v>47</v>
      </c>
      <c r="AJ915" s="335" t="s">
        <v>51</v>
      </c>
      <c r="AK915" s="149"/>
      <c r="AL915" s="327"/>
      <c r="AM915" s="149"/>
      <c r="AN915" s="327"/>
      <c r="AO915" s="149" t="s">
        <v>241</v>
      </c>
      <c r="AP915" s="149" t="s">
        <v>259</v>
      </c>
      <c r="AQ915" s="332">
        <v>28103120102663</v>
      </c>
      <c r="AR915" s="330"/>
      <c r="AS915" s="149"/>
      <c r="AT915" s="149"/>
      <c r="AU915" s="149" t="s">
        <v>260</v>
      </c>
      <c r="AV915" s="149" t="s">
        <v>261</v>
      </c>
      <c r="AW915" s="149" t="s">
        <v>209</v>
      </c>
      <c r="AX915" s="336">
        <v>22000</v>
      </c>
      <c r="AY915" s="336">
        <v>2965</v>
      </c>
      <c r="AZ915" s="336">
        <f t="shared" si="185"/>
        <v>4734.9999999999991</v>
      </c>
      <c r="BA915" s="149"/>
      <c r="BB915" s="149"/>
      <c r="BC915" s="149" t="s">
        <v>262</v>
      </c>
      <c r="BD915" s="160">
        <f t="shared" si="191"/>
        <v>0.10019569471624266</v>
      </c>
      <c r="BE915" s="160">
        <f t="shared" si="192"/>
        <v>2.5228360156589823E-2</v>
      </c>
      <c r="BF915" s="159">
        <f t="shared" si="193"/>
        <v>11</v>
      </c>
      <c r="BG915" s="159">
        <f t="shared" si="194"/>
        <v>0</v>
      </c>
      <c r="BH915" s="159">
        <f t="shared" si="195"/>
        <v>14</v>
      </c>
      <c r="BI915" s="159">
        <f t="shared" si="196"/>
        <v>14</v>
      </c>
      <c r="BJ915" s="159">
        <f t="shared" si="197"/>
        <v>0</v>
      </c>
    </row>
    <row r="916" spans="1:62" s="159" customFormat="1" ht="17.25" thickTop="1" thickBot="1">
      <c r="A916" s="326">
        <v>24283</v>
      </c>
      <c r="B916" s="327">
        <v>42794</v>
      </c>
      <c r="C916" s="149" t="s">
        <v>103</v>
      </c>
      <c r="D916" s="151">
        <v>5000</v>
      </c>
      <c r="E916" s="151"/>
      <c r="F916" s="151"/>
      <c r="G916" s="151">
        <f t="shared" si="183"/>
        <v>5000</v>
      </c>
      <c r="H916" s="149"/>
      <c r="I916" s="149"/>
      <c r="J916" s="150">
        <v>70000</v>
      </c>
      <c r="K916" s="151">
        <f t="shared" si="198"/>
        <v>61946.902654867263</v>
      </c>
      <c r="L916" s="151">
        <f t="shared" si="199"/>
        <v>8053.0973451327445</v>
      </c>
      <c r="M916" s="149" t="s">
        <v>3949</v>
      </c>
      <c r="N916" s="328"/>
      <c r="O916" s="329"/>
      <c r="P916" s="151">
        <f t="shared" si="200"/>
        <v>65000</v>
      </c>
      <c r="Q916" s="327">
        <v>42794</v>
      </c>
      <c r="R916" s="330" t="s">
        <v>3950</v>
      </c>
      <c r="S916" s="330" t="s">
        <v>3951</v>
      </c>
      <c r="T916" s="331"/>
      <c r="U916" s="332">
        <v>28307010100031</v>
      </c>
      <c r="V916" s="326"/>
      <c r="W916" s="149" t="s">
        <v>3952</v>
      </c>
      <c r="X916" s="149"/>
      <c r="Y916" s="149" t="s">
        <v>3096</v>
      </c>
      <c r="Z916" s="150"/>
      <c r="AA916" s="151">
        <f t="shared" si="201"/>
        <v>5000</v>
      </c>
      <c r="AB916" s="333">
        <f t="shared" si="184"/>
        <v>-65000</v>
      </c>
      <c r="AC916" s="327"/>
      <c r="AD916" s="149"/>
      <c r="AE916" s="327"/>
      <c r="AF916" s="334" t="s">
        <v>275</v>
      </c>
      <c r="AG916" s="334"/>
      <c r="AH916" s="149"/>
      <c r="AI916" s="149"/>
      <c r="AJ916" s="335"/>
      <c r="AK916" s="149"/>
      <c r="AL916" s="327"/>
      <c r="AM916" s="149"/>
      <c r="AN916" s="327"/>
      <c r="AO916" s="149" t="s">
        <v>3949</v>
      </c>
      <c r="AP916" s="149" t="s">
        <v>113</v>
      </c>
      <c r="AQ916" s="332"/>
      <c r="AR916" s="330"/>
      <c r="AS916" s="149"/>
      <c r="AT916" s="149"/>
      <c r="AU916" s="149"/>
      <c r="AV916" s="149"/>
      <c r="AW916" s="149"/>
      <c r="AX916" s="336"/>
      <c r="AY916" s="336"/>
      <c r="AZ916" s="336">
        <f t="shared" si="185"/>
        <v>0</v>
      </c>
      <c r="BA916" s="149"/>
      <c r="BB916" s="149"/>
      <c r="BC916" s="149"/>
      <c r="BD916" s="160">
        <f t="shared" si="191"/>
        <v>7.1428571428571425E-2</v>
      </c>
      <c r="BE916" s="160">
        <f t="shared" si="192"/>
        <v>0</v>
      </c>
      <c r="BF916" s="159">
        <f t="shared" si="193"/>
        <v>11</v>
      </c>
      <c r="BG916" s="159">
        <f t="shared" si="194"/>
        <v>11</v>
      </c>
      <c r="BH916" s="159">
        <f t="shared" si="195"/>
        <v>14</v>
      </c>
      <c r="BI916" s="159">
        <f t="shared" si="196"/>
        <v>0</v>
      </c>
      <c r="BJ916" s="159">
        <f t="shared" si="197"/>
        <v>0</v>
      </c>
    </row>
    <row r="917" spans="1:62" s="159" customFormat="1" ht="17.25" thickTop="1" thickBot="1">
      <c r="A917" s="326">
        <v>24097</v>
      </c>
      <c r="B917" s="327">
        <v>42779</v>
      </c>
      <c r="C917" s="149" t="s">
        <v>103</v>
      </c>
      <c r="D917" s="151">
        <v>3000</v>
      </c>
      <c r="E917" s="151"/>
      <c r="F917" s="151"/>
      <c r="G917" s="151">
        <f t="shared" si="183"/>
        <v>3000</v>
      </c>
      <c r="H917" s="149"/>
      <c r="I917" s="149"/>
      <c r="J917" s="150">
        <v>70000</v>
      </c>
      <c r="K917" s="151">
        <f t="shared" si="198"/>
        <v>61946.902654867263</v>
      </c>
      <c r="L917" s="151">
        <f t="shared" si="199"/>
        <v>8053.0973451327445</v>
      </c>
      <c r="M917" s="149" t="s">
        <v>3953</v>
      </c>
      <c r="N917" s="328"/>
      <c r="O917" s="329"/>
      <c r="P917" s="151">
        <f t="shared" si="200"/>
        <v>67000</v>
      </c>
      <c r="Q917" s="327">
        <v>42779</v>
      </c>
      <c r="R917" s="330" t="s">
        <v>3954</v>
      </c>
      <c r="S917" s="330"/>
      <c r="T917" s="331" t="s">
        <v>3955</v>
      </c>
      <c r="U917" s="332">
        <v>28504080103828</v>
      </c>
      <c r="V917" s="326"/>
      <c r="W917" s="149" t="s">
        <v>3956</v>
      </c>
      <c r="X917" s="149"/>
      <c r="Y917" s="149"/>
      <c r="Z917" s="150"/>
      <c r="AA917" s="151">
        <f t="shared" si="201"/>
        <v>3000</v>
      </c>
      <c r="AB917" s="333">
        <f t="shared" si="184"/>
        <v>-67000</v>
      </c>
      <c r="AC917" s="327"/>
      <c r="AD917" s="149"/>
      <c r="AE917" s="327"/>
      <c r="AF917" s="334" t="s">
        <v>1698</v>
      </c>
      <c r="AG917" s="334" t="s">
        <v>276</v>
      </c>
      <c r="AH917" s="149"/>
      <c r="AI917" s="149"/>
      <c r="AJ917" s="335"/>
      <c r="AK917" s="149"/>
      <c r="AL917" s="327"/>
      <c r="AM917" s="149"/>
      <c r="AN917" s="327"/>
      <c r="AO917" s="149" t="s">
        <v>3953</v>
      </c>
      <c r="AP917" s="149"/>
      <c r="AQ917" s="332"/>
      <c r="AR917" s="330"/>
      <c r="AS917" s="149" t="s">
        <v>3957</v>
      </c>
      <c r="AT917" s="149"/>
      <c r="AU917" s="149"/>
      <c r="AV917" s="149"/>
      <c r="AW917" s="149"/>
      <c r="AX917" s="336"/>
      <c r="AY917" s="336"/>
      <c r="AZ917" s="336">
        <f t="shared" si="185"/>
        <v>0</v>
      </c>
      <c r="BA917" s="149"/>
      <c r="BB917" s="149"/>
      <c r="BC917" s="149"/>
      <c r="BD917" s="160">
        <f t="shared" si="191"/>
        <v>4.2857142857142858E-2</v>
      </c>
      <c r="BE917" s="160">
        <f t="shared" si="192"/>
        <v>0</v>
      </c>
      <c r="BF917" s="159">
        <f t="shared" si="193"/>
        <v>11</v>
      </c>
      <c r="BG917" s="159">
        <f t="shared" si="194"/>
        <v>0</v>
      </c>
      <c r="BH917" s="159">
        <f t="shared" si="195"/>
        <v>14</v>
      </c>
      <c r="BI917" s="159">
        <f t="shared" si="196"/>
        <v>0</v>
      </c>
      <c r="BJ917" s="159">
        <f t="shared" si="197"/>
        <v>0</v>
      </c>
    </row>
    <row r="918" spans="1:62" s="159" customFormat="1" ht="17.25" thickTop="1" thickBot="1">
      <c r="A918" s="326" t="s">
        <v>3958</v>
      </c>
      <c r="B918" s="327" t="s">
        <v>3959</v>
      </c>
      <c r="C918" s="149" t="s">
        <v>3960</v>
      </c>
      <c r="D918" s="151">
        <v>45500</v>
      </c>
      <c r="E918" s="151">
        <v>500</v>
      </c>
      <c r="F918" s="151"/>
      <c r="G918" s="151">
        <f t="shared" si="183"/>
        <v>46000</v>
      </c>
      <c r="H918" s="149" t="s">
        <v>2492</v>
      </c>
      <c r="I918" s="149"/>
      <c r="J918" s="150">
        <v>70000</v>
      </c>
      <c r="K918" s="151">
        <f t="shared" si="198"/>
        <v>61946.902654867263</v>
      </c>
      <c r="L918" s="151">
        <f t="shared" si="199"/>
        <v>8053.0973451327445</v>
      </c>
      <c r="M918" s="149" t="s">
        <v>3961</v>
      </c>
      <c r="N918" s="328">
        <v>659</v>
      </c>
      <c r="O918" s="329">
        <v>60</v>
      </c>
      <c r="P918" s="151">
        <f t="shared" si="200"/>
        <v>24500</v>
      </c>
      <c r="Q918" s="327">
        <v>42746</v>
      </c>
      <c r="R918" s="330" t="s">
        <v>3962</v>
      </c>
      <c r="S918" s="330"/>
      <c r="T918" s="331"/>
      <c r="U918" s="332">
        <v>27105100102518</v>
      </c>
      <c r="V918" s="326"/>
      <c r="W918" s="149" t="s">
        <v>3963</v>
      </c>
      <c r="X918" s="149" t="s">
        <v>93</v>
      </c>
      <c r="Y918" s="149" t="s">
        <v>201</v>
      </c>
      <c r="Z918" s="150"/>
      <c r="AA918" s="151">
        <f t="shared" si="201"/>
        <v>46000</v>
      </c>
      <c r="AB918" s="333">
        <f t="shared" si="184"/>
        <v>-24000</v>
      </c>
      <c r="AC918" s="327"/>
      <c r="AD918" s="149"/>
      <c r="AE918" s="327"/>
      <c r="AF918" s="334" t="s">
        <v>223</v>
      </c>
      <c r="AG918" s="334" t="s">
        <v>404</v>
      </c>
      <c r="AH918" s="149" t="s">
        <v>39</v>
      </c>
      <c r="AI918" s="149" t="s">
        <v>94</v>
      </c>
      <c r="AJ918" s="335">
        <v>43009</v>
      </c>
      <c r="AK918" s="149"/>
      <c r="AL918" s="327"/>
      <c r="AM918" s="149"/>
      <c r="AN918" s="327"/>
      <c r="AO918" s="327" t="s">
        <v>3961</v>
      </c>
      <c r="AP918" s="149" t="s">
        <v>3964</v>
      </c>
      <c r="AQ918" s="332">
        <v>27403142102349</v>
      </c>
      <c r="AR918" s="330"/>
      <c r="AS918" s="149"/>
      <c r="AT918" s="149"/>
      <c r="AU918" s="149" t="s">
        <v>3965</v>
      </c>
      <c r="AV918" s="149" t="s">
        <v>106</v>
      </c>
      <c r="AW918" s="149" t="s">
        <v>252</v>
      </c>
      <c r="AX918" s="336">
        <v>15800</v>
      </c>
      <c r="AY918" s="336">
        <v>1674</v>
      </c>
      <c r="AZ918" s="336">
        <f t="shared" si="185"/>
        <v>3856</v>
      </c>
      <c r="BA918" s="149"/>
      <c r="BB918" s="149"/>
      <c r="BC918" s="149" t="s">
        <v>3966</v>
      </c>
      <c r="BD918" s="160">
        <f t="shared" si="191"/>
        <v>0.65</v>
      </c>
      <c r="BE918" s="160">
        <f t="shared" si="192"/>
        <v>2.0408163265306121E-2</v>
      </c>
      <c r="BF918" s="159">
        <f t="shared" si="193"/>
        <v>11</v>
      </c>
      <c r="BG918" s="159">
        <f t="shared" si="194"/>
        <v>0</v>
      </c>
      <c r="BH918" s="159">
        <f t="shared" si="195"/>
        <v>14</v>
      </c>
      <c r="BI918" s="159">
        <f t="shared" si="196"/>
        <v>14</v>
      </c>
      <c r="BJ918" s="159">
        <f t="shared" si="197"/>
        <v>0</v>
      </c>
    </row>
    <row r="919" spans="1:62" s="159" customFormat="1" ht="17.25" thickTop="1" thickBot="1">
      <c r="A919" s="326" t="s">
        <v>237</v>
      </c>
      <c r="B919" s="327" t="s">
        <v>238</v>
      </c>
      <c r="C919" s="149" t="s">
        <v>103</v>
      </c>
      <c r="D919" s="151">
        <v>7200</v>
      </c>
      <c r="E919" s="151">
        <v>1300</v>
      </c>
      <c r="F919" s="151"/>
      <c r="G919" s="151">
        <f t="shared" si="183"/>
        <v>8500</v>
      </c>
      <c r="H919" s="149" t="s">
        <v>2492</v>
      </c>
      <c r="I919" s="149"/>
      <c r="J919" s="150">
        <v>70000</v>
      </c>
      <c r="K919" s="151">
        <f t="shared" si="198"/>
        <v>61946.902654867263</v>
      </c>
      <c r="L919" s="151">
        <f t="shared" si="199"/>
        <v>8053.0973451327445</v>
      </c>
      <c r="M919" s="149" t="s">
        <v>239</v>
      </c>
      <c r="N919" s="328">
        <v>1688</v>
      </c>
      <c r="O919" s="329">
        <v>60</v>
      </c>
      <c r="P919" s="151">
        <f t="shared" si="200"/>
        <v>62800</v>
      </c>
      <c r="Q919" s="327">
        <v>42753</v>
      </c>
      <c r="R919" s="330" t="s">
        <v>240</v>
      </c>
      <c r="S919" s="330"/>
      <c r="T919" s="331"/>
      <c r="U919" s="332">
        <v>27310280104931</v>
      </c>
      <c r="V919" s="326"/>
      <c r="W919" s="149" t="s">
        <v>3963</v>
      </c>
      <c r="X919" s="149"/>
      <c r="Y919" s="149" t="s">
        <v>201</v>
      </c>
      <c r="Z919" s="150"/>
      <c r="AA919" s="151">
        <f t="shared" si="201"/>
        <v>8500</v>
      </c>
      <c r="AB919" s="333">
        <f t="shared" si="184"/>
        <v>-61500</v>
      </c>
      <c r="AC919" s="327"/>
      <c r="AD919" s="149"/>
      <c r="AE919" s="327"/>
      <c r="AF919" s="334" t="s">
        <v>223</v>
      </c>
      <c r="AG919" s="334" t="s">
        <v>404</v>
      </c>
      <c r="AH919" s="149" t="s">
        <v>39</v>
      </c>
      <c r="AI919" s="149" t="s">
        <v>94</v>
      </c>
      <c r="AJ919" s="335" t="s">
        <v>50</v>
      </c>
      <c r="AK919" s="149"/>
      <c r="AL919" s="327"/>
      <c r="AM919" s="149"/>
      <c r="AN919" s="327"/>
      <c r="AO919" s="327" t="s">
        <v>239</v>
      </c>
      <c r="AP919" s="149" t="s">
        <v>253</v>
      </c>
      <c r="AQ919" s="332">
        <v>28011250104747</v>
      </c>
      <c r="AR919" s="330" t="s">
        <v>254</v>
      </c>
      <c r="AS919" s="149"/>
      <c r="AT919" s="149"/>
      <c r="AU919" s="149" t="s">
        <v>255</v>
      </c>
      <c r="AV919" s="149" t="s">
        <v>106</v>
      </c>
      <c r="AW919" s="149" t="s">
        <v>252</v>
      </c>
      <c r="AX919" s="336">
        <v>17800</v>
      </c>
      <c r="AY919" s="336">
        <v>1688</v>
      </c>
      <c r="AZ919" s="336">
        <f t="shared" si="185"/>
        <v>4542</v>
      </c>
      <c r="BA919" s="149"/>
      <c r="BB919" s="149"/>
      <c r="BC919" s="149" t="s">
        <v>3967</v>
      </c>
      <c r="BD919" s="160">
        <f t="shared" si="191"/>
        <v>0.10285714285714286</v>
      </c>
      <c r="BE919" s="160">
        <f t="shared" si="192"/>
        <v>2.0700636942675158E-2</v>
      </c>
      <c r="BF919" s="159">
        <f t="shared" si="193"/>
        <v>11</v>
      </c>
      <c r="BG919" s="159">
        <f t="shared" si="194"/>
        <v>0</v>
      </c>
      <c r="BH919" s="159">
        <f t="shared" si="195"/>
        <v>14</v>
      </c>
      <c r="BI919" s="159">
        <f t="shared" si="196"/>
        <v>14</v>
      </c>
      <c r="BJ919" s="159">
        <f t="shared" si="197"/>
        <v>11</v>
      </c>
    </row>
    <row r="920" spans="1:62" s="159" customFormat="1" ht="17.25" thickTop="1" thickBot="1">
      <c r="A920" s="326" t="s">
        <v>3968</v>
      </c>
      <c r="B920" s="327" t="s">
        <v>3969</v>
      </c>
      <c r="C920" s="149" t="s">
        <v>103</v>
      </c>
      <c r="D920" s="151">
        <v>14800</v>
      </c>
      <c r="E920" s="151">
        <v>3300</v>
      </c>
      <c r="F920" s="151"/>
      <c r="G920" s="151">
        <f t="shared" si="183"/>
        <v>18100</v>
      </c>
      <c r="H920" s="149" t="s">
        <v>3078</v>
      </c>
      <c r="I920" s="149"/>
      <c r="J920" s="150">
        <v>145500</v>
      </c>
      <c r="K920" s="151">
        <f t="shared" si="198"/>
        <v>128761.06194690267</v>
      </c>
      <c r="L920" s="151">
        <f t="shared" si="199"/>
        <v>16738.938053097347</v>
      </c>
      <c r="M920" s="149" t="s">
        <v>3970</v>
      </c>
      <c r="N920" s="328">
        <v>3353</v>
      </c>
      <c r="O920" s="329">
        <v>60</v>
      </c>
      <c r="P920" s="151">
        <f t="shared" si="200"/>
        <v>130700</v>
      </c>
      <c r="Q920" s="327">
        <v>42778</v>
      </c>
      <c r="R920" s="330" t="s">
        <v>3971</v>
      </c>
      <c r="S920" s="330"/>
      <c r="T920" s="331"/>
      <c r="U920" s="332">
        <v>26701282500031</v>
      </c>
      <c r="V920" s="326"/>
      <c r="W920" s="149" t="s">
        <v>3963</v>
      </c>
      <c r="X920" s="149"/>
      <c r="Y920" s="149" t="s">
        <v>3972</v>
      </c>
      <c r="Z920" s="150"/>
      <c r="AA920" s="151">
        <f t="shared" si="201"/>
        <v>18100</v>
      </c>
      <c r="AB920" s="333">
        <f t="shared" si="184"/>
        <v>-127400</v>
      </c>
      <c r="AC920" s="327"/>
      <c r="AD920" s="149"/>
      <c r="AE920" s="327"/>
      <c r="AF920" s="334" t="s">
        <v>223</v>
      </c>
      <c r="AG920" s="334" t="s">
        <v>404</v>
      </c>
      <c r="AH920" s="149" t="s">
        <v>39</v>
      </c>
      <c r="AI920" s="149" t="s">
        <v>36</v>
      </c>
      <c r="AJ920" s="335" t="s">
        <v>50</v>
      </c>
      <c r="AK920" s="149"/>
      <c r="AL920" s="327"/>
      <c r="AM920" s="149"/>
      <c r="AN920" s="327"/>
      <c r="AO920" s="149" t="s">
        <v>3970</v>
      </c>
      <c r="AP920" s="149" t="s">
        <v>3973</v>
      </c>
      <c r="AQ920" s="332">
        <v>26811172500761</v>
      </c>
      <c r="AR920" s="330" t="s">
        <v>3974</v>
      </c>
      <c r="AS920" s="149" t="s">
        <v>3975</v>
      </c>
      <c r="AT920" s="149"/>
      <c r="AU920" s="149" t="s">
        <v>3976</v>
      </c>
      <c r="AV920" s="149" t="s">
        <v>106</v>
      </c>
      <c r="AW920" s="149" t="s">
        <v>252</v>
      </c>
      <c r="AX920" s="336">
        <v>20000</v>
      </c>
      <c r="AY920" s="336">
        <v>3353</v>
      </c>
      <c r="AZ920" s="336">
        <f t="shared" si="185"/>
        <v>3647</v>
      </c>
      <c r="BA920" s="149"/>
      <c r="BB920" s="149"/>
      <c r="BC920" s="149" t="s">
        <v>3977</v>
      </c>
      <c r="BD920" s="160">
        <f t="shared" si="191"/>
        <v>0.10171821305841924</v>
      </c>
      <c r="BE920" s="160">
        <f t="shared" si="192"/>
        <v>2.5248661055853099E-2</v>
      </c>
      <c r="BF920" s="159">
        <f t="shared" si="193"/>
        <v>11</v>
      </c>
      <c r="BG920" s="159">
        <f t="shared" si="194"/>
        <v>0</v>
      </c>
      <c r="BH920" s="159">
        <f t="shared" si="195"/>
        <v>14</v>
      </c>
      <c r="BI920" s="159">
        <f t="shared" si="196"/>
        <v>14</v>
      </c>
      <c r="BJ920" s="159">
        <f t="shared" si="197"/>
        <v>11</v>
      </c>
    </row>
    <row r="921" spans="1:62" s="159" customFormat="1" ht="17.25" thickTop="1" thickBot="1">
      <c r="A921" s="326">
        <v>23505</v>
      </c>
      <c r="B921" s="327">
        <v>42738</v>
      </c>
      <c r="C921" s="149" t="s">
        <v>103</v>
      </c>
      <c r="D921" s="151">
        <v>2000</v>
      </c>
      <c r="E921" s="151"/>
      <c r="F921" s="151"/>
      <c r="G921" s="151">
        <f t="shared" si="183"/>
        <v>2000</v>
      </c>
      <c r="H921" s="149"/>
      <c r="I921" s="149"/>
      <c r="J921" s="150">
        <v>70000</v>
      </c>
      <c r="K921" s="151">
        <f t="shared" si="198"/>
        <v>61946.902654867263</v>
      </c>
      <c r="L921" s="151">
        <f t="shared" si="199"/>
        <v>8053.0973451327445</v>
      </c>
      <c r="M921" s="149" t="s">
        <v>245</v>
      </c>
      <c r="N921" s="328"/>
      <c r="O921" s="329"/>
      <c r="P921" s="151">
        <f t="shared" si="200"/>
        <v>68000</v>
      </c>
      <c r="Q921" s="327">
        <v>42738</v>
      </c>
      <c r="R921" s="330"/>
      <c r="S921" s="330"/>
      <c r="T921" s="331"/>
      <c r="U921" s="332">
        <v>27107231701673</v>
      </c>
      <c r="V921" s="326"/>
      <c r="W921" s="149" t="s">
        <v>3978</v>
      </c>
      <c r="X921" s="149"/>
      <c r="Y921" s="149" t="s">
        <v>201</v>
      </c>
      <c r="Z921" s="150"/>
      <c r="AA921" s="151">
        <f t="shared" si="201"/>
        <v>2000</v>
      </c>
      <c r="AB921" s="333">
        <f t="shared" si="184"/>
        <v>-68000</v>
      </c>
      <c r="AC921" s="327"/>
      <c r="AD921" s="149"/>
      <c r="AE921" s="327"/>
      <c r="AF921" s="334" t="s">
        <v>223</v>
      </c>
      <c r="AG921" s="334" t="s">
        <v>404</v>
      </c>
      <c r="AH921" s="149"/>
      <c r="AI921" s="149"/>
      <c r="AJ921" s="335"/>
      <c r="AK921" s="149"/>
      <c r="AL921" s="327"/>
      <c r="AM921" s="149"/>
      <c r="AN921" s="327"/>
      <c r="AO921" s="327"/>
      <c r="AP921" s="149"/>
      <c r="AQ921" s="332"/>
      <c r="AR921" s="330"/>
      <c r="AS921" s="149" t="s">
        <v>3979</v>
      </c>
      <c r="AT921" s="149"/>
      <c r="AU921" s="149"/>
      <c r="AV921" s="149"/>
      <c r="AW921" s="149"/>
      <c r="AX921" s="336"/>
      <c r="AY921" s="336"/>
      <c r="AZ921" s="336">
        <f t="shared" si="185"/>
        <v>0</v>
      </c>
      <c r="BA921" s="149"/>
      <c r="BB921" s="149"/>
      <c r="BC921" s="149"/>
      <c r="BD921" s="160">
        <f t="shared" si="191"/>
        <v>2.8571428571428571E-2</v>
      </c>
      <c r="BE921" s="160">
        <f t="shared" si="192"/>
        <v>0</v>
      </c>
      <c r="BF921" s="159">
        <f t="shared" si="193"/>
        <v>0</v>
      </c>
      <c r="BG921" s="159">
        <f t="shared" si="194"/>
        <v>0</v>
      </c>
      <c r="BH921" s="159">
        <f t="shared" si="195"/>
        <v>14</v>
      </c>
      <c r="BI921" s="159">
        <f t="shared" si="196"/>
        <v>0</v>
      </c>
      <c r="BJ921" s="159">
        <f t="shared" si="197"/>
        <v>0</v>
      </c>
    </row>
    <row r="922" spans="1:62" s="159" customFormat="1" ht="17.25" thickTop="1" thickBot="1">
      <c r="A922" s="326">
        <v>23549</v>
      </c>
      <c r="B922" s="327">
        <v>42740</v>
      </c>
      <c r="C922" s="149" t="s">
        <v>103</v>
      </c>
      <c r="D922" s="151">
        <v>8430</v>
      </c>
      <c r="E922" s="151"/>
      <c r="F922" s="151"/>
      <c r="G922" s="151">
        <f t="shared" si="183"/>
        <v>8430</v>
      </c>
      <c r="H922" s="149"/>
      <c r="I922" s="149"/>
      <c r="J922" s="150">
        <v>70000</v>
      </c>
      <c r="K922" s="151">
        <f t="shared" si="198"/>
        <v>61946.902654867263</v>
      </c>
      <c r="L922" s="151">
        <f t="shared" si="199"/>
        <v>8053.0973451327445</v>
      </c>
      <c r="M922" s="149" t="s">
        <v>265</v>
      </c>
      <c r="N922" s="328"/>
      <c r="O922" s="329"/>
      <c r="P922" s="151">
        <f t="shared" si="200"/>
        <v>61570</v>
      </c>
      <c r="Q922" s="327">
        <v>42740</v>
      </c>
      <c r="R922" s="330" t="s">
        <v>270</v>
      </c>
      <c r="S922" s="330"/>
      <c r="T922" s="331"/>
      <c r="U922" s="332">
        <v>28010218800891</v>
      </c>
      <c r="V922" s="326"/>
      <c r="W922" s="149" t="s">
        <v>3978</v>
      </c>
      <c r="X922" s="149"/>
      <c r="Y922" s="149" t="s">
        <v>201</v>
      </c>
      <c r="Z922" s="150"/>
      <c r="AA922" s="151">
        <f t="shared" si="201"/>
        <v>8430</v>
      </c>
      <c r="AB922" s="333">
        <f t="shared" si="184"/>
        <v>-61570</v>
      </c>
      <c r="AC922" s="327"/>
      <c r="AD922" s="149"/>
      <c r="AE922" s="327"/>
      <c r="AF922" s="334" t="s">
        <v>223</v>
      </c>
      <c r="AG922" s="334" t="s">
        <v>404</v>
      </c>
      <c r="AH922" s="149"/>
      <c r="AI922" s="149"/>
      <c r="AJ922" s="335"/>
      <c r="AK922" s="149"/>
      <c r="AL922" s="327"/>
      <c r="AM922" s="149"/>
      <c r="AN922" s="327"/>
      <c r="AO922" s="327"/>
      <c r="AP922" s="149"/>
      <c r="AQ922" s="332"/>
      <c r="AR922" s="330"/>
      <c r="AS922" s="372" t="s">
        <v>3980</v>
      </c>
      <c r="AT922" s="149"/>
      <c r="AU922" s="149"/>
      <c r="AV922" s="149"/>
      <c r="AW922" s="149"/>
      <c r="AX922" s="336"/>
      <c r="AY922" s="336"/>
      <c r="AZ922" s="336">
        <f t="shared" si="185"/>
        <v>0</v>
      </c>
      <c r="BA922" s="149"/>
      <c r="BB922" s="149"/>
      <c r="BC922" s="149"/>
      <c r="BD922" s="160">
        <f t="shared" si="191"/>
        <v>0.12042857142857143</v>
      </c>
      <c r="BE922" s="160">
        <f t="shared" si="192"/>
        <v>0</v>
      </c>
      <c r="BF922" s="159">
        <f t="shared" si="193"/>
        <v>11</v>
      </c>
      <c r="BG922" s="159">
        <f t="shared" si="194"/>
        <v>0</v>
      </c>
      <c r="BH922" s="159">
        <f t="shared" si="195"/>
        <v>14</v>
      </c>
      <c r="BI922" s="159">
        <f t="shared" si="196"/>
        <v>0</v>
      </c>
      <c r="BJ922" s="159">
        <f t="shared" si="197"/>
        <v>0</v>
      </c>
    </row>
    <row r="923" spans="1:62" s="159" customFormat="1" ht="17.25" thickTop="1" thickBot="1">
      <c r="A923" s="326">
        <v>23745</v>
      </c>
      <c r="B923" s="327">
        <v>42753</v>
      </c>
      <c r="C923" s="149" t="s">
        <v>103</v>
      </c>
      <c r="D923" s="151">
        <v>5000</v>
      </c>
      <c r="E923" s="151"/>
      <c r="F923" s="151"/>
      <c r="G923" s="151">
        <f t="shared" si="183"/>
        <v>5000</v>
      </c>
      <c r="H923" s="149"/>
      <c r="I923" s="149"/>
      <c r="J923" s="150">
        <v>130000</v>
      </c>
      <c r="K923" s="151">
        <f t="shared" si="198"/>
        <v>115044.24778761063</v>
      </c>
      <c r="L923" s="151">
        <f t="shared" si="199"/>
        <v>14955.752212389381</v>
      </c>
      <c r="M923" s="149" t="s">
        <v>248</v>
      </c>
      <c r="N923" s="328"/>
      <c r="O923" s="329"/>
      <c r="P923" s="151">
        <f t="shared" si="200"/>
        <v>125000</v>
      </c>
      <c r="Q923" s="327">
        <v>42753</v>
      </c>
      <c r="R923" s="330" t="s">
        <v>249</v>
      </c>
      <c r="S923" s="330"/>
      <c r="T923" s="331"/>
      <c r="U923" s="332">
        <v>28406041400996</v>
      </c>
      <c r="V923" s="326"/>
      <c r="W923" s="149" t="s">
        <v>3978</v>
      </c>
      <c r="X923" s="149"/>
      <c r="Y923" s="149"/>
      <c r="Z923" s="150"/>
      <c r="AA923" s="151">
        <f t="shared" si="201"/>
        <v>5000</v>
      </c>
      <c r="AB923" s="333">
        <f t="shared" si="184"/>
        <v>-125000</v>
      </c>
      <c r="AC923" s="327"/>
      <c r="AD923" s="149"/>
      <c r="AE923" s="327"/>
      <c r="AF923" s="334" t="s">
        <v>263</v>
      </c>
      <c r="AG923" s="334" t="s">
        <v>404</v>
      </c>
      <c r="AH923" s="149"/>
      <c r="AI923" s="149"/>
      <c r="AJ923" s="335"/>
      <c r="AK923" s="149"/>
      <c r="AL923" s="327"/>
      <c r="AM923" s="149"/>
      <c r="AN923" s="327"/>
      <c r="AO923" s="327"/>
      <c r="AP923" s="149"/>
      <c r="AQ923" s="332"/>
      <c r="AR923" s="330"/>
      <c r="AS923" s="149"/>
      <c r="AT923" s="149"/>
      <c r="AU923" s="149"/>
      <c r="AV923" s="149"/>
      <c r="AW923" s="149"/>
      <c r="AX923" s="336"/>
      <c r="AY923" s="336"/>
      <c r="AZ923" s="336">
        <f t="shared" si="185"/>
        <v>0</v>
      </c>
      <c r="BA923" s="149"/>
      <c r="BB923" s="149"/>
      <c r="BC923" s="149"/>
      <c r="BD923" s="160">
        <f t="shared" si="191"/>
        <v>3.8461538461538464E-2</v>
      </c>
      <c r="BE923" s="160">
        <f t="shared" si="192"/>
        <v>0</v>
      </c>
      <c r="BF923" s="159">
        <f t="shared" si="193"/>
        <v>11</v>
      </c>
      <c r="BG923" s="159">
        <f t="shared" si="194"/>
        <v>0</v>
      </c>
      <c r="BH923" s="159">
        <f t="shared" si="195"/>
        <v>14</v>
      </c>
      <c r="BI923" s="159">
        <f t="shared" si="196"/>
        <v>0</v>
      </c>
      <c r="BJ923" s="159">
        <f t="shared" si="197"/>
        <v>0</v>
      </c>
    </row>
    <row r="924" spans="1:62" s="159" customFormat="1" ht="17.25" thickTop="1" thickBot="1">
      <c r="A924" s="326" t="s">
        <v>266</v>
      </c>
      <c r="B924" s="327">
        <v>42773</v>
      </c>
      <c r="C924" s="149" t="s">
        <v>267</v>
      </c>
      <c r="D924" s="151">
        <v>14200</v>
      </c>
      <c r="E924" s="151"/>
      <c r="F924" s="151"/>
      <c r="G924" s="151">
        <f t="shared" si="183"/>
        <v>14200</v>
      </c>
      <c r="H924" s="149"/>
      <c r="I924" s="149"/>
      <c r="J924" s="150">
        <v>120000</v>
      </c>
      <c r="K924" s="151">
        <f t="shared" si="198"/>
        <v>106194.69026548673</v>
      </c>
      <c r="L924" s="151">
        <f t="shared" si="199"/>
        <v>13805.309734513276</v>
      </c>
      <c r="M924" s="149" t="s">
        <v>268</v>
      </c>
      <c r="N924" s="328"/>
      <c r="O924" s="329"/>
      <c r="P924" s="151">
        <f t="shared" si="200"/>
        <v>105800</v>
      </c>
      <c r="Q924" s="327">
        <v>42773</v>
      </c>
      <c r="R924" s="330" t="s">
        <v>269</v>
      </c>
      <c r="S924" s="330"/>
      <c r="T924" s="331"/>
      <c r="U924" s="332">
        <v>28208050101938</v>
      </c>
      <c r="V924" s="326"/>
      <c r="W924" s="149" t="s">
        <v>3978</v>
      </c>
      <c r="X924" s="149"/>
      <c r="Y924" s="149"/>
      <c r="Z924" s="150"/>
      <c r="AA924" s="151">
        <f t="shared" si="201"/>
        <v>14200</v>
      </c>
      <c r="AB924" s="333">
        <f t="shared" si="184"/>
        <v>-105800</v>
      </c>
      <c r="AC924" s="327"/>
      <c r="AD924" s="149"/>
      <c r="AE924" s="327"/>
      <c r="AF924" s="334" t="s">
        <v>263</v>
      </c>
      <c r="AG924" s="334" t="s">
        <v>404</v>
      </c>
      <c r="AH924" s="149"/>
      <c r="AI924" s="149"/>
      <c r="AJ924" s="335"/>
      <c r="AK924" s="149"/>
      <c r="AL924" s="327"/>
      <c r="AM924" s="149"/>
      <c r="AN924" s="327"/>
      <c r="AO924" s="327" t="s">
        <v>268</v>
      </c>
      <c r="AP924" s="149" t="s">
        <v>113</v>
      </c>
      <c r="AQ924" s="332"/>
      <c r="AR924" s="330"/>
      <c r="AS924" s="149"/>
      <c r="AT924" s="149"/>
      <c r="AU924" s="149"/>
      <c r="AV924" s="149"/>
      <c r="AW924" s="149"/>
      <c r="AX924" s="336"/>
      <c r="AY924" s="336"/>
      <c r="AZ924" s="336">
        <f t="shared" si="185"/>
        <v>0</v>
      </c>
      <c r="BA924" s="149"/>
      <c r="BB924" s="149"/>
      <c r="BC924" s="149"/>
      <c r="BD924" s="160">
        <f t="shared" si="191"/>
        <v>0.11833333333333333</v>
      </c>
      <c r="BE924" s="160">
        <f t="shared" si="192"/>
        <v>0</v>
      </c>
      <c r="BF924" s="159">
        <f t="shared" si="193"/>
        <v>11</v>
      </c>
      <c r="BG924" s="159">
        <f t="shared" si="194"/>
        <v>0</v>
      </c>
      <c r="BH924" s="159">
        <f t="shared" si="195"/>
        <v>14</v>
      </c>
      <c r="BI924" s="159">
        <f t="shared" si="196"/>
        <v>0</v>
      </c>
      <c r="BJ924" s="159">
        <f t="shared" si="197"/>
        <v>0</v>
      </c>
    </row>
    <row r="925" spans="1:62" s="159" customFormat="1" ht="17.25" thickTop="1" thickBot="1">
      <c r="A925" s="326">
        <v>44450</v>
      </c>
      <c r="B925" s="327">
        <v>42787</v>
      </c>
      <c r="C925" s="149" t="s">
        <v>99</v>
      </c>
      <c r="D925" s="151">
        <v>3000</v>
      </c>
      <c r="E925" s="151"/>
      <c r="F925" s="151"/>
      <c r="G925" s="151">
        <f t="shared" si="183"/>
        <v>3000</v>
      </c>
      <c r="H925" s="149" t="s">
        <v>3857</v>
      </c>
      <c r="I925" s="149"/>
      <c r="J925" s="150">
        <v>70000</v>
      </c>
      <c r="K925" s="151">
        <f t="shared" si="198"/>
        <v>61946.902654867263</v>
      </c>
      <c r="L925" s="151">
        <f t="shared" si="199"/>
        <v>8053.0973451327445</v>
      </c>
      <c r="M925" s="149" t="s">
        <v>3981</v>
      </c>
      <c r="N925" s="328"/>
      <c r="O925" s="329"/>
      <c r="P925" s="151">
        <f t="shared" si="200"/>
        <v>67000</v>
      </c>
      <c r="Q925" s="327">
        <v>42787</v>
      </c>
      <c r="R925" s="330" t="s">
        <v>3982</v>
      </c>
      <c r="S925" s="330"/>
      <c r="T925" s="331"/>
      <c r="U925" s="332">
        <v>27803020104756</v>
      </c>
      <c r="V925" s="326"/>
      <c r="W925" s="149" t="s">
        <v>3978</v>
      </c>
      <c r="X925" s="149"/>
      <c r="Y925" s="149" t="s">
        <v>201</v>
      </c>
      <c r="Z925" s="150"/>
      <c r="AA925" s="151">
        <f t="shared" si="201"/>
        <v>3000</v>
      </c>
      <c r="AB925" s="333">
        <f t="shared" si="184"/>
        <v>-67000</v>
      </c>
      <c r="AC925" s="327"/>
      <c r="AD925" s="149"/>
      <c r="AE925" s="327"/>
      <c r="AF925" s="334" t="s">
        <v>223</v>
      </c>
      <c r="AG925" s="334" t="s">
        <v>404</v>
      </c>
      <c r="AH925" s="149" t="s">
        <v>39</v>
      </c>
      <c r="AI925" s="149" t="s">
        <v>94</v>
      </c>
      <c r="AJ925" s="335" t="s">
        <v>50</v>
      </c>
      <c r="AK925" s="149"/>
      <c r="AL925" s="327"/>
      <c r="AM925" s="149"/>
      <c r="AN925" s="327"/>
      <c r="AO925" s="327" t="s">
        <v>3981</v>
      </c>
      <c r="AP925" s="149" t="s">
        <v>3983</v>
      </c>
      <c r="AQ925" s="332">
        <v>28606261400929</v>
      </c>
      <c r="AR925" s="330"/>
      <c r="AS925" s="149" t="s">
        <v>3984</v>
      </c>
      <c r="AT925" s="149"/>
      <c r="AU925" s="149" t="s">
        <v>3985</v>
      </c>
      <c r="AV925" s="149" t="s">
        <v>261</v>
      </c>
      <c r="AW925" s="149" t="s">
        <v>252</v>
      </c>
      <c r="AX925" s="336"/>
      <c r="AY925" s="336"/>
      <c r="AZ925" s="336">
        <f t="shared" si="185"/>
        <v>0</v>
      </c>
      <c r="BA925" s="149"/>
      <c r="BB925" s="149"/>
      <c r="BC925" s="149"/>
      <c r="BD925" s="160">
        <f t="shared" si="191"/>
        <v>4.2857142857142858E-2</v>
      </c>
      <c r="BE925" s="160">
        <f t="shared" si="192"/>
        <v>0</v>
      </c>
      <c r="BF925" s="159">
        <f t="shared" si="193"/>
        <v>11</v>
      </c>
      <c r="BG925" s="159">
        <f t="shared" si="194"/>
        <v>0</v>
      </c>
      <c r="BH925" s="159">
        <f t="shared" si="195"/>
        <v>14</v>
      </c>
      <c r="BI925" s="159">
        <f t="shared" si="196"/>
        <v>14</v>
      </c>
      <c r="BJ925" s="159">
        <f t="shared" si="197"/>
        <v>0</v>
      </c>
    </row>
    <row r="926" spans="1:62" s="159" customFormat="1" ht="17.25" thickTop="1" thickBot="1">
      <c r="A926" s="326">
        <v>24169</v>
      </c>
      <c r="B926" s="327">
        <v>42785</v>
      </c>
      <c r="C926" s="149" t="s">
        <v>103</v>
      </c>
      <c r="D926" s="151">
        <v>13000</v>
      </c>
      <c r="E926" s="151">
        <v>2350</v>
      </c>
      <c r="F926" s="151"/>
      <c r="G926" s="151">
        <f t="shared" si="183"/>
        <v>15350</v>
      </c>
      <c r="H926" s="149" t="s">
        <v>2492</v>
      </c>
      <c r="I926" s="149"/>
      <c r="J926" s="150">
        <v>130000</v>
      </c>
      <c r="K926" s="151">
        <f t="shared" si="198"/>
        <v>115044.24778761063</v>
      </c>
      <c r="L926" s="151">
        <f t="shared" si="199"/>
        <v>14955.752212389381</v>
      </c>
      <c r="M926" s="149" t="s">
        <v>3986</v>
      </c>
      <c r="N926" s="328">
        <v>4403</v>
      </c>
      <c r="O926" s="329">
        <v>36</v>
      </c>
      <c r="P926" s="151">
        <f t="shared" si="200"/>
        <v>117000</v>
      </c>
      <c r="Q926" s="327">
        <v>42786</v>
      </c>
      <c r="R926" s="330" t="s">
        <v>3987</v>
      </c>
      <c r="S926" s="330"/>
      <c r="T926" s="331" t="s">
        <v>3988</v>
      </c>
      <c r="U926" s="332">
        <v>28404101602698</v>
      </c>
      <c r="V926" s="326"/>
      <c r="W926" s="369" t="s">
        <v>205</v>
      </c>
      <c r="X926" s="149"/>
      <c r="Y926" s="149" t="s">
        <v>3989</v>
      </c>
      <c r="Z926" s="150"/>
      <c r="AA926" s="151">
        <f t="shared" si="201"/>
        <v>15350</v>
      </c>
      <c r="AB926" s="333">
        <f t="shared" si="184"/>
        <v>-114650</v>
      </c>
      <c r="AC926" s="327"/>
      <c r="AD926" s="149"/>
      <c r="AE926" s="327"/>
      <c r="AF926" s="334" t="s">
        <v>1745</v>
      </c>
      <c r="AG926" s="334" t="s">
        <v>336</v>
      </c>
      <c r="AH926" s="149" t="s">
        <v>39</v>
      </c>
      <c r="AI926" s="149" t="s">
        <v>36</v>
      </c>
      <c r="AJ926" s="335" t="s">
        <v>50</v>
      </c>
      <c r="AK926" s="149"/>
      <c r="AL926" s="327"/>
      <c r="AM926" s="149"/>
      <c r="AN926" s="327"/>
      <c r="AO926" s="149" t="s">
        <v>3986</v>
      </c>
      <c r="AP926" s="149" t="s">
        <v>3990</v>
      </c>
      <c r="AQ926" s="332">
        <v>28811250104921</v>
      </c>
      <c r="AR926" s="330"/>
      <c r="AS926" s="149" t="s">
        <v>3991</v>
      </c>
      <c r="AT926" s="149"/>
      <c r="AU926" s="149" t="s">
        <v>3992</v>
      </c>
      <c r="AV926" s="149" t="s">
        <v>106</v>
      </c>
      <c r="AW926" s="149" t="s">
        <v>252</v>
      </c>
      <c r="AX926" s="336">
        <v>15000</v>
      </c>
      <c r="AY926" s="336">
        <v>4403</v>
      </c>
      <c r="AZ926" s="336">
        <f t="shared" si="185"/>
        <v>847</v>
      </c>
      <c r="BA926" s="149"/>
      <c r="BB926" s="149"/>
      <c r="BC926" s="149" t="s">
        <v>3993</v>
      </c>
      <c r="BD926" s="160">
        <f t="shared" ref="BD926:BD946" si="202">D926/J926</f>
        <v>0.1</v>
      </c>
      <c r="BE926" s="160">
        <f t="shared" ref="BE926:BE946" si="203">E926/P926</f>
        <v>2.0085470085470087E-2</v>
      </c>
      <c r="BF926" s="159">
        <f t="shared" ref="BF926:BF946" si="204">LEN(R926)</f>
        <v>11</v>
      </c>
      <c r="BG926" s="159">
        <f t="shared" ref="BG926:BG946" si="205">LEN(S926)</f>
        <v>0</v>
      </c>
      <c r="BH926" s="159">
        <f t="shared" ref="BH926:BH946" si="206">LEN(U926)</f>
        <v>14</v>
      </c>
      <c r="BI926" s="159">
        <f t="shared" ref="BI926:BI946" si="207">LEN(AQ926)</f>
        <v>14</v>
      </c>
      <c r="BJ926" s="159">
        <f t="shared" ref="BJ926:BJ946" si="208">LEN(AR926)</f>
        <v>0</v>
      </c>
    </row>
    <row r="927" spans="1:62" s="159" customFormat="1" ht="17.25" thickTop="1" thickBot="1">
      <c r="A927" s="326" t="s">
        <v>3994</v>
      </c>
      <c r="B927" s="327">
        <v>42765</v>
      </c>
      <c r="C927" s="149" t="s">
        <v>103</v>
      </c>
      <c r="D927" s="151">
        <v>7000</v>
      </c>
      <c r="E927" s="151">
        <v>1500</v>
      </c>
      <c r="F927" s="151"/>
      <c r="G927" s="151">
        <f t="shared" si="183"/>
        <v>8500</v>
      </c>
      <c r="H927" s="373" t="s">
        <v>3078</v>
      </c>
      <c r="I927" s="373"/>
      <c r="J927" s="150">
        <v>70000</v>
      </c>
      <c r="K927" s="151">
        <f t="shared" si="198"/>
        <v>61946.902654867263</v>
      </c>
      <c r="L927" s="151">
        <f t="shared" si="199"/>
        <v>8053.0973451327445</v>
      </c>
      <c r="M927" s="149" t="s">
        <v>3995</v>
      </c>
      <c r="N927" s="328">
        <v>1653</v>
      </c>
      <c r="O927" s="329">
        <v>60</v>
      </c>
      <c r="P927" s="151">
        <f t="shared" si="200"/>
        <v>63000</v>
      </c>
      <c r="Q927" s="327">
        <v>42789</v>
      </c>
      <c r="R927" s="330" t="s">
        <v>3996</v>
      </c>
      <c r="S927" s="330"/>
      <c r="T927" s="331"/>
      <c r="U927" s="332">
        <v>28001260102119</v>
      </c>
      <c r="V927" s="326"/>
      <c r="W927" s="149" t="s">
        <v>3997</v>
      </c>
      <c r="X927" s="149"/>
      <c r="Y927" s="149" t="s">
        <v>3581</v>
      </c>
      <c r="Z927" s="150"/>
      <c r="AA927" s="151">
        <f t="shared" si="201"/>
        <v>8500</v>
      </c>
      <c r="AB927" s="333">
        <f t="shared" si="184"/>
        <v>-61500</v>
      </c>
      <c r="AC927" s="327"/>
      <c r="AD927" s="149"/>
      <c r="AE927" s="327"/>
      <c r="AF927" s="334" t="s">
        <v>3402</v>
      </c>
      <c r="AG927" s="334" t="s">
        <v>404</v>
      </c>
      <c r="AH927" s="149" t="s">
        <v>87</v>
      </c>
      <c r="AI927" s="149" t="s">
        <v>94</v>
      </c>
      <c r="AJ927" s="335" t="s">
        <v>50</v>
      </c>
      <c r="AK927" s="149"/>
      <c r="AL927" s="327"/>
      <c r="AM927" s="149"/>
      <c r="AN927" s="327"/>
      <c r="AO927" s="327" t="s">
        <v>3995</v>
      </c>
      <c r="AP927" s="149" t="s">
        <v>3998</v>
      </c>
      <c r="AQ927" s="332">
        <v>29307110100121</v>
      </c>
      <c r="AR927" s="330" t="s">
        <v>3999</v>
      </c>
      <c r="AS927" s="149"/>
      <c r="AT927" s="149"/>
      <c r="AU927" s="149" t="s">
        <v>102</v>
      </c>
      <c r="AV927" s="149" t="s">
        <v>106</v>
      </c>
      <c r="AW927" s="149" t="s">
        <v>252</v>
      </c>
      <c r="AX927" s="336">
        <v>9000</v>
      </c>
      <c r="AY927" s="336"/>
      <c r="AZ927" s="336">
        <f t="shared" si="185"/>
        <v>3150</v>
      </c>
      <c r="BA927" s="149"/>
      <c r="BB927" s="149"/>
      <c r="BC927" s="149"/>
      <c r="BD927" s="160">
        <f t="shared" si="202"/>
        <v>0.1</v>
      </c>
      <c r="BE927" s="160">
        <f t="shared" si="203"/>
        <v>2.3809523809523808E-2</v>
      </c>
      <c r="BF927" s="159">
        <f t="shared" si="204"/>
        <v>11</v>
      </c>
      <c r="BG927" s="159">
        <f t="shared" si="205"/>
        <v>0</v>
      </c>
      <c r="BH927" s="159">
        <f t="shared" si="206"/>
        <v>14</v>
      </c>
      <c r="BI927" s="159">
        <f t="shared" si="207"/>
        <v>14</v>
      </c>
      <c r="BJ927" s="159">
        <f t="shared" si="208"/>
        <v>11</v>
      </c>
    </row>
    <row r="928" spans="1:62" s="159" customFormat="1" ht="17.25" thickTop="1" thickBot="1">
      <c r="A928" s="326" t="s">
        <v>4000</v>
      </c>
      <c r="B928" s="327" t="s">
        <v>4001</v>
      </c>
      <c r="C928" s="149" t="s">
        <v>103</v>
      </c>
      <c r="D928" s="151">
        <v>23050</v>
      </c>
      <c r="E928" s="151">
        <f>25000-D928</f>
        <v>1950</v>
      </c>
      <c r="F928" s="151"/>
      <c r="G928" s="151">
        <f t="shared" si="183"/>
        <v>25000</v>
      </c>
      <c r="H928" s="368" t="s">
        <v>2492</v>
      </c>
      <c r="I928" s="368"/>
      <c r="J928" s="150">
        <v>120000</v>
      </c>
      <c r="K928" s="151">
        <f t="shared" si="198"/>
        <v>106194.69026548673</v>
      </c>
      <c r="L928" s="151">
        <f t="shared" si="199"/>
        <v>13805.309734513276</v>
      </c>
      <c r="M928" s="149" t="s">
        <v>4002</v>
      </c>
      <c r="N928" s="328">
        <v>2607</v>
      </c>
      <c r="O928" s="329">
        <v>60</v>
      </c>
      <c r="P928" s="151">
        <f t="shared" si="200"/>
        <v>96950</v>
      </c>
      <c r="Q928" s="327">
        <v>42772</v>
      </c>
      <c r="R928" s="330" t="s">
        <v>4003</v>
      </c>
      <c r="S928" s="330" t="s">
        <v>4004</v>
      </c>
      <c r="T928" s="331" t="s">
        <v>4005</v>
      </c>
      <c r="U928" s="332">
        <v>26908091800993</v>
      </c>
      <c r="V928" s="326"/>
      <c r="W928" s="149" t="s">
        <v>4006</v>
      </c>
      <c r="X928" s="149"/>
      <c r="Y928" s="149" t="s">
        <v>4007</v>
      </c>
      <c r="Z928" s="150"/>
      <c r="AA928" s="151">
        <f t="shared" si="201"/>
        <v>25000</v>
      </c>
      <c r="AB928" s="333">
        <f t="shared" si="184"/>
        <v>-95000</v>
      </c>
      <c r="AC928" s="327"/>
      <c r="AD928" s="149"/>
      <c r="AE928" s="327"/>
      <c r="AF928" s="334" t="s">
        <v>406</v>
      </c>
      <c r="AG928" s="334" t="s">
        <v>280</v>
      </c>
      <c r="AH928" s="149" t="s">
        <v>39</v>
      </c>
      <c r="AI928" s="149" t="s">
        <v>47</v>
      </c>
      <c r="AJ928" s="335" t="s">
        <v>50</v>
      </c>
      <c r="AK928" s="149"/>
      <c r="AL928" s="327"/>
      <c r="AM928" s="149"/>
      <c r="AN928" s="327"/>
      <c r="AO928" s="149" t="s">
        <v>4002</v>
      </c>
      <c r="AP928" s="149" t="s">
        <v>4008</v>
      </c>
      <c r="AQ928" s="332">
        <v>27404011802082</v>
      </c>
      <c r="AR928" s="330" t="s">
        <v>4009</v>
      </c>
      <c r="AS928" s="149"/>
      <c r="AT928" s="149"/>
      <c r="AU928" s="149" t="s">
        <v>4010</v>
      </c>
      <c r="AV928" s="149" t="s">
        <v>106</v>
      </c>
      <c r="AW928" s="149" t="s">
        <v>252</v>
      </c>
      <c r="AX928" s="336">
        <v>11000</v>
      </c>
      <c r="AY928" s="336"/>
      <c r="AZ928" s="336">
        <f t="shared" si="185"/>
        <v>3849.9999999999995</v>
      </c>
      <c r="BA928" s="149"/>
      <c r="BB928" s="149"/>
      <c r="BC928" s="149" t="s">
        <v>4011</v>
      </c>
      <c r="BD928" s="160">
        <f t="shared" si="202"/>
        <v>0.19208333333333333</v>
      </c>
      <c r="BE928" s="160">
        <f t="shared" si="203"/>
        <v>2.0113460546673543E-2</v>
      </c>
      <c r="BF928" s="159">
        <f t="shared" si="204"/>
        <v>11</v>
      </c>
      <c r="BG928" s="159">
        <f t="shared" si="205"/>
        <v>11</v>
      </c>
      <c r="BH928" s="159">
        <f t="shared" si="206"/>
        <v>14</v>
      </c>
      <c r="BI928" s="159">
        <f t="shared" si="207"/>
        <v>14</v>
      </c>
      <c r="BJ928" s="159">
        <f t="shared" si="208"/>
        <v>11</v>
      </c>
    </row>
    <row r="929" spans="1:62" s="159" customFormat="1" ht="17.25" thickTop="1" thickBot="1">
      <c r="A929" s="326">
        <v>23730</v>
      </c>
      <c r="B929" s="327">
        <v>42752</v>
      </c>
      <c r="C929" s="149" t="s">
        <v>103</v>
      </c>
      <c r="D929" s="151">
        <v>8450</v>
      </c>
      <c r="E929" s="151">
        <v>1550</v>
      </c>
      <c r="F929" s="151"/>
      <c r="G929" s="151">
        <f t="shared" si="183"/>
        <v>10000</v>
      </c>
      <c r="H929" s="373" t="s">
        <v>3078</v>
      </c>
      <c r="I929" s="373"/>
      <c r="J929" s="150">
        <v>70000</v>
      </c>
      <c r="K929" s="151">
        <f t="shared" si="198"/>
        <v>61946.902654867263</v>
      </c>
      <c r="L929" s="151">
        <f t="shared" si="199"/>
        <v>8053.0973451327445</v>
      </c>
      <c r="M929" s="149" t="s">
        <v>4012</v>
      </c>
      <c r="N929" s="328">
        <v>1587</v>
      </c>
      <c r="O929" s="329">
        <v>60</v>
      </c>
      <c r="P929" s="151">
        <f t="shared" si="200"/>
        <v>61550</v>
      </c>
      <c r="Q929" s="327">
        <v>42781</v>
      </c>
      <c r="R929" s="330" t="s">
        <v>4013</v>
      </c>
      <c r="S929" s="330"/>
      <c r="T929" s="331" t="s">
        <v>4014</v>
      </c>
      <c r="U929" s="332">
        <v>28809160300298</v>
      </c>
      <c r="V929" s="326"/>
      <c r="W929" s="149" t="s">
        <v>107</v>
      </c>
      <c r="X929" s="149"/>
      <c r="Y929" s="149" t="s">
        <v>3581</v>
      </c>
      <c r="Z929" s="150"/>
      <c r="AA929" s="151">
        <f t="shared" si="201"/>
        <v>10000</v>
      </c>
      <c r="AB929" s="333">
        <f t="shared" si="184"/>
        <v>-60000</v>
      </c>
      <c r="AC929" s="327"/>
      <c r="AD929" s="149"/>
      <c r="AE929" s="327"/>
      <c r="AF929" s="334" t="s">
        <v>340</v>
      </c>
      <c r="AG929" s="334"/>
      <c r="AH929" s="149" t="s">
        <v>39</v>
      </c>
      <c r="AI929" s="149" t="s">
        <v>94</v>
      </c>
      <c r="AJ929" s="335" t="s">
        <v>50</v>
      </c>
      <c r="AK929" s="149"/>
      <c r="AL929" s="327"/>
      <c r="AM929" s="149"/>
      <c r="AN929" s="327"/>
      <c r="AO929" s="327" t="s">
        <v>4012</v>
      </c>
      <c r="AP929" s="149" t="s">
        <v>4015</v>
      </c>
      <c r="AQ929" s="332"/>
      <c r="AR929" s="330"/>
      <c r="AS929" s="149"/>
      <c r="AT929" s="149"/>
      <c r="AU929" s="149" t="s">
        <v>4016</v>
      </c>
      <c r="AV929" s="149" t="s">
        <v>106</v>
      </c>
      <c r="AW929" s="149" t="s">
        <v>209</v>
      </c>
      <c r="AX929" s="336">
        <v>20000</v>
      </c>
      <c r="AY929" s="336"/>
      <c r="AZ929" s="336">
        <f t="shared" si="185"/>
        <v>7000</v>
      </c>
      <c r="BA929" s="149"/>
      <c r="BB929" s="149"/>
      <c r="BC929" s="369" t="s">
        <v>4017</v>
      </c>
      <c r="BD929" s="160">
        <f t="shared" si="202"/>
        <v>0.12071428571428572</v>
      </c>
      <c r="BE929" s="160">
        <f t="shared" si="203"/>
        <v>2.5182778229082048E-2</v>
      </c>
      <c r="BF929" s="159">
        <f t="shared" si="204"/>
        <v>11</v>
      </c>
      <c r="BG929" s="159">
        <f t="shared" si="205"/>
        <v>0</v>
      </c>
      <c r="BH929" s="159">
        <f t="shared" si="206"/>
        <v>14</v>
      </c>
      <c r="BI929" s="159">
        <f t="shared" si="207"/>
        <v>0</v>
      </c>
      <c r="BJ929" s="159">
        <f t="shared" si="208"/>
        <v>0</v>
      </c>
    </row>
    <row r="930" spans="1:62" s="159" customFormat="1" ht="17.25" thickTop="1" thickBot="1">
      <c r="A930" s="326">
        <v>23514</v>
      </c>
      <c r="B930" s="327">
        <v>42738</v>
      </c>
      <c r="C930" s="149" t="s">
        <v>103</v>
      </c>
      <c r="D930" s="151">
        <v>8450</v>
      </c>
      <c r="E930" s="151">
        <v>1550</v>
      </c>
      <c r="F930" s="151"/>
      <c r="G930" s="151">
        <f t="shared" si="183"/>
        <v>10000</v>
      </c>
      <c r="H930" s="373" t="s">
        <v>3078</v>
      </c>
      <c r="I930" s="373"/>
      <c r="J930" s="150">
        <v>70000</v>
      </c>
      <c r="K930" s="151">
        <f t="shared" si="198"/>
        <v>61946.902654867263</v>
      </c>
      <c r="L930" s="151">
        <f t="shared" si="199"/>
        <v>8053.0973451327445</v>
      </c>
      <c r="M930" s="149" t="s">
        <v>4018</v>
      </c>
      <c r="N930" s="328">
        <v>1615</v>
      </c>
      <c r="O930" s="329">
        <v>60</v>
      </c>
      <c r="P930" s="151">
        <f t="shared" si="200"/>
        <v>61550</v>
      </c>
      <c r="Q930" s="327">
        <v>42788</v>
      </c>
      <c r="R930" s="330" t="s">
        <v>4019</v>
      </c>
      <c r="S930" s="330"/>
      <c r="T930" s="331" t="s">
        <v>4020</v>
      </c>
      <c r="U930" s="332">
        <v>28306050300193</v>
      </c>
      <c r="V930" s="326"/>
      <c r="W930" s="149" t="s">
        <v>107</v>
      </c>
      <c r="X930" s="149"/>
      <c r="Y930" s="149" t="s">
        <v>3581</v>
      </c>
      <c r="Z930" s="150"/>
      <c r="AA930" s="151">
        <f t="shared" si="201"/>
        <v>10000</v>
      </c>
      <c r="AB930" s="333">
        <f t="shared" si="184"/>
        <v>-60000</v>
      </c>
      <c r="AC930" s="327"/>
      <c r="AD930" s="149"/>
      <c r="AE930" s="327"/>
      <c r="AF930" s="334" t="s">
        <v>340</v>
      </c>
      <c r="AG930" s="334"/>
      <c r="AH930" s="149" t="s">
        <v>39</v>
      </c>
      <c r="AI930" s="149" t="s">
        <v>94</v>
      </c>
      <c r="AJ930" s="335" t="s">
        <v>50</v>
      </c>
      <c r="AK930" s="149"/>
      <c r="AL930" s="327"/>
      <c r="AM930" s="149"/>
      <c r="AN930" s="327"/>
      <c r="AO930" s="327" t="s">
        <v>4018</v>
      </c>
      <c r="AP930" s="149" t="s">
        <v>4021</v>
      </c>
      <c r="AQ930" s="332">
        <v>28511013400105</v>
      </c>
      <c r="AR930" s="330"/>
      <c r="AS930" s="149"/>
      <c r="AT930" s="149"/>
      <c r="AU930" s="149" t="s">
        <v>4022</v>
      </c>
      <c r="AV930" s="149" t="s">
        <v>106</v>
      </c>
      <c r="AW930" s="149" t="s">
        <v>209</v>
      </c>
      <c r="AX930" s="336">
        <v>10000</v>
      </c>
      <c r="AY930" s="336"/>
      <c r="AZ930" s="336">
        <f t="shared" si="185"/>
        <v>3500</v>
      </c>
      <c r="BA930" s="149"/>
      <c r="BB930" s="149"/>
      <c r="BC930" s="369" t="s">
        <v>4017</v>
      </c>
      <c r="BD930" s="160">
        <f t="shared" si="202"/>
        <v>0.12071428571428572</v>
      </c>
      <c r="BE930" s="160">
        <f t="shared" si="203"/>
        <v>2.5182778229082048E-2</v>
      </c>
      <c r="BF930" s="159">
        <f t="shared" si="204"/>
        <v>11</v>
      </c>
      <c r="BG930" s="159">
        <f t="shared" si="205"/>
        <v>0</v>
      </c>
      <c r="BH930" s="159">
        <f t="shared" si="206"/>
        <v>14</v>
      </c>
      <c r="BI930" s="159">
        <f t="shared" si="207"/>
        <v>14</v>
      </c>
      <c r="BJ930" s="159">
        <f t="shared" si="208"/>
        <v>0</v>
      </c>
    </row>
    <row r="931" spans="1:62" s="159" customFormat="1" ht="17.25" thickTop="1" thickBot="1">
      <c r="A931" s="326">
        <v>23890</v>
      </c>
      <c r="B931" s="327">
        <v>42766</v>
      </c>
      <c r="C931" s="149" t="s">
        <v>103</v>
      </c>
      <c r="D931" s="151">
        <v>8700</v>
      </c>
      <c r="E931" s="151">
        <f>10000-D931</f>
        <v>1300</v>
      </c>
      <c r="F931" s="151"/>
      <c r="G931" s="151">
        <f t="shared" si="183"/>
        <v>10000</v>
      </c>
      <c r="H931" s="368" t="s">
        <v>2492</v>
      </c>
      <c r="I931" s="368"/>
      <c r="J931" s="150">
        <v>70000</v>
      </c>
      <c r="K931" s="151">
        <f t="shared" si="198"/>
        <v>61946.902654867263</v>
      </c>
      <c r="L931" s="151">
        <f t="shared" si="199"/>
        <v>8053.0973451327445</v>
      </c>
      <c r="M931" s="149" t="s">
        <v>4023</v>
      </c>
      <c r="N931" s="328">
        <v>1648</v>
      </c>
      <c r="O931" s="329">
        <v>60</v>
      </c>
      <c r="P931" s="151">
        <f t="shared" si="200"/>
        <v>61300</v>
      </c>
      <c r="Q931" s="327">
        <v>42778</v>
      </c>
      <c r="R931" s="330" t="s">
        <v>4024</v>
      </c>
      <c r="S931" s="330"/>
      <c r="T931" s="331"/>
      <c r="U931" s="332">
        <v>28302010113671</v>
      </c>
      <c r="V931" s="326"/>
      <c r="W931" s="149" t="s">
        <v>107</v>
      </c>
      <c r="X931" s="149"/>
      <c r="Y931" s="339" t="s">
        <v>4025</v>
      </c>
      <c r="Z931" s="150"/>
      <c r="AA931" s="151">
        <f t="shared" si="201"/>
        <v>10000</v>
      </c>
      <c r="AB931" s="333">
        <f t="shared" si="184"/>
        <v>-60000</v>
      </c>
      <c r="AC931" s="327"/>
      <c r="AD931" s="149"/>
      <c r="AE931" s="327"/>
      <c r="AF931" s="334" t="s">
        <v>284</v>
      </c>
      <c r="AG931" s="334" t="s">
        <v>280</v>
      </c>
      <c r="AH931" s="149" t="s">
        <v>39</v>
      </c>
      <c r="AI931" s="149" t="s">
        <v>94</v>
      </c>
      <c r="AJ931" s="335" t="s">
        <v>50</v>
      </c>
      <c r="AK931" s="149"/>
      <c r="AL931" s="327"/>
      <c r="AM931" s="149"/>
      <c r="AN931" s="327"/>
      <c r="AO931" s="149" t="s">
        <v>4023</v>
      </c>
      <c r="AP931" s="149" t="s">
        <v>4026</v>
      </c>
      <c r="AQ931" s="332">
        <v>28703050102382</v>
      </c>
      <c r="AR931" s="330" t="s">
        <v>4027</v>
      </c>
      <c r="AS931" s="149"/>
      <c r="AT931" s="149"/>
      <c r="AU931" s="149" t="s">
        <v>4028</v>
      </c>
      <c r="AV931" s="149" t="s">
        <v>106</v>
      </c>
      <c r="AW931" s="149" t="s">
        <v>252</v>
      </c>
      <c r="AX931" s="336">
        <v>8547</v>
      </c>
      <c r="AY931" s="336"/>
      <c r="AZ931" s="336">
        <f t="shared" si="185"/>
        <v>2991.45</v>
      </c>
      <c r="BA931" s="149"/>
      <c r="BB931" s="149"/>
      <c r="BC931" s="149" t="s">
        <v>4029</v>
      </c>
      <c r="BD931" s="160">
        <f t="shared" si="202"/>
        <v>0.12428571428571429</v>
      </c>
      <c r="BE931" s="160">
        <f t="shared" si="203"/>
        <v>2.1207177814029365E-2</v>
      </c>
      <c r="BF931" s="159">
        <f t="shared" si="204"/>
        <v>11</v>
      </c>
      <c r="BG931" s="159">
        <f t="shared" si="205"/>
        <v>0</v>
      </c>
      <c r="BH931" s="159">
        <f t="shared" si="206"/>
        <v>14</v>
      </c>
      <c r="BI931" s="159">
        <f t="shared" si="207"/>
        <v>14</v>
      </c>
      <c r="BJ931" s="159">
        <f t="shared" si="208"/>
        <v>11</v>
      </c>
    </row>
    <row r="932" spans="1:62" s="159" customFormat="1" ht="17.25" thickTop="1" thickBot="1">
      <c r="A932" s="326">
        <v>24268</v>
      </c>
      <c r="B932" s="327">
        <v>42793</v>
      </c>
      <c r="C932" s="149" t="s">
        <v>103</v>
      </c>
      <c r="D932" s="151">
        <v>12000</v>
      </c>
      <c r="E932" s="151">
        <v>2450</v>
      </c>
      <c r="F932" s="151"/>
      <c r="G932" s="151">
        <f t="shared" si="183"/>
        <v>14450</v>
      </c>
      <c r="H932" s="374" t="s">
        <v>1989</v>
      </c>
      <c r="I932" s="374"/>
      <c r="J932" s="150">
        <v>120000</v>
      </c>
      <c r="K932" s="151">
        <f t="shared" si="198"/>
        <v>106194.69026548673</v>
      </c>
      <c r="L932" s="151">
        <f t="shared" si="199"/>
        <v>13805.309734513276</v>
      </c>
      <c r="M932" s="149" t="s">
        <v>4030</v>
      </c>
      <c r="N932" s="328">
        <v>2983</v>
      </c>
      <c r="O932" s="329">
        <v>60</v>
      </c>
      <c r="P932" s="151">
        <f t="shared" si="200"/>
        <v>108000</v>
      </c>
      <c r="Q932" s="327">
        <v>42794</v>
      </c>
      <c r="R932" s="330" t="s">
        <v>4031</v>
      </c>
      <c r="S932" s="330"/>
      <c r="T932" s="331" t="s">
        <v>4032</v>
      </c>
      <c r="U932" s="332">
        <v>27009150103419</v>
      </c>
      <c r="V932" s="326"/>
      <c r="W932" s="149" t="s">
        <v>4033</v>
      </c>
      <c r="X932" s="149"/>
      <c r="Y932" s="149" t="s">
        <v>4034</v>
      </c>
      <c r="Z932" s="150"/>
      <c r="AA932" s="151">
        <f t="shared" si="201"/>
        <v>14450</v>
      </c>
      <c r="AB932" s="333">
        <f t="shared" si="184"/>
        <v>-105550</v>
      </c>
      <c r="AC932" s="327"/>
      <c r="AD932" s="149"/>
      <c r="AE932" s="327"/>
      <c r="AF932" s="334" t="s">
        <v>340</v>
      </c>
      <c r="AG932" s="334" t="s">
        <v>336</v>
      </c>
      <c r="AH932" s="149" t="s">
        <v>39</v>
      </c>
      <c r="AI932" s="149" t="s">
        <v>47</v>
      </c>
      <c r="AJ932" s="335" t="s">
        <v>50</v>
      </c>
      <c r="AK932" s="149"/>
      <c r="AL932" s="327"/>
      <c r="AM932" s="149"/>
      <c r="AN932" s="327"/>
      <c r="AO932" s="327" t="s">
        <v>4030</v>
      </c>
      <c r="AP932" s="149" t="s">
        <v>4035</v>
      </c>
      <c r="AQ932" s="332">
        <v>28308280104701</v>
      </c>
      <c r="AR932" s="330" t="s">
        <v>4036</v>
      </c>
      <c r="AS932" s="149"/>
      <c r="AT932" s="149"/>
      <c r="AU932" s="149" t="s">
        <v>4037</v>
      </c>
      <c r="AV932" s="149" t="s">
        <v>106</v>
      </c>
      <c r="AW932" s="149" t="s">
        <v>252</v>
      </c>
      <c r="AX932" s="336">
        <v>16000</v>
      </c>
      <c r="AY932" s="336"/>
      <c r="AZ932" s="336">
        <f t="shared" si="185"/>
        <v>5600</v>
      </c>
      <c r="BA932" s="149"/>
      <c r="BB932" s="149"/>
      <c r="BC932" s="149" t="s">
        <v>4038</v>
      </c>
      <c r="BD932" s="160">
        <f t="shared" si="202"/>
        <v>0.1</v>
      </c>
      <c r="BE932" s="160">
        <f t="shared" si="203"/>
        <v>2.2685185185185187E-2</v>
      </c>
      <c r="BF932" s="159">
        <f t="shared" si="204"/>
        <v>11</v>
      </c>
      <c r="BG932" s="159">
        <f t="shared" si="205"/>
        <v>0</v>
      </c>
      <c r="BH932" s="159">
        <f t="shared" si="206"/>
        <v>14</v>
      </c>
      <c r="BI932" s="159">
        <f t="shared" si="207"/>
        <v>14</v>
      </c>
      <c r="BJ932" s="159">
        <f t="shared" si="208"/>
        <v>11</v>
      </c>
    </row>
    <row r="933" spans="1:62" s="159" customFormat="1" ht="17.25" thickTop="1" thickBot="1">
      <c r="A933" s="326" t="s">
        <v>4039</v>
      </c>
      <c r="B933" s="327">
        <v>42787</v>
      </c>
      <c r="C933" s="149" t="s">
        <v>103</v>
      </c>
      <c r="D933" s="151">
        <v>13000</v>
      </c>
      <c r="E933" s="151">
        <v>2950</v>
      </c>
      <c r="F933" s="151"/>
      <c r="G933" s="151">
        <f t="shared" si="183"/>
        <v>15950</v>
      </c>
      <c r="H933" s="373" t="s">
        <v>3078</v>
      </c>
      <c r="I933" s="373"/>
      <c r="J933" s="150">
        <v>130000</v>
      </c>
      <c r="K933" s="151">
        <f t="shared" si="198"/>
        <v>115044.24778761063</v>
      </c>
      <c r="L933" s="151">
        <f t="shared" si="199"/>
        <v>14955.752212389381</v>
      </c>
      <c r="M933" s="149" t="s">
        <v>4040</v>
      </c>
      <c r="N933" s="328">
        <v>3068</v>
      </c>
      <c r="O933" s="329">
        <v>60</v>
      </c>
      <c r="P933" s="151">
        <f t="shared" si="200"/>
        <v>117000</v>
      </c>
      <c r="Q933" s="327">
        <v>42788</v>
      </c>
      <c r="R933" s="330" t="s">
        <v>4041</v>
      </c>
      <c r="S933" s="330" t="s">
        <v>4042</v>
      </c>
      <c r="T933" s="331" t="s">
        <v>4043</v>
      </c>
      <c r="U933" s="332">
        <v>29003011704741</v>
      </c>
      <c r="V933" s="326"/>
      <c r="W933" s="149" t="s">
        <v>107</v>
      </c>
      <c r="X933" s="149"/>
      <c r="Y933" s="149" t="s">
        <v>4044</v>
      </c>
      <c r="Z933" s="150"/>
      <c r="AA933" s="151">
        <f t="shared" si="201"/>
        <v>15950</v>
      </c>
      <c r="AB933" s="333">
        <f t="shared" si="184"/>
        <v>-114050</v>
      </c>
      <c r="AC933" s="327"/>
      <c r="AD933" s="149"/>
      <c r="AE933" s="327"/>
      <c r="AF933" s="334" t="s">
        <v>3402</v>
      </c>
      <c r="AG933" s="334" t="s">
        <v>404</v>
      </c>
      <c r="AH933" s="149" t="s">
        <v>39</v>
      </c>
      <c r="AI933" s="149" t="s">
        <v>36</v>
      </c>
      <c r="AJ933" s="335" t="s">
        <v>50</v>
      </c>
      <c r="AK933" s="149"/>
      <c r="AL933" s="327"/>
      <c r="AM933" s="149"/>
      <c r="AN933" s="327"/>
      <c r="AO933" s="327" t="s">
        <v>4040</v>
      </c>
      <c r="AP933" s="149" t="s">
        <v>4045</v>
      </c>
      <c r="AQ933" s="332"/>
      <c r="AR933" s="330"/>
      <c r="AS933" s="149"/>
      <c r="AT933" s="149"/>
      <c r="AU933" s="149" t="s">
        <v>4046</v>
      </c>
      <c r="AV933" s="149" t="s">
        <v>106</v>
      </c>
      <c r="AW933" s="149" t="s">
        <v>209</v>
      </c>
      <c r="AX933" s="336">
        <v>10500</v>
      </c>
      <c r="AY933" s="336"/>
      <c r="AZ933" s="336">
        <f t="shared" si="185"/>
        <v>3674.9999999999995</v>
      </c>
      <c r="BA933" s="149"/>
      <c r="BB933" s="149"/>
      <c r="BC933" s="149" t="s">
        <v>4047</v>
      </c>
      <c r="BD933" s="160">
        <f t="shared" si="202"/>
        <v>0.1</v>
      </c>
      <c r="BE933" s="160">
        <f t="shared" si="203"/>
        <v>2.5213675213675214E-2</v>
      </c>
      <c r="BF933" s="159">
        <f t="shared" si="204"/>
        <v>11</v>
      </c>
      <c r="BG933" s="159">
        <f t="shared" si="205"/>
        <v>11</v>
      </c>
      <c r="BH933" s="159">
        <f t="shared" si="206"/>
        <v>14</v>
      </c>
      <c r="BI933" s="159">
        <f t="shared" si="207"/>
        <v>0</v>
      </c>
      <c r="BJ933" s="159">
        <f t="shared" si="208"/>
        <v>0</v>
      </c>
    </row>
    <row r="934" spans="1:62" s="159" customFormat="1" ht="17.25" thickTop="1" thickBot="1">
      <c r="A934" s="326" t="s">
        <v>4048</v>
      </c>
      <c r="B934" s="327" t="s">
        <v>4049</v>
      </c>
      <c r="C934" s="149" t="s">
        <v>103</v>
      </c>
      <c r="D934" s="151">
        <v>7200</v>
      </c>
      <c r="E934" s="151">
        <f>8500-D934</f>
        <v>1300</v>
      </c>
      <c r="F934" s="151"/>
      <c r="G934" s="151">
        <f t="shared" ref="G934:G946" si="209">D934+E934</f>
        <v>8500</v>
      </c>
      <c r="H934" s="368" t="s">
        <v>2492</v>
      </c>
      <c r="I934" s="368"/>
      <c r="J934" s="150">
        <v>70000</v>
      </c>
      <c r="K934" s="151">
        <f t="shared" si="198"/>
        <v>61946.902654867263</v>
      </c>
      <c r="L934" s="151">
        <f t="shared" si="199"/>
        <v>8053.0973451327445</v>
      </c>
      <c r="M934" s="369" t="s">
        <v>4050</v>
      </c>
      <c r="N934" s="328">
        <v>1688</v>
      </c>
      <c r="O934" s="329">
        <v>60</v>
      </c>
      <c r="P934" s="151">
        <f t="shared" si="200"/>
        <v>62800</v>
      </c>
      <c r="Q934" s="327">
        <v>42758</v>
      </c>
      <c r="R934" s="330" t="s">
        <v>4051</v>
      </c>
      <c r="S934" s="330"/>
      <c r="T934" s="331"/>
      <c r="U934" s="332">
        <v>28410041401388</v>
      </c>
      <c r="V934" s="326">
        <v>59100047285</v>
      </c>
      <c r="W934" s="149" t="s">
        <v>107</v>
      </c>
      <c r="X934" s="149"/>
      <c r="Y934" s="339" t="s">
        <v>4052</v>
      </c>
      <c r="Z934" s="150"/>
      <c r="AA934" s="151">
        <f t="shared" si="201"/>
        <v>8500</v>
      </c>
      <c r="AB934" s="333">
        <f t="shared" si="184"/>
        <v>-61500</v>
      </c>
      <c r="AC934" s="327"/>
      <c r="AD934" s="149"/>
      <c r="AE934" s="327"/>
      <c r="AF934" s="334" t="s">
        <v>338</v>
      </c>
      <c r="AG934" s="334" t="s">
        <v>286</v>
      </c>
      <c r="AH934" s="149" t="s">
        <v>39</v>
      </c>
      <c r="AI934" s="149" t="s">
        <v>94</v>
      </c>
      <c r="AJ934" s="335" t="s">
        <v>51</v>
      </c>
      <c r="AK934" s="149"/>
      <c r="AL934" s="327"/>
      <c r="AM934" s="149"/>
      <c r="AN934" s="327"/>
      <c r="AO934" s="149" t="s">
        <v>4050</v>
      </c>
      <c r="AP934" s="149" t="s">
        <v>4053</v>
      </c>
      <c r="AQ934" s="332">
        <v>28307190101596</v>
      </c>
      <c r="AR934" s="330" t="s">
        <v>4054</v>
      </c>
      <c r="AS934" s="149"/>
      <c r="AT934" s="149"/>
      <c r="AU934" s="149" t="s">
        <v>4055</v>
      </c>
      <c r="AV934" s="149" t="s">
        <v>106</v>
      </c>
      <c r="AW934" s="149" t="s">
        <v>252</v>
      </c>
      <c r="AX934" s="336">
        <v>11000</v>
      </c>
      <c r="AY934" s="336"/>
      <c r="AZ934" s="336">
        <f t="shared" si="185"/>
        <v>3849.9999999999995</v>
      </c>
      <c r="BA934" s="149"/>
      <c r="BB934" s="149"/>
      <c r="BC934" s="149" t="s">
        <v>4056</v>
      </c>
      <c r="BD934" s="160">
        <f t="shared" si="202"/>
        <v>0.10285714285714286</v>
      </c>
      <c r="BE934" s="160">
        <f t="shared" si="203"/>
        <v>2.0700636942675158E-2</v>
      </c>
      <c r="BF934" s="159">
        <f t="shared" si="204"/>
        <v>11</v>
      </c>
      <c r="BG934" s="159">
        <f t="shared" si="205"/>
        <v>0</v>
      </c>
      <c r="BH934" s="159">
        <f t="shared" si="206"/>
        <v>14</v>
      </c>
      <c r="BI934" s="159">
        <f t="shared" si="207"/>
        <v>14</v>
      </c>
      <c r="BJ934" s="159">
        <f t="shared" si="208"/>
        <v>11</v>
      </c>
    </row>
    <row r="935" spans="1:62" s="159" customFormat="1" ht="17.25" thickTop="1" thickBot="1">
      <c r="A935" s="326">
        <v>24335</v>
      </c>
      <c r="B935" s="327">
        <v>42800</v>
      </c>
      <c r="C935" s="149" t="s">
        <v>103</v>
      </c>
      <c r="D935" s="151">
        <v>5000</v>
      </c>
      <c r="E935" s="151"/>
      <c r="F935" s="151"/>
      <c r="G935" s="151">
        <f t="shared" si="209"/>
        <v>5000</v>
      </c>
      <c r="H935" s="149"/>
      <c r="I935" s="149"/>
      <c r="J935" s="150">
        <v>130000</v>
      </c>
      <c r="K935" s="151">
        <f t="shared" si="198"/>
        <v>115044.24778761063</v>
      </c>
      <c r="L935" s="151">
        <f t="shared" si="199"/>
        <v>14955.752212389381</v>
      </c>
      <c r="M935" s="369" t="s">
        <v>4057</v>
      </c>
      <c r="N935" s="328"/>
      <c r="O935" s="329"/>
      <c r="P935" s="151">
        <f t="shared" si="200"/>
        <v>125000</v>
      </c>
      <c r="Q935" s="327"/>
      <c r="R935" s="330" t="s">
        <v>4058</v>
      </c>
      <c r="S935" s="330"/>
      <c r="T935" s="331"/>
      <c r="U935" s="332">
        <v>25803290104556</v>
      </c>
      <c r="V935" s="326"/>
      <c r="W935" s="149"/>
      <c r="X935" s="149"/>
      <c r="Y935" s="149"/>
      <c r="Z935" s="150"/>
      <c r="AA935" s="151">
        <f t="shared" si="201"/>
        <v>5000</v>
      </c>
      <c r="AB935" s="333">
        <f t="shared" si="184"/>
        <v>-125000</v>
      </c>
      <c r="AC935" s="327"/>
      <c r="AD935" s="149"/>
      <c r="AE935" s="327"/>
      <c r="AF935" s="334" t="s">
        <v>339</v>
      </c>
      <c r="AG935" s="334" t="s">
        <v>280</v>
      </c>
      <c r="AH935" s="149"/>
      <c r="AI935" s="149"/>
      <c r="AJ935" s="335"/>
      <c r="AK935" s="149"/>
      <c r="AL935" s="327"/>
      <c r="AM935" s="149"/>
      <c r="AN935" s="327"/>
      <c r="AO935" s="327" t="s">
        <v>4057</v>
      </c>
      <c r="AP935" s="149"/>
      <c r="AQ935" s="332"/>
      <c r="AR935" s="330"/>
      <c r="AS935" s="149" t="s">
        <v>3947</v>
      </c>
      <c r="AT935" s="149"/>
      <c r="AU935" s="149"/>
      <c r="AV935" s="149"/>
      <c r="AW935" s="149"/>
      <c r="AX935" s="336"/>
      <c r="AY935" s="336"/>
      <c r="AZ935" s="336">
        <f t="shared" si="185"/>
        <v>0</v>
      </c>
      <c r="BA935" s="149"/>
      <c r="BB935" s="149"/>
      <c r="BC935" s="149"/>
      <c r="BD935" s="160">
        <f t="shared" si="202"/>
        <v>3.8461538461538464E-2</v>
      </c>
      <c r="BE935" s="160">
        <f t="shared" si="203"/>
        <v>0</v>
      </c>
      <c r="BF935" s="159">
        <f t="shared" si="204"/>
        <v>11</v>
      </c>
      <c r="BG935" s="159">
        <f t="shared" si="205"/>
        <v>0</v>
      </c>
      <c r="BH935" s="159">
        <f t="shared" si="206"/>
        <v>14</v>
      </c>
      <c r="BI935" s="159">
        <f t="shared" si="207"/>
        <v>0</v>
      </c>
      <c r="BJ935" s="159">
        <f t="shared" si="208"/>
        <v>0</v>
      </c>
    </row>
    <row r="936" spans="1:62" s="159" customFormat="1" ht="17.25" thickTop="1" thickBot="1">
      <c r="A936" s="326">
        <v>24373</v>
      </c>
      <c r="B936" s="327">
        <v>42802</v>
      </c>
      <c r="C936" s="149" t="s">
        <v>103</v>
      </c>
      <c r="D936" s="151">
        <v>1000</v>
      </c>
      <c r="E936" s="151"/>
      <c r="F936" s="151"/>
      <c r="G936" s="151">
        <f t="shared" si="209"/>
        <v>1000</v>
      </c>
      <c r="H936" s="149"/>
      <c r="I936" s="149"/>
      <c r="J936" s="150">
        <v>120000</v>
      </c>
      <c r="K936" s="151">
        <f t="shared" si="198"/>
        <v>106194.69026548673</v>
      </c>
      <c r="L936" s="151">
        <f t="shared" si="199"/>
        <v>13805.309734513276</v>
      </c>
      <c r="M936" s="369" t="s">
        <v>4059</v>
      </c>
      <c r="N936" s="328"/>
      <c r="O936" s="329"/>
      <c r="P936" s="151">
        <f t="shared" si="200"/>
        <v>119000</v>
      </c>
      <c r="Q936" s="327"/>
      <c r="R936" s="330" t="s">
        <v>4060</v>
      </c>
      <c r="S936" s="330"/>
      <c r="T936" s="331" t="s">
        <v>4061</v>
      </c>
      <c r="U936" s="332">
        <v>28610280101646</v>
      </c>
      <c r="V936" s="326"/>
      <c r="W936" s="149"/>
      <c r="X936" s="149"/>
      <c r="Y936" s="149"/>
      <c r="Z936" s="150"/>
      <c r="AA936" s="151">
        <f t="shared" si="201"/>
        <v>1000</v>
      </c>
      <c r="AB936" s="333">
        <f t="shared" si="184"/>
        <v>-119000</v>
      </c>
      <c r="AC936" s="327"/>
      <c r="AD936" s="149"/>
      <c r="AE936" s="327"/>
      <c r="AF936" s="334" t="s">
        <v>3402</v>
      </c>
      <c r="AG936" s="334" t="s">
        <v>404</v>
      </c>
      <c r="AH936" s="149"/>
      <c r="AI936" s="149"/>
      <c r="AJ936" s="335"/>
      <c r="AK936" s="149"/>
      <c r="AL936" s="327"/>
      <c r="AM936" s="149"/>
      <c r="AN936" s="327"/>
      <c r="AO936" s="149" t="s">
        <v>4059</v>
      </c>
      <c r="AP936" s="149" t="s">
        <v>4062</v>
      </c>
      <c r="AQ936" s="332">
        <v>27607100105571</v>
      </c>
      <c r="AR936" s="330" t="s">
        <v>4063</v>
      </c>
      <c r="AS936" s="149" t="s">
        <v>3947</v>
      </c>
      <c r="AT936" s="149"/>
      <c r="AU936" s="149" t="s">
        <v>4064</v>
      </c>
      <c r="AV936" s="149" t="s">
        <v>261</v>
      </c>
      <c r="AW936" s="149" t="s">
        <v>252</v>
      </c>
      <c r="AX936" s="336"/>
      <c r="AY936" s="336"/>
      <c r="AZ936" s="336">
        <f t="shared" si="185"/>
        <v>0</v>
      </c>
      <c r="BA936" s="149"/>
      <c r="BB936" s="149"/>
      <c r="BC936" s="149"/>
      <c r="BD936" s="160">
        <f t="shared" si="202"/>
        <v>8.3333333333333332E-3</v>
      </c>
      <c r="BE936" s="160">
        <f t="shared" si="203"/>
        <v>0</v>
      </c>
      <c r="BF936" s="159">
        <f t="shared" si="204"/>
        <v>11</v>
      </c>
      <c r="BG936" s="159">
        <f t="shared" si="205"/>
        <v>0</v>
      </c>
      <c r="BH936" s="159">
        <f t="shared" si="206"/>
        <v>14</v>
      </c>
      <c r="BI936" s="159">
        <f t="shared" si="207"/>
        <v>14</v>
      </c>
      <c r="BJ936" s="159">
        <f t="shared" si="208"/>
        <v>11</v>
      </c>
    </row>
    <row r="937" spans="1:62" s="159" customFormat="1" ht="17.25" thickTop="1" thickBot="1">
      <c r="A937" s="326" t="s">
        <v>4065</v>
      </c>
      <c r="B937" s="327" t="s">
        <v>4066</v>
      </c>
      <c r="C937" s="149" t="s">
        <v>103</v>
      </c>
      <c r="D937" s="151">
        <v>40000</v>
      </c>
      <c r="E937" s="151"/>
      <c r="F937" s="151"/>
      <c r="G937" s="151">
        <f t="shared" si="209"/>
        <v>40000</v>
      </c>
      <c r="H937" s="149"/>
      <c r="I937" s="149"/>
      <c r="J937" s="150">
        <v>120000</v>
      </c>
      <c r="K937" s="151">
        <f t="shared" si="198"/>
        <v>106194.69026548673</v>
      </c>
      <c r="L937" s="151">
        <f t="shared" si="199"/>
        <v>13805.309734513276</v>
      </c>
      <c r="M937" s="369" t="s">
        <v>4067</v>
      </c>
      <c r="N937" s="328"/>
      <c r="O937" s="329"/>
      <c r="P937" s="151">
        <f t="shared" si="200"/>
        <v>80000</v>
      </c>
      <c r="Q937" s="327">
        <v>42765</v>
      </c>
      <c r="R937" s="330" t="s">
        <v>4068</v>
      </c>
      <c r="S937" s="330"/>
      <c r="T937" s="331"/>
      <c r="U937" s="332">
        <v>28009151304314</v>
      </c>
      <c r="V937" s="326"/>
      <c r="W937" s="149" t="s">
        <v>4069</v>
      </c>
      <c r="X937" s="149"/>
      <c r="Y937" s="149"/>
      <c r="Z937" s="150"/>
      <c r="AA937" s="151">
        <f t="shared" si="201"/>
        <v>40000</v>
      </c>
      <c r="AB937" s="333">
        <f t="shared" si="184"/>
        <v>-80000</v>
      </c>
      <c r="AC937" s="327"/>
      <c r="AD937" s="149"/>
      <c r="AE937" s="327"/>
      <c r="AF937" s="334" t="s">
        <v>3402</v>
      </c>
      <c r="AG937" s="334" t="s">
        <v>404</v>
      </c>
      <c r="AH937" s="149"/>
      <c r="AI937" s="149"/>
      <c r="AJ937" s="335"/>
      <c r="AK937" s="149"/>
      <c r="AL937" s="327"/>
      <c r="AM937" s="149"/>
      <c r="AN937" s="327"/>
      <c r="AO937" s="327"/>
      <c r="AP937" s="149" t="s">
        <v>4070</v>
      </c>
      <c r="AQ937" s="332"/>
      <c r="AR937" s="330"/>
      <c r="AS937" s="149"/>
      <c r="AT937" s="149"/>
      <c r="AU937" s="149"/>
      <c r="AV937" s="149"/>
      <c r="AW937" s="149"/>
      <c r="AX937" s="336"/>
      <c r="AY937" s="336"/>
      <c r="AZ937" s="336">
        <f t="shared" si="185"/>
        <v>0</v>
      </c>
      <c r="BA937" s="149"/>
      <c r="BB937" s="149"/>
      <c r="BC937" s="149"/>
      <c r="BD937" s="160">
        <f t="shared" si="202"/>
        <v>0.33333333333333331</v>
      </c>
      <c r="BE937" s="160">
        <f t="shared" si="203"/>
        <v>0</v>
      </c>
      <c r="BF937" s="159">
        <f t="shared" si="204"/>
        <v>11</v>
      </c>
      <c r="BG937" s="159">
        <f t="shared" si="205"/>
        <v>0</v>
      </c>
      <c r="BH937" s="159">
        <f t="shared" si="206"/>
        <v>14</v>
      </c>
      <c r="BI937" s="159">
        <f t="shared" si="207"/>
        <v>0</v>
      </c>
      <c r="BJ937" s="159">
        <f t="shared" si="208"/>
        <v>0</v>
      </c>
    </row>
    <row r="938" spans="1:62" s="159" customFormat="1" ht="17.25" thickTop="1" thickBot="1">
      <c r="A938" s="326">
        <v>21458</v>
      </c>
      <c r="B938" s="327">
        <v>42743</v>
      </c>
      <c r="C938" s="149" t="s">
        <v>101</v>
      </c>
      <c r="D938" s="151">
        <v>7245</v>
      </c>
      <c r="E938" s="151">
        <v>1255</v>
      </c>
      <c r="F938" s="151"/>
      <c r="G938" s="151">
        <f t="shared" si="209"/>
        <v>8500</v>
      </c>
      <c r="H938" s="368" t="s">
        <v>2492</v>
      </c>
      <c r="I938" s="368"/>
      <c r="J938" s="150">
        <v>70000</v>
      </c>
      <c r="K938" s="151">
        <f t="shared" si="198"/>
        <v>61946.902654867263</v>
      </c>
      <c r="L938" s="151">
        <f t="shared" si="199"/>
        <v>8053.0973451327445</v>
      </c>
      <c r="M938" s="369" t="s">
        <v>4071</v>
      </c>
      <c r="N938" s="328">
        <v>1687</v>
      </c>
      <c r="O938" s="329">
        <v>60</v>
      </c>
      <c r="P938" s="151">
        <f t="shared" si="200"/>
        <v>62755</v>
      </c>
      <c r="Q938" s="327">
        <v>41685</v>
      </c>
      <c r="R938" s="330" t="s">
        <v>4072</v>
      </c>
      <c r="S938" s="330"/>
      <c r="T938" s="331"/>
      <c r="U938" s="332">
        <v>28110230100638</v>
      </c>
      <c r="V938" s="326"/>
      <c r="W938" s="369" t="s">
        <v>4073</v>
      </c>
      <c r="X938" s="149"/>
      <c r="Y938" s="149" t="s">
        <v>201</v>
      </c>
      <c r="Z938" s="150"/>
      <c r="AA938" s="151">
        <f t="shared" si="201"/>
        <v>8500</v>
      </c>
      <c r="AB938" s="333">
        <f t="shared" si="184"/>
        <v>-61500</v>
      </c>
      <c r="AC938" s="327"/>
      <c r="AD938" s="149"/>
      <c r="AE938" s="327"/>
      <c r="AF938" s="334" t="s">
        <v>282</v>
      </c>
      <c r="AG938" s="334" t="s">
        <v>276</v>
      </c>
      <c r="AH938" s="149" t="s">
        <v>39</v>
      </c>
      <c r="AI938" s="149" t="s">
        <v>94</v>
      </c>
      <c r="AJ938" s="335" t="s">
        <v>50</v>
      </c>
      <c r="AK938" s="149"/>
      <c r="AL938" s="327"/>
      <c r="AM938" s="149"/>
      <c r="AN938" s="327"/>
      <c r="AO938" s="327" t="s">
        <v>4071</v>
      </c>
      <c r="AP938" s="149" t="s">
        <v>4074</v>
      </c>
      <c r="AQ938" s="332">
        <v>29008118800389</v>
      </c>
      <c r="AR938" s="330" t="s">
        <v>4075</v>
      </c>
      <c r="AS938" s="149"/>
      <c r="AT938" s="149"/>
      <c r="AU938" s="149" t="s">
        <v>4076</v>
      </c>
      <c r="AV938" s="149" t="s">
        <v>106</v>
      </c>
      <c r="AW938" s="149" t="s">
        <v>252</v>
      </c>
      <c r="AX938" s="336">
        <v>18000</v>
      </c>
      <c r="AY938" s="336">
        <v>1687</v>
      </c>
      <c r="AZ938" s="336">
        <f t="shared" si="185"/>
        <v>4613</v>
      </c>
      <c r="BA938" s="149"/>
      <c r="BB938" s="149"/>
      <c r="BC938" s="149" t="s">
        <v>4077</v>
      </c>
      <c r="BD938" s="160">
        <f t="shared" si="202"/>
        <v>0.10349999999999999</v>
      </c>
      <c r="BE938" s="160">
        <f t="shared" si="203"/>
        <v>1.9998406501473987E-2</v>
      </c>
      <c r="BF938" s="159">
        <f t="shared" si="204"/>
        <v>11</v>
      </c>
      <c r="BG938" s="159">
        <f t="shared" si="205"/>
        <v>0</v>
      </c>
      <c r="BH938" s="159">
        <f t="shared" si="206"/>
        <v>14</v>
      </c>
      <c r="BI938" s="159">
        <f t="shared" si="207"/>
        <v>14</v>
      </c>
      <c r="BJ938" s="159">
        <f t="shared" si="208"/>
        <v>11</v>
      </c>
    </row>
    <row r="939" spans="1:62" s="159" customFormat="1" ht="17.25" thickTop="1" thickBot="1">
      <c r="A939" s="326">
        <v>23753</v>
      </c>
      <c r="B939" s="327">
        <v>42754</v>
      </c>
      <c r="C939" s="149" t="s">
        <v>103</v>
      </c>
      <c r="D939" s="151">
        <v>12000</v>
      </c>
      <c r="E939" s="151">
        <f>14450-D939</f>
        <v>2450</v>
      </c>
      <c r="F939" s="151"/>
      <c r="G939" s="375">
        <f t="shared" si="209"/>
        <v>14450</v>
      </c>
      <c r="H939" s="373" t="s">
        <v>3078</v>
      </c>
      <c r="I939" s="373"/>
      <c r="J939" s="150">
        <v>120000</v>
      </c>
      <c r="K939" s="151">
        <f t="shared" si="198"/>
        <v>106194.69026548673</v>
      </c>
      <c r="L939" s="151">
        <f t="shared" si="199"/>
        <v>13805.309734513276</v>
      </c>
      <c r="M939" s="369" t="s">
        <v>4078</v>
      </c>
      <c r="N939" s="328">
        <v>2832</v>
      </c>
      <c r="O939" s="329">
        <v>60</v>
      </c>
      <c r="P939" s="151">
        <f t="shared" si="200"/>
        <v>108000</v>
      </c>
      <c r="Q939" s="327">
        <v>42775</v>
      </c>
      <c r="R939" s="330" t="s">
        <v>4079</v>
      </c>
      <c r="S939" s="330"/>
      <c r="T939" s="331"/>
      <c r="U939" s="332">
        <v>28807051402444</v>
      </c>
      <c r="V939" s="326"/>
      <c r="W939" s="149" t="s">
        <v>4080</v>
      </c>
      <c r="X939" s="149"/>
      <c r="Y939" s="149" t="s">
        <v>4007</v>
      </c>
      <c r="Z939" s="150"/>
      <c r="AA939" s="151">
        <f t="shared" si="201"/>
        <v>14450</v>
      </c>
      <c r="AB939" s="333">
        <f t="shared" si="184"/>
        <v>-105550</v>
      </c>
      <c r="AC939" s="327"/>
      <c r="AD939" s="149"/>
      <c r="AE939" s="327"/>
      <c r="AF939" s="334" t="s">
        <v>284</v>
      </c>
      <c r="AG939" s="334" t="s">
        <v>280</v>
      </c>
      <c r="AH939" s="149" t="s">
        <v>39</v>
      </c>
      <c r="AI939" s="149" t="s">
        <v>47</v>
      </c>
      <c r="AJ939" s="335" t="s">
        <v>50</v>
      </c>
      <c r="AK939" s="149"/>
      <c r="AL939" s="327"/>
      <c r="AM939" s="149"/>
      <c r="AN939" s="327"/>
      <c r="AO939" s="149" t="s">
        <v>4078</v>
      </c>
      <c r="AP939" s="149" t="s">
        <v>4081</v>
      </c>
      <c r="AQ939" s="332">
        <v>28807180100373</v>
      </c>
      <c r="AR939" s="330"/>
      <c r="AS939" s="149"/>
      <c r="AT939" s="149"/>
      <c r="AU939" s="149" t="s">
        <v>4082</v>
      </c>
      <c r="AV939" s="149" t="s">
        <v>106</v>
      </c>
      <c r="AW939" s="149" t="s">
        <v>252</v>
      </c>
      <c r="AX939" s="336">
        <v>11000</v>
      </c>
      <c r="AY939" s="336"/>
      <c r="AZ939" s="336">
        <f t="shared" si="185"/>
        <v>3849.9999999999995</v>
      </c>
      <c r="BA939" s="327">
        <v>42775</v>
      </c>
      <c r="BB939" s="149"/>
      <c r="BC939" s="149"/>
      <c r="BD939" s="160">
        <f t="shared" si="202"/>
        <v>0.1</v>
      </c>
      <c r="BE939" s="160">
        <f t="shared" si="203"/>
        <v>2.2685185185185187E-2</v>
      </c>
      <c r="BF939" s="159">
        <f t="shared" si="204"/>
        <v>11</v>
      </c>
      <c r="BG939" s="159">
        <f t="shared" si="205"/>
        <v>0</v>
      </c>
      <c r="BH939" s="159">
        <f t="shared" si="206"/>
        <v>14</v>
      </c>
      <c r="BI939" s="159">
        <f t="shared" si="207"/>
        <v>14</v>
      </c>
      <c r="BJ939" s="159">
        <f t="shared" si="208"/>
        <v>0</v>
      </c>
    </row>
    <row r="940" spans="1:62" s="159" customFormat="1" ht="17.25" thickTop="1" thickBot="1">
      <c r="A940" s="326">
        <v>23456</v>
      </c>
      <c r="B940" s="327">
        <v>42735</v>
      </c>
      <c r="C940" s="149" t="s">
        <v>103</v>
      </c>
      <c r="D940" s="151">
        <v>1000</v>
      </c>
      <c r="E940" s="151"/>
      <c r="F940" s="151"/>
      <c r="G940" s="151">
        <f t="shared" si="209"/>
        <v>1000</v>
      </c>
      <c r="H940" s="149"/>
      <c r="I940" s="149"/>
      <c r="J940" s="150">
        <v>125000</v>
      </c>
      <c r="K940" s="151">
        <f t="shared" si="198"/>
        <v>110619.46902654869</v>
      </c>
      <c r="L940" s="151">
        <f t="shared" si="199"/>
        <v>14380.53097345133</v>
      </c>
      <c r="M940" s="369" t="s">
        <v>4083</v>
      </c>
      <c r="N940" s="328"/>
      <c r="O940" s="329"/>
      <c r="P940" s="151">
        <f t="shared" si="200"/>
        <v>124000</v>
      </c>
      <c r="Q940" s="327">
        <v>42735</v>
      </c>
      <c r="R940" s="330" t="s">
        <v>4084</v>
      </c>
      <c r="S940" s="330"/>
      <c r="T940" s="331"/>
      <c r="U940" s="332">
        <v>28201011713875</v>
      </c>
      <c r="V940" s="326"/>
      <c r="W940" s="149" t="s">
        <v>3537</v>
      </c>
      <c r="X940" s="149"/>
      <c r="Y940" s="149"/>
      <c r="Z940" s="150"/>
      <c r="AA940" s="151">
        <f t="shared" si="201"/>
        <v>1000</v>
      </c>
      <c r="AB940" s="333">
        <f t="shared" si="184"/>
        <v>-124000</v>
      </c>
      <c r="AC940" s="327"/>
      <c r="AD940" s="149"/>
      <c r="AE940" s="327"/>
      <c r="AF940" s="334" t="s">
        <v>340</v>
      </c>
      <c r="AG940" s="334" t="s">
        <v>336</v>
      </c>
      <c r="AH940" s="149"/>
      <c r="AI940" s="149"/>
      <c r="AJ940" s="335"/>
      <c r="AK940" s="149"/>
      <c r="AL940" s="327"/>
      <c r="AM940" s="149"/>
      <c r="AN940" s="327"/>
      <c r="AO940" s="327"/>
      <c r="AP940" s="149"/>
      <c r="AQ940" s="332"/>
      <c r="AR940" s="330"/>
      <c r="AS940" s="149"/>
      <c r="AT940" s="149"/>
      <c r="AU940" s="149"/>
      <c r="AV940" s="149"/>
      <c r="AW940" s="149"/>
      <c r="AX940" s="336"/>
      <c r="AY940" s="336"/>
      <c r="AZ940" s="336">
        <f t="shared" si="185"/>
        <v>0</v>
      </c>
      <c r="BA940" s="149"/>
      <c r="BB940" s="149"/>
      <c r="BC940" s="149"/>
      <c r="BD940" s="160">
        <f t="shared" si="202"/>
        <v>8.0000000000000002E-3</v>
      </c>
      <c r="BE940" s="160">
        <f t="shared" si="203"/>
        <v>0</v>
      </c>
      <c r="BF940" s="159">
        <f t="shared" si="204"/>
        <v>11</v>
      </c>
      <c r="BG940" s="159">
        <f t="shared" si="205"/>
        <v>0</v>
      </c>
      <c r="BH940" s="159">
        <f t="shared" si="206"/>
        <v>14</v>
      </c>
      <c r="BI940" s="159">
        <f t="shared" si="207"/>
        <v>0</v>
      </c>
      <c r="BJ940" s="159">
        <f t="shared" si="208"/>
        <v>0</v>
      </c>
    </row>
    <row r="941" spans="1:62" s="159" customFormat="1" ht="17.25" thickTop="1" thickBot="1">
      <c r="A941" s="326">
        <v>23455</v>
      </c>
      <c r="B941" s="327">
        <v>42735</v>
      </c>
      <c r="C941" s="149" t="s">
        <v>103</v>
      </c>
      <c r="D941" s="151">
        <v>1000</v>
      </c>
      <c r="E941" s="151"/>
      <c r="F941" s="151"/>
      <c r="G941" s="151">
        <f t="shared" si="209"/>
        <v>1000</v>
      </c>
      <c r="H941" s="149"/>
      <c r="I941" s="149"/>
      <c r="J941" s="150">
        <v>125000</v>
      </c>
      <c r="K941" s="151">
        <f t="shared" si="198"/>
        <v>110619.46902654869</v>
      </c>
      <c r="L941" s="151">
        <f t="shared" si="199"/>
        <v>14380.53097345133</v>
      </c>
      <c r="M941" s="369" t="s">
        <v>4085</v>
      </c>
      <c r="N941" s="328"/>
      <c r="O941" s="329"/>
      <c r="P941" s="151">
        <f t="shared" si="200"/>
        <v>124000</v>
      </c>
      <c r="Q941" s="327">
        <v>42735</v>
      </c>
      <c r="R941" s="330" t="s">
        <v>4086</v>
      </c>
      <c r="S941" s="330"/>
      <c r="T941" s="331"/>
      <c r="U941" s="332">
        <v>28601061702911</v>
      </c>
      <c r="V941" s="326"/>
      <c r="W941" s="149" t="s">
        <v>3537</v>
      </c>
      <c r="X941" s="149"/>
      <c r="Y941" s="149"/>
      <c r="Z941" s="150"/>
      <c r="AA941" s="151">
        <f t="shared" si="201"/>
        <v>1000</v>
      </c>
      <c r="AB941" s="333">
        <f t="shared" ref="AB941:AB946" si="210">AA941-J941</f>
        <v>-124000</v>
      </c>
      <c r="AC941" s="327"/>
      <c r="AD941" s="149"/>
      <c r="AE941" s="327"/>
      <c r="AF941" s="334" t="s">
        <v>340</v>
      </c>
      <c r="AG941" s="334" t="s">
        <v>336</v>
      </c>
      <c r="AH941" s="149"/>
      <c r="AI941" s="149"/>
      <c r="AJ941" s="335"/>
      <c r="AK941" s="149"/>
      <c r="AL941" s="327"/>
      <c r="AM941" s="149"/>
      <c r="AN941" s="327"/>
      <c r="AO941" s="327"/>
      <c r="AP941" s="149"/>
      <c r="AQ941" s="332"/>
      <c r="AR941" s="330"/>
      <c r="AS941" s="149"/>
      <c r="AT941" s="149"/>
      <c r="AU941" s="149"/>
      <c r="AV941" s="149"/>
      <c r="AW941" s="149"/>
      <c r="AX941" s="336"/>
      <c r="AY941" s="336"/>
      <c r="AZ941" s="336">
        <f t="shared" ref="AZ941:AZ946" si="211">(AX941*35%)-AY941</f>
        <v>0</v>
      </c>
      <c r="BA941" s="149"/>
      <c r="BB941" s="149"/>
      <c r="BC941" s="149"/>
      <c r="BD941" s="160">
        <f t="shared" si="202"/>
        <v>8.0000000000000002E-3</v>
      </c>
      <c r="BE941" s="160">
        <f t="shared" si="203"/>
        <v>0</v>
      </c>
      <c r="BF941" s="159">
        <f t="shared" si="204"/>
        <v>11</v>
      </c>
      <c r="BG941" s="159">
        <f t="shared" si="205"/>
        <v>0</v>
      </c>
      <c r="BH941" s="159">
        <f t="shared" si="206"/>
        <v>14</v>
      </c>
      <c r="BI941" s="159">
        <f t="shared" si="207"/>
        <v>0</v>
      </c>
      <c r="BJ941" s="159">
        <f t="shared" si="208"/>
        <v>0</v>
      </c>
    </row>
    <row r="942" spans="1:62" s="159" customFormat="1" ht="17.25" thickTop="1" thickBot="1">
      <c r="A942" s="326">
        <v>24441</v>
      </c>
      <c r="B942" s="327">
        <v>42807</v>
      </c>
      <c r="C942" s="149" t="s">
        <v>103</v>
      </c>
      <c r="D942" s="151">
        <v>7200</v>
      </c>
      <c r="E942" s="151">
        <v>1300</v>
      </c>
      <c r="F942" s="151"/>
      <c r="G942" s="151">
        <f t="shared" si="209"/>
        <v>8500</v>
      </c>
      <c r="H942" s="368" t="s">
        <v>2492</v>
      </c>
      <c r="I942" s="368"/>
      <c r="J942" s="150">
        <v>70000</v>
      </c>
      <c r="K942" s="151">
        <f t="shared" si="198"/>
        <v>61946.902654867263</v>
      </c>
      <c r="L942" s="151">
        <f t="shared" si="199"/>
        <v>8053.0973451327445</v>
      </c>
      <c r="M942" s="149" t="s">
        <v>4087</v>
      </c>
      <c r="N942" s="328">
        <v>1530</v>
      </c>
      <c r="O942" s="329">
        <v>72</v>
      </c>
      <c r="P942" s="151">
        <f t="shared" si="200"/>
        <v>62800</v>
      </c>
      <c r="Q942" s="327">
        <v>42810</v>
      </c>
      <c r="R942" s="330" t="s">
        <v>4088</v>
      </c>
      <c r="S942" s="330"/>
      <c r="T942" s="331" t="s">
        <v>4089</v>
      </c>
      <c r="U942" s="332">
        <v>27210250105068</v>
      </c>
      <c r="V942" s="326"/>
      <c r="W942" s="369" t="s">
        <v>107</v>
      </c>
      <c r="X942" s="149"/>
      <c r="Y942" s="149" t="s">
        <v>4090</v>
      </c>
      <c r="Z942" s="150"/>
      <c r="AA942" s="151">
        <f t="shared" si="201"/>
        <v>8500</v>
      </c>
      <c r="AB942" s="333">
        <f t="shared" si="210"/>
        <v>-61500</v>
      </c>
      <c r="AC942" s="327"/>
      <c r="AD942" s="149"/>
      <c r="AE942" s="327"/>
      <c r="AF942" s="334" t="s">
        <v>284</v>
      </c>
      <c r="AG942" s="334" t="s">
        <v>280</v>
      </c>
      <c r="AH942" s="149" t="s">
        <v>39</v>
      </c>
      <c r="AI942" s="149" t="s">
        <v>94</v>
      </c>
      <c r="AJ942" s="335" t="s">
        <v>50</v>
      </c>
      <c r="AK942" s="149"/>
      <c r="AL942" s="327"/>
      <c r="AM942" s="149"/>
      <c r="AN942" s="327"/>
      <c r="AO942" s="149" t="s">
        <v>4087</v>
      </c>
      <c r="AP942" s="149" t="s">
        <v>250</v>
      </c>
      <c r="AQ942" s="332"/>
      <c r="AR942" s="330"/>
      <c r="AS942" s="149"/>
      <c r="AT942" s="149"/>
      <c r="AU942" s="149" t="s">
        <v>4091</v>
      </c>
      <c r="AV942" s="149" t="s">
        <v>4092</v>
      </c>
      <c r="AW942" s="149" t="s">
        <v>252</v>
      </c>
      <c r="AX942" s="336">
        <v>18200</v>
      </c>
      <c r="AY942" s="336"/>
      <c r="AZ942" s="336">
        <f t="shared" si="211"/>
        <v>6370</v>
      </c>
      <c r="BA942" s="149"/>
      <c r="BB942" s="149" t="s">
        <v>256</v>
      </c>
      <c r="BC942" s="149"/>
      <c r="BD942" s="160">
        <f t="shared" si="202"/>
        <v>0.10285714285714286</v>
      </c>
      <c r="BE942" s="160">
        <f t="shared" si="203"/>
        <v>2.0700636942675158E-2</v>
      </c>
      <c r="BF942" s="159">
        <f t="shared" si="204"/>
        <v>11</v>
      </c>
      <c r="BG942" s="159">
        <f t="shared" si="205"/>
        <v>0</v>
      </c>
      <c r="BH942" s="159">
        <f t="shared" si="206"/>
        <v>14</v>
      </c>
      <c r="BI942" s="159">
        <f t="shared" si="207"/>
        <v>0</v>
      </c>
      <c r="BJ942" s="159">
        <f t="shared" si="208"/>
        <v>0</v>
      </c>
    </row>
    <row r="943" spans="1:62" s="159" customFormat="1" ht="17.25" thickTop="1" thickBot="1">
      <c r="A943" s="326" t="s">
        <v>4093</v>
      </c>
      <c r="B943" s="327" t="s">
        <v>4094</v>
      </c>
      <c r="C943" s="149" t="s">
        <v>103</v>
      </c>
      <c r="D943" s="151">
        <v>11500</v>
      </c>
      <c r="E943" s="151">
        <v>2070</v>
      </c>
      <c r="F943" s="151"/>
      <c r="G943" s="151">
        <f t="shared" si="209"/>
        <v>13570</v>
      </c>
      <c r="H943" s="368" t="s">
        <v>2492</v>
      </c>
      <c r="I943" s="368"/>
      <c r="J943" s="150">
        <v>115000</v>
      </c>
      <c r="K943" s="151">
        <f t="shared" si="198"/>
        <v>101769.91150442479</v>
      </c>
      <c r="L943" s="151">
        <f t="shared" si="199"/>
        <v>13230.088495575223</v>
      </c>
      <c r="M943" s="149" t="s">
        <v>4095</v>
      </c>
      <c r="N943" s="328">
        <v>2783</v>
      </c>
      <c r="O943" s="329">
        <v>60</v>
      </c>
      <c r="P943" s="151">
        <f t="shared" si="200"/>
        <v>103500</v>
      </c>
      <c r="Q943" s="327">
        <v>42757</v>
      </c>
      <c r="R943" s="330" t="s">
        <v>4096</v>
      </c>
      <c r="S943" s="330"/>
      <c r="T943" s="331"/>
      <c r="U943" s="332">
        <v>28510060107193</v>
      </c>
      <c r="V943" s="326">
        <v>59100047251</v>
      </c>
      <c r="W943" s="149" t="s">
        <v>4097</v>
      </c>
      <c r="X943" s="149" t="s">
        <v>93</v>
      </c>
      <c r="Y943" s="149" t="s">
        <v>4098</v>
      </c>
      <c r="Z943" s="150"/>
      <c r="AA943" s="151">
        <f t="shared" si="201"/>
        <v>13570</v>
      </c>
      <c r="AB943" s="333">
        <f t="shared" si="210"/>
        <v>-101430</v>
      </c>
      <c r="AC943" s="327"/>
      <c r="AD943" s="149"/>
      <c r="AE943" s="327"/>
      <c r="AF943" s="334" t="s">
        <v>1698</v>
      </c>
      <c r="AG943" s="334" t="s">
        <v>276</v>
      </c>
      <c r="AH943" s="149" t="s">
        <v>39</v>
      </c>
      <c r="AI943" s="149" t="s">
        <v>47</v>
      </c>
      <c r="AJ943" s="335" t="s">
        <v>50</v>
      </c>
      <c r="AK943" s="149"/>
      <c r="AL943" s="327"/>
      <c r="AM943" s="149"/>
      <c r="AN943" s="327"/>
      <c r="AO943" s="149" t="s">
        <v>4095</v>
      </c>
      <c r="AP943" s="149" t="s">
        <v>4099</v>
      </c>
      <c r="AQ943" s="332">
        <v>28912190101201</v>
      </c>
      <c r="AR943" s="330" t="s">
        <v>4100</v>
      </c>
      <c r="AS943" s="149"/>
      <c r="AT943" s="149"/>
      <c r="AU943" s="149" t="s">
        <v>4101</v>
      </c>
      <c r="AV943" s="149" t="s">
        <v>106</v>
      </c>
      <c r="AW943" s="149" t="s">
        <v>252</v>
      </c>
      <c r="AX943" s="336">
        <v>12500</v>
      </c>
      <c r="AY943" s="336">
        <v>2783</v>
      </c>
      <c r="AZ943" s="336">
        <f t="shared" si="211"/>
        <v>1592</v>
      </c>
      <c r="BA943" s="149"/>
      <c r="BB943" s="149"/>
      <c r="BC943" s="149" t="s">
        <v>4102</v>
      </c>
      <c r="BD943" s="160">
        <f t="shared" si="202"/>
        <v>0.1</v>
      </c>
      <c r="BE943" s="160">
        <f t="shared" si="203"/>
        <v>0.02</v>
      </c>
      <c r="BF943" s="159">
        <f t="shared" si="204"/>
        <v>11</v>
      </c>
      <c r="BG943" s="159">
        <f t="shared" si="205"/>
        <v>0</v>
      </c>
      <c r="BH943" s="159">
        <f t="shared" si="206"/>
        <v>14</v>
      </c>
      <c r="BI943" s="159">
        <f t="shared" si="207"/>
        <v>14</v>
      </c>
      <c r="BJ943" s="159">
        <f t="shared" si="208"/>
        <v>11</v>
      </c>
    </row>
    <row r="944" spans="1:62" s="159" customFormat="1" ht="17.25" thickTop="1" thickBot="1">
      <c r="A944" s="326" t="s">
        <v>4103</v>
      </c>
      <c r="B944" s="327" t="s">
        <v>4104</v>
      </c>
      <c r="C944" s="149" t="s">
        <v>103</v>
      </c>
      <c r="D944" s="151">
        <v>11500</v>
      </c>
      <c r="E944" s="151">
        <v>2100</v>
      </c>
      <c r="F944" s="151"/>
      <c r="G944" s="151">
        <f t="shared" si="209"/>
        <v>13600</v>
      </c>
      <c r="H944" s="368" t="s">
        <v>2492</v>
      </c>
      <c r="I944" s="368"/>
      <c r="J944" s="150">
        <v>115000</v>
      </c>
      <c r="K944" s="151">
        <f>J944/(1.13)</f>
        <v>101769.91150442479</v>
      </c>
      <c r="L944" s="151">
        <f>K944*0.13</f>
        <v>13230.088495575223</v>
      </c>
      <c r="M944" s="149" t="s">
        <v>4105</v>
      </c>
      <c r="N944" s="328">
        <v>3895</v>
      </c>
      <c r="O944" s="329">
        <v>36</v>
      </c>
      <c r="P944" s="151">
        <f t="shared" si="200"/>
        <v>103500</v>
      </c>
      <c r="Q944" s="327">
        <v>42761</v>
      </c>
      <c r="R944" s="330" t="s">
        <v>4106</v>
      </c>
      <c r="S944" s="330"/>
      <c r="T944" s="331" t="s">
        <v>4107</v>
      </c>
      <c r="U944" s="332">
        <v>28607101402026</v>
      </c>
      <c r="V944" s="326"/>
      <c r="W944" s="149" t="s">
        <v>4108</v>
      </c>
      <c r="X944" s="149"/>
      <c r="Y944" s="149" t="s">
        <v>3924</v>
      </c>
      <c r="Z944" s="150"/>
      <c r="AA944" s="151">
        <f t="shared" si="201"/>
        <v>13600</v>
      </c>
      <c r="AB944" s="333">
        <f t="shared" si="210"/>
        <v>-101400</v>
      </c>
      <c r="AC944" s="327"/>
      <c r="AD944" s="149"/>
      <c r="AE944" s="327"/>
      <c r="AF944" s="334" t="s">
        <v>281</v>
      </c>
      <c r="AG944" s="334" t="s">
        <v>276</v>
      </c>
      <c r="AH944" s="149" t="s">
        <v>39</v>
      </c>
      <c r="AI944" s="149" t="s">
        <v>47</v>
      </c>
      <c r="AJ944" s="335" t="s">
        <v>50</v>
      </c>
      <c r="AK944" s="149"/>
      <c r="AL944" s="327"/>
      <c r="AM944" s="149"/>
      <c r="AN944" s="327"/>
      <c r="AO944" s="327" t="s">
        <v>4109</v>
      </c>
      <c r="AP944" s="149" t="s">
        <v>4105</v>
      </c>
      <c r="AQ944" s="332">
        <v>28607101402026</v>
      </c>
      <c r="AR944" s="330" t="s">
        <v>4110</v>
      </c>
      <c r="AS944" s="376"/>
      <c r="AT944" s="149"/>
      <c r="AU944" s="149" t="s">
        <v>4111</v>
      </c>
      <c r="AV944" s="149" t="s">
        <v>106</v>
      </c>
      <c r="AW944" s="149" t="s">
        <v>252</v>
      </c>
      <c r="AX944" s="336">
        <v>14500</v>
      </c>
      <c r="AY944" s="336">
        <v>700</v>
      </c>
      <c r="AZ944" s="336">
        <f t="shared" si="211"/>
        <v>4375</v>
      </c>
      <c r="BA944" s="149"/>
      <c r="BB944" s="149"/>
      <c r="BC944" s="149" t="s">
        <v>4112</v>
      </c>
      <c r="BD944" s="160">
        <f t="shared" si="202"/>
        <v>0.1</v>
      </c>
      <c r="BE944" s="160">
        <f t="shared" si="203"/>
        <v>2.0289855072463767E-2</v>
      </c>
      <c r="BF944" s="159">
        <f t="shared" si="204"/>
        <v>11</v>
      </c>
      <c r="BG944" s="159">
        <f t="shared" si="205"/>
        <v>0</v>
      </c>
      <c r="BH944" s="159">
        <f t="shared" si="206"/>
        <v>14</v>
      </c>
      <c r="BI944" s="159">
        <f t="shared" si="207"/>
        <v>14</v>
      </c>
      <c r="BJ944" s="159">
        <f t="shared" si="208"/>
        <v>11</v>
      </c>
    </row>
    <row r="945" spans="1:62" s="159" customFormat="1" ht="17.25" thickTop="1" thickBot="1">
      <c r="A945" s="326">
        <v>24472</v>
      </c>
      <c r="B945" s="327">
        <v>42811</v>
      </c>
      <c r="C945" s="149" t="s">
        <v>103</v>
      </c>
      <c r="D945" s="151">
        <v>7000</v>
      </c>
      <c r="E945" s="151">
        <v>1600</v>
      </c>
      <c r="F945" s="151"/>
      <c r="G945" s="151">
        <f t="shared" si="209"/>
        <v>8600</v>
      </c>
      <c r="H945" s="377" t="s">
        <v>4113</v>
      </c>
      <c r="I945" s="377"/>
      <c r="J945" s="150">
        <v>70000</v>
      </c>
      <c r="K945" s="151">
        <f>J945/(1.13)</f>
        <v>61946.902654867263</v>
      </c>
      <c r="L945" s="151">
        <f>K945*0.13</f>
        <v>8053.0973451327445</v>
      </c>
      <c r="M945" s="149" t="s">
        <v>4114</v>
      </c>
      <c r="N945" s="328">
        <v>1653</v>
      </c>
      <c r="O945" s="329">
        <v>60</v>
      </c>
      <c r="P945" s="151">
        <f t="shared" si="200"/>
        <v>63000</v>
      </c>
      <c r="Q945" s="327">
        <v>42813</v>
      </c>
      <c r="R945" s="330" t="s">
        <v>4115</v>
      </c>
      <c r="S945" s="330"/>
      <c r="T945" s="331" t="s">
        <v>4116</v>
      </c>
      <c r="U945" s="332">
        <v>27812252104549</v>
      </c>
      <c r="V945" s="326"/>
      <c r="W945" s="149" t="s">
        <v>4117</v>
      </c>
      <c r="X945" s="149"/>
      <c r="Y945" s="149" t="s">
        <v>4118</v>
      </c>
      <c r="Z945" s="150"/>
      <c r="AA945" s="151">
        <f t="shared" si="201"/>
        <v>8600</v>
      </c>
      <c r="AB945" s="333">
        <f t="shared" si="210"/>
        <v>-61400</v>
      </c>
      <c r="AC945" s="327"/>
      <c r="AD945" s="149"/>
      <c r="AE945" s="327"/>
      <c r="AF945" s="334" t="s">
        <v>281</v>
      </c>
      <c r="AG945" s="334" t="s">
        <v>276</v>
      </c>
      <c r="AH945" s="149" t="s">
        <v>39</v>
      </c>
      <c r="AI945" s="149" t="s">
        <v>94</v>
      </c>
      <c r="AJ945" s="335" t="s">
        <v>50</v>
      </c>
      <c r="AK945" s="149"/>
      <c r="AL945" s="327"/>
      <c r="AM945" s="149"/>
      <c r="AN945" s="327"/>
      <c r="AO945" s="149" t="s">
        <v>4119</v>
      </c>
      <c r="AP945" s="149" t="s">
        <v>4114</v>
      </c>
      <c r="AQ945" s="332">
        <v>27808272102677</v>
      </c>
      <c r="AR945" s="330" t="s">
        <v>4120</v>
      </c>
      <c r="AS945" s="149" t="s">
        <v>4121</v>
      </c>
      <c r="AT945" s="149"/>
      <c r="AU945" s="149" t="s">
        <v>4122</v>
      </c>
      <c r="AV945" s="149" t="s">
        <v>261</v>
      </c>
      <c r="AW945" s="149" t="s">
        <v>252</v>
      </c>
      <c r="AX945" s="336">
        <v>11000</v>
      </c>
      <c r="AY945" s="336"/>
      <c r="AZ945" s="336">
        <f t="shared" si="211"/>
        <v>3849.9999999999995</v>
      </c>
      <c r="BA945" s="149"/>
      <c r="BB945" s="149" t="s">
        <v>256</v>
      </c>
      <c r="BC945" s="149"/>
      <c r="BD945" s="160">
        <f t="shared" si="202"/>
        <v>0.1</v>
      </c>
      <c r="BE945" s="160">
        <f t="shared" si="203"/>
        <v>2.5396825396825397E-2</v>
      </c>
      <c r="BF945" s="159">
        <f t="shared" si="204"/>
        <v>11</v>
      </c>
      <c r="BG945" s="159">
        <f t="shared" si="205"/>
        <v>0</v>
      </c>
      <c r="BH945" s="159">
        <f t="shared" si="206"/>
        <v>14</v>
      </c>
      <c r="BI945" s="159">
        <f t="shared" si="207"/>
        <v>14</v>
      </c>
      <c r="BJ945" s="159">
        <f t="shared" si="208"/>
        <v>11</v>
      </c>
    </row>
    <row r="946" spans="1:62" s="159" customFormat="1" ht="17.25" thickTop="1" thickBot="1">
      <c r="A946" s="326">
        <v>23929</v>
      </c>
      <c r="B946" s="327">
        <v>42769</v>
      </c>
      <c r="C946" s="149" t="s">
        <v>103</v>
      </c>
      <c r="D946" s="151">
        <v>1000</v>
      </c>
      <c r="E946" s="151"/>
      <c r="F946" s="151"/>
      <c r="G946" s="151">
        <f t="shared" si="209"/>
        <v>1000</v>
      </c>
      <c r="H946" s="149" t="s">
        <v>2384</v>
      </c>
      <c r="I946" s="149"/>
      <c r="J946" s="150">
        <v>70000</v>
      </c>
      <c r="K946" s="151">
        <f>J946/(1.13)</f>
        <v>61946.902654867263</v>
      </c>
      <c r="L946" s="151">
        <f>K946*0.13</f>
        <v>8053.0973451327445</v>
      </c>
      <c r="M946" s="149" t="s">
        <v>246</v>
      </c>
      <c r="N946" s="328"/>
      <c r="O946" s="329"/>
      <c r="P946" s="151">
        <f t="shared" si="200"/>
        <v>69000</v>
      </c>
      <c r="Q946" s="327">
        <v>42770</v>
      </c>
      <c r="R946" s="330" t="s">
        <v>247</v>
      </c>
      <c r="S946" s="330"/>
      <c r="T946" s="331"/>
      <c r="U946" s="332">
        <v>27710291400701</v>
      </c>
      <c r="V946" s="326"/>
      <c r="W946" s="149" t="s">
        <v>4123</v>
      </c>
      <c r="X946" s="149"/>
      <c r="Y946" s="339" t="s">
        <v>4025</v>
      </c>
      <c r="Z946" s="150"/>
      <c r="AA946" s="151">
        <f t="shared" si="201"/>
        <v>1000</v>
      </c>
      <c r="AB946" s="333">
        <f t="shared" si="210"/>
        <v>-69000</v>
      </c>
      <c r="AC946" s="327"/>
      <c r="AD946" s="149"/>
      <c r="AE946" s="327"/>
      <c r="AF946" s="334" t="s">
        <v>221</v>
      </c>
      <c r="AG946" s="334" t="s">
        <v>404</v>
      </c>
      <c r="AH946" s="149"/>
      <c r="AI946" s="149"/>
      <c r="AJ946" s="335"/>
      <c r="AK946" s="149"/>
      <c r="AL946" s="327"/>
      <c r="AM946" s="149"/>
      <c r="AN946" s="327"/>
      <c r="AO946" s="327"/>
      <c r="AP946" s="149"/>
      <c r="AQ946" s="332"/>
      <c r="AR946" s="330"/>
      <c r="AS946" s="149"/>
      <c r="AT946" s="149"/>
      <c r="AU946" s="149"/>
      <c r="AV946" s="149"/>
      <c r="AW946" s="149"/>
      <c r="AX946" s="336"/>
      <c r="AY946" s="336"/>
      <c r="AZ946" s="336">
        <f t="shared" si="211"/>
        <v>0</v>
      </c>
      <c r="BA946" s="149"/>
      <c r="BB946" s="149"/>
      <c r="BC946" s="149"/>
      <c r="BD946" s="160">
        <f t="shared" si="202"/>
        <v>1.4285714285714285E-2</v>
      </c>
      <c r="BE946" s="160">
        <f t="shared" si="203"/>
        <v>0</v>
      </c>
      <c r="BF946" s="159">
        <f t="shared" si="204"/>
        <v>11</v>
      </c>
      <c r="BG946" s="159">
        <f t="shared" si="205"/>
        <v>0</v>
      </c>
      <c r="BH946" s="159">
        <f t="shared" si="206"/>
        <v>14</v>
      </c>
      <c r="BI946" s="159">
        <f t="shared" si="207"/>
        <v>0</v>
      </c>
      <c r="BJ946" s="159">
        <f t="shared" si="208"/>
        <v>0</v>
      </c>
    </row>
    <row r="947" spans="1:62" s="159" customFormat="1" ht="17.25" thickTop="1" thickBot="1">
      <c r="A947" s="326" t="s">
        <v>4124</v>
      </c>
      <c r="B947" s="327" t="s">
        <v>4125</v>
      </c>
      <c r="C947" s="149" t="s">
        <v>4126</v>
      </c>
      <c r="D947" s="151">
        <v>15000</v>
      </c>
      <c r="E947" s="151">
        <v>2200</v>
      </c>
      <c r="F947" s="151"/>
      <c r="G947" s="151">
        <v>17200</v>
      </c>
      <c r="H947" s="368" t="s">
        <v>2492</v>
      </c>
      <c r="I947" s="368"/>
      <c r="J947" s="150">
        <v>120000</v>
      </c>
      <c r="K947" s="151">
        <v>106194.69026548673</v>
      </c>
      <c r="L947" s="151">
        <v>13805.309734513276</v>
      </c>
      <c r="M947" s="149" t="s">
        <v>4127</v>
      </c>
      <c r="N947" s="328">
        <v>2733</v>
      </c>
      <c r="O947" s="329">
        <v>60</v>
      </c>
      <c r="P947" s="151">
        <v>105000</v>
      </c>
      <c r="Q947" s="327">
        <v>42794</v>
      </c>
      <c r="R947" s="330" t="s">
        <v>4128</v>
      </c>
      <c r="S947" s="330"/>
      <c r="T947" s="331" t="s">
        <v>4129</v>
      </c>
      <c r="U947" s="332">
        <v>28804130102571</v>
      </c>
      <c r="V947" s="326"/>
      <c r="W947" s="149" t="s">
        <v>4123</v>
      </c>
      <c r="X947" s="149"/>
      <c r="Y947" s="149" t="s">
        <v>4034</v>
      </c>
      <c r="Z947" s="150"/>
      <c r="AA947" s="151">
        <v>17200</v>
      </c>
      <c r="AB947" s="333">
        <v>-102800</v>
      </c>
      <c r="AC947" s="327"/>
      <c r="AD947" s="149"/>
      <c r="AE947" s="327"/>
      <c r="AF947" s="334" t="s">
        <v>4130</v>
      </c>
      <c r="AG947" s="334" t="s">
        <v>404</v>
      </c>
      <c r="AH947" s="149" t="s">
        <v>39</v>
      </c>
      <c r="AI947" s="149" t="s">
        <v>47</v>
      </c>
      <c r="AJ947" s="335" t="s">
        <v>50</v>
      </c>
      <c r="AK947" s="149"/>
      <c r="AL947" s="327"/>
      <c r="AM947" s="149"/>
      <c r="AN947" s="327"/>
      <c r="AO947" s="327" t="s">
        <v>4127</v>
      </c>
      <c r="AP947" s="149" t="s">
        <v>4131</v>
      </c>
      <c r="AQ947" s="332">
        <v>28905270102601</v>
      </c>
      <c r="AR947" s="330" t="s">
        <v>4132</v>
      </c>
      <c r="AS947" s="149"/>
      <c r="AT947" s="149"/>
      <c r="AU947" s="149" t="s">
        <v>4133</v>
      </c>
      <c r="AV947" s="149" t="s">
        <v>261</v>
      </c>
      <c r="AW947" s="149" t="s">
        <v>252</v>
      </c>
      <c r="AX947" s="336">
        <v>15000</v>
      </c>
      <c r="AY947" s="336"/>
      <c r="AZ947" s="336">
        <v>5250</v>
      </c>
      <c r="BA947" s="149"/>
      <c r="BB947" s="149"/>
      <c r="BC947" s="149"/>
      <c r="BD947" s="160">
        <v>0.125</v>
      </c>
      <c r="BE947" s="160">
        <v>2.0952380952380951E-2</v>
      </c>
      <c r="BF947" s="159">
        <v>11</v>
      </c>
      <c r="BG947" s="159">
        <v>0</v>
      </c>
      <c r="BH947" s="159">
        <v>14</v>
      </c>
      <c r="BI947" s="159">
        <v>14</v>
      </c>
      <c r="BJ947" s="159">
        <v>11</v>
      </c>
    </row>
    <row r="948" spans="1:62" s="159" customFormat="1" ht="17.25" thickTop="1" thickBot="1">
      <c r="A948" s="326" t="s">
        <v>4134</v>
      </c>
      <c r="B948" s="327" t="s">
        <v>4135</v>
      </c>
      <c r="C948" s="149" t="s">
        <v>99</v>
      </c>
      <c r="D948" s="151">
        <v>12000</v>
      </c>
      <c r="E948" s="151">
        <v>2700</v>
      </c>
      <c r="F948" s="151"/>
      <c r="G948" s="151">
        <f t="shared" ref="G948:G972" si="212">D948+E948</f>
        <v>14700</v>
      </c>
      <c r="H948" s="377" t="s">
        <v>4113</v>
      </c>
      <c r="I948" s="377"/>
      <c r="J948" s="150">
        <v>120000</v>
      </c>
      <c r="K948" s="151">
        <f t="shared" ref="K948:K972" si="213">J948/(1.13)</f>
        <v>106194.69026548673</v>
      </c>
      <c r="L948" s="151">
        <f t="shared" ref="L948:L972" si="214">K948*0.13</f>
        <v>13805.309734513276</v>
      </c>
      <c r="M948" s="149" t="s">
        <v>4136</v>
      </c>
      <c r="N948" s="328">
        <v>2832</v>
      </c>
      <c r="O948" s="329">
        <v>60</v>
      </c>
      <c r="P948" s="151">
        <f t="shared" ref="P948:P972" si="215">J948-D948</f>
        <v>108000</v>
      </c>
      <c r="Q948" s="327">
        <v>42794</v>
      </c>
      <c r="R948" s="330" t="s">
        <v>4137</v>
      </c>
      <c r="S948" s="330"/>
      <c r="T948" s="331" t="s">
        <v>4138</v>
      </c>
      <c r="U948" s="332">
        <v>27508090103496</v>
      </c>
      <c r="V948" s="326"/>
      <c r="W948" s="149" t="s">
        <v>4123</v>
      </c>
      <c r="X948" s="149"/>
      <c r="Y948" s="149" t="s">
        <v>4139</v>
      </c>
      <c r="Z948" s="150"/>
      <c r="AA948" s="151">
        <f t="shared" ref="AA948:AA972" si="216">G948+Z948</f>
        <v>14700</v>
      </c>
      <c r="AB948" s="333">
        <f t="shared" ref="AB948:AB972" si="217">AA948-J948</f>
        <v>-105300</v>
      </c>
      <c r="AC948" s="327"/>
      <c r="AD948" s="149"/>
      <c r="AE948" s="327"/>
      <c r="AF948" s="334" t="s">
        <v>4130</v>
      </c>
      <c r="AG948" s="334" t="s">
        <v>404</v>
      </c>
      <c r="AH948" s="149" t="s">
        <v>39</v>
      </c>
      <c r="AI948" s="149" t="s">
        <v>47</v>
      </c>
      <c r="AJ948" s="335" t="s">
        <v>51</v>
      </c>
      <c r="AK948" s="149"/>
      <c r="AL948" s="327"/>
      <c r="AM948" s="149"/>
      <c r="AN948" s="327"/>
      <c r="AO948" s="327" t="s">
        <v>4140</v>
      </c>
      <c r="AP948" s="149" t="s">
        <v>4140</v>
      </c>
      <c r="AQ948" s="332">
        <v>27906231401424</v>
      </c>
      <c r="AR948" s="330" t="s">
        <v>4141</v>
      </c>
      <c r="AS948" s="149"/>
      <c r="AT948" s="149"/>
      <c r="AU948" s="149" t="s">
        <v>4142</v>
      </c>
      <c r="AV948" s="149" t="s">
        <v>106</v>
      </c>
      <c r="AW948" s="149" t="s">
        <v>252</v>
      </c>
      <c r="AX948" s="336">
        <v>15000</v>
      </c>
      <c r="AY948" s="336"/>
      <c r="AZ948" s="336">
        <f t="shared" ref="AZ948:AZ972" si="218">(AX948*35%)-AY948</f>
        <v>5250</v>
      </c>
      <c r="BA948" s="149"/>
      <c r="BB948" s="149"/>
      <c r="BC948" s="149" t="s">
        <v>4143</v>
      </c>
      <c r="BD948" s="160">
        <f t="shared" ref="BD948:BD972" si="219">D948/J948</f>
        <v>0.1</v>
      </c>
      <c r="BE948" s="160">
        <f t="shared" ref="BE948:BE972" si="220">E948/P948</f>
        <v>2.5000000000000001E-2</v>
      </c>
      <c r="BF948" s="159">
        <f t="shared" ref="BF948:BF972" si="221">LEN(R948)</f>
        <v>11</v>
      </c>
      <c r="BG948" s="159">
        <f t="shared" ref="BG948:BG972" si="222">LEN(S948)</f>
        <v>0</v>
      </c>
      <c r="BH948" s="159" t="e">
        <f>LEN(#REF!)</f>
        <v>#REF!</v>
      </c>
      <c r="BI948" s="159">
        <f>LEN(U948)</f>
        <v>14</v>
      </c>
      <c r="BJ948" s="159">
        <f t="shared" ref="BJ948:BJ972" si="223">LEN(AR948)</f>
        <v>11</v>
      </c>
    </row>
    <row r="949" spans="1:62" s="159" customFormat="1" ht="17.25" thickTop="1" thickBot="1">
      <c r="A949" s="326">
        <v>24589</v>
      </c>
      <c r="B949" s="327">
        <v>42820</v>
      </c>
      <c r="C949" s="149" t="s">
        <v>103</v>
      </c>
      <c r="D949" s="151">
        <v>15000</v>
      </c>
      <c r="E949" s="151"/>
      <c r="F949" s="151"/>
      <c r="G949" s="151">
        <f t="shared" si="212"/>
        <v>15000</v>
      </c>
      <c r="H949" s="149"/>
      <c r="I949" s="149"/>
      <c r="J949" s="150">
        <v>114000</v>
      </c>
      <c r="K949" s="151">
        <f t="shared" si="213"/>
        <v>100884.95575221239</v>
      </c>
      <c r="L949" s="151">
        <f t="shared" si="214"/>
        <v>13115.044247787611</v>
      </c>
      <c r="M949" s="149" t="s">
        <v>4144</v>
      </c>
      <c r="N949" s="328"/>
      <c r="O949" s="329"/>
      <c r="P949" s="151">
        <f t="shared" si="215"/>
        <v>99000</v>
      </c>
      <c r="Q949" s="327"/>
      <c r="R949" s="330" t="s">
        <v>4145</v>
      </c>
      <c r="S949" s="330"/>
      <c r="T949" s="331"/>
      <c r="U949" s="332">
        <v>28310010126236</v>
      </c>
      <c r="V949" s="326"/>
      <c r="W949" s="149" t="s">
        <v>4123</v>
      </c>
      <c r="X949" s="149"/>
      <c r="Y949" s="149"/>
      <c r="Z949" s="150"/>
      <c r="AA949" s="151">
        <f t="shared" si="216"/>
        <v>15000</v>
      </c>
      <c r="AB949" s="333">
        <f t="shared" si="217"/>
        <v>-99000</v>
      </c>
      <c r="AC949" s="327"/>
      <c r="AD949" s="149"/>
      <c r="AE949" s="327"/>
      <c r="AF949" s="334" t="s">
        <v>4130</v>
      </c>
      <c r="AG949" s="334" t="s">
        <v>404</v>
      </c>
      <c r="AH949" s="149"/>
      <c r="AI949" s="149"/>
      <c r="AJ949" s="335"/>
      <c r="AK949" s="149"/>
      <c r="AL949" s="327"/>
      <c r="AM949" s="149"/>
      <c r="AN949" s="327"/>
      <c r="AO949" s="327"/>
      <c r="AP949" s="149"/>
      <c r="AQ949" s="332"/>
      <c r="AR949" s="330"/>
      <c r="AS949" s="149" t="s">
        <v>4146</v>
      </c>
      <c r="AT949" s="149"/>
      <c r="AU949" s="149"/>
      <c r="AV949" s="149"/>
      <c r="AW949" s="149"/>
      <c r="AX949" s="336"/>
      <c r="AY949" s="336"/>
      <c r="AZ949" s="336">
        <f t="shared" si="218"/>
        <v>0</v>
      </c>
      <c r="BA949" s="149"/>
      <c r="BB949" s="149"/>
      <c r="BC949" s="149"/>
      <c r="BD949" s="160">
        <f t="shared" si="219"/>
        <v>0.13157894736842105</v>
      </c>
      <c r="BE949" s="160">
        <f t="shared" si="220"/>
        <v>0</v>
      </c>
      <c r="BF949" s="159">
        <f t="shared" si="221"/>
        <v>11</v>
      </c>
      <c r="BG949" s="159">
        <f t="shared" si="222"/>
        <v>0</v>
      </c>
      <c r="BH949" s="159">
        <f t="shared" ref="BH949:BH972" si="224">LEN(U949)</f>
        <v>14</v>
      </c>
      <c r="BI949" s="159">
        <f t="shared" ref="BI949:BI972" si="225">LEN(AQ949)</f>
        <v>0</v>
      </c>
      <c r="BJ949" s="159">
        <f t="shared" si="223"/>
        <v>0</v>
      </c>
    </row>
    <row r="950" spans="1:62" s="159" customFormat="1" ht="17.25" thickTop="1" thickBot="1">
      <c r="A950" s="326">
        <v>24616</v>
      </c>
      <c r="B950" s="327">
        <v>42822</v>
      </c>
      <c r="C950" s="149" t="s">
        <v>103</v>
      </c>
      <c r="D950" s="151">
        <v>14160</v>
      </c>
      <c r="E950" s="151"/>
      <c r="F950" s="151"/>
      <c r="G950" s="151">
        <f t="shared" si="212"/>
        <v>14160</v>
      </c>
      <c r="H950" s="149"/>
      <c r="I950" s="149"/>
      <c r="J950" s="150">
        <v>120000</v>
      </c>
      <c r="K950" s="151">
        <f t="shared" si="213"/>
        <v>106194.69026548673</v>
      </c>
      <c r="L950" s="151">
        <f t="shared" si="214"/>
        <v>13805.309734513276</v>
      </c>
      <c r="M950" s="149" t="s">
        <v>4147</v>
      </c>
      <c r="N950" s="328"/>
      <c r="O950" s="329"/>
      <c r="P950" s="151">
        <f t="shared" si="215"/>
        <v>105840</v>
      </c>
      <c r="Q950" s="327"/>
      <c r="R950" s="330" t="s">
        <v>4148</v>
      </c>
      <c r="S950" s="330"/>
      <c r="T950" s="331" t="s">
        <v>4149</v>
      </c>
      <c r="U950" s="332">
        <v>27505152401058</v>
      </c>
      <c r="V950" s="326"/>
      <c r="W950" s="149" t="s">
        <v>4123</v>
      </c>
      <c r="X950" s="149"/>
      <c r="Y950" s="149"/>
      <c r="Z950" s="150"/>
      <c r="AA950" s="151">
        <f t="shared" si="216"/>
        <v>14160</v>
      </c>
      <c r="AB950" s="333">
        <f t="shared" si="217"/>
        <v>-105840</v>
      </c>
      <c r="AC950" s="327"/>
      <c r="AD950" s="149"/>
      <c r="AE950" s="327"/>
      <c r="AF950" s="334" t="s">
        <v>4130</v>
      </c>
      <c r="AG950" s="334" t="s">
        <v>404</v>
      </c>
      <c r="AH950" s="149"/>
      <c r="AI950" s="149"/>
      <c r="AJ950" s="335"/>
      <c r="AK950" s="149"/>
      <c r="AL950" s="327"/>
      <c r="AM950" s="149"/>
      <c r="AN950" s="327"/>
      <c r="AO950" s="327"/>
      <c r="AP950" s="149"/>
      <c r="AQ950" s="332"/>
      <c r="AR950" s="330"/>
      <c r="AS950" s="149" t="s">
        <v>4146</v>
      </c>
      <c r="AT950" s="149"/>
      <c r="AU950" s="149"/>
      <c r="AV950" s="149"/>
      <c r="AW950" s="149"/>
      <c r="AX950" s="336"/>
      <c r="AY950" s="336"/>
      <c r="AZ950" s="336">
        <f t="shared" si="218"/>
        <v>0</v>
      </c>
      <c r="BA950" s="149"/>
      <c r="BB950" s="149"/>
      <c r="BC950" s="149"/>
      <c r="BD950" s="160">
        <f t="shared" si="219"/>
        <v>0.11799999999999999</v>
      </c>
      <c r="BE950" s="160">
        <f t="shared" si="220"/>
        <v>0</v>
      </c>
      <c r="BF950" s="159">
        <f t="shared" si="221"/>
        <v>11</v>
      </c>
      <c r="BG950" s="159">
        <f t="shared" si="222"/>
        <v>0</v>
      </c>
      <c r="BH950" s="159">
        <f t="shared" si="224"/>
        <v>14</v>
      </c>
      <c r="BI950" s="159">
        <f t="shared" si="225"/>
        <v>0</v>
      </c>
      <c r="BJ950" s="159">
        <f t="shared" si="223"/>
        <v>0</v>
      </c>
    </row>
    <row r="951" spans="1:62" s="159" customFormat="1" ht="17.25" thickTop="1" thickBot="1">
      <c r="A951" s="326">
        <v>24521</v>
      </c>
      <c r="B951" s="327">
        <v>42815</v>
      </c>
      <c r="C951" s="149" t="s">
        <v>4150</v>
      </c>
      <c r="D951" s="151">
        <v>1000</v>
      </c>
      <c r="E951" s="151"/>
      <c r="F951" s="151"/>
      <c r="G951" s="151">
        <f t="shared" si="212"/>
        <v>1000</v>
      </c>
      <c r="H951" s="149"/>
      <c r="I951" s="149"/>
      <c r="J951" s="150">
        <v>120000</v>
      </c>
      <c r="K951" s="151">
        <f t="shared" si="213"/>
        <v>106194.69026548673</v>
      </c>
      <c r="L951" s="151">
        <f t="shared" si="214"/>
        <v>13805.309734513276</v>
      </c>
      <c r="M951" s="369" t="s">
        <v>4151</v>
      </c>
      <c r="N951" s="328"/>
      <c r="O951" s="329"/>
      <c r="P951" s="151">
        <f t="shared" si="215"/>
        <v>119000</v>
      </c>
      <c r="Q951" s="327"/>
      <c r="R951" s="330" t="s">
        <v>4152</v>
      </c>
      <c r="S951" s="330"/>
      <c r="T951" s="331"/>
      <c r="U951" s="332">
        <v>27805212300641</v>
      </c>
      <c r="V951" s="326"/>
      <c r="W951" s="149"/>
      <c r="X951" s="149"/>
      <c r="Y951" s="149"/>
      <c r="Z951" s="150"/>
      <c r="AA951" s="151">
        <f t="shared" si="216"/>
        <v>1000</v>
      </c>
      <c r="AB951" s="333">
        <f t="shared" si="217"/>
        <v>-119000</v>
      </c>
      <c r="AC951" s="327"/>
      <c r="AD951" s="149"/>
      <c r="AE951" s="327"/>
      <c r="AF951" s="334" t="s">
        <v>406</v>
      </c>
      <c r="AG951" s="334" t="s">
        <v>280</v>
      </c>
      <c r="AH951" s="149"/>
      <c r="AI951" s="149"/>
      <c r="AJ951" s="335"/>
      <c r="AK951" s="149"/>
      <c r="AL951" s="327"/>
      <c r="AM951" s="149"/>
      <c r="AN951" s="327"/>
      <c r="AO951" s="327"/>
      <c r="AP951" s="149"/>
      <c r="AQ951" s="332"/>
      <c r="AR951" s="330"/>
      <c r="AS951" s="149" t="s">
        <v>4153</v>
      </c>
      <c r="AT951" s="149"/>
      <c r="AU951" s="149"/>
      <c r="AV951" s="149"/>
      <c r="AW951" s="149"/>
      <c r="AX951" s="336"/>
      <c r="AY951" s="336"/>
      <c r="AZ951" s="336">
        <f t="shared" si="218"/>
        <v>0</v>
      </c>
      <c r="BA951" s="149"/>
      <c r="BB951" s="149"/>
      <c r="BC951" s="149"/>
      <c r="BD951" s="160">
        <f t="shared" si="219"/>
        <v>8.3333333333333332E-3</v>
      </c>
      <c r="BE951" s="160">
        <f t="shared" si="220"/>
        <v>0</v>
      </c>
      <c r="BF951" s="159">
        <f t="shared" si="221"/>
        <v>11</v>
      </c>
      <c r="BG951" s="159">
        <f t="shared" si="222"/>
        <v>0</v>
      </c>
      <c r="BH951" s="159">
        <f t="shared" si="224"/>
        <v>14</v>
      </c>
      <c r="BI951" s="159">
        <f t="shared" si="225"/>
        <v>0</v>
      </c>
      <c r="BJ951" s="159">
        <f t="shared" si="223"/>
        <v>0</v>
      </c>
    </row>
    <row r="952" spans="1:62" s="159" customFormat="1" ht="17.25" thickTop="1" thickBot="1">
      <c r="A952" s="326">
        <v>24160</v>
      </c>
      <c r="B952" s="327">
        <v>42784</v>
      </c>
      <c r="C952" s="149" t="s">
        <v>103</v>
      </c>
      <c r="D952" s="151">
        <v>500</v>
      </c>
      <c r="E952" s="151"/>
      <c r="F952" s="151"/>
      <c r="G952" s="151">
        <f t="shared" si="212"/>
        <v>500</v>
      </c>
      <c r="H952" s="149"/>
      <c r="I952" s="149"/>
      <c r="J952" s="150">
        <v>70000</v>
      </c>
      <c r="K952" s="151">
        <f t="shared" si="213"/>
        <v>61946.902654867263</v>
      </c>
      <c r="L952" s="151">
        <f t="shared" si="214"/>
        <v>8053.0973451327445</v>
      </c>
      <c r="M952" s="369" t="s">
        <v>4154</v>
      </c>
      <c r="N952" s="328"/>
      <c r="O952" s="329"/>
      <c r="P952" s="151">
        <f t="shared" si="215"/>
        <v>69500</v>
      </c>
      <c r="Q952" s="327">
        <v>42784</v>
      </c>
      <c r="R952" s="330" t="s">
        <v>4155</v>
      </c>
      <c r="S952" s="330"/>
      <c r="T952" s="331"/>
      <c r="U952" s="332">
        <v>28102241400673</v>
      </c>
      <c r="V952" s="326"/>
      <c r="W952" s="149" t="s">
        <v>4156</v>
      </c>
      <c r="X952" s="149"/>
      <c r="Y952" s="149"/>
      <c r="Z952" s="150"/>
      <c r="AA952" s="151">
        <f t="shared" si="216"/>
        <v>500</v>
      </c>
      <c r="AB952" s="333">
        <f t="shared" si="217"/>
        <v>-69500</v>
      </c>
      <c r="AC952" s="327"/>
      <c r="AD952" s="149"/>
      <c r="AE952" s="327"/>
      <c r="AF952" s="334" t="s">
        <v>327</v>
      </c>
      <c r="AG952" s="334" t="s">
        <v>286</v>
      </c>
      <c r="AH952" s="149"/>
      <c r="AI952" s="149"/>
      <c r="AJ952" s="335"/>
      <c r="AK952" s="149"/>
      <c r="AL952" s="327"/>
      <c r="AM952" s="149"/>
      <c r="AN952" s="327"/>
      <c r="AO952" s="327" t="s">
        <v>4154</v>
      </c>
      <c r="AP952" s="149" t="s">
        <v>4157</v>
      </c>
      <c r="AQ952" s="332"/>
      <c r="AR952" s="330"/>
      <c r="AS952" s="149"/>
      <c r="AT952" s="149"/>
      <c r="AU952" s="149"/>
      <c r="AV952" s="149"/>
      <c r="AW952" s="149"/>
      <c r="AX952" s="336"/>
      <c r="AY952" s="336"/>
      <c r="AZ952" s="336">
        <f t="shared" si="218"/>
        <v>0</v>
      </c>
      <c r="BA952" s="149"/>
      <c r="BB952" s="149"/>
      <c r="BC952" s="149"/>
      <c r="BD952" s="160">
        <f t="shared" si="219"/>
        <v>7.1428571428571426E-3</v>
      </c>
      <c r="BE952" s="160">
        <f t="shared" si="220"/>
        <v>0</v>
      </c>
      <c r="BF952" s="159">
        <f t="shared" si="221"/>
        <v>11</v>
      </c>
      <c r="BG952" s="159">
        <f t="shared" si="222"/>
        <v>0</v>
      </c>
      <c r="BH952" s="159">
        <f t="shared" si="224"/>
        <v>14</v>
      </c>
      <c r="BI952" s="159">
        <f t="shared" si="225"/>
        <v>0</v>
      </c>
      <c r="BJ952" s="159">
        <f t="shared" si="223"/>
        <v>0</v>
      </c>
    </row>
    <row r="953" spans="1:62" s="159" customFormat="1" ht="17.25" thickTop="1" thickBot="1">
      <c r="A953" s="326">
        <v>24278</v>
      </c>
      <c r="B953" s="327">
        <v>42794</v>
      </c>
      <c r="C953" s="149" t="s">
        <v>103</v>
      </c>
      <c r="D953" s="151">
        <v>1000</v>
      </c>
      <c r="E953" s="151"/>
      <c r="F953" s="151"/>
      <c r="G953" s="151">
        <f t="shared" si="212"/>
        <v>1000</v>
      </c>
      <c r="H953" s="149"/>
      <c r="I953" s="149"/>
      <c r="J953" s="150">
        <v>120000</v>
      </c>
      <c r="K953" s="151">
        <f t="shared" si="213"/>
        <v>106194.69026548673</v>
      </c>
      <c r="L953" s="151">
        <f t="shared" si="214"/>
        <v>13805.309734513276</v>
      </c>
      <c r="M953" s="369" t="s">
        <v>4158</v>
      </c>
      <c r="N953" s="328"/>
      <c r="O953" s="329"/>
      <c r="P953" s="151">
        <f t="shared" si="215"/>
        <v>119000</v>
      </c>
      <c r="Q953" s="327">
        <v>42794</v>
      </c>
      <c r="R953" s="330"/>
      <c r="S953" s="330"/>
      <c r="T953" s="331"/>
      <c r="U953" s="332">
        <v>27208010106593</v>
      </c>
      <c r="V953" s="326"/>
      <c r="W953" s="149" t="s">
        <v>4156</v>
      </c>
      <c r="X953" s="149"/>
      <c r="Y953" s="149"/>
      <c r="Z953" s="150"/>
      <c r="AA953" s="151">
        <f t="shared" si="216"/>
        <v>1000</v>
      </c>
      <c r="AB953" s="333">
        <f t="shared" si="217"/>
        <v>-119000</v>
      </c>
      <c r="AC953" s="327"/>
      <c r="AD953" s="149"/>
      <c r="AE953" s="327"/>
      <c r="AF953" s="334" t="s">
        <v>327</v>
      </c>
      <c r="AG953" s="334" t="s">
        <v>286</v>
      </c>
      <c r="AH953" s="149"/>
      <c r="AI953" s="149"/>
      <c r="AJ953" s="335"/>
      <c r="AK953" s="149"/>
      <c r="AL953" s="327"/>
      <c r="AM953" s="149"/>
      <c r="AN953" s="327"/>
      <c r="AO953" s="327"/>
      <c r="AP953" s="149"/>
      <c r="AQ953" s="332"/>
      <c r="AR953" s="330"/>
      <c r="AS953" s="149"/>
      <c r="AT953" s="149"/>
      <c r="AU953" s="149"/>
      <c r="AV953" s="149"/>
      <c r="AW953" s="149"/>
      <c r="AX953" s="336"/>
      <c r="AY953" s="336"/>
      <c r="AZ953" s="336">
        <f t="shared" si="218"/>
        <v>0</v>
      </c>
      <c r="BA953" s="149"/>
      <c r="BB953" s="149"/>
      <c r="BC953" s="149"/>
      <c r="BD953" s="160">
        <f t="shared" si="219"/>
        <v>8.3333333333333332E-3</v>
      </c>
      <c r="BE953" s="160">
        <f t="shared" si="220"/>
        <v>0</v>
      </c>
      <c r="BF953" s="159">
        <f t="shared" si="221"/>
        <v>0</v>
      </c>
      <c r="BG953" s="159">
        <f t="shared" si="222"/>
        <v>0</v>
      </c>
      <c r="BH953" s="159">
        <f t="shared" si="224"/>
        <v>14</v>
      </c>
      <c r="BI953" s="159">
        <f t="shared" si="225"/>
        <v>0</v>
      </c>
      <c r="BJ953" s="159">
        <f t="shared" si="223"/>
        <v>0</v>
      </c>
    </row>
    <row r="954" spans="1:62" s="159" customFormat="1" ht="17.25" thickTop="1" thickBot="1">
      <c r="A954" s="326">
        <v>24375</v>
      </c>
      <c r="B954" s="327">
        <v>42802</v>
      </c>
      <c r="C954" s="149" t="s">
        <v>103</v>
      </c>
      <c r="D954" s="151">
        <v>500</v>
      </c>
      <c r="E954" s="151"/>
      <c r="F954" s="151"/>
      <c r="G954" s="151">
        <f t="shared" si="212"/>
        <v>500</v>
      </c>
      <c r="H954" s="149"/>
      <c r="I954" s="149"/>
      <c r="J954" s="150">
        <v>7000</v>
      </c>
      <c r="K954" s="151">
        <f t="shared" si="213"/>
        <v>6194.6902654867263</v>
      </c>
      <c r="L954" s="151">
        <f t="shared" si="214"/>
        <v>805.30973451327441</v>
      </c>
      <c r="M954" s="369" t="s">
        <v>4159</v>
      </c>
      <c r="N954" s="328"/>
      <c r="O954" s="329"/>
      <c r="P954" s="151">
        <f t="shared" si="215"/>
        <v>6500</v>
      </c>
      <c r="Q954" s="327"/>
      <c r="R954" s="330" t="s">
        <v>4160</v>
      </c>
      <c r="S954" s="330"/>
      <c r="T954" s="331" t="s">
        <v>4161</v>
      </c>
      <c r="U954" s="332">
        <v>28201290103569</v>
      </c>
      <c r="V954" s="326"/>
      <c r="W954" s="149"/>
      <c r="X954" s="149"/>
      <c r="Y954" s="149" t="s">
        <v>4090</v>
      </c>
      <c r="Z954" s="150"/>
      <c r="AA954" s="151">
        <f t="shared" si="216"/>
        <v>500</v>
      </c>
      <c r="AB954" s="333">
        <f t="shared" si="217"/>
        <v>-6500</v>
      </c>
      <c r="AC954" s="327"/>
      <c r="AD954" s="149"/>
      <c r="AE954" s="327"/>
      <c r="AF954" s="334" t="s">
        <v>341</v>
      </c>
      <c r="AG954" s="334" t="s">
        <v>276</v>
      </c>
      <c r="AH954" s="149"/>
      <c r="AI954" s="149"/>
      <c r="AJ954" s="335"/>
      <c r="AK954" s="149"/>
      <c r="AL954" s="327"/>
      <c r="AM954" s="149"/>
      <c r="AN954" s="327"/>
      <c r="AO954" s="149" t="s">
        <v>4159</v>
      </c>
      <c r="AP954" s="149"/>
      <c r="AQ954" s="332"/>
      <c r="AR954" s="330"/>
      <c r="AS954" s="149" t="s">
        <v>3947</v>
      </c>
      <c r="AT954" s="149"/>
      <c r="AU954" s="149"/>
      <c r="AV954" s="149"/>
      <c r="AW954" s="149"/>
      <c r="AX954" s="336"/>
      <c r="AY954" s="336"/>
      <c r="AZ954" s="336">
        <f t="shared" si="218"/>
        <v>0</v>
      </c>
      <c r="BA954" s="149"/>
      <c r="BB954" s="149"/>
      <c r="BC954" s="149"/>
      <c r="BD954" s="160">
        <f t="shared" si="219"/>
        <v>7.1428571428571425E-2</v>
      </c>
      <c r="BE954" s="160">
        <f t="shared" si="220"/>
        <v>0</v>
      </c>
      <c r="BF954" s="159">
        <f t="shared" si="221"/>
        <v>11</v>
      </c>
      <c r="BG954" s="159">
        <f t="shared" si="222"/>
        <v>0</v>
      </c>
      <c r="BH954" s="159">
        <f t="shared" si="224"/>
        <v>14</v>
      </c>
      <c r="BI954" s="159">
        <f t="shared" si="225"/>
        <v>0</v>
      </c>
      <c r="BJ954" s="159">
        <f t="shared" si="223"/>
        <v>0</v>
      </c>
    </row>
    <row r="955" spans="1:62" s="159" customFormat="1" ht="17.25" thickTop="1" thickBot="1">
      <c r="A955" s="326">
        <v>24561</v>
      </c>
      <c r="B955" s="327">
        <v>42818</v>
      </c>
      <c r="C955" s="149" t="s">
        <v>103</v>
      </c>
      <c r="D955" s="151">
        <v>1000</v>
      </c>
      <c r="E955" s="151"/>
      <c r="F955" s="151"/>
      <c r="G955" s="151">
        <f t="shared" si="212"/>
        <v>1000</v>
      </c>
      <c r="H955" s="149"/>
      <c r="I955" s="149"/>
      <c r="J955" s="150">
        <v>77750</v>
      </c>
      <c r="K955" s="151">
        <f t="shared" si="213"/>
        <v>68805.309734513285</v>
      </c>
      <c r="L955" s="151">
        <f t="shared" si="214"/>
        <v>8944.6902654867281</v>
      </c>
      <c r="M955" s="369" t="s">
        <v>4162</v>
      </c>
      <c r="N955" s="328"/>
      <c r="O955" s="329"/>
      <c r="P955" s="151">
        <f t="shared" si="215"/>
        <v>76750</v>
      </c>
      <c r="Q955" s="327"/>
      <c r="R955" s="330" t="s">
        <v>4163</v>
      </c>
      <c r="S955" s="330"/>
      <c r="T955" s="331"/>
      <c r="U955" s="332">
        <v>28308230104981</v>
      </c>
      <c r="V955" s="326"/>
      <c r="W955" s="149"/>
      <c r="X955" s="149"/>
      <c r="Y955" s="149"/>
      <c r="Z955" s="150"/>
      <c r="AA955" s="151">
        <f t="shared" si="216"/>
        <v>1000</v>
      </c>
      <c r="AB955" s="333">
        <f t="shared" si="217"/>
        <v>-76750</v>
      </c>
      <c r="AC955" s="327"/>
      <c r="AD955" s="149"/>
      <c r="AE955" s="327"/>
      <c r="AF955" s="334" t="s">
        <v>406</v>
      </c>
      <c r="AG955" s="334" t="s">
        <v>280</v>
      </c>
      <c r="AH955" s="149"/>
      <c r="AI955" s="149"/>
      <c r="AJ955" s="335"/>
      <c r="AK955" s="149"/>
      <c r="AL955" s="327"/>
      <c r="AM955" s="149"/>
      <c r="AN955" s="327"/>
      <c r="AO955" s="327"/>
      <c r="AP955" s="149"/>
      <c r="AQ955" s="332"/>
      <c r="AR955" s="330"/>
      <c r="AS955" s="149" t="s">
        <v>3957</v>
      </c>
      <c r="AT955" s="149"/>
      <c r="AU955" s="149"/>
      <c r="AV955" s="149"/>
      <c r="AW955" s="149"/>
      <c r="AX955" s="336"/>
      <c r="AY955" s="336"/>
      <c r="AZ955" s="336">
        <f t="shared" si="218"/>
        <v>0</v>
      </c>
      <c r="BA955" s="149"/>
      <c r="BB955" s="149"/>
      <c r="BC955" s="149"/>
      <c r="BD955" s="160">
        <f t="shared" si="219"/>
        <v>1.2861736334405145E-2</v>
      </c>
      <c r="BE955" s="160">
        <f t="shared" si="220"/>
        <v>0</v>
      </c>
      <c r="BF955" s="159">
        <f t="shared" si="221"/>
        <v>11</v>
      </c>
      <c r="BG955" s="159">
        <f t="shared" si="222"/>
        <v>0</v>
      </c>
      <c r="BH955" s="159">
        <f t="shared" si="224"/>
        <v>14</v>
      </c>
      <c r="BI955" s="159">
        <f t="shared" si="225"/>
        <v>0</v>
      </c>
      <c r="BJ955" s="159">
        <f t="shared" si="223"/>
        <v>0</v>
      </c>
    </row>
    <row r="956" spans="1:62" s="159" customFormat="1" ht="17.25" thickTop="1" thickBot="1">
      <c r="A956" s="326">
        <v>24563</v>
      </c>
      <c r="B956" s="327">
        <v>42818</v>
      </c>
      <c r="C956" s="149" t="s">
        <v>103</v>
      </c>
      <c r="D956" s="151">
        <v>1000</v>
      </c>
      <c r="E956" s="151"/>
      <c r="F956" s="151"/>
      <c r="G956" s="151">
        <f t="shared" si="212"/>
        <v>1000</v>
      </c>
      <c r="H956" s="149"/>
      <c r="I956" s="149"/>
      <c r="J956" s="150">
        <v>120000</v>
      </c>
      <c r="K956" s="151">
        <f t="shared" si="213"/>
        <v>106194.69026548673</v>
      </c>
      <c r="L956" s="151">
        <f t="shared" si="214"/>
        <v>13805.309734513276</v>
      </c>
      <c r="M956" s="369" t="s">
        <v>4164</v>
      </c>
      <c r="N956" s="328"/>
      <c r="O956" s="329"/>
      <c r="P956" s="151">
        <f t="shared" si="215"/>
        <v>119000</v>
      </c>
      <c r="Q956" s="327"/>
      <c r="R956" s="330" t="s">
        <v>4165</v>
      </c>
      <c r="S956" s="330" t="s">
        <v>4166</v>
      </c>
      <c r="T956" s="331"/>
      <c r="U956" s="332">
        <v>28808180106254</v>
      </c>
      <c r="V956" s="326"/>
      <c r="W956" s="149"/>
      <c r="X956" s="149"/>
      <c r="Y956" s="149"/>
      <c r="Z956" s="150"/>
      <c r="AA956" s="151">
        <f t="shared" si="216"/>
        <v>1000</v>
      </c>
      <c r="AB956" s="333">
        <f t="shared" si="217"/>
        <v>-119000</v>
      </c>
      <c r="AC956" s="327"/>
      <c r="AD956" s="149"/>
      <c r="AE956" s="327"/>
      <c r="AF956" s="334" t="s">
        <v>406</v>
      </c>
      <c r="AG956" s="334" t="s">
        <v>280</v>
      </c>
      <c r="AH956" s="149"/>
      <c r="AI956" s="149"/>
      <c r="AJ956" s="335"/>
      <c r="AK956" s="149"/>
      <c r="AL956" s="327"/>
      <c r="AM956" s="149"/>
      <c r="AN956" s="327"/>
      <c r="AO956" s="327"/>
      <c r="AP956" s="149"/>
      <c r="AQ956" s="332"/>
      <c r="AR956" s="330"/>
      <c r="AS956" s="149" t="s">
        <v>3957</v>
      </c>
      <c r="AT956" s="149"/>
      <c r="AU956" s="149"/>
      <c r="AV956" s="149"/>
      <c r="AW956" s="149"/>
      <c r="AX956" s="336"/>
      <c r="AY956" s="336"/>
      <c r="AZ956" s="336">
        <f t="shared" si="218"/>
        <v>0</v>
      </c>
      <c r="BA956" s="149"/>
      <c r="BB956" s="149"/>
      <c r="BC956" s="149"/>
      <c r="BD956" s="160">
        <f t="shared" si="219"/>
        <v>8.3333333333333332E-3</v>
      </c>
      <c r="BE956" s="160">
        <f t="shared" si="220"/>
        <v>0</v>
      </c>
      <c r="BF956" s="159">
        <f t="shared" si="221"/>
        <v>11</v>
      </c>
      <c r="BG956" s="159">
        <f t="shared" si="222"/>
        <v>11</v>
      </c>
      <c r="BH956" s="159">
        <f t="shared" si="224"/>
        <v>14</v>
      </c>
      <c r="BI956" s="159">
        <f t="shared" si="225"/>
        <v>0</v>
      </c>
      <c r="BJ956" s="159">
        <f t="shared" si="223"/>
        <v>0</v>
      </c>
    </row>
    <row r="957" spans="1:62" s="159" customFormat="1" ht="17.25" thickTop="1" thickBot="1">
      <c r="A957" s="326">
        <v>24562</v>
      </c>
      <c r="B957" s="327">
        <v>42818</v>
      </c>
      <c r="C957" s="149" t="s">
        <v>103</v>
      </c>
      <c r="D957" s="151">
        <v>1000</v>
      </c>
      <c r="E957" s="151"/>
      <c r="F957" s="151"/>
      <c r="G957" s="151">
        <f t="shared" si="212"/>
        <v>1000</v>
      </c>
      <c r="H957" s="149"/>
      <c r="I957" s="149"/>
      <c r="J957" s="150">
        <v>77750</v>
      </c>
      <c r="K957" s="151">
        <f t="shared" si="213"/>
        <v>68805.309734513285</v>
      </c>
      <c r="L957" s="151">
        <f t="shared" si="214"/>
        <v>8944.6902654867281</v>
      </c>
      <c r="M957" s="369" t="s">
        <v>4167</v>
      </c>
      <c r="N957" s="328"/>
      <c r="O957" s="329"/>
      <c r="P957" s="151">
        <f t="shared" si="215"/>
        <v>76750</v>
      </c>
      <c r="Q957" s="327"/>
      <c r="R957" s="330" t="s">
        <v>4168</v>
      </c>
      <c r="S957" s="330"/>
      <c r="T957" s="331"/>
      <c r="U957" s="332">
        <v>26707290100156</v>
      </c>
      <c r="V957" s="326"/>
      <c r="W957" s="149"/>
      <c r="X957" s="149"/>
      <c r="Y957" s="149"/>
      <c r="Z957" s="150"/>
      <c r="AA957" s="151">
        <f t="shared" si="216"/>
        <v>1000</v>
      </c>
      <c r="AB957" s="333">
        <f t="shared" si="217"/>
        <v>-76750</v>
      </c>
      <c r="AC957" s="327"/>
      <c r="AD957" s="149"/>
      <c r="AE957" s="327"/>
      <c r="AF957" s="334" t="s">
        <v>406</v>
      </c>
      <c r="AG957" s="334" t="s">
        <v>280</v>
      </c>
      <c r="AH957" s="149"/>
      <c r="AI957" s="149"/>
      <c r="AJ957" s="335"/>
      <c r="AK957" s="149"/>
      <c r="AL957" s="327"/>
      <c r="AM957" s="149"/>
      <c r="AN957" s="327"/>
      <c r="AO957" s="327"/>
      <c r="AP957" s="149"/>
      <c r="AQ957" s="332"/>
      <c r="AR957" s="330"/>
      <c r="AS957" s="149" t="s">
        <v>3957</v>
      </c>
      <c r="AT957" s="149"/>
      <c r="AU957" s="149"/>
      <c r="AV957" s="149"/>
      <c r="AW957" s="149"/>
      <c r="AX957" s="336"/>
      <c r="AY957" s="336"/>
      <c r="AZ957" s="336">
        <f t="shared" si="218"/>
        <v>0</v>
      </c>
      <c r="BA957" s="149"/>
      <c r="BB957" s="149"/>
      <c r="BC957" s="149"/>
      <c r="BD957" s="160">
        <f t="shared" si="219"/>
        <v>1.2861736334405145E-2</v>
      </c>
      <c r="BE957" s="160">
        <f t="shared" si="220"/>
        <v>0</v>
      </c>
      <c r="BF957" s="159">
        <f t="shared" si="221"/>
        <v>11</v>
      </c>
      <c r="BG957" s="159">
        <f t="shared" si="222"/>
        <v>0</v>
      </c>
      <c r="BH957" s="159">
        <f t="shared" si="224"/>
        <v>14</v>
      </c>
      <c r="BI957" s="159">
        <f t="shared" si="225"/>
        <v>0</v>
      </c>
      <c r="BJ957" s="159">
        <f t="shared" si="223"/>
        <v>0</v>
      </c>
    </row>
    <row r="958" spans="1:62" s="159" customFormat="1" ht="17.25" thickTop="1" thickBot="1">
      <c r="A958" s="326">
        <v>24061</v>
      </c>
      <c r="B958" s="327">
        <v>42776</v>
      </c>
      <c r="C958" s="149" t="s">
        <v>103</v>
      </c>
      <c r="D958" s="151">
        <v>5000</v>
      </c>
      <c r="E958" s="151"/>
      <c r="F958" s="151"/>
      <c r="G958" s="151">
        <f t="shared" si="212"/>
        <v>5000</v>
      </c>
      <c r="H958" s="149"/>
      <c r="I958" s="149"/>
      <c r="J958" s="150">
        <v>130000</v>
      </c>
      <c r="K958" s="151">
        <f t="shared" si="213"/>
        <v>115044.24778761063</v>
      </c>
      <c r="L958" s="151">
        <f t="shared" si="214"/>
        <v>14955.752212389381</v>
      </c>
      <c r="M958" s="327" t="s">
        <v>4169</v>
      </c>
      <c r="N958" s="328"/>
      <c r="O958" s="329"/>
      <c r="P958" s="151">
        <f t="shared" si="215"/>
        <v>125000</v>
      </c>
      <c r="Q958" s="327">
        <v>42777</v>
      </c>
      <c r="R958" s="330" t="s">
        <v>4170</v>
      </c>
      <c r="S958" s="330" t="s">
        <v>4171</v>
      </c>
      <c r="T958" s="331" t="s">
        <v>4172</v>
      </c>
      <c r="U958" s="332">
        <v>26011300101658</v>
      </c>
      <c r="V958" s="326"/>
      <c r="W958" s="149" t="s">
        <v>4173</v>
      </c>
      <c r="X958" s="149"/>
      <c r="Y958" s="149"/>
      <c r="Z958" s="150"/>
      <c r="AA958" s="151">
        <f t="shared" si="216"/>
        <v>5000</v>
      </c>
      <c r="AB958" s="333">
        <f t="shared" si="217"/>
        <v>-125000</v>
      </c>
      <c r="AC958" s="327"/>
      <c r="AD958" s="149"/>
      <c r="AE958" s="327"/>
      <c r="AF958" s="334" t="s">
        <v>284</v>
      </c>
      <c r="AG958" s="334" t="s">
        <v>280</v>
      </c>
      <c r="AH958" s="149"/>
      <c r="AI958" s="149"/>
      <c r="AJ958" s="335"/>
      <c r="AK958" s="149"/>
      <c r="AL958" s="327"/>
      <c r="AM958" s="149"/>
      <c r="AN958" s="327"/>
      <c r="AO958" s="327"/>
      <c r="AP958" s="149"/>
      <c r="AQ958" s="332"/>
      <c r="AR958" s="330"/>
      <c r="AS958" s="149"/>
      <c r="AT958" s="149"/>
      <c r="AU958" s="149"/>
      <c r="AV958" s="149"/>
      <c r="AW958" s="149"/>
      <c r="AX958" s="336"/>
      <c r="AY958" s="336"/>
      <c r="AZ958" s="336">
        <f t="shared" si="218"/>
        <v>0</v>
      </c>
      <c r="BA958" s="149"/>
      <c r="BB958" s="149"/>
      <c r="BC958" s="149"/>
      <c r="BD958" s="160">
        <f t="shared" si="219"/>
        <v>3.8461538461538464E-2</v>
      </c>
      <c r="BE958" s="160">
        <f t="shared" si="220"/>
        <v>0</v>
      </c>
      <c r="BF958" s="159">
        <f t="shared" si="221"/>
        <v>11</v>
      </c>
      <c r="BG958" s="159">
        <f t="shared" si="222"/>
        <v>11</v>
      </c>
      <c r="BH958" s="159">
        <f t="shared" si="224"/>
        <v>14</v>
      </c>
      <c r="BI958" s="159">
        <f t="shared" si="225"/>
        <v>0</v>
      </c>
      <c r="BJ958" s="159">
        <f t="shared" si="223"/>
        <v>0</v>
      </c>
    </row>
    <row r="959" spans="1:62" s="159" customFormat="1" ht="17.25" thickTop="1" thickBot="1">
      <c r="A959" s="326" t="s">
        <v>4174</v>
      </c>
      <c r="B959" s="327" t="s">
        <v>4175</v>
      </c>
      <c r="C959" s="149" t="s">
        <v>4176</v>
      </c>
      <c r="D959" s="151">
        <v>9400</v>
      </c>
      <c r="E959" s="151">
        <f>11025-D959</f>
        <v>1625</v>
      </c>
      <c r="F959" s="151"/>
      <c r="G959" s="151">
        <f t="shared" si="212"/>
        <v>11025</v>
      </c>
      <c r="H959" s="368" t="s">
        <v>2492</v>
      </c>
      <c r="I959" s="368"/>
      <c r="J959" s="150">
        <v>90000</v>
      </c>
      <c r="K959" s="151">
        <f t="shared" si="213"/>
        <v>79646.017699115051</v>
      </c>
      <c r="L959" s="151">
        <f t="shared" si="214"/>
        <v>10353.982300884956</v>
      </c>
      <c r="M959" s="369" t="s">
        <v>4177</v>
      </c>
      <c r="N959" s="328">
        <v>2232</v>
      </c>
      <c r="O959" s="329">
        <v>60</v>
      </c>
      <c r="P959" s="151">
        <f t="shared" si="215"/>
        <v>80600</v>
      </c>
      <c r="Q959" s="327">
        <v>42685</v>
      </c>
      <c r="R959" s="330" t="s">
        <v>4178</v>
      </c>
      <c r="S959" s="330"/>
      <c r="T959" s="331"/>
      <c r="U959" s="332">
        <v>28602092104279</v>
      </c>
      <c r="V959" s="326"/>
      <c r="W959" s="149" t="s">
        <v>4179</v>
      </c>
      <c r="X959" s="149"/>
      <c r="Y959" s="149" t="s">
        <v>3835</v>
      </c>
      <c r="Z959" s="150"/>
      <c r="AA959" s="151">
        <f t="shared" si="216"/>
        <v>11025</v>
      </c>
      <c r="AB959" s="333">
        <f t="shared" si="217"/>
        <v>-78975</v>
      </c>
      <c r="AC959" s="327"/>
      <c r="AD959" s="149"/>
      <c r="AE959" s="327"/>
      <c r="AF959" s="334" t="s">
        <v>281</v>
      </c>
      <c r="AG959" s="334" t="s">
        <v>276</v>
      </c>
      <c r="AH959" s="149" t="s">
        <v>39</v>
      </c>
      <c r="AI959" s="149" t="s">
        <v>104</v>
      </c>
      <c r="AJ959" s="335">
        <v>43009</v>
      </c>
      <c r="AK959" s="149"/>
      <c r="AL959" s="327"/>
      <c r="AM959" s="149"/>
      <c r="AN959" s="327"/>
      <c r="AO959" s="327" t="s">
        <v>4177</v>
      </c>
      <c r="AP959" s="149" t="s">
        <v>4180</v>
      </c>
      <c r="AQ959" s="332">
        <v>28312130101728</v>
      </c>
      <c r="AR959" s="330" t="s">
        <v>4181</v>
      </c>
      <c r="AS959" s="149"/>
      <c r="AT959" s="149"/>
      <c r="AU959" s="149" t="s">
        <v>4182</v>
      </c>
      <c r="AV959" s="149" t="s">
        <v>3083</v>
      </c>
      <c r="AW959" s="149" t="s">
        <v>252</v>
      </c>
      <c r="AX959" s="336"/>
      <c r="AY959" s="336"/>
      <c r="AZ959" s="336">
        <f t="shared" si="218"/>
        <v>0</v>
      </c>
      <c r="BA959" s="149" t="s">
        <v>3893</v>
      </c>
      <c r="BB959" s="149"/>
      <c r="BC959" s="149" t="s">
        <v>4183</v>
      </c>
      <c r="BD959" s="160">
        <f t="shared" si="219"/>
        <v>0.10444444444444445</v>
      </c>
      <c r="BE959" s="160">
        <f t="shared" si="220"/>
        <v>2.0161290322580645E-2</v>
      </c>
      <c r="BF959" s="159">
        <f t="shared" si="221"/>
        <v>11</v>
      </c>
      <c r="BG959" s="159">
        <f t="shared" si="222"/>
        <v>0</v>
      </c>
      <c r="BH959" s="159">
        <f t="shared" si="224"/>
        <v>14</v>
      </c>
      <c r="BI959" s="159">
        <f t="shared" si="225"/>
        <v>14</v>
      </c>
      <c r="BJ959" s="159">
        <f t="shared" si="223"/>
        <v>11</v>
      </c>
    </row>
    <row r="960" spans="1:62" s="159" customFormat="1" ht="17.25" thickTop="1" thickBot="1">
      <c r="A960" s="326" t="s">
        <v>4184</v>
      </c>
      <c r="B960" s="327">
        <v>42826</v>
      </c>
      <c r="C960" s="149" t="s">
        <v>103</v>
      </c>
      <c r="D960" s="151">
        <v>7000</v>
      </c>
      <c r="E960" s="151">
        <v>1260</v>
      </c>
      <c r="F960" s="151"/>
      <c r="G960" s="151">
        <f t="shared" si="212"/>
        <v>8260</v>
      </c>
      <c r="H960" s="368" t="s">
        <v>2492</v>
      </c>
      <c r="I960" s="368"/>
      <c r="J960" s="150">
        <v>70000</v>
      </c>
      <c r="K960" s="151">
        <f t="shared" si="213"/>
        <v>61946.902654867263</v>
      </c>
      <c r="L960" s="151">
        <f t="shared" si="214"/>
        <v>8053.0973451327445</v>
      </c>
      <c r="M960" s="369" t="s">
        <v>4185</v>
      </c>
      <c r="N960" s="328">
        <v>1640</v>
      </c>
      <c r="O960" s="329">
        <v>60</v>
      </c>
      <c r="P960" s="151">
        <f t="shared" si="215"/>
        <v>63000</v>
      </c>
      <c r="Q960" s="327">
        <v>42828</v>
      </c>
      <c r="R960" s="330" t="s">
        <v>4186</v>
      </c>
      <c r="S960" s="330"/>
      <c r="T960" s="331" t="s">
        <v>4187</v>
      </c>
      <c r="U960" s="332">
        <v>27102100101091</v>
      </c>
      <c r="V960" s="326"/>
      <c r="W960" s="149" t="s">
        <v>230</v>
      </c>
      <c r="X960" s="149"/>
      <c r="Y960" s="149" t="s">
        <v>4188</v>
      </c>
      <c r="Z960" s="150"/>
      <c r="AA960" s="151">
        <f t="shared" si="216"/>
        <v>8260</v>
      </c>
      <c r="AB960" s="333">
        <f t="shared" si="217"/>
        <v>-61740</v>
      </c>
      <c r="AC960" s="327"/>
      <c r="AD960" s="149"/>
      <c r="AE960" s="327"/>
      <c r="AF960" s="334" t="s">
        <v>282</v>
      </c>
      <c r="AG960" s="334" t="s">
        <v>276</v>
      </c>
      <c r="AH960" s="149" t="s">
        <v>39</v>
      </c>
      <c r="AI960" s="149" t="s">
        <v>94</v>
      </c>
      <c r="AJ960" s="335" t="s">
        <v>50</v>
      </c>
      <c r="AK960" s="149"/>
      <c r="AL960" s="327"/>
      <c r="AM960" s="149"/>
      <c r="AN960" s="327"/>
      <c r="AO960" s="149" t="s">
        <v>4185</v>
      </c>
      <c r="AP960" s="149" t="s">
        <v>4189</v>
      </c>
      <c r="AQ960" s="332">
        <v>27806060100728</v>
      </c>
      <c r="AR960" s="330" t="s">
        <v>4190</v>
      </c>
      <c r="AS960" s="149"/>
      <c r="AT960" s="149"/>
      <c r="AU960" s="149" t="s">
        <v>4191</v>
      </c>
      <c r="AV960" s="149" t="s">
        <v>4192</v>
      </c>
      <c r="AW960" s="149" t="s">
        <v>346</v>
      </c>
      <c r="AX960" s="336">
        <v>14000</v>
      </c>
      <c r="AY960" s="336"/>
      <c r="AZ960" s="336">
        <f t="shared" si="218"/>
        <v>4900</v>
      </c>
      <c r="BA960" s="149"/>
      <c r="BB960" s="149" t="s">
        <v>256</v>
      </c>
      <c r="BC960" s="149"/>
      <c r="BD960" s="160">
        <f t="shared" si="219"/>
        <v>0.1</v>
      </c>
      <c r="BE960" s="160">
        <f t="shared" si="220"/>
        <v>0.02</v>
      </c>
      <c r="BF960" s="159">
        <f t="shared" si="221"/>
        <v>11</v>
      </c>
      <c r="BG960" s="159">
        <f t="shared" si="222"/>
        <v>0</v>
      </c>
      <c r="BH960" s="159">
        <f t="shared" si="224"/>
        <v>14</v>
      </c>
      <c r="BI960" s="159">
        <f t="shared" si="225"/>
        <v>14</v>
      </c>
      <c r="BJ960" s="159">
        <f t="shared" si="223"/>
        <v>11</v>
      </c>
    </row>
    <row r="961" spans="1:62" s="159" customFormat="1" ht="17.25" thickTop="1" thickBot="1">
      <c r="A961" s="326" t="s">
        <v>4193</v>
      </c>
      <c r="B961" s="327" t="s">
        <v>4194</v>
      </c>
      <c r="C961" s="149" t="s">
        <v>103</v>
      </c>
      <c r="D961" s="151">
        <v>13075</v>
      </c>
      <c r="E961" s="151">
        <v>2925</v>
      </c>
      <c r="F961" s="151"/>
      <c r="G961" s="151">
        <f t="shared" si="212"/>
        <v>16000</v>
      </c>
      <c r="H961" s="377" t="s">
        <v>4113</v>
      </c>
      <c r="I961" s="377"/>
      <c r="J961" s="150">
        <v>130000</v>
      </c>
      <c r="K961" s="151">
        <f t="shared" si="213"/>
        <v>115044.24778761063</v>
      </c>
      <c r="L961" s="151">
        <f t="shared" si="214"/>
        <v>14955.752212389381</v>
      </c>
      <c r="M961" s="369" t="s">
        <v>4195</v>
      </c>
      <c r="N961" s="328">
        <v>3066</v>
      </c>
      <c r="O961" s="329">
        <v>60</v>
      </c>
      <c r="P961" s="151">
        <f t="shared" si="215"/>
        <v>116925</v>
      </c>
      <c r="Q961" s="327">
        <v>42815</v>
      </c>
      <c r="R961" s="330" t="s">
        <v>4196</v>
      </c>
      <c r="S961" s="330"/>
      <c r="T961" s="331"/>
      <c r="U961" s="332">
        <v>27611232101653</v>
      </c>
      <c r="V961" s="326"/>
      <c r="W961" s="149" t="s">
        <v>107</v>
      </c>
      <c r="X961" s="149"/>
      <c r="Y961" s="149" t="s">
        <v>4118</v>
      </c>
      <c r="Z961" s="150"/>
      <c r="AA961" s="151">
        <f t="shared" si="216"/>
        <v>16000</v>
      </c>
      <c r="AB961" s="333">
        <f t="shared" si="217"/>
        <v>-114000</v>
      </c>
      <c r="AC961" s="327"/>
      <c r="AD961" s="149"/>
      <c r="AE961" s="327"/>
      <c r="AF961" s="334" t="s">
        <v>339</v>
      </c>
      <c r="AG961" s="334" t="s">
        <v>280</v>
      </c>
      <c r="AH961" s="149" t="s">
        <v>39</v>
      </c>
      <c r="AI961" s="149" t="s">
        <v>36</v>
      </c>
      <c r="AJ961" s="335" t="s">
        <v>50</v>
      </c>
      <c r="AK961" s="149"/>
      <c r="AL961" s="327"/>
      <c r="AM961" s="149"/>
      <c r="AN961" s="327"/>
      <c r="AO961" s="149" t="s">
        <v>4195</v>
      </c>
      <c r="AP961" s="149"/>
      <c r="AQ961" s="332"/>
      <c r="AR961" s="330"/>
      <c r="AS961" s="149"/>
      <c r="AT961" s="149"/>
      <c r="AU961" s="149" t="s">
        <v>4197</v>
      </c>
      <c r="AV961" s="149" t="s">
        <v>261</v>
      </c>
      <c r="AW961" s="149" t="s">
        <v>252</v>
      </c>
      <c r="AX961" s="336">
        <v>13000</v>
      </c>
      <c r="AY961" s="336"/>
      <c r="AZ961" s="336">
        <f t="shared" si="218"/>
        <v>4550</v>
      </c>
      <c r="BA961" s="149"/>
      <c r="BB961" s="149" t="s">
        <v>4198</v>
      </c>
      <c r="BC961" s="149"/>
      <c r="BD961" s="160">
        <f t="shared" si="219"/>
        <v>0.10057692307692308</v>
      </c>
      <c r="BE961" s="160">
        <f t="shared" si="220"/>
        <v>2.5016035920461834E-2</v>
      </c>
      <c r="BF961" s="159">
        <f t="shared" si="221"/>
        <v>11</v>
      </c>
      <c r="BG961" s="159">
        <f t="shared" si="222"/>
        <v>0</v>
      </c>
      <c r="BH961" s="159">
        <f t="shared" si="224"/>
        <v>14</v>
      </c>
      <c r="BI961" s="159">
        <f t="shared" si="225"/>
        <v>0</v>
      </c>
      <c r="BJ961" s="159">
        <f t="shared" si="223"/>
        <v>0</v>
      </c>
    </row>
    <row r="962" spans="1:62" s="159" customFormat="1" ht="17.25" thickTop="1" thickBot="1">
      <c r="A962" s="326">
        <v>24701</v>
      </c>
      <c r="B962" s="327">
        <v>42828</v>
      </c>
      <c r="C962" s="149" t="s">
        <v>103</v>
      </c>
      <c r="D962" s="151">
        <v>1000</v>
      </c>
      <c r="E962" s="151"/>
      <c r="F962" s="151"/>
      <c r="G962" s="151">
        <f t="shared" si="212"/>
        <v>1000</v>
      </c>
      <c r="H962" s="149"/>
      <c r="I962" s="149"/>
      <c r="J962" s="150">
        <v>70000</v>
      </c>
      <c r="K962" s="151">
        <f t="shared" si="213"/>
        <v>61946.902654867263</v>
      </c>
      <c r="L962" s="151">
        <f t="shared" si="214"/>
        <v>8053.0973451327445</v>
      </c>
      <c r="M962" s="378" t="s">
        <v>4199</v>
      </c>
      <c r="N962" s="328"/>
      <c r="O962" s="329"/>
      <c r="P962" s="151">
        <f t="shared" si="215"/>
        <v>69000</v>
      </c>
      <c r="Q962" s="327"/>
      <c r="R962" s="330" t="s">
        <v>4200</v>
      </c>
      <c r="S962" s="330"/>
      <c r="T962" s="331" t="s">
        <v>4201</v>
      </c>
      <c r="U962" s="332">
        <v>25712040101351</v>
      </c>
      <c r="V962" s="326"/>
      <c r="W962" s="149"/>
      <c r="X962" s="149"/>
      <c r="Y962" s="149"/>
      <c r="Z962" s="150"/>
      <c r="AA962" s="151">
        <f t="shared" si="216"/>
        <v>1000</v>
      </c>
      <c r="AB962" s="333">
        <f t="shared" si="217"/>
        <v>-69000</v>
      </c>
      <c r="AC962" s="327"/>
      <c r="AD962" s="149"/>
      <c r="AE962" s="327"/>
      <c r="AF962" s="334" t="s">
        <v>341</v>
      </c>
      <c r="AG962" s="334" t="s">
        <v>276</v>
      </c>
      <c r="AH962" s="149"/>
      <c r="AI962" s="149"/>
      <c r="AJ962" s="335"/>
      <c r="AK962" s="149"/>
      <c r="AL962" s="327"/>
      <c r="AM962" s="149"/>
      <c r="AN962" s="327"/>
      <c r="AO962" s="149" t="s">
        <v>4199</v>
      </c>
      <c r="AP962" s="149"/>
      <c r="AQ962" s="332"/>
      <c r="AR962" s="330"/>
      <c r="AS962" s="149" t="s">
        <v>4202</v>
      </c>
      <c r="AT962" s="149"/>
      <c r="AU962" s="149"/>
      <c r="AV962" s="149"/>
      <c r="AW962" s="149"/>
      <c r="AX962" s="336"/>
      <c r="AY962" s="336"/>
      <c r="AZ962" s="336">
        <f t="shared" si="218"/>
        <v>0</v>
      </c>
      <c r="BA962" s="149"/>
      <c r="BB962" s="149"/>
      <c r="BC962" s="149"/>
      <c r="BD962" s="160">
        <f t="shared" si="219"/>
        <v>1.4285714285714285E-2</v>
      </c>
      <c r="BE962" s="160">
        <f t="shared" si="220"/>
        <v>0</v>
      </c>
      <c r="BF962" s="159">
        <f t="shared" si="221"/>
        <v>11</v>
      </c>
      <c r="BG962" s="159">
        <f t="shared" si="222"/>
        <v>0</v>
      </c>
      <c r="BH962" s="159">
        <f t="shared" si="224"/>
        <v>14</v>
      </c>
      <c r="BI962" s="159">
        <f t="shared" si="225"/>
        <v>0</v>
      </c>
      <c r="BJ962" s="159">
        <f t="shared" si="223"/>
        <v>0</v>
      </c>
    </row>
    <row r="963" spans="1:62" s="159" customFormat="1" ht="17.25" thickTop="1" thickBot="1">
      <c r="A963" s="326">
        <v>24702</v>
      </c>
      <c r="B963" s="327">
        <v>42828</v>
      </c>
      <c r="C963" s="149" t="s">
        <v>103</v>
      </c>
      <c r="D963" s="151">
        <v>1000</v>
      </c>
      <c r="E963" s="151"/>
      <c r="F963" s="151"/>
      <c r="G963" s="151">
        <f t="shared" si="212"/>
        <v>1000</v>
      </c>
      <c r="H963" s="149"/>
      <c r="I963" s="149"/>
      <c r="J963" s="150">
        <v>70000</v>
      </c>
      <c r="K963" s="151">
        <f t="shared" si="213"/>
        <v>61946.902654867263</v>
      </c>
      <c r="L963" s="151">
        <f t="shared" si="214"/>
        <v>8053.0973451327445</v>
      </c>
      <c r="M963" s="378" t="s">
        <v>4203</v>
      </c>
      <c r="N963" s="328"/>
      <c r="O963" s="329"/>
      <c r="P963" s="151">
        <f t="shared" si="215"/>
        <v>69000</v>
      </c>
      <c r="Q963" s="327"/>
      <c r="R963" s="330" t="s">
        <v>4204</v>
      </c>
      <c r="S963" s="330"/>
      <c r="T963" s="331" t="s">
        <v>4201</v>
      </c>
      <c r="U963" s="332">
        <v>28904300100068</v>
      </c>
      <c r="V963" s="326"/>
      <c r="W963" s="149"/>
      <c r="X963" s="149"/>
      <c r="Y963" s="149"/>
      <c r="Z963" s="150"/>
      <c r="AA963" s="151">
        <f t="shared" si="216"/>
        <v>1000</v>
      </c>
      <c r="AB963" s="333">
        <f t="shared" si="217"/>
        <v>-69000</v>
      </c>
      <c r="AC963" s="327"/>
      <c r="AD963" s="149"/>
      <c r="AE963" s="327"/>
      <c r="AF963" s="334" t="s">
        <v>341</v>
      </c>
      <c r="AG963" s="334" t="s">
        <v>276</v>
      </c>
      <c r="AH963" s="149"/>
      <c r="AI963" s="149"/>
      <c r="AJ963" s="335"/>
      <c r="AK963" s="149"/>
      <c r="AL963" s="327"/>
      <c r="AM963" s="149"/>
      <c r="AN963" s="327"/>
      <c r="AO963" s="149" t="s">
        <v>4203</v>
      </c>
      <c r="AP963" s="149"/>
      <c r="AQ963" s="332"/>
      <c r="AR963" s="330"/>
      <c r="AS963" s="149" t="s">
        <v>4202</v>
      </c>
      <c r="AT963" s="149"/>
      <c r="AU963" s="149"/>
      <c r="AV963" s="149"/>
      <c r="AW963" s="149"/>
      <c r="AX963" s="336"/>
      <c r="AY963" s="336"/>
      <c r="AZ963" s="336">
        <f t="shared" si="218"/>
        <v>0</v>
      </c>
      <c r="BA963" s="149"/>
      <c r="BB963" s="149"/>
      <c r="BC963" s="149"/>
      <c r="BD963" s="160">
        <f t="shared" si="219"/>
        <v>1.4285714285714285E-2</v>
      </c>
      <c r="BE963" s="160">
        <f t="shared" si="220"/>
        <v>0</v>
      </c>
      <c r="BF963" s="159">
        <f t="shared" si="221"/>
        <v>11</v>
      </c>
      <c r="BG963" s="159">
        <f t="shared" si="222"/>
        <v>0</v>
      </c>
      <c r="BH963" s="159">
        <f t="shared" si="224"/>
        <v>14</v>
      </c>
      <c r="BI963" s="159">
        <f t="shared" si="225"/>
        <v>0</v>
      </c>
      <c r="BJ963" s="159">
        <f t="shared" si="223"/>
        <v>0</v>
      </c>
    </row>
    <row r="964" spans="1:62" s="159" customFormat="1" ht="17.25" thickTop="1" thickBot="1">
      <c r="A964" s="326" t="s">
        <v>4205</v>
      </c>
      <c r="B964" s="327" t="s">
        <v>4206</v>
      </c>
      <c r="C964" s="149" t="s">
        <v>2895</v>
      </c>
      <c r="D964" s="151">
        <v>7300</v>
      </c>
      <c r="E964" s="151">
        <v>1300</v>
      </c>
      <c r="F964" s="151"/>
      <c r="G964" s="151">
        <f t="shared" si="212"/>
        <v>8600</v>
      </c>
      <c r="H964" s="368" t="s">
        <v>2492</v>
      </c>
      <c r="I964" s="368"/>
      <c r="J964" s="150">
        <v>70000</v>
      </c>
      <c r="K964" s="151">
        <f t="shared" si="213"/>
        <v>61946.902654867263</v>
      </c>
      <c r="L964" s="151">
        <f t="shared" si="214"/>
        <v>8053.0973451327445</v>
      </c>
      <c r="M964" s="367" t="s">
        <v>4207</v>
      </c>
      <c r="N964" s="328">
        <v>1632</v>
      </c>
      <c r="O964" s="329">
        <v>60</v>
      </c>
      <c r="P964" s="151">
        <f t="shared" si="215"/>
        <v>62700</v>
      </c>
      <c r="Q964" s="327">
        <v>42820</v>
      </c>
      <c r="R964" s="330" t="s">
        <v>4208</v>
      </c>
      <c r="S964" s="330" t="s">
        <v>4209</v>
      </c>
      <c r="T964" s="331" t="s">
        <v>4210</v>
      </c>
      <c r="U964" s="332">
        <v>28203212104152</v>
      </c>
      <c r="V964" s="326"/>
      <c r="W964" s="149" t="s">
        <v>4211</v>
      </c>
      <c r="X964" s="149"/>
      <c r="Y964" s="149" t="s">
        <v>4090</v>
      </c>
      <c r="Z964" s="150"/>
      <c r="AA964" s="151">
        <f t="shared" si="216"/>
        <v>8600</v>
      </c>
      <c r="AB964" s="333">
        <f t="shared" si="217"/>
        <v>-61400</v>
      </c>
      <c r="AC964" s="327"/>
      <c r="AD964" s="149"/>
      <c r="AE964" s="327"/>
      <c r="AF964" s="334" t="s">
        <v>281</v>
      </c>
      <c r="AG964" s="334" t="s">
        <v>276</v>
      </c>
      <c r="AH964" s="149" t="s">
        <v>39</v>
      </c>
      <c r="AI964" s="149" t="s">
        <v>94</v>
      </c>
      <c r="AJ964" s="335">
        <v>43010</v>
      </c>
      <c r="AK964" s="149"/>
      <c r="AL964" s="327"/>
      <c r="AM964" s="149"/>
      <c r="AN964" s="327"/>
      <c r="AO964" s="376" t="s">
        <v>4207</v>
      </c>
      <c r="AP964" s="149" t="s">
        <v>4212</v>
      </c>
      <c r="AQ964" s="332">
        <v>29004101200161</v>
      </c>
      <c r="AR964" s="330"/>
      <c r="AS964" s="149" t="s">
        <v>4213</v>
      </c>
      <c r="AT964" s="149"/>
      <c r="AU964" s="149" t="s">
        <v>4214</v>
      </c>
      <c r="AV964" s="149" t="s">
        <v>4215</v>
      </c>
      <c r="AW964" s="149" t="s">
        <v>252</v>
      </c>
      <c r="AX964" s="336">
        <v>15000</v>
      </c>
      <c r="AY964" s="336"/>
      <c r="AZ964" s="336">
        <f t="shared" si="218"/>
        <v>5250</v>
      </c>
      <c r="BA964" s="149"/>
      <c r="BB964" s="149" t="s">
        <v>256</v>
      </c>
      <c r="BC964" s="149"/>
      <c r="BD964" s="160">
        <f t="shared" si="219"/>
        <v>0.10428571428571429</v>
      </c>
      <c r="BE964" s="160">
        <f t="shared" si="220"/>
        <v>2.0733652312599681E-2</v>
      </c>
      <c r="BF964" s="159">
        <f t="shared" si="221"/>
        <v>11</v>
      </c>
      <c r="BG964" s="159">
        <f t="shared" si="222"/>
        <v>11</v>
      </c>
      <c r="BH964" s="159">
        <f t="shared" si="224"/>
        <v>14</v>
      </c>
      <c r="BI964" s="159">
        <f t="shared" si="225"/>
        <v>14</v>
      </c>
      <c r="BJ964" s="159">
        <f t="shared" si="223"/>
        <v>0</v>
      </c>
    </row>
    <row r="965" spans="1:62" s="159" customFormat="1" ht="17.25" thickTop="1" thickBot="1">
      <c r="A965" s="326" t="s">
        <v>4216</v>
      </c>
      <c r="B965" s="327" t="s">
        <v>4217</v>
      </c>
      <c r="C965" s="149" t="s">
        <v>103</v>
      </c>
      <c r="D965" s="151">
        <v>11400</v>
      </c>
      <c r="E965" s="151">
        <v>2600</v>
      </c>
      <c r="F965" s="151"/>
      <c r="G965" s="151">
        <f t="shared" si="212"/>
        <v>14000</v>
      </c>
      <c r="H965" s="379" t="s">
        <v>4113</v>
      </c>
      <c r="I965" s="379"/>
      <c r="J965" s="150">
        <v>114000</v>
      </c>
      <c r="K965" s="151">
        <f t="shared" si="213"/>
        <v>100884.95575221239</v>
      </c>
      <c r="L965" s="151">
        <f t="shared" si="214"/>
        <v>13115.044247787611</v>
      </c>
      <c r="M965" s="367" t="s">
        <v>4218</v>
      </c>
      <c r="N965" s="328">
        <v>2691</v>
      </c>
      <c r="O965" s="329">
        <v>60</v>
      </c>
      <c r="P965" s="151">
        <f t="shared" si="215"/>
        <v>102600</v>
      </c>
      <c r="Q965" s="327">
        <v>42822</v>
      </c>
      <c r="R965" s="330" t="s">
        <v>4219</v>
      </c>
      <c r="S965" s="330"/>
      <c r="T965" s="331" t="s">
        <v>4220</v>
      </c>
      <c r="U965" s="332">
        <v>27301010114961</v>
      </c>
      <c r="V965" s="326"/>
      <c r="W965" s="149" t="s">
        <v>4221</v>
      </c>
      <c r="X965" s="149"/>
      <c r="Y965" s="149" t="s">
        <v>4222</v>
      </c>
      <c r="Z965" s="150"/>
      <c r="AA965" s="151">
        <f t="shared" si="216"/>
        <v>14000</v>
      </c>
      <c r="AB965" s="333">
        <f t="shared" si="217"/>
        <v>-100000</v>
      </c>
      <c r="AC965" s="327"/>
      <c r="AD965" s="149"/>
      <c r="AE965" s="327"/>
      <c r="AF965" s="334" t="s">
        <v>338</v>
      </c>
      <c r="AG965" s="334" t="s">
        <v>286</v>
      </c>
      <c r="AH965" s="149" t="s">
        <v>39</v>
      </c>
      <c r="AI965" s="149" t="s">
        <v>47</v>
      </c>
      <c r="AJ965" s="335" t="s">
        <v>50</v>
      </c>
      <c r="AK965" s="149"/>
      <c r="AL965" s="327"/>
      <c r="AM965" s="149"/>
      <c r="AN965" s="327"/>
      <c r="AO965" s="149" t="s">
        <v>4223</v>
      </c>
      <c r="AP965" s="149" t="s">
        <v>4218</v>
      </c>
      <c r="AQ965" s="332">
        <v>26702061701519</v>
      </c>
      <c r="AR965" s="330" t="s">
        <v>4224</v>
      </c>
      <c r="AS965" s="149" t="s">
        <v>4225</v>
      </c>
      <c r="AT965" s="149"/>
      <c r="AU965" s="149" t="s">
        <v>4226</v>
      </c>
      <c r="AV965" s="149" t="s">
        <v>261</v>
      </c>
      <c r="AW965" s="149" t="s">
        <v>252</v>
      </c>
      <c r="AX965" s="336">
        <v>11000</v>
      </c>
      <c r="AY965" s="336"/>
      <c r="AZ965" s="336">
        <f t="shared" si="218"/>
        <v>3849.9999999999995</v>
      </c>
      <c r="BA965" s="149"/>
      <c r="BB965" s="149" t="s">
        <v>256</v>
      </c>
      <c r="BC965" s="149"/>
      <c r="BD965" s="160">
        <f t="shared" si="219"/>
        <v>0.1</v>
      </c>
      <c r="BE965" s="160">
        <f t="shared" si="220"/>
        <v>2.5341130604288498E-2</v>
      </c>
      <c r="BF965" s="159">
        <f t="shared" si="221"/>
        <v>11</v>
      </c>
      <c r="BG965" s="159">
        <f t="shared" si="222"/>
        <v>0</v>
      </c>
      <c r="BH965" s="159">
        <f t="shared" si="224"/>
        <v>14</v>
      </c>
      <c r="BI965" s="159">
        <f t="shared" si="225"/>
        <v>14</v>
      </c>
      <c r="BJ965" s="159">
        <f t="shared" si="223"/>
        <v>11</v>
      </c>
    </row>
    <row r="966" spans="1:62" s="159" customFormat="1" ht="17.25" thickTop="1" thickBot="1">
      <c r="A966" s="326" t="s">
        <v>4227</v>
      </c>
      <c r="B966" s="327" t="s">
        <v>4206</v>
      </c>
      <c r="C966" s="149" t="s">
        <v>233</v>
      </c>
      <c r="D966" s="151">
        <v>7000</v>
      </c>
      <c r="E966" s="151">
        <v>1600</v>
      </c>
      <c r="F966" s="151"/>
      <c r="G966" s="151">
        <f t="shared" si="212"/>
        <v>8600</v>
      </c>
      <c r="H966" s="377" t="s">
        <v>4113</v>
      </c>
      <c r="I966" s="377"/>
      <c r="J966" s="150">
        <v>70000</v>
      </c>
      <c r="K966" s="151">
        <f t="shared" si="213"/>
        <v>61946.902654867263</v>
      </c>
      <c r="L966" s="151">
        <f t="shared" si="214"/>
        <v>8053.0973451327445</v>
      </c>
      <c r="M966" s="367" t="s">
        <v>4228</v>
      </c>
      <c r="N966" s="328">
        <v>1653</v>
      </c>
      <c r="O966" s="329">
        <v>60</v>
      </c>
      <c r="P966" s="151">
        <f t="shared" si="215"/>
        <v>63000</v>
      </c>
      <c r="Q966" s="327">
        <v>42827</v>
      </c>
      <c r="R966" s="330" t="s">
        <v>4229</v>
      </c>
      <c r="S966" s="330"/>
      <c r="T966" s="331"/>
      <c r="U966" s="332">
        <v>28201272102032</v>
      </c>
      <c r="V966" s="326"/>
      <c r="W966" s="149" t="s">
        <v>134</v>
      </c>
      <c r="X966" s="149"/>
      <c r="Y966" s="149" t="s">
        <v>4188</v>
      </c>
      <c r="Z966" s="150"/>
      <c r="AA966" s="151">
        <f t="shared" si="216"/>
        <v>8600</v>
      </c>
      <c r="AB966" s="333">
        <f t="shared" si="217"/>
        <v>-61400</v>
      </c>
      <c r="AC966" s="327"/>
      <c r="AD966" s="149"/>
      <c r="AE966" s="327"/>
      <c r="AF966" s="334" t="s">
        <v>41</v>
      </c>
      <c r="AG966" s="334" t="s">
        <v>41</v>
      </c>
      <c r="AH966" s="149" t="s">
        <v>39</v>
      </c>
      <c r="AI966" s="149" t="s">
        <v>94</v>
      </c>
      <c r="AJ966" s="335">
        <v>43010</v>
      </c>
      <c r="AK966" s="149"/>
      <c r="AL966" s="327"/>
      <c r="AM966" s="149"/>
      <c r="AN966" s="327"/>
      <c r="AO966" s="149" t="s">
        <v>4228</v>
      </c>
      <c r="AP966" s="149" t="s">
        <v>4230</v>
      </c>
      <c r="AQ966" s="332">
        <v>28611290102922</v>
      </c>
      <c r="AR966" s="330" t="s">
        <v>4231</v>
      </c>
      <c r="AS966" s="149"/>
      <c r="AT966" s="149"/>
      <c r="AU966" s="149" t="s">
        <v>4232</v>
      </c>
      <c r="AV966" s="149" t="s">
        <v>261</v>
      </c>
      <c r="AW966" s="149" t="s">
        <v>252</v>
      </c>
      <c r="AX966" s="336">
        <v>7000</v>
      </c>
      <c r="AY966" s="336"/>
      <c r="AZ966" s="336">
        <f t="shared" si="218"/>
        <v>2450</v>
      </c>
      <c r="BA966" s="149" t="s">
        <v>4233</v>
      </c>
      <c r="BB966" s="149"/>
      <c r="BC966" s="149"/>
      <c r="BD966" s="160">
        <f t="shared" si="219"/>
        <v>0.1</v>
      </c>
      <c r="BE966" s="160">
        <f t="shared" si="220"/>
        <v>2.5396825396825397E-2</v>
      </c>
      <c r="BF966" s="159">
        <f t="shared" si="221"/>
        <v>11</v>
      </c>
      <c r="BG966" s="159">
        <f t="shared" si="222"/>
        <v>0</v>
      </c>
      <c r="BH966" s="159">
        <f t="shared" si="224"/>
        <v>14</v>
      </c>
      <c r="BI966" s="159">
        <f t="shared" si="225"/>
        <v>14</v>
      </c>
      <c r="BJ966" s="159">
        <f t="shared" si="223"/>
        <v>11</v>
      </c>
    </row>
    <row r="967" spans="1:62" s="159" customFormat="1" ht="19.5" customHeight="1" thickTop="1" thickBot="1">
      <c r="A967" s="326">
        <v>24751</v>
      </c>
      <c r="B967" s="327">
        <v>42832</v>
      </c>
      <c r="C967" s="149" t="s">
        <v>103</v>
      </c>
      <c r="D967" s="151">
        <v>5000</v>
      </c>
      <c r="E967" s="151"/>
      <c r="F967" s="151"/>
      <c r="G967" s="151">
        <f t="shared" si="212"/>
        <v>5000</v>
      </c>
      <c r="H967" s="368" t="s">
        <v>2492</v>
      </c>
      <c r="I967" s="368"/>
      <c r="J967" s="380">
        <v>120000</v>
      </c>
      <c r="K967" s="151">
        <f t="shared" si="213"/>
        <v>106194.69026548673</v>
      </c>
      <c r="L967" s="151">
        <f t="shared" si="214"/>
        <v>13805.309734513276</v>
      </c>
      <c r="M967" s="369" t="s">
        <v>4234</v>
      </c>
      <c r="N967" s="328"/>
      <c r="O967" s="329"/>
      <c r="P967" s="151">
        <f t="shared" si="215"/>
        <v>115000</v>
      </c>
      <c r="Q967" s="327"/>
      <c r="R967" s="330" t="s">
        <v>4235</v>
      </c>
      <c r="S967" s="330"/>
      <c r="T967" s="331" t="s">
        <v>4236</v>
      </c>
      <c r="U967" s="332">
        <v>27405290103772</v>
      </c>
      <c r="V967" s="326"/>
      <c r="W967" s="149"/>
      <c r="X967" s="149"/>
      <c r="Y967" s="149"/>
      <c r="Z967" s="150"/>
      <c r="AA967" s="151">
        <f t="shared" si="216"/>
        <v>5000</v>
      </c>
      <c r="AB967" s="333">
        <f t="shared" si="217"/>
        <v>-115000</v>
      </c>
      <c r="AC967" s="327"/>
      <c r="AD967" s="149"/>
      <c r="AE967" s="327"/>
      <c r="AF967" s="334" t="s">
        <v>3836</v>
      </c>
      <c r="AG967" s="334" t="s">
        <v>404</v>
      </c>
      <c r="AH967" s="149"/>
      <c r="AI967" s="149"/>
      <c r="AJ967" s="335"/>
      <c r="AK967" s="149"/>
      <c r="AL967" s="327"/>
      <c r="AM967" s="149"/>
      <c r="AN967" s="327"/>
      <c r="AO967" s="149" t="s">
        <v>4234</v>
      </c>
      <c r="AP967" s="149" t="s">
        <v>4237</v>
      </c>
      <c r="AQ967" s="332">
        <v>28012080105588</v>
      </c>
      <c r="AR967" s="330"/>
      <c r="AS967" s="149" t="s">
        <v>4238</v>
      </c>
      <c r="AT967" s="149"/>
      <c r="AU967" s="149"/>
      <c r="AV967" s="149"/>
      <c r="AW967" s="149"/>
      <c r="AX967" s="336"/>
      <c r="AY967" s="336"/>
      <c r="AZ967" s="336">
        <f t="shared" si="218"/>
        <v>0</v>
      </c>
      <c r="BA967" s="149"/>
      <c r="BB967" s="149"/>
      <c r="BC967" s="149"/>
      <c r="BD967" s="160">
        <f t="shared" si="219"/>
        <v>4.1666666666666664E-2</v>
      </c>
      <c r="BE967" s="160">
        <f t="shared" si="220"/>
        <v>0</v>
      </c>
      <c r="BF967" s="159">
        <f t="shared" si="221"/>
        <v>11</v>
      </c>
      <c r="BG967" s="159">
        <f t="shared" si="222"/>
        <v>0</v>
      </c>
      <c r="BH967" s="159">
        <f t="shared" si="224"/>
        <v>14</v>
      </c>
      <c r="BI967" s="159">
        <f t="shared" si="225"/>
        <v>14</v>
      </c>
      <c r="BJ967" s="159">
        <f t="shared" si="223"/>
        <v>0</v>
      </c>
    </row>
    <row r="968" spans="1:62" s="159" customFormat="1" ht="17.25" thickTop="1" thickBot="1">
      <c r="A968" s="326">
        <v>22730</v>
      </c>
      <c r="B968" s="327">
        <v>42811</v>
      </c>
      <c r="C968" s="149" t="s">
        <v>274</v>
      </c>
      <c r="D968" s="151">
        <v>1000</v>
      </c>
      <c r="E968" s="151"/>
      <c r="F968" s="151"/>
      <c r="G968" s="151">
        <f t="shared" si="212"/>
        <v>1000</v>
      </c>
      <c r="H968" s="149"/>
      <c r="I968" s="149"/>
      <c r="J968" s="380">
        <v>70000</v>
      </c>
      <c r="K968" s="151">
        <f t="shared" si="213"/>
        <v>61946.902654867263</v>
      </c>
      <c r="L968" s="151">
        <f t="shared" si="214"/>
        <v>8053.0973451327445</v>
      </c>
      <c r="M968" s="378" t="s">
        <v>4239</v>
      </c>
      <c r="N968" s="328"/>
      <c r="O968" s="329"/>
      <c r="P968" s="151">
        <f t="shared" si="215"/>
        <v>69000</v>
      </c>
      <c r="Q968" s="327"/>
      <c r="R968" s="330" t="s">
        <v>4240</v>
      </c>
      <c r="S968" s="330"/>
      <c r="T968" s="331"/>
      <c r="U968" s="332">
        <v>27408031802335</v>
      </c>
      <c r="V968" s="326"/>
      <c r="W968" s="149"/>
      <c r="X968" s="149"/>
      <c r="Y968" s="149"/>
      <c r="Z968" s="150"/>
      <c r="AA968" s="151">
        <f t="shared" si="216"/>
        <v>1000</v>
      </c>
      <c r="AB968" s="333">
        <f t="shared" si="217"/>
        <v>-69000</v>
      </c>
      <c r="AC968" s="327"/>
      <c r="AD968" s="149"/>
      <c r="AE968" s="327"/>
      <c r="AF968" s="334" t="s">
        <v>281</v>
      </c>
      <c r="AG968" s="334" t="s">
        <v>276</v>
      </c>
      <c r="AH968" s="149"/>
      <c r="AI968" s="149"/>
      <c r="AJ968" s="335"/>
      <c r="AK968" s="149"/>
      <c r="AL968" s="327"/>
      <c r="AM968" s="149"/>
      <c r="AN968" s="327"/>
      <c r="AO968" s="327"/>
      <c r="AP968" s="149"/>
      <c r="AQ968" s="332"/>
      <c r="AR968" s="330"/>
      <c r="AS968" s="149" t="s">
        <v>4241</v>
      </c>
      <c r="AT968" s="149"/>
      <c r="AU968" s="149"/>
      <c r="AV968" s="149"/>
      <c r="AW968" s="149"/>
      <c r="AX968" s="336"/>
      <c r="AY968" s="336"/>
      <c r="AZ968" s="336">
        <f t="shared" si="218"/>
        <v>0</v>
      </c>
      <c r="BA968" s="149"/>
      <c r="BB968" s="149"/>
      <c r="BC968" s="149"/>
      <c r="BD968" s="160">
        <f t="shared" si="219"/>
        <v>1.4285714285714285E-2</v>
      </c>
      <c r="BE968" s="160">
        <f t="shared" si="220"/>
        <v>0</v>
      </c>
      <c r="BF968" s="159">
        <f t="shared" si="221"/>
        <v>11</v>
      </c>
      <c r="BG968" s="159">
        <f t="shared" si="222"/>
        <v>0</v>
      </c>
      <c r="BH968" s="159">
        <f t="shared" si="224"/>
        <v>14</v>
      </c>
      <c r="BI968" s="159">
        <f t="shared" si="225"/>
        <v>0</v>
      </c>
      <c r="BJ968" s="159">
        <f t="shared" si="223"/>
        <v>0</v>
      </c>
    </row>
    <row r="969" spans="1:62" s="159" customFormat="1" ht="17.25" thickTop="1" thickBot="1">
      <c r="A969" s="326" t="s">
        <v>4242</v>
      </c>
      <c r="B969" s="327" t="s">
        <v>4243</v>
      </c>
      <c r="C969" s="149" t="s">
        <v>103</v>
      </c>
      <c r="D969" s="151">
        <f>130000-116410</f>
        <v>13590</v>
      </c>
      <c r="E969" s="151">
        <f>15925-13590</f>
        <v>2335</v>
      </c>
      <c r="F969" s="151"/>
      <c r="G969" s="151">
        <f t="shared" si="212"/>
        <v>15925</v>
      </c>
      <c r="H969" s="368" t="s">
        <v>2492</v>
      </c>
      <c r="I969" s="368"/>
      <c r="J969" s="150">
        <v>130000</v>
      </c>
      <c r="K969" s="151">
        <f t="shared" si="213"/>
        <v>115044.24778761063</v>
      </c>
      <c r="L969" s="151">
        <f t="shared" si="214"/>
        <v>14955.752212389381</v>
      </c>
      <c r="M969" s="149" t="s">
        <v>4244</v>
      </c>
      <c r="N969" s="328">
        <v>3030</v>
      </c>
      <c r="O969" s="329">
        <v>60</v>
      </c>
      <c r="P969" s="151">
        <f t="shared" si="215"/>
        <v>116410</v>
      </c>
      <c r="Q969" s="327">
        <v>42843</v>
      </c>
      <c r="R969" s="330" t="s">
        <v>4245</v>
      </c>
      <c r="S969" s="330"/>
      <c r="T969" s="331" t="s">
        <v>4246</v>
      </c>
      <c r="U969" s="332">
        <v>27801301700053</v>
      </c>
      <c r="V969" s="326"/>
      <c r="W969" s="149" t="s">
        <v>4247</v>
      </c>
      <c r="X969" s="149"/>
      <c r="Y969" s="149" t="s">
        <v>4248</v>
      </c>
      <c r="Z969" s="150"/>
      <c r="AA969" s="151">
        <f t="shared" si="216"/>
        <v>15925</v>
      </c>
      <c r="AB969" s="333">
        <f t="shared" si="217"/>
        <v>-114075</v>
      </c>
      <c r="AC969" s="327"/>
      <c r="AD969" s="149"/>
      <c r="AE969" s="327"/>
      <c r="AF969" s="334" t="s">
        <v>282</v>
      </c>
      <c r="AG969" s="334" t="s">
        <v>276</v>
      </c>
      <c r="AH969" s="149" t="s">
        <v>39</v>
      </c>
      <c r="AI969" s="149" t="s">
        <v>36</v>
      </c>
      <c r="AJ969" s="335" t="s">
        <v>50</v>
      </c>
      <c r="AK969" s="149"/>
      <c r="AL969" s="327"/>
      <c r="AM969" s="149"/>
      <c r="AN969" s="327"/>
      <c r="AO969" s="149" t="s">
        <v>4244</v>
      </c>
      <c r="AP969" s="149" t="s">
        <v>4249</v>
      </c>
      <c r="AQ969" s="332">
        <v>29005081400769</v>
      </c>
      <c r="AR969" s="330" t="s">
        <v>4250</v>
      </c>
      <c r="AS969" s="149" t="s">
        <v>4251</v>
      </c>
      <c r="AT969" s="149"/>
      <c r="AU969" s="149" t="s">
        <v>4252</v>
      </c>
      <c r="AV969" s="149" t="s">
        <v>261</v>
      </c>
      <c r="AW969" s="149" t="s">
        <v>252</v>
      </c>
      <c r="AX969" s="336">
        <v>10740</v>
      </c>
      <c r="AY969" s="336"/>
      <c r="AZ969" s="336">
        <f t="shared" si="218"/>
        <v>3758.9999999999995</v>
      </c>
      <c r="BA969" s="327">
        <v>42814</v>
      </c>
      <c r="BB969" s="149"/>
      <c r="BC969" s="149"/>
      <c r="BD969" s="160">
        <f t="shared" si="219"/>
        <v>0.10453846153846154</v>
      </c>
      <c r="BE969" s="160">
        <f t="shared" si="220"/>
        <v>2.0058414225581994E-2</v>
      </c>
      <c r="BF969" s="159">
        <f t="shared" si="221"/>
        <v>11</v>
      </c>
      <c r="BG969" s="159">
        <f t="shared" si="222"/>
        <v>0</v>
      </c>
      <c r="BH969" s="159">
        <f t="shared" si="224"/>
        <v>14</v>
      </c>
      <c r="BI969" s="159">
        <f t="shared" si="225"/>
        <v>14</v>
      </c>
      <c r="BJ969" s="159">
        <f t="shared" si="223"/>
        <v>11</v>
      </c>
    </row>
    <row r="970" spans="1:62" s="159" customFormat="1" ht="17.25" thickTop="1" thickBot="1">
      <c r="A970" s="326">
        <v>44728</v>
      </c>
      <c r="B970" s="327">
        <v>42814</v>
      </c>
      <c r="C970" s="149" t="s">
        <v>99</v>
      </c>
      <c r="D970" s="151">
        <v>10000</v>
      </c>
      <c r="E970" s="151"/>
      <c r="F970" s="151"/>
      <c r="G970" s="151">
        <f t="shared" si="212"/>
        <v>10000</v>
      </c>
      <c r="H970" s="149"/>
      <c r="I970" s="149"/>
      <c r="J970" s="380">
        <v>70000</v>
      </c>
      <c r="K970" s="151">
        <f t="shared" si="213"/>
        <v>61946.902654867263</v>
      </c>
      <c r="L970" s="151">
        <f t="shared" si="214"/>
        <v>8053.0973451327445</v>
      </c>
      <c r="M970" s="378" t="s">
        <v>4253</v>
      </c>
      <c r="N970" s="328"/>
      <c r="O970" s="329"/>
      <c r="P970" s="151">
        <f t="shared" si="215"/>
        <v>60000</v>
      </c>
      <c r="Q970" s="327"/>
      <c r="R970" s="330" t="s">
        <v>4254</v>
      </c>
      <c r="S970" s="330"/>
      <c r="T970" s="331"/>
      <c r="U970" s="332">
        <v>29002262101802</v>
      </c>
      <c r="V970" s="326"/>
      <c r="W970" s="149"/>
      <c r="X970" s="149"/>
      <c r="Y970" s="149"/>
      <c r="Z970" s="150"/>
      <c r="AA970" s="151">
        <f t="shared" si="216"/>
        <v>10000</v>
      </c>
      <c r="AB970" s="333">
        <f t="shared" si="217"/>
        <v>-60000</v>
      </c>
      <c r="AC970" s="327"/>
      <c r="AD970" s="149"/>
      <c r="AE970" s="327"/>
      <c r="AF970" s="334" t="s">
        <v>279</v>
      </c>
      <c r="AG970" s="334" t="s">
        <v>280</v>
      </c>
      <c r="AH970" s="149"/>
      <c r="AI970" s="149"/>
      <c r="AJ970" s="335"/>
      <c r="AK970" s="149"/>
      <c r="AL970" s="327"/>
      <c r="AM970" s="149"/>
      <c r="AN970" s="327"/>
      <c r="AO970" s="327"/>
      <c r="AP970" s="149"/>
      <c r="AQ970" s="332"/>
      <c r="AR970" s="330"/>
      <c r="AS970" s="149" t="s">
        <v>4255</v>
      </c>
      <c r="AT970" s="149"/>
      <c r="AU970" s="149"/>
      <c r="AV970" s="149"/>
      <c r="AW970" s="149"/>
      <c r="AX970" s="336"/>
      <c r="AY970" s="336"/>
      <c r="AZ970" s="336">
        <f t="shared" si="218"/>
        <v>0</v>
      </c>
      <c r="BA970" s="149"/>
      <c r="BB970" s="149"/>
      <c r="BC970" s="149"/>
      <c r="BD970" s="160">
        <f t="shared" si="219"/>
        <v>0.14285714285714285</v>
      </c>
      <c r="BE970" s="160">
        <f t="shared" si="220"/>
        <v>0</v>
      </c>
      <c r="BF970" s="159">
        <f t="shared" si="221"/>
        <v>11</v>
      </c>
      <c r="BG970" s="159">
        <f t="shared" si="222"/>
        <v>0</v>
      </c>
      <c r="BH970" s="159">
        <f t="shared" si="224"/>
        <v>14</v>
      </c>
      <c r="BI970" s="159">
        <f t="shared" si="225"/>
        <v>0</v>
      </c>
      <c r="BJ970" s="159">
        <f t="shared" si="223"/>
        <v>0</v>
      </c>
    </row>
    <row r="971" spans="1:62" s="159" customFormat="1" ht="17.25" thickTop="1" thickBot="1">
      <c r="A971" s="326">
        <v>24271</v>
      </c>
      <c r="B971" s="327">
        <v>42793</v>
      </c>
      <c r="C971" s="149" t="s">
        <v>103</v>
      </c>
      <c r="D971" s="151">
        <v>1000</v>
      </c>
      <c r="E971" s="151"/>
      <c r="F971" s="151"/>
      <c r="G971" s="151">
        <f t="shared" si="212"/>
        <v>1000</v>
      </c>
      <c r="H971" s="149"/>
      <c r="I971" s="149"/>
      <c r="J971" s="380">
        <v>70000</v>
      </c>
      <c r="K971" s="151">
        <f t="shared" si="213"/>
        <v>61946.902654867263</v>
      </c>
      <c r="L971" s="151">
        <f t="shared" si="214"/>
        <v>8053.0973451327445</v>
      </c>
      <c r="M971" s="378" t="s">
        <v>4256</v>
      </c>
      <c r="N971" s="328"/>
      <c r="O971" s="329"/>
      <c r="P971" s="151">
        <f t="shared" si="215"/>
        <v>69000</v>
      </c>
      <c r="Q971" s="327">
        <v>42793</v>
      </c>
      <c r="R971" s="330" t="s">
        <v>4257</v>
      </c>
      <c r="S971" s="330"/>
      <c r="T971" s="331" t="s">
        <v>4258</v>
      </c>
      <c r="U971" s="332"/>
      <c r="V971" s="326"/>
      <c r="W971" s="149" t="s">
        <v>4259</v>
      </c>
      <c r="X971" s="149"/>
      <c r="Y971" s="149"/>
      <c r="Z971" s="150"/>
      <c r="AA971" s="151">
        <f t="shared" si="216"/>
        <v>1000</v>
      </c>
      <c r="AB971" s="333">
        <f t="shared" si="217"/>
        <v>-69000</v>
      </c>
      <c r="AC971" s="327"/>
      <c r="AD971" s="149"/>
      <c r="AE971" s="327"/>
      <c r="AF971" s="334" t="s">
        <v>337</v>
      </c>
      <c r="AG971" s="334" t="s">
        <v>336</v>
      </c>
      <c r="AH971" s="149"/>
      <c r="AI971" s="149"/>
      <c r="AJ971" s="335"/>
      <c r="AK971" s="149"/>
      <c r="AL971" s="327"/>
      <c r="AM971" s="149"/>
      <c r="AN971" s="327"/>
      <c r="AO971" s="327"/>
      <c r="AP971" s="149"/>
      <c r="AQ971" s="332"/>
      <c r="AR971" s="330"/>
      <c r="AS971" s="149"/>
      <c r="AT971" s="149"/>
      <c r="AU971" s="149"/>
      <c r="AV971" s="149"/>
      <c r="AW971" s="149"/>
      <c r="AX971" s="336"/>
      <c r="AY971" s="336"/>
      <c r="AZ971" s="336">
        <f t="shared" si="218"/>
        <v>0</v>
      </c>
      <c r="BA971" s="149"/>
      <c r="BB971" s="149"/>
      <c r="BC971" s="149"/>
      <c r="BD971" s="160">
        <f t="shared" si="219"/>
        <v>1.4285714285714285E-2</v>
      </c>
      <c r="BE971" s="160">
        <f t="shared" si="220"/>
        <v>0</v>
      </c>
      <c r="BF971" s="159">
        <f t="shared" si="221"/>
        <v>11</v>
      </c>
      <c r="BG971" s="159">
        <f t="shared" si="222"/>
        <v>0</v>
      </c>
      <c r="BH971" s="159">
        <f t="shared" si="224"/>
        <v>0</v>
      </c>
      <c r="BI971" s="159">
        <f t="shared" si="225"/>
        <v>0</v>
      </c>
      <c r="BJ971" s="159">
        <f t="shared" si="223"/>
        <v>0</v>
      </c>
    </row>
    <row r="972" spans="1:62" s="159" customFormat="1" ht="17.25" thickTop="1" thickBot="1">
      <c r="A972" s="326">
        <v>24270</v>
      </c>
      <c r="B972" s="327">
        <v>42793</v>
      </c>
      <c r="C972" s="149" t="s">
        <v>103</v>
      </c>
      <c r="D972" s="151">
        <v>1000</v>
      </c>
      <c r="E972" s="151"/>
      <c r="F972" s="151"/>
      <c r="G972" s="151">
        <f t="shared" si="212"/>
        <v>1000</v>
      </c>
      <c r="H972" s="149"/>
      <c r="I972" s="149"/>
      <c r="J972" s="380">
        <v>70000</v>
      </c>
      <c r="K972" s="151">
        <f t="shared" si="213"/>
        <v>61946.902654867263</v>
      </c>
      <c r="L972" s="151">
        <f t="shared" si="214"/>
        <v>8053.0973451327445</v>
      </c>
      <c r="M972" s="378" t="s">
        <v>4260</v>
      </c>
      <c r="N972" s="328"/>
      <c r="O972" s="329"/>
      <c r="P972" s="151">
        <f t="shared" si="215"/>
        <v>69000</v>
      </c>
      <c r="Q972" s="327">
        <v>42793</v>
      </c>
      <c r="R972" s="330" t="s">
        <v>4261</v>
      </c>
      <c r="S972" s="330"/>
      <c r="T972" s="331" t="s">
        <v>4262</v>
      </c>
      <c r="U972" s="332">
        <v>29203110102256</v>
      </c>
      <c r="V972" s="326"/>
      <c r="W972" s="149" t="s">
        <v>4263</v>
      </c>
      <c r="X972" s="149"/>
      <c r="Y972" s="149"/>
      <c r="Z972" s="150"/>
      <c r="AA972" s="151">
        <f t="shared" si="216"/>
        <v>1000</v>
      </c>
      <c r="AB972" s="333">
        <f t="shared" si="217"/>
        <v>-69000</v>
      </c>
      <c r="AC972" s="327"/>
      <c r="AD972" s="149"/>
      <c r="AE972" s="327"/>
      <c r="AF972" s="334" t="s">
        <v>337</v>
      </c>
      <c r="AG972" s="334" t="s">
        <v>336</v>
      </c>
      <c r="AH972" s="149"/>
      <c r="AI972" s="149"/>
      <c r="AJ972" s="335"/>
      <c r="AK972" s="149"/>
      <c r="AL972" s="327"/>
      <c r="AM972" s="149"/>
      <c r="AN972" s="327"/>
      <c r="AO972" s="327"/>
      <c r="AP972" s="149"/>
      <c r="AQ972" s="332"/>
      <c r="AR972" s="330"/>
      <c r="AS972" s="149"/>
      <c r="AT972" s="149"/>
      <c r="AU972" s="149"/>
      <c r="AV972" s="149"/>
      <c r="AW972" s="149"/>
      <c r="AX972" s="336"/>
      <c r="AY972" s="336"/>
      <c r="AZ972" s="336">
        <f t="shared" si="218"/>
        <v>0</v>
      </c>
      <c r="BA972" s="149"/>
      <c r="BB972" s="149"/>
      <c r="BC972" s="149"/>
      <c r="BD972" s="160">
        <f t="shared" si="219"/>
        <v>1.4285714285714285E-2</v>
      </c>
      <c r="BE972" s="160">
        <f t="shared" si="220"/>
        <v>0</v>
      </c>
      <c r="BF972" s="159">
        <f t="shared" si="221"/>
        <v>11</v>
      </c>
      <c r="BG972" s="159">
        <f t="shared" si="222"/>
        <v>0</v>
      </c>
      <c r="BH972" s="159">
        <f t="shared" si="224"/>
        <v>14</v>
      </c>
      <c r="BI972" s="159">
        <f t="shared" si="225"/>
        <v>0</v>
      </c>
      <c r="BJ972" s="159">
        <f t="shared" si="223"/>
        <v>0</v>
      </c>
    </row>
    <row r="973" spans="1:62" ht="17.25" thickTop="1" thickBot="1"/>
    <row r="974" spans="1:62" s="159" customFormat="1" ht="17.25" thickTop="1" thickBot="1">
      <c r="A974" s="326" t="s">
        <v>4265</v>
      </c>
      <c r="B974" s="327" t="s">
        <v>4266</v>
      </c>
      <c r="C974" s="149" t="s">
        <v>103</v>
      </c>
      <c r="D974" s="151">
        <v>7000</v>
      </c>
      <c r="E974" s="151">
        <v>1575</v>
      </c>
      <c r="F974" s="151"/>
      <c r="G974" s="151">
        <f t="shared" ref="G974:G981" si="226">D974+E974</f>
        <v>8575</v>
      </c>
      <c r="H974" s="379" t="s">
        <v>4113</v>
      </c>
      <c r="I974" s="379"/>
      <c r="J974" s="150">
        <v>70000</v>
      </c>
      <c r="K974" s="151">
        <f t="shared" ref="K974:K981" si="227">J974/(1.13)</f>
        <v>61946.902654867263</v>
      </c>
      <c r="L974" s="151">
        <f t="shared" ref="L974:L981" si="228">K974*0.13</f>
        <v>8053.0973451327445</v>
      </c>
      <c r="M974" s="381" t="s">
        <v>4267</v>
      </c>
      <c r="N974" s="328">
        <v>1902</v>
      </c>
      <c r="O974" s="329">
        <v>48</v>
      </c>
      <c r="P974" s="151">
        <f t="shared" ref="P974:P981" si="229">J974-D974</f>
        <v>63000</v>
      </c>
      <c r="Q974" s="327">
        <v>42822</v>
      </c>
      <c r="R974" s="330" t="s">
        <v>4268</v>
      </c>
      <c r="S974" s="330"/>
      <c r="T974" s="331" t="s">
        <v>4269</v>
      </c>
      <c r="U974" s="332">
        <v>27912272102962</v>
      </c>
      <c r="V974" s="326"/>
      <c r="W974" s="149" t="s">
        <v>4270</v>
      </c>
      <c r="X974" s="149"/>
      <c r="Y974" s="149" t="s">
        <v>4090</v>
      </c>
      <c r="Z974" s="150"/>
      <c r="AA974" s="151">
        <f t="shared" ref="AA974:AA981" si="230">G974+Z974</f>
        <v>8575</v>
      </c>
      <c r="AB974" s="333">
        <f t="shared" ref="AB974:AB981" si="231">AA974-J974</f>
        <v>-61425</v>
      </c>
      <c r="AC974" s="327"/>
      <c r="AD974" s="149"/>
      <c r="AE974" s="327"/>
      <c r="AF974" s="334" t="s">
        <v>341</v>
      </c>
      <c r="AG974" s="334" t="s">
        <v>276</v>
      </c>
      <c r="AH974" s="149" t="s">
        <v>39</v>
      </c>
      <c r="AI974" s="149" t="s">
        <v>94</v>
      </c>
      <c r="AJ974" s="335" t="s">
        <v>50</v>
      </c>
      <c r="AK974" s="149"/>
      <c r="AL974" s="327"/>
      <c r="AM974" s="149"/>
      <c r="AN974" s="327"/>
      <c r="AO974" s="327" t="s">
        <v>4267</v>
      </c>
      <c r="AP974" s="327" t="s">
        <v>4267</v>
      </c>
      <c r="AQ974" s="332">
        <v>28001081600157</v>
      </c>
      <c r="AR974" s="330" t="s">
        <v>4271</v>
      </c>
      <c r="AS974" s="149" t="s">
        <v>4272</v>
      </c>
      <c r="AT974" s="149"/>
      <c r="AU974" s="149" t="s">
        <v>4273</v>
      </c>
      <c r="AV974" s="149" t="s">
        <v>261</v>
      </c>
      <c r="AW974" s="149" t="s">
        <v>252</v>
      </c>
      <c r="AX974" s="336">
        <v>16390</v>
      </c>
      <c r="AY974" s="336"/>
      <c r="AZ974" s="336">
        <f t="shared" ref="AZ974:AZ981" si="232">(AX974*35%)-AY974</f>
        <v>5736.5</v>
      </c>
      <c r="BA974" s="149"/>
      <c r="BB974" s="149" t="s">
        <v>256</v>
      </c>
      <c r="BC974" s="149"/>
      <c r="BD974" s="160">
        <f t="shared" ref="BD974:BD981" si="233">D974/J974</f>
        <v>0.1</v>
      </c>
      <c r="BE974" s="160">
        <f t="shared" ref="BE974:BE981" si="234">E974/P974</f>
        <v>2.5000000000000001E-2</v>
      </c>
      <c r="BF974" s="159">
        <f t="shared" ref="BF974:BG981" si="235">LEN(R974)</f>
        <v>11</v>
      </c>
      <c r="BG974" s="159">
        <f t="shared" si="235"/>
        <v>0</v>
      </c>
      <c r="BH974" s="159">
        <f t="shared" ref="BH974:BH981" si="236">LEN(U974)</f>
        <v>14</v>
      </c>
      <c r="BI974" s="159">
        <f t="shared" ref="BI974:BJ981" si="237">LEN(AQ974)</f>
        <v>14</v>
      </c>
      <c r="BJ974" s="159">
        <f t="shared" si="237"/>
        <v>11</v>
      </c>
    </row>
    <row r="975" spans="1:62" s="159" customFormat="1" ht="17.25" thickTop="1" thickBot="1">
      <c r="A975" s="326" t="s">
        <v>4274</v>
      </c>
      <c r="B975" s="327" t="s">
        <v>4275</v>
      </c>
      <c r="C975" s="149" t="s">
        <v>99</v>
      </c>
      <c r="D975" s="151">
        <v>7000</v>
      </c>
      <c r="E975" s="151">
        <v>1575</v>
      </c>
      <c r="F975" s="151"/>
      <c r="G975" s="151">
        <f t="shared" si="226"/>
        <v>8575</v>
      </c>
      <c r="H975" s="379" t="s">
        <v>4113</v>
      </c>
      <c r="I975" s="379"/>
      <c r="J975" s="150">
        <v>70000</v>
      </c>
      <c r="K975" s="151">
        <f t="shared" si="227"/>
        <v>61946.902654867263</v>
      </c>
      <c r="L975" s="151">
        <f t="shared" si="228"/>
        <v>8053.0973451327445</v>
      </c>
      <c r="M975" s="369" t="s">
        <v>4276</v>
      </c>
      <c r="N975" s="328">
        <v>1653</v>
      </c>
      <c r="O975" s="329">
        <v>60</v>
      </c>
      <c r="P975" s="151">
        <f t="shared" si="229"/>
        <v>63000</v>
      </c>
      <c r="Q975" s="327">
        <v>42843</v>
      </c>
      <c r="R975" s="330" t="s">
        <v>4277</v>
      </c>
      <c r="S975" s="330"/>
      <c r="T975" s="331" t="s">
        <v>4278</v>
      </c>
      <c r="U975" s="332">
        <v>29107010100303</v>
      </c>
      <c r="V975" s="326"/>
      <c r="W975" s="149" t="s">
        <v>4279</v>
      </c>
      <c r="X975" s="149"/>
      <c r="Y975" s="149" t="s">
        <v>4188</v>
      </c>
      <c r="Z975" s="150"/>
      <c r="AA975" s="151">
        <f t="shared" si="230"/>
        <v>8575</v>
      </c>
      <c r="AB975" s="333">
        <f t="shared" si="231"/>
        <v>-61425</v>
      </c>
      <c r="AC975" s="327"/>
      <c r="AD975" s="149"/>
      <c r="AE975" s="327"/>
      <c r="AF975" s="334" t="s">
        <v>279</v>
      </c>
      <c r="AG975" s="334" t="s">
        <v>280</v>
      </c>
      <c r="AH975" s="149" t="s">
        <v>39</v>
      </c>
      <c r="AI975" s="149" t="s">
        <v>94</v>
      </c>
      <c r="AJ975" s="335" t="s">
        <v>50</v>
      </c>
      <c r="AK975" s="149"/>
      <c r="AL975" s="327"/>
      <c r="AM975" s="149"/>
      <c r="AN975" s="327"/>
      <c r="AO975" s="149" t="s">
        <v>4276</v>
      </c>
      <c r="AP975" s="149" t="s">
        <v>4280</v>
      </c>
      <c r="AQ975" s="332"/>
      <c r="AR975" s="330"/>
      <c r="AS975" s="149"/>
      <c r="AT975" s="149"/>
      <c r="AU975" s="149" t="s">
        <v>4281</v>
      </c>
      <c r="AV975" s="149" t="s">
        <v>4192</v>
      </c>
      <c r="AW975" s="149" t="s">
        <v>4264</v>
      </c>
      <c r="AX975" s="336">
        <v>5600</v>
      </c>
      <c r="AY975" s="336"/>
      <c r="AZ975" s="336">
        <f t="shared" si="232"/>
        <v>1959.9999999999998</v>
      </c>
      <c r="BA975" s="149"/>
      <c r="BB975" s="149" t="s">
        <v>4198</v>
      </c>
      <c r="BC975" s="149"/>
      <c r="BD975" s="160">
        <f t="shared" si="233"/>
        <v>0.1</v>
      </c>
      <c r="BE975" s="160">
        <f t="shared" si="234"/>
        <v>2.5000000000000001E-2</v>
      </c>
      <c r="BF975" s="159">
        <f t="shared" si="235"/>
        <v>11</v>
      </c>
      <c r="BG975" s="159">
        <f t="shared" si="235"/>
        <v>0</v>
      </c>
      <c r="BH975" s="159">
        <f t="shared" si="236"/>
        <v>14</v>
      </c>
      <c r="BI975" s="159">
        <f t="shared" si="237"/>
        <v>0</v>
      </c>
      <c r="BJ975" s="159">
        <f t="shared" si="237"/>
        <v>0</v>
      </c>
    </row>
    <row r="976" spans="1:62" s="159" customFormat="1" ht="17.25" thickTop="1" thickBot="1">
      <c r="A976" s="326">
        <v>24166</v>
      </c>
      <c r="B976" s="327">
        <v>42784</v>
      </c>
      <c r="C976" s="149" t="s">
        <v>103</v>
      </c>
      <c r="D976" s="151">
        <v>5000</v>
      </c>
      <c r="E976" s="151"/>
      <c r="F976" s="151"/>
      <c r="G976" s="151">
        <f t="shared" si="226"/>
        <v>5000</v>
      </c>
      <c r="H976" s="149"/>
      <c r="I976" s="149"/>
      <c r="J976" s="380">
        <v>130000</v>
      </c>
      <c r="K976" s="151">
        <f t="shared" si="227"/>
        <v>115044.24778761063</v>
      </c>
      <c r="L976" s="151">
        <f t="shared" si="228"/>
        <v>14955.752212389381</v>
      </c>
      <c r="M976" s="378" t="s">
        <v>4282</v>
      </c>
      <c r="N976" s="328"/>
      <c r="O976" s="329"/>
      <c r="P976" s="151">
        <f t="shared" si="229"/>
        <v>125000</v>
      </c>
      <c r="Q976" s="327">
        <v>42784</v>
      </c>
      <c r="R976" s="330" t="s">
        <v>4283</v>
      </c>
      <c r="S976" s="330"/>
      <c r="T976" s="331"/>
      <c r="U976" s="332">
        <v>27405180102517</v>
      </c>
      <c r="V976" s="326"/>
      <c r="W976" s="149" t="s">
        <v>4284</v>
      </c>
      <c r="X976" s="149"/>
      <c r="Y976" s="149"/>
      <c r="Z976" s="150"/>
      <c r="AA976" s="151">
        <f t="shared" si="230"/>
        <v>5000</v>
      </c>
      <c r="AB976" s="333">
        <f t="shared" si="231"/>
        <v>-125000</v>
      </c>
      <c r="AC976" s="327"/>
      <c r="AD976" s="149"/>
      <c r="AE976" s="327"/>
      <c r="AF976" s="334" t="s">
        <v>339</v>
      </c>
      <c r="AG976" s="334" t="s">
        <v>280</v>
      </c>
      <c r="AH976" s="149"/>
      <c r="AI976" s="149"/>
      <c r="AJ976" s="335"/>
      <c r="AK976" s="149"/>
      <c r="AL976" s="327"/>
      <c r="AM976" s="149"/>
      <c r="AN976" s="327"/>
      <c r="AO976" s="327"/>
      <c r="AP976" s="149"/>
      <c r="AQ976" s="332"/>
      <c r="AR976" s="330"/>
      <c r="AS976" s="149"/>
      <c r="AT976" s="149"/>
      <c r="AU976" s="149"/>
      <c r="AV976" s="149"/>
      <c r="AW976" s="149"/>
      <c r="AX976" s="336"/>
      <c r="AY976" s="336"/>
      <c r="AZ976" s="336">
        <f t="shared" si="232"/>
        <v>0</v>
      </c>
      <c r="BA976" s="149"/>
      <c r="BB976" s="149"/>
      <c r="BC976" s="149"/>
      <c r="BD976" s="160">
        <f t="shared" si="233"/>
        <v>3.8461538461538464E-2</v>
      </c>
      <c r="BE976" s="160">
        <f t="shared" si="234"/>
        <v>0</v>
      </c>
      <c r="BF976" s="159">
        <f t="shared" si="235"/>
        <v>11</v>
      </c>
      <c r="BG976" s="159">
        <f t="shared" si="235"/>
        <v>0</v>
      </c>
      <c r="BH976" s="159">
        <f t="shared" si="236"/>
        <v>14</v>
      </c>
      <c r="BI976" s="159">
        <f t="shared" si="237"/>
        <v>0</v>
      </c>
      <c r="BJ976" s="159">
        <f t="shared" si="237"/>
        <v>0</v>
      </c>
    </row>
    <row r="977" spans="1:62" s="159" customFormat="1" ht="17.25" customHeight="1" thickTop="1" thickBot="1">
      <c r="A977" s="326">
        <v>24880</v>
      </c>
      <c r="B977" s="327">
        <v>42847</v>
      </c>
      <c r="C977" s="149" t="s">
        <v>103</v>
      </c>
      <c r="D977" s="151">
        <v>1000</v>
      </c>
      <c r="E977" s="151"/>
      <c r="F977" s="151"/>
      <c r="G977" s="151">
        <f t="shared" si="226"/>
        <v>1000</v>
      </c>
      <c r="H977" s="149"/>
      <c r="I977" s="149"/>
      <c r="J977" s="150">
        <v>130000</v>
      </c>
      <c r="K977" s="151">
        <f t="shared" si="227"/>
        <v>115044.24778761063</v>
      </c>
      <c r="L977" s="151">
        <f t="shared" si="228"/>
        <v>14955.752212389381</v>
      </c>
      <c r="M977" s="369" t="s">
        <v>4285</v>
      </c>
      <c r="N977" s="328"/>
      <c r="O977" s="329"/>
      <c r="P977" s="151">
        <f t="shared" si="229"/>
        <v>129000</v>
      </c>
      <c r="Q977" s="327">
        <v>42847</v>
      </c>
      <c r="R977" s="330" t="s">
        <v>4286</v>
      </c>
      <c r="S977" s="330"/>
      <c r="T977" s="331"/>
      <c r="U977" s="332">
        <v>28001010110795</v>
      </c>
      <c r="V977" s="326"/>
      <c r="W977" s="149"/>
      <c r="X977" s="149"/>
      <c r="Y977" s="149"/>
      <c r="Z977" s="150"/>
      <c r="AA977" s="151">
        <f t="shared" si="230"/>
        <v>1000</v>
      </c>
      <c r="AB977" s="333">
        <f t="shared" si="231"/>
        <v>-129000</v>
      </c>
      <c r="AC977" s="327"/>
      <c r="AD977" s="149"/>
      <c r="AE977" s="327"/>
      <c r="AF977" s="334" t="s">
        <v>339</v>
      </c>
      <c r="AG977" s="334" t="s">
        <v>280</v>
      </c>
      <c r="AH977" s="149"/>
      <c r="AI977" s="149"/>
      <c r="AJ977" s="335"/>
      <c r="AK977" s="149"/>
      <c r="AL977" s="327"/>
      <c r="AM977" s="149"/>
      <c r="AN977" s="327"/>
      <c r="AO977" s="149" t="s">
        <v>4285</v>
      </c>
      <c r="AP977" s="149"/>
      <c r="AQ977" s="332"/>
      <c r="AR977" s="330"/>
      <c r="AS977" s="149" t="s">
        <v>235</v>
      </c>
      <c r="AT977" s="149"/>
      <c r="AU977" s="149"/>
      <c r="AV977" s="149"/>
      <c r="AW977" s="149"/>
      <c r="AX977" s="336"/>
      <c r="AY977" s="336"/>
      <c r="AZ977" s="336">
        <f t="shared" si="232"/>
        <v>0</v>
      </c>
      <c r="BA977" s="149"/>
      <c r="BB977" s="149"/>
      <c r="BC977" s="149"/>
      <c r="BD977" s="160">
        <f t="shared" si="233"/>
        <v>7.6923076923076927E-3</v>
      </c>
      <c r="BE977" s="160">
        <f t="shared" si="234"/>
        <v>0</v>
      </c>
      <c r="BF977" s="159">
        <f t="shared" si="235"/>
        <v>11</v>
      </c>
      <c r="BG977" s="159">
        <f t="shared" si="235"/>
        <v>0</v>
      </c>
      <c r="BH977" s="159">
        <f t="shared" si="236"/>
        <v>14</v>
      </c>
      <c r="BI977" s="159">
        <f t="shared" si="237"/>
        <v>0</v>
      </c>
      <c r="BJ977" s="159">
        <f t="shared" si="237"/>
        <v>0</v>
      </c>
    </row>
    <row r="978" spans="1:62" s="159" customFormat="1" ht="17.25" thickTop="1" thickBot="1">
      <c r="A978" s="326">
        <v>21960</v>
      </c>
      <c r="B978" s="327">
        <v>42810</v>
      </c>
      <c r="C978" s="149" t="s">
        <v>101</v>
      </c>
      <c r="D978" s="151">
        <v>200</v>
      </c>
      <c r="E978" s="151"/>
      <c r="F978" s="151"/>
      <c r="G978" s="151">
        <f t="shared" si="226"/>
        <v>200</v>
      </c>
      <c r="H978" s="149"/>
      <c r="I978" s="149"/>
      <c r="J978" s="380">
        <v>120000</v>
      </c>
      <c r="K978" s="151">
        <f t="shared" si="227"/>
        <v>106194.69026548673</v>
      </c>
      <c r="L978" s="151">
        <f t="shared" si="228"/>
        <v>13805.309734513276</v>
      </c>
      <c r="M978" s="327" t="s">
        <v>4287</v>
      </c>
      <c r="N978" s="328"/>
      <c r="O978" s="329"/>
      <c r="P978" s="151">
        <f t="shared" si="229"/>
        <v>119800</v>
      </c>
      <c r="Q978" s="327">
        <v>42810</v>
      </c>
      <c r="R978" s="330" t="s">
        <v>4288</v>
      </c>
      <c r="S978" s="330"/>
      <c r="T978" s="331"/>
      <c r="U978" s="332">
        <v>28108051702477</v>
      </c>
      <c r="V978" s="326"/>
      <c r="W978" s="149"/>
      <c r="X978" s="149"/>
      <c r="Y978" s="149"/>
      <c r="Z978" s="150"/>
      <c r="AA978" s="151">
        <f t="shared" si="230"/>
        <v>200</v>
      </c>
      <c r="AB978" s="333">
        <f t="shared" si="231"/>
        <v>-119800</v>
      </c>
      <c r="AC978" s="327"/>
      <c r="AD978" s="149"/>
      <c r="AE978" s="327"/>
      <c r="AF978" s="334" t="s">
        <v>3587</v>
      </c>
      <c r="AG978" s="334" t="s">
        <v>336</v>
      </c>
      <c r="AH978" s="149"/>
      <c r="AI978" s="149"/>
      <c r="AJ978" s="335"/>
      <c r="AK978" s="149"/>
      <c r="AL978" s="327"/>
      <c r="AM978" s="149"/>
      <c r="AN978" s="327"/>
      <c r="AO978" s="327"/>
      <c r="AP978" s="149"/>
      <c r="AQ978" s="332"/>
      <c r="AR978" s="330"/>
      <c r="AS978" s="149" t="s">
        <v>3947</v>
      </c>
      <c r="AT978" s="149"/>
      <c r="AU978" s="149"/>
      <c r="AV978" s="149"/>
      <c r="AW978" s="149"/>
      <c r="AX978" s="336"/>
      <c r="AY978" s="336"/>
      <c r="AZ978" s="336">
        <f t="shared" si="232"/>
        <v>0</v>
      </c>
      <c r="BA978" s="149"/>
      <c r="BB978" s="149"/>
      <c r="BC978" s="149"/>
      <c r="BD978" s="160">
        <f t="shared" si="233"/>
        <v>1.6666666666666668E-3</v>
      </c>
      <c r="BE978" s="160">
        <f t="shared" si="234"/>
        <v>0</v>
      </c>
      <c r="BF978" s="159">
        <f t="shared" si="235"/>
        <v>11</v>
      </c>
      <c r="BG978" s="159">
        <f t="shared" si="235"/>
        <v>0</v>
      </c>
      <c r="BH978" s="159">
        <f t="shared" si="236"/>
        <v>14</v>
      </c>
      <c r="BI978" s="159">
        <f t="shared" si="237"/>
        <v>0</v>
      </c>
      <c r="BJ978" s="159">
        <f t="shared" si="237"/>
        <v>0</v>
      </c>
    </row>
    <row r="979" spans="1:62" s="159" customFormat="1" ht="17.25" thickTop="1" thickBot="1">
      <c r="A979" s="326">
        <v>24030</v>
      </c>
      <c r="B979" s="327">
        <v>42774</v>
      </c>
      <c r="C979" s="149" t="s">
        <v>103</v>
      </c>
      <c r="D979" s="151">
        <v>1000</v>
      </c>
      <c r="E979" s="151"/>
      <c r="F979" s="151"/>
      <c r="G979" s="151">
        <f t="shared" si="226"/>
        <v>1000</v>
      </c>
      <c r="H979" s="149"/>
      <c r="I979" s="149"/>
      <c r="J979" s="380">
        <v>70000</v>
      </c>
      <c r="K979" s="151">
        <f t="shared" si="227"/>
        <v>61946.902654867263</v>
      </c>
      <c r="L979" s="151">
        <f t="shared" si="228"/>
        <v>8053.0973451327445</v>
      </c>
      <c r="M979" s="327" t="s">
        <v>4289</v>
      </c>
      <c r="N979" s="328"/>
      <c r="O979" s="329"/>
      <c r="P979" s="151">
        <f t="shared" si="229"/>
        <v>69000</v>
      </c>
      <c r="Q979" s="327">
        <v>42774</v>
      </c>
      <c r="R979" s="330" t="s">
        <v>4290</v>
      </c>
      <c r="S979" s="330"/>
      <c r="T979" s="331"/>
      <c r="U979" s="332">
        <v>28409242100779</v>
      </c>
      <c r="V979" s="326"/>
      <c r="W979" s="149"/>
      <c r="X979" s="149"/>
      <c r="Y979" s="149"/>
      <c r="Z979" s="150"/>
      <c r="AA979" s="151">
        <f t="shared" si="230"/>
        <v>1000</v>
      </c>
      <c r="AB979" s="333">
        <f t="shared" si="231"/>
        <v>-69000</v>
      </c>
      <c r="AC979" s="327"/>
      <c r="AD979" s="149"/>
      <c r="AE979" s="327"/>
      <c r="AF979" s="334" t="s">
        <v>281</v>
      </c>
      <c r="AG979" s="334" t="s">
        <v>276</v>
      </c>
      <c r="AH979" s="149"/>
      <c r="AI979" s="149"/>
      <c r="AJ979" s="335"/>
      <c r="AK979" s="149"/>
      <c r="AL979" s="327"/>
      <c r="AM979" s="149"/>
      <c r="AN979" s="327"/>
      <c r="AO979" s="149" t="s">
        <v>4289</v>
      </c>
      <c r="AP979" s="149" t="s">
        <v>4291</v>
      </c>
      <c r="AQ979" s="332">
        <v>28808180101905</v>
      </c>
      <c r="AR979" s="330"/>
      <c r="AS979" s="149" t="s">
        <v>4292</v>
      </c>
      <c r="AT979" s="149"/>
      <c r="AU979" s="149"/>
      <c r="AV979" s="149"/>
      <c r="AW979" s="149"/>
      <c r="AX979" s="336"/>
      <c r="AY979" s="336"/>
      <c r="AZ979" s="336">
        <f t="shared" si="232"/>
        <v>0</v>
      </c>
      <c r="BA979" s="149"/>
      <c r="BB979" s="149"/>
      <c r="BC979" s="149"/>
      <c r="BD979" s="160">
        <f t="shared" si="233"/>
        <v>1.4285714285714285E-2</v>
      </c>
      <c r="BE979" s="160">
        <f t="shared" si="234"/>
        <v>0</v>
      </c>
      <c r="BF979" s="159">
        <f t="shared" si="235"/>
        <v>11</v>
      </c>
      <c r="BG979" s="159">
        <f t="shared" si="235"/>
        <v>0</v>
      </c>
      <c r="BH979" s="159">
        <f t="shared" si="236"/>
        <v>14</v>
      </c>
      <c r="BI979" s="159">
        <f t="shared" si="237"/>
        <v>14</v>
      </c>
      <c r="BJ979" s="159">
        <f t="shared" si="237"/>
        <v>0</v>
      </c>
    </row>
    <row r="980" spans="1:62" s="159" customFormat="1" ht="17.25" thickTop="1" thickBot="1">
      <c r="A980" s="326" t="s">
        <v>4293</v>
      </c>
      <c r="B980" s="327" t="s">
        <v>4294</v>
      </c>
      <c r="C980" s="149" t="s">
        <v>103</v>
      </c>
      <c r="D980" s="151">
        <v>7750</v>
      </c>
      <c r="E980" s="151">
        <f>1000+700+7500-7750</f>
        <v>1450</v>
      </c>
      <c r="F980" s="151"/>
      <c r="G980" s="151">
        <f t="shared" si="226"/>
        <v>9200</v>
      </c>
      <c r="H980" s="368" t="s">
        <v>2492</v>
      </c>
      <c r="I980" s="368"/>
      <c r="J980" s="150">
        <v>77750</v>
      </c>
      <c r="K980" s="151">
        <f t="shared" si="227"/>
        <v>68805.309734513285</v>
      </c>
      <c r="L980" s="151">
        <f t="shared" si="228"/>
        <v>8944.6902654867281</v>
      </c>
      <c r="M980" s="149" t="s">
        <v>4295</v>
      </c>
      <c r="N980" s="328">
        <v>1678</v>
      </c>
      <c r="O980" s="329">
        <v>72</v>
      </c>
      <c r="P980" s="151">
        <f t="shared" si="229"/>
        <v>70000</v>
      </c>
      <c r="Q980" s="327">
        <v>42806</v>
      </c>
      <c r="R980" s="330" t="s">
        <v>4296</v>
      </c>
      <c r="S980" s="330" t="s">
        <v>4297</v>
      </c>
      <c r="T980" s="331" t="s">
        <v>4298</v>
      </c>
      <c r="U980" s="332">
        <v>27605160100371</v>
      </c>
      <c r="V980" s="326"/>
      <c r="W980" s="149" t="s">
        <v>4299</v>
      </c>
      <c r="X980" s="149"/>
      <c r="Y980" s="149" t="s">
        <v>4300</v>
      </c>
      <c r="Z980" s="150"/>
      <c r="AA980" s="151">
        <f t="shared" si="230"/>
        <v>9200</v>
      </c>
      <c r="AB980" s="333">
        <f t="shared" si="231"/>
        <v>-68550</v>
      </c>
      <c r="AC980" s="327"/>
      <c r="AD980" s="149"/>
      <c r="AE980" s="327"/>
      <c r="AF980" s="334" t="s">
        <v>342</v>
      </c>
      <c r="AG980" s="334" t="s">
        <v>336</v>
      </c>
      <c r="AH980" s="149" t="s">
        <v>87</v>
      </c>
      <c r="AI980" s="149" t="s">
        <v>94</v>
      </c>
      <c r="AJ980" s="335" t="s">
        <v>50</v>
      </c>
      <c r="AK980" s="149"/>
      <c r="AL980" s="327"/>
      <c r="AM980" s="149"/>
      <c r="AN980" s="327"/>
      <c r="AO980" s="149" t="s">
        <v>4295</v>
      </c>
      <c r="AP980" s="149" t="s">
        <v>4301</v>
      </c>
      <c r="AQ980" s="332">
        <v>27806080400124</v>
      </c>
      <c r="AR980" s="330" t="s">
        <v>4302</v>
      </c>
      <c r="AS980" s="149"/>
      <c r="AT980" s="149"/>
      <c r="AU980" s="149" t="s">
        <v>102</v>
      </c>
      <c r="AV980" s="149" t="s">
        <v>261</v>
      </c>
      <c r="AW980" s="149" t="s">
        <v>252</v>
      </c>
      <c r="AX980" s="336">
        <v>15000</v>
      </c>
      <c r="AY980" s="336"/>
      <c r="AZ980" s="336">
        <f t="shared" si="232"/>
        <v>5250</v>
      </c>
      <c r="BA980" s="327">
        <v>42772</v>
      </c>
      <c r="BB980" s="149"/>
      <c r="BC980" s="149" t="s">
        <v>4303</v>
      </c>
      <c r="BD980" s="160">
        <f t="shared" si="233"/>
        <v>9.9678456591639875E-2</v>
      </c>
      <c r="BE980" s="160">
        <f t="shared" si="234"/>
        <v>2.0714285714285713E-2</v>
      </c>
      <c r="BF980" s="159">
        <f t="shared" si="235"/>
        <v>11</v>
      </c>
      <c r="BG980" s="159">
        <f t="shared" si="235"/>
        <v>11</v>
      </c>
      <c r="BH980" s="159">
        <f t="shared" si="236"/>
        <v>14</v>
      </c>
      <c r="BI980" s="159">
        <f t="shared" si="237"/>
        <v>14</v>
      </c>
      <c r="BJ980" s="159">
        <f t="shared" si="237"/>
        <v>11</v>
      </c>
    </row>
    <row r="981" spans="1:62" s="159" customFormat="1" ht="17.25" thickTop="1" thickBot="1">
      <c r="A981" s="326">
        <v>23854</v>
      </c>
      <c r="B981" s="327">
        <v>42763</v>
      </c>
      <c r="C981" s="149" t="s">
        <v>103</v>
      </c>
      <c r="D981" s="151">
        <v>1000</v>
      </c>
      <c r="E981" s="151"/>
      <c r="F981" s="151"/>
      <c r="G981" s="151">
        <f t="shared" si="226"/>
        <v>1000</v>
      </c>
      <c r="H981" s="149"/>
      <c r="I981" s="149"/>
      <c r="J981" s="150">
        <v>120000</v>
      </c>
      <c r="K981" s="151">
        <f t="shared" si="227"/>
        <v>106194.69026548673</v>
      </c>
      <c r="L981" s="151">
        <f t="shared" si="228"/>
        <v>13805.309734513276</v>
      </c>
      <c r="M981" s="378" t="s">
        <v>4304</v>
      </c>
      <c r="N981" s="328"/>
      <c r="O981" s="329"/>
      <c r="P981" s="151">
        <f t="shared" si="229"/>
        <v>119000</v>
      </c>
      <c r="Q981" s="327">
        <v>42763</v>
      </c>
      <c r="R981" s="330" t="s">
        <v>4305</v>
      </c>
      <c r="S981" s="330"/>
      <c r="T981" s="331"/>
      <c r="U981" s="332">
        <v>28508260104097</v>
      </c>
      <c r="V981" s="326"/>
      <c r="W981" s="149" t="s">
        <v>4306</v>
      </c>
      <c r="X981" s="149"/>
      <c r="Y981" s="149"/>
      <c r="Z981" s="150"/>
      <c r="AA981" s="151">
        <f t="shared" si="230"/>
        <v>1000</v>
      </c>
      <c r="AB981" s="333">
        <f t="shared" si="231"/>
        <v>-119000</v>
      </c>
      <c r="AC981" s="327"/>
      <c r="AD981" s="149"/>
      <c r="AE981" s="327"/>
      <c r="AF981" s="334" t="s">
        <v>343</v>
      </c>
      <c r="AG981" s="334" t="s">
        <v>280</v>
      </c>
      <c r="AH981" s="149"/>
      <c r="AI981" s="149"/>
      <c r="AJ981" s="335"/>
      <c r="AK981" s="149"/>
      <c r="AL981" s="327"/>
      <c r="AM981" s="149"/>
      <c r="AN981" s="327"/>
      <c r="AO981" s="149" t="s">
        <v>4304</v>
      </c>
      <c r="AP981" s="149" t="s">
        <v>113</v>
      </c>
      <c r="AQ981" s="332"/>
      <c r="AR981" s="330"/>
      <c r="AS981" s="149"/>
      <c r="AT981" s="149"/>
      <c r="AU981" s="149"/>
      <c r="AV981" s="149"/>
      <c r="AW981" s="149"/>
      <c r="AX981" s="336"/>
      <c r="AY981" s="336"/>
      <c r="AZ981" s="336">
        <f t="shared" si="232"/>
        <v>0</v>
      </c>
      <c r="BA981" s="149"/>
      <c r="BB981" s="149"/>
      <c r="BC981" s="149"/>
      <c r="BD981" s="160">
        <f t="shared" si="233"/>
        <v>8.3333333333333332E-3</v>
      </c>
      <c r="BE981" s="160">
        <f t="shared" si="234"/>
        <v>0</v>
      </c>
      <c r="BF981" s="159">
        <f t="shared" si="235"/>
        <v>11</v>
      </c>
      <c r="BG981" s="159">
        <f t="shared" si="235"/>
        <v>0</v>
      </c>
      <c r="BH981" s="159">
        <f t="shared" si="236"/>
        <v>14</v>
      </c>
      <c r="BI981" s="159">
        <f t="shared" si="237"/>
        <v>0</v>
      </c>
      <c r="BJ981" s="159">
        <f t="shared" si="237"/>
        <v>0</v>
      </c>
    </row>
    <row r="982" spans="1:62" s="159" customFormat="1" ht="17.25" thickTop="1" thickBot="1">
      <c r="A982" s="326" t="s">
        <v>4307</v>
      </c>
      <c r="B982" s="327" t="s">
        <v>4308</v>
      </c>
      <c r="C982" s="149" t="s">
        <v>4309</v>
      </c>
      <c r="D982" s="151">
        <v>13970</v>
      </c>
      <c r="E982" s="151"/>
      <c r="F982" s="151"/>
      <c r="G982" s="151">
        <v>13970</v>
      </c>
      <c r="H982" s="149"/>
      <c r="I982" s="149"/>
      <c r="J982" s="150">
        <v>70000</v>
      </c>
      <c r="K982" s="151">
        <v>61946.902654867263</v>
      </c>
      <c r="L982" s="151">
        <v>8053.0973451327445</v>
      </c>
      <c r="M982" s="378" t="s">
        <v>4310</v>
      </c>
      <c r="N982" s="328"/>
      <c r="O982" s="329"/>
      <c r="P982" s="151">
        <v>56030</v>
      </c>
      <c r="Q982" s="327">
        <v>42829</v>
      </c>
      <c r="R982" s="330" t="s">
        <v>4311</v>
      </c>
      <c r="S982" s="330"/>
      <c r="T982" s="331" t="s">
        <v>4312</v>
      </c>
      <c r="U982" s="332">
        <v>27011271400318</v>
      </c>
      <c r="V982" s="326"/>
      <c r="W982" s="149"/>
      <c r="X982" s="149"/>
      <c r="Y982" s="149"/>
      <c r="Z982" s="150"/>
      <c r="AA982" s="151">
        <v>13970</v>
      </c>
      <c r="AB982" s="333">
        <v>-56030</v>
      </c>
      <c r="AC982" s="327"/>
      <c r="AD982" s="149"/>
      <c r="AE982" s="327"/>
      <c r="AF982" s="334" t="s">
        <v>341</v>
      </c>
      <c r="AG982" s="334" t="s">
        <v>276</v>
      </c>
      <c r="AH982" s="149"/>
      <c r="AI982" s="149"/>
      <c r="AJ982" s="335"/>
      <c r="AK982" s="149"/>
      <c r="AL982" s="327"/>
      <c r="AM982" s="149"/>
      <c r="AN982" s="327"/>
      <c r="AO982" s="327"/>
      <c r="AP982" s="149"/>
      <c r="AQ982" s="332"/>
      <c r="AR982" s="330"/>
      <c r="AS982" s="149"/>
      <c r="AT982" s="149"/>
      <c r="AU982" s="149"/>
      <c r="AV982" s="149"/>
      <c r="AW982" s="149"/>
      <c r="AX982" s="336"/>
      <c r="AY982" s="336"/>
      <c r="AZ982" s="336">
        <v>0</v>
      </c>
      <c r="BA982" s="149"/>
      <c r="BB982" s="149"/>
      <c r="BC982" s="149"/>
      <c r="BD982" s="160">
        <v>0.19957142857142857</v>
      </c>
      <c r="BE982" s="160">
        <v>0</v>
      </c>
      <c r="BF982" s="159">
        <v>11</v>
      </c>
      <c r="BG982" s="159">
        <v>0</v>
      </c>
      <c r="BH982" s="159">
        <v>14</v>
      </c>
      <c r="BI982" s="159">
        <v>0</v>
      </c>
      <c r="BJ982" s="159">
        <v>0</v>
      </c>
    </row>
    <row r="983" spans="1:62" s="159" customFormat="1" ht="17.25" thickTop="1" thickBot="1">
      <c r="A983" s="326">
        <v>24936</v>
      </c>
      <c r="B983" s="327">
        <v>42851</v>
      </c>
      <c r="C983" s="149" t="s">
        <v>103</v>
      </c>
      <c r="D983" s="151">
        <v>31700</v>
      </c>
      <c r="E983" s="151"/>
      <c r="F983" s="151"/>
      <c r="G983" s="151">
        <f>D983+E983</f>
        <v>31700</v>
      </c>
      <c r="H983" s="149"/>
      <c r="I983" s="149"/>
      <c r="J983" s="150">
        <v>137750</v>
      </c>
      <c r="K983" s="151">
        <f t="shared" ref="K983:K1022" si="238">J983/(1.13)</f>
        <v>121902.65486725664</v>
      </c>
      <c r="L983" s="151">
        <f t="shared" ref="L983:L1022" si="239">K983*0.13</f>
        <v>15847.345132743363</v>
      </c>
      <c r="M983" s="369" t="s">
        <v>4313</v>
      </c>
      <c r="N983" s="328"/>
      <c r="O983" s="329"/>
      <c r="P983" s="151">
        <f>J983-D983</f>
        <v>106050</v>
      </c>
      <c r="Q983" s="327">
        <v>42851</v>
      </c>
      <c r="R983" s="330" t="s">
        <v>4314</v>
      </c>
      <c r="S983" s="330"/>
      <c r="T983" s="331"/>
      <c r="U983" s="332">
        <v>27106030103453</v>
      </c>
      <c r="V983" s="326"/>
      <c r="W983" s="149"/>
      <c r="X983" s="149"/>
      <c r="Y983" s="149"/>
      <c r="Z983" s="150"/>
      <c r="AA983" s="151">
        <f>G983+Z983</f>
        <v>31700</v>
      </c>
      <c r="AB983" s="333">
        <f>AA983-J983</f>
        <v>-106050</v>
      </c>
      <c r="AC983" s="327"/>
      <c r="AD983" s="149"/>
      <c r="AE983" s="327"/>
      <c r="AF983" s="334" t="s">
        <v>343</v>
      </c>
      <c r="AG983" s="334" t="s">
        <v>280</v>
      </c>
      <c r="AH983" s="149"/>
      <c r="AI983" s="149"/>
      <c r="AJ983" s="335"/>
      <c r="AK983" s="149"/>
      <c r="AL983" s="327"/>
      <c r="AM983" s="149"/>
      <c r="AN983" s="327"/>
      <c r="AO983" s="327"/>
      <c r="AP983" s="149"/>
      <c r="AQ983" s="332"/>
      <c r="AR983" s="330"/>
      <c r="AS983" s="149" t="s">
        <v>4315</v>
      </c>
      <c r="AT983" s="149"/>
      <c r="AU983" s="149"/>
      <c r="AV983" s="149"/>
      <c r="AW983" s="149"/>
      <c r="AX983" s="336"/>
      <c r="AY983" s="336"/>
      <c r="AZ983" s="336">
        <f>(AX983*35%)-AY983</f>
        <v>0</v>
      </c>
      <c r="BA983" s="149"/>
      <c r="BB983" s="149"/>
      <c r="BC983" s="149"/>
      <c r="BD983" s="160">
        <f>D983/J983</f>
        <v>0.23012704174228676</v>
      </c>
      <c r="BE983" s="160">
        <f>E983/P983</f>
        <v>0</v>
      </c>
      <c r="BF983" s="159">
        <f t="shared" ref="BF983:BG987" si="240">LEN(R983)</f>
        <v>11</v>
      </c>
      <c r="BG983" s="159">
        <f t="shared" si="240"/>
        <v>0</v>
      </c>
      <c r="BH983" s="159">
        <f>LEN(U983)</f>
        <v>14</v>
      </c>
      <c r="BI983" s="159">
        <f t="shared" ref="BI983:BJ987" si="241">LEN(AQ983)</f>
        <v>0</v>
      </c>
      <c r="BJ983" s="159">
        <f t="shared" si="241"/>
        <v>0</v>
      </c>
    </row>
    <row r="984" spans="1:62" s="159" customFormat="1" ht="17.25" thickTop="1" thickBot="1">
      <c r="A984" s="326">
        <v>24979</v>
      </c>
      <c r="B984" s="327">
        <v>42856</v>
      </c>
      <c r="C984" s="149" t="s">
        <v>103</v>
      </c>
      <c r="D984" s="151">
        <v>58900</v>
      </c>
      <c r="E984" s="151">
        <f>60000-58900</f>
        <v>1100</v>
      </c>
      <c r="F984" s="151"/>
      <c r="G984" s="151">
        <f>D984+E984</f>
        <v>60000</v>
      </c>
      <c r="H984" s="368" t="s">
        <v>2492</v>
      </c>
      <c r="I984" s="368"/>
      <c r="J984" s="150">
        <v>114000</v>
      </c>
      <c r="K984" s="151">
        <f t="shared" si="238"/>
        <v>100884.95575221239</v>
      </c>
      <c r="L984" s="151">
        <f t="shared" si="239"/>
        <v>13115.044247787611</v>
      </c>
      <c r="M984" s="369" t="s">
        <v>4316</v>
      </c>
      <c r="N984" s="328">
        <v>1434</v>
      </c>
      <c r="O984" s="329">
        <v>60</v>
      </c>
      <c r="P984" s="151">
        <f>J984-D984</f>
        <v>55100</v>
      </c>
      <c r="Q984" s="327">
        <v>42857</v>
      </c>
      <c r="R984" s="330" t="s">
        <v>4317</v>
      </c>
      <c r="S984" s="330"/>
      <c r="T984" s="331" t="s">
        <v>4318</v>
      </c>
      <c r="U984" s="332">
        <v>27605030102232</v>
      </c>
      <c r="V984" s="326"/>
      <c r="W984" s="149"/>
      <c r="X984" s="149"/>
      <c r="Y984" s="149" t="s">
        <v>4319</v>
      </c>
      <c r="Z984" s="150"/>
      <c r="AA984" s="151">
        <f>G984+Z984</f>
        <v>60000</v>
      </c>
      <c r="AB984" s="333">
        <f>AA984-J984</f>
        <v>-54000</v>
      </c>
      <c r="AC984" s="327"/>
      <c r="AD984" s="149"/>
      <c r="AE984" s="327"/>
      <c r="AF984" s="334" t="s">
        <v>343</v>
      </c>
      <c r="AG984" s="334" t="s">
        <v>280</v>
      </c>
      <c r="AH984" s="149" t="s">
        <v>39</v>
      </c>
      <c r="AI984" s="149" t="s">
        <v>47</v>
      </c>
      <c r="AJ984" s="335" t="s">
        <v>50</v>
      </c>
      <c r="AK984" s="149"/>
      <c r="AL984" s="327"/>
      <c r="AM984" s="149"/>
      <c r="AN984" s="327"/>
      <c r="AO984" s="149" t="s">
        <v>4320</v>
      </c>
      <c r="AP984" s="149" t="s">
        <v>4321</v>
      </c>
      <c r="AQ984" s="332">
        <v>28004130100083</v>
      </c>
      <c r="AR984" s="330" t="s">
        <v>4322</v>
      </c>
      <c r="AS984" s="149"/>
      <c r="AT984" s="149"/>
      <c r="AU984" s="149" t="s">
        <v>4323</v>
      </c>
      <c r="AV984" s="149" t="s">
        <v>4324</v>
      </c>
      <c r="AW984" s="149" t="s">
        <v>4324</v>
      </c>
      <c r="AX984" s="336">
        <v>45000</v>
      </c>
      <c r="AY984" s="336"/>
      <c r="AZ984" s="336">
        <f>(AX984*35%)-AY984</f>
        <v>15749.999999999998</v>
      </c>
      <c r="BA984" s="149"/>
      <c r="BB984" s="149"/>
      <c r="BC984" s="149"/>
      <c r="BD984" s="160">
        <f>D984/J984</f>
        <v>0.51666666666666672</v>
      </c>
      <c r="BE984" s="160">
        <f>E984/P984</f>
        <v>1.9963702359346643E-2</v>
      </c>
      <c r="BF984" s="159">
        <f t="shared" si="240"/>
        <v>11</v>
      </c>
      <c r="BG984" s="159">
        <f t="shared" si="240"/>
        <v>0</v>
      </c>
      <c r="BH984" s="159">
        <f>LEN(U984)</f>
        <v>14</v>
      </c>
      <c r="BI984" s="159">
        <f t="shared" si="241"/>
        <v>14</v>
      </c>
      <c r="BJ984" s="159">
        <f t="shared" si="241"/>
        <v>11</v>
      </c>
    </row>
    <row r="985" spans="1:62" s="159" customFormat="1" ht="17.25" thickTop="1" thickBot="1">
      <c r="A985" s="326">
        <v>24049</v>
      </c>
      <c r="B985" s="327">
        <v>42775</v>
      </c>
      <c r="C985" s="149" t="s">
        <v>103</v>
      </c>
      <c r="D985" s="151">
        <v>15340</v>
      </c>
      <c r="E985" s="151"/>
      <c r="F985" s="151"/>
      <c r="G985" s="151">
        <f>D985+E985</f>
        <v>15340</v>
      </c>
      <c r="H985" s="149" t="s">
        <v>2492</v>
      </c>
      <c r="I985" s="149"/>
      <c r="J985" s="150">
        <v>130000</v>
      </c>
      <c r="K985" s="151">
        <f t="shared" si="238"/>
        <v>115044.24778761063</v>
      </c>
      <c r="L985" s="151">
        <f t="shared" si="239"/>
        <v>14955.752212389381</v>
      </c>
      <c r="M985" s="378" t="s">
        <v>4325</v>
      </c>
      <c r="N985" s="328"/>
      <c r="O985" s="329"/>
      <c r="P985" s="151">
        <f>J985-D985</f>
        <v>114660</v>
      </c>
      <c r="Q985" s="327">
        <v>42777</v>
      </c>
      <c r="R985" s="330" t="s">
        <v>4326</v>
      </c>
      <c r="S985" s="330"/>
      <c r="T985" s="331"/>
      <c r="U985" s="332">
        <v>28702032602193</v>
      </c>
      <c r="V985" s="326"/>
      <c r="W985" s="149" t="s">
        <v>4327</v>
      </c>
      <c r="X985" s="149"/>
      <c r="Y985" s="149"/>
      <c r="Z985" s="150"/>
      <c r="AA985" s="151">
        <f>G985+Z985</f>
        <v>15340</v>
      </c>
      <c r="AB985" s="333">
        <f>AA985-J985</f>
        <v>-114660</v>
      </c>
      <c r="AC985" s="327"/>
      <c r="AD985" s="149"/>
      <c r="AE985" s="327"/>
      <c r="AF985" s="334" t="s">
        <v>406</v>
      </c>
      <c r="AG985" s="334" t="s">
        <v>280</v>
      </c>
      <c r="AH985" s="149"/>
      <c r="AI985" s="149"/>
      <c r="AJ985" s="335"/>
      <c r="AK985" s="149"/>
      <c r="AL985" s="327"/>
      <c r="AM985" s="149"/>
      <c r="AN985" s="327"/>
      <c r="AO985" s="327"/>
      <c r="AP985" s="149"/>
      <c r="AQ985" s="332"/>
      <c r="AR985" s="330"/>
      <c r="AS985" s="149"/>
      <c r="AT985" s="149"/>
      <c r="AU985" s="149"/>
      <c r="AV985" s="149"/>
      <c r="AW985" s="149"/>
      <c r="AX985" s="336"/>
      <c r="AY985" s="336"/>
      <c r="AZ985" s="336">
        <f>(AX985*35%)-AY985</f>
        <v>0</v>
      </c>
      <c r="BA985" s="149"/>
      <c r="BB985" s="149"/>
      <c r="BC985" s="149"/>
      <c r="BD985" s="160">
        <f>D985/J985</f>
        <v>0.11799999999999999</v>
      </c>
      <c r="BE985" s="160">
        <f>E985/P985</f>
        <v>0</v>
      </c>
      <c r="BF985" s="159">
        <f t="shared" si="240"/>
        <v>11</v>
      </c>
      <c r="BG985" s="159">
        <f t="shared" si="240"/>
        <v>0</v>
      </c>
      <c r="BH985" s="159">
        <f>LEN(U985)</f>
        <v>14</v>
      </c>
      <c r="BI985" s="159">
        <f t="shared" si="241"/>
        <v>0</v>
      </c>
      <c r="BJ985" s="159">
        <f t="shared" si="241"/>
        <v>0</v>
      </c>
    </row>
    <row r="986" spans="1:62" s="159" customFormat="1" ht="17.25" thickTop="1" thickBot="1">
      <c r="A986" s="326">
        <v>24050</v>
      </c>
      <c r="B986" s="327">
        <v>42775</v>
      </c>
      <c r="C986" s="149" t="s">
        <v>103</v>
      </c>
      <c r="D986" s="151">
        <v>17991</v>
      </c>
      <c r="E986" s="151"/>
      <c r="F986" s="151"/>
      <c r="G986" s="151">
        <f>D986+E986</f>
        <v>17991</v>
      </c>
      <c r="H986" s="149" t="s">
        <v>2492</v>
      </c>
      <c r="I986" s="149"/>
      <c r="J986" s="150">
        <v>130000</v>
      </c>
      <c r="K986" s="151">
        <f t="shared" si="238"/>
        <v>115044.24778761063</v>
      </c>
      <c r="L986" s="151">
        <f t="shared" si="239"/>
        <v>14955.752212389381</v>
      </c>
      <c r="M986" s="378" t="s">
        <v>4328</v>
      </c>
      <c r="N986" s="328"/>
      <c r="O986" s="329"/>
      <c r="P986" s="151">
        <f>J986-D986</f>
        <v>112009</v>
      </c>
      <c r="Q986" s="327">
        <v>42777</v>
      </c>
      <c r="R986" s="330" t="s">
        <v>4329</v>
      </c>
      <c r="S986" s="330"/>
      <c r="T986" s="331"/>
      <c r="U986" s="332">
        <v>26104042600871</v>
      </c>
      <c r="V986" s="326"/>
      <c r="W986" s="149" t="s">
        <v>4327</v>
      </c>
      <c r="X986" s="149"/>
      <c r="Y986" s="149"/>
      <c r="Z986" s="150"/>
      <c r="AA986" s="151">
        <f>G986+Z986</f>
        <v>17991</v>
      </c>
      <c r="AB986" s="333">
        <f>AA986-J986</f>
        <v>-112009</v>
      </c>
      <c r="AC986" s="327"/>
      <c r="AD986" s="149"/>
      <c r="AE986" s="327"/>
      <c r="AF986" s="334" t="s">
        <v>406</v>
      </c>
      <c r="AG986" s="334" t="s">
        <v>280</v>
      </c>
      <c r="AH986" s="149"/>
      <c r="AI986" s="149"/>
      <c r="AJ986" s="335"/>
      <c r="AK986" s="149"/>
      <c r="AL986" s="327"/>
      <c r="AM986" s="149"/>
      <c r="AN986" s="327"/>
      <c r="AO986" s="327"/>
      <c r="AP986" s="149"/>
      <c r="AQ986" s="332"/>
      <c r="AR986" s="330"/>
      <c r="AS986" s="149"/>
      <c r="AT986" s="149"/>
      <c r="AU986" s="149"/>
      <c r="AV986" s="149"/>
      <c r="AW986" s="149"/>
      <c r="AX986" s="336"/>
      <c r="AY986" s="336"/>
      <c r="AZ986" s="336">
        <f>(AX986*35%)-AY986</f>
        <v>0</v>
      </c>
      <c r="BA986" s="149"/>
      <c r="BB986" s="149"/>
      <c r="BC986" s="149"/>
      <c r="BD986" s="160">
        <f>D986/J986</f>
        <v>0.1383923076923077</v>
      </c>
      <c r="BE986" s="160">
        <f>E986/P986</f>
        <v>0</v>
      </c>
      <c r="BF986" s="159">
        <f t="shared" si="240"/>
        <v>11</v>
      </c>
      <c r="BG986" s="159">
        <f t="shared" si="240"/>
        <v>0</v>
      </c>
      <c r="BH986" s="159">
        <f>LEN(U986)</f>
        <v>14</v>
      </c>
      <c r="BI986" s="159">
        <f t="shared" si="241"/>
        <v>0</v>
      </c>
      <c r="BJ986" s="159">
        <f t="shared" si="241"/>
        <v>0</v>
      </c>
    </row>
    <row r="987" spans="1:62" s="159" customFormat="1" ht="17.25" thickTop="1" thickBot="1">
      <c r="A987" s="326">
        <v>24708</v>
      </c>
      <c r="B987" s="327">
        <v>42828</v>
      </c>
      <c r="C987" s="149" t="s">
        <v>103</v>
      </c>
      <c r="D987" s="151">
        <v>1000</v>
      </c>
      <c r="E987" s="151"/>
      <c r="F987" s="151"/>
      <c r="G987" s="151">
        <f>D987+E987</f>
        <v>1000</v>
      </c>
      <c r="H987" s="149"/>
      <c r="I987" s="149"/>
      <c r="J987" s="150">
        <v>70000</v>
      </c>
      <c r="K987" s="151">
        <f t="shared" si="238"/>
        <v>61946.902654867263</v>
      </c>
      <c r="L987" s="151">
        <f t="shared" si="239"/>
        <v>8053.0973451327445</v>
      </c>
      <c r="M987" s="378" t="s">
        <v>4330</v>
      </c>
      <c r="N987" s="328"/>
      <c r="O987" s="329"/>
      <c r="P987" s="151">
        <f>J987-D987</f>
        <v>69000</v>
      </c>
      <c r="Q987" s="327">
        <v>42829</v>
      </c>
      <c r="R987" s="330" t="s">
        <v>4331</v>
      </c>
      <c r="S987" s="330"/>
      <c r="T987" s="331"/>
      <c r="U987" s="332">
        <v>26805041401938</v>
      </c>
      <c r="V987" s="326"/>
      <c r="W987" s="149"/>
      <c r="X987" s="149"/>
      <c r="Y987" s="149"/>
      <c r="Z987" s="150"/>
      <c r="AA987" s="151">
        <f>G987+Z987</f>
        <v>1000</v>
      </c>
      <c r="AB987" s="333">
        <f>AA987-J987</f>
        <v>-69000</v>
      </c>
      <c r="AC987" s="327"/>
      <c r="AD987" s="149"/>
      <c r="AE987" s="327"/>
      <c r="AF987" s="334" t="s">
        <v>341</v>
      </c>
      <c r="AG987" s="334" t="s">
        <v>276</v>
      </c>
      <c r="AH987" s="149"/>
      <c r="AI987" s="149"/>
      <c r="AJ987" s="335"/>
      <c r="AK987" s="149"/>
      <c r="AL987" s="327"/>
      <c r="AM987" s="149"/>
      <c r="AN987" s="327"/>
      <c r="AO987" s="327"/>
      <c r="AP987" s="149"/>
      <c r="AQ987" s="332"/>
      <c r="AR987" s="330"/>
      <c r="AS987" s="149"/>
      <c r="AT987" s="149"/>
      <c r="AU987" s="149"/>
      <c r="AV987" s="149"/>
      <c r="AW987" s="149"/>
      <c r="AX987" s="336"/>
      <c r="AY987" s="336"/>
      <c r="AZ987" s="336">
        <f>(AX987*35%)-AY987</f>
        <v>0</v>
      </c>
      <c r="BA987" s="149"/>
      <c r="BB987" s="149"/>
      <c r="BC987" s="149"/>
      <c r="BD987" s="160">
        <f>D987/J987</f>
        <v>1.4285714285714285E-2</v>
      </c>
      <c r="BE987" s="160">
        <f>E987/P987</f>
        <v>0</v>
      </c>
      <c r="BF987" s="159">
        <f t="shared" si="240"/>
        <v>11</v>
      </c>
      <c r="BG987" s="159">
        <f t="shared" si="240"/>
        <v>0</v>
      </c>
      <c r="BH987" s="159">
        <f>LEN(U987)</f>
        <v>14</v>
      </c>
      <c r="BI987" s="159">
        <f t="shared" si="241"/>
        <v>0</v>
      </c>
      <c r="BJ987" s="159">
        <f t="shared" si="241"/>
        <v>0</v>
      </c>
    </row>
    <row r="988" spans="1:62" s="159" customFormat="1" ht="17.25" thickTop="1" thickBot="1">
      <c r="A988" s="326">
        <v>44881</v>
      </c>
      <c r="B988" s="327">
        <v>42828</v>
      </c>
      <c r="C988" s="149" t="s">
        <v>99</v>
      </c>
      <c r="D988" s="151">
        <v>500</v>
      </c>
      <c r="E988" s="151"/>
      <c r="F988" s="151"/>
      <c r="G988" s="151">
        <v>500</v>
      </c>
      <c r="H988" s="149"/>
      <c r="I988" s="149"/>
      <c r="J988" s="150">
        <v>70000</v>
      </c>
      <c r="K988" s="151">
        <f t="shared" si="238"/>
        <v>61946.902654867263</v>
      </c>
      <c r="L988" s="151">
        <f t="shared" si="239"/>
        <v>8053.0973451327445</v>
      </c>
      <c r="M988" s="369" t="s">
        <v>4332</v>
      </c>
      <c r="N988" s="328"/>
      <c r="O988" s="329"/>
      <c r="P988" s="151">
        <v>69500</v>
      </c>
      <c r="Q988" s="327">
        <v>42828</v>
      </c>
      <c r="R988" s="330">
        <v>1122262628</v>
      </c>
      <c r="S988" s="330"/>
      <c r="T988" s="331"/>
      <c r="U988" s="332"/>
      <c r="V988" s="326"/>
      <c r="W988" s="149" t="s">
        <v>4333</v>
      </c>
      <c r="X988" s="149"/>
      <c r="Y988" s="149"/>
      <c r="Z988" s="150"/>
      <c r="AA988" s="151">
        <v>500</v>
      </c>
      <c r="AB988" s="333">
        <v>-69500</v>
      </c>
      <c r="AC988" s="327"/>
      <c r="AD988" s="149"/>
      <c r="AE988" s="327"/>
      <c r="AF988" s="334" t="s">
        <v>341</v>
      </c>
      <c r="AG988" s="334" t="s">
        <v>276</v>
      </c>
      <c r="AH988" s="149"/>
      <c r="AI988" s="149"/>
      <c r="AJ988" s="335"/>
      <c r="AK988" s="149"/>
      <c r="AL988" s="327"/>
      <c r="AM988" s="149"/>
      <c r="AN988" s="327"/>
      <c r="AO988" s="327"/>
      <c r="AP988" s="149"/>
      <c r="AQ988" s="332"/>
      <c r="AR988" s="330"/>
      <c r="AS988" s="149"/>
      <c r="AT988" s="149"/>
      <c r="AU988" s="149"/>
      <c r="AV988" s="149"/>
      <c r="AW988" s="149"/>
      <c r="AX988" s="336"/>
      <c r="AY988" s="336"/>
      <c r="AZ988" s="336">
        <v>0</v>
      </c>
      <c r="BA988" s="149"/>
      <c r="BB988" s="149"/>
      <c r="BC988" s="149"/>
      <c r="BD988" s="160">
        <v>7.1428571428571426E-3</v>
      </c>
      <c r="BE988" s="160">
        <v>0</v>
      </c>
      <c r="BF988" s="159">
        <v>10</v>
      </c>
      <c r="BG988" s="159">
        <v>0</v>
      </c>
      <c r="BH988" s="159">
        <v>0</v>
      </c>
      <c r="BI988" s="159">
        <v>0</v>
      </c>
      <c r="BJ988" s="159">
        <v>0</v>
      </c>
    </row>
    <row r="989" spans="1:62" s="159" customFormat="1" ht="19.5" customHeight="1" thickTop="1" thickBot="1">
      <c r="A989" s="326" t="s">
        <v>4334</v>
      </c>
      <c r="B989" s="327" t="s">
        <v>4335</v>
      </c>
      <c r="C989" s="149" t="s">
        <v>103</v>
      </c>
      <c r="D989" s="151">
        <f>40000+10000+60000</f>
        <v>110000</v>
      </c>
      <c r="E989" s="151"/>
      <c r="F989" s="151"/>
      <c r="G989" s="151">
        <f t="shared" ref="G989:G1017" si="242">D989+E989</f>
        <v>110000</v>
      </c>
      <c r="H989" s="149"/>
      <c r="I989" s="149"/>
      <c r="J989" s="150">
        <v>123500</v>
      </c>
      <c r="K989" s="151">
        <f t="shared" si="238"/>
        <v>109292.0353982301</v>
      </c>
      <c r="L989" s="151">
        <f t="shared" si="239"/>
        <v>14207.964601769914</v>
      </c>
      <c r="M989" s="369" t="s">
        <v>4336</v>
      </c>
      <c r="N989" s="328"/>
      <c r="O989" s="329"/>
      <c r="P989" s="151">
        <f t="shared" ref="P989:P1017" si="243">J989-D989</f>
        <v>13500</v>
      </c>
      <c r="Q989" s="327">
        <v>42839</v>
      </c>
      <c r="R989" s="330" t="s">
        <v>4337</v>
      </c>
      <c r="S989" s="330"/>
      <c r="T989" s="331"/>
      <c r="U989" s="332">
        <v>28601018801123</v>
      </c>
      <c r="V989" s="326"/>
      <c r="W989" s="149"/>
      <c r="X989" s="149"/>
      <c r="Y989" s="149"/>
      <c r="Z989" s="150"/>
      <c r="AA989" s="151">
        <f t="shared" ref="AA989:AA1017" si="244">G989+Z989</f>
        <v>110000</v>
      </c>
      <c r="AB989" s="333">
        <f t="shared" ref="AB989:AB1017" si="245">AA989-J989</f>
        <v>-13500</v>
      </c>
      <c r="AC989" s="327"/>
      <c r="AD989" s="149"/>
      <c r="AE989" s="327"/>
      <c r="AF989" s="334" t="s">
        <v>405</v>
      </c>
      <c r="AG989" s="334" t="s">
        <v>276</v>
      </c>
      <c r="AH989" s="149"/>
      <c r="AI989" s="149"/>
      <c r="AJ989" s="335"/>
      <c r="AK989" s="149"/>
      <c r="AL989" s="327"/>
      <c r="AM989" s="149"/>
      <c r="AN989" s="327"/>
      <c r="AO989" s="327"/>
      <c r="AP989" s="149"/>
      <c r="AQ989" s="332"/>
      <c r="AR989" s="330"/>
      <c r="AS989" s="149" t="s">
        <v>4338</v>
      </c>
      <c r="AT989" s="149"/>
      <c r="AU989" s="149"/>
      <c r="AV989" s="149" t="s">
        <v>4192</v>
      </c>
      <c r="AW989" s="149" t="s">
        <v>346</v>
      </c>
      <c r="AX989" s="336"/>
      <c r="AY989" s="336"/>
      <c r="AZ989" s="336">
        <f t="shared" ref="AZ989:AZ1017" si="246">(AX989*35%)-AY989</f>
        <v>0</v>
      </c>
      <c r="BA989" s="149"/>
      <c r="BB989" s="149"/>
      <c r="BC989" s="149"/>
      <c r="BD989" s="160">
        <f t="shared" ref="BD989:BD1017" si="247">D989/J989</f>
        <v>0.89068825910931171</v>
      </c>
      <c r="BE989" s="160">
        <f t="shared" ref="BE989:BE1017" si="248">E989/P989</f>
        <v>0</v>
      </c>
      <c r="BF989" s="159">
        <f t="shared" ref="BF989:BF1017" si="249">LEN(R989)</f>
        <v>11</v>
      </c>
      <c r="BG989" s="159">
        <f t="shared" ref="BG989:BG1017" si="250">LEN(S989)</f>
        <v>0</v>
      </c>
      <c r="BH989" s="159">
        <f t="shared" ref="BH989:BH1017" si="251">LEN(U989)</f>
        <v>14</v>
      </c>
      <c r="BI989" s="159">
        <f t="shared" ref="BI989:BI1017" si="252">LEN(AQ989)</f>
        <v>0</v>
      </c>
      <c r="BJ989" s="159">
        <f t="shared" ref="BJ989:BJ1017" si="253">LEN(AR989)</f>
        <v>0</v>
      </c>
    </row>
    <row r="990" spans="1:62" s="159" customFormat="1" ht="17.25" thickTop="1" thickBot="1">
      <c r="A990" s="326">
        <v>24508</v>
      </c>
      <c r="B990" s="327">
        <v>42813</v>
      </c>
      <c r="C990" s="149" t="s">
        <v>103</v>
      </c>
      <c r="D990" s="151">
        <v>12150</v>
      </c>
      <c r="E990" s="151">
        <f>14200-D990</f>
        <v>2050</v>
      </c>
      <c r="F990" s="151"/>
      <c r="G990" s="151">
        <f t="shared" si="242"/>
        <v>14200</v>
      </c>
      <c r="H990" s="368" t="s">
        <v>2492</v>
      </c>
      <c r="I990" s="368"/>
      <c r="J990" s="150">
        <v>114000</v>
      </c>
      <c r="K990" s="151">
        <f t="shared" si="238"/>
        <v>100884.95575221239</v>
      </c>
      <c r="L990" s="151">
        <f t="shared" si="239"/>
        <v>13115.044247787611</v>
      </c>
      <c r="M990" s="382" t="s">
        <v>4339</v>
      </c>
      <c r="N990" s="328">
        <v>2651</v>
      </c>
      <c r="O990" s="329">
        <v>60</v>
      </c>
      <c r="P990" s="151">
        <f t="shared" si="243"/>
        <v>101850</v>
      </c>
      <c r="Q990" s="327">
        <v>42831</v>
      </c>
      <c r="R990" s="330" t="s">
        <v>4340</v>
      </c>
      <c r="S990" s="330"/>
      <c r="T990" s="331" t="s">
        <v>4341</v>
      </c>
      <c r="U990" s="332">
        <v>27605272400271</v>
      </c>
      <c r="V990" s="326"/>
      <c r="W990" s="376" t="s">
        <v>4342</v>
      </c>
      <c r="X990" s="149"/>
      <c r="Y990" s="149" t="s">
        <v>4343</v>
      </c>
      <c r="Z990" s="150"/>
      <c r="AA990" s="151">
        <f t="shared" si="244"/>
        <v>14200</v>
      </c>
      <c r="AB990" s="333">
        <f t="shared" si="245"/>
        <v>-99800</v>
      </c>
      <c r="AC990" s="327"/>
      <c r="AD990" s="149"/>
      <c r="AE990" s="327"/>
      <c r="AF990" s="334" t="s">
        <v>340</v>
      </c>
      <c r="AG990" s="334" t="s">
        <v>336</v>
      </c>
      <c r="AH990" s="149" t="s">
        <v>39</v>
      </c>
      <c r="AI990" s="149" t="s">
        <v>47</v>
      </c>
      <c r="AJ990" s="335" t="s">
        <v>50</v>
      </c>
      <c r="AK990" s="149"/>
      <c r="AL990" s="327"/>
      <c r="AM990" s="149"/>
      <c r="AN990" s="327"/>
      <c r="AO990" s="149" t="s">
        <v>4339</v>
      </c>
      <c r="AP990" s="149" t="s">
        <v>4344</v>
      </c>
      <c r="AQ990" s="332">
        <v>28101010101928</v>
      </c>
      <c r="AR990" s="330" t="s">
        <v>4345</v>
      </c>
      <c r="AS990" s="149"/>
      <c r="AT990" s="149"/>
      <c r="AU990" s="149" t="s">
        <v>4346</v>
      </c>
      <c r="AV990" s="149" t="s">
        <v>4192</v>
      </c>
      <c r="AW990" s="149" t="s">
        <v>4264</v>
      </c>
      <c r="AX990" s="336">
        <v>15000</v>
      </c>
      <c r="AY990" s="336"/>
      <c r="AZ990" s="336">
        <f t="shared" si="246"/>
        <v>5250</v>
      </c>
      <c r="BA990" s="149"/>
      <c r="BB990" s="149" t="s">
        <v>4198</v>
      </c>
      <c r="BC990" s="149"/>
      <c r="BD990" s="160">
        <f t="shared" si="247"/>
        <v>0.10657894736842105</v>
      </c>
      <c r="BE990" s="160">
        <f t="shared" si="248"/>
        <v>2.0127638684339717E-2</v>
      </c>
      <c r="BF990" s="159">
        <f t="shared" si="249"/>
        <v>11</v>
      </c>
      <c r="BG990" s="159">
        <f t="shared" si="250"/>
        <v>0</v>
      </c>
      <c r="BH990" s="159">
        <f t="shared" si="251"/>
        <v>14</v>
      </c>
      <c r="BI990" s="159">
        <f t="shared" si="252"/>
        <v>14</v>
      </c>
      <c r="BJ990" s="159">
        <f t="shared" si="253"/>
        <v>11</v>
      </c>
    </row>
    <row r="991" spans="1:62" s="159" customFormat="1" ht="17.25" thickTop="1" thickBot="1">
      <c r="A991" s="326">
        <v>24468</v>
      </c>
      <c r="B991" s="327">
        <v>42810</v>
      </c>
      <c r="C991" s="149" t="s">
        <v>103</v>
      </c>
      <c r="D991" s="151">
        <v>7000</v>
      </c>
      <c r="E991" s="151">
        <v>1260</v>
      </c>
      <c r="F991" s="151"/>
      <c r="G991" s="151">
        <f t="shared" si="242"/>
        <v>8260</v>
      </c>
      <c r="H991" s="368" t="s">
        <v>2492</v>
      </c>
      <c r="I991" s="368"/>
      <c r="J991" s="383">
        <v>70000</v>
      </c>
      <c r="K991" s="151">
        <f t="shared" si="238"/>
        <v>61946.902654867263</v>
      </c>
      <c r="L991" s="151">
        <f t="shared" si="239"/>
        <v>8053.0973451327445</v>
      </c>
      <c r="M991" s="376" t="s">
        <v>4347</v>
      </c>
      <c r="N991" s="328">
        <v>1640</v>
      </c>
      <c r="O991" s="329">
        <v>60</v>
      </c>
      <c r="P991" s="151">
        <f t="shared" si="243"/>
        <v>63000</v>
      </c>
      <c r="Q991" s="327">
        <v>42848</v>
      </c>
      <c r="R991" s="330" t="s">
        <v>4348</v>
      </c>
      <c r="S991" s="330"/>
      <c r="T991" s="331" t="s">
        <v>4349</v>
      </c>
      <c r="U991" s="332">
        <v>27209230104946</v>
      </c>
      <c r="V991" s="326"/>
      <c r="W991" s="149" t="s">
        <v>109</v>
      </c>
      <c r="X991" s="149"/>
      <c r="Y991" s="149" t="s">
        <v>4350</v>
      </c>
      <c r="Z991" s="150"/>
      <c r="AA991" s="151">
        <f t="shared" si="244"/>
        <v>8260</v>
      </c>
      <c r="AB991" s="333">
        <f t="shared" si="245"/>
        <v>-61740</v>
      </c>
      <c r="AC991" s="327"/>
      <c r="AD991" s="149"/>
      <c r="AE991" s="327"/>
      <c r="AF991" s="334" t="s">
        <v>340</v>
      </c>
      <c r="AG991" s="334" t="s">
        <v>336</v>
      </c>
      <c r="AH991" s="149" t="s">
        <v>39</v>
      </c>
      <c r="AI991" s="149" t="s">
        <v>94</v>
      </c>
      <c r="AJ991" s="335" t="s">
        <v>50</v>
      </c>
      <c r="AK991" s="149"/>
      <c r="AL991" s="327"/>
      <c r="AM991" s="149"/>
      <c r="AN991" s="327"/>
      <c r="AO991" s="327" t="s">
        <v>4347</v>
      </c>
      <c r="AP991" s="149"/>
      <c r="AQ991" s="332"/>
      <c r="AR991" s="330"/>
      <c r="AS991" s="149"/>
      <c r="AT991" s="149"/>
      <c r="AU991" s="149" t="s">
        <v>4351</v>
      </c>
      <c r="AV991" s="149" t="s">
        <v>4192</v>
      </c>
      <c r="AW991" s="149" t="s">
        <v>4192</v>
      </c>
      <c r="AX991" s="336">
        <v>18000</v>
      </c>
      <c r="AY991" s="336"/>
      <c r="AZ991" s="336">
        <f t="shared" si="246"/>
        <v>6300</v>
      </c>
      <c r="BA991" s="327">
        <v>42848</v>
      </c>
      <c r="BB991" s="149" t="s">
        <v>256</v>
      </c>
      <c r="BC991" s="149"/>
      <c r="BD991" s="160">
        <f t="shared" si="247"/>
        <v>0.1</v>
      </c>
      <c r="BE991" s="160">
        <f t="shared" si="248"/>
        <v>0.02</v>
      </c>
      <c r="BF991" s="159">
        <f t="shared" si="249"/>
        <v>11</v>
      </c>
      <c r="BG991" s="159">
        <f t="shared" si="250"/>
        <v>0</v>
      </c>
      <c r="BH991" s="159">
        <f t="shared" si="251"/>
        <v>14</v>
      </c>
      <c r="BI991" s="159">
        <f t="shared" si="252"/>
        <v>0</v>
      </c>
      <c r="BJ991" s="159">
        <f t="shared" si="253"/>
        <v>0</v>
      </c>
    </row>
    <row r="992" spans="1:62" s="159" customFormat="1" ht="17.25" thickTop="1" thickBot="1">
      <c r="A992" s="326" t="s">
        <v>4352</v>
      </c>
      <c r="B992" s="327">
        <v>42826</v>
      </c>
      <c r="C992" s="149" t="s">
        <v>232</v>
      </c>
      <c r="D992" s="151">
        <v>7000</v>
      </c>
      <c r="E992" s="151">
        <v>1600</v>
      </c>
      <c r="F992" s="151"/>
      <c r="G992" s="151">
        <f t="shared" si="242"/>
        <v>8600</v>
      </c>
      <c r="H992" s="379" t="s">
        <v>4113</v>
      </c>
      <c r="I992" s="379"/>
      <c r="J992" s="150">
        <v>70000</v>
      </c>
      <c r="K992" s="151">
        <f t="shared" si="238"/>
        <v>61946.902654867263</v>
      </c>
      <c r="L992" s="151">
        <f t="shared" si="239"/>
        <v>8053.0973451327445</v>
      </c>
      <c r="M992" s="376" t="s">
        <v>4353</v>
      </c>
      <c r="N992" s="328">
        <v>1653</v>
      </c>
      <c r="O992" s="329">
        <v>60</v>
      </c>
      <c r="P992" s="151">
        <f t="shared" si="243"/>
        <v>63000</v>
      </c>
      <c r="Q992" s="327">
        <v>42838</v>
      </c>
      <c r="R992" s="330" t="s">
        <v>4354</v>
      </c>
      <c r="S992" s="330"/>
      <c r="T992" s="331" t="s">
        <v>4355</v>
      </c>
      <c r="U992" s="332">
        <v>28606102105304</v>
      </c>
      <c r="V992" s="326"/>
      <c r="W992" s="376" t="s">
        <v>4356</v>
      </c>
      <c r="X992" s="149"/>
      <c r="Y992" s="149" t="s">
        <v>4188</v>
      </c>
      <c r="Z992" s="150"/>
      <c r="AA992" s="151">
        <f t="shared" si="244"/>
        <v>8600</v>
      </c>
      <c r="AB992" s="333">
        <f t="shared" si="245"/>
        <v>-61400</v>
      </c>
      <c r="AC992" s="327"/>
      <c r="AD992" s="149"/>
      <c r="AE992" s="327"/>
      <c r="AF992" s="334" t="s">
        <v>285</v>
      </c>
      <c r="AG992" s="334" t="s">
        <v>286</v>
      </c>
      <c r="AH992" s="149" t="s">
        <v>39</v>
      </c>
      <c r="AI992" s="149" t="s">
        <v>94</v>
      </c>
      <c r="AJ992" s="335">
        <v>43010</v>
      </c>
      <c r="AK992" s="149"/>
      <c r="AL992" s="327"/>
      <c r="AM992" s="149"/>
      <c r="AN992" s="327"/>
      <c r="AO992" s="376" t="s">
        <v>4353</v>
      </c>
      <c r="AP992" s="149" t="s">
        <v>4357</v>
      </c>
      <c r="AQ992" s="332"/>
      <c r="AR992" s="330" t="s">
        <v>4358</v>
      </c>
      <c r="AS992" s="149"/>
      <c r="AT992" s="149"/>
      <c r="AU992" s="149" t="s">
        <v>4359</v>
      </c>
      <c r="AV992" s="149" t="s">
        <v>4324</v>
      </c>
      <c r="AW992" s="149" t="s">
        <v>4360</v>
      </c>
      <c r="AX992" s="336">
        <v>7200</v>
      </c>
      <c r="AY992" s="336"/>
      <c r="AZ992" s="336">
        <f t="shared" si="246"/>
        <v>2520</v>
      </c>
      <c r="BA992" s="149"/>
      <c r="BB992" s="149" t="s">
        <v>256</v>
      </c>
      <c r="BC992" s="149"/>
      <c r="BD992" s="160">
        <f t="shared" si="247"/>
        <v>0.1</v>
      </c>
      <c r="BE992" s="160">
        <f t="shared" si="248"/>
        <v>2.5396825396825397E-2</v>
      </c>
      <c r="BF992" s="159">
        <f t="shared" si="249"/>
        <v>11</v>
      </c>
      <c r="BG992" s="159">
        <f t="shared" si="250"/>
        <v>0</v>
      </c>
      <c r="BH992" s="159">
        <f t="shared" si="251"/>
        <v>14</v>
      </c>
      <c r="BI992" s="159">
        <f t="shared" si="252"/>
        <v>0</v>
      </c>
      <c r="BJ992" s="159">
        <f t="shared" si="253"/>
        <v>11</v>
      </c>
    </row>
    <row r="993" spans="1:62" s="159" customFormat="1" ht="17.25" thickTop="1" thickBot="1">
      <c r="A993" s="326">
        <v>24167</v>
      </c>
      <c r="B993" s="327">
        <v>42785</v>
      </c>
      <c r="C993" s="149" t="s">
        <v>103</v>
      </c>
      <c r="D993" s="151">
        <f>127750-109950</f>
        <v>17800</v>
      </c>
      <c r="E993" s="151">
        <f>20000-D993</f>
        <v>2200</v>
      </c>
      <c r="F993" s="151"/>
      <c r="G993" s="151">
        <f t="shared" si="242"/>
        <v>20000</v>
      </c>
      <c r="H993" s="368" t="s">
        <v>2492</v>
      </c>
      <c r="I993" s="368"/>
      <c r="J993" s="150">
        <v>127750</v>
      </c>
      <c r="K993" s="151">
        <f t="shared" si="238"/>
        <v>113053.09734513276</v>
      </c>
      <c r="L993" s="151">
        <f t="shared" si="239"/>
        <v>14696.902654867259</v>
      </c>
      <c r="M993" s="376" t="s">
        <v>4361</v>
      </c>
      <c r="N993" s="328">
        <v>2899</v>
      </c>
      <c r="O993" s="329">
        <v>60</v>
      </c>
      <c r="P993" s="151">
        <f t="shared" si="243"/>
        <v>109950</v>
      </c>
      <c r="Q993" s="327">
        <v>42792</v>
      </c>
      <c r="R993" s="330" t="s">
        <v>4362</v>
      </c>
      <c r="S993" s="330"/>
      <c r="T993" s="331"/>
      <c r="U993" s="332">
        <v>27404231401313</v>
      </c>
      <c r="V993" s="326"/>
      <c r="W993" s="149" t="s">
        <v>204</v>
      </c>
      <c r="X993" s="149"/>
      <c r="Y993" s="149" t="s">
        <v>4363</v>
      </c>
      <c r="Z993" s="150"/>
      <c r="AA993" s="151">
        <f t="shared" si="244"/>
        <v>20000</v>
      </c>
      <c r="AB993" s="333">
        <f t="shared" si="245"/>
        <v>-107750</v>
      </c>
      <c r="AC993" s="327"/>
      <c r="AD993" s="149"/>
      <c r="AE993" s="327"/>
      <c r="AF993" s="334" t="s">
        <v>343</v>
      </c>
      <c r="AG993" s="334" t="s">
        <v>280</v>
      </c>
      <c r="AH993" s="149" t="s">
        <v>39</v>
      </c>
      <c r="AI993" s="149" t="s">
        <v>47</v>
      </c>
      <c r="AJ993" s="335" t="s">
        <v>50</v>
      </c>
      <c r="AK993" s="149"/>
      <c r="AL993" s="327"/>
      <c r="AM993" s="149"/>
      <c r="AN993" s="327"/>
      <c r="AO993" s="149" t="s">
        <v>4361</v>
      </c>
      <c r="AP993" s="149" t="s">
        <v>4364</v>
      </c>
      <c r="AQ993" s="332">
        <v>27607261402169</v>
      </c>
      <c r="AR993" s="330" t="s">
        <v>4365</v>
      </c>
      <c r="AS993" s="149"/>
      <c r="AT993" s="149"/>
      <c r="AU993" s="149" t="s">
        <v>4366</v>
      </c>
      <c r="AV993" s="149" t="s">
        <v>106</v>
      </c>
      <c r="AW993" s="149" t="s">
        <v>252</v>
      </c>
      <c r="AX993" s="336">
        <v>50000</v>
      </c>
      <c r="AY993" s="336"/>
      <c r="AZ993" s="336">
        <f t="shared" si="246"/>
        <v>17500</v>
      </c>
      <c r="BA993" s="149"/>
      <c r="BB993" s="149"/>
      <c r="BC993" s="149" t="s">
        <v>4367</v>
      </c>
      <c r="BD993" s="160">
        <f t="shared" si="247"/>
        <v>0.13933463796477494</v>
      </c>
      <c r="BE993" s="160">
        <f t="shared" si="248"/>
        <v>2.0009095043201454E-2</v>
      </c>
      <c r="BF993" s="159">
        <f t="shared" si="249"/>
        <v>11</v>
      </c>
      <c r="BG993" s="159">
        <f t="shared" si="250"/>
        <v>0</v>
      </c>
      <c r="BH993" s="159">
        <f t="shared" si="251"/>
        <v>14</v>
      </c>
      <c r="BI993" s="159">
        <f t="shared" si="252"/>
        <v>14</v>
      </c>
      <c r="BJ993" s="159">
        <f t="shared" si="253"/>
        <v>11</v>
      </c>
    </row>
    <row r="994" spans="1:62" s="159" customFormat="1" ht="17.25" thickTop="1" thickBot="1">
      <c r="A994" s="326" t="s">
        <v>4368</v>
      </c>
      <c r="B994" s="327" t="s">
        <v>4369</v>
      </c>
      <c r="C994" s="149" t="s">
        <v>103</v>
      </c>
      <c r="D994" s="151">
        <f>114000-101850</f>
        <v>12150</v>
      </c>
      <c r="E994" s="151">
        <f>14700-12150</f>
        <v>2550</v>
      </c>
      <c r="F994" s="151"/>
      <c r="G994" s="151">
        <f t="shared" si="242"/>
        <v>14700</v>
      </c>
      <c r="H994" s="379" t="s">
        <v>4113</v>
      </c>
      <c r="I994" s="379"/>
      <c r="J994" s="150">
        <v>114000</v>
      </c>
      <c r="K994" s="151">
        <f t="shared" si="238"/>
        <v>100884.95575221239</v>
      </c>
      <c r="L994" s="151">
        <f t="shared" si="239"/>
        <v>13115.044247787611</v>
      </c>
      <c r="M994" s="149" t="s">
        <v>4370</v>
      </c>
      <c r="N994" s="328">
        <v>2671</v>
      </c>
      <c r="O994" s="329">
        <v>60</v>
      </c>
      <c r="P994" s="151">
        <f t="shared" si="243"/>
        <v>101850</v>
      </c>
      <c r="Q994" s="327">
        <v>42836</v>
      </c>
      <c r="R994" s="330" t="s">
        <v>4371</v>
      </c>
      <c r="S994" s="330"/>
      <c r="T994" s="331"/>
      <c r="U994" s="332">
        <v>27901012114507</v>
      </c>
      <c r="V994" s="326"/>
      <c r="W994" s="149" t="s">
        <v>207</v>
      </c>
      <c r="X994" s="149"/>
      <c r="Y994" s="149" t="s">
        <v>4343</v>
      </c>
      <c r="Z994" s="150"/>
      <c r="AA994" s="151">
        <f t="shared" si="244"/>
        <v>14700</v>
      </c>
      <c r="AB994" s="333">
        <f t="shared" si="245"/>
        <v>-99300</v>
      </c>
      <c r="AC994" s="327"/>
      <c r="AD994" s="149"/>
      <c r="AE994" s="327"/>
      <c r="AF994" s="334" t="s">
        <v>284</v>
      </c>
      <c r="AG994" s="334" t="s">
        <v>280</v>
      </c>
      <c r="AH994" s="149" t="s">
        <v>39</v>
      </c>
      <c r="AI994" s="149" t="s">
        <v>47</v>
      </c>
      <c r="AJ994" s="335" t="s">
        <v>50</v>
      </c>
      <c r="AK994" s="149"/>
      <c r="AL994" s="327"/>
      <c r="AM994" s="149"/>
      <c r="AN994" s="327"/>
      <c r="AO994" s="149" t="s">
        <v>4372</v>
      </c>
      <c r="AP994" s="149" t="s">
        <v>4370</v>
      </c>
      <c r="AQ994" s="332">
        <v>26908241801896</v>
      </c>
      <c r="AR994" s="330" t="s">
        <v>4373</v>
      </c>
      <c r="AS994" s="149"/>
      <c r="AT994" s="149"/>
      <c r="AU994" s="149" t="s">
        <v>4374</v>
      </c>
      <c r="AV994" s="149" t="s">
        <v>4192</v>
      </c>
      <c r="AW994" s="149" t="s">
        <v>4360</v>
      </c>
      <c r="AX994" s="336"/>
      <c r="AY994" s="336"/>
      <c r="AZ994" s="336">
        <f t="shared" si="246"/>
        <v>0</v>
      </c>
      <c r="BA994" s="149"/>
      <c r="BB994" s="149"/>
      <c r="BC994" s="149"/>
      <c r="BD994" s="160">
        <f t="shared" si="247"/>
        <v>0.10657894736842105</v>
      </c>
      <c r="BE994" s="160">
        <f t="shared" si="248"/>
        <v>2.5036818851251842E-2</v>
      </c>
      <c r="BF994" s="159">
        <f t="shared" si="249"/>
        <v>11</v>
      </c>
      <c r="BG994" s="159">
        <f t="shared" si="250"/>
        <v>0</v>
      </c>
      <c r="BH994" s="159">
        <f t="shared" si="251"/>
        <v>14</v>
      </c>
      <c r="BI994" s="159">
        <f t="shared" si="252"/>
        <v>14</v>
      </c>
      <c r="BJ994" s="159">
        <f t="shared" si="253"/>
        <v>11</v>
      </c>
    </row>
    <row r="995" spans="1:62" s="159" customFormat="1" ht="18" customHeight="1" thickTop="1" thickBot="1">
      <c r="A995" s="326">
        <v>25218</v>
      </c>
      <c r="B995" s="327">
        <v>42879</v>
      </c>
      <c r="C995" s="149" t="s">
        <v>103</v>
      </c>
      <c r="D995" s="151">
        <v>12000</v>
      </c>
      <c r="E995" s="151">
        <v>2200</v>
      </c>
      <c r="F995" s="151"/>
      <c r="G995" s="151">
        <f t="shared" si="242"/>
        <v>14200</v>
      </c>
      <c r="H995" s="379" t="s">
        <v>4113</v>
      </c>
      <c r="I995" s="379"/>
      <c r="J995" s="383">
        <v>120000</v>
      </c>
      <c r="K995" s="151">
        <f t="shared" si="238"/>
        <v>106194.69026548673</v>
      </c>
      <c r="L995" s="151">
        <f t="shared" si="239"/>
        <v>13805.309734513276</v>
      </c>
      <c r="M995" s="369" t="s">
        <v>4375</v>
      </c>
      <c r="N995" s="328">
        <v>2862</v>
      </c>
      <c r="O995" s="329">
        <v>60</v>
      </c>
      <c r="P995" s="151">
        <f t="shared" si="243"/>
        <v>108000</v>
      </c>
      <c r="Q995" s="327">
        <v>42880</v>
      </c>
      <c r="R995" s="330" t="s">
        <v>4376</v>
      </c>
      <c r="S995" s="330"/>
      <c r="T995" s="331" t="s">
        <v>4377</v>
      </c>
      <c r="U995" s="332">
        <v>27105022500048</v>
      </c>
      <c r="V995" s="326"/>
      <c r="W995" s="149"/>
      <c r="X995" s="149"/>
      <c r="Y995" s="149" t="s">
        <v>4378</v>
      </c>
      <c r="Z995" s="150"/>
      <c r="AA995" s="151">
        <f t="shared" si="244"/>
        <v>14200</v>
      </c>
      <c r="AB995" s="333">
        <f t="shared" si="245"/>
        <v>-105800</v>
      </c>
      <c r="AC995" s="327"/>
      <c r="AD995" s="149"/>
      <c r="AE995" s="327"/>
      <c r="AF995" s="334" t="s">
        <v>285</v>
      </c>
      <c r="AG995" s="334" t="s">
        <v>286</v>
      </c>
      <c r="AH995" s="149" t="s">
        <v>39</v>
      </c>
      <c r="AI995" s="149" t="s">
        <v>47</v>
      </c>
      <c r="AJ995" s="335" t="s">
        <v>50</v>
      </c>
      <c r="AK995" s="149"/>
      <c r="AL995" s="327"/>
      <c r="AM995" s="149"/>
      <c r="AN995" s="327"/>
      <c r="AO995" s="327" t="s">
        <v>4379</v>
      </c>
      <c r="AP995" s="149" t="s">
        <v>4375</v>
      </c>
      <c r="AQ995" s="332">
        <v>26905262200311</v>
      </c>
      <c r="AR995" s="330" t="s">
        <v>4380</v>
      </c>
      <c r="AS995" s="149"/>
      <c r="AT995" s="149" t="s">
        <v>117</v>
      </c>
      <c r="AU995" s="149" t="s">
        <v>4381</v>
      </c>
      <c r="AV995" s="149" t="s">
        <v>4324</v>
      </c>
      <c r="AW995" s="149" t="s">
        <v>4264</v>
      </c>
      <c r="AX995" s="336">
        <v>9000</v>
      </c>
      <c r="AY995" s="336"/>
      <c r="AZ995" s="336">
        <f t="shared" si="246"/>
        <v>3150</v>
      </c>
      <c r="BA995" s="149"/>
      <c r="BB995" s="149"/>
      <c r="BC995" s="149"/>
      <c r="BD995" s="160">
        <f t="shared" si="247"/>
        <v>0.1</v>
      </c>
      <c r="BE995" s="160">
        <f t="shared" si="248"/>
        <v>2.0370370370370372E-2</v>
      </c>
      <c r="BF995" s="159">
        <f t="shared" si="249"/>
        <v>11</v>
      </c>
      <c r="BG995" s="159">
        <f t="shared" si="250"/>
        <v>0</v>
      </c>
      <c r="BH995" s="159">
        <f t="shared" si="251"/>
        <v>14</v>
      </c>
      <c r="BI995" s="159">
        <f t="shared" si="252"/>
        <v>14</v>
      </c>
      <c r="BJ995" s="159">
        <f t="shared" si="253"/>
        <v>11</v>
      </c>
    </row>
    <row r="996" spans="1:62" s="159" customFormat="1" ht="17.25" thickTop="1" thickBot="1">
      <c r="A996" s="326">
        <v>24464</v>
      </c>
      <c r="B996" s="327">
        <v>42810</v>
      </c>
      <c r="C996" s="149" t="s">
        <v>103</v>
      </c>
      <c r="D996" s="151">
        <v>14500</v>
      </c>
      <c r="E996" s="151"/>
      <c r="F996" s="151"/>
      <c r="G996" s="151">
        <f t="shared" si="242"/>
        <v>14500</v>
      </c>
      <c r="H996" s="149"/>
      <c r="I996" s="149"/>
      <c r="J996" s="150">
        <v>120000</v>
      </c>
      <c r="K996" s="151">
        <f t="shared" si="238"/>
        <v>106194.69026548673</v>
      </c>
      <c r="L996" s="151">
        <f t="shared" si="239"/>
        <v>13805.309734513276</v>
      </c>
      <c r="M996" s="378" t="s">
        <v>4382</v>
      </c>
      <c r="N996" s="328"/>
      <c r="O996" s="329"/>
      <c r="P996" s="151">
        <f t="shared" si="243"/>
        <v>105500</v>
      </c>
      <c r="Q996" s="327">
        <v>42810</v>
      </c>
      <c r="R996" s="330" t="s">
        <v>4383</v>
      </c>
      <c r="S996" s="330"/>
      <c r="T996" s="331"/>
      <c r="U996" s="332">
        <v>27404030103993</v>
      </c>
      <c r="V996" s="326"/>
      <c r="W996" s="149" t="s">
        <v>403</v>
      </c>
      <c r="X996" s="149"/>
      <c r="Y996" s="149"/>
      <c r="Z996" s="150"/>
      <c r="AA996" s="151">
        <f t="shared" si="244"/>
        <v>14500</v>
      </c>
      <c r="AB996" s="333">
        <f t="shared" si="245"/>
        <v>-105500</v>
      </c>
      <c r="AC996" s="327"/>
      <c r="AD996" s="149"/>
      <c r="AE996" s="327"/>
      <c r="AF996" s="334" t="s">
        <v>341</v>
      </c>
      <c r="AG996" s="334" t="s">
        <v>276</v>
      </c>
      <c r="AH996" s="149"/>
      <c r="AI996" s="149"/>
      <c r="AJ996" s="335"/>
      <c r="AK996" s="149"/>
      <c r="AL996" s="327"/>
      <c r="AM996" s="149"/>
      <c r="AN996" s="327"/>
      <c r="AO996" s="327"/>
      <c r="AP996" s="149"/>
      <c r="AQ996" s="332"/>
      <c r="AR996" s="330"/>
      <c r="AS996" s="149" t="s">
        <v>403</v>
      </c>
      <c r="AT996" s="149"/>
      <c r="AU996" s="149"/>
      <c r="AV996" s="149"/>
      <c r="AW996" s="149"/>
      <c r="AX996" s="336"/>
      <c r="AY996" s="336"/>
      <c r="AZ996" s="336">
        <f t="shared" si="246"/>
        <v>0</v>
      </c>
      <c r="BA996" s="149"/>
      <c r="BB996" s="149"/>
      <c r="BC996" s="149"/>
      <c r="BD996" s="160">
        <f t="shared" si="247"/>
        <v>0.12083333333333333</v>
      </c>
      <c r="BE996" s="160">
        <f t="shared" si="248"/>
        <v>0</v>
      </c>
      <c r="BF996" s="159">
        <f t="shared" si="249"/>
        <v>11</v>
      </c>
      <c r="BG996" s="159">
        <f t="shared" si="250"/>
        <v>0</v>
      </c>
      <c r="BH996" s="159">
        <f t="shared" si="251"/>
        <v>14</v>
      </c>
      <c r="BI996" s="159">
        <f t="shared" si="252"/>
        <v>0</v>
      </c>
      <c r="BJ996" s="159">
        <f t="shared" si="253"/>
        <v>0</v>
      </c>
    </row>
    <row r="997" spans="1:62" s="159" customFormat="1" ht="19.5" customHeight="1" thickTop="1" thickBot="1">
      <c r="A997" s="326">
        <v>25216</v>
      </c>
      <c r="B997" s="327">
        <v>42879</v>
      </c>
      <c r="C997" s="149" t="s">
        <v>103</v>
      </c>
      <c r="D997" s="151">
        <v>1000</v>
      </c>
      <c r="E997" s="151"/>
      <c r="F997" s="151"/>
      <c r="G997" s="151">
        <f t="shared" si="242"/>
        <v>1000</v>
      </c>
      <c r="H997" s="149"/>
      <c r="I997" s="149"/>
      <c r="J997" s="150">
        <v>100000</v>
      </c>
      <c r="K997" s="151">
        <f t="shared" si="238"/>
        <v>88495.575221238949</v>
      </c>
      <c r="L997" s="151">
        <f t="shared" si="239"/>
        <v>11504.424778761064</v>
      </c>
      <c r="M997" s="369" t="s">
        <v>4384</v>
      </c>
      <c r="N997" s="328"/>
      <c r="O997" s="329"/>
      <c r="P997" s="151">
        <f t="shared" si="243"/>
        <v>99000</v>
      </c>
      <c r="Q997" s="327"/>
      <c r="R997" s="330" t="s">
        <v>4385</v>
      </c>
      <c r="S997" s="330"/>
      <c r="T997" s="331" t="s">
        <v>4386</v>
      </c>
      <c r="U997" s="332">
        <v>29009060101929</v>
      </c>
      <c r="V997" s="326"/>
      <c r="W997" s="149" t="s">
        <v>352</v>
      </c>
      <c r="X997" s="149"/>
      <c r="Y997" s="149"/>
      <c r="Z997" s="150"/>
      <c r="AA997" s="151">
        <f t="shared" si="244"/>
        <v>1000</v>
      </c>
      <c r="AB997" s="333">
        <f t="shared" si="245"/>
        <v>-99000</v>
      </c>
      <c r="AC997" s="327"/>
      <c r="AD997" s="149"/>
      <c r="AE997" s="327"/>
      <c r="AF997" s="334" t="s">
        <v>279</v>
      </c>
      <c r="AG997" s="334" t="s">
        <v>280</v>
      </c>
      <c r="AH997" s="149"/>
      <c r="AI997" s="149"/>
      <c r="AJ997" s="335"/>
      <c r="AK997" s="149"/>
      <c r="AL997" s="327"/>
      <c r="AM997" s="149"/>
      <c r="AN997" s="327"/>
      <c r="AO997" s="327"/>
      <c r="AP997" s="149"/>
      <c r="AQ997" s="332"/>
      <c r="AR997" s="330"/>
      <c r="AS997" s="149"/>
      <c r="AT997" s="149" t="s">
        <v>4387</v>
      </c>
      <c r="AU997" s="149"/>
      <c r="AV997" s="149"/>
      <c r="AW997" s="149"/>
      <c r="AX997" s="336"/>
      <c r="AY997" s="336"/>
      <c r="AZ997" s="336">
        <f t="shared" si="246"/>
        <v>0</v>
      </c>
      <c r="BA997" s="149"/>
      <c r="BB997" s="149"/>
      <c r="BC997" s="149"/>
      <c r="BD997" s="160">
        <f t="shared" si="247"/>
        <v>0.01</v>
      </c>
      <c r="BE997" s="160">
        <f t="shared" si="248"/>
        <v>0</v>
      </c>
      <c r="BF997" s="159">
        <f t="shared" si="249"/>
        <v>11</v>
      </c>
      <c r="BG997" s="159">
        <f t="shared" si="250"/>
        <v>0</v>
      </c>
      <c r="BH997" s="159">
        <f t="shared" si="251"/>
        <v>14</v>
      </c>
      <c r="BI997" s="159">
        <f t="shared" si="252"/>
        <v>0</v>
      </c>
      <c r="BJ997" s="159">
        <f t="shared" si="253"/>
        <v>0</v>
      </c>
    </row>
    <row r="998" spans="1:62" s="159" customFormat="1" ht="17.25" thickTop="1" thickBot="1">
      <c r="A998" s="326">
        <v>45467</v>
      </c>
      <c r="B998" s="327">
        <v>42881</v>
      </c>
      <c r="C998" s="149" t="s">
        <v>99</v>
      </c>
      <c r="D998" s="151">
        <v>12000</v>
      </c>
      <c r="E998" s="151">
        <v>2200</v>
      </c>
      <c r="F998" s="151"/>
      <c r="G998" s="151">
        <f t="shared" si="242"/>
        <v>14200</v>
      </c>
      <c r="H998" s="368" t="s">
        <v>2492</v>
      </c>
      <c r="I998" s="368"/>
      <c r="J998" s="383">
        <v>120000</v>
      </c>
      <c r="K998" s="151">
        <f t="shared" si="238"/>
        <v>106194.69026548673</v>
      </c>
      <c r="L998" s="151">
        <f t="shared" si="239"/>
        <v>13805.309734513276</v>
      </c>
      <c r="M998" s="369" t="s">
        <v>4388</v>
      </c>
      <c r="N998" s="328">
        <v>2532</v>
      </c>
      <c r="O998" s="329">
        <v>72</v>
      </c>
      <c r="P998" s="151">
        <f t="shared" si="243"/>
        <v>108000</v>
      </c>
      <c r="Q998" s="327">
        <v>42883</v>
      </c>
      <c r="R998" s="330" t="s">
        <v>4389</v>
      </c>
      <c r="S998" s="330"/>
      <c r="T998" s="331" t="s">
        <v>4390</v>
      </c>
      <c r="U998" s="332">
        <v>27206100100401</v>
      </c>
      <c r="V998" s="326"/>
      <c r="W998" s="149" t="s">
        <v>4391</v>
      </c>
      <c r="X998" s="149"/>
      <c r="Y998" s="149" t="s">
        <v>4378</v>
      </c>
      <c r="Z998" s="150"/>
      <c r="AA998" s="151">
        <f t="shared" si="244"/>
        <v>14200</v>
      </c>
      <c r="AB998" s="333">
        <f t="shared" si="245"/>
        <v>-105800</v>
      </c>
      <c r="AC998" s="327"/>
      <c r="AD998" s="149"/>
      <c r="AE998" s="327"/>
      <c r="AF998" s="334" t="s">
        <v>1745</v>
      </c>
      <c r="AG998" s="334" t="s">
        <v>336</v>
      </c>
      <c r="AH998" s="149" t="s">
        <v>39</v>
      </c>
      <c r="AI998" s="149" t="s">
        <v>47</v>
      </c>
      <c r="AJ998" s="335" t="s">
        <v>51</v>
      </c>
      <c r="AK998" s="149"/>
      <c r="AL998" s="327"/>
      <c r="AM998" s="149"/>
      <c r="AN998" s="327"/>
      <c r="AO998" s="327" t="s">
        <v>4392</v>
      </c>
      <c r="AP998" s="376" t="s">
        <v>4388</v>
      </c>
      <c r="AQ998" s="332">
        <v>26912192101775</v>
      </c>
      <c r="AR998" s="330" t="s">
        <v>4393</v>
      </c>
      <c r="AS998" s="149"/>
      <c r="AT998" s="149" t="s">
        <v>277</v>
      </c>
      <c r="AU998" s="149" t="s">
        <v>4394</v>
      </c>
      <c r="AV998" s="149" t="s">
        <v>4324</v>
      </c>
      <c r="AW998" s="149" t="s">
        <v>4264</v>
      </c>
      <c r="AX998" s="336">
        <v>15000</v>
      </c>
      <c r="AY998" s="336"/>
      <c r="AZ998" s="336">
        <f t="shared" si="246"/>
        <v>5250</v>
      </c>
      <c r="BA998" s="149"/>
      <c r="BB998" s="149"/>
      <c r="BC998" s="149"/>
      <c r="BD998" s="160">
        <f t="shared" si="247"/>
        <v>0.1</v>
      </c>
      <c r="BE998" s="160">
        <f t="shared" si="248"/>
        <v>2.0370370370370372E-2</v>
      </c>
      <c r="BF998" s="159">
        <f t="shared" si="249"/>
        <v>11</v>
      </c>
      <c r="BG998" s="159">
        <f t="shared" si="250"/>
        <v>0</v>
      </c>
      <c r="BH998" s="159">
        <f t="shared" si="251"/>
        <v>14</v>
      </c>
      <c r="BI998" s="159">
        <f t="shared" si="252"/>
        <v>14</v>
      </c>
      <c r="BJ998" s="159">
        <f t="shared" si="253"/>
        <v>11</v>
      </c>
    </row>
    <row r="999" spans="1:62" s="159" customFormat="1" ht="17.25" thickTop="1" thickBot="1">
      <c r="A999" s="326">
        <v>23748</v>
      </c>
      <c r="B999" s="327">
        <v>42754</v>
      </c>
      <c r="C999" s="149" t="s">
        <v>103</v>
      </c>
      <c r="D999" s="151">
        <v>8450</v>
      </c>
      <c r="E999" s="151"/>
      <c r="F999" s="151"/>
      <c r="G999" s="151">
        <f t="shared" si="242"/>
        <v>8450</v>
      </c>
      <c r="H999" s="149"/>
      <c r="I999" s="149"/>
      <c r="J999" s="150">
        <v>70000</v>
      </c>
      <c r="K999" s="151">
        <f t="shared" si="238"/>
        <v>61946.902654867263</v>
      </c>
      <c r="L999" s="151">
        <f t="shared" si="239"/>
        <v>8053.0973451327445</v>
      </c>
      <c r="M999" s="378" t="s">
        <v>4395</v>
      </c>
      <c r="N999" s="328"/>
      <c r="O999" s="329"/>
      <c r="P999" s="151">
        <f t="shared" si="243"/>
        <v>61550</v>
      </c>
      <c r="Q999" s="327">
        <v>42754</v>
      </c>
      <c r="R999" s="330" t="s">
        <v>4396</v>
      </c>
      <c r="S999" s="330"/>
      <c r="T999" s="331"/>
      <c r="U999" s="332">
        <v>27110102700076</v>
      </c>
      <c r="V999" s="326"/>
      <c r="W999" s="149" t="s">
        <v>352</v>
      </c>
      <c r="X999" s="149"/>
      <c r="Y999" s="149"/>
      <c r="Z999" s="150"/>
      <c r="AA999" s="151">
        <f t="shared" si="244"/>
        <v>8450</v>
      </c>
      <c r="AB999" s="333">
        <f t="shared" si="245"/>
        <v>-61550</v>
      </c>
      <c r="AC999" s="327"/>
      <c r="AD999" s="149"/>
      <c r="AE999" s="327"/>
      <c r="AF999" s="334" t="s">
        <v>407</v>
      </c>
      <c r="AG999" s="334" t="s">
        <v>286</v>
      </c>
      <c r="AH999" s="149"/>
      <c r="AI999" s="149"/>
      <c r="AJ999" s="335"/>
      <c r="AK999" s="149"/>
      <c r="AL999" s="327"/>
      <c r="AM999" s="149"/>
      <c r="AN999" s="327"/>
      <c r="AO999" s="327"/>
      <c r="AP999" s="149"/>
      <c r="AQ999" s="332"/>
      <c r="AR999" s="330"/>
      <c r="AS999" s="149" t="s">
        <v>352</v>
      </c>
      <c r="AT999" s="149"/>
      <c r="AU999" s="149"/>
      <c r="AV999" s="149"/>
      <c r="AW999" s="149"/>
      <c r="AX999" s="336"/>
      <c r="AY999" s="336"/>
      <c r="AZ999" s="336">
        <f t="shared" si="246"/>
        <v>0</v>
      </c>
      <c r="BA999" s="149"/>
      <c r="BB999" s="149"/>
      <c r="BC999" s="149"/>
      <c r="BD999" s="160">
        <f t="shared" si="247"/>
        <v>0.12071428571428572</v>
      </c>
      <c r="BE999" s="160">
        <f t="shared" si="248"/>
        <v>0</v>
      </c>
      <c r="BF999" s="159">
        <f t="shared" si="249"/>
        <v>11</v>
      </c>
      <c r="BG999" s="159">
        <f t="shared" si="250"/>
        <v>0</v>
      </c>
      <c r="BH999" s="159">
        <f t="shared" si="251"/>
        <v>14</v>
      </c>
      <c r="BI999" s="159">
        <f t="shared" si="252"/>
        <v>0</v>
      </c>
      <c r="BJ999" s="159">
        <f t="shared" si="253"/>
        <v>0</v>
      </c>
    </row>
    <row r="1000" spans="1:62" s="159" customFormat="1" ht="17.25" thickTop="1" thickBot="1">
      <c r="A1000" s="326">
        <v>24604</v>
      </c>
      <c r="B1000" s="327">
        <v>42820</v>
      </c>
      <c r="C1000" s="149" t="s">
        <v>103</v>
      </c>
      <c r="D1000" s="151">
        <v>500</v>
      </c>
      <c r="E1000" s="151"/>
      <c r="F1000" s="151"/>
      <c r="G1000" s="151">
        <f t="shared" si="242"/>
        <v>500</v>
      </c>
      <c r="H1000" s="149"/>
      <c r="I1000" s="149"/>
      <c r="J1000" s="150">
        <v>130000</v>
      </c>
      <c r="K1000" s="151">
        <f t="shared" si="238"/>
        <v>115044.24778761063</v>
      </c>
      <c r="L1000" s="151">
        <f t="shared" si="239"/>
        <v>14955.752212389381</v>
      </c>
      <c r="M1000" s="378" t="s">
        <v>4397</v>
      </c>
      <c r="N1000" s="328"/>
      <c r="O1000" s="329"/>
      <c r="P1000" s="151">
        <f t="shared" si="243"/>
        <v>129500</v>
      </c>
      <c r="Q1000" s="327">
        <v>42820</v>
      </c>
      <c r="R1000" s="330" t="s">
        <v>4398</v>
      </c>
      <c r="S1000" s="330"/>
      <c r="T1000" s="331"/>
      <c r="U1000" s="332">
        <v>28312010113056</v>
      </c>
      <c r="V1000" s="326"/>
      <c r="W1000" s="149" t="s">
        <v>352</v>
      </c>
      <c r="X1000" s="149"/>
      <c r="Y1000" s="149"/>
      <c r="Z1000" s="150"/>
      <c r="AA1000" s="151">
        <f t="shared" si="244"/>
        <v>500</v>
      </c>
      <c r="AB1000" s="333">
        <f t="shared" si="245"/>
        <v>-129500</v>
      </c>
      <c r="AC1000" s="327"/>
      <c r="AD1000" s="149"/>
      <c r="AE1000" s="327"/>
      <c r="AF1000" s="334" t="s">
        <v>327</v>
      </c>
      <c r="AG1000" s="334" t="s">
        <v>286</v>
      </c>
      <c r="AH1000" s="149"/>
      <c r="AI1000" s="149"/>
      <c r="AJ1000" s="335"/>
      <c r="AK1000" s="149"/>
      <c r="AL1000" s="327"/>
      <c r="AM1000" s="149"/>
      <c r="AN1000" s="327"/>
      <c r="AO1000" s="327"/>
      <c r="AP1000" s="149"/>
      <c r="AQ1000" s="332"/>
      <c r="AR1000" s="330"/>
      <c r="AS1000" s="149" t="s">
        <v>352</v>
      </c>
      <c r="AT1000" s="149"/>
      <c r="AU1000" s="149"/>
      <c r="AV1000" s="149"/>
      <c r="AW1000" s="149"/>
      <c r="AX1000" s="336"/>
      <c r="AY1000" s="336"/>
      <c r="AZ1000" s="336">
        <f t="shared" si="246"/>
        <v>0</v>
      </c>
      <c r="BA1000" s="149"/>
      <c r="BB1000" s="149"/>
      <c r="BC1000" s="149"/>
      <c r="BD1000" s="160">
        <f t="shared" si="247"/>
        <v>3.8461538461538464E-3</v>
      </c>
      <c r="BE1000" s="160">
        <f t="shared" si="248"/>
        <v>0</v>
      </c>
      <c r="BF1000" s="159">
        <f t="shared" si="249"/>
        <v>11</v>
      </c>
      <c r="BG1000" s="159">
        <f t="shared" si="250"/>
        <v>0</v>
      </c>
      <c r="BH1000" s="159">
        <f t="shared" si="251"/>
        <v>14</v>
      </c>
      <c r="BI1000" s="159">
        <f t="shared" si="252"/>
        <v>0</v>
      </c>
      <c r="BJ1000" s="159">
        <f t="shared" si="253"/>
        <v>0</v>
      </c>
    </row>
    <row r="1001" spans="1:62" s="159" customFormat="1" ht="17.25" thickTop="1" thickBot="1">
      <c r="A1001" s="326">
        <v>24035</v>
      </c>
      <c r="B1001" s="327">
        <v>42775</v>
      </c>
      <c r="C1001" s="149" t="s">
        <v>103</v>
      </c>
      <c r="D1001" s="151">
        <v>20000</v>
      </c>
      <c r="E1001" s="151"/>
      <c r="F1001" s="151"/>
      <c r="G1001" s="151">
        <f t="shared" si="242"/>
        <v>20000</v>
      </c>
      <c r="H1001" s="149"/>
      <c r="I1001" s="149"/>
      <c r="J1001" s="150">
        <v>70000</v>
      </c>
      <c r="K1001" s="151">
        <f t="shared" si="238"/>
        <v>61946.902654867263</v>
      </c>
      <c r="L1001" s="151">
        <f t="shared" si="239"/>
        <v>8053.0973451327445</v>
      </c>
      <c r="M1001" s="384" t="s">
        <v>4399</v>
      </c>
      <c r="N1001" s="328"/>
      <c r="O1001" s="329"/>
      <c r="P1001" s="151">
        <f t="shared" si="243"/>
        <v>50000</v>
      </c>
      <c r="Q1001" s="327">
        <v>42775</v>
      </c>
      <c r="R1001" s="330" t="s">
        <v>4400</v>
      </c>
      <c r="S1001" s="330"/>
      <c r="T1001" s="331" t="s">
        <v>4401</v>
      </c>
      <c r="U1001" s="332">
        <v>28904260103611</v>
      </c>
      <c r="V1001" s="326"/>
      <c r="W1001" s="149" t="s">
        <v>4402</v>
      </c>
      <c r="X1001" s="149"/>
      <c r="Y1001" s="149"/>
      <c r="Z1001" s="150"/>
      <c r="AA1001" s="151">
        <f t="shared" si="244"/>
        <v>20000</v>
      </c>
      <c r="AB1001" s="333">
        <f t="shared" si="245"/>
        <v>-50000</v>
      </c>
      <c r="AC1001" s="327"/>
      <c r="AD1001" s="149"/>
      <c r="AE1001" s="327"/>
      <c r="AF1001" s="334" t="s">
        <v>3587</v>
      </c>
      <c r="AG1001" s="334" t="s">
        <v>336</v>
      </c>
      <c r="AH1001" s="149"/>
      <c r="AI1001" s="149"/>
      <c r="AJ1001" s="335"/>
      <c r="AK1001" s="149"/>
      <c r="AL1001" s="327"/>
      <c r="AM1001" s="149"/>
      <c r="AN1001" s="327"/>
      <c r="AO1001" s="327" t="s">
        <v>4399</v>
      </c>
      <c r="AP1001" s="149" t="s">
        <v>4403</v>
      </c>
      <c r="AQ1001" s="332">
        <v>29403118800504</v>
      </c>
      <c r="AR1001" s="330"/>
      <c r="AS1001" s="149" t="s">
        <v>403</v>
      </c>
      <c r="AT1001" s="149"/>
      <c r="AU1001" s="149"/>
      <c r="AV1001" s="149"/>
      <c r="AW1001" s="149"/>
      <c r="AX1001" s="336"/>
      <c r="AY1001" s="336"/>
      <c r="AZ1001" s="336">
        <f t="shared" si="246"/>
        <v>0</v>
      </c>
      <c r="BA1001" s="149"/>
      <c r="BB1001" s="149"/>
      <c r="BC1001" s="149"/>
      <c r="BD1001" s="160">
        <f t="shared" si="247"/>
        <v>0.2857142857142857</v>
      </c>
      <c r="BE1001" s="160">
        <f t="shared" si="248"/>
        <v>0</v>
      </c>
      <c r="BF1001" s="159">
        <f t="shared" si="249"/>
        <v>11</v>
      </c>
      <c r="BG1001" s="159">
        <f t="shared" si="250"/>
        <v>0</v>
      </c>
      <c r="BH1001" s="159">
        <f t="shared" si="251"/>
        <v>14</v>
      </c>
      <c r="BI1001" s="159">
        <f t="shared" si="252"/>
        <v>14</v>
      </c>
      <c r="BJ1001" s="159">
        <f t="shared" si="253"/>
        <v>0</v>
      </c>
    </row>
    <row r="1002" spans="1:62" s="159" customFormat="1" ht="19.5" customHeight="1" thickTop="1" thickBot="1">
      <c r="A1002" s="326">
        <v>24746</v>
      </c>
      <c r="B1002" s="327">
        <v>42832</v>
      </c>
      <c r="C1002" s="149" t="s">
        <v>103</v>
      </c>
      <c r="D1002" s="151">
        <v>1000</v>
      </c>
      <c r="E1002" s="151"/>
      <c r="F1002" s="151"/>
      <c r="G1002" s="151">
        <f t="shared" si="242"/>
        <v>1000</v>
      </c>
      <c r="H1002" s="149"/>
      <c r="I1002" s="149"/>
      <c r="J1002" s="150">
        <v>130000</v>
      </c>
      <c r="K1002" s="151">
        <f t="shared" si="238"/>
        <v>115044.24778761063</v>
      </c>
      <c r="L1002" s="151">
        <f t="shared" si="239"/>
        <v>14955.752212389381</v>
      </c>
      <c r="M1002" s="367" t="s">
        <v>4404</v>
      </c>
      <c r="N1002" s="328"/>
      <c r="O1002" s="329"/>
      <c r="P1002" s="151">
        <f t="shared" si="243"/>
        <v>129000</v>
      </c>
      <c r="Q1002" s="327">
        <v>42832</v>
      </c>
      <c r="R1002" s="330"/>
      <c r="S1002" s="330"/>
      <c r="T1002" s="331"/>
      <c r="U1002" s="332">
        <v>27511248800123</v>
      </c>
      <c r="V1002" s="326"/>
      <c r="W1002" s="149" t="s">
        <v>4402</v>
      </c>
      <c r="X1002" s="149"/>
      <c r="Y1002" s="149"/>
      <c r="Z1002" s="150"/>
      <c r="AA1002" s="151">
        <f t="shared" si="244"/>
        <v>1000</v>
      </c>
      <c r="AB1002" s="333">
        <f t="shared" si="245"/>
        <v>-129000</v>
      </c>
      <c r="AC1002" s="327"/>
      <c r="AD1002" s="149"/>
      <c r="AE1002" s="327"/>
      <c r="AF1002" s="334" t="s">
        <v>342</v>
      </c>
      <c r="AG1002" s="334" t="s">
        <v>336</v>
      </c>
      <c r="AH1002" s="149"/>
      <c r="AI1002" s="149"/>
      <c r="AJ1002" s="335"/>
      <c r="AK1002" s="149"/>
      <c r="AL1002" s="327"/>
      <c r="AM1002" s="149"/>
      <c r="AN1002" s="327"/>
      <c r="AO1002" s="327"/>
      <c r="AP1002" s="149"/>
      <c r="AQ1002" s="332"/>
      <c r="AR1002" s="330"/>
      <c r="AS1002" s="149" t="s">
        <v>352</v>
      </c>
      <c r="AT1002" s="149"/>
      <c r="AU1002" s="149"/>
      <c r="AV1002" s="149"/>
      <c r="AW1002" s="149"/>
      <c r="AX1002" s="336"/>
      <c r="AY1002" s="336"/>
      <c r="AZ1002" s="336">
        <f t="shared" si="246"/>
        <v>0</v>
      </c>
      <c r="BA1002" s="149"/>
      <c r="BB1002" s="149"/>
      <c r="BC1002" s="149"/>
      <c r="BD1002" s="160">
        <f t="shared" si="247"/>
        <v>7.6923076923076927E-3</v>
      </c>
      <c r="BE1002" s="160">
        <f t="shared" si="248"/>
        <v>0</v>
      </c>
      <c r="BF1002" s="159">
        <f t="shared" si="249"/>
        <v>0</v>
      </c>
      <c r="BG1002" s="159">
        <f t="shared" si="250"/>
        <v>0</v>
      </c>
      <c r="BH1002" s="159">
        <f t="shared" si="251"/>
        <v>14</v>
      </c>
      <c r="BI1002" s="159">
        <f t="shared" si="252"/>
        <v>0</v>
      </c>
      <c r="BJ1002" s="159">
        <f t="shared" si="253"/>
        <v>0</v>
      </c>
    </row>
    <row r="1003" spans="1:62" s="159" customFormat="1" ht="19.5" customHeight="1" thickTop="1" thickBot="1">
      <c r="A1003" s="326">
        <v>24900</v>
      </c>
      <c r="B1003" s="327">
        <v>42848</v>
      </c>
      <c r="C1003" s="149" t="s">
        <v>103</v>
      </c>
      <c r="D1003" s="151">
        <v>1000</v>
      </c>
      <c r="E1003" s="151"/>
      <c r="F1003" s="151"/>
      <c r="G1003" s="151">
        <f t="shared" si="242"/>
        <v>1000</v>
      </c>
      <c r="H1003" s="149"/>
      <c r="I1003" s="149"/>
      <c r="J1003" s="150">
        <v>70000</v>
      </c>
      <c r="K1003" s="151">
        <f t="shared" si="238"/>
        <v>61946.902654867263</v>
      </c>
      <c r="L1003" s="151">
        <f t="shared" si="239"/>
        <v>8053.0973451327445</v>
      </c>
      <c r="M1003" s="367" t="s">
        <v>4405</v>
      </c>
      <c r="N1003" s="328"/>
      <c r="O1003" s="329"/>
      <c r="P1003" s="151">
        <f t="shared" si="243"/>
        <v>69000</v>
      </c>
      <c r="Q1003" s="327">
        <v>42848</v>
      </c>
      <c r="R1003" s="330" t="s">
        <v>4406</v>
      </c>
      <c r="S1003" s="330"/>
      <c r="T1003" s="331"/>
      <c r="U1003" s="332">
        <v>28606013400122</v>
      </c>
      <c r="V1003" s="326"/>
      <c r="W1003" s="149" t="s">
        <v>4402</v>
      </c>
      <c r="X1003" s="149"/>
      <c r="Y1003" s="149"/>
      <c r="Z1003" s="150"/>
      <c r="AA1003" s="151">
        <f t="shared" si="244"/>
        <v>1000</v>
      </c>
      <c r="AB1003" s="333">
        <f t="shared" si="245"/>
        <v>-69000</v>
      </c>
      <c r="AC1003" s="327"/>
      <c r="AD1003" s="149"/>
      <c r="AE1003" s="327"/>
      <c r="AF1003" s="334" t="s">
        <v>1745</v>
      </c>
      <c r="AG1003" s="334" t="s">
        <v>336</v>
      </c>
      <c r="AH1003" s="149"/>
      <c r="AI1003" s="149"/>
      <c r="AJ1003" s="335"/>
      <c r="AK1003" s="149"/>
      <c r="AL1003" s="327"/>
      <c r="AM1003" s="149"/>
      <c r="AN1003" s="327"/>
      <c r="AO1003" s="327"/>
      <c r="AP1003" s="149"/>
      <c r="AQ1003" s="332"/>
      <c r="AR1003" s="330"/>
      <c r="AS1003" s="149" t="s">
        <v>352</v>
      </c>
      <c r="AT1003" s="149"/>
      <c r="AU1003" s="149"/>
      <c r="AV1003" s="149"/>
      <c r="AW1003" s="149"/>
      <c r="AX1003" s="336"/>
      <c r="AY1003" s="336"/>
      <c r="AZ1003" s="336">
        <f t="shared" si="246"/>
        <v>0</v>
      </c>
      <c r="BA1003" s="149"/>
      <c r="BB1003" s="149"/>
      <c r="BC1003" s="149"/>
      <c r="BD1003" s="160">
        <f t="shared" si="247"/>
        <v>1.4285714285714285E-2</v>
      </c>
      <c r="BE1003" s="160">
        <f t="shared" si="248"/>
        <v>0</v>
      </c>
      <c r="BF1003" s="159">
        <f t="shared" si="249"/>
        <v>11</v>
      </c>
      <c r="BG1003" s="159">
        <f t="shared" si="250"/>
        <v>0</v>
      </c>
      <c r="BH1003" s="159">
        <f t="shared" si="251"/>
        <v>14</v>
      </c>
      <c r="BI1003" s="159">
        <f t="shared" si="252"/>
        <v>0</v>
      </c>
      <c r="BJ1003" s="159">
        <f t="shared" si="253"/>
        <v>0</v>
      </c>
    </row>
    <row r="1004" spans="1:62" s="159" customFormat="1" ht="19.5" customHeight="1" thickTop="1" thickBot="1">
      <c r="A1004" s="326">
        <v>24902</v>
      </c>
      <c r="B1004" s="327">
        <v>42848</v>
      </c>
      <c r="C1004" s="149" t="s">
        <v>103</v>
      </c>
      <c r="D1004" s="151">
        <v>1000</v>
      </c>
      <c r="E1004" s="151"/>
      <c r="F1004" s="151"/>
      <c r="G1004" s="151">
        <f t="shared" si="242"/>
        <v>1000</v>
      </c>
      <c r="H1004" s="149"/>
      <c r="I1004" s="149"/>
      <c r="J1004" s="150">
        <v>137750</v>
      </c>
      <c r="K1004" s="151">
        <f t="shared" si="238"/>
        <v>121902.65486725664</v>
      </c>
      <c r="L1004" s="151">
        <f t="shared" si="239"/>
        <v>15847.345132743363</v>
      </c>
      <c r="M1004" s="367" t="s">
        <v>4407</v>
      </c>
      <c r="N1004" s="328"/>
      <c r="O1004" s="329"/>
      <c r="P1004" s="151">
        <f t="shared" si="243"/>
        <v>136750</v>
      </c>
      <c r="Q1004" s="327">
        <v>42848</v>
      </c>
      <c r="R1004" s="330" t="s">
        <v>4408</v>
      </c>
      <c r="S1004" s="330"/>
      <c r="T1004" s="331" t="s">
        <v>4409</v>
      </c>
      <c r="U1004" s="332">
        <v>26611022500951</v>
      </c>
      <c r="V1004" s="326"/>
      <c r="W1004" s="149" t="s">
        <v>4402</v>
      </c>
      <c r="X1004" s="149"/>
      <c r="Y1004" s="149"/>
      <c r="Z1004" s="150"/>
      <c r="AA1004" s="151">
        <f t="shared" si="244"/>
        <v>1000</v>
      </c>
      <c r="AB1004" s="333">
        <f t="shared" si="245"/>
        <v>-136750</v>
      </c>
      <c r="AC1004" s="327"/>
      <c r="AD1004" s="149"/>
      <c r="AE1004" s="327"/>
      <c r="AF1004" s="334" t="s">
        <v>405</v>
      </c>
      <c r="AG1004" s="334" t="s">
        <v>276</v>
      </c>
      <c r="AH1004" s="149"/>
      <c r="AI1004" s="149"/>
      <c r="AJ1004" s="335"/>
      <c r="AK1004" s="149"/>
      <c r="AL1004" s="327"/>
      <c r="AM1004" s="149"/>
      <c r="AN1004" s="327"/>
      <c r="AO1004" s="149" t="s">
        <v>4407</v>
      </c>
      <c r="AP1004" s="149"/>
      <c r="AQ1004" s="332"/>
      <c r="AR1004" s="330"/>
      <c r="AS1004" s="149" t="s">
        <v>352</v>
      </c>
      <c r="AT1004" s="149"/>
      <c r="AU1004" s="149"/>
      <c r="AV1004" s="149"/>
      <c r="AW1004" s="149"/>
      <c r="AX1004" s="336"/>
      <c r="AY1004" s="336"/>
      <c r="AZ1004" s="336">
        <f t="shared" si="246"/>
        <v>0</v>
      </c>
      <c r="BA1004" s="149"/>
      <c r="BB1004" s="149"/>
      <c r="BC1004" s="149"/>
      <c r="BD1004" s="160">
        <f t="shared" si="247"/>
        <v>7.2595281306715061E-3</v>
      </c>
      <c r="BE1004" s="160">
        <f t="shared" si="248"/>
        <v>0</v>
      </c>
      <c r="BF1004" s="159">
        <f t="shared" si="249"/>
        <v>11</v>
      </c>
      <c r="BG1004" s="159">
        <f t="shared" si="250"/>
        <v>0</v>
      </c>
      <c r="BH1004" s="159">
        <f t="shared" si="251"/>
        <v>14</v>
      </c>
      <c r="BI1004" s="159">
        <f t="shared" si="252"/>
        <v>0</v>
      </c>
      <c r="BJ1004" s="159">
        <f t="shared" si="253"/>
        <v>0</v>
      </c>
    </row>
    <row r="1005" spans="1:62" s="159" customFormat="1" ht="19.5" customHeight="1" thickTop="1" thickBot="1">
      <c r="A1005" s="326">
        <v>24899</v>
      </c>
      <c r="B1005" s="327">
        <v>42848</v>
      </c>
      <c r="C1005" s="149" t="s">
        <v>103</v>
      </c>
      <c r="D1005" s="151">
        <v>1000</v>
      </c>
      <c r="E1005" s="151"/>
      <c r="F1005" s="151"/>
      <c r="G1005" s="151">
        <f t="shared" si="242"/>
        <v>1000</v>
      </c>
      <c r="H1005" s="149"/>
      <c r="I1005" s="149"/>
      <c r="J1005" s="150">
        <v>70000</v>
      </c>
      <c r="K1005" s="151">
        <f t="shared" si="238"/>
        <v>61946.902654867263</v>
      </c>
      <c r="L1005" s="151">
        <f t="shared" si="239"/>
        <v>8053.0973451327445</v>
      </c>
      <c r="M1005" s="367" t="s">
        <v>4410</v>
      </c>
      <c r="N1005" s="328"/>
      <c r="O1005" s="329"/>
      <c r="P1005" s="151">
        <f t="shared" si="243"/>
        <v>69000</v>
      </c>
      <c r="Q1005" s="327">
        <v>42848</v>
      </c>
      <c r="R1005" s="330" t="s">
        <v>4411</v>
      </c>
      <c r="S1005" s="330"/>
      <c r="T1005" s="331"/>
      <c r="U1005" s="332">
        <v>28909101301935</v>
      </c>
      <c r="V1005" s="326"/>
      <c r="W1005" s="149" t="s">
        <v>4402</v>
      </c>
      <c r="X1005" s="149"/>
      <c r="Y1005" s="149"/>
      <c r="Z1005" s="150"/>
      <c r="AA1005" s="151">
        <f t="shared" si="244"/>
        <v>1000</v>
      </c>
      <c r="AB1005" s="333">
        <f t="shared" si="245"/>
        <v>-69000</v>
      </c>
      <c r="AC1005" s="327"/>
      <c r="AD1005" s="149"/>
      <c r="AE1005" s="327"/>
      <c r="AF1005" s="334" t="s">
        <v>1745</v>
      </c>
      <c r="AG1005" s="334" t="s">
        <v>336</v>
      </c>
      <c r="AH1005" s="149"/>
      <c r="AI1005" s="149"/>
      <c r="AJ1005" s="335"/>
      <c r="AK1005" s="149"/>
      <c r="AL1005" s="327"/>
      <c r="AM1005" s="149"/>
      <c r="AN1005" s="327"/>
      <c r="AO1005" s="149" t="s">
        <v>4410</v>
      </c>
      <c r="AP1005" s="149"/>
      <c r="AQ1005" s="332"/>
      <c r="AR1005" s="330"/>
      <c r="AS1005" s="149" t="s">
        <v>352</v>
      </c>
      <c r="AT1005" s="149"/>
      <c r="AU1005" s="149"/>
      <c r="AV1005" s="149"/>
      <c r="AW1005" s="149"/>
      <c r="AX1005" s="336"/>
      <c r="AY1005" s="336"/>
      <c r="AZ1005" s="336">
        <f t="shared" si="246"/>
        <v>0</v>
      </c>
      <c r="BA1005" s="149"/>
      <c r="BB1005" s="149"/>
      <c r="BC1005" s="149"/>
      <c r="BD1005" s="160">
        <f t="shared" si="247"/>
        <v>1.4285714285714285E-2</v>
      </c>
      <c r="BE1005" s="160">
        <f t="shared" si="248"/>
        <v>0</v>
      </c>
      <c r="BF1005" s="159">
        <f t="shared" si="249"/>
        <v>11</v>
      </c>
      <c r="BG1005" s="159">
        <f t="shared" si="250"/>
        <v>0</v>
      </c>
      <c r="BH1005" s="159">
        <f t="shared" si="251"/>
        <v>14</v>
      </c>
      <c r="BI1005" s="159">
        <f t="shared" si="252"/>
        <v>0</v>
      </c>
      <c r="BJ1005" s="159">
        <f t="shared" si="253"/>
        <v>0</v>
      </c>
    </row>
    <row r="1006" spans="1:62" s="159" customFormat="1" ht="17.25" thickTop="1" thickBot="1">
      <c r="A1006" s="326" t="s">
        <v>4412</v>
      </c>
      <c r="B1006" s="327" t="s">
        <v>4413</v>
      </c>
      <c r="C1006" s="149" t="s">
        <v>103</v>
      </c>
      <c r="D1006" s="151">
        <v>13000</v>
      </c>
      <c r="E1006" s="151">
        <f>14160-13000</f>
        <v>1160</v>
      </c>
      <c r="F1006" s="151"/>
      <c r="G1006" s="151">
        <f t="shared" si="242"/>
        <v>14160</v>
      </c>
      <c r="H1006" s="379" t="s">
        <v>4113</v>
      </c>
      <c r="I1006" s="379"/>
      <c r="J1006" s="150">
        <v>70000</v>
      </c>
      <c r="K1006" s="151">
        <f t="shared" si="238"/>
        <v>61946.902654867263</v>
      </c>
      <c r="L1006" s="151">
        <f t="shared" si="239"/>
        <v>8053.0973451327445</v>
      </c>
      <c r="M1006" s="369" t="s">
        <v>4414</v>
      </c>
      <c r="N1006" s="328">
        <v>1543</v>
      </c>
      <c r="O1006" s="329">
        <v>60</v>
      </c>
      <c r="P1006" s="151">
        <f t="shared" si="243"/>
        <v>57000</v>
      </c>
      <c r="Q1006" s="327">
        <v>42880</v>
      </c>
      <c r="R1006" s="330" t="s">
        <v>4415</v>
      </c>
      <c r="S1006" s="330"/>
      <c r="T1006" s="331"/>
      <c r="U1006" s="332">
        <v>27910090104991</v>
      </c>
      <c r="V1006" s="326"/>
      <c r="W1006" s="149" t="s">
        <v>4416</v>
      </c>
      <c r="X1006" s="149"/>
      <c r="Y1006" s="149" t="s">
        <v>4417</v>
      </c>
      <c r="Z1006" s="150"/>
      <c r="AA1006" s="151">
        <f t="shared" si="244"/>
        <v>14160</v>
      </c>
      <c r="AB1006" s="333">
        <f t="shared" si="245"/>
        <v>-55840</v>
      </c>
      <c r="AC1006" s="327"/>
      <c r="AD1006" s="149"/>
      <c r="AE1006" s="327"/>
      <c r="AF1006" s="334" t="s">
        <v>281</v>
      </c>
      <c r="AG1006" s="334" t="s">
        <v>276</v>
      </c>
      <c r="AH1006" s="149" t="s">
        <v>39</v>
      </c>
      <c r="AI1006" s="149" t="s">
        <v>94</v>
      </c>
      <c r="AJ1006" s="335" t="s">
        <v>50</v>
      </c>
      <c r="AK1006" s="149"/>
      <c r="AL1006" s="327"/>
      <c r="AM1006" s="149"/>
      <c r="AN1006" s="327"/>
      <c r="AO1006" s="327" t="s">
        <v>4414</v>
      </c>
      <c r="AP1006" s="149" t="s">
        <v>4418</v>
      </c>
      <c r="AQ1006" s="332">
        <v>28204250101244</v>
      </c>
      <c r="AR1006" s="330"/>
      <c r="AS1006" s="149"/>
      <c r="AT1006" s="149" t="s">
        <v>4387</v>
      </c>
      <c r="AU1006" s="149" t="s">
        <v>4419</v>
      </c>
      <c r="AV1006" s="149" t="s">
        <v>4324</v>
      </c>
      <c r="AW1006" s="149" t="s">
        <v>4264</v>
      </c>
      <c r="AX1006" s="336">
        <v>8700</v>
      </c>
      <c r="AY1006" s="336"/>
      <c r="AZ1006" s="336">
        <f t="shared" si="246"/>
        <v>3045</v>
      </c>
      <c r="BA1006" s="149"/>
      <c r="BB1006" s="149"/>
      <c r="BC1006" s="149"/>
      <c r="BD1006" s="160">
        <f t="shared" si="247"/>
        <v>0.18571428571428572</v>
      </c>
      <c r="BE1006" s="160">
        <f t="shared" si="248"/>
        <v>2.0350877192982456E-2</v>
      </c>
      <c r="BF1006" s="159">
        <f t="shared" si="249"/>
        <v>11</v>
      </c>
      <c r="BG1006" s="159">
        <f t="shared" si="250"/>
        <v>0</v>
      </c>
      <c r="BH1006" s="159">
        <f t="shared" si="251"/>
        <v>14</v>
      </c>
      <c r="BI1006" s="159">
        <f t="shared" si="252"/>
        <v>14</v>
      </c>
      <c r="BJ1006" s="159">
        <f t="shared" si="253"/>
        <v>0</v>
      </c>
    </row>
    <row r="1007" spans="1:62" s="159" customFormat="1" ht="17.25" thickTop="1" thickBot="1">
      <c r="A1007" s="326">
        <v>25482</v>
      </c>
      <c r="B1007" s="327">
        <v>42900</v>
      </c>
      <c r="C1007" s="149" t="s">
        <v>103</v>
      </c>
      <c r="D1007" s="151">
        <v>2000</v>
      </c>
      <c r="E1007" s="151"/>
      <c r="F1007" s="151"/>
      <c r="G1007" s="151">
        <f t="shared" si="242"/>
        <v>2000</v>
      </c>
      <c r="H1007" s="149"/>
      <c r="I1007" s="149"/>
      <c r="J1007" s="383">
        <v>120000</v>
      </c>
      <c r="K1007" s="151">
        <f t="shared" si="238"/>
        <v>106194.69026548673</v>
      </c>
      <c r="L1007" s="151">
        <f t="shared" si="239"/>
        <v>13805.309734513276</v>
      </c>
      <c r="M1007" s="376" t="s">
        <v>4420</v>
      </c>
      <c r="N1007" s="328"/>
      <c r="O1007" s="329"/>
      <c r="P1007" s="151">
        <f t="shared" si="243"/>
        <v>118000</v>
      </c>
      <c r="Q1007" s="327">
        <v>42900</v>
      </c>
      <c r="R1007" s="330" t="s">
        <v>4421</v>
      </c>
      <c r="S1007" s="330"/>
      <c r="T1007" s="331"/>
      <c r="U1007" s="332">
        <v>28405010113101</v>
      </c>
      <c r="V1007" s="326"/>
      <c r="W1007" s="149" t="s">
        <v>4422</v>
      </c>
      <c r="X1007" s="149"/>
      <c r="Y1007" s="149"/>
      <c r="Z1007" s="150"/>
      <c r="AA1007" s="151">
        <f t="shared" si="244"/>
        <v>2000</v>
      </c>
      <c r="AB1007" s="333">
        <f t="shared" si="245"/>
        <v>-118000</v>
      </c>
      <c r="AC1007" s="327"/>
      <c r="AD1007" s="149"/>
      <c r="AE1007" s="327"/>
      <c r="AF1007" s="334" t="s">
        <v>339</v>
      </c>
      <c r="AG1007" s="334" t="s">
        <v>280</v>
      </c>
      <c r="AH1007" s="149"/>
      <c r="AI1007" s="149"/>
      <c r="AJ1007" s="335"/>
      <c r="AK1007" s="149"/>
      <c r="AL1007" s="327"/>
      <c r="AM1007" s="149"/>
      <c r="AN1007" s="327"/>
      <c r="AO1007" s="327"/>
      <c r="AP1007" s="149"/>
      <c r="AQ1007" s="332"/>
      <c r="AR1007" s="330"/>
      <c r="AS1007" s="149"/>
      <c r="AT1007" s="149"/>
      <c r="AU1007" s="149"/>
      <c r="AV1007" s="149"/>
      <c r="AW1007" s="149"/>
      <c r="AX1007" s="336"/>
      <c r="AY1007" s="336"/>
      <c r="AZ1007" s="336">
        <f t="shared" si="246"/>
        <v>0</v>
      </c>
      <c r="BA1007" s="149"/>
      <c r="BB1007" s="149"/>
      <c r="BC1007" s="149"/>
      <c r="BD1007" s="160">
        <f t="shared" si="247"/>
        <v>1.6666666666666666E-2</v>
      </c>
      <c r="BE1007" s="160">
        <f t="shared" si="248"/>
        <v>0</v>
      </c>
      <c r="BF1007" s="159">
        <f t="shared" si="249"/>
        <v>11</v>
      </c>
      <c r="BG1007" s="159">
        <f t="shared" si="250"/>
        <v>0</v>
      </c>
      <c r="BH1007" s="159">
        <f t="shared" si="251"/>
        <v>14</v>
      </c>
      <c r="BI1007" s="159">
        <f t="shared" si="252"/>
        <v>0</v>
      </c>
      <c r="BJ1007" s="159">
        <f t="shared" si="253"/>
        <v>0</v>
      </c>
    </row>
    <row r="1008" spans="1:62" s="159" customFormat="1" ht="17.25" customHeight="1" thickTop="1" thickBot="1">
      <c r="A1008" s="326">
        <v>22286</v>
      </c>
      <c r="B1008" s="327">
        <v>42846</v>
      </c>
      <c r="C1008" s="149" t="s">
        <v>101</v>
      </c>
      <c r="D1008" s="151">
        <f>70000-62700</f>
        <v>7300</v>
      </c>
      <c r="E1008" s="151">
        <f>8600-7300</f>
        <v>1300</v>
      </c>
      <c r="F1008" s="151"/>
      <c r="G1008" s="151">
        <f t="shared" si="242"/>
        <v>8600</v>
      </c>
      <c r="H1008" s="368" t="s">
        <v>2492</v>
      </c>
      <c r="I1008" s="368"/>
      <c r="J1008" s="150">
        <v>70000</v>
      </c>
      <c r="K1008" s="151">
        <f t="shared" si="238"/>
        <v>61946.902654867263</v>
      </c>
      <c r="L1008" s="151">
        <f t="shared" si="239"/>
        <v>8053.0973451327445</v>
      </c>
      <c r="M1008" s="149" t="s">
        <v>4423</v>
      </c>
      <c r="N1008" s="328">
        <v>1632</v>
      </c>
      <c r="O1008" s="329">
        <v>60</v>
      </c>
      <c r="P1008" s="151">
        <f t="shared" si="243"/>
        <v>62700</v>
      </c>
      <c r="Q1008" s="327">
        <v>42872</v>
      </c>
      <c r="R1008" s="330" t="s">
        <v>4424</v>
      </c>
      <c r="S1008" s="330"/>
      <c r="T1008" s="331"/>
      <c r="U1008" s="332">
        <v>26209241400845</v>
      </c>
      <c r="V1008" s="326"/>
      <c r="W1008" s="149" t="s">
        <v>4425</v>
      </c>
      <c r="X1008" s="149"/>
      <c r="Y1008" s="149" t="s">
        <v>4426</v>
      </c>
      <c r="Z1008" s="150"/>
      <c r="AA1008" s="151">
        <f t="shared" si="244"/>
        <v>8600</v>
      </c>
      <c r="AB1008" s="333">
        <f t="shared" si="245"/>
        <v>-61400</v>
      </c>
      <c r="AC1008" s="327"/>
      <c r="AD1008" s="149"/>
      <c r="AE1008" s="327"/>
      <c r="AF1008" s="334" t="s">
        <v>285</v>
      </c>
      <c r="AG1008" s="334" t="s">
        <v>286</v>
      </c>
      <c r="AH1008" s="149" t="s">
        <v>39</v>
      </c>
      <c r="AI1008" s="149" t="s">
        <v>94</v>
      </c>
      <c r="AJ1008" s="335" t="s">
        <v>49</v>
      </c>
      <c r="AK1008" s="149"/>
      <c r="AL1008" s="327"/>
      <c r="AM1008" s="149"/>
      <c r="AN1008" s="327"/>
      <c r="AO1008" s="149" t="s">
        <v>4423</v>
      </c>
      <c r="AP1008" s="149" t="s">
        <v>4427</v>
      </c>
      <c r="AQ1008" s="332">
        <v>25509070101895</v>
      </c>
      <c r="AR1008" s="330"/>
      <c r="AS1008" s="149"/>
      <c r="AT1008" s="149"/>
      <c r="AU1008" s="149" t="s">
        <v>4359</v>
      </c>
      <c r="AV1008" s="149" t="s">
        <v>4192</v>
      </c>
      <c r="AW1008" s="149" t="s">
        <v>346</v>
      </c>
      <c r="AX1008" s="336">
        <v>8000</v>
      </c>
      <c r="AY1008" s="336"/>
      <c r="AZ1008" s="336">
        <f t="shared" si="246"/>
        <v>2800</v>
      </c>
      <c r="BA1008" s="149"/>
      <c r="BB1008" s="149"/>
      <c r="BC1008" s="149"/>
      <c r="BD1008" s="160">
        <f t="shared" si="247"/>
        <v>0.10428571428571429</v>
      </c>
      <c r="BE1008" s="160">
        <f t="shared" si="248"/>
        <v>2.0733652312599681E-2</v>
      </c>
      <c r="BF1008" s="159">
        <f t="shared" si="249"/>
        <v>11</v>
      </c>
      <c r="BG1008" s="159">
        <f t="shared" si="250"/>
        <v>0</v>
      </c>
      <c r="BH1008" s="159">
        <f t="shared" si="251"/>
        <v>14</v>
      </c>
      <c r="BI1008" s="159">
        <f t="shared" si="252"/>
        <v>14</v>
      </c>
      <c r="BJ1008" s="159">
        <f t="shared" si="253"/>
        <v>0</v>
      </c>
    </row>
    <row r="1009" spans="1:62" s="159" customFormat="1" ht="17.25" thickTop="1" thickBot="1">
      <c r="A1009" s="326">
        <v>25410</v>
      </c>
      <c r="B1009" s="327">
        <v>42895</v>
      </c>
      <c r="C1009" s="149" t="s">
        <v>103</v>
      </c>
      <c r="D1009" s="151">
        <v>2000</v>
      </c>
      <c r="E1009" s="151"/>
      <c r="F1009" s="151"/>
      <c r="G1009" s="151">
        <f t="shared" si="242"/>
        <v>2000</v>
      </c>
      <c r="H1009" s="149"/>
      <c r="I1009" s="149"/>
      <c r="J1009" s="383">
        <v>114000</v>
      </c>
      <c r="K1009" s="151">
        <f t="shared" si="238"/>
        <v>100884.95575221239</v>
      </c>
      <c r="L1009" s="151">
        <f t="shared" si="239"/>
        <v>13115.044247787611</v>
      </c>
      <c r="M1009" s="369" t="s">
        <v>4428</v>
      </c>
      <c r="N1009" s="328"/>
      <c r="O1009" s="329"/>
      <c r="P1009" s="151">
        <f t="shared" si="243"/>
        <v>112000</v>
      </c>
      <c r="Q1009" s="327">
        <v>42894</v>
      </c>
      <c r="R1009" s="330" t="s">
        <v>4429</v>
      </c>
      <c r="S1009" s="330"/>
      <c r="T1009" s="331" t="s">
        <v>4430</v>
      </c>
      <c r="U1009" s="332">
        <v>27201010114133</v>
      </c>
      <c r="V1009" s="326"/>
      <c r="W1009" s="149" t="s">
        <v>4402</v>
      </c>
      <c r="X1009" s="149"/>
      <c r="Y1009" s="149"/>
      <c r="Z1009" s="150"/>
      <c r="AA1009" s="151">
        <f t="shared" si="244"/>
        <v>2000</v>
      </c>
      <c r="AB1009" s="333">
        <f t="shared" si="245"/>
        <v>-112000</v>
      </c>
      <c r="AC1009" s="327"/>
      <c r="AD1009" s="149"/>
      <c r="AE1009" s="327"/>
      <c r="AF1009" s="334" t="s">
        <v>3836</v>
      </c>
      <c r="AG1009" s="334" t="s">
        <v>276</v>
      </c>
      <c r="AH1009" s="149"/>
      <c r="AI1009" s="149"/>
      <c r="AJ1009" s="335"/>
      <c r="AK1009" s="149"/>
      <c r="AL1009" s="327"/>
      <c r="AM1009" s="149"/>
      <c r="AN1009" s="327"/>
      <c r="AO1009" s="376" t="s">
        <v>4428</v>
      </c>
      <c r="AP1009" s="149" t="s">
        <v>4431</v>
      </c>
      <c r="AQ1009" s="332">
        <v>27811040103767</v>
      </c>
      <c r="AR1009" s="330" t="s">
        <v>4432</v>
      </c>
      <c r="AS1009" s="149"/>
      <c r="AT1009" s="149" t="s">
        <v>117</v>
      </c>
      <c r="AU1009" s="149"/>
      <c r="AV1009" s="149"/>
      <c r="AW1009" s="149"/>
      <c r="AX1009" s="336"/>
      <c r="AY1009" s="336"/>
      <c r="AZ1009" s="336">
        <f t="shared" si="246"/>
        <v>0</v>
      </c>
      <c r="BA1009" s="149"/>
      <c r="BB1009" s="149"/>
      <c r="BC1009" s="149"/>
      <c r="BD1009" s="160">
        <f t="shared" si="247"/>
        <v>1.7543859649122806E-2</v>
      </c>
      <c r="BE1009" s="160">
        <f t="shared" si="248"/>
        <v>0</v>
      </c>
      <c r="BF1009" s="159">
        <f t="shared" si="249"/>
        <v>11</v>
      </c>
      <c r="BG1009" s="159">
        <f t="shared" si="250"/>
        <v>0</v>
      </c>
      <c r="BH1009" s="159">
        <f t="shared" si="251"/>
        <v>14</v>
      </c>
      <c r="BI1009" s="159">
        <f t="shared" si="252"/>
        <v>14</v>
      </c>
      <c r="BJ1009" s="159">
        <f t="shared" si="253"/>
        <v>11</v>
      </c>
    </row>
    <row r="1010" spans="1:62" s="159" customFormat="1" ht="19.5" customHeight="1" thickTop="1" thickBot="1">
      <c r="A1010" s="326">
        <v>25238</v>
      </c>
      <c r="B1010" s="327">
        <v>42880</v>
      </c>
      <c r="C1010" s="149" t="s">
        <v>103</v>
      </c>
      <c r="D1010" s="151">
        <v>5000</v>
      </c>
      <c r="E1010" s="151"/>
      <c r="F1010" s="151"/>
      <c r="G1010" s="151">
        <f t="shared" si="242"/>
        <v>5000</v>
      </c>
      <c r="H1010" s="149"/>
      <c r="I1010" s="149"/>
      <c r="J1010" s="150">
        <v>120000</v>
      </c>
      <c r="K1010" s="151">
        <f t="shared" si="238"/>
        <v>106194.69026548673</v>
      </c>
      <c r="L1010" s="151">
        <f t="shared" si="239"/>
        <v>13805.309734513276</v>
      </c>
      <c r="M1010" s="369" t="s">
        <v>4433</v>
      </c>
      <c r="N1010" s="328"/>
      <c r="O1010" s="329"/>
      <c r="P1010" s="151">
        <f t="shared" si="243"/>
        <v>115000</v>
      </c>
      <c r="Q1010" s="327">
        <v>42880</v>
      </c>
      <c r="R1010" s="330" t="s">
        <v>4434</v>
      </c>
      <c r="S1010" s="330"/>
      <c r="T1010" s="331" t="s">
        <v>4435</v>
      </c>
      <c r="U1010" s="332">
        <v>27701010122601</v>
      </c>
      <c r="V1010" s="326"/>
      <c r="W1010" s="149" t="s">
        <v>4402</v>
      </c>
      <c r="X1010" s="149"/>
      <c r="Y1010" s="149"/>
      <c r="Z1010" s="150"/>
      <c r="AA1010" s="151">
        <f t="shared" si="244"/>
        <v>5000</v>
      </c>
      <c r="AB1010" s="333">
        <f t="shared" si="245"/>
        <v>-115000</v>
      </c>
      <c r="AC1010" s="327"/>
      <c r="AD1010" s="149"/>
      <c r="AE1010" s="327"/>
      <c r="AF1010" s="334" t="s">
        <v>327</v>
      </c>
      <c r="AG1010" s="334" t="s">
        <v>286</v>
      </c>
      <c r="AH1010" s="149"/>
      <c r="AI1010" s="149"/>
      <c r="AJ1010" s="335"/>
      <c r="AK1010" s="149"/>
      <c r="AL1010" s="327"/>
      <c r="AM1010" s="149"/>
      <c r="AN1010" s="327"/>
      <c r="AO1010" s="327"/>
      <c r="AP1010" s="149"/>
      <c r="AQ1010" s="332"/>
      <c r="AR1010" s="330"/>
      <c r="AS1010" s="149"/>
      <c r="AT1010" s="149"/>
      <c r="AU1010" s="149"/>
      <c r="AV1010" s="149"/>
      <c r="AW1010" s="149"/>
      <c r="AX1010" s="336"/>
      <c r="AY1010" s="336"/>
      <c r="AZ1010" s="336">
        <f t="shared" si="246"/>
        <v>0</v>
      </c>
      <c r="BA1010" s="149"/>
      <c r="BB1010" s="149"/>
      <c r="BC1010" s="149"/>
      <c r="BD1010" s="160">
        <f t="shared" si="247"/>
        <v>4.1666666666666664E-2</v>
      </c>
      <c r="BE1010" s="160">
        <f t="shared" si="248"/>
        <v>0</v>
      </c>
      <c r="BF1010" s="159">
        <f t="shared" si="249"/>
        <v>11</v>
      </c>
      <c r="BG1010" s="159">
        <f t="shared" si="250"/>
        <v>0</v>
      </c>
      <c r="BH1010" s="159">
        <f t="shared" si="251"/>
        <v>14</v>
      </c>
      <c r="BI1010" s="159">
        <f t="shared" si="252"/>
        <v>0</v>
      </c>
      <c r="BJ1010" s="159">
        <f t="shared" si="253"/>
        <v>0</v>
      </c>
    </row>
    <row r="1011" spans="1:62" s="159" customFormat="1" ht="17.25" thickTop="1" thickBot="1">
      <c r="A1011" s="326">
        <v>25316</v>
      </c>
      <c r="B1011" s="327">
        <v>42886</v>
      </c>
      <c r="C1011" s="149" t="s">
        <v>103</v>
      </c>
      <c r="D1011" s="151">
        <v>3500</v>
      </c>
      <c r="E1011" s="151"/>
      <c r="F1011" s="151"/>
      <c r="G1011" s="151">
        <f t="shared" si="242"/>
        <v>3500</v>
      </c>
      <c r="H1011" s="149"/>
      <c r="I1011" s="149"/>
      <c r="J1011" s="383">
        <v>114000</v>
      </c>
      <c r="K1011" s="151">
        <f t="shared" si="238"/>
        <v>100884.95575221239</v>
      </c>
      <c r="L1011" s="151">
        <f t="shared" si="239"/>
        <v>13115.044247787611</v>
      </c>
      <c r="M1011" s="369" t="s">
        <v>4436</v>
      </c>
      <c r="N1011" s="328"/>
      <c r="O1011" s="329"/>
      <c r="P1011" s="151">
        <f t="shared" si="243"/>
        <v>110500</v>
      </c>
      <c r="Q1011" s="327">
        <v>42886</v>
      </c>
      <c r="R1011" s="330" t="s">
        <v>4437</v>
      </c>
      <c r="S1011" s="330"/>
      <c r="T1011" s="331"/>
      <c r="U1011" s="332">
        <v>28706110100073</v>
      </c>
      <c r="V1011" s="326"/>
      <c r="W1011" s="149" t="s">
        <v>4402</v>
      </c>
      <c r="X1011" s="149"/>
      <c r="Y1011" s="149"/>
      <c r="Z1011" s="150"/>
      <c r="AA1011" s="151">
        <f t="shared" si="244"/>
        <v>3500</v>
      </c>
      <c r="AB1011" s="333">
        <f t="shared" si="245"/>
        <v>-110500</v>
      </c>
      <c r="AC1011" s="327"/>
      <c r="AD1011" s="149"/>
      <c r="AE1011" s="327"/>
      <c r="AF1011" s="334" t="s">
        <v>282</v>
      </c>
      <c r="AG1011" s="334" t="s">
        <v>276</v>
      </c>
      <c r="AH1011" s="149"/>
      <c r="AI1011" s="149"/>
      <c r="AJ1011" s="335"/>
      <c r="AK1011" s="149"/>
      <c r="AL1011" s="327"/>
      <c r="AM1011" s="149"/>
      <c r="AN1011" s="327"/>
      <c r="AO1011" s="327"/>
      <c r="AP1011" s="149"/>
      <c r="AQ1011" s="332"/>
      <c r="AR1011" s="330"/>
      <c r="AS1011" s="149"/>
      <c r="AT1011" s="149"/>
      <c r="AU1011" s="149"/>
      <c r="AV1011" s="149"/>
      <c r="AW1011" s="149"/>
      <c r="AX1011" s="336"/>
      <c r="AY1011" s="336"/>
      <c r="AZ1011" s="336">
        <f t="shared" si="246"/>
        <v>0</v>
      </c>
      <c r="BA1011" s="149"/>
      <c r="BB1011" s="149"/>
      <c r="BC1011" s="149"/>
      <c r="BD1011" s="160">
        <f t="shared" si="247"/>
        <v>3.0701754385964911E-2</v>
      </c>
      <c r="BE1011" s="160">
        <f t="shared" si="248"/>
        <v>0</v>
      </c>
      <c r="BF1011" s="159">
        <f t="shared" si="249"/>
        <v>11</v>
      </c>
      <c r="BG1011" s="159">
        <f t="shared" si="250"/>
        <v>0</v>
      </c>
      <c r="BH1011" s="159">
        <f t="shared" si="251"/>
        <v>14</v>
      </c>
      <c r="BI1011" s="159">
        <f t="shared" si="252"/>
        <v>0</v>
      </c>
      <c r="BJ1011" s="159">
        <f t="shared" si="253"/>
        <v>0</v>
      </c>
    </row>
    <row r="1012" spans="1:62" s="159" customFormat="1" ht="17.25" thickTop="1" thickBot="1">
      <c r="A1012" s="326">
        <v>25393</v>
      </c>
      <c r="B1012" s="327">
        <v>42894</v>
      </c>
      <c r="C1012" s="149" t="s">
        <v>103</v>
      </c>
      <c r="D1012" s="151">
        <v>8600</v>
      </c>
      <c r="E1012" s="151"/>
      <c r="F1012" s="151"/>
      <c r="G1012" s="151">
        <f t="shared" si="242"/>
        <v>8600</v>
      </c>
      <c r="H1012" s="149"/>
      <c r="I1012" s="149"/>
      <c r="J1012" s="383">
        <v>70000</v>
      </c>
      <c r="K1012" s="151">
        <f t="shared" si="238"/>
        <v>61946.902654867263</v>
      </c>
      <c r="L1012" s="151">
        <f t="shared" si="239"/>
        <v>8053.0973451327445</v>
      </c>
      <c r="M1012" s="369" t="s">
        <v>4438</v>
      </c>
      <c r="N1012" s="328"/>
      <c r="O1012" s="329"/>
      <c r="P1012" s="151">
        <f t="shared" si="243"/>
        <v>61400</v>
      </c>
      <c r="Q1012" s="327">
        <v>42894</v>
      </c>
      <c r="R1012" s="330" t="s">
        <v>4439</v>
      </c>
      <c r="S1012" s="330"/>
      <c r="T1012" s="331" t="s">
        <v>4440</v>
      </c>
      <c r="U1012" s="332">
        <v>27107271400731</v>
      </c>
      <c r="V1012" s="326"/>
      <c r="W1012" s="149" t="s">
        <v>4402</v>
      </c>
      <c r="X1012" s="149"/>
      <c r="Y1012" s="149"/>
      <c r="Z1012" s="150"/>
      <c r="AA1012" s="151">
        <f t="shared" si="244"/>
        <v>8600</v>
      </c>
      <c r="AB1012" s="333">
        <f t="shared" si="245"/>
        <v>-61400</v>
      </c>
      <c r="AC1012" s="327"/>
      <c r="AD1012" s="149"/>
      <c r="AE1012" s="327"/>
      <c r="AF1012" s="334" t="s">
        <v>282</v>
      </c>
      <c r="AG1012" s="334" t="s">
        <v>276</v>
      </c>
      <c r="AH1012" s="149"/>
      <c r="AI1012" s="149"/>
      <c r="AJ1012" s="335"/>
      <c r="AK1012" s="149"/>
      <c r="AL1012" s="327"/>
      <c r="AM1012" s="149"/>
      <c r="AN1012" s="327"/>
      <c r="AO1012" s="327"/>
      <c r="AP1012" s="149"/>
      <c r="AQ1012" s="332"/>
      <c r="AR1012" s="330"/>
      <c r="AS1012" s="149"/>
      <c r="AT1012" s="149"/>
      <c r="AU1012" s="149"/>
      <c r="AV1012" s="149"/>
      <c r="AW1012" s="149"/>
      <c r="AX1012" s="336"/>
      <c r="AY1012" s="336"/>
      <c r="AZ1012" s="336">
        <f t="shared" si="246"/>
        <v>0</v>
      </c>
      <c r="BA1012" s="149"/>
      <c r="BB1012" s="149"/>
      <c r="BC1012" s="149"/>
      <c r="BD1012" s="160">
        <f t="shared" si="247"/>
        <v>0.12285714285714286</v>
      </c>
      <c r="BE1012" s="160">
        <f t="shared" si="248"/>
        <v>0</v>
      </c>
      <c r="BF1012" s="159">
        <f t="shared" si="249"/>
        <v>11</v>
      </c>
      <c r="BG1012" s="159">
        <f t="shared" si="250"/>
        <v>0</v>
      </c>
      <c r="BH1012" s="159">
        <f t="shared" si="251"/>
        <v>14</v>
      </c>
      <c r="BI1012" s="159">
        <f t="shared" si="252"/>
        <v>0</v>
      </c>
      <c r="BJ1012" s="159">
        <f t="shared" si="253"/>
        <v>0</v>
      </c>
    </row>
    <row r="1013" spans="1:62" s="159" customFormat="1" ht="17.25" thickTop="1" thickBot="1">
      <c r="A1013" s="326" t="s">
        <v>4441</v>
      </c>
      <c r="B1013" s="327" t="s">
        <v>4442</v>
      </c>
      <c r="C1013" s="149" t="s">
        <v>103</v>
      </c>
      <c r="D1013" s="151">
        <v>69000</v>
      </c>
      <c r="E1013" s="151">
        <v>1000</v>
      </c>
      <c r="F1013" s="151"/>
      <c r="G1013" s="151">
        <f t="shared" si="242"/>
        <v>70000</v>
      </c>
      <c r="H1013" s="368" t="s">
        <v>2492</v>
      </c>
      <c r="I1013" s="368"/>
      <c r="J1013" s="383">
        <v>120000</v>
      </c>
      <c r="K1013" s="151">
        <f t="shared" si="238"/>
        <v>106194.69026548673</v>
      </c>
      <c r="L1013" s="151">
        <f t="shared" si="239"/>
        <v>13805.309734513276</v>
      </c>
      <c r="M1013" s="376" t="s">
        <v>4443</v>
      </c>
      <c r="N1013" s="328">
        <v>1371</v>
      </c>
      <c r="O1013" s="329">
        <v>60</v>
      </c>
      <c r="P1013" s="151">
        <f t="shared" si="243"/>
        <v>51000</v>
      </c>
      <c r="Q1013" s="327">
        <v>42921</v>
      </c>
      <c r="R1013" s="330" t="s">
        <v>4444</v>
      </c>
      <c r="S1013" s="330"/>
      <c r="T1013" s="331" t="s">
        <v>4445</v>
      </c>
      <c r="U1013" s="332">
        <v>26408080104739</v>
      </c>
      <c r="V1013" s="326"/>
      <c r="W1013" s="326" t="s">
        <v>4446</v>
      </c>
      <c r="X1013" s="149"/>
      <c r="Y1013" s="149" t="s">
        <v>4447</v>
      </c>
      <c r="Z1013" s="150"/>
      <c r="AA1013" s="151">
        <f t="shared" si="244"/>
        <v>70000</v>
      </c>
      <c r="AB1013" s="333">
        <f t="shared" si="245"/>
        <v>-50000</v>
      </c>
      <c r="AC1013" s="327"/>
      <c r="AD1013" s="149"/>
      <c r="AE1013" s="327"/>
      <c r="AF1013" s="334" t="s">
        <v>1745</v>
      </c>
      <c r="AG1013" s="334" t="s">
        <v>336</v>
      </c>
      <c r="AH1013" s="149" t="s">
        <v>39</v>
      </c>
      <c r="AI1013" s="149" t="s">
        <v>47</v>
      </c>
      <c r="AJ1013" s="335" t="s">
        <v>50</v>
      </c>
      <c r="AK1013" s="149"/>
      <c r="AL1013" s="327"/>
      <c r="AM1013" s="149"/>
      <c r="AN1013" s="327"/>
      <c r="AO1013" s="376" t="s">
        <v>4443</v>
      </c>
      <c r="AP1013" s="149" t="s">
        <v>4448</v>
      </c>
      <c r="AQ1013" s="332">
        <v>27611140103587</v>
      </c>
      <c r="AR1013" s="330" t="s">
        <v>4449</v>
      </c>
      <c r="AS1013" s="149"/>
      <c r="AT1013" s="149" t="s">
        <v>117</v>
      </c>
      <c r="AU1013" s="149" t="s">
        <v>4450</v>
      </c>
      <c r="AV1013" s="149" t="s">
        <v>4451</v>
      </c>
      <c r="AW1013" s="149" t="s">
        <v>4451</v>
      </c>
      <c r="AX1013" s="336">
        <v>4530</v>
      </c>
      <c r="AY1013" s="336"/>
      <c r="AZ1013" s="336">
        <f t="shared" si="246"/>
        <v>1585.5</v>
      </c>
      <c r="BA1013" s="149"/>
      <c r="BB1013" s="149"/>
      <c r="BC1013" s="149"/>
      <c r="BD1013" s="160">
        <f t="shared" si="247"/>
        <v>0.57499999999999996</v>
      </c>
      <c r="BE1013" s="160">
        <f t="shared" si="248"/>
        <v>1.9607843137254902E-2</v>
      </c>
      <c r="BF1013" s="159">
        <f t="shared" si="249"/>
        <v>11</v>
      </c>
      <c r="BG1013" s="159">
        <f t="shared" si="250"/>
        <v>0</v>
      </c>
      <c r="BH1013" s="159">
        <f t="shared" si="251"/>
        <v>14</v>
      </c>
      <c r="BI1013" s="159">
        <f t="shared" si="252"/>
        <v>14</v>
      </c>
      <c r="BJ1013" s="159">
        <f t="shared" si="253"/>
        <v>11</v>
      </c>
    </row>
    <row r="1014" spans="1:62" s="159" customFormat="1" ht="17.25" thickTop="1" thickBot="1">
      <c r="A1014" s="326">
        <v>25636</v>
      </c>
      <c r="B1014" s="327">
        <v>42916</v>
      </c>
      <c r="C1014" s="149" t="s">
        <v>103</v>
      </c>
      <c r="D1014" s="151">
        <v>500</v>
      </c>
      <c r="E1014" s="151"/>
      <c r="F1014" s="151"/>
      <c r="G1014" s="151">
        <f t="shared" si="242"/>
        <v>500</v>
      </c>
      <c r="H1014" s="149"/>
      <c r="I1014" s="149"/>
      <c r="J1014" s="383">
        <v>120000</v>
      </c>
      <c r="K1014" s="151">
        <f t="shared" si="238"/>
        <v>106194.69026548673</v>
      </c>
      <c r="L1014" s="151">
        <f t="shared" si="239"/>
        <v>13805.309734513276</v>
      </c>
      <c r="M1014" s="376" t="s">
        <v>4452</v>
      </c>
      <c r="N1014" s="328"/>
      <c r="O1014" s="329"/>
      <c r="P1014" s="151">
        <f t="shared" si="243"/>
        <v>119500</v>
      </c>
      <c r="Q1014" s="327">
        <v>42916</v>
      </c>
      <c r="R1014" s="330" t="s">
        <v>4453</v>
      </c>
      <c r="S1014" s="330"/>
      <c r="T1014" s="331"/>
      <c r="U1014" s="332">
        <v>28901010102912</v>
      </c>
      <c r="V1014" s="326"/>
      <c r="W1014" s="149" t="s">
        <v>4402</v>
      </c>
      <c r="X1014" s="149"/>
      <c r="Y1014" s="149"/>
      <c r="Z1014" s="150"/>
      <c r="AA1014" s="151">
        <f t="shared" si="244"/>
        <v>500</v>
      </c>
      <c r="AB1014" s="333">
        <f t="shared" si="245"/>
        <v>-119500</v>
      </c>
      <c r="AC1014" s="327"/>
      <c r="AD1014" s="149"/>
      <c r="AE1014" s="327"/>
      <c r="AF1014" s="334" t="s">
        <v>407</v>
      </c>
      <c r="AG1014" s="334" t="s">
        <v>286</v>
      </c>
      <c r="AH1014" s="149"/>
      <c r="AI1014" s="149"/>
      <c r="AJ1014" s="335"/>
      <c r="AK1014" s="149"/>
      <c r="AL1014" s="327"/>
      <c r="AM1014" s="149"/>
      <c r="AN1014" s="327"/>
      <c r="AO1014" s="327"/>
      <c r="AP1014" s="149"/>
      <c r="AQ1014" s="332"/>
      <c r="AR1014" s="330"/>
      <c r="AS1014" s="149"/>
      <c r="AT1014" s="149"/>
      <c r="AU1014" s="149"/>
      <c r="AV1014" s="149"/>
      <c r="AW1014" s="149"/>
      <c r="AX1014" s="336"/>
      <c r="AY1014" s="336"/>
      <c r="AZ1014" s="336">
        <f t="shared" si="246"/>
        <v>0</v>
      </c>
      <c r="BA1014" s="149"/>
      <c r="BB1014" s="149"/>
      <c r="BC1014" s="149"/>
      <c r="BD1014" s="160">
        <f t="shared" si="247"/>
        <v>4.1666666666666666E-3</v>
      </c>
      <c r="BE1014" s="160">
        <f t="shared" si="248"/>
        <v>0</v>
      </c>
      <c r="BF1014" s="159">
        <f t="shared" si="249"/>
        <v>11</v>
      </c>
      <c r="BG1014" s="159">
        <f t="shared" si="250"/>
        <v>0</v>
      </c>
      <c r="BH1014" s="159">
        <f t="shared" si="251"/>
        <v>14</v>
      </c>
      <c r="BI1014" s="159">
        <f t="shared" si="252"/>
        <v>0</v>
      </c>
      <c r="BJ1014" s="159">
        <f t="shared" si="253"/>
        <v>0</v>
      </c>
    </row>
    <row r="1015" spans="1:62" s="159" customFormat="1" ht="17.25" thickTop="1" thickBot="1">
      <c r="A1015" s="326" t="s">
        <v>4454</v>
      </c>
      <c r="B1015" s="327" t="s">
        <v>4455</v>
      </c>
      <c r="C1015" s="149" t="s">
        <v>103</v>
      </c>
      <c r="D1015" s="151">
        <v>7000</v>
      </c>
      <c r="E1015" s="151">
        <v>1260</v>
      </c>
      <c r="F1015" s="151"/>
      <c r="G1015" s="151">
        <f t="shared" si="242"/>
        <v>8260</v>
      </c>
      <c r="H1015" s="368" t="s">
        <v>2492</v>
      </c>
      <c r="I1015" s="368"/>
      <c r="J1015" s="383">
        <v>70000</v>
      </c>
      <c r="K1015" s="151">
        <f t="shared" si="238"/>
        <v>61946.902654867263</v>
      </c>
      <c r="L1015" s="151">
        <f t="shared" si="239"/>
        <v>8053.0973451327445</v>
      </c>
      <c r="M1015" s="376" t="s">
        <v>4456</v>
      </c>
      <c r="N1015" s="328">
        <v>1694</v>
      </c>
      <c r="O1015" s="329">
        <v>60</v>
      </c>
      <c r="P1015" s="151">
        <f t="shared" si="243"/>
        <v>63000</v>
      </c>
      <c r="Q1015" s="327">
        <v>42921</v>
      </c>
      <c r="R1015" s="330" t="s">
        <v>4457</v>
      </c>
      <c r="S1015" s="330"/>
      <c r="T1015" s="331" t="s">
        <v>4458</v>
      </c>
      <c r="U1015" s="332">
        <v>28304120102863</v>
      </c>
      <c r="V1015" s="326"/>
      <c r="W1015" s="385" t="s">
        <v>207</v>
      </c>
      <c r="X1015" s="149"/>
      <c r="Y1015" s="149" t="s">
        <v>4459</v>
      </c>
      <c r="Z1015" s="150"/>
      <c r="AA1015" s="151">
        <f t="shared" si="244"/>
        <v>8260</v>
      </c>
      <c r="AB1015" s="333">
        <f t="shared" si="245"/>
        <v>-61740</v>
      </c>
      <c r="AC1015" s="327"/>
      <c r="AD1015" s="149"/>
      <c r="AE1015" s="327"/>
      <c r="AF1015" s="334" t="s">
        <v>282</v>
      </c>
      <c r="AG1015" s="334" t="s">
        <v>276</v>
      </c>
      <c r="AH1015" s="149" t="s">
        <v>39</v>
      </c>
      <c r="AI1015" s="149" t="s">
        <v>94</v>
      </c>
      <c r="AJ1015" s="335" t="s">
        <v>50</v>
      </c>
      <c r="AK1015" s="149"/>
      <c r="AL1015" s="327"/>
      <c r="AM1015" s="149"/>
      <c r="AN1015" s="327"/>
      <c r="AO1015" s="376" t="s">
        <v>4456</v>
      </c>
      <c r="AP1015" s="376"/>
      <c r="AQ1015" s="332"/>
      <c r="AR1015" s="330"/>
      <c r="AS1015" s="149"/>
      <c r="AT1015" s="149" t="s">
        <v>117</v>
      </c>
      <c r="AU1015" s="149" t="s">
        <v>4460</v>
      </c>
      <c r="AV1015" s="149" t="s">
        <v>4324</v>
      </c>
      <c r="AW1015" s="149" t="s">
        <v>4324</v>
      </c>
      <c r="AX1015" s="336">
        <v>50000</v>
      </c>
      <c r="AY1015" s="336"/>
      <c r="AZ1015" s="336">
        <f t="shared" si="246"/>
        <v>17500</v>
      </c>
      <c r="BA1015" s="327"/>
      <c r="BB1015" s="149"/>
      <c r="BC1015" s="149"/>
      <c r="BD1015" s="160">
        <f t="shared" si="247"/>
        <v>0.1</v>
      </c>
      <c r="BE1015" s="160">
        <f t="shared" si="248"/>
        <v>0.02</v>
      </c>
      <c r="BF1015" s="159">
        <f t="shared" si="249"/>
        <v>11</v>
      </c>
      <c r="BG1015" s="159">
        <f t="shared" si="250"/>
        <v>0</v>
      </c>
      <c r="BH1015" s="159">
        <f t="shared" si="251"/>
        <v>14</v>
      </c>
      <c r="BI1015" s="159">
        <f t="shared" si="252"/>
        <v>0</v>
      </c>
      <c r="BJ1015" s="159">
        <f t="shared" si="253"/>
        <v>0</v>
      </c>
    </row>
    <row r="1016" spans="1:62" s="159" customFormat="1" ht="17.25" thickTop="1" thickBot="1">
      <c r="A1016" s="326">
        <v>22781</v>
      </c>
      <c r="B1016" s="327">
        <v>42908</v>
      </c>
      <c r="C1016" s="149" t="s">
        <v>101</v>
      </c>
      <c r="D1016" s="151">
        <v>12000</v>
      </c>
      <c r="E1016" s="151"/>
      <c r="F1016" s="151"/>
      <c r="G1016" s="151">
        <f t="shared" si="242"/>
        <v>12000</v>
      </c>
      <c r="H1016" s="149"/>
      <c r="I1016" s="149"/>
      <c r="J1016" s="383">
        <v>100000</v>
      </c>
      <c r="K1016" s="151">
        <f t="shared" si="238"/>
        <v>88495.575221238949</v>
      </c>
      <c r="L1016" s="151">
        <f t="shared" si="239"/>
        <v>11504.424778761064</v>
      </c>
      <c r="M1016" s="369" t="s">
        <v>4461</v>
      </c>
      <c r="N1016" s="328"/>
      <c r="O1016" s="329"/>
      <c r="P1016" s="151">
        <f t="shared" si="243"/>
        <v>88000</v>
      </c>
      <c r="Q1016" s="327">
        <v>42914</v>
      </c>
      <c r="R1016" s="330" t="s">
        <v>4462</v>
      </c>
      <c r="S1016" s="330"/>
      <c r="T1016" s="331" t="s">
        <v>4463</v>
      </c>
      <c r="U1016" s="332">
        <v>27210171601912</v>
      </c>
      <c r="V1016" s="326"/>
      <c r="W1016" s="149" t="s">
        <v>4464</v>
      </c>
      <c r="X1016" s="149"/>
      <c r="Y1016" s="149"/>
      <c r="Z1016" s="150"/>
      <c r="AA1016" s="151">
        <f t="shared" si="244"/>
        <v>12000</v>
      </c>
      <c r="AB1016" s="333">
        <f t="shared" si="245"/>
        <v>-88000</v>
      </c>
      <c r="AC1016" s="327"/>
      <c r="AD1016" s="149"/>
      <c r="AE1016" s="327"/>
      <c r="AF1016" s="334" t="s">
        <v>275</v>
      </c>
      <c r="AG1016" s="334" t="s">
        <v>276</v>
      </c>
      <c r="AH1016" s="149"/>
      <c r="AI1016" s="149"/>
      <c r="AJ1016" s="335"/>
      <c r="AK1016" s="149"/>
      <c r="AL1016" s="327"/>
      <c r="AM1016" s="149"/>
      <c r="AN1016" s="327"/>
      <c r="AO1016" s="376" t="s">
        <v>4461</v>
      </c>
      <c r="AP1016" s="149" t="s">
        <v>4465</v>
      </c>
      <c r="AQ1016" s="332">
        <v>27301271603683</v>
      </c>
      <c r="AR1016" s="330" t="s">
        <v>4466</v>
      </c>
      <c r="AS1016" s="149"/>
      <c r="AT1016" s="149"/>
      <c r="AU1016" s="149"/>
      <c r="AV1016" s="149"/>
      <c r="AW1016" s="149"/>
      <c r="AX1016" s="336"/>
      <c r="AY1016" s="336"/>
      <c r="AZ1016" s="336">
        <f t="shared" si="246"/>
        <v>0</v>
      </c>
      <c r="BA1016" s="149"/>
      <c r="BB1016" s="149"/>
      <c r="BC1016" s="149"/>
      <c r="BD1016" s="160">
        <f t="shared" si="247"/>
        <v>0.12</v>
      </c>
      <c r="BE1016" s="160">
        <f t="shared" si="248"/>
        <v>0</v>
      </c>
      <c r="BF1016" s="159">
        <f t="shared" si="249"/>
        <v>11</v>
      </c>
      <c r="BG1016" s="159">
        <f t="shared" si="250"/>
        <v>0</v>
      </c>
      <c r="BH1016" s="159">
        <f t="shared" si="251"/>
        <v>14</v>
      </c>
      <c r="BI1016" s="159">
        <f t="shared" si="252"/>
        <v>14</v>
      </c>
      <c r="BJ1016" s="159">
        <f t="shared" si="253"/>
        <v>11</v>
      </c>
    </row>
    <row r="1017" spans="1:62" s="159" customFormat="1" ht="17.25" thickTop="1" thickBot="1">
      <c r="A1017" s="326" t="s">
        <v>4467</v>
      </c>
      <c r="B1017" s="327" t="s">
        <v>4468</v>
      </c>
      <c r="C1017" s="149" t="s">
        <v>103</v>
      </c>
      <c r="D1017" s="151">
        <v>11400</v>
      </c>
      <c r="E1017" s="151">
        <v>2100</v>
      </c>
      <c r="F1017" s="151"/>
      <c r="G1017" s="151">
        <f t="shared" si="242"/>
        <v>13500</v>
      </c>
      <c r="H1017" s="368" t="s">
        <v>2492</v>
      </c>
      <c r="I1017" s="368"/>
      <c r="J1017" s="383">
        <v>114000</v>
      </c>
      <c r="K1017" s="151">
        <f t="shared" si="238"/>
        <v>100884.95575221239</v>
      </c>
      <c r="L1017" s="151">
        <f t="shared" si="239"/>
        <v>13115.044247787611</v>
      </c>
      <c r="M1017" s="376" t="s">
        <v>4469</v>
      </c>
      <c r="N1017" s="328">
        <v>2670</v>
      </c>
      <c r="O1017" s="329">
        <v>60</v>
      </c>
      <c r="P1017" s="151">
        <f t="shared" si="243"/>
        <v>102600</v>
      </c>
      <c r="Q1017" s="327">
        <v>42883</v>
      </c>
      <c r="R1017" s="330" t="s">
        <v>4470</v>
      </c>
      <c r="S1017" s="330"/>
      <c r="T1017" s="331" t="s">
        <v>4471</v>
      </c>
      <c r="U1017" s="332">
        <v>28108040101081</v>
      </c>
      <c r="V1017" s="326"/>
      <c r="W1017" s="385" t="s">
        <v>4472</v>
      </c>
      <c r="X1017" s="149"/>
      <c r="Y1017" s="149" t="s">
        <v>4473</v>
      </c>
      <c r="Z1017" s="150"/>
      <c r="AA1017" s="151">
        <f t="shared" si="244"/>
        <v>13500</v>
      </c>
      <c r="AB1017" s="333">
        <f t="shared" si="245"/>
        <v>-100500</v>
      </c>
      <c r="AC1017" s="327"/>
      <c r="AD1017" s="149" t="s">
        <v>4474</v>
      </c>
      <c r="AE1017" s="327"/>
      <c r="AF1017" s="334" t="s">
        <v>279</v>
      </c>
      <c r="AG1017" s="334" t="s">
        <v>280</v>
      </c>
      <c r="AH1017" s="149" t="s">
        <v>39</v>
      </c>
      <c r="AI1017" s="149" t="s">
        <v>47</v>
      </c>
      <c r="AJ1017" s="335" t="s">
        <v>50</v>
      </c>
      <c r="AK1017" s="149"/>
      <c r="AL1017" s="327"/>
      <c r="AM1017" s="149"/>
      <c r="AN1017" s="327"/>
      <c r="AO1017" s="376" t="s">
        <v>4469</v>
      </c>
      <c r="AP1017" s="376" t="s">
        <v>4475</v>
      </c>
      <c r="AQ1017" s="332">
        <v>27605230101991</v>
      </c>
      <c r="AR1017" s="330" t="s">
        <v>4476</v>
      </c>
      <c r="AS1017" s="149"/>
      <c r="AT1017" s="149"/>
      <c r="AU1017" s="149" t="s">
        <v>4477</v>
      </c>
      <c r="AV1017" s="149" t="s">
        <v>4324</v>
      </c>
      <c r="AW1017" s="149" t="s">
        <v>4264</v>
      </c>
      <c r="AX1017" s="336">
        <v>15000</v>
      </c>
      <c r="AY1017" s="336"/>
      <c r="AZ1017" s="336">
        <f t="shared" si="246"/>
        <v>5250</v>
      </c>
      <c r="BA1017" s="327">
        <v>42877</v>
      </c>
      <c r="BB1017" s="149"/>
      <c r="BC1017" s="149"/>
      <c r="BD1017" s="160">
        <f t="shared" si="247"/>
        <v>0.1</v>
      </c>
      <c r="BE1017" s="160">
        <f t="shared" si="248"/>
        <v>2.046783625730994E-2</v>
      </c>
      <c r="BF1017" s="159">
        <f t="shared" si="249"/>
        <v>11</v>
      </c>
      <c r="BG1017" s="159">
        <f t="shared" si="250"/>
        <v>0</v>
      </c>
      <c r="BH1017" s="159">
        <f t="shared" si="251"/>
        <v>14</v>
      </c>
      <c r="BI1017" s="159">
        <f t="shared" si="252"/>
        <v>14</v>
      </c>
      <c r="BJ1017" s="159">
        <f t="shared" si="253"/>
        <v>11</v>
      </c>
    </row>
    <row r="1018" spans="1:62" s="159" customFormat="1" ht="17.25" thickTop="1" thickBot="1">
      <c r="A1018" s="326">
        <v>44862</v>
      </c>
      <c r="B1018" s="327">
        <v>42827</v>
      </c>
      <c r="C1018" s="149" t="s">
        <v>99</v>
      </c>
      <c r="D1018" s="151">
        <v>500</v>
      </c>
      <c r="E1018" s="151"/>
      <c r="F1018" s="151"/>
      <c r="G1018" s="151">
        <v>500</v>
      </c>
      <c r="H1018" s="149"/>
      <c r="I1018" s="149"/>
      <c r="J1018" s="150">
        <v>120000</v>
      </c>
      <c r="K1018" s="151">
        <f t="shared" si="238"/>
        <v>106194.69026548673</v>
      </c>
      <c r="L1018" s="151">
        <f t="shared" si="239"/>
        <v>13805.309734513276</v>
      </c>
      <c r="M1018" s="149" t="s">
        <v>4478</v>
      </c>
      <c r="N1018" s="328"/>
      <c r="O1018" s="329"/>
      <c r="P1018" s="151">
        <v>119500</v>
      </c>
      <c r="Q1018" s="327">
        <v>42827</v>
      </c>
      <c r="R1018" s="330" t="s">
        <v>4479</v>
      </c>
      <c r="S1018" s="330"/>
      <c r="T1018" s="331"/>
      <c r="U1018" s="332">
        <v>27709110102616</v>
      </c>
      <c r="V1018" s="326"/>
      <c r="W1018" s="149" t="s">
        <v>352</v>
      </c>
      <c r="X1018" s="149"/>
      <c r="Y1018" s="149"/>
      <c r="Z1018" s="150"/>
      <c r="AA1018" s="151">
        <v>500</v>
      </c>
      <c r="AB1018" s="333">
        <v>-119500</v>
      </c>
      <c r="AC1018" s="327"/>
      <c r="AD1018" s="149"/>
      <c r="AE1018" s="327"/>
      <c r="AF1018" s="334" t="s">
        <v>285</v>
      </c>
      <c r="AG1018" s="334" t="s">
        <v>286</v>
      </c>
      <c r="AH1018" s="149"/>
      <c r="AI1018" s="149"/>
      <c r="AJ1018" s="335"/>
      <c r="AK1018" s="149"/>
      <c r="AL1018" s="327"/>
      <c r="AM1018" s="149"/>
      <c r="AN1018" s="327"/>
      <c r="AO1018" s="327"/>
      <c r="AP1018" s="149"/>
      <c r="AQ1018" s="332"/>
      <c r="AR1018" s="330"/>
      <c r="AS1018" s="149" t="s">
        <v>352</v>
      </c>
      <c r="AT1018" s="149"/>
      <c r="AU1018" s="149"/>
      <c r="AV1018" s="149"/>
      <c r="AW1018" s="149"/>
      <c r="AX1018" s="336"/>
      <c r="AY1018" s="336"/>
      <c r="AZ1018" s="336">
        <v>0</v>
      </c>
      <c r="BA1018" s="149"/>
      <c r="BB1018" s="149"/>
      <c r="BC1018" s="149"/>
      <c r="BD1018" s="160">
        <v>4.1666666666666666E-3</v>
      </c>
      <c r="BE1018" s="160">
        <v>0</v>
      </c>
      <c r="BF1018" s="159">
        <v>11</v>
      </c>
      <c r="BG1018" s="159">
        <v>0</v>
      </c>
      <c r="BH1018" s="159">
        <v>0</v>
      </c>
      <c r="BI1018" s="159">
        <v>0</v>
      </c>
      <c r="BJ1018" s="159">
        <v>0</v>
      </c>
    </row>
    <row r="1019" spans="1:62" s="159" customFormat="1" ht="17.25" thickTop="1" thickBot="1">
      <c r="A1019" s="326">
        <v>44863</v>
      </c>
      <c r="B1019" s="327">
        <v>42827</v>
      </c>
      <c r="C1019" s="149" t="s">
        <v>99</v>
      </c>
      <c r="D1019" s="151">
        <v>500</v>
      </c>
      <c r="E1019" s="151"/>
      <c r="F1019" s="151"/>
      <c r="G1019" s="151">
        <v>500</v>
      </c>
      <c r="H1019" s="149"/>
      <c r="I1019" s="149"/>
      <c r="J1019" s="150">
        <v>120000</v>
      </c>
      <c r="K1019" s="151">
        <f t="shared" si="238"/>
        <v>106194.69026548673</v>
      </c>
      <c r="L1019" s="151">
        <f t="shared" si="239"/>
        <v>13805.309734513276</v>
      </c>
      <c r="M1019" s="149" t="s">
        <v>4480</v>
      </c>
      <c r="N1019" s="328"/>
      <c r="O1019" s="329"/>
      <c r="P1019" s="151">
        <v>119500</v>
      </c>
      <c r="Q1019" s="327">
        <v>42827</v>
      </c>
      <c r="R1019" s="330" t="s">
        <v>4481</v>
      </c>
      <c r="S1019" s="330"/>
      <c r="T1019" s="331"/>
      <c r="U1019" s="332">
        <v>27810160104655</v>
      </c>
      <c r="V1019" s="326"/>
      <c r="W1019" s="149" t="s">
        <v>352</v>
      </c>
      <c r="X1019" s="149"/>
      <c r="Y1019" s="149"/>
      <c r="Z1019" s="150"/>
      <c r="AA1019" s="151">
        <v>500</v>
      </c>
      <c r="AB1019" s="333">
        <v>-119500</v>
      </c>
      <c r="AC1019" s="327"/>
      <c r="AD1019" s="149"/>
      <c r="AE1019" s="327"/>
      <c r="AF1019" s="334" t="s">
        <v>285</v>
      </c>
      <c r="AG1019" s="334" t="s">
        <v>286</v>
      </c>
      <c r="AH1019" s="149"/>
      <c r="AI1019" s="149"/>
      <c r="AJ1019" s="335"/>
      <c r="AK1019" s="149"/>
      <c r="AL1019" s="327"/>
      <c r="AM1019" s="149"/>
      <c r="AN1019" s="327"/>
      <c r="AO1019" s="327"/>
      <c r="AP1019" s="149"/>
      <c r="AQ1019" s="332"/>
      <c r="AR1019" s="330"/>
      <c r="AS1019" s="149" t="s">
        <v>352</v>
      </c>
      <c r="AT1019" s="149"/>
      <c r="AU1019" s="149"/>
      <c r="AV1019" s="149"/>
      <c r="AW1019" s="149"/>
      <c r="AX1019" s="336"/>
      <c r="AY1019" s="336"/>
      <c r="AZ1019" s="336">
        <v>0</v>
      </c>
      <c r="BA1019" s="149"/>
      <c r="BB1019" s="149"/>
      <c r="BC1019" s="149"/>
      <c r="BD1019" s="160">
        <v>4.1666666666666666E-3</v>
      </c>
      <c r="BE1019" s="160">
        <v>0</v>
      </c>
      <c r="BF1019" s="159">
        <v>11</v>
      </c>
      <c r="BG1019" s="159">
        <v>0</v>
      </c>
      <c r="BH1019" s="159">
        <v>0</v>
      </c>
      <c r="BI1019" s="159">
        <v>0</v>
      </c>
      <c r="BJ1019" s="159">
        <v>0</v>
      </c>
    </row>
    <row r="1020" spans="1:62" s="159" customFormat="1" ht="17.25" thickTop="1" thickBot="1">
      <c r="A1020" s="326">
        <v>25796</v>
      </c>
      <c r="B1020" s="327">
        <v>42927</v>
      </c>
      <c r="C1020" s="149" t="s">
        <v>103</v>
      </c>
      <c r="D1020" s="151">
        <v>11400</v>
      </c>
      <c r="E1020" s="151">
        <f>13500-D1020</f>
        <v>2100</v>
      </c>
      <c r="F1020" s="151"/>
      <c r="G1020" s="151">
        <f t="shared" ref="G1020:G1049" si="254">D1020+E1020</f>
        <v>13500</v>
      </c>
      <c r="H1020" s="368" t="s">
        <v>4113</v>
      </c>
      <c r="I1020" s="368"/>
      <c r="J1020" s="383">
        <v>114000</v>
      </c>
      <c r="K1020" s="151">
        <f t="shared" si="238"/>
        <v>100884.95575221239</v>
      </c>
      <c r="L1020" s="151">
        <f t="shared" si="239"/>
        <v>13115.044247787611</v>
      </c>
      <c r="M1020" s="376" t="s">
        <v>4482</v>
      </c>
      <c r="N1020" s="328">
        <v>3178</v>
      </c>
      <c r="O1020" s="329">
        <v>48</v>
      </c>
      <c r="P1020" s="151">
        <f t="shared" ref="P1020:P1049" si="255">J1020-D1020</f>
        <v>102600</v>
      </c>
      <c r="Q1020" s="327">
        <v>42929</v>
      </c>
      <c r="R1020" s="330" t="s">
        <v>4483</v>
      </c>
      <c r="S1020" s="330"/>
      <c r="T1020" s="331"/>
      <c r="U1020" s="332">
        <v>28807192102436</v>
      </c>
      <c r="V1020" s="326"/>
      <c r="W1020" s="385" t="s">
        <v>3870</v>
      </c>
      <c r="X1020" s="149"/>
      <c r="Y1020" s="149" t="s">
        <v>4484</v>
      </c>
      <c r="Z1020" s="150"/>
      <c r="AA1020" s="151">
        <f t="shared" ref="AA1020:AA1040" si="256">G1020+Z1020</f>
        <v>13500</v>
      </c>
      <c r="AB1020" s="333">
        <f t="shared" ref="AB1020:AB1040" si="257">AA1020-J1020</f>
        <v>-100500</v>
      </c>
      <c r="AC1020" s="327"/>
      <c r="AD1020" s="149"/>
      <c r="AE1020" s="327"/>
      <c r="AF1020" s="334" t="s">
        <v>337</v>
      </c>
      <c r="AG1020" s="334" t="s">
        <v>286</v>
      </c>
      <c r="AH1020" s="149" t="s">
        <v>39</v>
      </c>
      <c r="AI1020" s="149" t="s">
        <v>47</v>
      </c>
      <c r="AJ1020" s="335" t="s">
        <v>50</v>
      </c>
      <c r="AK1020" s="149"/>
      <c r="AL1020" s="327"/>
      <c r="AM1020" s="149"/>
      <c r="AN1020" s="327"/>
      <c r="AO1020" s="376" t="s">
        <v>4482</v>
      </c>
      <c r="AP1020" s="376" t="s">
        <v>4485</v>
      </c>
      <c r="AQ1020" s="332">
        <v>29010148800523</v>
      </c>
      <c r="AR1020" s="330"/>
      <c r="AS1020" s="149"/>
      <c r="AT1020" s="149"/>
      <c r="AU1020" s="149" t="s">
        <v>4486</v>
      </c>
      <c r="AV1020" s="149" t="s">
        <v>4324</v>
      </c>
      <c r="AW1020" s="149" t="s">
        <v>346</v>
      </c>
      <c r="AX1020" s="336"/>
      <c r="AY1020" s="336"/>
      <c r="AZ1020" s="336">
        <f t="shared" ref="AZ1020:AZ1049" si="258">(AX1020*35%)-AY1020</f>
        <v>0</v>
      </c>
      <c r="BA1020" s="327"/>
      <c r="BB1020" s="149"/>
      <c r="BC1020" s="149"/>
      <c r="BD1020" s="160">
        <f t="shared" ref="BD1020:BD1049" si="259">D1020/J1020</f>
        <v>0.1</v>
      </c>
      <c r="BE1020" s="160">
        <f t="shared" ref="BE1020:BE1049" si="260">E1020/P1020</f>
        <v>2.046783625730994E-2</v>
      </c>
      <c r="BF1020" s="159">
        <f t="shared" ref="BF1020:BF1049" si="261">LEN(R1020)</f>
        <v>11</v>
      </c>
      <c r="BG1020" s="159">
        <f t="shared" ref="BG1020:BG1049" si="262">LEN(S1020)</f>
        <v>0</v>
      </c>
      <c r="BH1020" s="159">
        <f t="shared" ref="BH1020:BH1049" si="263">LEN(U1020)</f>
        <v>14</v>
      </c>
      <c r="BI1020" s="159">
        <f t="shared" ref="BI1020:BI1029" si="264">LEN(AQ1020)</f>
        <v>14</v>
      </c>
      <c r="BJ1020" s="159">
        <f t="shared" ref="BJ1020:BJ1029" si="265">LEN(AR1020)</f>
        <v>0</v>
      </c>
    </row>
    <row r="1021" spans="1:62" s="159" customFormat="1" ht="17.25" thickTop="1" thickBot="1">
      <c r="A1021" s="326">
        <v>25607</v>
      </c>
      <c r="B1021" s="327">
        <v>42912</v>
      </c>
      <c r="C1021" s="149" t="s">
        <v>103</v>
      </c>
      <c r="D1021" s="151">
        <v>12150</v>
      </c>
      <c r="E1021" s="151">
        <v>2050</v>
      </c>
      <c r="F1021" s="151"/>
      <c r="G1021" s="151">
        <f t="shared" si="254"/>
        <v>14200</v>
      </c>
      <c r="H1021" s="368" t="s">
        <v>2492</v>
      </c>
      <c r="I1021" s="368"/>
      <c r="J1021" s="383">
        <v>114000</v>
      </c>
      <c r="K1021" s="151">
        <f t="shared" si="238"/>
        <v>100884.95575221239</v>
      </c>
      <c r="L1021" s="151">
        <f t="shared" si="239"/>
        <v>13115.044247787611</v>
      </c>
      <c r="M1021" s="376" t="s">
        <v>4487</v>
      </c>
      <c r="N1021" s="328">
        <v>2738</v>
      </c>
      <c r="O1021" s="329">
        <v>60</v>
      </c>
      <c r="P1021" s="151">
        <f t="shared" si="255"/>
        <v>101850</v>
      </c>
      <c r="Q1021" s="327">
        <v>42919</v>
      </c>
      <c r="R1021" s="330" t="s">
        <v>4488</v>
      </c>
      <c r="S1021" s="330"/>
      <c r="T1021" s="331" t="s">
        <v>4489</v>
      </c>
      <c r="U1021" s="332">
        <v>26709232400576</v>
      </c>
      <c r="V1021" s="326"/>
      <c r="W1021" s="385" t="s">
        <v>4490</v>
      </c>
      <c r="X1021" s="149"/>
      <c r="Y1021" s="149" t="s">
        <v>4491</v>
      </c>
      <c r="Z1021" s="150"/>
      <c r="AA1021" s="151">
        <f t="shared" si="256"/>
        <v>14200</v>
      </c>
      <c r="AB1021" s="333">
        <f t="shared" si="257"/>
        <v>-99800</v>
      </c>
      <c r="AC1021" s="327"/>
      <c r="AD1021" s="149"/>
      <c r="AE1021" s="327"/>
      <c r="AF1021" s="334" t="s">
        <v>337</v>
      </c>
      <c r="AG1021" s="334" t="s">
        <v>286</v>
      </c>
      <c r="AH1021" s="149" t="s">
        <v>39</v>
      </c>
      <c r="AI1021" s="149" t="s">
        <v>47</v>
      </c>
      <c r="AJ1021" s="335" t="s">
        <v>50</v>
      </c>
      <c r="AK1021" s="149"/>
      <c r="AL1021" s="327"/>
      <c r="AM1021" s="149"/>
      <c r="AN1021" s="327"/>
      <c r="AO1021" s="376" t="s">
        <v>4487</v>
      </c>
      <c r="AP1021" s="376" t="s">
        <v>4492</v>
      </c>
      <c r="AQ1021" s="332">
        <v>28109200103367</v>
      </c>
      <c r="AR1021" s="330"/>
      <c r="AS1021" s="149"/>
      <c r="AT1021" s="149" t="s">
        <v>117</v>
      </c>
      <c r="AU1021" s="149" t="s">
        <v>4493</v>
      </c>
      <c r="AV1021" s="149" t="s">
        <v>4324</v>
      </c>
      <c r="AW1021" s="149" t="s">
        <v>4324</v>
      </c>
      <c r="AX1021" s="336">
        <v>10200</v>
      </c>
      <c r="AY1021" s="336"/>
      <c r="AZ1021" s="336">
        <f t="shared" si="258"/>
        <v>3570</v>
      </c>
      <c r="BA1021" s="327"/>
      <c r="BB1021" s="149"/>
      <c r="BC1021" s="149"/>
      <c r="BD1021" s="160">
        <f t="shared" si="259"/>
        <v>0.10657894736842105</v>
      </c>
      <c r="BE1021" s="160">
        <f t="shared" si="260"/>
        <v>2.0127638684339717E-2</v>
      </c>
      <c r="BF1021" s="159">
        <f t="shared" si="261"/>
        <v>11</v>
      </c>
      <c r="BG1021" s="159">
        <f t="shared" si="262"/>
        <v>0</v>
      </c>
      <c r="BH1021" s="159">
        <f t="shared" si="263"/>
        <v>14</v>
      </c>
      <c r="BI1021" s="159">
        <f t="shared" si="264"/>
        <v>14</v>
      </c>
      <c r="BJ1021" s="159">
        <f t="shared" si="265"/>
        <v>0</v>
      </c>
    </row>
    <row r="1022" spans="1:62" s="159" customFormat="1" ht="17.25" thickTop="1" thickBot="1">
      <c r="A1022" s="326">
        <v>25848</v>
      </c>
      <c r="B1022" s="327">
        <v>42931</v>
      </c>
      <c r="C1022" s="149" t="s">
        <v>103</v>
      </c>
      <c r="D1022" s="151">
        <f>120000-106750</f>
        <v>13250</v>
      </c>
      <c r="E1022" s="151">
        <f>15400-13250</f>
        <v>2150</v>
      </c>
      <c r="F1022" s="151"/>
      <c r="G1022" s="151">
        <f t="shared" si="254"/>
        <v>15400</v>
      </c>
      <c r="H1022" s="368" t="s">
        <v>2492</v>
      </c>
      <c r="I1022" s="368"/>
      <c r="J1022" s="383">
        <v>120000</v>
      </c>
      <c r="K1022" s="151">
        <f t="shared" si="238"/>
        <v>106194.69026548673</v>
      </c>
      <c r="L1022" s="151">
        <f t="shared" si="239"/>
        <v>13805.309734513276</v>
      </c>
      <c r="M1022" s="376" t="s">
        <v>4494</v>
      </c>
      <c r="N1022" s="328">
        <v>4017</v>
      </c>
      <c r="O1022" s="329">
        <v>36</v>
      </c>
      <c r="P1022" s="151">
        <f t="shared" si="255"/>
        <v>106750</v>
      </c>
      <c r="Q1022" s="327">
        <v>42933</v>
      </c>
      <c r="R1022" s="330" t="s">
        <v>4495</v>
      </c>
      <c r="S1022" s="330"/>
      <c r="T1022" s="331"/>
      <c r="U1022" s="332">
        <v>28311140102891</v>
      </c>
      <c r="V1022" s="326"/>
      <c r="W1022" s="385" t="s">
        <v>4496</v>
      </c>
      <c r="X1022" s="149"/>
      <c r="Y1022" s="149" t="s">
        <v>4497</v>
      </c>
      <c r="Z1022" s="150"/>
      <c r="AA1022" s="151">
        <f t="shared" si="256"/>
        <v>15400</v>
      </c>
      <c r="AB1022" s="333">
        <f t="shared" si="257"/>
        <v>-104600</v>
      </c>
      <c r="AC1022" s="327"/>
      <c r="AD1022" s="149"/>
      <c r="AE1022" s="327"/>
      <c r="AF1022" s="334" t="s">
        <v>341</v>
      </c>
      <c r="AG1022" s="334" t="s">
        <v>276</v>
      </c>
      <c r="AH1022" s="149" t="s">
        <v>87</v>
      </c>
      <c r="AI1022" s="149" t="s">
        <v>47</v>
      </c>
      <c r="AJ1022" s="335" t="s">
        <v>50</v>
      </c>
      <c r="AK1022" s="149"/>
      <c r="AL1022" s="327"/>
      <c r="AM1022" s="149"/>
      <c r="AN1022" s="327"/>
      <c r="AO1022" s="376" t="s">
        <v>4494</v>
      </c>
      <c r="AP1022" s="376" t="s">
        <v>4498</v>
      </c>
      <c r="AQ1022" s="332"/>
      <c r="AR1022" s="330"/>
      <c r="AS1022" s="149"/>
      <c r="AT1022" s="149" t="s">
        <v>117</v>
      </c>
      <c r="AU1022" s="149" t="s">
        <v>102</v>
      </c>
      <c r="AV1022" s="149" t="s">
        <v>105</v>
      </c>
      <c r="AW1022" s="149" t="s">
        <v>4264</v>
      </c>
      <c r="AX1022" s="336">
        <v>15000</v>
      </c>
      <c r="AY1022" s="336"/>
      <c r="AZ1022" s="336">
        <f t="shared" si="258"/>
        <v>5250</v>
      </c>
      <c r="BA1022" s="327"/>
      <c r="BB1022" s="149"/>
      <c r="BC1022" s="149"/>
      <c r="BD1022" s="160">
        <f t="shared" si="259"/>
        <v>0.11041666666666666</v>
      </c>
      <c r="BE1022" s="160">
        <f t="shared" si="260"/>
        <v>2.0140515222482436E-2</v>
      </c>
      <c r="BF1022" s="159">
        <f t="shared" si="261"/>
        <v>11</v>
      </c>
      <c r="BG1022" s="159">
        <f t="shared" si="262"/>
        <v>0</v>
      </c>
      <c r="BH1022" s="159">
        <f t="shared" si="263"/>
        <v>14</v>
      </c>
      <c r="BI1022" s="159">
        <f t="shared" si="264"/>
        <v>0</v>
      </c>
      <c r="BJ1022" s="159">
        <f t="shared" si="265"/>
        <v>0</v>
      </c>
    </row>
    <row r="1023" spans="1:62" s="159" customFormat="1" ht="17.25" thickTop="1" thickBot="1">
      <c r="A1023" s="326">
        <v>25586</v>
      </c>
      <c r="B1023" s="327">
        <v>42909</v>
      </c>
      <c r="C1023" s="149" t="s">
        <v>103</v>
      </c>
      <c r="D1023" s="151">
        <v>12000</v>
      </c>
      <c r="E1023" s="151">
        <v>2200</v>
      </c>
      <c r="F1023" s="151"/>
      <c r="G1023" s="151">
        <f t="shared" si="254"/>
        <v>14200</v>
      </c>
      <c r="H1023" s="368" t="s">
        <v>2492</v>
      </c>
      <c r="I1023" s="368"/>
      <c r="J1023" s="383">
        <v>120000</v>
      </c>
      <c r="K1023" s="151">
        <f t="shared" ref="K1023:K1036" si="266">J1023/(1.14)</f>
        <v>105263.15789473685</v>
      </c>
      <c r="L1023" s="151">
        <f t="shared" ref="L1023:L1036" si="267">K1023*0.14</f>
        <v>14736.84210526316</v>
      </c>
      <c r="M1023" s="376" t="s">
        <v>4499</v>
      </c>
      <c r="N1023" s="328">
        <v>2903</v>
      </c>
      <c r="O1023" s="329">
        <v>60</v>
      </c>
      <c r="P1023" s="151">
        <f t="shared" si="255"/>
        <v>108000</v>
      </c>
      <c r="Q1023" s="327">
        <v>42919</v>
      </c>
      <c r="R1023" s="330" t="s">
        <v>4500</v>
      </c>
      <c r="S1023" s="330"/>
      <c r="T1023" s="331" t="s">
        <v>4501</v>
      </c>
      <c r="U1023" s="332">
        <v>29008210104259</v>
      </c>
      <c r="V1023" s="326"/>
      <c r="W1023" s="385" t="s">
        <v>204</v>
      </c>
      <c r="X1023" s="149"/>
      <c r="Y1023" s="149" t="s">
        <v>4447</v>
      </c>
      <c r="Z1023" s="150"/>
      <c r="AA1023" s="151">
        <f t="shared" si="256"/>
        <v>14200</v>
      </c>
      <c r="AB1023" s="333">
        <f t="shared" si="257"/>
        <v>-105800</v>
      </c>
      <c r="AC1023" s="327"/>
      <c r="AD1023" s="149"/>
      <c r="AE1023" s="327"/>
      <c r="AF1023" s="334" t="s">
        <v>339</v>
      </c>
      <c r="AG1023" s="334" t="s">
        <v>280</v>
      </c>
      <c r="AH1023" s="149" t="s">
        <v>39</v>
      </c>
      <c r="AI1023" s="149" t="s">
        <v>47</v>
      </c>
      <c r="AJ1023" s="335" t="s">
        <v>50</v>
      </c>
      <c r="AK1023" s="149"/>
      <c r="AL1023" s="327"/>
      <c r="AM1023" s="149"/>
      <c r="AN1023" s="327"/>
      <c r="AO1023" s="376" t="s">
        <v>4499</v>
      </c>
      <c r="AP1023" s="376" t="s">
        <v>4502</v>
      </c>
      <c r="AQ1023" s="332">
        <v>29008102104064</v>
      </c>
      <c r="AR1023" s="330"/>
      <c r="AS1023" s="149"/>
      <c r="AT1023" s="149" t="s">
        <v>117</v>
      </c>
      <c r="AU1023" s="149" t="s">
        <v>4503</v>
      </c>
      <c r="AV1023" s="149" t="s">
        <v>4324</v>
      </c>
      <c r="AW1023" s="149" t="s">
        <v>4264</v>
      </c>
      <c r="AX1023" s="336">
        <v>9800</v>
      </c>
      <c r="AY1023" s="336"/>
      <c r="AZ1023" s="336">
        <f t="shared" si="258"/>
        <v>3430</v>
      </c>
      <c r="BA1023" s="327"/>
      <c r="BB1023" s="149"/>
      <c r="BC1023" s="149"/>
      <c r="BD1023" s="160">
        <f t="shared" si="259"/>
        <v>0.1</v>
      </c>
      <c r="BE1023" s="160">
        <f t="shared" si="260"/>
        <v>2.0370370370370372E-2</v>
      </c>
      <c r="BF1023" s="159">
        <f t="shared" si="261"/>
        <v>11</v>
      </c>
      <c r="BG1023" s="159">
        <f t="shared" si="262"/>
        <v>0</v>
      </c>
      <c r="BH1023" s="159">
        <f t="shared" si="263"/>
        <v>14</v>
      </c>
      <c r="BI1023" s="159">
        <f t="shared" si="264"/>
        <v>14</v>
      </c>
      <c r="BJ1023" s="159">
        <f t="shared" si="265"/>
        <v>0</v>
      </c>
    </row>
    <row r="1024" spans="1:62" s="159" customFormat="1" ht="17.25" thickTop="1" thickBot="1">
      <c r="A1024" s="326">
        <v>25903</v>
      </c>
      <c r="B1024" s="327">
        <v>42935</v>
      </c>
      <c r="C1024" s="149" t="s">
        <v>103</v>
      </c>
      <c r="D1024" s="151">
        <v>11400</v>
      </c>
      <c r="E1024" s="151">
        <f>14000-11400</f>
        <v>2600</v>
      </c>
      <c r="F1024" s="151"/>
      <c r="G1024" s="151">
        <f t="shared" si="254"/>
        <v>14000</v>
      </c>
      <c r="H1024" s="368" t="s">
        <v>2492</v>
      </c>
      <c r="I1024" s="368"/>
      <c r="J1024" s="383">
        <v>114000</v>
      </c>
      <c r="K1024" s="151">
        <f t="shared" si="266"/>
        <v>100000.00000000001</v>
      </c>
      <c r="L1024" s="151">
        <f t="shared" si="267"/>
        <v>14000.000000000004</v>
      </c>
      <c r="M1024" s="376" t="s">
        <v>4504</v>
      </c>
      <c r="N1024" s="328">
        <v>2595</v>
      </c>
      <c r="O1024" s="329">
        <v>72</v>
      </c>
      <c r="P1024" s="151">
        <f t="shared" si="255"/>
        <v>102600</v>
      </c>
      <c r="Q1024" s="327">
        <v>42940</v>
      </c>
      <c r="R1024" s="330" t="s">
        <v>4505</v>
      </c>
      <c r="S1024" s="330"/>
      <c r="T1024" s="331" t="s">
        <v>4506</v>
      </c>
      <c r="U1024" s="332">
        <v>27905151401095</v>
      </c>
      <c r="V1024" s="326"/>
      <c r="W1024" s="386" t="s">
        <v>4507</v>
      </c>
      <c r="X1024" s="149"/>
      <c r="Y1024" s="149" t="s">
        <v>4508</v>
      </c>
      <c r="Z1024" s="150"/>
      <c r="AA1024" s="151">
        <f t="shared" si="256"/>
        <v>14000</v>
      </c>
      <c r="AB1024" s="333">
        <f t="shared" si="257"/>
        <v>-100000</v>
      </c>
      <c r="AC1024" s="327"/>
      <c r="AD1024" s="149"/>
      <c r="AE1024" s="327"/>
      <c r="AF1024" s="334" t="s">
        <v>406</v>
      </c>
      <c r="AG1024" s="334" t="s">
        <v>280</v>
      </c>
      <c r="AH1024" s="149" t="s">
        <v>39</v>
      </c>
      <c r="AI1024" s="149" t="s">
        <v>47</v>
      </c>
      <c r="AJ1024" s="335" t="s">
        <v>50</v>
      </c>
      <c r="AK1024" s="149"/>
      <c r="AL1024" s="327"/>
      <c r="AM1024" s="149"/>
      <c r="AN1024" s="327"/>
      <c r="AO1024" s="376" t="s">
        <v>4504</v>
      </c>
      <c r="AP1024" s="149"/>
      <c r="AQ1024" s="332"/>
      <c r="AR1024" s="330"/>
      <c r="AS1024" s="149"/>
      <c r="AT1024" s="149" t="s">
        <v>117</v>
      </c>
      <c r="AU1024" s="149" t="s">
        <v>4509</v>
      </c>
      <c r="AV1024" s="149" t="s">
        <v>4324</v>
      </c>
      <c r="AW1024" s="149" t="s">
        <v>4264</v>
      </c>
      <c r="AX1024" s="336">
        <v>15200</v>
      </c>
      <c r="AY1024" s="336"/>
      <c r="AZ1024" s="336">
        <f t="shared" si="258"/>
        <v>5320</v>
      </c>
      <c r="BA1024" s="149"/>
      <c r="BB1024" s="149"/>
      <c r="BC1024" s="149"/>
      <c r="BD1024" s="160">
        <f t="shared" si="259"/>
        <v>0.1</v>
      </c>
      <c r="BE1024" s="160">
        <f t="shared" si="260"/>
        <v>2.5341130604288498E-2</v>
      </c>
      <c r="BF1024" s="159">
        <f t="shared" si="261"/>
        <v>11</v>
      </c>
      <c r="BG1024" s="159">
        <f t="shared" si="262"/>
        <v>0</v>
      </c>
      <c r="BH1024" s="159">
        <f t="shared" si="263"/>
        <v>14</v>
      </c>
      <c r="BI1024" s="159">
        <f t="shared" si="264"/>
        <v>0</v>
      </c>
      <c r="BJ1024" s="159">
        <f t="shared" si="265"/>
        <v>0</v>
      </c>
    </row>
    <row r="1025" spans="1:62" s="159" customFormat="1" ht="17.25" thickTop="1" thickBot="1">
      <c r="A1025" s="326">
        <v>25481</v>
      </c>
      <c r="B1025" s="327">
        <v>42900</v>
      </c>
      <c r="C1025" s="149" t="s">
        <v>103</v>
      </c>
      <c r="D1025" s="151">
        <v>10500</v>
      </c>
      <c r="E1025" s="151"/>
      <c r="F1025" s="151"/>
      <c r="G1025" s="151">
        <f t="shared" si="254"/>
        <v>10500</v>
      </c>
      <c r="H1025" s="149"/>
      <c r="I1025" s="149"/>
      <c r="J1025" s="383">
        <v>120000</v>
      </c>
      <c r="K1025" s="151">
        <f t="shared" si="266"/>
        <v>105263.15789473685</v>
      </c>
      <c r="L1025" s="151">
        <f t="shared" si="267"/>
        <v>14736.84210526316</v>
      </c>
      <c r="M1025" s="369" t="s">
        <v>4510</v>
      </c>
      <c r="N1025" s="328"/>
      <c r="O1025" s="329"/>
      <c r="P1025" s="151">
        <f t="shared" si="255"/>
        <v>109500</v>
      </c>
      <c r="Q1025" s="327">
        <v>42900</v>
      </c>
      <c r="R1025" s="330" t="s">
        <v>4511</v>
      </c>
      <c r="S1025" s="330"/>
      <c r="T1025" s="331"/>
      <c r="U1025" s="332">
        <v>28209210103807</v>
      </c>
      <c r="V1025" s="326"/>
      <c r="W1025" s="149" t="s">
        <v>362</v>
      </c>
      <c r="X1025" s="149"/>
      <c r="Y1025" s="149"/>
      <c r="Z1025" s="150"/>
      <c r="AA1025" s="151">
        <f t="shared" si="256"/>
        <v>10500</v>
      </c>
      <c r="AB1025" s="333">
        <f t="shared" si="257"/>
        <v>-109500</v>
      </c>
      <c r="AC1025" s="327"/>
      <c r="AD1025" s="149"/>
      <c r="AE1025" s="327"/>
      <c r="AF1025" s="334" t="s">
        <v>406</v>
      </c>
      <c r="AG1025" s="334" t="s">
        <v>280</v>
      </c>
      <c r="AH1025" s="149"/>
      <c r="AI1025" s="149"/>
      <c r="AJ1025" s="335"/>
      <c r="AK1025" s="149"/>
      <c r="AL1025" s="327"/>
      <c r="AM1025" s="149"/>
      <c r="AN1025" s="327"/>
      <c r="AO1025" s="327"/>
      <c r="AP1025" s="149"/>
      <c r="AQ1025" s="332"/>
      <c r="AR1025" s="330"/>
      <c r="AS1025" s="149"/>
      <c r="AT1025" s="149"/>
      <c r="AU1025" s="149"/>
      <c r="AV1025" s="149"/>
      <c r="AW1025" s="149"/>
      <c r="AX1025" s="336"/>
      <c r="AY1025" s="336"/>
      <c r="AZ1025" s="336">
        <f t="shared" si="258"/>
        <v>0</v>
      </c>
      <c r="BA1025" s="149"/>
      <c r="BB1025" s="149"/>
      <c r="BC1025" s="149"/>
      <c r="BD1025" s="160">
        <f t="shared" si="259"/>
        <v>8.7499999999999994E-2</v>
      </c>
      <c r="BE1025" s="160">
        <f t="shared" si="260"/>
        <v>0</v>
      </c>
      <c r="BF1025" s="159">
        <f t="shared" si="261"/>
        <v>11</v>
      </c>
      <c r="BG1025" s="159">
        <f t="shared" si="262"/>
        <v>0</v>
      </c>
      <c r="BH1025" s="159">
        <f t="shared" si="263"/>
        <v>14</v>
      </c>
      <c r="BI1025" s="159">
        <f t="shared" si="264"/>
        <v>0</v>
      </c>
      <c r="BJ1025" s="159">
        <f t="shared" si="265"/>
        <v>0</v>
      </c>
    </row>
    <row r="1026" spans="1:62" s="159" customFormat="1" ht="17.25" thickTop="1" thickBot="1">
      <c r="A1026" s="326">
        <v>25692</v>
      </c>
      <c r="B1026" s="327">
        <v>42920</v>
      </c>
      <c r="C1026" s="149" t="s">
        <v>103</v>
      </c>
      <c r="D1026" s="151">
        <v>1800</v>
      </c>
      <c r="E1026" s="151"/>
      <c r="F1026" s="151"/>
      <c r="G1026" s="151">
        <f t="shared" si="254"/>
        <v>1800</v>
      </c>
      <c r="H1026" s="149"/>
      <c r="I1026" s="149"/>
      <c r="J1026" s="383">
        <v>120000</v>
      </c>
      <c r="K1026" s="151">
        <f t="shared" si="266"/>
        <v>105263.15789473685</v>
      </c>
      <c r="L1026" s="151">
        <f t="shared" si="267"/>
        <v>14736.84210526316</v>
      </c>
      <c r="M1026" s="369" t="s">
        <v>4512</v>
      </c>
      <c r="N1026" s="328"/>
      <c r="O1026" s="329"/>
      <c r="P1026" s="151">
        <f t="shared" si="255"/>
        <v>118200</v>
      </c>
      <c r="Q1026" s="327">
        <v>42920</v>
      </c>
      <c r="R1026" s="330" t="s">
        <v>4513</v>
      </c>
      <c r="S1026" s="330"/>
      <c r="T1026" s="331"/>
      <c r="U1026" s="332">
        <v>27409290200692</v>
      </c>
      <c r="V1026" s="326"/>
      <c r="W1026" s="149" t="s">
        <v>362</v>
      </c>
      <c r="X1026" s="149"/>
      <c r="Y1026" s="149"/>
      <c r="Z1026" s="150"/>
      <c r="AA1026" s="151">
        <f t="shared" si="256"/>
        <v>1800</v>
      </c>
      <c r="AB1026" s="333">
        <f t="shared" si="257"/>
        <v>-118200</v>
      </c>
      <c r="AC1026" s="327"/>
      <c r="AD1026" s="149"/>
      <c r="AE1026" s="327"/>
      <c r="AF1026" s="334" t="s">
        <v>279</v>
      </c>
      <c r="AG1026" s="334" t="s">
        <v>280</v>
      </c>
      <c r="AH1026" s="149"/>
      <c r="AI1026" s="149"/>
      <c r="AJ1026" s="335"/>
      <c r="AK1026" s="149"/>
      <c r="AL1026" s="327"/>
      <c r="AM1026" s="149"/>
      <c r="AN1026" s="327"/>
      <c r="AO1026" s="327"/>
      <c r="AP1026" s="149"/>
      <c r="AQ1026" s="332"/>
      <c r="AR1026" s="330"/>
      <c r="AS1026" s="149"/>
      <c r="AT1026" s="149"/>
      <c r="AU1026" s="149"/>
      <c r="AV1026" s="149"/>
      <c r="AW1026" s="149"/>
      <c r="AX1026" s="336"/>
      <c r="AY1026" s="336"/>
      <c r="AZ1026" s="336">
        <f t="shared" si="258"/>
        <v>0</v>
      </c>
      <c r="BA1026" s="149"/>
      <c r="BB1026" s="149"/>
      <c r="BC1026" s="149"/>
      <c r="BD1026" s="160">
        <f t="shared" si="259"/>
        <v>1.4999999999999999E-2</v>
      </c>
      <c r="BE1026" s="160">
        <f t="shared" si="260"/>
        <v>0</v>
      </c>
      <c r="BF1026" s="159">
        <f t="shared" si="261"/>
        <v>11</v>
      </c>
      <c r="BG1026" s="159">
        <f t="shared" si="262"/>
        <v>0</v>
      </c>
      <c r="BH1026" s="159">
        <f t="shared" si="263"/>
        <v>14</v>
      </c>
      <c r="BI1026" s="159">
        <f t="shared" si="264"/>
        <v>0</v>
      </c>
      <c r="BJ1026" s="159">
        <f t="shared" si="265"/>
        <v>0</v>
      </c>
    </row>
    <row r="1027" spans="1:62" s="159" customFormat="1" ht="17.25" thickTop="1" thickBot="1">
      <c r="A1027" s="326">
        <v>23873</v>
      </c>
      <c r="B1027" s="327">
        <v>42764</v>
      </c>
      <c r="C1027" s="149" t="s">
        <v>103</v>
      </c>
      <c r="D1027" s="151">
        <v>500</v>
      </c>
      <c r="E1027" s="151"/>
      <c r="F1027" s="151"/>
      <c r="G1027" s="151">
        <f t="shared" si="254"/>
        <v>500</v>
      </c>
      <c r="H1027" s="149"/>
      <c r="I1027" s="149"/>
      <c r="J1027" s="150">
        <v>120000</v>
      </c>
      <c r="K1027" s="151">
        <f t="shared" si="266"/>
        <v>105263.15789473685</v>
      </c>
      <c r="L1027" s="151">
        <f t="shared" si="267"/>
        <v>14736.84210526316</v>
      </c>
      <c r="M1027" s="378" t="s">
        <v>4514</v>
      </c>
      <c r="N1027" s="328"/>
      <c r="O1027" s="329"/>
      <c r="P1027" s="151">
        <f t="shared" si="255"/>
        <v>119500</v>
      </c>
      <c r="Q1027" s="327">
        <v>42764</v>
      </c>
      <c r="R1027" s="330" t="s">
        <v>4515</v>
      </c>
      <c r="S1027" s="330"/>
      <c r="T1027" s="331" t="s">
        <v>4516</v>
      </c>
      <c r="U1027" s="332">
        <v>27109150102964</v>
      </c>
      <c r="V1027" s="326"/>
      <c r="W1027" s="149" t="s">
        <v>352</v>
      </c>
      <c r="X1027" s="149"/>
      <c r="Y1027" s="149"/>
      <c r="Z1027" s="150"/>
      <c r="AA1027" s="151">
        <f t="shared" si="256"/>
        <v>500</v>
      </c>
      <c r="AB1027" s="333">
        <f t="shared" si="257"/>
        <v>-119500</v>
      </c>
      <c r="AC1027" s="327"/>
      <c r="AD1027" s="149"/>
      <c r="AE1027" s="327"/>
      <c r="AF1027" s="334" t="s">
        <v>284</v>
      </c>
      <c r="AG1027" s="334" t="s">
        <v>280</v>
      </c>
      <c r="AH1027" s="149"/>
      <c r="AI1027" s="149"/>
      <c r="AJ1027" s="335"/>
      <c r="AK1027" s="149"/>
      <c r="AL1027" s="327"/>
      <c r="AM1027" s="149"/>
      <c r="AN1027" s="327"/>
      <c r="AO1027" s="327"/>
      <c r="AP1027" s="149"/>
      <c r="AQ1027" s="332"/>
      <c r="AR1027" s="330"/>
      <c r="AS1027" s="149" t="s">
        <v>352</v>
      </c>
      <c r="AT1027" s="149"/>
      <c r="AU1027" s="149"/>
      <c r="AV1027" s="149"/>
      <c r="AW1027" s="149"/>
      <c r="AX1027" s="336"/>
      <c r="AY1027" s="336"/>
      <c r="AZ1027" s="336">
        <f t="shared" si="258"/>
        <v>0</v>
      </c>
      <c r="BA1027" s="149"/>
      <c r="BB1027" s="149"/>
      <c r="BC1027" s="149"/>
      <c r="BD1027" s="160">
        <f t="shared" si="259"/>
        <v>4.1666666666666666E-3</v>
      </c>
      <c r="BE1027" s="160">
        <f t="shared" si="260"/>
        <v>0</v>
      </c>
      <c r="BF1027" s="159">
        <f t="shared" si="261"/>
        <v>11</v>
      </c>
      <c r="BG1027" s="159">
        <f t="shared" si="262"/>
        <v>0</v>
      </c>
      <c r="BH1027" s="159">
        <f t="shared" si="263"/>
        <v>14</v>
      </c>
      <c r="BI1027" s="159">
        <f t="shared" si="264"/>
        <v>0</v>
      </c>
      <c r="BJ1027" s="159">
        <f t="shared" si="265"/>
        <v>0</v>
      </c>
    </row>
    <row r="1028" spans="1:62" s="159" customFormat="1" ht="17.25" thickTop="1" thickBot="1">
      <c r="A1028" s="326">
        <v>25564</v>
      </c>
      <c r="B1028" s="327">
        <v>42908</v>
      </c>
      <c r="C1028" s="149" t="s">
        <v>103</v>
      </c>
      <c r="D1028" s="151">
        <v>1500</v>
      </c>
      <c r="E1028" s="151"/>
      <c r="F1028" s="151"/>
      <c r="G1028" s="151">
        <f t="shared" si="254"/>
        <v>1500</v>
      </c>
      <c r="H1028" s="149"/>
      <c r="I1028" s="149"/>
      <c r="J1028" s="383">
        <v>130000</v>
      </c>
      <c r="K1028" s="151">
        <f t="shared" si="266"/>
        <v>114035.08771929826</v>
      </c>
      <c r="L1028" s="151">
        <f t="shared" si="267"/>
        <v>15964.912280701757</v>
      </c>
      <c r="M1028" s="376" t="s">
        <v>4517</v>
      </c>
      <c r="N1028" s="328"/>
      <c r="O1028" s="329"/>
      <c r="P1028" s="151">
        <f t="shared" si="255"/>
        <v>128500</v>
      </c>
      <c r="Q1028" s="327">
        <v>42908</v>
      </c>
      <c r="R1028" s="330" t="s">
        <v>4518</v>
      </c>
      <c r="S1028" s="330"/>
      <c r="T1028" s="331"/>
      <c r="U1028" s="332">
        <v>27610241402091</v>
      </c>
      <c r="V1028" s="326"/>
      <c r="W1028" s="149" t="s">
        <v>362</v>
      </c>
      <c r="X1028" s="149"/>
      <c r="Y1028" s="149"/>
      <c r="Z1028" s="150"/>
      <c r="AA1028" s="151">
        <f t="shared" si="256"/>
        <v>1500</v>
      </c>
      <c r="AB1028" s="333">
        <f t="shared" si="257"/>
        <v>-128500</v>
      </c>
      <c r="AC1028" s="327"/>
      <c r="AD1028" s="149"/>
      <c r="AE1028" s="327"/>
      <c r="AF1028" s="334" t="s">
        <v>279</v>
      </c>
      <c r="AG1028" s="334" t="s">
        <v>280</v>
      </c>
      <c r="AH1028" s="149"/>
      <c r="AI1028" s="149"/>
      <c r="AJ1028" s="335"/>
      <c r="AK1028" s="149"/>
      <c r="AL1028" s="327"/>
      <c r="AM1028" s="149"/>
      <c r="AN1028" s="327"/>
      <c r="AO1028" s="327"/>
      <c r="AP1028" s="149"/>
      <c r="AQ1028" s="332"/>
      <c r="AR1028" s="330"/>
      <c r="AS1028" s="149"/>
      <c r="AT1028" s="149"/>
      <c r="AU1028" s="149"/>
      <c r="AV1028" s="149"/>
      <c r="AW1028" s="149"/>
      <c r="AX1028" s="336"/>
      <c r="AY1028" s="336"/>
      <c r="AZ1028" s="336">
        <f t="shared" si="258"/>
        <v>0</v>
      </c>
      <c r="BA1028" s="149"/>
      <c r="BB1028" s="149"/>
      <c r="BC1028" s="149"/>
      <c r="BD1028" s="160">
        <f t="shared" si="259"/>
        <v>1.1538461538461539E-2</v>
      </c>
      <c r="BE1028" s="160">
        <f t="shared" si="260"/>
        <v>0</v>
      </c>
      <c r="BF1028" s="159">
        <f t="shared" si="261"/>
        <v>11</v>
      </c>
      <c r="BG1028" s="159">
        <f t="shared" si="262"/>
        <v>0</v>
      </c>
      <c r="BH1028" s="159">
        <f t="shared" si="263"/>
        <v>14</v>
      </c>
      <c r="BI1028" s="159">
        <f t="shared" si="264"/>
        <v>0</v>
      </c>
      <c r="BJ1028" s="159">
        <f t="shared" si="265"/>
        <v>0</v>
      </c>
    </row>
    <row r="1029" spans="1:62" s="159" customFormat="1" ht="17.25" thickTop="1" thickBot="1">
      <c r="A1029" s="326" t="s">
        <v>4519</v>
      </c>
      <c r="B1029" s="327">
        <v>42921</v>
      </c>
      <c r="C1029" s="149" t="s">
        <v>103</v>
      </c>
      <c r="D1029" s="151">
        <v>7000</v>
      </c>
      <c r="E1029" s="151">
        <v>1600</v>
      </c>
      <c r="F1029" s="151"/>
      <c r="G1029" s="151">
        <f t="shared" si="254"/>
        <v>8600</v>
      </c>
      <c r="H1029" s="368" t="s">
        <v>2492</v>
      </c>
      <c r="I1029" s="368"/>
      <c r="J1029" s="383">
        <v>70000</v>
      </c>
      <c r="K1029" s="151">
        <f t="shared" si="266"/>
        <v>61403.508771929832</v>
      </c>
      <c r="L1029" s="151">
        <f t="shared" si="267"/>
        <v>8596.4912280701774</v>
      </c>
      <c r="M1029" s="369" t="s">
        <v>4520</v>
      </c>
      <c r="N1029" s="328">
        <v>1752</v>
      </c>
      <c r="O1029" s="329">
        <v>60</v>
      </c>
      <c r="P1029" s="151">
        <f t="shared" si="255"/>
        <v>63000</v>
      </c>
      <c r="Q1029" s="327">
        <v>42932</v>
      </c>
      <c r="R1029" s="330" t="s">
        <v>4521</v>
      </c>
      <c r="S1029" s="330"/>
      <c r="T1029" s="331"/>
      <c r="U1029" s="332">
        <v>27405270102362</v>
      </c>
      <c r="V1029" s="326"/>
      <c r="W1029" s="149" t="s">
        <v>4522</v>
      </c>
      <c r="X1029" s="149"/>
      <c r="Y1029" s="149" t="s">
        <v>4523</v>
      </c>
      <c r="Z1029" s="150"/>
      <c r="AA1029" s="151">
        <f t="shared" si="256"/>
        <v>8600</v>
      </c>
      <c r="AB1029" s="333">
        <f t="shared" si="257"/>
        <v>-61400</v>
      </c>
      <c r="AC1029" s="327"/>
      <c r="AD1029" s="149"/>
      <c r="AE1029" s="327"/>
      <c r="AF1029" s="334" t="s">
        <v>279</v>
      </c>
      <c r="AG1029" s="334" t="s">
        <v>280</v>
      </c>
      <c r="AH1029" s="149" t="s">
        <v>39</v>
      </c>
      <c r="AI1029" s="149" t="s">
        <v>94</v>
      </c>
      <c r="AJ1029" s="335" t="s">
        <v>50</v>
      </c>
      <c r="AK1029" s="149"/>
      <c r="AL1029" s="327"/>
      <c r="AM1029" s="149"/>
      <c r="AN1029" s="327"/>
      <c r="AO1029" s="376" t="s">
        <v>4524</v>
      </c>
      <c r="AP1029" s="149" t="s">
        <v>4520</v>
      </c>
      <c r="AQ1029" s="332">
        <v>27403010101874</v>
      </c>
      <c r="AR1029" s="330" t="s">
        <v>4521</v>
      </c>
      <c r="AS1029" s="149"/>
      <c r="AT1029" s="149" t="s">
        <v>117</v>
      </c>
      <c r="AU1029" s="149" t="s">
        <v>4525</v>
      </c>
      <c r="AV1029" s="149" t="s">
        <v>4451</v>
      </c>
      <c r="AW1029" s="149" t="s">
        <v>4264</v>
      </c>
      <c r="AX1029" s="336">
        <v>12000</v>
      </c>
      <c r="AY1029" s="336"/>
      <c r="AZ1029" s="336">
        <f t="shared" si="258"/>
        <v>4200</v>
      </c>
      <c r="BA1029" s="149"/>
      <c r="BB1029" s="149"/>
      <c r="BC1029" s="149"/>
      <c r="BD1029" s="160">
        <f t="shared" si="259"/>
        <v>0.1</v>
      </c>
      <c r="BE1029" s="160">
        <f t="shared" si="260"/>
        <v>2.5396825396825397E-2</v>
      </c>
      <c r="BF1029" s="159">
        <f t="shared" si="261"/>
        <v>11</v>
      </c>
      <c r="BG1029" s="159">
        <f t="shared" si="262"/>
        <v>0</v>
      </c>
      <c r="BH1029" s="159">
        <f t="shared" si="263"/>
        <v>14</v>
      </c>
      <c r="BI1029" s="159">
        <f t="shared" si="264"/>
        <v>14</v>
      </c>
      <c r="BJ1029" s="159">
        <f t="shared" si="265"/>
        <v>11</v>
      </c>
    </row>
    <row r="1030" spans="1:62" s="159" customFormat="1" ht="17.25" thickTop="1" thickBot="1">
      <c r="A1030" s="326">
        <v>25920</v>
      </c>
      <c r="B1030" s="327">
        <v>42937</v>
      </c>
      <c r="C1030" s="149" t="s">
        <v>103</v>
      </c>
      <c r="D1030" s="151">
        <v>12000</v>
      </c>
      <c r="E1030" s="151">
        <f>14200-D1030</f>
        <v>2200</v>
      </c>
      <c r="F1030" s="151"/>
      <c r="G1030" s="151">
        <f t="shared" si="254"/>
        <v>14200</v>
      </c>
      <c r="H1030" s="379" t="s">
        <v>4113</v>
      </c>
      <c r="I1030" s="379"/>
      <c r="J1030" s="383">
        <v>120000</v>
      </c>
      <c r="K1030" s="151">
        <f t="shared" si="266"/>
        <v>105263.15789473685</v>
      </c>
      <c r="L1030" s="151">
        <f t="shared" si="267"/>
        <v>14736.84210526316</v>
      </c>
      <c r="M1030" s="369" t="s">
        <v>4526</v>
      </c>
      <c r="N1030" s="328">
        <v>2922</v>
      </c>
      <c r="O1030" s="329">
        <v>60</v>
      </c>
      <c r="P1030" s="151">
        <f t="shared" si="255"/>
        <v>108000</v>
      </c>
      <c r="Q1030" s="327">
        <v>42940</v>
      </c>
      <c r="R1030" s="330" t="s">
        <v>4527</v>
      </c>
      <c r="S1030" s="330"/>
      <c r="T1030" s="331" t="s">
        <v>4528</v>
      </c>
      <c r="U1030" s="332">
        <v>27612260100898</v>
      </c>
      <c r="V1030" s="326"/>
      <c r="W1030" s="149" t="s">
        <v>271</v>
      </c>
      <c r="X1030" s="149"/>
      <c r="Y1030" s="149" t="s">
        <v>4497</v>
      </c>
      <c r="Z1030" s="150"/>
      <c r="AA1030" s="151">
        <f t="shared" si="256"/>
        <v>14200</v>
      </c>
      <c r="AB1030" s="333">
        <f t="shared" si="257"/>
        <v>-105800</v>
      </c>
      <c r="AC1030" s="327"/>
      <c r="AD1030" s="149"/>
      <c r="AE1030" s="327"/>
      <c r="AF1030" s="334" t="s">
        <v>405</v>
      </c>
      <c r="AG1030" s="334" t="s">
        <v>336</v>
      </c>
      <c r="AH1030" s="149" t="s">
        <v>39</v>
      </c>
      <c r="AI1030" s="149" t="s">
        <v>47</v>
      </c>
      <c r="AJ1030" s="335" t="s">
        <v>50</v>
      </c>
      <c r="AK1030" s="149"/>
      <c r="AL1030" s="327"/>
      <c r="AM1030" s="149"/>
      <c r="AN1030" s="327"/>
      <c r="AO1030" s="376" t="s">
        <v>4526</v>
      </c>
      <c r="AP1030" s="149" t="s">
        <v>4529</v>
      </c>
      <c r="AQ1030" s="332">
        <v>27907210102369</v>
      </c>
      <c r="AR1030" s="330" t="s">
        <v>4530</v>
      </c>
      <c r="AS1030" s="331"/>
      <c r="AT1030" s="149" t="s">
        <v>117</v>
      </c>
      <c r="AU1030" s="149" t="s">
        <v>4531</v>
      </c>
      <c r="AV1030" s="149" t="s">
        <v>4324</v>
      </c>
      <c r="AW1030" s="149" t="s">
        <v>4264</v>
      </c>
      <c r="AX1030" s="336">
        <v>9500</v>
      </c>
      <c r="AY1030" s="336"/>
      <c r="AZ1030" s="336">
        <f t="shared" si="258"/>
        <v>3325</v>
      </c>
      <c r="BA1030" s="149"/>
      <c r="BB1030" s="149"/>
      <c r="BC1030" s="149"/>
      <c r="BD1030" s="160">
        <f t="shared" si="259"/>
        <v>0.1</v>
      </c>
      <c r="BE1030" s="160">
        <f t="shared" si="260"/>
        <v>2.0370370370370372E-2</v>
      </c>
      <c r="BF1030" s="159">
        <f t="shared" si="261"/>
        <v>11</v>
      </c>
      <c r="BG1030" s="159">
        <f t="shared" si="262"/>
        <v>0</v>
      </c>
      <c r="BH1030" s="159">
        <f t="shared" si="263"/>
        <v>14</v>
      </c>
      <c r="BI1030" s="159">
        <f>LEN([7]Bank!W48)</f>
        <v>0</v>
      </c>
      <c r="BJ1030" s="159">
        <f t="shared" ref="BJ1030:BJ1049" si="268">LEN(AR1030)</f>
        <v>11</v>
      </c>
    </row>
    <row r="1031" spans="1:62" s="159" customFormat="1" ht="17.25" thickTop="1" thickBot="1">
      <c r="A1031" s="326">
        <v>25837</v>
      </c>
      <c r="B1031" s="327">
        <v>42930</v>
      </c>
      <c r="C1031" s="149" t="s">
        <v>103</v>
      </c>
      <c r="D1031" s="151">
        <v>15000</v>
      </c>
      <c r="E1031" s="151"/>
      <c r="F1031" s="151"/>
      <c r="G1031" s="151">
        <f t="shared" si="254"/>
        <v>15000</v>
      </c>
      <c r="H1031" s="149"/>
      <c r="I1031" s="149"/>
      <c r="J1031" s="383">
        <v>115000</v>
      </c>
      <c r="K1031" s="151">
        <f t="shared" si="266"/>
        <v>100877.19298245615</v>
      </c>
      <c r="L1031" s="151">
        <f t="shared" si="267"/>
        <v>14122.807017543862</v>
      </c>
      <c r="M1031" s="376" t="s">
        <v>4532</v>
      </c>
      <c r="N1031" s="328"/>
      <c r="O1031" s="329"/>
      <c r="P1031" s="151">
        <f t="shared" si="255"/>
        <v>100000</v>
      </c>
      <c r="Q1031" s="327">
        <v>42930</v>
      </c>
      <c r="R1031" s="330" t="s">
        <v>4533</v>
      </c>
      <c r="S1031" s="330"/>
      <c r="T1031" s="331"/>
      <c r="U1031" s="332">
        <v>27010172200971</v>
      </c>
      <c r="V1031" s="326"/>
      <c r="W1031" s="149" t="s">
        <v>372</v>
      </c>
      <c r="X1031" s="149"/>
      <c r="Y1031" s="149"/>
      <c r="Z1031" s="150"/>
      <c r="AA1031" s="151">
        <f t="shared" si="256"/>
        <v>15000</v>
      </c>
      <c r="AB1031" s="333">
        <f t="shared" si="257"/>
        <v>-100000</v>
      </c>
      <c r="AC1031" s="327"/>
      <c r="AD1031" s="149"/>
      <c r="AE1031" s="327"/>
      <c r="AF1031" s="334" t="s">
        <v>405</v>
      </c>
      <c r="AG1031" s="334" t="s">
        <v>336</v>
      </c>
      <c r="AH1031" s="149"/>
      <c r="AI1031" s="149"/>
      <c r="AJ1031" s="335"/>
      <c r="AK1031" s="149"/>
      <c r="AL1031" s="327"/>
      <c r="AM1031" s="149"/>
      <c r="AN1031" s="327"/>
      <c r="AO1031" s="327"/>
      <c r="AP1031" s="149"/>
      <c r="AQ1031" s="332"/>
      <c r="AR1031" s="330"/>
      <c r="AS1031" s="149"/>
      <c r="AT1031" s="149"/>
      <c r="AU1031" s="149"/>
      <c r="AV1031" s="149"/>
      <c r="AW1031" s="149"/>
      <c r="AX1031" s="336"/>
      <c r="AY1031" s="336"/>
      <c r="AZ1031" s="336">
        <f t="shared" si="258"/>
        <v>0</v>
      </c>
      <c r="BA1031" s="149"/>
      <c r="BB1031" s="149"/>
      <c r="BC1031" s="149"/>
      <c r="BD1031" s="160">
        <f t="shared" si="259"/>
        <v>0.13043478260869565</v>
      </c>
      <c r="BE1031" s="160">
        <f t="shared" si="260"/>
        <v>0</v>
      </c>
      <c r="BF1031" s="159">
        <f t="shared" si="261"/>
        <v>11</v>
      </c>
      <c r="BG1031" s="159">
        <f t="shared" si="262"/>
        <v>0</v>
      </c>
      <c r="BH1031" s="159">
        <f t="shared" si="263"/>
        <v>14</v>
      </c>
      <c r="BI1031" s="159">
        <f t="shared" ref="BI1031:BI1038" si="269">LEN(AQ1031)</f>
        <v>0</v>
      </c>
      <c r="BJ1031" s="159">
        <f t="shared" si="268"/>
        <v>0</v>
      </c>
    </row>
    <row r="1032" spans="1:62" s="159" customFormat="1" ht="17.25" thickTop="1" thickBot="1">
      <c r="A1032" s="326">
        <v>25501</v>
      </c>
      <c r="B1032" s="327">
        <v>42903</v>
      </c>
      <c r="C1032" s="149" t="s">
        <v>103</v>
      </c>
      <c r="D1032" s="151">
        <v>1000</v>
      </c>
      <c r="E1032" s="151"/>
      <c r="F1032" s="151"/>
      <c r="G1032" s="151">
        <f t="shared" si="254"/>
        <v>1000</v>
      </c>
      <c r="H1032" s="149"/>
      <c r="I1032" s="149"/>
      <c r="J1032" s="383">
        <v>120000</v>
      </c>
      <c r="K1032" s="151">
        <f t="shared" si="266"/>
        <v>105263.15789473685</v>
      </c>
      <c r="L1032" s="151">
        <f t="shared" si="267"/>
        <v>14736.84210526316</v>
      </c>
      <c r="M1032" s="376" t="s">
        <v>4534</v>
      </c>
      <c r="N1032" s="328"/>
      <c r="O1032" s="329"/>
      <c r="P1032" s="151">
        <f t="shared" si="255"/>
        <v>119000</v>
      </c>
      <c r="Q1032" s="327">
        <v>42903</v>
      </c>
      <c r="R1032" s="330" t="s">
        <v>4535</v>
      </c>
      <c r="S1032" s="330"/>
      <c r="T1032" s="331"/>
      <c r="U1032" s="332">
        <v>27603010103132</v>
      </c>
      <c r="V1032" s="326"/>
      <c r="W1032" s="149" t="s">
        <v>352</v>
      </c>
      <c r="X1032" s="149"/>
      <c r="Y1032" s="149"/>
      <c r="Z1032" s="150"/>
      <c r="AA1032" s="151">
        <f t="shared" si="256"/>
        <v>1000</v>
      </c>
      <c r="AB1032" s="333">
        <f t="shared" si="257"/>
        <v>-119000</v>
      </c>
      <c r="AC1032" s="327"/>
      <c r="AD1032" s="149"/>
      <c r="AE1032" s="327"/>
      <c r="AF1032" s="334" t="s">
        <v>405</v>
      </c>
      <c r="AG1032" s="334" t="s">
        <v>336</v>
      </c>
      <c r="AH1032" s="149"/>
      <c r="AI1032" s="149"/>
      <c r="AJ1032" s="335"/>
      <c r="AK1032" s="149"/>
      <c r="AL1032" s="327"/>
      <c r="AM1032" s="149"/>
      <c r="AN1032" s="327"/>
      <c r="AO1032" s="327"/>
      <c r="AP1032" s="149"/>
      <c r="AQ1032" s="332"/>
      <c r="AR1032" s="330"/>
      <c r="AS1032" s="149"/>
      <c r="AT1032" s="149"/>
      <c r="AU1032" s="149"/>
      <c r="AV1032" s="149"/>
      <c r="AW1032" s="149"/>
      <c r="AX1032" s="336"/>
      <c r="AY1032" s="336"/>
      <c r="AZ1032" s="336">
        <f t="shared" si="258"/>
        <v>0</v>
      </c>
      <c r="BA1032" s="149"/>
      <c r="BB1032" s="149"/>
      <c r="BC1032" s="149"/>
      <c r="BD1032" s="160">
        <f t="shared" si="259"/>
        <v>8.3333333333333332E-3</v>
      </c>
      <c r="BE1032" s="160">
        <f t="shared" si="260"/>
        <v>0</v>
      </c>
      <c r="BF1032" s="159">
        <f t="shared" si="261"/>
        <v>11</v>
      </c>
      <c r="BG1032" s="159">
        <f t="shared" si="262"/>
        <v>0</v>
      </c>
      <c r="BH1032" s="159">
        <f t="shared" si="263"/>
        <v>14</v>
      </c>
      <c r="BI1032" s="159">
        <f t="shared" si="269"/>
        <v>0</v>
      </c>
      <c r="BJ1032" s="159">
        <f t="shared" si="268"/>
        <v>0</v>
      </c>
    </row>
    <row r="1033" spans="1:62" s="159" customFormat="1" ht="17.25" thickTop="1" thickBot="1">
      <c r="A1033" s="326">
        <v>25859</v>
      </c>
      <c r="B1033" s="327">
        <v>42932</v>
      </c>
      <c r="C1033" s="149" t="s">
        <v>103</v>
      </c>
      <c r="D1033" s="151">
        <v>40000</v>
      </c>
      <c r="E1033" s="151"/>
      <c r="F1033" s="151"/>
      <c r="G1033" s="151">
        <f t="shared" si="254"/>
        <v>40000</v>
      </c>
      <c r="H1033" s="149"/>
      <c r="I1033" s="149"/>
      <c r="J1033" s="383">
        <v>123500</v>
      </c>
      <c r="K1033" s="151">
        <f t="shared" si="266"/>
        <v>108333.33333333334</v>
      </c>
      <c r="L1033" s="151">
        <f t="shared" si="267"/>
        <v>15166.66666666667</v>
      </c>
      <c r="M1033" s="376" t="s">
        <v>4536</v>
      </c>
      <c r="N1033" s="328"/>
      <c r="O1033" s="329"/>
      <c r="P1033" s="151">
        <f t="shared" si="255"/>
        <v>83500</v>
      </c>
      <c r="Q1033" s="327">
        <v>42932</v>
      </c>
      <c r="R1033" s="330" t="s">
        <v>4537</v>
      </c>
      <c r="S1033" s="330"/>
      <c r="T1033" s="331" t="s">
        <v>4538</v>
      </c>
      <c r="U1033" s="332">
        <v>27802120101391</v>
      </c>
      <c r="V1033" s="326"/>
      <c r="W1033" s="149" t="s">
        <v>4539</v>
      </c>
      <c r="X1033" s="149"/>
      <c r="Y1033" s="149"/>
      <c r="Z1033" s="150"/>
      <c r="AA1033" s="151">
        <f t="shared" si="256"/>
        <v>40000</v>
      </c>
      <c r="AB1033" s="333">
        <f t="shared" si="257"/>
        <v>-83500</v>
      </c>
      <c r="AC1033" s="327"/>
      <c r="AD1033" s="149"/>
      <c r="AE1033" s="327"/>
      <c r="AF1033" s="334" t="s">
        <v>340</v>
      </c>
      <c r="AG1033" s="334" t="s">
        <v>336</v>
      </c>
      <c r="AH1033" s="149"/>
      <c r="AI1033" s="149"/>
      <c r="AJ1033" s="335"/>
      <c r="AK1033" s="149"/>
      <c r="AL1033" s="327"/>
      <c r="AM1033" s="149"/>
      <c r="AN1033" s="327"/>
      <c r="AO1033" s="327"/>
      <c r="AP1033" s="149"/>
      <c r="AQ1033" s="332"/>
      <c r="AR1033" s="330"/>
      <c r="AS1033" s="149"/>
      <c r="AT1033" s="149"/>
      <c r="AU1033" s="149"/>
      <c r="AV1033" s="149"/>
      <c r="AW1033" s="149"/>
      <c r="AX1033" s="336"/>
      <c r="AY1033" s="336"/>
      <c r="AZ1033" s="336">
        <f t="shared" si="258"/>
        <v>0</v>
      </c>
      <c r="BA1033" s="149"/>
      <c r="BB1033" s="149"/>
      <c r="BC1033" s="149"/>
      <c r="BD1033" s="160">
        <f t="shared" si="259"/>
        <v>0.32388663967611336</v>
      </c>
      <c r="BE1033" s="160">
        <f t="shared" si="260"/>
        <v>0</v>
      </c>
      <c r="BF1033" s="159">
        <f t="shared" si="261"/>
        <v>11</v>
      </c>
      <c r="BG1033" s="159">
        <f t="shared" si="262"/>
        <v>0</v>
      </c>
      <c r="BH1033" s="159">
        <f t="shared" si="263"/>
        <v>14</v>
      </c>
      <c r="BI1033" s="159">
        <f t="shared" si="269"/>
        <v>0</v>
      </c>
      <c r="BJ1033" s="159">
        <f t="shared" si="268"/>
        <v>0</v>
      </c>
    </row>
    <row r="1034" spans="1:62" s="159" customFormat="1" ht="17.25" thickTop="1" thickBot="1">
      <c r="A1034" s="326">
        <v>25739</v>
      </c>
      <c r="B1034" s="327">
        <v>42922</v>
      </c>
      <c r="C1034" s="149" t="s">
        <v>103</v>
      </c>
      <c r="D1034" s="151">
        <v>1000</v>
      </c>
      <c r="E1034" s="151"/>
      <c r="F1034" s="151"/>
      <c r="G1034" s="151">
        <f t="shared" si="254"/>
        <v>1000</v>
      </c>
      <c r="H1034" s="149"/>
      <c r="I1034" s="149"/>
      <c r="J1034" s="383">
        <v>120000</v>
      </c>
      <c r="K1034" s="151">
        <f t="shared" si="266"/>
        <v>105263.15789473685</v>
      </c>
      <c r="L1034" s="151">
        <f t="shared" si="267"/>
        <v>14736.84210526316</v>
      </c>
      <c r="M1034" s="378" t="s">
        <v>4540</v>
      </c>
      <c r="N1034" s="328"/>
      <c r="O1034" s="329"/>
      <c r="P1034" s="151">
        <f t="shared" si="255"/>
        <v>119000</v>
      </c>
      <c r="Q1034" s="327">
        <v>42922</v>
      </c>
      <c r="R1034" s="330" t="s">
        <v>4541</v>
      </c>
      <c r="S1034" s="330"/>
      <c r="T1034" s="331" t="s">
        <v>4542</v>
      </c>
      <c r="U1034" s="332">
        <v>27709011405411</v>
      </c>
      <c r="V1034" s="326"/>
      <c r="W1034" s="149" t="s">
        <v>362</v>
      </c>
      <c r="X1034" s="149"/>
      <c r="Y1034" s="149"/>
      <c r="Z1034" s="150"/>
      <c r="AA1034" s="151">
        <f t="shared" si="256"/>
        <v>1000</v>
      </c>
      <c r="AB1034" s="333">
        <f t="shared" si="257"/>
        <v>-119000</v>
      </c>
      <c r="AC1034" s="327"/>
      <c r="AD1034" s="149"/>
      <c r="AE1034" s="327"/>
      <c r="AF1034" s="334" t="s">
        <v>279</v>
      </c>
      <c r="AG1034" s="334" t="s">
        <v>280</v>
      </c>
      <c r="AH1034" s="149"/>
      <c r="AI1034" s="149"/>
      <c r="AJ1034" s="335"/>
      <c r="AK1034" s="149"/>
      <c r="AL1034" s="327"/>
      <c r="AM1034" s="149"/>
      <c r="AN1034" s="327"/>
      <c r="AO1034" s="327"/>
      <c r="AP1034" s="149"/>
      <c r="AQ1034" s="332"/>
      <c r="AR1034" s="330"/>
      <c r="AS1034" s="149"/>
      <c r="AT1034" s="149"/>
      <c r="AU1034" s="149"/>
      <c r="AV1034" s="149"/>
      <c r="AW1034" s="149"/>
      <c r="AX1034" s="336"/>
      <c r="AY1034" s="336"/>
      <c r="AZ1034" s="336">
        <f t="shared" si="258"/>
        <v>0</v>
      </c>
      <c r="BA1034" s="149"/>
      <c r="BB1034" s="149"/>
      <c r="BC1034" s="149"/>
      <c r="BD1034" s="160">
        <f t="shared" si="259"/>
        <v>8.3333333333333332E-3</v>
      </c>
      <c r="BE1034" s="160">
        <f t="shared" si="260"/>
        <v>0</v>
      </c>
      <c r="BF1034" s="159">
        <f t="shared" si="261"/>
        <v>11</v>
      </c>
      <c r="BG1034" s="159">
        <f t="shared" si="262"/>
        <v>0</v>
      </c>
      <c r="BH1034" s="159">
        <f t="shared" si="263"/>
        <v>14</v>
      </c>
      <c r="BI1034" s="159">
        <f t="shared" si="269"/>
        <v>0</v>
      </c>
      <c r="BJ1034" s="159">
        <f t="shared" si="268"/>
        <v>0</v>
      </c>
    </row>
    <row r="1035" spans="1:62" s="159" customFormat="1" ht="17.25" thickTop="1" thickBot="1">
      <c r="A1035" s="326">
        <v>25432</v>
      </c>
      <c r="B1035" s="327">
        <v>42896</v>
      </c>
      <c r="C1035" s="149" t="s">
        <v>103</v>
      </c>
      <c r="D1035" s="151">
        <v>1000</v>
      </c>
      <c r="E1035" s="151"/>
      <c r="F1035" s="151"/>
      <c r="G1035" s="151">
        <f t="shared" si="254"/>
        <v>1000</v>
      </c>
      <c r="H1035" s="149"/>
      <c r="I1035" s="149"/>
      <c r="J1035" s="383">
        <v>130000</v>
      </c>
      <c r="K1035" s="151">
        <f t="shared" si="266"/>
        <v>114035.08771929826</v>
      </c>
      <c r="L1035" s="151">
        <f t="shared" si="267"/>
        <v>15964.912280701757</v>
      </c>
      <c r="M1035" s="369" t="s">
        <v>4543</v>
      </c>
      <c r="N1035" s="328"/>
      <c r="O1035" s="329"/>
      <c r="P1035" s="151">
        <f t="shared" si="255"/>
        <v>129000</v>
      </c>
      <c r="Q1035" s="327">
        <v>42896</v>
      </c>
      <c r="R1035" s="330" t="s">
        <v>4544</v>
      </c>
      <c r="S1035" s="330"/>
      <c r="T1035" s="331"/>
      <c r="U1035" s="332">
        <v>27402121603104</v>
      </c>
      <c r="V1035" s="326"/>
      <c r="W1035" s="149" t="s">
        <v>4545</v>
      </c>
      <c r="X1035" s="149"/>
      <c r="Y1035" s="149"/>
      <c r="Z1035" s="150"/>
      <c r="AA1035" s="151">
        <f t="shared" si="256"/>
        <v>1000</v>
      </c>
      <c r="AB1035" s="333">
        <f t="shared" si="257"/>
        <v>-129000</v>
      </c>
      <c r="AC1035" s="327"/>
      <c r="AD1035" s="149"/>
      <c r="AE1035" s="327"/>
      <c r="AF1035" s="334" t="s">
        <v>285</v>
      </c>
      <c r="AG1035" s="334" t="s">
        <v>286</v>
      </c>
      <c r="AH1035" s="149"/>
      <c r="AI1035" s="149"/>
      <c r="AJ1035" s="335"/>
      <c r="AK1035" s="149"/>
      <c r="AL1035" s="327"/>
      <c r="AM1035" s="149"/>
      <c r="AN1035" s="327"/>
      <c r="AO1035" s="327"/>
      <c r="AP1035" s="149"/>
      <c r="AQ1035" s="332"/>
      <c r="AR1035" s="330"/>
      <c r="AS1035" s="149"/>
      <c r="AT1035" s="149"/>
      <c r="AU1035" s="149"/>
      <c r="AV1035" s="149"/>
      <c r="AW1035" s="149"/>
      <c r="AX1035" s="336"/>
      <c r="AY1035" s="336"/>
      <c r="AZ1035" s="336">
        <f t="shared" si="258"/>
        <v>0</v>
      </c>
      <c r="BA1035" s="149"/>
      <c r="BB1035" s="149"/>
      <c r="BC1035" s="149"/>
      <c r="BD1035" s="160">
        <f t="shared" si="259"/>
        <v>7.6923076923076927E-3</v>
      </c>
      <c r="BE1035" s="160">
        <f t="shared" si="260"/>
        <v>0</v>
      </c>
      <c r="BF1035" s="159">
        <f t="shared" si="261"/>
        <v>11</v>
      </c>
      <c r="BG1035" s="159">
        <f t="shared" si="262"/>
        <v>0</v>
      </c>
      <c r="BH1035" s="159">
        <f t="shared" si="263"/>
        <v>14</v>
      </c>
      <c r="BI1035" s="159">
        <f t="shared" si="269"/>
        <v>0</v>
      </c>
      <c r="BJ1035" s="159">
        <f t="shared" si="268"/>
        <v>0</v>
      </c>
    </row>
    <row r="1036" spans="1:62" s="159" customFormat="1" ht="17.25" thickTop="1" thickBot="1">
      <c r="A1036" s="326">
        <v>25320</v>
      </c>
      <c r="B1036" s="327">
        <v>42887</v>
      </c>
      <c r="C1036" s="149" t="s">
        <v>103</v>
      </c>
      <c r="D1036" s="151">
        <v>14160</v>
      </c>
      <c r="E1036" s="151"/>
      <c r="F1036" s="151"/>
      <c r="G1036" s="151">
        <f t="shared" si="254"/>
        <v>14160</v>
      </c>
      <c r="H1036" s="149"/>
      <c r="I1036" s="149"/>
      <c r="J1036" s="383">
        <v>120000</v>
      </c>
      <c r="K1036" s="151">
        <f t="shared" si="266"/>
        <v>105263.15789473685</v>
      </c>
      <c r="L1036" s="151">
        <f t="shared" si="267"/>
        <v>14736.84210526316</v>
      </c>
      <c r="M1036" s="376" t="s">
        <v>4546</v>
      </c>
      <c r="N1036" s="328"/>
      <c r="O1036" s="329"/>
      <c r="P1036" s="151">
        <f t="shared" si="255"/>
        <v>105840</v>
      </c>
      <c r="Q1036" s="327">
        <v>42890</v>
      </c>
      <c r="R1036" s="330" t="s">
        <v>4547</v>
      </c>
      <c r="S1036" s="330"/>
      <c r="T1036" s="331"/>
      <c r="U1036" s="332">
        <v>26903310102308</v>
      </c>
      <c r="V1036" s="326"/>
      <c r="W1036" s="149" t="s">
        <v>4548</v>
      </c>
      <c r="X1036" s="149"/>
      <c r="Y1036" s="149"/>
      <c r="Z1036" s="150"/>
      <c r="AA1036" s="151">
        <f t="shared" si="256"/>
        <v>14160</v>
      </c>
      <c r="AB1036" s="333">
        <f t="shared" si="257"/>
        <v>-105840</v>
      </c>
      <c r="AC1036" s="327"/>
      <c r="AD1036" s="149"/>
      <c r="AE1036" s="327"/>
      <c r="AF1036" s="334" t="s">
        <v>340</v>
      </c>
      <c r="AG1036" s="334" t="s">
        <v>336</v>
      </c>
      <c r="AH1036" s="149"/>
      <c r="AI1036" s="149"/>
      <c r="AJ1036" s="335"/>
      <c r="AK1036" s="149"/>
      <c r="AL1036" s="327"/>
      <c r="AM1036" s="149"/>
      <c r="AN1036" s="327"/>
      <c r="AO1036" s="327"/>
      <c r="AP1036" s="149"/>
      <c r="AQ1036" s="332"/>
      <c r="AR1036" s="330"/>
      <c r="AS1036" s="149"/>
      <c r="AT1036" s="149"/>
      <c r="AU1036" s="149"/>
      <c r="AV1036" s="149"/>
      <c r="AW1036" s="149"/>
      <c r="AX1036" s="336"/>
      <c r="AY1036" s="336"/>
      <c r="AZ1036" s="336">
        <f t="shared" si="258"/>
        <v>0</v>
      </c>
      <c r="BA1036" s="149"/>
      <c r="BB1036" s="149"/>
      <c r="BC1036" s="149"/>
      <c r="BD1036" s="160">
        <f t="shared" si="259"/>
        <v>0.11799999999999999</v>
      </c>
      <c r="BE1036" s="160">
        <f t="shared" si="260"/>
        <v>0</v>
      </c>
      <c r="BF1036" s="159">
        <f t="shared" si="261"/>
        <v>11</v>
      </c>
      <c r="BG1036" s="159">
        <f t="shared" si="262"/>
        <v>0</v>
      </c>
      <c r="BH1036" s="159">
        <f t="shared" si="263"/>
        <v>14</v>
      </c>
      <c r="BI1036" s="159">
        <f t="shared" si="269"/>
        <v>0</v>
      </c>
      <c r="BJ1036" s="159">
        <f t="shared" si="268"/>
        <v>0</v>
      </c>
    </row>
    <row r="1037" spans="1:62" s="159" customFormat="1" ht="17.25" thickTop="1" thickBot="1">
      <c r="A1037" s="326">
        <v>24287</v>
      </c>
      <c r="B1037" s="327">
        <v>42794</v>
      </c>
      <c r="C1037" s="149" t="s">
        <v>103</v>
      </c>
      <c r="D1037" s="151">
        <v>13850</v>
      </c>
      <c r="E1037" s="151">
        <f>15000-D1037</f>
        <v>1150</v>
      </c>
      <c r="F1037" s="151"/>
      <c r="G1037" s="151">
        <f t="shared" si="254"/>
        <v>15000</v>
      </c>
      <c r="H1037" s="368" t="s">
        <v>2492</v>
      </c>
      <c r="I1037" s="368"/>
      <c r="J1037" s="150">
        <v>70000</v>
      </c>
      <c r="K1037" s="151">
        <f>J1037/(1.13)</f>
        <v>61946.902654867263</v>
      </c>
      <c r="L1037" s="151">
        <f>K1037*0.13</f>
        <v>8053.0973451327445</v>
      </c>
      <c r="M1037" s="149" t="s">
        <v>4549</v>
      </c>
      <c r="N1037" s="328">
        <v>1461</v>
      </c>
      <c r="O1037" s="329">
        <v>60</v>
      </c>
      <c r="P1037" s="151">
        <f t="shared" si="255"/>
        <v>56150</v>
      </c>
      <c r="Q1037" s="327">
        <v>42814</v>
      </c>
      <c r="R1037" s="330" t="s">
        <v>4550</v>
      </c>
      <c r="S1037" s="330" t="s">
        <v>4551</v>
      </c>
      <c r="T1037" s="331" t="s">
        <v>4552</v>
      </c>
      <c r="U1037" s="332">
        <v>29107031401788</v>
      </c>
      <c r="V1037" s="326">
        <v>59100048861</v>
      </c>
      <c r="W1037" s="149"/>
      <c r="X1037" s="149" t="s">
        <v>93</v>
      </c>
      <c r="Y1037" s="149" t="s">
        <v>4090</v>
      </c>
      <c r="Z1037" s="150">
        <v>55027</v>
      </c>
      <c r="AA1037" s="151">
        <f t="shared" si="256"/>
        <v>70027</v>
      </c>
      <c r="AB1037" s="333">
        <f t="shared" si="257"/>
        <v>27</v>
      </c>
      <c r="AC1037" s="327">
        <v>42817</v>
      </c>
      <c r="AD1037" s="369" t="s">
        <v>46</v>
      </c>
      <c r="AE1037" s="327"/>
      <c r="AF1037" s="334" t="s">
        <v>282</v>
      </c>
      <c r="AG1037" s="334" t="s">
        <v>276</v>
      </c>
      <c r="AH1037" s="149" t="s">
        <v>39</v>
      </c>
      <c r="AI1037" s="149" t="s">
        <v>94</v>
      </c>
      <c r="AJ1037" s="335" t="s">
        <v>50</v>
      </c>
      <c r="AK1037" s="149"/>
      <c r="AL1037" s="327"/>
      <c r="AM1037" s="149"/>
      <c r="AN1037" s="327"/>
      <c r="AO1037" s="327" t="s">
        <v>4553</v>
      </c>
      <c r="AP1037" s="149" t="s">
        <v>4549</v>
      </c>
      <c r="AQ1037" s="332">
        <v>29011211401576</v>
      </c>
      <c r="AR1037" s="330" t="s">
        <v>4554</v>
      </c>
      <c r="AS1037" s="149" t="s">
        <v>4555</v>
      </c>
      <c r="AT1037" s="149"/>
      <c r="AU1037" s="149" t="s">
        <v>4556</v>
      </c>
      <c r="AV1037" s="149" t="s">
        <v>261</v>
      </c>
      <c r="AW1037" s="149" t="s">
        <v>252</v>
      </c>
      <c r="AX1037" s="336">
        <v>9500</v>
      </c>
      <c r="AY1037" s="336"/>
      <c r="AZ1037" s="336">
        <f t="shared" si="258"/>
        <v>3325</v>
      </c>
      <c r="BA1037" s="149"/>
      <c r="BB1037" s="149"/>
      <c r="BC1037" s="149"/>
      <c r="BD1037" s="160">
        <f t="shared" si="259"/>
        <v>0.19785714285714287</v>
      </c>
      <c r="BE1037" s="160">
        <f t="shared" si="260"/>
        <v>2.0480854853072127E-2</v>
      </c>
      <c r="BF1037" s="159">
        <f t="shared" si="261"/>
        <v>11</v>
      </c>
      <c r="BG1037" s="159">
        <f t="shared" si="262"/>
        <v>11</v>
      </c>
      <c r="BH1037" s="159">
        <f t="shared" si="263"/>
        <v>14</v>
      </c>
      <c r="BI1037" s="159">
        <f t="shared" si="269"/>
        <v>14</v>
      </c>
      <c r="BJ1037" s="159">
        <f t="shared" si="268"/>
        <v>11</v>
      </c>
    </row>
    <row r="1038" spans="1:62" s="159" customFormat="1" ht="17.25" thickTop="1" thickBot="1">
      <c r="A1038" s="326">
        <v>26052</v>
      </c>
      <c r="B1038" s="327">
        <v>42946</v>
      </c>
      <c r="C1038" s="149" t="s">
        <v>103</v>
      </c>
      <c r="D1038" s="151">
        <v>14000</v>
      </c>
      <c r="E1038" s="151"/>
      <c r="F1038" s="151"/>
      <c r="G1038" s="151">
        <f t="shared" si="254"/>
        <v>14000</v>
      </c>
      <c r="H1038" s="149"/>
      <c r="I1038" s="149"/>
      <c r="J1038" s="383">
        <v>114000</v>
      </c>
      <c r="K1038" s="151">
        <f>J1038/(1.13)</f>
        <v>100884.95575221239</v>
      </c>
      <c r="L1038" s="151">
        <f t="shared" ref="L1038:L1070" si="270">K1038*0.14</f>
        <v>14123.893805309737</v>
      </c>
      <c r="M1038" s="376" t="s">
        <v>4557</v>
      </c>
      <c r="N1038" s="328"/>
      <c r="O1038" s="329"/>
      <c r="P1038" s="151">
        <f t="shared" si="255"/>
        <v>100000</v>
      </c>
      <c r="Q1038" s="327"/>
      <c r="R1038" s="330" t="s">
        <v>4558</v>
      </c>
      <c r="S1038" s="330"/>
      <c r="T1038" s="331"/>
      <c r="U1038" s="332">
        <v>26609160102791</v>
      </c>
      <c r="V1038" s="326"/>
      <c r="W1038" s="159" t="s">
        <v>4559</v>
      </c>
      <c r="X1038" s="149"/>
      <c r="Y1038" s="149"/>
      <c r="Z1038" s="150"/>
      <c r="AA1038" s="151">
        <f t="shared" si="256"/>
        <v>14000</v>
      </c>
      <c r="AB1038" s="333">
        <f t="shared" si="257"/>
        <v>-100000</v>
      </c>
      <c r="AC1038" s="327"/>
      <c r="AD1038" s="149"/>
      <c r="AE1038" s="327"/>
      <c r="AF1038" s="334" t="s">
        <v>41</v>
      </c>
      <c r="AG1038" s="334"/>
      <c r="AH1038" s="149"/>
      <c r="AI1038" s="149"/>
      <c r="AJ1038" s="335"/>
      <c r="AK1038" s="149"/>
      <c r="AL1038" s="327"/>
      <c r="AM1038" s="149"/>
      <c r="AN1038" s="327"/>
      <c r="AO1038" s="327"/>
      <c r="AP1038" s="149"/>
      <c r="AQ1038" s="332"/>
      <c r="AR1038" s="330"/>
      <c r="AS1038" s="149"/>
      <c r="AT1038" s="149"/>
      <c r="AU1038" s="149"/>
      <c r="AV1038" s="149"/>
      <c r="AW1038" s="149"/>
      <c r="AX1038" s="336"/>
      <c r="AY1038" s="336"/>
      <c r="AZ1038" s="336">
        <f t="shared" si="258"/>
        <v>0</v>
      </c>
      <c r="BA1038" s="149"/>
      <c r="BB1038" s="149"/>
      <c r="BC1038" s="149"/>
      <c r="BD1038" s="160">
        <f t="shared" si="259"/>
        <v>0.12280701754385964</v>
      </c>
      <c r="BE1038" s="160">
        <f t="shared" si="260"/>
        <v>0</v>
      </c>
      <c r="BF1038" s="159">
        <f t="shared" si="261"/>
        <v>11</v>
      </c>
      <c r="BG1038" s="159">
        <f t="shared" si="262"/>
        <v>0</v>
      </c>
      <c r="BH1038" s="159">
        <f t="shared" si="263"/>
        <v>14</v>
      </c>
      <c r="BI1038" s="159">
        <f t="shared" si="269"/>
        <v>0</v>
      </c>
      <c r="BJ1038" s="159">
        <f t="shared" si="268"/>
        <v>0</v>
      </c>
    </row>
    <row r="1039" spans="1:62" s="159" customFormat="1" ht="17.25" thickTop="1" thickBot="1">
      <c r="A1039" s="326">
        <v>25834</v>
      </c>
      <c r="B1039" s="327">
        <v>42929</v>
      </c>
      <c r="C1039" s="149" t="s">
        <v>103</v>
      </c>
      <c r="D1039" s="151">
        <v>10000</v>
      </c>
      <c r="E1039" s="151"/>
      <c r="F1039" s="151"/>
      <c r="G1039" s="151">
        <f t="shared" si="254"/>
        <v>10000</v>
      </c>
      <c r="H1039" s="149"/>
      <c r="I1039" s="149"/>
      <c r="J1039" s="383">
        <v>120000</v>
      </c>
      <c r="K1039" s="151">
        <f t="shared" ref="K1039:K1070" si="271">J1039/(1.14)</f>
        <v>105263.15789473685</v>
      </c>
      <c r="L1039" s="151">
        <f t="shared" si="270"/>
        <v>14736.84210526316</v>
      </c>
      <c r="M1039" s="376" t="s">
        <v>4560</v>
      </c>
      <c r="N1039" s="328"/>
      <c r="O1039" s="329"/>
      <c r="P1039" s="151">
        <f t="shared" si="255"/>
        <v>110000</v>
      </c>
      <c r="Q1039" s="327">
        <v>42929</v>
      </c>
      <c r="R1039" s="330" t="s">
        <v>4561</v>
      </c>
      <c r="S1039" s="330" t="s">
        <v>4562</v>
      </c>
      <c r="T1039" s="331" t="s">
        <v>4563</v>
      </c>
      <c r="U1039" s="332">
        <v>27406150100711</v>
      </c>
      <c r="V1039" s="326"/>
      <c r="W1039" s="149" t="s">
        <v>362</v>
      </c>
      <c r="X1039" s="149"/>
      <c r="Y1039" s="149"/>
      <c r="Z1039" s="150"/>
      <c r="AA1039" s="151">
        <f t="shared" si="256"/>
        <v>10000</v>
      </c>
      <c r="AB1039" s="333">
        <f t="shared" si="257"/>
        <v>-110000</v>
      </c>
      <c r="AC1039" s="327"/>
      <c r="AD1039" s="149"/>
      <c r="AE1039" s="327"/>
      <c r="AF1039" s="334" t="s">
        <v>338</v>
      </c>
      <c r="AG1039" s="334" t="s">
        <v>286</v>
      </c>
      <c r="AH1039" s="149"/>
      <c r="AI1039" s="149"/>
      <c r="AJ1039" s="335"/>
      <c r="AK1039" s="149"/>
      <c r="AL1039" s="327"/>
      <c r="AM1039" s="149"/>
      <c r="AN1039" s="327"/>
      <c r="AO1039" s="327"/>
      <c r="AP1039" s="149"/>
      <c r="AQ1039" s="332"/>
      <c r="AR1039" s="330"/>
      <c r="AS1039" s="331"/>
      <c r="AT1039" s="149"/>
      <c r="AU1039" s="149"/>
      <c r="AV1039" s="149"/>
      <c r="AW1039" s="149"/>
      <c r="AX1039" s="336"/>
      <c r="AY1039" s="336"/>
      <c r="AZ1039" s="336">
        <f t="shared" si="258"/>
        <v>0</v>
      </c>
      <c r="BA1039" s="149"/>
      <c r="BB1039" s="149"/>
      <c r="BC1039" s="149"/>
      <c r="BD1039" s="160">
        <f t="shared" si="259"/>
        <v>8.3333333333333329E-2</v>
      </c>
      <c r="BE1039" s="160">
        <f t="shared" si="260"/>
        <v>0</v>
      </c>
      <c r="BF1039" s="159">
        <f t="shared" si="261"/>
        <v>11</v>
      </c>
      <c r="BG1039" s="159">
        <f t="shared" si="262"/>
        <v>11</v>
      </c>
      <c r="BH1039" s="159">
        <f t="shared" si="263"/>
        <v>14</v>
      </c>
      <c r="BI1039" s="159">
        <f>LEN([7]Hold!AQ61)</f>
        <v>0</v>
      </c>
      <c r="BJ1039" s="159">
        <f t="shared" si="268"/>
        <v>0</v>
      </c>
    </row>
    <row r="1040" spans="1:62" s="159" customFormat="1" ht="17.25" thickTop="1" thickBot="1">
      <c r="A1040" s="326">
        <v>25931</v>
      </c>
      <c r="B1040" s="327">
        <v>42938</v>
      </c>
      <c r="C1040" s="149" t="s">
        <v>103</v>
      </c>
      <c r="D1040" s="151">
        <v>12400</v>
      </c>
      <c r="E1040" s="151">
        <f>15000-D1040</f>
        <v>2600</v>
      </c>
      <c r="F1040" s="151"/>
      <c r="G1040" s="151">
        <f t="shared" si="254"/>
        <v>15000</v>
      </c>
      <c r="H1040" s="368" t="s">
        <v>2492</v>
      </c>
      <c r="I1040" s="368"/>
      <c r="J1040" s="383">
        <v>114000</v>
      </c>
      <c r="K1040" s="151">
        <f t="shared" si="271"/>
        <v>100000.00000000001</v>
      </c>
      <c r="L1040" s="151">
        <f t="shared" si="270"/>
        <v>14000.000000000004</v>
      </c>
      <c r="M1040" s="369" t="s">
        <v>4564</v>
      </c>
      <c r="N1040" s="328">
        <v>2825</v>
      </c>
      <c r="O1040" s="329">
        <v>60</v>
      </c>
      <c r="P1040" s="151">
        <f t="shared" si="255"/>
        <v>101600</v>
      </c>
      <c r="Q1040" s="327">
        <v>42943</v>
      </c>
      <c r="R1040" s="330" t="s">
        <v>4565</v>
      </c>
      <c r="S1040" s="330"/>
      <c r="T1040" s="331"/>
      <c r="U1040" s="332">
        <v>28503091401859</v>
      </c>
      <c r="V1040" s="326"/>
      <c r="W1040" s="149" t="s">
        <v>4566</v>
      </c>
      <c r="X1040" s="149"/>
      <c r="Y1040" s="149" t="s">
        <v>4508</v>
      </c>
      <c r="Z1040" s="150"/>
      <c r="AA1040" s="151">
        <f t="shared" si="256"/>
        <v>15000</v>
      </c>
      <c r="AB1040" s="333">
        <f t="shared" si="257"/>
        <v>-99000</v>
      </c>
      <c r="AC1040" s="327"/>
      <c r="AD1040" s="149"/>
      <c r="AE1040" s="327"/>
      <c r="AF1040" s="334" t="s">
        <v>342</v>
      </c>
      <c r="AG1040" s="334" t="s">
        <v>336</v>
      </c>
      <c r="AH1040" s="149" t="s">
        <v>39</v>
      </c>
      <c r="AI1040" s="149" t="s">
        <v>47</v>
      </c>
      <c r="AJ1040" s="335" t="s">
        <v>50</v>
      </c>
      <c r="AK1040" s="149"/>
      <c r="AL1040" s="327"/>
      <c r="AM1040" s="149"/>
      <c r="AN1040" s="327"/>
      <c r="AO1040" s="376" t="s">
        <v>4564</v>
      </c>
      <c r="AP1040" s="149" t="s">
        <v>4567</v>
      </c>
      <c r="AQ1040" s="332">
        <v>28602071401362</v>
      </c>
      <c r="AR1040" s="330"/>
      <c r="AS1040" s="331"/>
      <c r="AT1040" s="149" t="s">
        <v>117</v>
      </c>
      <c r="AU1040" s="149" t="s">
        <v>4568</v>
      </c>
      <c r="AV1040" s="149" t="s">
        <v>323</v>
      </c>
      <c r="AW1040" s="149" t="s">
        <v>344</v>
      </c>
      <c r="AX1040" s="336">
        <v>12500</v>
      </c>
      <c r="AY1040" s="336"/>
      <c r="AZ1040" s="336">
        <f t="shared" si="258"/>
        <v>4375</v>
      </c>
      <c r="BA1040" s="327" t="s">
        <v>4569</v>
      </c>
      <c r="BB1040" s="327" t="s">
        <v>4569</v>
      </c>
      <c r="BC1040" s="149"/>
      <c r="BD1040" s="160">
        <f t="shared" si="259"/>
        <v>0.10877192982456141</v>
      </c>
      <c r="BE1040" s="160">
        <f t="shared" si="260"/>
        <v>2.5590551181102362E-2</v>
      </c>
      <c r="BF1040" s="159">
        <f t="shared" si="261"/>
        <v>11</v>
      </c>
      <c r="BG1040" s="159">
        <f t="shared" si="262"/>
        <v>0</v>
      </c>
      <c r="BH1040" s="159">
        <f t="shared" si="263"/>
        <v>14</v>
      </c>
      <c r="BI1040" s="159">
        <f>LEN([7]Bank!W51)</f>
        <v>0</v>
      </c>
      <c r="BJ1040" s="159">
        <f t="shared" si="268"/>
        <v>0</v>
      </c>
    </row>
    <row r="1041" spans="1:62" s="159" customFormat="1" ht="17.25" thickTop="1" thickBot="1">
      <c r="A1041" s="326" t="s">
        <v>4570</v>
      </c>
      <c r="B1041" s="327" t="s">
        <v>4571</v>
      </c>
      <c r="C1041" s="149" t="s">
        <v>99</v>
      </c>
      <c r="D1041" s="151">
        <v>11400</v>
      </c>
      <c r="E1041" s="151">
        <f>14000-11400</f>
        <v>2600</v>
      </c>
      <c r="F1041" s="151"/>
      <c r="G1041" s="151">
        <f t="shared" si="254"/>
        <v>14000</v>
      </c>
      <c r="H1041" s="368" t="s">
        <v>2492</v>
      </c>
      <c r="I1041" s="368"/>
      <c r="J1041" s="383">
        <v>114000</v>
      </c>
      <c r="K1041" s="151">
        <f t="shared" si="271"/>
        <v>100000.00000000001</v>
      </c>
      <c r="L1041" s="151">
        <f t="shared" si="270"/>
        <v>14000.000000000004</v>
      </c>
      <c r="M1041" s="369" t="s">
        <v>4572</v>
      </c>
      <c r="N1041" s="328">
        <v>5362</v>
      </c>
      <c r="O1041" s="329">
        <v>24</v>
      </c>
      <c r="P1041" s="151">
        <f t="shared" si="255"/>
        <v>102600</v>
      </c>
      <c r="Q1041" s="327">
        <v>42920</v>
      </c>
      <c r="R1041" s="330" t="s">
        <v>4573</v>
      </c>
      <c r="S1041" s="330"/>
      <c r="T1041" s="331"/>
      <c r="U1041" s="332">
        <v>28503110101942</v>
      </c>
      <c r="V1041" s="326"/>
      <c r="W1041" s="149" t="s">
        <v>4566</v>
      </c>
      <c r="X1041" s="149"/>
      <c r="Y1041" s="149" t="s">
        <v>4508</v>
      </c>
      <c r="Z1041" s="150"/>
      <c r="AA1041" s="151">
        <v>13500</v>
      </c>
      <c r="AB1041" s="333">
        <v>-100500</v>
      </c>
      <c r="AC1041" s="327"/>
      <c r="AD1041" s="149"/>
      <c r="AE1041" s="327"/>
      <c r="AF1041" s="334" t="s">
        <v>340</v>
      </c>
      <c r="AG1041" s="334" t="s">
        <v>336</v>
      </c>
      <c r="AH1041" s="149" t="s">
        <v>39</v>
      </c>
      <c r="AI1041" s="149" t="s">
        <v>47</v>
      </c>
      <c r="AJ1041" s="335" t="s">
        <v>49</v>
      </c>
      <c r="AK1041" s="149"/>
      <c r="AL1041" s="327"/>
      <c r="AM1041" s="149"/>
      <c r="AN1041" s="327"/>
      <c r="AO1041" s="327" t="s">
        <v>4574</v>
      </c>
      <c r="AP1041" s="149" t="s">
        <v>4575</v>
      </c>
      <c r="AQ1041" s="332">
        <v>27907171601654</v>
      </c>
      <c r="AR1041" s="330"/>
      <c r="AS1041" s="149"/>
      <c r="AT1041" s="149" t="s">
        <v>4576</v>
      </c>
      <c r="AU1041" s="149" t="s">
        <v>4577</v>
      </c>
      <c r="AV1041" s="149" t="s">
        <v>323</v>
      </c>
      <c r="AW1041" s="149" t="s">
        <v>344</v>
      </c>
      <c r="AX1041" s="336">
        <v>10000</v>
      </c>
      <c r="AY1041" s="336"/>
      <c r="AZ1041" s="336">
        <f t="shared" si="258"/>
        <v>3500</v>
      </c>
      <c r="BA1041" s="149" t="s">
        <v>4578</v>
      </c>
      <c r="BB1041" s="327" t="s">
        <v>4569</v>
      </c>
      <c r="BC1041" s="149"/>
      <c r="BD1041" s="160">
        <f t="shared" si="259"/>
        <v>0.1</v>
      </c>
      <c r="BE1041" s="160">
        <f t="shared" si="260"/>
        <v>2.5341130604288498E-2</v>
      </c>
      <c r="BF1041" s="159">
        <f t="shared" si="261"/>
        <v>11</v>
      </c>
      <c r="BG1041" s="159">
        <f t="shared" si="262"/>
        <v>0</v>
      </c>
      <c r="BH1041" s="159">
        <f t="shared" si="263"/>
        <v>14</v>
      </c>
      <c r="BI1041" s="159">
        <f t="shared" ref="BI1041:BI1049" si="272">LEN(AQ1041)</f>
        <v>14</v>
      </c>
      <c r="BJ1041" s="159">
        <f t="shared" si="268"/>
        <v>0</v>
      </c>
    </row>
    <row r="1042" spans="1:62" s="159" customFormat="1" ht="17.25" thickTop="1" thickBot="1">
      <c r="A1042" s="326">
        <v>21121</v>
      </c>
      <c r="B1042" s="378">
        <v>42567</v>
      </c>
      <c r="C1042" s="149" t="s">
        <v>103</v>
      </c>
      <c r="D1042" s="151">
        <v>5000</v>
      </c>
      <c r="E1042" s="151"/>
      <c r="F1042" s="151"/>
      <c r="G1042" s="151">
        <f t="shared" si="254"/>
        <v>5000</v>
      </c>
      <c r="H1042" s="149"/>
      <c r="I1042" s="149"/>
      <c r="J1042" s="150">
        <v>120000</v>
      </c>
      <c r="K1042" s="151">
        <f t="shared" si="271"/>
        <v>105263.15789473685</v>
      </c>
      <c r="L1042" s="151">
        <f t="shared" si="270"/>
        <v>14736.84210526316</v>
      </c>
      <c r="M1042" s="327" t="s">
        <v>393</v>
      </c>
      <c r="N1042" s="328"/>
      <c r="O1042" s="329"/>
      <c r="P1042" s="151">
        <f t="shared" si="255"/>
        <v>115000</v>
      </c>
      <c r="Q1042" s="327">
        <v>42567</v>
      </c>
      <c r="R1042" s="330" t="s">
        <v>394</v>
      </c>
      <c r="S1042" s="330"/>
      <c r="T1042" s="331"/>
      <c r="U1042" s="332">
        <v>25508171600993</v>
      </c>
      <c r="V1042" s="326"/>
      <c r="W1042" s="149" t="s">
        <v>4579</v>
      </c>
      <c r="X1042" s="149"/>
      <c r="Y1042" s="149"/>
      <c r="Z1042" s="150"/>
      <c r="AA1042" s="151">
        <f t="shared" ref="AA1042:AA1049" si="273">G1042+Z1042</f>
        <v>5000</v>
      </c>
      <c r="AB1042" s="333">
        <f t="shared" ref="AB1042:AB1049" si="274">AA1042-J1042</f>
        <v>-115000</v>
      </c>
      <c r="AC1042" s="327"/>
      <c r="AD1042" s="149"/>
      <c r="AE1042" s="327"/>
      <c r="AF1042" s="334" t="s">
        <v>406</v>
      </c>
      <c r="AG1042" s="334" t="s">
        <v>280</v>
      </c>
      <c r="AH1042" s="149"/>
      <c r="AI1042" s="149"/>
      <c r="AJ1042" s="335"/>
      <c r="AK1042" s="149"/>
      <c r="AL1042" s="327"/>
      <c r="AM1042" s="149"/>
      <c r="AN1042" s="327"/>
      <c r="AO1042" s="327"/>
      <c r="AP1042" s="149"/>
      <c r="AQ1042" s="332"/>
      <c r="AR1042" s="330"/>
      <c r="AS1042" s="149" t="s">
        <v>352</v>
      </c>
      <c r="AT1042" s="149"/>
      <c r="AU1042" s="149"/>
      <c r="AV1042" s="149"/>
      <c r="AW1042" s="149"/>
      <c r="AX1042" s="336"/>
      <c r="AY1042" s="336"/>
      <c r="AZ1042" s="336">
        <f t="shared" si="258"/>
        <v>0</v>
      </c>
      <c r="BA1042" s="149"/>
      <c r="BB1042" s="149"/>
      <c r="BC1042" s="149"/>
      <c r="BD1042" s="160">
        <f t="shared" si="259"/>
        <v>4.1666666666666664E-2</v>
      </c>
      <c r="BE1042" s="160">
        <f t="shared" si="260"/>
        <v>0</v>
      </c>
      <c r="BF1042" s="159">
        <f t="shared" si="261"/>
        <v>11</v>
      </c>
      <c r="BG1042" s="159">
        <f t="shared" si="262"/>
        <v>0</v>
      </c>
      <c r="BH1042" s="159">
        <f t="shared" si="263"/>
        <v>14</v>
      </c>
      <c r="BI1042" s="159">
        <f t="shared" si="272"/>
        <v>0</v>
      </c>
      <c r="BJ1042" s="159">
        <f t="shared" si="268"/>
        <v>0</v>
      </c>
    </row>
    <row r="1043" spans="1:62" s="159" customFormat="1" ht="17.25" thickTop="1" thickBot="1">
      <c r="A1043" s="326">
        <v>23469</v>
      </c>
      <c r="B1043" s="378">
        <v>42735</v>
      </c>
      <c r="C1043" s="149" t="s">
        <v>103</v>
      </c>
      <c r="D1043" s="151">
        <v>15000</v>
      </c>
      <c r="E1043" s="151"/>
      <c r="F1043" s="151"/>
      <c r="G1043" s="151">
        <f t="shared" si="254"/>
        <v>15000</v>
      </c>
      <c r="H1043" s="149" t="s">
        <v>2492</v>
      </c>
      <c r="I1043" s="149"/>
      <c r="J1043" s="150">
        <v>115000</v>
      </c>
      <c r="K1043" s="151">
        <f t="shared" si="271"/>
        <v>100877.19298245615</v>
      </c>
      <c r="L1043" s="151">
        <f t="shared" si="270"/>
        <v>14122.807017543862</v>
      </c>
      <c r="M1043" s="327" t="s">
        <v>4580</v>
      </c>
      <c r="N1043" s="328"/>
      <c r="O1043" s="329"/>
      <c r="P1043" s="151">
        <f t="shared" si="255"/>
        <v>100000</v>
      </c>
      <c r="Q1043" s="327">
        <v>42736</v>
      </c>
      <c r="R1043" s="330" t="s">
        <v>4581</v>
      </c>
      <c r="S1043" s="330"/>
      <c r="T1043" s="331" t="s">
        <v>4582</v>
      </c>
      <c r="U1043" s="332">
        <v>27201018800435</v>
      </c>
      <c r="V1043" s="326"/>
      <c r="W1043" s="149" t="s">
        <v>4579</v>
      </c>
      <c r="X1043" s="149"/>
      <c r="Y1043" s="149"/>
      <c r="Z1043" s="150"/>
      <c r="AA1043" s="151">
        <f t="shared" si="273"/>
        <v>15000</v>
      </c>
      <c r="AB1043" s="333">
        <f t="shared" si="274"/>
        <v>-100000</v>
      </c>
      <c r="AC1043" s="327"/>
      <c r="AD1043" s="149"/>
      <c r="AE1043" s="327"/>
      <c r="AF1043" s="334" t="s">
        <v>339</v>
      </c>
      <c r="AG1043" s="334" t="s">
        <v>280</v>
      </c>
      <c r="AH1043" s="149"/>
      <c r="AI1043" s="149"/>
      <c r="AJ1043" s="335"/>
      <c r="AK1043" s="149"/>
      <c r="AL1043" s="327"/>
      <c r="AM1043" s="149"/>
      <c r="AN1043" s="327"/>
      <c r="AO1043" s="327"/>
      <c r="AP1043" s="149"/>
      <c r="AQ1043" s="332"/>
      <c r="AR1043" s="330"/>
      <c r="AS1043" s="149" t="s">
        <v>357</v>
      </c>
      <c r="AT1043" s="149"/>
      <c r="AU1043" s="149"/>
      <c r="AV1043" s="149"/>
      <c r="AW1043" s="149"/>
      <c r="AX1043" s="336"/>
      <c r="AY1043" s="336"/>
      <c r="AZ1043" s="336">
        <f t="shared" si="258"/>
        <v>0</v>
      </c>
      <c r="BA1043" s="149"/>
      <c r="BB1043" s="149"/>
      <c r="BC1043" s="149"/>
      <c r="BD1043" s="160">
        <f t="shared" si="259"/>
        <v>0.13043478260869565</v>
      </c>
      <c r="BE1043" s="160">
        <f t="shared" si="260"/>
        <v>0</v>
      </c>
      <c r="BF1043" s="159">
        <f t="shared" si="261"/>
        <v>11</v>
      </c>
      <c r="BG1043" s="159">
        <f t="shared" si="262"/>
        <v>0</v>
      </c>
      <c r="BH1043" s="159">
        <f t="shared" si="263"/>
        <v>14</v>
      </c>
      <c r="BI1043" s="159">
        <f t="shared" si="272"/>
        <v>0</v>
      </c>
      <c r="BJ1043" s="159">
        <f t="shared" si="268"/>
        <v>0</v>
      </c>
    </row>
    <row r="1044" spans="1:62" s="159" customFormat="1" ht="17.25" thickTop="1" thickBot="1">
      <c r="A1044" s="326">
        <v>23685</v>
      </c>
      <c r="B1044" s="378">
        <v>42749</v>
      </c>
      <c r="C1044" s="149" t="s">
        <v>103</v>
      </c>
      <c r="D1044" s="151">
        <v>5000</v>
      </c>
      <c r="E1044" s="151"/>
      <c r="F1044" s="151"/>
      <c r="G1044" s="151">
        <f t="shared" si="254"/>
        <v>5000</v>
      </c>
      <c r="H1044" s="149"/>
      <c r="I1044" s="149"/>
      <c r="J1044" s="150">
        <v>120000</v>
      </c>
      <c r="K1044" s="151">
        <f t="shared" si="271"/>
        <v>105263.15789473685</v>
      </c>
      <c r="L1044" s="151">
        <f t="shared" si="270"/>
        <v>14736.84210526316</v>
      </c>
      <c r="M1044" s="327" t="s">
        <v>4583</v>
      </c>
      <c r="N1044" s="328"/>
      <c r="O1044" s="329"/>
      <c r="P1044" s="151">
        <f t="shared" si="255"/>
        <v>115000</v>
      </c>
      <c r="Q1044" s="327">
        <v>42749</v>
      </c>
      <c r="R1044" s="330" t="s">
        <v>4584</v>
      </c>
      <c r="S1044" s="330"/>
      <c r="T1044" s="331"/>
      <c r="U1044" s="332">
        <v>27410060111478</v>
      </c>
      <c r="V1044" s="326"/>
      <c r="W1044" s="149" t="s">
        <v>4579</v>
      </c>
      <c r="X1044" s="149"/>
      <c r="Y1044" s="149" t="s">
        <v>4585</v>
      </c>
      <c r="Z1044" s="150"/>
      <c r="AA1044" s="151">
        <f t="shared" si="273"/>
        <v>5000</v>
      </c>
      <c r="AB1044" s="333">
        <f t="shared" si="274"/>
        <v>-115000</v>
      </c>
      <c r="AC1044" s="327"/>
      <c r="AD1044" s="149"/>
      <c r="AE1044" s="327"/>
      <c r="AF1044" s="334" t="s">
        <v>341</v>
      </c>
      <c r="AG1044" s="334" t="s">
        <v>276</v>
      </c>
      <c r="AH1044" s="149"/>
      <c r="AI1044" s="149"/>
      <c r="AJ1044" s="335"/>
      <c r="AK1044" s="149"/>
      <c r="AL1044" s="327"/>
      <c r="AM1044" s="149"/>
      <c r="AN1044" s="327"/>
      <c r="AO1044" s="327"/>
      <c r="AP1044" s="149"/>
      <c r="AQ1044" s="332"/>
      <c r="AR1044" s="330"/>
      <c r="AS1044" s="149" t="s">
        <v>352</v>
      </c>
      <c r="AT1044" s="149"/>
      <c r="AU1044" s="149"/>
      <c r="AV1044" s="149"/>
      <c r="AW1044" s="149"/>
      <c r="AX1044" s="336"/>
      <c r="AY1044" s="336"/>
      <c r="AZ1044" s="336">
        <f t="shared" si="258"/>
        <v>0</v>
      </c>
      <c r="BA1044" s="149"/>
      <c r="BB1044" s="149"/>
      <c r="BC1044" s="149"/>
      <c r="BD1044" s="160">
        <f t="shared" si="259"/>
        <v>4.1666666666666664E-2</v>
      </c>
      <c r="BE1044" s="160">
        <f t="shared" si="260"/>
        <v>0</v>
      </c>
      <c r="BF1044" s="159">
        <f t="shared" si="261"/>
        <v>11</v>
      </c>
      <c r="BG1044" s="159">
        <f t="shared" si="262"/>
        <v>0</v>
      </c>
      <c r="BH1044" s="159">
        <f t="shared" si="263"/>
        <v>14</v>
      </c>
      <c r="BI1044" s="159">
        <f t="shared" si="272"/>
        <v>0</v>
      </c>
      <c r="BJ1044" s="159">
        <f t="shared" si="268"/>
        <v>0</v>
      </c>
    </row>
    <row r="1045" spans="1:62" s="159" customFormat="1" ht="17.25" thickTop="1" thickBot="1">
      <c r="A1045" s="326" t="s">
        <v>4586</v>
      </c>
      <c r="B1045" s="378" t="s">
        <v>4587</v>
      </c>
      <c r="C1045" s="149" t="s">
        <v>103</v>
      </c>
      <c r="D1045" s="151">
        <f>10000+5000+10000</f>
        <v>25000</v>
      </c>
      <c r="E1045" s="151"/>
      <c r="F1045" s="151"/>
      <c r="G1045" s="151">
        <f t="shared" si="254"/>
        <v>25000</v>
      </c>
      <c r="H1045" s="149" t="s">
        <v>2384</v>
      </c>
      <c r="I1045" s="149"/>
      <c r="J1045" s="150">
        <v>95000</v>
      </c>
      <c r="K1045" s="151">
        <f t="shared" si="271"/>
        <v>83333.333333333343</v>
      </c>
      <c r="L1045" s="151">
        <f t="shared" si="270"/>
        <v>11666.66666666667</v>
      </c>
      <c r="M1045" s="327" t="s">
        <v>4588</v>
      </c>
      <c r="N1045" s="328"/>
      <c r="O1045" s="329"/>
      <c r="P1045" s="151">
        <f t="shared" si="255"/>
        <v>70000</v>
      </c>
      <c r="Q1045" s="327">
        <v>42751</v>
      </c>
      <c r="R1045" s="330" t="s">
        <v>4589</v>
      </c>
      <c r="S1045" s="330"/>
      <c r="T1045" s="331" t="s">
        <v>4590</v>
      </c>
      <c r="U1045" s="332">
        <v>28409091602432</v>
      </c>
      <c r="V1045" s="326"/>
      <c r="W1045" s="149" t="s">
        <v>4579</v>
      </c>
      <c r="X1045" s="149"/>
      <c r="Y1045" s="149"/>
      <c r="Z1045" s="150"/>
      <c r="AA1045" s="151">
        <f t="shared" si="273"/>
        <v>25000</v>
      </c>
      <c r="AB1045" s="333">
        <f t="shared" si="274"/>
        <v>-70000</v>
      </c>
      <c r="AC1045" s="327"/>
      <c r="AD1045" s="149"/>
      <c r="AE1045" s="327"/>
      <c r="AF1045" s="334" t="s">
        <v>41</v>
      </c>
      <c r="AG1045" s="334" t="s">
        <v>41</v>
      </c>
      <c r="AH1045" s="149"/>
      <c r="AI1045" s="149"/>
      <c r="AJ1045" s="335"/>
      <c r="AK1045" s="149"/>
      <c r="AL1045" s="327"/>
      <c r="AM1045" s="149"/>
      <c r="AN1045" s="327"/>
      <c r="AO1045" s="327"/>
      <c r="AP1045" s="149"/>
      <c r="AQ1045" s="332"/>
      <c r="AR1045" s="330"/>
      <c r="AS1045" s="149" t="s">
        <v>357</v>
      </c>
      <c r="AT1045" s="149"/>
      <c r="AU1045" s="149"/>
      <c r="AV1045" s="149"/>
      <c r="AW1045" s="149"/>
      <c r="AX1045" s="336"/>
      <c r="AY1045" s="336"/>
      <c r="AZ1045" s="336">
        <f t="shared" si="258"/>
        <v>0</v>
      </c>
      <c r="BA1045" s="149"/>
      <c r="BB1045" s="149"/>
      <c r="BC1045" s="149"/>
      <c r="BD1045" s="160">
        <f t="shared" si="259"/>
        <v>0.26315789473684209</v>
      </c>
      <c r="BE1045" s="160">
        <f t="shared" si="260"/>
        <v>0</v>
      </c>
      <c r="BF1045" s="159">
        <f t="shared" si="261"/>
        <v>11</v>
      </c>
      <c r="BG1045" s="159">
        <f t="shared" si="262"/>
        <v>0</v>
      </c>
      <c r="BH1045" s="159">
        <f t="shared" si="263"/>
        <v>14</v>
      </c>
      <c r="BI1045" s="159">
        <f t="shared" si="272"/>
        <v>0</v>
      </c>
      <c r="BJ1045" s="159">
        <f t="shared" si="268"/>
        <v>0</v>
      </c>
    </row>
    <row r="1046" spans="1:62" s="159" customFormat="1" ht="17.25" thickTop="1" thickBot="1">
      <c r="A1046" s="326">
        <v>23806</v>
      </c>
      <c r="B1046" s="378">
        <v>42759</v>
      </c>
      <c r="C1046" s="149" t="s">
        <v>103</v>
      </c>
      <c r="D1046" s="151">
        <v>500</v>
      </c>
      <c r="E1046" s="151"/>
      <c r="F1046" s="151"/>
      <c r="G1046" s="151">
        <f t="shared" si="254"/>
        <v>500</v>
      </c>
      <c r="H1046" s="149"/>
      <c r="I1046" s="149"/>
      <c r="J1046" s="150">
        <v>70000</v>
      </c>
      <c r="K1046" s="151">
        <f t="shared" si="271"/>
        <v>61403.508771929832</v>
      </c>
      <c r="L1046" s="151">
        <f t="shared" si="270"/>
        <v>8596.4912280701774</v>
      </c>
      <c r="M1046" s="327" t="s">
        <v>4591</v>
      </c>
      <c r="N1046" s="328"/>
      <c r="O1046" s="329"/>
      <c r="P1046" s="151">
        <f t="shared" si="255"/>
        <v>69500</v>
      </c>
      <c r="Q1046" s="327">
        <v>42760</v>
      </c>
      <c r="R1046" s="330" t="s">
        <v>4592</v>
      </c>
      <c r="S1046" s="330"/>
      <c r="T1046" s="331"/>
      <c r="U1046" s="332">
        <v>27802190102093</v>
      </c>
      <c r="V1046" s="326"/>
      <c r="W1046" s="149" t="s">
        <v>4579</v>
      </c>
      <c r="X1046" s="149"/>
      <c r="Y1046" s="149"/>
      <c r="Z1046" s="150"/>
      <c r="AA1046" s="151">
        <f t="shared" si="273"/>
        <v>500</v>
      </c>
      <c r="AB1046" s="333">
        <f t="shared" si="274"/>
        <v>-69500</v>
      </c>
      <c r="AC1046" s="327"/>
      <c r="AD1046" s="149"/>
      <c r="AE1046" s="327"/>
      <c r="AF1046" s="334" t="s">
        <v>284</v>
      </c>
      <c r="AG1046" s="334" t="s">
        <v>280</v>
      </c>
      <c r="AH1046" s="149"/>
      <c r="AI1046" s="149"/>
      <c r="AJ1046" s="335"/>
      <c r="AK1046" s="149"/>
      <c r="AL1046" s="327"/>
      <c r="AM1046" s="149"/>
      <c r="AN1046" s="327"/>
      <c r="AO1046" s="327"/>
      <c r="AP1046" s="149"/>
      <c r="AQ1046" s="332"/>
      <c r="AR1046" s="330"/>
      <c r="AS1046" s="149" t="s">
        <v>352</v>
      </c>
      <c r="AT1046" s="149"/>
      <c r="AU1046" s="149"/>
      <c r="AV1046" s="149"/>
      <c r="AW1046" s="149"/>
      <c r="AX1046" s="336"/>
      <c r="AY1046" s="336"/>
      <c r="AZ1046" s="336">
        <f t="shared" si="258"/>
        <v>0</v>
      </c>
      <c r="BA1046" s="149"/>
      <c r="BB1046" s="149"/>
      <c r="BC1046" s="149"/>
      <c r="BD1046" s="160">
        <f t="shared" si="259"/>
        <v>7.1428571428571426E-3</v>
      </c>
      <c r="BE1046" s="160">
        <f t="shared" si="260"/>
        <v>0</v>
      </c>
      <c r="BF1046" s="159">
        <f t="shared" si="261"/>
        <v>11</v>
      </c>
      <c r="BG1046" s="159">
        <f t="shared" si="262"/>
        <v>0</v>
      </c>
      <c r="BH1046" s="159">
        <f t="shared" si="263"/>
        <v>14</v>
      </c>
      <c r="BI1046" s="159">
        <f t="shared" si="272"/>
        <v>0</v>
      </c>
      <c r="BJ1046" s="159">
        <f t="shared" si="268"/>
        <v>0</v>
      </c>
    </row>
    <row r="1047" spans="1:62" s="159" customFormat="1" ht="17.25" thickTop="1" thickBot="1">
      <c r="A1047" s="326">
        <v>22575</v>
      </c>
      <c r="B1047" s="378">
        <v>42772</v>
      </c>
      <c r="C1047" s="149" t="s">
        <v>267</v>
      </c>
      <c r="D1047" s="151">
        <v>14200</v>
      </c>
      <c r="E1047" s="151"/>
      <c r="F1047" s="151"/>
      <c r="G1047" s="151">
        <f t="shared" si="254"/>
        <v>14200</v>
      </c>
      <c r="H1047" s="149"/>
      <c r="I1047" s="149"/>
      <c r="J1047" s="150">
        <v>120000</v>
      </c>
      <c r="K1047" s="151">
        <f t="shared" si="271"/>
        <v>105263.15789473685</v>
      </c>
      <c r="L1047" s="151">
        <f t="shared" si="270"/>
        <v>14736.84210526316</v>
      </c>
      <c r="M1047" s="327" t="s">
        <v>4593</v>
      </c>
      <c r="N1047" s="328"/>
      <c r="O1047" s="329"/>
      <c r="P1047" s="151">
        <f t="shared" si="255"/>
        <v>105800</v>
      </c>
      <c r="Q1047" s="327">
        <v>42772</v>
      </c>
      <c r="R1047" s="330"/>
      <c r="S1047" s="330"/>
      <c r="T1047" s="331"/>
      <c r="U1047" s="332">
        <v>25312211600175</v>
      </c>
      <c r="V1047" s="326"/>
      <c r="W1047" s="149" t="s">
        <v>4579</v>
      </c>
      <c r="X1047" s="149"/>
      <c r="Y1047" s="149"/>
      <c r="Z1047" s="150"/>
      <c r="AA1047" s="151">
        <f t="shared" si="273"/>
        <v>14200</v>
      </c>
      <c r="AB1047" s="333">
        <f t="shared" si="274"/>
        <v>-105800</v>
      </c>
      <c r="AC1047" s="327"/>
      <c r="AD1047" s="149"/>
      <c r="AE1047" s="327"/>
      <c r="AF1047" s="334" t="s">
        <v>340</v>
      </c>
      <c r="AG1047" s="334" t="s">
        <v>336</v>
      </c>
      <c r="AH1047" s="149"/>
      <c r="AI1047" s="149"/>
      <c r="AJ1047" s="335"/>
      <c r="AK1047" s="149"/>
      <c r="AL1047" s="327"/>
      <c r="AM1047" s="149"/>
      <c r="AN1047" s="327"/>
      <c r="AO1047" s="327" t="s">
        <v>4593</v>
      </c>
      <c r="AP1047" s="149" t="s">
        <v>4594</v>
      </c>
      <c r="AQ1047" s="332">
        <v>26409231400587</v>
      </c>
      <c r="AR1047" s="330"/>
      <c r="AS1047" s="149" t="s">
        <v>352</v>
      </c>
      <c r="AT1047" s="149"/>
      <c r="AU1047" s="149"/>
      <c r="AV1047" s="149"/>
      <c r="AW1047" s="149"/>
      <c r="AX1047" s="336"/>
      <c r="AY1047" s="336"/>
      <c r="AZ1047" s="336">
        <f t="shared" si="258"/>
        <v>0</v>
      </c>
      <c r="BA1047" s="149"/>
      <c r="BB1047" s="149"/>
      <c r="BC1047" s="149"/>
      <c r="BD1047" s="160">
        <f t="shared" si="259"/>
        <v>0.11833333333333333</v>
      </c>
      <c r="BE1047" s="160">
        <f t="shared" si="260"/>
        <v>0</v>
      </c>
      <c r="BF1047" s="159">
        <f t="shared" si="261"/>
        <v>0</v>
      </c>
      <c r="BG1047" s="159">
        <f t="shared" si="262"/>
        <v>0</v>
      </c>
      <c r="BH1047" s="159">
        <f t="shared" si="263"/>
        <v>14</v>
      </c>
      <c r="BI1047" s="159">
        <f t="shared" si="272"/>
        <v>14</v>
      </c>
      <c r="BJ1047" s="159">
        <f t="shared" si="268"/>
        <v>0</v>
      </c>
    </row>
    <row r="1048" spans="1:62" s="159" customFormat="1" ht="17.25" thickTop="1" thickBot="1">
      <c r="A1048" s="326">
        <v>24038</v>
      </c>
      <c r="B1048" s="378">
        <v>42775</v>
      </c>
      <c r="C1048" s="149" t="s">
        <v>103</v>
      </c>
      <c r="D1048" s="151">
        <v>500</v>
      </c>
      <c r="E1048" s="151"/>
      <c r="F1048" s="151"/>
      <c r="G1048" s="151">
        <f t="shared" si="254"/>
        <v>500</v>
      </c>
      <c r="H1048" s="149"/>
      <c r="I1048" s="149"/>
      <c r="J1048" s="150">
        <v>130000</v>
      </c>
      <c r="K1048" s="151">
        <f t="shared" si="271"/>
        <v>114035.08771929826</v>
      </c>
      <c r="L1048" s="151">
        <f t="shared" si="270"/>
        <v>15964.912280701757</v>
      </c>
      <c r="M1048" s="327" t="s">
        <v>4595</v>
      </c>
      <c r="N1048" s="328"/>
      <c r="O1048" s="329"/>
      <c r="P1048" s="151">
        <f t="shared" si="255"/>
        <v>129500</v>
      </c>
      <c r="Q1048" s="327">
        <v>42775</v>
      </c>
      <c r="R1048" s="330" t="s">
        <v>4596</v>
      </c>
      <c r="S1048" s="330"/>
      <c r="T1048" s="331" t="s">
        <v>4597</v>
      </c>
      <c r="U1048" s="332">
        <v>27805240101297</v>
      </c>
      <c r="V1048" s="326"/>
      <c r="W1048" s="149" t="s">
        <v>4579</v>
      </c>
      <c r="X1048" s="149"/>
      <c r="Y1048" s="149"/>
      <c r="Z1048" s="150"/>
      <c r="AA1048" s="151">
        <f t="shared" si="273"/>
        <v>500</v>
      </c>
      <c r="AB1048" s="333">
        <f t="shared" si="274"/>
        <v>-129500</v>
      </c>
      <c r="AC1048" s="327"/>
      <c r="AD1048" s="149"/>
      <c r="AE1048" s="327"/>
      <c r="AF1048" s="334" t="s">
        <v>404</v>
      </c>
      <c r="AG1048" s="334" t="s">
        <v>404</v>
      </c>
      <c r="AH1048" s="149"/>
      <c r="AI1048" s="149"/>
      <c r="AJ1048" s="335"/>
      <c r="AK1048" s="149"/>
      <c r="AL1048" s="327"/>
      <c r="AM1048" s="149"/>
      <c r="AN1048" s="327"/>
      <c r="AO1048" s="327" t="s">
        <v>4595</v>
      </c>
      <c r="AP1048" s="149" t="s">
        <v>4598</v>
      </c>
      <c r="AQ1048" s="332">
        <v>27909300100821</v>
      </c>
      <c r="AR1048" s="330"/>
      <c r="AS1048" s="149" t="s">
        <v>352</v>
      </c>
      <c r="AT1048" s="149"/>
      <c r="AU1048" s="149"/>
      <c r="AV1048" s="149"/>
      <c r="AW1048" s="149"/>
      <c r="AX1048" s="336"/>
      <c r="AY1048" s="336"/>
      <c r="AZ1048" s="336">
        <f t="shared" si="258"/>
        <v>0</v>
      </c>
      <c r="BA1048" s="149"/>
      <c r="BB1048" s="149"/>
      <c r="BC1048" s="149"/>
      <c r="BD1048" s="160">
        <f t="shared" si="259"/>
        <v>3.8461538461538464E-3</v>
      </c>
      <c r="BE1048" s="160">
        <f t="shared" si="260"/>
        <v>0</v>
      </c>
      <c r="BF1048" s="159">
        <f t="shared" si="261"/>
        <v>11</v>
      </c>
      <c r="BG1048" s="159">
        <f t="shared" si="262"/>
        <v>0</v>
      </c>
      <c r="BH1048" s="159">
        <f t="shared" si="263"/>
        <v>14</v>
      </c>
      <c r="BI1048" s="159">
        <f t="shared" si="272"/>
        <v>14</v>
      </c>
      <c r="BJ1048" s="159">
        <f t="shared" si="268"/>
        <v>0</v>
      </c>
    </row>
    <row r="1049" spans="1:62" s="159" customFormat="1" ht="17.25" thickTop="1" thickBot="1">
      <c r="A1049" s="326">
        <v>24377</v>
      </c>
      <c r="B1049" s="378">
        <v>42803</v>
      </c>
      <c r="C1049" s="149" t="s">
        <v>103</v>
      </c>
      <c r="D1049" s="151">
        <v>500</v>
      </c>
      <c r="E1049" s="151"/>
      <c r="F1049" s="151"/>
      <c r="G1049" s="151">
        <f t="shared" si="254"/>
        <v>500</v>
      </c>
      <c r="H1049" s="149"/>
      <c r="I1049" s="149"/>
      <c r="J1049" s="150">
        <v>70000</v>
      </c>
      <c r="K1049" s="151">
        <f t="shared" si="271"/>
        <v>61403.508771929832</v>
      </c>
      <c r="L1049" s="151">
        <f t="shared" si="270"/>
        <v>8596.4912280701774</v>
      </c>
      <c r="M1049" s="327" t="s">
        <v>4599</v>
      </c>
      <c r="N1049" s="328"/>
      <c r="O1049" s="329"/>
      <c r="P1049" s="151">
        <f t="shared" si="255"/>
        <v>69500</v>
      </c>
      <c r="Q1049" s="327">
        <v>42803</v>
      </c>
      <c r="R1049" s="330" t="s">
        <v>4600</v>
      </c>
      <c r="S1049" s="330"/>
      <c r="T1049" s="331" t="s">
        <v>4601</v>
      </c>
      <c r="U1049" s="332">
        <v>28305162102444</v>
      </c>
      <c r="V1049" s="326"/>
      <c r="W1049" s="149" t="s">
        <v>4579</v>
      </c>
      <c r="X1049" s="149"/>
      <c r="Y1049" s="149"/>
      <c r="Z1049" s="150"/>
      <c r="AA1049" s="151">
        <f t="shared" si="273"/>
        <v>500</v>
      </c>
      <c r="AB1049" s="333">
        <f t="shared" si="274"/>
        <v>-69500</v>
      </c>
      <c r="AC1049" s="327"/>
      <c r="AD1049" s="149"/>
      <c r="AE1049" s="327"/>
      <c r="AF1049" s="334" t="s">
        <v>407</v>
      </c>
      <c r="AG1049" s="334" t="s">
        <v>286</v>
      </c>
      <c r="AH1049" s="149"/>
      <c r="AI1049" s="149"/>
      <c r="AJ1049" s="335"/>
      <c r="AK1049" s="149"/>
      <c r="AL1049" s="327"/>
      <c r="AM1049" s="149"/>
      <c r="AN1049" s="327"/>
      <c r="AO1049" s="149" t="s">
        <v>4599</v>
      </c>
      <c r="AP1049" s="149"/>
      <c r="AQ1049" s="332"/>
      <c r="AR1049" s="330"/>
      <c r="AS1049" s="149" t="s">
        <v>352</v>
      </c>
      <c r="AT1049" s="149"/>
      <c r="AU1049" s="149"/>
      <c r="AV1049" s="149"/>
      <c r="AW1049" s="149"/>
      <c r="AX1049" s="336"/>
      <c r="AY1049" s="336"/>
      <c r="AZ1049" s="336">
        <f t="shared" si="258"/>
        <v>0</v>
      </c>
      <c r="BA1049" s="149"/>
      <c r="BB1049" s="149"/>
      <c r="BC1049" s="149"/>
      <c r="BD1049" s="160">
        <f t="shared" si="259"/>
        <v>7.1428571428571426E-3</v>
      </c>
      <c r="BE1049" s="160">
        <f t="shared" si="260"/>
        <v>0</v>
      </c>
      <c r="BF1049" s="159">
        <f t="shared" si="261"/>
        <v>11</v>
      </c>
      <c r="BG1049" s="159">
        <f t="shared" si="262"/>
        <v>0</v>
      </c>
      <c r="BH1049" s="159">
        <f t="shared" si="263"/>
        <v>14</v>
      </c>
      <c r="BI1049" s="159">
        <f t="shared" si="272"/>
        <v>0</v>
      </c>
      <c r="BJ1049" s="159">
        <f t="shared" si="268"/>
        <v>0</v>
      </c>
    </row>
    <row r="1050" spans="1:62" s="159" customFormat="1" ht="17.25" thickTop="1" thickBot="1">
      <c r="A1050" s="326">
        <v>44877</v>
      </c>
      <c r="B1050" s="378">
        <v>42828</v>
      </c>
      <c r="C1050" s="149" t="s">
        <v>99</v>
      </c>
      <c r="D1050" s="151">
        <v>1000</v>
      </c>
      <c r="E1050" s="151"/>
      <c r="F1050" s="151"/>
      <c r="G1050" s="151">
        <v>1000</v>
      </c>
      <c r="H1050" s="149"/>
      <c r="I1050" s="149"/>
      <c r="J1050" s="150">
        <v>70000</v>
      </c>
      <c r="K1050" s="151">
        <f t="shared" si="271"/>
        <v>61403.508771929832</v>
      </c>
      <c r="L1050" s="151">
        <f t="shared" si="270"/>
        <v>8596.4912280701774</v>
      </c>
      <c r="M1050" s="149" t="s">
        <v>4602</v>
      </c>
      <c r="N1050" s="328"/>
      <c r="O1050" s="329"/>
      <c r="P1050" s="151">
        <v>69000</v>
      </c>
      <c r="Q1050" s="327">
        <v>42828</v>
      </c>
      <c r="R1050" s="330" t="s">
        <v>4603</v>
      </c>
      <c r="S1050" s="330"/>
      <c r="T1050" s="331"/>
      <c r="U1050" s="332"/>
      <c r="V1050" s="326"/>
      <c r="W1050" s="149" t="s">
        <v>4579</v>
      </c>
      <c r="X1050" s="149"/>
      <c r="Y1050" s="149"/>
      <c r="Z1050" s="150"/>
      <c r="AA1050" s="151">
        <v>1000</v>
      </c>
      <c r="AB1050" s="333">
        <v>-69000</v>
      </c>
      <c r="AC1050" s="327"/>
      <c r="AD1050" s="149"/>
      <c r="AE1050" s="327"/>
      <c r="AF1050" s="334" t="s">
        <v>341</v>
      </c>
      <c r="AG1050" s="334" t="s">
        <v>276</v>
      </c>
      <c r="AH1050" s="149"/>
      <c r="AI1050" s="149"/>
      <c r="AJ1050" s="335"/>
      <c r="AK1050" s="149"/>
      <c r="AL1050" s="327"/>
      <c r="AM1050" s="149"/>
      <c r="AN1050" s="327"/>
      <c r="AO1050" s="327"/>
      <c r="AP1050" s="149"/>
      <c r="AQ1050" s="332"/>
      <c r="AR1050" s="330"/>
      <c r="AS1050" s="149" t="s">
        <v>352</v>
      </c>
      <c r="AT1050" s="149"/>
      <c r="AU1050" s="149"/>
      <c r="AV1050" s="149"/>
      <c r="AW1050" s="149"/>
      <c r="AX1050" s="336"/>
      <c r="AY1050" s="336"/>
      <c r="AZ1050" s="336">
        <v>0</v>
      </c>
      <c r="BA1050" s="149"/>
      <c r="BB1050" s="149"/>
      <c r="BC1050" s="149"/>
      <c r="BD1050" s="160">
        <v>1.4285714285714285E-2</v>
      </c>
      <c r="BE1050" s="160">
        <v>0</v>
      </c>
      <c r="BF1050" s="159">
        <v>11</v>
      </c>
      <c r="BG1050" s="159">
        <v>0</v>
      </c>
      <c r="BH1050" s="159">
        <v>0</v>
      </c>
      <c r="BI1050" s="159">
        <v>0</v>
      </c>
      <c r="BJ1050" s="159">
        <v>0</v>
      </c>
    </row>
    <row r="1051" spans="1:62" s="159" customFormat="1" ht="17.25" thickTop="1" thickBot="1">
      <c r="A1051" s="326">
        <v>9674</v>
      </c>
      <c r="B1051" s="378">
        <v>42895</v>
      </c>
      <c r="C1051" s="149" t="s">
        <v>3651</v>
      </c>
      <c r="D1051" s="151">
        <v>2000</v>
      </c>
      <c r="E1051" s="151"/>
      <c r="F1051" s="151"/>
      <c r="G1051" s="151">
        <f>D1051+E1051</f>
        <v>2000</v>
      </c>
      <c r="H1051" s="149"/>
      <c r="I1051" s="149"/>
      <c r="J1051" s="383">
        <v>120000</v>
      </c>
      <c r="K1051" s="151">
        <f t="shared" si="271"/>
        <v>105263.15789473685</v>
      </c>
      <c r="L1051" s="151">
        <f t="shared" si="270"/>
        <v>14736.84210526316</v>
      </c>
      <c r="M1051" s="376" t="s">
        <v>4604</v>
      </c>
      <c r="N1051" s="328"/>
      <c r="O1051" s="329"/>
      <c r="P1051" s="151">
        <f>J1051-D1051</f>
        <v>118000</v>
      </c>
      <c r="Q1051" s="327"/>
      <c r="R1051" s="330" t="s">
        <v>4605</v>
      </c>
      <c r="S1051" s="330"/>
      <c r="T1051" s="331"/>
      <c r="U1051" s="332">
        <v>27112112800454</v>
      </c>
      <c r="V1051" s="326"/>
      <c r="W1051" s="149" t="s">
        <v>4579</v>
      </c>
      <c r="X1051" s="149"/>
      <c r="Y1051" s="149"/>
      <c r="Z1051" s="150"/>
      <c r="AA1051" s="151">
        <f>G1051+Z1051</f>
        <v>2000</v>
      </c>
      <c r="AB1051" s="333">
        <f>AA1051-J1051</f>
        <v>-118000</v>
      </c>
      <c r="AC1051" s="327"/>
      <c r="AD1051" s="149"/>
      <c r="AE1051" s="327"/>
      <c r="AF1051" s="334" t="s">
        <v>3587</v>
      </c>
      <c r="AG1051" s="334" t="s">
        <v>404</v>
      </c>
      <c r="AH1051" s="149"/>
      <c r="AI1051" s="149"/>
      <c r="AJ1051" s="335"/>
      <c r="AK1051" s="149"/>
      <c r="AL1051" s="327"/>
      <c r="AM1051" s="149"/>
      <c r="AN1051" s="327"/>
      <c r="AO1051" s="327"/>
      <c r="AP1051" s="149"/>
      <c r="AQ1051" s="332"/>
      <c r="AR1051" s="330"/>
      <c r="AS1051" s="149"/>
      <c r="AT1051" s="149"/>
      <c r="AU1051" s="149"/>
      <c r="AV1051" s="149"/>
      <c r="AW1051" s="149"/>
      <c r="AX1051" s="336"/>
      <c r="AY1051" s="336"/>
      <c r="AZ1051" s="336">
        <f>(AX1051*35%)-AY1051</f>
        <v>0</v>
      </c>
      <c r="BA1051" s="149"/>
      <c r="BB1051" s="149"/>
      <c r="BC1051" s="149"/>
      <c r="BD1051" s="160">
        <f>D1051/J1051</f>
        <v>1.6666666666666666E-2</v>
      </c>
      <c r="BE1051" s="160">
        <f>E1051/P1051</f>
        <v>0</v>
      </c>
      <c r="BF1051" s="159">
        <f>LEN(R1051)</f>
        <v>11</v>
      </c>
      <c r="BG1051" s="159">
        <f>LEN(S1051)</f>
        <v>0</v>
      </c>
      <c r="BH1051" s="159">
        <f>LEN(U1051)</f>
        <v>14</v>
      </c>
      <c r="BI1051" s="159">
        <f>LEN(AQ1051)</f>
        <v>0</v>
      </c>
      <c r="BJ1051" s="159">
        <f>LEN(AR1051)</f>
        <v>0</v>
      </c>
    </row>
    <row r="1052" spans="1:62" s="159" customFormat="1" ht="17.25" thickTop="1" thickBot="1">
      <c r="A1052" s="326">
        <v>46220</v>
      </c>
      <c r="B1052" s="327">
        <v>42940</v>
      </c>
      <c r="C1052" s="149" t="s">
        <v>99</v>
      </c>
      <c r="D1052" s="151">
        <v>14725</v>
      </c>
      <c r="E1052" s="151"/>
      <c r="F1052" s="151"/>
      <c r="G1052" s="151">
        <v>14725</v>
      </c>
      <c r="H1052" s="149"/>
      <c r="I1052" s="149"/>
      <c r="J1052" s="383">
        <v>120000</v>
      </c>
      <c r="K1052" s="151">
        <f t="shared" si="271"/>
        <v>105263.15789473685</v>
      </c>
      <c r="L1052" s="151">
        <f t="shared" si="270"/>
        <v>14736.84210526316</v>
      </c>
      <c r="M1052" s="369" t="s">
        <v>4606</v>
      </c>
      <c r="N1052" s="328"/>
      <c r="O1052" s="329"/>
      <c r="P1052" s="151">
        <v>105275</v>
      </c>
      <c r="Q1052" s="327">
        <v>42941</v>
      </c>
      <c r="R1052" s="330">
        <v>1111141717</v>
      </c>
      <c r="S1052" s="330"/>
      <c r="T1052" s="331"/>
      <c r="U1052" s="332">
        <v>27206260102574</v>
      </c>
      <c r="V1052" s="326"/>
      <c r="W1052" s="149" t="s">
        <v>4607</v>
      </c>
      <c r="X1052" s="149"/>
      <c r="Y1052" s="149"/>
      <c r="Z1052" s="150"/>
      <c r="AA1052" s="151">
        <v>14725</v>
      </c>
      <c r="AB1052" s="333">
        <v>-105275</v>
      </c>
      <c r="AC1052" s="327"/>
      <c r="AD1052" s="149"/>
      <c r="AE1052" s="327"/>
      <c r="AF1052" s="334" t="s">
        <v>341</v>
      </c>
      <c r="AG1052" s="334" t="s">
        <v>276</v>
      </c>
      <c r="AH1052" s="149"/>
      <c r="AI1052" s="149"/>
      <c r="AJ1052" s="335"/>
      <c r="AK1052" s="149"/>
      <c r="AL1052" s="327"/>
      <c r="AM1052" s="149"/>
      <c r="AN1052" s="327"/>
      <c r="AO1052" s="327"/>
      <c r="AP1052" s="149"/>
      <c r="AQ1052" s="332"/>
      <c r="AR1052" s="330"/>
      <c r="AS1052" s="331"/>
      <c r="AT1052" s="149"/>
      <c r="AU1052" s="149"/>
      <c r="AV1052" s="149"/>
      <c r="AW1052" s="149"/>
      <c r="AX1052" s="336"/>
      <c r="AY1052" s="336"/>
      <c r="AZ1052" s="336">
        <v>0</v>
      </c>
      <c r="BA1052" s="149"/>
      <c r="BB1052" s="149"/>
      <c r="BC1052" s="149"/>
      <c r="BD1052" s="160">
        <v>0.1227</v>
      </c>
      <c r="BE1052" s="160">
        <v>0</v>
      </c>
      <c r="BF1052" s="159">
        <v>11</v>
      </c>
      <c r="BG1052" s="159">
        <v>0</v>
      </c>
      <c r="BH1052" s="159">
        <v>14</v>
      </c>
      <c r="BI1052" s="159">
        <v>0</v>
      </c>
      <c r="BJ1052" s="159">
        <v>0</v>
      </c>
    </row>
    <row r="1053" spans="1:62" s="159" customFormat="1" ht="17.25" thickTop="1" thickBot="1">
      <c r="A1053" s="326">
        <v>23125</v>
      </c>
      <c r="B1053" s="378">
        <v>42700</v>
      </c>
      <c r="C1053" s="149" t="s">
        <v>103</v>
      </c>
      <c r="D1053" s="151">
        <v>30700</v>
      </c>
      <c r="E1053" s="151"/>
      <c r="F1053" s="151"/>
      <c r="G1053" s="151">
        <f t="shared" ref="G1053:G1064" si="275">D1053+E1053</f>
        <v>30700</v>
      </c>
      <c r="H1053" s="149"/>
      <c r="I1053" s="149"/>
      <c r="J1053" s="150">
        <v>115000</v>
      </c>
      <c r="K1053" s="151">
        <f t="shared" si="271"/>
        <v>100877.19298245615</v>
      </c>
      <c r="L1053" s="151">
        <f t="shared" si="270"/>
        <v>14122.807017543862</v>
      </c>
      <c r="M1053" s="327" t="s">
        <v>4608</v>
      </c>
      <c r="N1053" s="328"/>
      <c r="O1053" s="329"/>
      <c r="P1053" s="151">
        <f t="shared" ref="P1053:P1070" si="276">J1053-D1053</f>
        <v>84300</v>
      </c>
      <c r="Q1053" s="327">
        <v>42700</v>
      </c>
      <c r="R1053" s="330" t="s">
        <v>4609</v>
      </c>
      <c r="S1053" s="330"/>
      <c r="T1053" s="331" t="s">
        <v>4610</v>
      </c>
      <c r="U1053" s="332">
        <v>28004121402565</v>
      </c>
      <c r="V1053" s="326"/>
      <c r="W1053" s="149" t="s">
        <v>357</v>
      </c>
      <c r="X1053" s="149"/>
      <c r="Y1053" s="149"/>
      <c r="Z1053" s="150"/>
      <c r="AA1053" s="151">
        <f t="shared" ref="AA1053:AA1070" si="277">G1053+Z1053</f>
        <v>30700</v>
      </c>
      <c r="AB1053" s="333">
        <f t="shared" ref="AB1053:AB1070" si="278">AA1053-J1053</f>
        <v>-84300</v>
      </c>
      <c r="AC1053" s="327"/>
      <c r="AD1053" s="149"/>
      <c r="AE1053" s="327"/>
      <c r="AF1053" s="334" t="s">
        <v>279</v>
      </c>
      <c r="AG1053" s="334" t="s">
        <v>280</v>
      </c>
      <c r="AH1053" s="149"/>
      <c r="AI1053" s="149"/>
      <c r="AJ1053" s="335"/>
      <c r="AK1053" s="149"/>
      <c r="AL1053" s="327"/>
      <c r="AM1053" s="149"/>
      <c r="AN1053" s="327"/>
      <c r="AO1053" s="327"/>
      <c r="AP1053" s="149"/>
      <c r="AQ1053" s="332"/>
      <c r="AR1053" s="330"/>
      <c r="AS1053" s="149" t="s">
        <v>357</v>
      </c>
      <c r="AT1053" s="149"/>
      <c r="AU1053" s="149"/>
      <c r="AV1053" s="149"/>
      <c r="AW1053" s="149"/>
      <c r="AX1053" s="336"/>
      <c r="AY1053" s="336"/>
      <c r="AZ1053" s="336">
        <f t="shared" ref="AZ1053:AZ1070" si="279">(AX1053*35%)-AY1053</f>
        <v>0</v>
      </c>
      <c r="BA1053" s="149"/>
      <c r="BB1053" s="149"/>
      <c r="BC1053" s="149"/>
      <c r="BD1053" s="160">
        <f t="shared" ref="BD1053:BD1070" si="280">D1053/J1053</f>
        <v>0.26695652173913043</v>
      </c>
      <c r="BE1053" s="160">
        <f t="shared" ref="BE1053:BE1070" si="281">E1053/P1053</f>
        <v>0</v>
      </c>
      <c r="BF1053" s="159">
        <f t="shared" ref="BF1053:BF1070" si="282">LEN(R1053)</f>
        <v>11</v>
      </c>
      <c r="BG1053" s="159">
        <f t="shared" ref="BG1053:BG1070" si="283">LEN(S1053)</f>
        <v>0</v>
      </c>
      <c r="BH1053" s="159">
        <f t="shared" ref="BH1053:BH1070" si="284">LEN(U1053)</f>
        <v>14</v>
      </c>
      <c r="BI1053" s="159">
        <f>LEN(AQ1053)</f>
        <v>0</v>
      </c>
      <c r="BJ1053" s="159">
        <f>LEN(AR1053)</f>
        <v>0</v>
      </c>
    </row>
    <row r="1054" spans="1:62" s="159" customFormat="1" ht="17.25" thickTop="1" thickBot="1">
      <c r="A1054" s="326">
        <v>26142</v>
      </c>
      <c r="B1054" s="327">
        <v>42955</v>
      </c>
      <c r="C1054" s="149" t="s">
        <v>103</v>
      </c>
      <c r="D1054" s="151">
        <f>127750-114950</f>
        <v>12800</v>
      </c>
      <c r="E1054" s="151">
        <f>15100-12800</f>
        <v>2300</v>
      </c>
      <c r="F1054" s="151"/>
      <c r="G1054" s="151">
        <f t="shared" si="275"/>
        <v>15100</v>
      </c>
      <c r="H1054" s="379" t="s">
        <v>4113</v>
      </c>
      <c r="I1054" s="379"/>
      <c r="J1054" s="383">
        <v>127750</v>
      </c>
      <c r="K1054" s="151">
        <f t="shared" si="271"/>
        <v>112061.40350877194</v>
      </c>
      <c r="L1054" s="151">
        <f t="shared" si="270"/>
        <v>15688.596491228072</v>
      </c>
      <c r="M1054" s="376" t="s">
        <v>4611</v>
      </c>
      <c r="N1054" s="328">
        <v>3110</v>
      </c>
      <c r="O1054" s="329">
        <v>60</v>
      </c>
      <c r="P1054" s="151">
        <f t="shared" si="276"/>
        <v>114950</v>
      </c>
      <c r="Q1054" s="327">
        <v>42956</v>
      </c>
      <c r="R1054" s="330" t="s">
        <v>4612</v>
      </c>
      <c r="S1054" s="330"/>
      <c r="T1054" s="331"/>
      <c r="U1054" s="332">
        <v>27112100104347</v>
      </c>
      <c r="V1054" s="326"/>
      <c r="W1054" s="149" t="s">
        <v>4613</v>
      </c>
      <c r="X1054" s="149"/>
      <c r="Y1054" s="149" t="s">
        <v>4614</v>
      </c>
      <c r="Z1054" s="150"/>
      <c r="AA1054" s="151">
        <f t="shared" si="277"/>
        <v>15100</v>
      </c>
      <c r="AB1054" s="333">
        <f t="shared" si="278"/>
        <v>-112650</v>
      </c>
      <c r="AC1054" s="327"/>
      <c r="AD1054" s="149"/>
      <c r="AE1054" s="327"/>
      <c r="AF1054" s="334" t="s">
        <v>327</v>
      </c>
      <c r="AG1054" s="334" t="s">
        <v>286</v>
      </c>
      <c r="AH1054" s="149" t="s">
        <v>39</v>
      </c>
      <c r="AI1054" s="149" t="s">
        <v>47</v>
      </c>
      <c r="AJ1054" s="335" t="s">
        <v>50</v>
      </c>
      <c r="AK1054" s="149"/>
      <c r="AL1054" s="327"/>
      <c r="AM1054" s="149"/>
      <c r="AN1054" s="327"/>
      <c r="AO1054" s="376" t="s">
        <v>4615</v>
      </c>
      <c r="AP1054" s="149" t="s">
        <v>4611</v>
      </c>
      <c r="AQ1054" s="332">
        <v>26206141701792</v>
      </c>
      <c r="AR1054" s="330" t="s">
        <v>4616</v>
      </c>
      <c r="AS1054" s="331"/>
      <c r="AT1054" s="149"/>
      <c r="AU1054" s="149" t="s">
        <v>4617</v>
      </c>
      <c r="AV1054" s="149" t="s">
        <v>323</v>
      </c>
      <c r="AW1054" s="149" t="s">
        <v>344</v>
      </c>
      <c r="AX1054" s="336">
        <v>12150</v>
      </c>
      <c r="AY1054" s="336"/>
      <c r="AZ1054" s="336">
        <f t="shared" si="279"/>
        <v>4252.5</v>
      </c>
      <c r="BA1054" s="149"/>
      <c r="BB1054" s="149"/>
      <c r="BC1054" s="149"/>
      <c r="BD1054" s="160">
        <f t="shared" si="280"/>
        <v>0.10019569471624266</v>
      </c>
      <c r="BE1054" s="160">
        <f t="shared" si="281"/>
        <v>2.0008699434536755E-2</v>
      </c>
      <c r="BF1054" s="159">
        <f t="shared" si="282"/>
        <v>11</v>
      </c>
      <c r="BG1054" s="159">
        <f t="shared" si="283"/>
        <v>0</v>
      </c>
      <c r="BH1054" s="159">
        <f t="shared" si="284"/>
        <v>14</v>
      </c>
      <c r="BI1054" s="159">
        <f>LEN([7]Bank!W40)</f>
        <v>0</v>
      </c>
      <c r="BJ1054" s="159">
        <f t="shared" ref="BJ1054:BJ1070" si="285">LEN(AR1054)</f>
        <v>11</v>
      </c>
    </row>
    <row r="1055" spans="1:62" s="159" customFormat="1" ht="17.25" thickTop="1" thickBot="1">
      <c r="A1055" s="326">
        <v>26146</v>
      </c>
      <c r="B1055" s="327">
        <v>42955</v>
      </c>
      <c r="C1055" s="149" t="s">
        <v>103</v>
      </c>
      <c r="D1055" s="151">
        <v>5000</v>
      </c>
      <c r="E1055" s="151"/>
      <c r="F1055" s="151"/>
      <c r="G1055" s="151">
        <f t="shared" si="275"/>
        <v>5000</v>
      </c>
      <c r="H1055" s="149"/>
      <c r="I1055" s="149"/>
      <c r="J1055" s="383">
        <v>120000</v>
      </c>
      <c r="K1055" s="151">
        <f t="shared" si="271"/>
        <v>105263.15789473685</v>
      </c>
      <c r="L1055" s="151">
        <f t="shared" si="270"/>
        <v>14736.84210526316</v>
      </c>
      <c r="M1055" s="376" t="s">
        <v>4618</v>
      </c>
      <c r="N1055" s="328"/>
      <c r="O1055" s="329"/>
      <c r="P1055" s="151">
        <f t="shared" si="276"/>
        <v>115000</v>
      </c>
      <c r="Q1055" s="327">
        <v>42955</v>
      </c>
      <c r="R1055" s="330" t="s">
        <v>4619</v>
      </c>
      <c r="S1055" s="330" t="s">
        <v>4620</v>
      </c>
      <c r="T1055" s="331"/>
      <c r="U1055" s="332">
        <v>26102230101588</v>
      </c>
      <c r="V1055" s="326"/>
      <c r="W1055" s="149" t="s">
        <v>352</v>
      </c>
      <c r="X1055" s="149"/>
      <c r="Y1055" s="149"/>
      <c r="Z1055" s="150"/>
      <c r="AA1055" s="151">
        <f t="shared" si="277"/>
        <v>5000</v>
      </c>
      <c r="AB1055" s="333">
        <f t="shared" si="278"/>
        <v>-115000</v>
      </c>
      <c r="AC1055" s="327"/>
      <c r="AD1055" s="149"/>
      <c r="AE1055" s="327"/>
      <c r="AF1055" s="334" t="s">
        <v>284</v>
      </c>
      <c r="AG1055" s="334" t="s">
        <v>280</v>
      </c>
      <c r="AH1055" s="149"/>
      <c r="AI1055" s="149"/>
      <c r="AJ1055" s="335"/>
      <c r="AK1055" s="149"/>
      <c r="AL1055" s="327"/>
      <c r="AM1055" s="149"/>
      <c r="AN1055" s="327"/>
      <c r="AO1055" s="327"/>
      <c r="AP1055" s="149"/>
      <c r="AQ1055" s="332"/>
      <c r="AR1055" s="330"/>
      <c r="AS1055" s="331"/>
      <c r="AT1055" s="149"/>
      <c r="AU1055" s="149"/>
      <c r="AV1055" s="149"/>
      <c r="AW1055" s="149"/>
      <c r="AX1055" s="336"/>
      <c r="AY1055" s="336"/>
      <c r="AZ1055" s="336">
        <f t="shared" si="279"/>
        <v>0</v>
      </c>
      <c r="BA1055" s="149"/>
      <c r="BB1055" s="149"/>
      <c r="BC1055" s="149"/>
      <c r="BD1055" s="160">
        <f t="shared" si="280"/>
        <v>4.1666666666666664E-2</v>
      </c>
      <c r="BE1055" s="160">
        <f t="shared" si="281"/>
        <v>0</v>
      </c>
      <c r="BF1055" s="159">
        <f t="shared" si="282"/>
        <v>11</v>
      </c>
      <c r="BG1055" s="159">
        <f t="shared" si="283"/>
        <v>11</v>
      </c>
      <c r="BH1055" s="159">
        <f t="shared" si="284"/>
        <v>14</v>
      </c>
      <c r="BI1055" s="159">
        <f>LEN([7]Hold!AQ69)</f>
        <v>0</v>
      </c>
      <c r="BJ1055" s="159">
        <f t="shared" si="285"/>
        <v>0</v>
      </c>
    </row>
    <row r="1056" spans="1:62" s="159" customFormat="1" ht="17.25" thickTop="1" thickBot="1">
      <c r="A1056" s="326">
        <v>26139</v>
      </c>
      <c r="B1056" s="327">
        <v>42954</v>
      </c>
      <c r="C1056" s="149" t="s">
        <v>103</v>
      </c>
      <c r="D1056" s="151">
        <f>114000-102100</f>
        <v>11900</v>
      </c>
      <c r="E1056" s="151">
        <f>13965-11900</f>
        <v>2065</v>
      </c>
      <c r="F1056" s="151"/>
      <c r="G1056" s="151">
        <f t="shared" si="275"/>
        <v>13965</v>
      </c>
      <c r="H1056" s="368" t="s">
        <v>2492</v>
      </c>
      <c r="I1056" s="368"/>
      <c r="J1056" s="383">
        <v>114000</v>
      </c>
      <c r="K1056" s="151">
        <f t="shared" si="271"/>
        <v>100000.00000000001</v>
      </c>
      <c r="L1056" s="151">
        <f t="shared" si="270"/>
        <v>14000.000000000004</v>
      </c>
      <c r="M1056" s="369" t="s">
        <v>4621</v>
      </c>
      <c r="N1056" s="328">
        <v>3870</v>
      </c>
      <c r="O1056" s="329">
        <v>36</v>
      </c>
      <c r="P1056" s="151">
        <f t="shared" si="276"/>
        <v>102100</v>
      </c>
      <c r="Q1056" s="327">
        <v>42924</v>
      </c>
      <c r="R1056" s="330" t="s">
        <v>4622</v>
      </c>
      <c r="S1056" s="330"/>
      <c r="T1056" s="331"/>
      <c r="U1056" s="332">
        <v>28901038800607</v>
      </c>
      <c r="V1056" s="326"/>
      <c r="W1056" s="149" t="s">
        <v>4623</v>
      </c>
      <c r="X1056" s="149"/>
      <c r="Y1056" s="149" t="s">
        <v>4624</v>
      </c>
      <c r="Z1056" s="150"/>
      <c r="AA1056" s="151">
        <f t="shared" si="277"/>
        <v>13965</v>
      </c>
      <c r="AB1056" s="333">
        <f t="shared" si="278"/>
        <v>-100035</v>
      </c>
      <c r="AC1056" s="327"/>
      <c r="AD1056" s="149"/>
      <c r="AE1056" s="327"/>
      <c r="AF1056" s="334" t="s">
        <v>282</v>
      </c>
      <c r="AG1056" s="334" t="s">
        <v>276</v>
      </c>
      <c r="AH1056" s="149" t="s">
        <v>39</v>
      </c>
      <c r="AI1056" s="149" t="s">
        <v>47</v>
      </c>
      <c r="AJ1056" s="335" t="s">
        <v>50</v>
      </c>
      <c r="AK1056" s="149"/>
      <c r="AL1056" s="327"/>
      <c r="AM1056" s="149"/>
      <c r="AN1056" s="327"/>
      <c r="AO1056" s="376" t="s">
        <v>4621</v>
      </c>
      <c r="AP1056" s="149"/>
      <c r="AQ1056" s="332"/>
      <c r="AR1056" s="330"/>
      <c r="AS1056" s="331"/>
      <c r="AT1056" s="149"/>
      <c r="AU1056" s="149" t="s">
        <v>4625</v>
      </c>
      <c r="AV1056" s="149" t="s">
        <v>323</v>
      </c>
      <c r="AW1056" s="149" t="s">
        <v>344</v>
      </c>
      <c r="AX1056" s="336">
        <v>11700</v>
      </c>
      <c r="AY1056" s="336"/>
      <c r="AZ1056" s="336">
        <f t="shared" si="279"/>
        <v>4094.9999999999995</v>
      </c>
      <c r="BA1056" s="149"/>
      <c r="BB1056" s="149"/>
      <c r="BC1056" s="149"/>
      <c r="BD1056" s="160">
        <f t="shared" si="280"/>
        <v>0.10438596491228071</v>
      </c>
      <c r="BE1056" s="160">
        <f t="shared" si="281"/>
        <v>2.0225269343780609E-2</v>
      </c>
      <c r="BF1056" s="159">
        <f t="shared" si="282"/>
        <v>11</v>
      </c>
      <c r="BG1056" s="159">
        <f t="shared" si="283"/>
        <v>0</v>
      </c>
      <c r="BH1056" s="159">
        <f t="shared" si="284"/>
        <v>14</v>
      </c>
      <c r="BI1056" s="159">
        <f>LEN([7]Bank!W43)</f>
        <v>0</v>
      </c>
      <c r="BJ1056" s="159">
        <f t="shared" si="285"/>
        <v>0</v>
      </c>
    </row>
    <row r="1057" spans="1:62" s="159" customFormat="1" ht="17.25" customHeight="1" thickTop="1" thickBot="1">
      <c r="A1057" s="326">
        <v>26343</v>
      </c>
      <c r="B1057" s="327">
        <v>42972</v>
      </c>
      <c r="C1057" s="149" t="s">
        <v>103</v>
      </c>
      <c r="D1057" s="151">
        <v>12250</v>
      </c>
      <c r="E1057" s="151">
        <v>2100</v>
      </c>
      <c r="F1057" s="151"/>
      <c r="G1057" s="151">
        <f t="shared" si="275"/>
        <v>14350</v>
      </c>
      <c r="H1057" s="368" t="s">
        <v>2492</v>
      </c>
      <c r="I1057" s="368"/>
      <c r="J1057" s="383">
        <v>117000</v>
      </c>
      <c r="K1057" s="151">
        <f t="shared" si="271"/>
        <v>102631.57894736843</v>
      </c>
      <c r="L1057" s="151">
        <f t="shared" si="270"/>
        <v>14368.421052631582</v>
      </c>
      <c r="M1057" s="376" t="s">
        <v>4626</v>
      </c>
      <c r="N1057" s="328">
        <v>5474</v>
      </c>
      <c r="O1057" s="329">
        <v>24</v>
      </c>
      <c r="P1057" s="151">
        <f t="shared" si="276"/>
        <v>104750</v>
      </c>
      <c r="Q1057" s="327">
        <v>42974</v>
      </c>
      <c r="R1057" s="330" t="s">
        <v>4627</v>
      </c>
      <c r="S1057" s="330"/>
      <c r="T1057" s="331" t="s">
        <v>291</v>
      </c>
      <c r="U1057" s="332">
        <v>26007101900285</v>
      </c>
      <c r="V1057" s="326"/>
      <c r="W1057" s="149" t="s">
        <v>4628</v>
      </c>
      <c r="X1057" s="149"/>
      <c r="Y1057" s="149" t="s">
        <v>4629</v>
      </c>
      <c r="Z1057" s="150"/>
      <c r="AA1057" s="151">
        <f t="shared" si="277"/>
        <v>14350</v>
      </c>
      <c r="AB1057" s="333">
        <f t="shared" si="278"/>
        <v>-102650</v>
      </c>
      <c r="AC1057" s="327"/>
      <c r="AD1057" s="149"/>
      <c r="AE1057" s="327"/>
      <c r="AF1057" s="334" t="s">
        <v>285</v>
      </c>
      <c r="AG1057" s="334" t="s">
        <v>286</v>
      </c>
      <c r="AH1057" s="149" t="s">
        <v>39</v>
      </c>
      <c r="AI1057" s="149" t="s">
        <v>36</v>
      </c>
      <c r="AJ1057" s="335" t="s">
        <v>50</v>
      </c>
      <c r="AK1057" s="149"/>
      <c r="AL1057" s="327"/>
      <c r="AM1057" s="149"/>
      <c r="AN1057" s="327"/>
      <c r="AO1057" s="327" t="s">
        <v>4630</v>
      </c>
      <c r="AP1057" s="149" t="s">
        <v>4626</v>
      </c>
      <c r="AQ1057" s="332">
        <v>25510271900212</v>
      </c>
      <c r="AR1057" s="330" t="s">
        <v>4631</v>
      </c>
      <c r="AS1057" s="331"/>
      <c r="AT1057" s="149" t="s">
        <v>117</v>
      </c>
      <c r="AU1057" s="149" t="s">
        <v>321</v>
      </c>
      <c r="AV1057" s="149" t="s">
        <v>322</v>
      </c>
      <c r="AW1057" s="149" t="s">
        <v>323</v>
      </c>
      <c r="AX1057" s="336">
        <v>17350</v>
      </c>
      <c r="AY1057" s="336"/>
      <c r="AZ1057" s="336">
        <f t="shared" si="279"/>
        <v>6072.5</v>
      </c>
      <c r="BA1057" s="149"/>
      <c r="BB1057" s="149"/>
      <c r="BC1057" s="149"/>
      <c r="BD1057" s="160">
        <f t="shared" si="280"/>
        <v>0.1047008547008547</v>
      </c>
      <c r="BE1057" s="160">
        <f t="shared" si="281"/>
        <v>2.0047732696897375E-2</v>
      </c>
      <c r="BF1057" s="159">
        <f t="shared" si="282"/>
        <v>11</v>
      </c>
      <c r="BG1057" s="159">
        <f t="shared" si="283"/>
        <v>0</v>
      </c>
      <c r="BH1057" s="159">
        <f t="shared" si="284"/>
        <v>14</v>
      </c>
      <c r="BI1057" s="159">
        <f>LEN([7]Bank!AQ34)</f>
        <v>0</v>
      </c>
      <c r="BJ1057" s="159">
        <f t="shared" si="285"/>
        <v>11</v>
      </c>
    </row>
    <row r="1058" spans="1:62" s="159" customFormat="1" ht="16.5" customHeight="1" thickTop="1" thickBot="1">
      <c r="A1058" s="326">
        <v>26278</v>
      </c>
      <c r="B1058" s="327">
        <v>42967</v>
      </c>
      <c r="C1058" s="149" t="s">
        <v>103</v>
      </c>
      <c r="D1058" s="151">
        <v>1000</v>
      </c>
      <c r="E1058" s="151"/>
      <c r="F1058" s="151"/>
      <c r="G1058" s="151">
        <f t="shared" si="275"/>
        <v>1000</v>
      </c>
      <c r="H1058" s="149"/>
      <c r="I1058" s="149"/>
      <c r="J1058" s="383">
        <v>120000</v>
      </c>
      <c r="K1058" s="151">
        <f t="shared" si="271"/>
        <v>105263.15789473685</v>
      </c>
      <c r="L1058" s="151">
        <f t="shared" si="270"/>
        <v>14736.84210526316</v>
      </c>
      <c r="M1058" s="376" t="s">
        <v>4632</v>
      </c>
      <c r="N1058" s="328"/>
      <c r="O1058" s="329"/>
      <c r="P1058" s="151">
        <f t="shared" si="276"/>
        <v>119000</v>
      </c>
      <c r="Q1058" s="327">
        <v>42967</v>
      </c>
      <c r="R1058" s="330" t="s">
        <v>4633</v>
      </c>
      <c r="S1058" s="330"/>
      <c r="T1058" s="331" t="s">
        <v>4634</v>
      </c>
      <c r="U1058" s="332">
        <v>28408150102001</v>
      </c>
      <c r="V1058" s="326"/>
      <c r="W1058" s="149" t="s">
        <v>380</v>
      </c>
      <c r="X1058" s="149"/>
      <c r="Y1058" s="149"/>
      <c r="Z1058" s="150"/>
      <c r="AA1058" s="151">
        <f t="shared" si="277"/>
        <v>1000</v>
      </c>
      <c r="AB1058" s="333">
        <f t="shared" si="278"/>
        <v>-119000</v>
      </c>
      <c r="AC1058" s="327"/>
      <c r="AD1058" s="149"/>
      <c r="AE1058" s="327"/>
      <c r="AF1058" s="334" t="s">
        <v>285</v>
      </c>
      <c r="AG1058" s="334" t="s">
        <v>286</v>
      </c>
      <c r="AH1058" s="149"/>
      <c r="AI1058" s="149"/>
      <c r="AJ1058" s="335"/>
      <c r="AK1058" s="149"/>
      <c r="AL1058" s="327"/>
      <c r="AM1058" s="149"/>
      <c r="AN1058" s="327"/>
      <c r="AO1058" s="327"/>
      <c r="AP1058" s="149"/>
      <c r="AQ1058" s="332"/>
      <c r="AR1058" s="330"/>
      <c r="AS1058" s="331"/>
      <c r="AT1058" s="149"/>
      <c r="AU1058" s="149"/>
      <c r="AV1058" s="149"/>
      <c r="AW1058" s="149"/>
      <c r="AX1058" s="336"/>
      <c r="AY1058" s="336"/>
      <c r="AZ1058" s="336">
        <f t="shared" si="279"/>
        <v>0</v>
      </c>
      <c r="BA1058" s="149"/>
      <c r="BB1058" s="149"/>
      <c r="BC1058" s="149"/>
      <c r="BD1058" s="160">
        <f t="shared" si="280"/>
        <v>8.3333333333333332E-3</v>
      </c>
      <c r="BE1058" s="160">
        <f t="shared" si="281"/>
        <v>0</v>
      </c>
      <c r="BF1058" s="159">
        <f t="shared" si="282"/>
        <v>11</v>
      </c>
      <c r="BG1058" s="159">
        <f t="shared" si="283"/>
        <v>0</v>
      </c>
      <c r="BH1058" s="159">
        <f t="shared" si="284"/>
        <v>14</v>
      </c>
      <c r="BI1058" s="159">
        <f>LEN([7]Hold!AQ66)</f>
        <v>0</v>
      </c>
      <c r="BJ1058" s="159">
        <f t="shared" si="285"/>
        <v>0</v>
      </c>
    </row>
    <row r="1059" spans="1:62" s="159" customFormat="1" ht="17.25" thickTop="1" thickBot="1">
      <c r="A1059" s="326">
        <v>26201</v>
      </c>
      <c r="B1059" s="327">
        <v>42960</v>
      </c>
      <c r="C1059" s="149" t="s">
        <v>103</v>
      </c>
      <c r="D1059" s="151">
        <f>130000-102100</f>
        <v>27900</v>
      </c>
      <c r="E1059" s="151">
        <f>30000-27900</f>
        <v>2100</v>
      </c>
      <c r="F1059" s="151"/>
      <c r="G1059" s="151">
        <f t="shared" si="275"/>
        <v>30000</v>
      </c>
      <c r="H1059" s="368" t="s">
        <v>2492</v>
      </c>
      <c r="I1059" s="368"/>
      <c r="J1059" s="383">
        <v>130000</v>
      </c>
      <c r="K1059" s="151">
        <f t="shared" si="271"/>
        <v>114035.08771929826</v>
      </c>
      <c r="L1059" s="151">
        <f t="shared" si="270"/>
        <v>15964.912280701757</v>
      </c>
      <c r="M1059" s="369" t="s">
        <v>4635</v>
      </c>
      <c r="N1059" s="328">
        <v>2804</v>
      </c>
      <c r="O1059" s="329">
        <v>60</v>
      </c>
      <c r="P1059" s="151">
        <f t="shared" si="276"/>
        <v>102100</v>
      </c>
      <c r="Q1059" s="327">
        <v>42967</v>
      </c>
      <c r="R1059" s="330" t="s">
        <v>4636</v>
      </c>
      <c r="S1059" s="330"/>
      <c r="T1059" s="331"/>
      <c r="U1059" s="332">
        <v>28610010110376</v>
      </c>
      <c r="V1059" s="326"/>
      <c r="W1059" s="149" t="s">
        <v>4637</v>
      </c>
      <c r="X1059" s="149"/>
      <c r="Y1059" s="149" t="s">
        <v>4638</v>
      </c>
      <c r="Z1059" s="150"/>
      <c r="AA1059" s="151">
        <f t="shared" si="277"/>
        <v>30000</v>
      </c>
      <c r="AB1059" s="333">
        <f t="shared" si="278"/>
        <v>-100000</v>
      </c>
      <c r="AC1059" s="327"/>
      <c r="AD1059" s="149"/>
      <c r="AE1059" s="327"/>
      <c r="AF1059" s="334" t="s">
        <v>275</v>
      </c>
      <c r="AG1059" s="334" t="s">
        <v>276</v>
      </c>
      <c r="AH1059" s="149" t="s">
        <v>39</v>
      </c>
      <c r="AI1059" s="149" t="s">
        <v>36</v>
      </c>
      <c r="AJ1059" s="335" t="s">
        <v>50</v>
      </c>
      <c r="AK1059" s="149"/>
      <c r="AL1059" s="327"/>
      <c r="AM1059" s="149"/>
      <c r="AN1059" s="327"/>
      <c r="AO1059" s="376" t="s">
        <v>4635</v>
      </c>
      <c r="AP1059" s="376" t="s">
        <v>4639</v>
      </c>
      <c r="AQ1059" s="332">
        <v>28703100103369</v>
      </c>
      <c r="AR1059" s="330" t="s">
        <v>4640</v>
      </c>
      <c r="AS1059" s="331"/>
      <c r="AT1059" s="149" t="s">
        <v>117</v>
      </c>
      <c r="AU1059" s="149" t="s">
        <v>4641</v>
      </c>
      <c r="AV1059" s="149" t="s">
        <v>323</v>
      </c>
      <c r="AW1059" s="149" t="s">
        <v>344</v>
      </c>
      <c r="AX1059" s="336">
        <v>8600</v>
      </c>
      <c r="AY1059" s="336"/>
      <c r="AZ1059" s="336">
        <f t="shared" si="279"/>
        <v>3010</v>
      </c>
      <c r="BA1059" s="149"/>
      <c r="BB1059" s="149"/>
      <c r="BC1059" s="149" t="s">
        <v>4642</v>
      </c>
      <c r="BD1059" s="160">
        <f t="shared" si="280"/>
        <v>0.21461538461538462</v>
      </c>
      <c r="BE1059" s="160">
        <f t="shared" si="281"/>
        <v>2.0568070519098921E-2</v>
      </c>
      <c r="BF1059" s="159">
        <f t="shared" si="282"/>
        <v>11</v>
      </c>
      <c r="BG1059" s="159">
        <f t="shared" si="283"/>
        <v>0</v>
      </c>
      <c r="BH1059" s="159">
        <f t="shared" si="284"/>
        <v>14</v>
      </c>
      <c r="BI1059" s="159">
        <f>LEN([7]Bank!AQ38)</f>
        <v>0</v>
      </c>
      <c r="BJ1059" s="159">
        <f t="shared" si="285"/>
        <v>11</v>
      </c>
    </row>
    <row r="1060" spans="1:62" s="159" customFormat="1" ht="17.25" thickTop="1" thickBot="1">
      <c r="A1060" s="326">
        <v>23864</v>
      </c>
      <c r="B1060" s="378">
        <v>42764</v>
      </c>
      <c r="C1060" s="149" t="s">
        <v>103</v>
      </c>
      <c r="D1060" s="151">
        <v>5000</v>
      </c>
      <c r="E1060" s="151"/>
      <c r="F1060" s="151"/>
      <c r="G1060" s="151">
        <f t="shared" si="275"/>
        <v>5000</v>
      </c>
      <c r="H1060" s="149"/>
      <c r="I1060" s="149"/>
      <c r="J1060" s="150">
        <v>120000</v>
      </c>
      <c r="K1060" s="151">
        <f t="shared" si="271"/>
        <v>105263.15789473685</v>
      </c>
      <c r="L1060" s="151">
        <f t="shared" si="270"/>
        <v>14736.84210526316</v>
      </c>
      <c r="M1060" s="378" t="s">
        <v>4643</v>
      </c>
      <c r="N1060" s="328"/>
      <c r="O1060" s="329"/>
      <c r="P1060" s="151">
        <f t="shared" si="276"/>
        <v>115000</v>
      </c>
      <c r="Q1060" s="327">
        <v>42765</v>
      </c>
      <c r="R1060" s="330" t="s">
        <v>4644</v>
      </c>
      <c r="S1060" s="330"/>
      <c r="T1060" s="331"/>
      <c r="U1060" s="332">
        <v>27506251401074</v>
      </c>
      <c r="V1060" s="326"/>
      <c r="W1060" s="149" t="s">
        <v>352</v>
      </c>
      <c r="X1060" s="149"/>
      <c r="Y1060" s="149"/>
      <c r="Z1060" s="150"/>
      <c r="AA1060" s="151">
        <f t="shared" si="277"/>
        <v>5000</v>
      </c>
      <c r="AB1060" s="333">
        <f t="shared" si="278"/>
        <v>-115000</v>
      </c>
      <c r="AC1060" s="327"/>
      <c r="AD1060" s="149"/>
      <c r="AE1060" s="327"/>
      <c r="AF1060" s="334" t="s">
        <v>284</v>
      </c>
      <c r="AG1060" s="334" t="s">
        <v>280</v>
      </c>
      <c r="AH1060" s="149"/>
      <c r="AI1060" s="149"/>
      <c r="AJ1060" s="335"/>
      <c r="AK1060" s="149"/>
      <c r="AL1060" s="327"/>
      <c r="AM1060" s="149"/>
      <c r="AN1060" s="327"/>
      <c r="AO1060" s="327"/>
      <c r="AP1060" s="149"/>
      <c r="AQ1060" s="332"/>
      <c r="AR1060" s="330"/>
      <c r="AS1060" s="149" t="s">
        <v>352</v>
      </c>
      <c r="AT1060" s="149"/>
      <c r="AU1060" s="149"/>
      <c r="AV1060" s="149"/>
      <c r="AW1060" s="149"/>
      <c r="AX1060" s="336"/>
      <c r="AY1060" s="336"/>
      <c r="AZ1060" s="336">
        <f t="shared" si="279"/>
        <v>0</v>
      </c>
      <c r="BA1060" s="149"/>
      <c r="BB1060" s="149"/>
      <c r="BC1060" s="149"/>
      <c r="BD1060" s="160">
        <f t="shared" si="280"/>
        <v>4.1666666666666664E-2</v>
      </c>
      <c r="BE1060" s="160">
        <f t="shared" si="281"/>
        <v>0</v>
      </c>
      <c r="BF1060" s="159">
        <f t="shared" si="282"/>
        <v>11</v>
      </c>
      <c r="BG1060" s="159">
        <f t="shared" si="283"/>
        <v>0</v>
      </c>
      <c r="BH1060" s="159">
        <f t="shared" si="284"/>
        <v>14</v>
      </c>
      <c r="BI1060" s="159">
        <f>LEN(AQ1060)</f>
        <v>0</v>
      </c>
      <c r="BJ1060" s="159">
        <f t="shared" si="285"/>
        <v>0</v>
      </c>
    </row>
    <row r="1061" spans="1:62" s="159" customFormat="1" ht="17.25" thickTop="1" thickBot="1">
      <c r="A1061" s="326">
        <v>22702</v>
      </c>
      <c r="B1061" s="378">
        <v>42899</v>
      </c>
      <c r="C1061" s="149" t="s">
        <v>4645</v>
      </c>
      <c r="D1061" s="151">
        <v>50000</v>
      </c>
      <c r="E1061" s="151"/>
      <c r="F1061" s="151"/>
      <c r="G1061" s="151">
        <f t="shared" si="275"/>
        <v>50000</v>
      </c>
      <c r="H1061" s="149"/>
      <c r="I1061" s="149"/>
      <c r="J1061" s="383">
        <v>120000</v>
      </c>
      <c r="K1061" s="151">
        <f t="shared" si="271"/>
        <v>105263.15789473685</v>
      </c>
      <c r="L1061" s="151">
        <f t="shared" si="270"/>
        <v>14736.84210526316</v>
      </c>
      <c r="M1061" s="369" t="s">
        <v>4646</v>
      </c>
      <c r="N1061" s="328"/>
      <c r="O1061" s="329"/>
      <c r="P1061" s="151">
        <f t="shared" si="276"/>
        <v>70000</v>
      </c>
      <c r="Q1061" s="327">
        <v>42900</v>
      </c>
      <c r="R1061" s="330" t="s">
        <v>4647</v>
      </c>
      <c r="S1061" s="330"/>
      <c r="T1061" s="331"/>
      <c r="U1061" s="332">
        <v>27507101200531</v>
      </c>
      <c r="V1061" s="326"/>
      <c r="W1061" s="149" t="s">
        <v>362</v>
      </c>
      <c r="X1061" s="149"/>
      <c r="Y1061" s="149"/>
      <c r="Z1061" s="150"/>
      <c r="AA1061" s="151">
        <f t="shared" si="277"/>
        <v>50000</v>
      </c>
      <c r="AB1061" s="333">
        <f t="shared" si="278"/>
        <v>-70000</v>
      </c>
      <c r="AC1061" s="327"/>
      <c r="AD1061" s="149"/>
      <c r="AE1061" s="327"/>
      <c r="AF1061" s="334" t="s">
        <v>279</v>
      </c>
      <c r="AG1061" s="334" t="s">
        <v>280</v>
      </c>
      <c r="AH1061" s="149"/>
      <c r="AI1061" s="149"/>
      <c r="AJ1061" s="335"/>
      <c r="AK1061" s="149"/>
      <c r="AL1061" s="327"/>
      <c r="AM1061" s="149"/>
      <c r="AN1061" s="327"/>
      <c r="AO1061" s="327"/>
      <c r="AP1061" s="149" t="s">
        <v>4648</v>
      </c>
      <c r="AQ1061" s="332">
        <v>28110068800388</v>
      </c>
      <c r="AR1061" s="330" t="s">
        <v>4649</v>
      </c>
      <c r="AS1061" s="149"/>
      <c r="AT1061" s="149"/>
      <c r="AU1061" s="149"/>
      <c r="AV1061" s="149"/>
      <c r="AW1061" s="149"/>
      <c r="AX1061" s="336"/>
      <c r="AY1061" s="336"/>
      <c r="AZ1061" s="336">
        <f t="shared" si="279"/>
        <v>0</v>
      </c>
      <c r="BA1061" s="149"/>
      <c r="BB1061" s="149"/>
      <c r="BC1061" s="149"/>
      <c r="BD1061" s="160">
        <f t="shared" si="280"/>
        <v>0.41666666666666669</v>
      </c>
      <c r="BE1061" s="160">
        <f t="shared" si="281"/>
        <v>0</v>
      </c>
      <c r="BF1061" s="159">
        <f t="shared" si="282"/>
        <v>11</v>
      </c>
      <c r="BG1061" s="159">
        <f t="shared" si="283"/>
        <v>0</v>
      </c>
      <c r="BH1061" s="159">
        <f t="shared" si="284"/>
        <v>14</v>
      </c>
      <c r="BI1061" s="159">
        <f>LEN(AQ1061)</f>
        <v>14</v>
      </c>
      <c r="BJ1061" s="159">
        <f t="shared" si="285"/>
        <v>11</v>
      </c>
    </row>
    <row r="1062" spans="1:62" s="159" customFormat="1" ht="16.5" customHeight="1" thickTop="1" thickBot="1">
      <c r="A1062" s="326" t="s">
        <v>4650</v>
      </c>
      <c r="B1062" s="327" t="s">
        <v>4651</v>
      </c>
      <c r="C1062" s="149" t="s">
        <v>103</v>
      </c>
      <c r="D1062" s="151">
        <f>3600+2000</f>
        <v>5600</v>
      </c>
      <c r="E1062" s="151"/>
      <c r="F1062" s="151"/>
      <c r="G1062" s="151">
        <f t="shared" si="275"/>
        <v>5600</v>
      </c>
      <c r="H1062" s="149"/>
      <c r="I1062" s="149"/>
      <c r="J1062" s="383">
        <v>70000</v>
      </c>
      <c r="K1062" s="151">
        <f t="shared" si="271"/>
        <v>61403.508771929832</v>
      </c>
      <c r="L1062" s="151">
        <f t="shared" si="270"/>
        <v>8596.4912280701774</v>
      </c>
      <c r="M1062" s="369" t="s">
        <v>4652</v>
      </c>
      <c r="N1062" s="328"/>
      <c r="O1062" s="329"/>
      <c r="P1062" s="151">
        <f t="shared" si="276"/>
        <v>64400</v>
      </c>
      <c r="Q1062" s="327">
        <v>42966</v>
      </c>
      <c r="R1062" s="330" t="s">
        <v>4653</v>
      </c>
      <c r="S1062" s="330"/>
      <c r="T1062" s="331"/>
      <c r="U1062" s="332">
        <v>28012270103549</v>
      </c>
      <c r="V1062" s="326"/>
      <c r="W1062" s="149" t="s">
        <v>385</v>
      </c>
      <c r="X1062" s="149"/>
      <c r="Y1062" s="149"/>
      <c r="Z1062" s="150"/>
      <c r="AA1062" s="151">
        <f t="shared" si="277"/>
        <v>5600</v>
      </c>
      <c r="AB1062" s="333">
        <f t="shared" si="278"/>
        <v>-64400</v>
      </c>
      <c r="AC1062" s="327"/>
      <c r="AD1062" s="149"/>
      <c r="AE1062" s="327"/>
      <c r="AF1062" s="334" t="s">
        <v>282</v>
      </c>
      <c r="AG1062" s="334" t="s">
        <v>276</v>
      </c>
      <c r="AH1062" s="149"/>
      <c r="AI1062" s="149"/>
      <c r="AJ1062" s="335"/>
      <c r="AK1062" s="149"/>
      <c r="AL1062" s="327"/>
      <c r="AM1062" s="149"/>
      <c r="AN1062" s="327"/>
      <c r="AO1062" s="327"/>
      <c r="AP1062" s="149"/>
      <c r="AQ1062" s="332"/>
      <c r="AR1062" s="330"/>
      <c r="AS1062" s="331"/>
      <c r="AT1062" s="149"/>
      <c r="AU1062" s="149"/>
      <c r="AV1062" s="149"/>
      <c r="AW1062" s="149"/>
      <c r="AX1062" s="336"/>
      <c r="AY1062" s="336"/>
      <c r="AZ1062" s="336">
        <f t="shared" si="279"/>
        <v>0</v>
      </c>
      <c r="BA1062" s="149"/>
      <c r="BB1062" s="149"/>
      <c r="BC1062" s="149"/>
      <c r="BD1062" s="160">
        <f t="shared" si="280"/>
        <v>0.08</v>
      </c>
      <c r="BE1062" s="160">
        <f t="shared" si="281"/>
        <v>0</v>
      </c>
      <c r="BF1062" s="159">
        <f t="shared" si="282"/>
        <v>11</v>
      </c>
      <c r="BG1062" s="159">
        <f t="shared" si="283"/>
        <v>0</v>
      </c>
      <c r="BH1062" s="159">
        <f t="shared" si="284"/>
        <v>14</v>
      </c>
      <c r="BI1062" s="159">
        <f>LEN([7]Hold!AQ72)</f>
        <v>0</v>
      </c>
      <c r="BJ1062" s="159">
        <f t="shared" si="285"/>
        <v>0</v>
      </c>
    </row>
    <row r="1063" spans="1:62" s="159" customFormat="1" ht="17.25" thickTop="1" thickBot="1">
      <c r="A1063" s="326">
        <v>26493</v>
      </c>
      <c r="B1063" s="327">
        <v>42986</v>
      </c>
      <c r="C1063" s="149" t="s">
        <v>103</v>
      </c>
      <c r="D1063" s="151">
        <v>50000</v>
      </c>
      <c r="E1063" s="151"/>
      <c r="F1063" s="151"/>
      <c r="G1063" s="151">
        <f t="shared" si="275"/>
        <v>50000</v>
      </c>
      <c r="H1063" s="149"/>
      <c r="I1063" s="149"/>
      <c r="J1063" s="383">
        <v>130000</v>
      </c>
      <c r="K1063" s="151">
        <f t="shared" si="271"/>
        <v>114035.08771929826</v>
      </c>
      <c r="L1063" s="151">
        <f t="shared" si="270"/>
        <v>15964.912280701757</v>
      </c>
      <c r="M1063" s="369" t="s">
        <v>4654</v>
      </c>
      <c r="N1063" s="328"/>
      <c r="O1063" s="329"/>
      <c r="P1063" s="151">
        <f t="shared" si="276"/>
        <v>80000</v>
      </c>
      <c r="Q1063" s="327">
        <v>42986</v>
      </c>
      <c r="R1063" s="330" t="s">
        <v>4655</v>
      </c>
      <c r="S1063" s="330"/>
      <c r="T1063" s="331"/>
      <c r="U1063" s="332">
        <v>28108010102384</v>
      </c>
      <c r="V1063" s="326"/>
      <c r="W1063" s="149" t="s">
        <v>403</v>
      </c>
      <c r="X1063" s="149"/>
      <c r="Y1063" s="149"/>
      <c r="Z1063" s="150"/>
      <c r="AA1063" s="151">
        <f t="shared" si="277"/>
        <v>50000</v>
      </c>
      <c r="AB1063" s="333">
        <f t="shared" si="278"/>
        <v>-80000</v>
      </c>
      <c r="AC1063" s="327"/>
      <c r="AD1063" s="149"/>
      <c r="AE1063" s="327"/>
      <c r="AF1063" s="334" t="s">
        <v>339</v>
      </c>
      <c r="AG1063" s="334" t="s">
        <v>280</v>
      </c>
      <c r="AH1063" s="149"/>
      <c r="AI1063" s="149"/>
      <c r="AJ1063" s="335"/>
      <c r="AK1063" s="149"/>
      <c r="AL1063" s="327"/>
      <c r="AM1063" s="149"/>
      <c r="AN1063" s="327"/>
      <c r="AO1063" s="327"/>
      <c r="AP1063" s="149"/>
      <c r="AQ1063" s="332"/>
      <c r="AR1063" s="330"/>
      <c r="AS1063" s="331"/>
      <c r="AT1063" s="149"/>
      <c r="AU1063" s="149"/>
      <c r="AV1063" s="149"/>
      <c r="AW1063" s="149"/>
      <c r="AX1063" s="336"/>
      <c r="AY1063" s="336"/>
      <c r="AZ1063" s="336">
        <f t="shared" si="279"/>
        <v>0</v>
      </c>
      <c r="BA1063" s="149"/>
      <c r="BB1063" s="149"/>
      <c r="BC1063" s="149"/>
      <c r="BD1063" s="160">
        <f t="shared" si="280"/>
        <v>0.38461538461538464</v>
      </c>
      <c r="BE1063" s="160">
        <f t="shared" si="281"/>
        <v>0</v>
      </c>
      <c r="BF1063" s="159">
        <f t="shared" si="282"/>
        <v>11</v>
      </c>
      <c r="BG1063" s="159">
        <f t="shared" si="283"/>
        <v>0</v>
      </c>
      <c r="BH1063" s="159">
        <f t="shared" si="284"/>
        <v>14</v>
      </c>
      <c r="BI1063" s="159">
        <f>LEN([7]Hold!AQ62)</f>
        <v>0</v>
      </c>
      <c r="BJ1063" s="159">
        <f t="shared" si="285"/>
        <v>0</v>
      </c>
    </row>
    <row r="1064" spans="1:62" s="159" customFormat="1" ht="17.25" thickTop="1" thickBot="1">
      <c r="A1064" s="326">
        <v>26614</v>
      </c>
      <c r="B1064" s="327">
        <v>42998</v>
      </c>
      <c r="C1064" s="149" t="s">
        <v>103</v>
      </c>
      <c r="D1064" s="151">
        <v>1000</v>
      </c>
      <c r="E1064" s="151"/>
      <c r="F1064" s="151"/>
      <c r="G1064" s="151">
        <f t="shared" si="275"/>
        <v>1000</v>
      </c>
      <c r="H1064" s="149"/>
      <c r="I1064" s="149"/>
      <c r="J1064" s="383">
        <v>115000</v>
      </c>
      <c r="K1064" s="151">
        <f t="shared" si="271"/>
        <v>100877.19298245615</v>
      </c>
      <c r="L1064" s="151">
        <f t="shared" si="270"/>
        <v>14122.807017543862</v>
      </c>
      <c r="M1064" s="376" t="s">
        <v>4656</v>
      </c>
      <c r="N1064" s="328"/>
      <c r="O1064" s="329"/>
      <c r="P1064" s="151">
        <f t="shared" si="276"/>
        <v>114000</v>
      </c>
      <c r="Q1064" s="327">
        <v>42998</v>
      </c>
      <c r="R1064" s="330" t="s">
        <v>4657</v>
      </c>
      <c r="S1064" s="330"/>
      <c r="T1064" s="331" t="s">
        <v>4658</v>
      </c>
      <c r="U1064" s="332">
        <v>28403070102393</v>
      </c>
      <c r="V1064" s="326"/>
      <c r="W1064" s="149" t="s">
        <v>4659</v>
      </c>
      <c r="X1064" s="149"/>
      <c r="Y1064" s="149"/>
      <c r="Z1064" s="150"/>
      <c r="AA1064" s="151">
        <f t="shared" si="277"/>
        <v>1000</v>
      </c>
      <c r="AB1064" s="333">
        <f t="shared" si="278"/>
        <v>-114000</v>
      </c>
      <c r="AC1064" s="327"/>
      <c r="AD1064" s="149"/>
      <c r="AE1064" s="327"/>
      <c r="AF1064" s="151" t="s">
        <v>337</v>
      </c>
      <c r="AG1064" s="334" t="s">
        <v>286</v>
      </c>
      <c r="AH1064" s="149"/>
      <c r="AI1064" s="149"/>
      <c r="AJ1064" s="335"/>
      <c r="AK1064" s="149"/>
      <c r="AL1064" s="327"/>
      <c r="AM1064" s="149"/>
      <c r="AN1064" s="327"/>
      <c r="AO1064" s="327"/>
      <c r="AP1064" s="149"/>
      <c r="AQ1064" s="332"/>
      <c r="AR1064" s="330"/>
      <c r="AS1064" s="331"/>
      <c r="AT1064" s="149"/>
      <c r="AU1064" s="149"/>
      <c r="AV1064" s="149"/>
      <c r="AW1064" s="149"/>
      <c r="AX1064" s="336"/>
      <c r="AY1064" s="336"/>
      <c r="AZ1064" s="336">
        <f t="shared" si="279"/>
        <v>0</v>
      </c>
      <c r="BA1064" s="149"/>
      <c r="BB1064" s="149"/>
      <c r="BC1064" s="149"/>
      <c r="BD1064" s="160">
        <f t="shared" si="280"/>
        <v>8.6956521739130436E-3</v>
      </c>
      <c r="BE1064" s="160">
        <f t="shared" si="281"/>
        <v>0</v>
      </c>
      <c r="BF1064" s="159">
        <f t="shared" si="282"/>
        <v>11</v>
      </c>
      <c r="BG1064" s="159">
        <f t="shared" si="283"/>
        <v>0</v>
      </c>
      <c r="BH1064" s="159">
        <f t="shared" si="284"/>
        <v>14</v>
      </c>
      <c r="BI1064" s="159">
        <f>LEN([7]Hold!AQ61)</f>
        <v>0</v>
      </c>
      <c r="BJ1064" s="159">
        <f t="shared" si="285"/>
        <v>0</v>
      </c>
    </row>
    <row r="1065" spans="1:62" s="159" customFormat="1" ht="17.25" thickTop="1" thickBot="1">
      <c r="A1065" s="326">
        <v>26639</v>
      </c>
      <c r="B1065" s="327">
        <v>43000</v>
      </c>
      <c r="C1065" s="149" t="s">
        <v>103</v>
      </c>
      <c r="D1065" s="151">
        <v>9000</v>
      </c>
      <c r="E1065" s="151"/>
      <c r="F1065" s="151"/>
      <c r="G1065" s="151">
        <v>9000</v>
      </c>
      <c r="H1065" s="149"/>
      <c r="I1065" s="149"/>
      <c r="J1065" s="383">
        <v>130000</v>
      </c>
      <c r="K1065" s="151">
        <f t="shared" si="271"/>
        <v>114035.08771929826</v>
      </c>
      <c r="L1065" s="151">
        <f t="shared" si="270"/>
        <v>15964.912280701757</v>
      </c>
      <c r="M1065" s="369" t="s">
        <v>4660</v>
      </c>
      <c r="N1065" s="328"/>
      <c r="O1065" s="329"/>
      <c r="P1065" s="151">
        <f t="shared" si="276"/>
        <v>121000</v>
      </c>
      <c r="Q1065" s="327">
        <v>43000</v>
      </c>
      <c r="R1065" s="330" t="s">
        <v>4661</v>
      </c>
      <c r="S1065" s="330"/>
      <c r="T1065" s="331"/>
      <c r="U1065" s="332">
        <v>28201230101079</v>
      </c>
      <c r="V1065" s="326"/>
      <c r="W1065" s="149" t="s">
        <v>4659</v>
      </c>
      <c r="X1065" s="149"/>
      <c r="Y1065" s="149"/>
      <c r="Z1065" s="150"/>
      <c r="AA1065" s="151">
        <f t="shared" si="277"/>
        <v>9000</v>
      </c>
      <c r="AB1065" s="333">
        <f t="shared" si="278"/>
        <v>-121000</v>
      </c>
      <c r="AC1065" s="327"/>
      <c r="AD1065" s="149"/>
      <c r="AE1065" s="327"/>
      <c r="AF1065" s="151" t="s">
        <v>282</v>
      </c>
      <c r="AG1065" s="151" t="s">
        <v>276</v>
      </c>
      <c r="AH1065" s="149"/>
      <c r="AI1065" s="149"/>
      <c r="AJ1065" s="335"/>
      <c r="AK1065" s="149"/>
      <c r="AL1065" s="327"/>
      <c r="AM1065" s="149"/>
      <c r="AN1065" s="327"/>
      <c r="AO1065" s="327"/>
      <c r="AP1065" s="149"/>
      <c r="AQ1065" s="332"/>
      <c r="AR1065" s="330"/>
      <c r="AS1065" s="331"/>
      <c r="AT1065" s="149"/>
      <c r="AU1065" s="149"/>
      <c r="AV1065" s="149"/>
      <c r="AW1065" s="149"/>
      <c r="AX1065" s="336"/>
      <c r="AY1065" s="336"/>
      <c r="AZ1065" s="336">
        <f t="shared" si="279"/>
        <v>0</v>
      </c>
      <c r="BA1065" s="149"/>
      <c r="BB1065" s="149"/>
      <c r="BC1065" s="149"/>
      <c r="BD1065" s="160">
        <f t="shared" si="280"/>
        <v>6.9230769230769235E-2</v>
      </c>
      <c r="BE1065" s="160">
        <f t="shared" si="281"/>
        <v>0</v>
      </c>
      <c r="BF1065" s="159">
        <f t="shared" si="282"/>
        <v>11</v>
      </c>
      <c r="BG1065" s="159">
        <f t="shared" si="283"/>
        <v>0</v>
      </c>
      <c r="BH1065" s="159">
        <f t="shared" si="284"/>
        <v>14</v>
      </c>
      <c r="BI1065" s="159">
        <f>LEN([7]Hold!AQ66)</f>
        <v>0</v>
      </c>
      <c r="BJ1065" s="159">
        <f t="shared" si="285"/>
        <v>0</v>
      </c>
    </row>
    <row r="1066" spans="1:62" s="159" customFormat="1" ht="17.25" thickTop="1" thickBot="1">
      <c r="A1066" s="326">
        <v>26449</v>
      </c>
      <c r="B1066" s="327">
        <v>42983</v>
      </c>
      <c r="C1066" s="149" t="s">
        <v>103</v>
      </c>
      <c r="D1066" s="151">
        <f>120000-108000</f>
        <v>12000</v>
      </c>
      <c r="E1066" s="151">
        <v>2200</v>
      </c>
      <c r="F1066" s="151"/>
      <c r="G1066" s="151">
        <f>D1066+E1066</f>
        <v>14200</v>
      </c>
      <c r="H1066" s="368" t="s">
        <v>2492</v>
      </c>
      <c r="I1066" s="368"/>
      <c r="J1066" s="383">
        <v>120000</v>
      </c>
      <c r="K1066" s="371">
        <f t="shared" si="271"/>
        <v>105263.15789473685</v>
      </c>
      <c r="L1066" s="371">
        <f t="shared" si="270"/>
        <v>14736.84210526316</v>
      </c>
      <c r="M1066" s="369" t="s">
        <v>4662</v>
      </c>
      <c r="N1066" s="328">
        <v>3392</v>
      </c>
      <c r="O1066" s="329">
        <v>48</v>
      </c>
      <c r="P1066" s="151">
        <f t="shared" si="276"/>
        <v>108000</v>
      </c>
      <c r="Q1066" s="327">
        <v>42988</v>
      </c>
      <c r="R1066" s="330" t="s">
        <v>4663</v>
      </c>
      <c r="S1066" s="330"/>
      <c r="T1066" s="331" t="s">
        <v>4664</v>
      </c>
      <c r="U1066" s="332">
        <v>28510170100399</v>
      </c>
      <c r="V1066" s="326"/>
      <c r="W1066" s="149" t="s">
        <v>4665</v>
      </c>
      <c r="X1066" s="149"/>
      <c r="Y1066" s="149" t="s">
        <v>312</v>
      </c>
      <c r="Z1066" s="150"/>
      <c r="AA1066" s="151">
        <f t="shared" si="277"/>
        <v>14200</v>
      </c>
      <c r="AB1066" s="333">
        <f t="shared" si="278"/>
        <v>-105800</v>
      </c>
      <c r="AC1066" s="327"/>
      <c r="AD1066" s="149"/>
      <c r="AE1066" s="327"/>
      <c r="AF1066" s="334" t="s">
        <v>405</v>
      </c>
      <c r="AG1066" s="334" t="s">
        <v>336</v>
      </c>
      <c r="AH1066" s="149" t="s">
        <v>39</v>
      </c>
      <c r="AI1066" s="149" t="s">
        <v>47</v>
      </c>
      <c r="AJ1066" s="335" t="s">
        <v>50</v>
      </c>
      <c r="AK1066" s="149"/>
      <c r="AL1066" s="327"/>
      <c r="AM1066" s="149"/>
      <c r="AN1066" s="327"/>
      <c r="AO1066" s="327" t="s">
        <v>4662</v>
      </c>
      <c r="AP1066" s="149" t="s">
        <v>4666</v>
      </c>
      <c r="AQ1066" s="332">
        <v>28706280102682</v>
      </c>
      <c r="AR1066" s="330"/>
      <c r="AS1066" s="331"/>
      <c r="AT1066" s="149" t="s">
        <v>117</v>
      </c>
      <c r="AU1066" s="149" t="s">
        <v>4667</v>
      </c>
      <c r="AV1066" s="149" t="s">
        <v>322</v>
      </c>
      <c r="AW1066" s="149" t="s">
        <v>323</v>
      </c>
      <c r="AX1066" s="336">
        <v>15000</v>
      </c>
      <c r="AY1066" s="336"/>
      <c r="AZ1066" s="336">
        <f t="shared" si="279"/>
        <v>5250</v>
      </c>
      <c r="BA1066" s="149"/>
      <c r="BB1066" s="149"/>
      <c r="BC1066" s="149" t="s">
        <v>4668</v>
      </c>
      <c r="BD1066" s="160">
        <f t="shared" si="280"/>
        <v>0.1</v>
      </c>
      <c r="BE1066" s="160">
        <f t="shared" si="281"/>
        <v>2.0370370370370372E-2</v>
      </c>
      <c r="BF1066" s="159">
        <f t="shared" si="282"/>
        <v>11</v>
      </c>
      <c r="BG1066" s="159">
        <f t="shared" si="283"/>
        <v>0</v>
      </c>
      <c r="BH1066" s="159">
        <f t="shared" si="284"/>
        <v>14</v>
      </c>
      <c r="BI1066" s="159">
        <f>LEN([7]Bank!AQ49)</f>
        <v>0</v>
      </c>
      <c r="BJ1066" s="159">
        <f t="shared" si="285"/>
        <v>0</v>
      </c>
    </row>
    <row r="1067" spans="1:62" s="159" customFormat="1" ht="17.25" thickTop="1" thickBot="1">
      <c r="A1067" s="326">
        <v>26655</v>
      </c>
      <c r="B1067" s="327">
        <v>43000</v>
      </c>
      <c r="C1067" s="149" t="s">
        <v>103</v>
      </c>
      <c r="D1067" s="151">
        <f>108000-94900</f>
        <v>13100</v>
      </c>
      <c r="E1067" s="151">
        <f>15000-13100</f>
        <v>1900</v>
      </c>
      <c r="F1067" s="151"/>
      <c r="G1067" s="151">
        <f>D1067+E1067</f>
        <v>15000</v>
      </c>
      <c r="H1067" s="368" t="s">
        <v>2492</v>
      </c>
      <c r="I1067" s="368"/>
      <c r="J1067" s="383">
        <v>108000</v>
      </c>
      <c r="K1067" s="371">
        <f t="shared" si="271"/>
        <v>94736.84210526316</v>
      </c>
      <c r="L1067" s="371">
        <f t="shared" si="270"/>
        <v>13263.157894736843</v>
      </c>
      <c r="M1067" s="376" t="s">
        <v>4669</v>
      </c>
      <c r="N1067" s="328">
        <v>2607</v>
      </c>
      <c r="O1067" s="329">
        <v>60</v>
      </c>
      <c r="P1067" s="151">
        <f t="shared" si="276"/>
        <v>94900</v>
      </c>
      <c r="Q1067" s="327">
        <v>43002</v>
      </c>
      <c r="R1067" s="330" t="s">
        <v>4670</v>
      </c>
      <c r="S1067" s="330"/>
      <c r="T1067" s="331"/>
      <c r="U1067" s="332">
        <v>28901200102595</v>
      </c>
      <c r="V1067" s="326"/>
      <c r="W1067" s="149" t="s">
        <v>4671</v>
      </c>
      <c r="X1067" s="149"/>
      <c r="Y1067" s="149" t="s">
        <v>4672</v>
      </c>
      <c r="Z1067" s="150"/>
      <c r="AA1067" s="151">
        <f t="shared" si="277"/>
        <v>15000</v>
      </c>
      <c r="AB1067" s="333">
        <f t="shared" si="278"/>
        <v>-93000</v>
      </c>
      <c r="AC1067" s="327"/>
      <c r="AD1067" s="149"/>
      <c r="AE1067" s="327"/>
      <c r="AF1067" s="334" t="s">
        <v>340</v>
      </c>
      <c r="AG1067" s="334" t="s">
        <v>336</v>
      </c>
      <c r="AH1067" s="149" t="s">
        <v>39</v>
      </c>
      <c r="AI1067" s="149" t="s">
        <v>47</v>
      </c>
      <c r="AJ1067" s="335" t="s">
        <v>50</v>
      </c>
      <c r="AK1067" s="149"/>
      <c r="AL1067" s="327"/>
      <c r="AM1067" s="149"/>
      <c r="AN1067" s="327"/>
      <c r="AO1067" s="327" t="s">
        <v>4669</v>
      </c>
      <c r="AP1067" s="149" t="s">
        <v>4673</v>
      </c>
      <c r="AQ1067" s="332">
        <v>29308150102182</v>
      </c>
      <c r="AR1067" s="330"/>
      <c r="AS1067" s="331"/>
      <c r="AT1067" s="149" t="s">
        <v>117</v>
      </c>
      <c r="AU1067" s="149" t="s">
        <v>4674</v>
      </c>
      <c r="AV1067" s="149" t="s">
        <v>196</v>
      </c>
      <c r="AW1067" s="149" t="s">
        <v>228</v>
      </c>
      <c r="AX1067" s="336">
        <v>8400</v>
      </c>
      <c r="AY1067" s="336"/>
      <c r="AZ1067" s="336">
        <f t="shared" si="279"/>
        <v>2940</v>
      </c>
      <c r="BA1067" s="149"/>
      <c r="BB1067" s="149"/>
      <c r="BC1067" s="149"/>
      <c r="BD1067" s="160">
        <f t="shared" si="280"/>
        <v>0.12129629629629629</v>
      </c>
      <c r="BE1067" s="160">
        <f t="shared" si="281"/>
        <v>2.0021074815595362E-2</v>
      </c>
      <c r="BF1067" s="159">
        <f t="shared" si="282"/>
        <v>11</v>
      </c>
      <c r="BG1067" s="159">
        <f t="shared" si="283"/>
        <v>0</v>
      </c>
      <c r="BH1067" s="159">
        <f t="shared" si="284"/>
        <v>14</v>
      </c>
      <c r="BI1067" s="159">
        <f>LEN([7]Bank!AQ54)</f>
        <v>0</v>
      </c>
      <c r="BJ1067" s="159">
        <f t="shared" si="285"/>
        <v>0</v>
      </c>
    </row>
    <row r="1068" spans="1:62" s="159" customFormat="1" ht="17.25" thickTop="1" thickBot="1">
      <c r="A1068" s="326">
        <v>26653</v>
      </c>
      <c r="B1068" s="327">
        <v>43000</v>
      </c>
      <c r="C1068" s="149" t="s">
        <v>103</v>
      </c>
      <c r="D1068" s="151">
        <f>108000-94900</f>
        <v>13100</v>
      </c>
      <c r="E1068" s="151">
        <v>1900</v>
      </c>
      <c r="F1068" s="151"/>
      <c r="G1068" s="151">
        <f>D1068+E1068</f>
        <v>15000</v>
      </c>
      <c r="H1068" s="368" t="s">
        <v>2492</v>
      </c>
      <c r="I1068" s="368"/>
      <c r="J1068" s="383">
        <v>108000</v>
      </c>
      <c r="K1068" s="151">
        <f t="shared" si="271"/>
        <v>94736.84210526316</v>
      </c>
      <c r="L1068" s="151">
        <f t="shared" si="270"/>
        <v>13263.157894736843</v>
      </c>
      <c r="M1068" s="367" t="s">
        <v>4675</v>
      </c>
      <c r="N1068" s="328">
        <v>2607</v>
      </c>
      <c r="O1068" s="329">
        <v>60</v>
      </c>
      <c r="P1068" s="151">
        <f t="shared" si="276"/>
        <v>94900</v>
      </c>
      <c r="Q1068" s="327">
        <v>43003</v>
      </c>
      <c r="R1068" s="330" t="s">
        <v>4676</v>
      </c>
      <c r="S1068" s="330"/>
      <c r="T1068" s="331"/>
      <c r="U1068" s="332">
        <v>29311160100758</v>
      </c>
      <c r="V1068" s="326"/>
      <c r="W1068" s="149" t="s">
        <v>4677</v>
      </c>
      <c r="X1068" s="149"/>
      <c r="Y1068" s="149" t="s">
        <v>4672</v>
      </c>
      <c r="Z1068" s="150"/>
      <c r="AA1068" s="151">
        <f t="shared" si="277"/>
        <v>15000</v>
      </c>
      <c r="AB1068" s="333">
        <f t="shared" si="278"/>
        <v>-93000</v>
      </c>
      <c r="AC1068" s="327"/>
      <c r="AD1068" s="149"/>
      <c r="AE1068" s="327"/>
      <c r="AF1068" s="334" t="s">
        <v>340</v>
      </c>
      <c r="AG1068" s="334" t="s">
        <v>336</v>
      </c>
      <c r="AH1068" s="149" t="s">
        <v>39</v>
      </c>
      <c r="AI1068" s="149" t="s">
        <v>47</v>
      </c>
      <c r="AJ1068" s="335" t="s">
        <v>50</v>
      </c>
      <c r="AK1068" s="149"/>
      <c r="AL1068" s="327"/>
      <c r="AM1068" s="149"/>
      <c r="AN1068" s="327"/>
      <c r="AO1068" s="376" t="s">
        <v>4675</v>
      </c>
      <c r="AP1068" s="149" t="s">
        <v>4678</v>
      </c>
      <c r="AQ1068" s="332">
        <v>20001040100823</v>
      </c>
      <c r="AR1068" s="330" t="s">
        <v>4679</v>
      </c>
      <c r="AS1068" s="331"/>
      <c r="AT1068" s="149" t="s">
        <v>117</v>
      </c>
      <c r="AU1068" s="149" t="s">
        <v>4674</v>
      </c>
      <c r="AV1068" s="149" t="s">
        <v>112</v>
      </c>
      <c r="AW1068" s="149" t="s">
        <v>228</v>
      </c>
      <c r="AX1068" s="336">
        <v>8600</v>
      </c>
      <c r="AY1068" s="336"/>
      <c r="AZ1068" s="336">
        <f t="shared" si="279"/>
        <v>3010</v>
      </c>
      <c r="BA1068" s="149"/>
      <c r="BB1068" s="149"/>
      <c r="BC1068" s="149"/>
      <c r="BD1068" s="160">
        <f t="shared" si="280"/>
        <v>0.12129629629629629</v>
      </c>
      <c r="BE1068" s="160">
        <f t="shared" si="281"/>
        <v>2.0021074815595362E-2</v>
      </c>
      <c r="BF1068" s="159">
        <f t="shared" si="282"/>
        <v>11</v>
      </c>
      <c r="BG1068" s="159">
        <f t="shared" si="283"/>
        <v>0</v>
      </c>
      <c r="BH1068" s="159">
        <f t="shared" si="284"/>
        <v>14</v>
      </c>
      <c r="BI1068" s="159">
        <f>LEN([7]Bank!AQ42)</f>
        <v>0</v>
      </c>
      <c r="BJ1068" s="159">
        <f t="shared" si="285"/>
        <v>11</v>
      </c>
    </row>
    <row r="1069" spans="1:62" s="159" customFormat="1" ht="16.5" customHeight="1" thickTop="1" thickBot="1">
      <c r="A1069" s="326" t="s">
        <v>4680</v>
      </c>
      <c r="B1069" s="327">
        <v>42970</v>
      </c>
      <c r="C1069" s="149" t="s">
        <v>103</v>
      </c>
      <c r="D1069" s="151">
        <f>123500-111000</f>
        <v>12500</v>
      </c>
      <c r="E1069" s="151">
        <v>2775</v>
      </c>
      <c r="F1069" s="151"/>
      <c r="G1069" s="151">
        <f>D1069+E1069</f>
        <v>15275</v>
      </c>
      <c r="H1069" s="368" t="s">
        <v>2492</v>
      </c>
      <c r="I1069" s="368"/>
      <c r="J1069" s="383">
        <v>123500</v>
      </c>
      <c r="K1069" s="151">
        <f t="shared" si="271"/>
        <v>108333.33333333334</v>
      </c>
      <c r="L1069" s="151">
        <f t="shared" si="270"/>
        <v>15166.66666666667</v>
      </c>
      <c r="M1069" s="369" t="s">
        <v>4681</v>
      </c>
      <c r="N1069" s="328">
        <v>2767</v>
      </c>
      <c r="O1069" s="329">
        <v>72</v>
      </c>
      <c r="P1069" s="151">
        <f t="shared" si="276"/>
        <v>111000</v>
      </c>
      <c r="Q1069" s="327">
        <v>42971</v>
      </c>
      <c r="R1069" s="330" t="s">
        <v>4682</v>
      </c>
      <c r="S1069" s="330"/>
      <c r="T1069" s="331"/>
      <c r="U1069" s="332">
        <v>28409293400084</v>
      </c>
      <c r="V1069" s="326"/>
      <c r="W1069" s="149" t="s">
        <v>311</v>
      </c>
      <c r="X1069" s="149"/>
      <c r="Y1069" s="149" t="s">
        <v>4683</v>
      </c>
      <c r="Z1069" s="150"/>
      <c r="AA1069" s="151">
        <f t="shared" si="277"/>
        <v>15275</v>
      </c>
      <c r="AB1069" s="333">
        <f t="shared" si="278"/>
        <v>-108225</v>
      </c>
      <c r="AC1069" s="327"/>
      <c r="AD1069" s="149"/>
      <c r="AE1069" s="327"/>
      <c r="AF1069" s="334" t="s">
        <v>341</v>
      </c>
      <c r="AG1069" s="334" t="s">
        <v>276</v>
      </c>
      <c r="AH1069" s="149" t="s">
        <v>39</v>
      </c>
      <c r="AI1069" s="149" t="s">
        <v>36</v>
      </c>
      <c r="AJ1069" s="335" t="s">
        <v>50</v>
      </c>
      <c r="AK1069" s="149"/>
      <c r="AL1069" s="327"/>
      <c r="AM1069" s="149"/>
      <c r="AN1069" s="327"/>
      <c r="AO1069" s="376" t="s">
        <v>4681</v>
      </c>
      <c r="AP1069" s="149" t="s">
        <v>4684</v>
      </c>
      <c r="AQ1069" s="332">
        <v>28409153400033</v>
      </c>
      <c r="AR1069" s="330" t="s">
        <v>4685</v>
      </c>
      <c r="AS1069" s="331"/>
      <c r="AT1069" s="149" t="s">
        <v>117</v>
      </c>
      <c r="AU1069" s="149" t="s">
        <v>4686</v>
      </c>
      <c r="AV1069" s="149" t="s">
        <v>322</v>
      </c>
      <c r="AW1069" s="149" t="s">
        <v>4687</v>
      </c>
      <c r="AX1069" s="336">
        <v>9800</v>
      </c>
      <c r="AY1069" s="336"/>
      <c r="AZ1069" s="336">
        <f t="shared" si="279"/>
        <v>3430</v>
      </c>
      <c r="BA1069" s="149"/>
      <c r="BB1069" s="149"/>
      <c r="BC1069" s="149"/>
      <c r="BD1069" s="160">
        <f t="shared" si="280"/>
        <v>0.10121457489878542</v>
      </c>
      <c r="BE1069" s="160">
        <f t="shared" si="281"/>
        <v>2.5000000000000001E-2</v>
      </c>
      <c r="BF1069" s="159">
        <f t="shared" si="282"/>
        <v>11</v>
      </c>
      <c r="BG1069" s="159">
        <f t="shared" si="283"/>
        <v>0</v>
      </c>
      <c r="BH1069" s="159">
        <f t="shared" si="284"/>
        <v>14</v>
      </c>
      <c r="BI1069" s="159">
        <f>LEN([7]Bank!AQ38)</f>
        <v>0</v>
      </c>
      <c r="BJ1069" s="159">
        <f t="shared" si="285"/>
        <v>11</v>
      </c>
    </row>
    <row r="1070" spans="1:62" s="159" customFormat="1" ht="17.25" thickTop="1" thickBot="1">
      <c r="A1070" s="326">
        <v>26586</v>
      </c>
      <c r="B1070" s="327">
        <v>42996</v>
      </c>
      <c r="C1070" s="149" t="s">
        <v>103</v>
      </c>
      <c r="D1070" s="151">
        <v>1000</v>
      </c>
      <c r="E1070" s="151"/>
      <c r="F1070" s="151"/>
      <c r="G1070" s="151">
        <f>D1070+E1070</f>
        <v>1000</v>
      </c>
      <c r="H1070" s="149"/>
      <c r="I1070" s="149"/>
      <c r="J1070" s="383">
        <v>114000</v>
      </c>
      <c r="K1070" s="151">
        <f t="shared" si="271"/>
        <v>100000.00000000001</v>
      </c>
      <c r="L1070" s="151">
        <f t="shared" si="270"/>
        <v>14000.000000000004</v>
      </c>
      <c r="M1070" s="369" t="s">
        <v>4688</v>
      </c>
      <c r="N1070" s="328"/>
      <c r="O1070" s="329"/>
      <c r="P1070" s="151">
        <f t="shared" si="276"/>
        <v>113000</v>
      </c>
      <c r="Q1070" s="327">
        <v>42997</v>
      </c>
      <c r="R1070" s="330" t="s">
        <v>4689</v>
      </c>
      <c r="S1070" s="330"/>
      <c r="T1070" s="331" t="s">
        <v>4690</v>
      </c>
      <c r="U1070" s="332">
        <v>27606230101806</v>
      </c>
      <c r="V1070" s="326"/>
      <c r="W1070" s="149" t="s">
        <v>380</v>
      </c>
      <c r="X1070" s="149"/>
      <c r="Y1070" s="149"/>
      <c r="Z1070" s="150"/>
      <c r="AA1070" s="151">
        <f t="shared" si="277"/>
        <v>1000</v>
      </c>
      <c r="AB1070" s="333">
        <f t="shared" si="278"/>
        <v>-113000</v>
      </c>
      <c r="AC1070" s="327"/>
      <c r="AD1070" s="149"/>
      <c r="AE1070" s="327"/>
      <c r="AF1070" s="334" t="s">
        <v>341</v>
      </c>
      <c r="AG1070" s="334" t="s">
        <v>276</v>
      </c>
      <c r="AH1070" s="149"/>
      <c r="AI1070" s="149"/>
      <c r="AJ1070" s="335"/>
      <c r="AK1070" s="149"/>
      <c r="AL1070" s="327"/>
      <c r="AM1070" s="149"/>
      <c r="AN1070" s="327"/>
      <c r="AO1070" s="327"/>
      <c r="AP1070" s="149"/>
      <c r="AQ1070" s="332"/>
      <c r="AR1070" s="330"/>
      <c r="AS1070" s="331"/>
      <c r="AT1070" s="149"/>
      <c r="AU1070" s="149"/>
      <c r="AV1070" s="149"/>
      <c r="AW1070" s="149"/>
      <c r="AX1070" s="336"/>
      <c r="AY1070" s="336"/>
      <c r="AZ1070" s="336">
        <f t="shared" si="279"/>
        <v>0</v>
      </c>
      <c r="BA1070" s="149"/>
      <c r="BB1070" s="149"/>
      <c r="BC1070" s="149"/>
      <c r="BD1070" s="160">
        <f t="shared" si="280"/>
        <v>8.771929824561403E-3</v>
      </c>
      <c r="BE1070" s="160">
        <f t="shared" si="281"/>
        <v>0</v>
      </c>
      <c r="BF1070" s="159">
        <f t="shared" si="282"/>
        <v>11</v>
      </c>
      <c r="BG1070" s="159">
        <f t="shared" si="283"/>
        <v>0</v>
      </c>
      <c r="BH1070" s="159">
        <f t="shared" si="284"/>
        <v>14</v>
      </c>
      <c r="BI1070" s="159">
        <f>LEN('[2]Daily Contracts'!AP56)</f>
        <v>0</v>
      </c>
      <c r="BJ1070" s="159">
        <f t="shared" si="285"/>
        <v>0</v>
      </c>
    </row>
    <row r="1071" spans="1:62" s="159" customFormat="1" ht="18" customHeight="1" thickTop="1" thickBot="1">
      <c r="A1071" s="326">
        <v>26813</v>
      </c>
      <c r="B1071" s="327">
        <v>43012</v>
      </c>
      <c r="C1071" s="149" t="s">
        <v>103</v>
      </c>
      <c r="D1071" s="151">
        <v>1760</v>
      </c>
      <c r="E1071" s="151"/>
      <c r="F1071" s="151"/>
      <c r="G1071" s="151">
        <v>1760</v>
      </c>
      <c r="H1071" s="149"/>
      <c r="I1071" s="149"/>
      <c r="J1071" s="383">
        <v>130000</v>
      </c>
      <c r="K1071" s="151">
        <v>114035.08771929826</v>
      </c>
      <c r="L1071" s="151">
        <v>15964.912280701757</v>
      </c>
      <c r="M1071" s="369" t="s">
        <v>4691</v>
      </c>
      <c r="N1071" s="328"/>
      <c r="O1071" s="329"/>
      <c r="P1071" s="151">
        <v>128240</v>
      </c>
      <c r="Q1071" s="327"/>
      <c r="R1071" s="330" t="s">
        <v>4692</v>
      </c>
      <c r="S1071" s="330"/>
      <c r="T1071" s="331"/>
      <c r="U1071" s="332">
        <v>28810230102276</v>
      </c>
      <c r="V1071" s="326"/>
      <c r="W1071" s="149"/>
      <c r="X1071" s="149"/>
      <c r="Y1071" s="149"/>
      <c r="Z1071" s="150"/>
      <c r="AA1071" s="151">
        <v>1760</v>
      </c>
      <c r="AB1071" s="333">
        <v>-128240</v>
      </c>
      <c r="AC1071" s="327"/>
      <c r="AD1071" s="149"/>
      <c r="AE1071" s="327"/>
      <c r="AF1071" s="334" t="s">
        <v>405</v>
      </c>
      <c r="AG1071" s="334" t="s">
        <v>336</v>
      </c>
      <c r="AH1071" s="149"/>
      <c r="AI1071" s="149"/>
      <c r="AJ1071" s="335"/>
      <c r="AK1071" s="149"/>
      <c r="AL1071" s="327"/>
      <c r="AM1071" s="149"/>
      <c r="AN1071" s="327"/>
      <c r="AO1071" s="327"/>
      <c r="AP1071" s="149"/>
      <c r="AQ1071" s="332"/>
      <c r="AR1071" s="330"/>
      <c r="AS1071" s="331"/>
      <c r="AT1071" s="149"/>
      <c r="AU1071" s="149"/>
      <c r="AV1071" s="149"/>
      <c r="AW1071" s="149"/>
      <c r="AX1071" s="336"/>
      <c r="AY1071" s="336"/>
      <c r="AZ1071" s="336">
        <v>0</v>
      </c>
      <c r="BA1071" s="149"/>
      <c r="BB1071" s="149"/>
      <c r="BC1071" s="149"/>
      <c r="BD1071" s="160">
        <v>1.3538461538461539E-2</v>
      </c>
      <c r="BE1071" s="160">
        <v>0</v>
      </c>
      <c r="BF1071" s="159">
        <v>11</v>
      </c>
      <c r="BG1071" s="159">
        <v>0</v>
      </c>
      <c r="BH1071" s="159">
        <v>14</v>
      </c>
      <c r="BI1071" s="159">
        <v>0</v>
      </c>
      <c r="BJ1071" s="159">
        <v>0</v>
      </c>
    </row>
    <row r="1072" spans="1:62" s="159" customFormat="1" ht="17.25" thickTop="1" thickBot="1">
      <c r="A1072" s="326">
        <v>26654</v>
      </c>
      <c r="B1072" s="327">
        <v>43000</v>
      </c>
      <c r="C1072" s="149" t="s">
        <v>103</v>
      </c>
      <c r="D1072" s="151">
        <v>15000</v>
      </c>
      <c r="E1072" s="151"/>
      <c r="F1072" s="151"/>
      <c r="G1072" s="151">
        <v>15000</v>
      </c>
      <c r="H1072" s="149" t="s">
        <v>2492</v>
      </c>
      <c r="I1072" s="149"/>
      <c r="J1072" s="383">
        <v>120000</v>
      </c>
      <c r="K1072" s="151">
        <v>105263.15789473685</v>
      </c>
      <c r="L1072" s="151">
        <v>14736.84210526316</v>
      </c>
      <c r="M1072" s="369" t="s">
        <v>4693</v>
      </c>
      <c r="N1072" s="328"/>
      <c r="O1072" s="329"/>
      <c r="P1072" s="151">
        <v>105000</v>
      </c>
      <c r="Q1072" s="327">
        <v>43002</v>
      </c>
      <c r="R1072" s="330" t="s">
        <v>4694</v>
      </c>
      <c r="S1072" s="330"/>
      <c r="T1072" s="331"/>
      <c r="U1072" s="332">
        <v>26305130101759</v>
      </c>
      <c r="V1072" s="326"/>
      <c r="W1072" s="159" t="s">
        <v>403</v>
      </c>
      <c r="X1072" s="149"/>
      <c r="Y1072" s="149"/>
      <c r="Z1072" s="150"/>
      <c r="AA1072" s="151">
        <v>15000</v>
      </c>
      <c r="AB1072" s="333">
        <v>-105000</v>
      </c>
      <c r="AC1072" s="327"/>
      <c r="AD1072" s="149"/>
      <c r="AE1072" s="327"/>
      <c r="AF1072" s="334" t="s">
        <v>340</v>
      </c>
      <c r="AG1072" s="334" t="s">
        <v>336</v>
      </c>
      <c r="AH1072" s="149"/>
      <c r="AI1072" s="149"/>
      <c r="AJ1072" s="335"/>
      <c r="AK1072" s="149"/>
      <c r="AL1072" s="327"/>
      <c r="AM1072" s="149"/>
      <c r="AN1072" s="327"/>
      <c r="AO1072" s="327"/>
      <c r="AP1072" s="149"/>
      <c r="AQ1072" s="332"/>
      <c r="AR1072" s="330"/>
      <c r="AS1072" s="331"/>
      <c r="AT1072" s="149"/>
      <c r="AU1072" s="149"/>
      <c r="AV1072" s="149"/>
      <c r="AW1072" s="149"/>
      <c r="AX1072" s="336"/>
      <c r="AY1072" s="336"/>
      <c r="AZ1072" s="336">
        <v>0</v>
      </c>
      <c r="BA1072" s="149"/>
      <c r="BB1072" s="149"/>
      <c r="BC1072" s="149"/>
      <c r="BD1072" s="160">
        <v>0.125</v>
      </c>
      <c r="BE1072" s="160">
        <v>0</v>
      </c>
      <c r="BF1072" s="159">
        <v>11</v>
      </c>
      <c r="BG1072" s="159">
        <v>0</v>
      </c>
      <c r="BH1072" s="159">
        <v>14</v>
      </c>
      <c r="BI1072" s="159">
        <v>0</v>
      </c>
      <c r="BJ1072" s="159">
        <v>0</v>
      </c>
    </row>
    <row r="1073" spans="1:62" ht="17.25" thickTop="1" thickBot="1">
      <c r="A1073" s="70" t="s">
        <v>287</v>
      </c>
      <c r="B1073" s="71" t="s">
        <v>288</v>
      </c>
      <c r="C1073" s="3" t="s">
        <v>103</v>
      </c>
      <c r="D1073" s="45">
        <v>12350</v>
      </c>
      <c r="E1073" s="45">
        <v>2250</v>
      </c>
      <c r="F1073" s="45">
        <f t="shared" ref="F1073:F1078" si="286">D1073+E1073</f>
        <v>14600</v>
      </c>
      <c r="G1073" s="387" t="s">
        <v>214</v>
      </c>
      <c r="H1073" s="3">
        <v>4</v>
      </c>
      <c r="I1073" s="39">
        <v>123500</v>
      </c>
      <c r="J1073" s="45">
        <f t="shared" ref="J1073:J1078" si="287">I1073/(1.14)</f>
        <v>108333.33333333334</v>
      </c>
      <c r="K1073" s="45">
        <f t="shared" ref="K1073:K1078" si="288">J1073*0.14</f>
        <v>15166.66666666667</v>
      </c>
      <c r="L1073" s="3" t="s">
        <v>289</v>
      </c>
      <c r="M1073" s="72">
        <v>5809</v>
      </c>
      <c r="N1073" s="73">
        <v>24</v>
      </c>
      <c r="O1073" s="45">
        <f t="shared" ref="O1073:O1078" si="289">I1073-D1073</f>
        <v>111150</v>
      </c>
      <c r="P1073" s="71">
        <v>42976</v>
      </c>
      <c r="Q1073" s="74" t="s">
        <v>290</v>
      </c>
      <c r="R1073" s="74"/>
      <c r="S1073" s="75" t="s">
        <v>291</v>
      </c>
      <c r="T1073" s="76">
        <v>28609261900386</v>
      </c>
      <c r="U1073" s="70"/>
      <c r="V1073" s="77" t="s">
        <v>292</v>
      </c>
      <c r="W1073" s="3"/>
      <c r="X1073" s="3" t="s">
        <v>293</v>
      </c>
      <c r="Y1073" s="39"/>
      <c r="Z1073" s="91">
        <f t="shared" ref="Z1073:Z1078" si="290">IF(AG1073="Corporate",(I1073/2),IF(G1073="Club",I1073,(F1073+Y1073)))</f>
        <v>14600</v>
      </c>
      <c r="AA1073" s="92">
        <f t="shared" ref="AA1073:AA1078" si="291">(F1073+Y1073)-I1073</f>
        <v>-108900</v>
      </c>
      <c r="AB1073" s="71"/>
      <c r="AC1073" s="3"/>
      <c r="AD1073" s="71"/>
      <c r="AE1073" s="78" t="s">
        <v>285</v>
      </c>
      <c r="AF1073" s="78" t="s">
        <v>286</v>
      </c>
      <c r="AG1073" s="3" t="s">
        <v>39</v>
      </c>
      <c r="AH1073" s="3" t="s">
        <v>36</v>
      </c>
      <c r="AI1073" s="79" t="s">
        <v>50</v>
      </c>
      <c r="AJ1073" s="3"/>
      <c r="AK1073" s="71"/>
      <c r="AL1073" s="3"/>
      <c r="AM1073" s="71"/>
      <c r="AN1073" s="71" t="s">
        <v>289</v>
      </c>
      <c r="AO1073" s="3" t="s">
        <v>319</v>
      </c>
      <c r="AP1073" s="76">
        <v>28805060103872</v>
      </c>
      <c r="AQ1073" s="74" t="s">
        <v>320</v>
      </c>
      <c r="AR1073" s="3"/>
      <c r="AS1073" s="3" t="s">
        <v>117</v>
      </c>
      <c r="AT1073" s="3" t="s">
        <v>321</v>
      </c>
      <c r="AU1073" s="3" t="s">
        <v>322</v>
      </c>
      <c r="AV1073" s="3" t="s">
        <v>323</v>
      </c>
      <c r="AW1073" s="1"/>
      <c r="AX1073" s="1"/>
      <c r="AY1073" s="1">
        <f t="shared" ref="AY1073:AY1078" si="292">(AW1073*35%)-AX1073</f>
        <v>0</v>
      </c>
      <c r="AZ1073" s="3"/>
      <c r="BA1073" s="3"/>
      <c r="BB1073" s="3" t="s">
        <v>324</v>
      </c>
      <c r="BC1073" s="80">
        <f t="shared" ref="BC1073:BC1078" si="293">D1073/I1073</f>
        <v>0.1</v>
      </c>
      <c r="BD1073" s="80">
        <f t="shared" ref="BD1073:BD1078" si="294">E1073/O1073</f>
        <v>2.0242914979757085E-2</v>
      </c>
      <c r="BE1073" s="81">
        <f t="shared" ref="BE1073:BF1075" si="295">LEN(Q1073)</f>
        <v>11</v>
      </c>
      <c r="BF1073" s="81">
        <f t="shared" si="295"/>
        <v>0</v>
      </c>
      <c r="BG1073" s="81">
        <f t="shared" ref="BG1073:BG1078" si="296">LEN(T1073)</f>
        <v>14</v>
      </c>
      <c r="BH1073" s="81">
        <f t="shared" ref="BH1073:BI1075" si="297">LEN(AP1073)</f>
        <v>14</v>
      </c>
      <c r="BI1073" s="81">
        <f t="shared" si="297"/>
        <v>11</v>
      </c>
    </row>
    <row r="1074" spans="1:62" ht="17.25" thickTop="1" thickBot="1">
      <c r="A1074" s="70" t="s">
        <v>306</v>
      </c>
      <c r="B1074" s="71" t="s">
        <v>307</v>
      </c>
      <c r="C1074" s="3" t="s">
        <v>103</v>
      </c>
      <c r="D1074" s="45">
        <v>12000</v>
      </c>
      <c r="E1074" s="45">
        <v>2200</v>
      </c>
      <c r="F1074" s="45">
        <f t="shared" si="286"/>
        <v>14200</v>
      </c>
      <c r="G1074" s="387" t="s">
        <v>214</v>
      </c>
      <c r="H1074" s="3">
        <v>4</v>
      </c>
      <c r="I1074" s="39">
        <v>120000</v>
      </c>
      <c r="J1074" s="45">
        <f t="shared" si="287"/>
        <v>105263.15789473685</v>
      </c>
      <c r="K1074" s="45">
        <f t="shared" si="288"/>
        <v>14736.84210526316</v>
      </c>
      <c r="L1074" s="3" t="s">
        <v>308</v>
      </c>
      <c r="M1074" s="72">
        <v>5644</v>
      </c>
      <c r="N1074" s="73">
        <v>24</v>
      </c>
      <c r="O1074" s="45">
        <f t="shared" si="289"/>
        <v>108000</v>
      </c>
      <c r="P1074" s="71">
        <v>42990</v>
      </c>
      <c r="Q1074" s="74" t="s">
        <v>309</v>
      </c>
      <c r="R1074" s="74"/>
      <c r="S1074" s="75" t="s">
        <v>310</v>
      </c>
      <c r="T1074" s="76">
        <v>28810120100782</v>
      </c>
      <c r="U1074" s="70"/>
      <c r="V1074" s="77" t="s">
        <v>311</v>
      </c>
      <c r="W1074" s="3"/>
      <c r="X1074" s="3" t="s">
        <v>312</v>
      </c>
      <c r="Y1074" s="39"/>
      <c r="Z1074" s="91">
        <f t="shared" si="290"/>
        <v>14200</v>
      </c>
      <c r="AA1074" s="92">
        <f t="shared" si="291"/>
        <v>-105800</v>
      </c>
      <c r="AB1074" s="71"/>
      <c r="AC1074" s="3"/>
      <c r="AD1074" s="71"/>
      <c r="AE1074" s="78" t="s">
        <v>284</v>
      </c>
      <c r="AF1074" s="78" t="s">
        <v>280</v>
      </c>
      <c r="AG1074" s="3" t="s">
        <v>39</v>
      </c>
      <c r="AH1074" s="3" t="s">
        <v>47</v>
      </c>
      <c r="AI1074" s="79" t="s">
        <v>50</v>
      </c>
      <c r="AJ1074" s="3"/>
      <c r="AK1074" s="71"/>
      <c r="AL1074" s="3"/>
      <c r="AM1074" s="71"/>
      <c r="AN1074" s="71" t="s">
        <v>329</v>
      </c>
      <c r="AO1074" s="3" t="s">
        <v>308</v>
      </c>
      <c r="AP1074" s="76">
        <v>27809220100915</v>
      </c>
      <c r="AQ1074" s="74" t="s">
        <v>330</v>
      </c>
      <c r="AR1074" s="3"/>
      <c r="AS1074" s="3" t="s">
        <v>117</v>
      </c>
      <c r="AT1074" s="3" t="s">
        <v>331</v>
      </c>
      <c r="AU1074" s="3" t="s">
        <v>332</v>
      </c>
      <c r="AV1074" s="3" t="s">
        <v>196</v>
      </c>
      <c r="AW1074" s="1">
        <v>17800</v>
      </c>
      <c r="AX1074" s="1"/>
      <c r="AY1074" s="1">
        <f t="shared" si="292"/>
        <v>6230</v>
      </c>
      <c r="AZ1074" s="3"/>
      <c r="BA1074" s="3"/>
      <c r="BB1074" s="3"/>
      <c r="BC1074" s="80">
        <f t="shared" si="293"/>
        <v>0.1</v>
      </c>
      <c r="BD1074" s="80">
        <f t="shared" si="294"/>
        <v>2.0370370370370372E-2</v>
      </c>
      <c r="BE1074" s="81">
        <f t="shared" si="295"/>
        <v>11</v>
      </c>
      <c r="BF1074" s="81">
        <f t="shared" si="295"/>
        <v>0</v>
      </c>
      <c r="BG1074" s="81">
        <f t="shared" si="296"/>
        <v>14</v>
      </c>
      <c r="BH1074" s="81">
        <f t="shared" si="297"/>
        <v>14</v>
      </c>
      <c r="BI1074" s="81">
        <f t="shared" si="297"/>
        <v>11</v>
      </c>
    </row>
    <row r="1075" spans="1:62" ht="17.25" thickTop="1" thickBot="1">
      <c r="A1075" s="70">
        <v>26478</v>
      </c>
      <c r="B1075" s="71">
        <v>42986</v>
      </c>
      <c r="C1075" s="3" t="s">
        <v>103</v>
      </c>
      <c r="D1075" s="45">
        <v>16000</v>
      </c>
      <c r="E1075" s="45"/>
      <c r="F1075" s="111">
        <f t="shared" si="286"/>
        <v>16000</v>
      </c>
      <c r="G1075" s="3"/>
      <c r="H1075" s="3">
        <v>4</v>
      </c>
      <c r="I1075" s="39">
        <v>120000</v>
      </c>
      <c r="J1075" s="45">
        <f t="shared" si="287"/>
        <v>105263.15789473685</v>
      </c>
      <c r="K1075" s="45">
        <f t="shared" si="288"/>
        <v>14736.84210526316</v>
      </c>
      <c r="L1075" s="3" t="s">
        <v>383</v>
      </c>
      <c r="M1075" s="72"/>
      <c r="N1075" s="73"/>
      <c r="O1075" s="45">
        <f t="shared" si="289"/>
        <v>104000</v>
      </c>
      <c r="P1075" s="71">
        <v>42986</v>
      </c>
      <c r="Q1075" s="74" t="s">
        <v>384</v>
      </c>
      <c r="R1075" s="74"/>
      <c r="S1075" s="75"/>
      <c r="T1075" s="76">
        <v>28603100108471</v>
      </c>
      <c r="U1075" s="70"/>
      <c r="V1075" s="3" t="s">
        <v>385</v>
      </c>
      <c r="W1075" s="3"/>
      <c r="X1075" s="3"/>
      <c r="Y1075" s="39"/>
      <c r="Z1075" s="91">
        <f t="shared" si="290"/>
        <v>16000</v>
      </c>
      <c r="AA1075" s="92">
        <f t="shared" si="291"/>
        <v>-104000</v>
      </c>
      <c r="AB1075" s="71"/>
      <c r="AC1075" s="3"/>
      <c r="AD1075" s="71"/>
      <c r="AE1075" s="78" t="s">
        <v>279</v>
      </c>
      <c r="AF1075" s="78" t="s">
        <v>280</v>
      </c>
      <c r="AG1075" s="3"/>
      <c r="AH1075" s="3"/>
      <c r="AI1075" s="79"/>
      <c r="AJ1075" s="3"/>
      <c r="AK1075" s="71"/>
      <c r="AL1075" s="3"/>
      <c r="AM1075" s="71"/>
      <c r="AN1075" s="71"/>
      <c r="AO1075" s="3"/>
      <c r="AP1075" s="76"/>
      <c r="AQ1075" s="74"/>
      <c r="AR1075" s="3"/>
      <c r="AS1075" s="3"/>
      <c r="AT1075" s="3"/>
      <c r="AU1075" s="3"/>
      <c r="AV1075" s="3"/>
      <c r="AW1075" s="1"/>
      <c r="AX1075" s="1"/>
      <c r="AY1075" s="1">
        <f t="shared" si="292"/>
        <v>0</v>
      </c>
      <c r="AZ1075" s="3"/>
      <c r="BA1075" s="3"/>
      <c r="BB1075" s="3"/>
      <c r="BC1075" s="80">
        <f t="shared" si="293"/>
        <v>0.13333333333333333</v>
      </c>
      <c r="BD1075" s="80">
        <f t="shared" si="294"/>
        <v>0</v>
      </c>
      <c r="BE1075" s="81">
        <f t="shared" si="295"/>
        <v>11</v>
      </c>
      <c r="BF1075" s="81">
        <f t="shared" si="295"/>
        <v>0</v>
      </c>
      <c r="BG1075" s="81">
        <f t="shared" si="296"/>
        <v>14</v>
      </c>
      <c r="BH1075" s="81">
        <f t="shared" si="297"/>
        <v>0</v>
      </c>
      <c r="BI1075" s="81">
        <f t="shared" si="297"/>
        <v>0</v>
      </c>
    </row>
    <row r="1076" spans="1:62" ht="17.25" thickTop="1" thickBot="1">
      <c r="A1076" s="70">
        <v>27025</v>
      </c>
      <c r="B1076" s="71">
        <v>43027</v>
      </c>
      <c r="C1076" s="3" t="s">
        <v>103</v>
      </c>
      <c r="D1076" s="45">
        <v>7000</v>
      </c>
      <c r="E1076" s="45">
        <v>1300</v>
      </c>
      <c r="F1076" s="45">
        <f t="shared" si="286"/>
        <v>8300</v>
      </c>
      <c r="G1076" s="387" t="s">
        <v>214</v>
      </c>
      <c r="H1076" s="3">
        <v>4</v>
      </c>
      <c r="I1076" s="39">
        <v>70000</v>
      </c>
      <c r="J1076" s="45">
        <f t="shared" si="287"/>
        <v>61403.508771929832</v>
      </c>
      <c r="K1076" s="45">
        <f t="shared" si="288"/>
        <v>8596.4912280701774</v>
      </c>
      <c r="L1076" s="3" t="s">
        <v>4703</v>
      </c>
      <c r="M1076" s="72">
        <v>2388</v>
      </c>
      <c r="N1076" s="73">
        <v>36</v>
      </c>
      <c r="O1076" s="45">
        <f t="shared" si="289"/>
        <v>63000</v>
      </c>
      <c r="P1076" s="71">
        <v>43031</v>
      </c>
      <c r="Q1076" s="74" t="s">
        <v>4704</v>
      </c>
      <c r="R1076" s="74"/>
      <c r="S1076" s="75"/>
      <c r="T1076" s="76">
        <v>26102021300107</v>
      </c>
      <c r="U1076" s="70"/>
      <c r="V1076" s="149" t="s">
        <v>4709</v>
      </c>
      <c r="W1076" s="3"/>
      <c r="X1076" s="3" t="s">
        <v>4695</v>
      </c>
      <c r="Y1076" s="39"/>
      <c r="Z1076" s="91">
        <f t="shared" si="290"/>
        <v>8300</v>
      </c>
      <c r="AA1076" s="92">
        <f t="shared" si="291"/>
        <v>-61700</v>
      </c>
      <c r="AB1076" s="71"/>
      <c r="AC1076" s="3"/>
      <c r="AD1076" s="71"/>
      <c r="AE1076" s="78" t="s">
        <v>285</v>
      </c>
      <c r="AF1076" s="78" t="s">
        <v>286</v>
      </c>
      <c r="AG1076" s="3" t="s">
        <v>39</v>
      </c>
      <c r="AH1076" s="3" t="s">
        <v>94</v>
      </c>
      <c r="AI1076" s="79" t="s">
        <v>50</v>
      </c>
      <c r="AJ1076" s="3"/>
      <c r="AK1076" s="71"/>
      <c r="AL1076" s="3"/>
      <c r="AM1076" s="71"/>
      <c r="AN1076" s="3" t="s">
        <v>4703</v>
      </c>
      <c r="AO1076" s="3"/>
      <c r="AP1076" s="76"/>
      <c r="AQ1076" s="74"/>
      <c r="AR1076" s="3"/>
      <c r="AS1076" s="3" t="s">
        <v>117</v>
      </c>
      <c r="AT1076" s="3" t="s">
        <v>4708</v>
      </c>
      <c r="AU1076" s="3" t="s">
        <v>278</v>
      </c>
      <c r="AV1076" s="3" t="s">
        <v>278</v>
      </c>
      <c r="AW1076" s="1">
        <v>14200</v>
      </c>
      <c r="AX1076" s="1"/>
      <c r="AY1076" s="1">
        <f t="shared" si="292"/>
        <v>4970</v>
      </c>
      <c r="AZ1076" s="3" t="s">
        <v>4696</v>
      </c>
      <c r="BA1076" s="3"/>
      <c r="BB1076" s="3"/>
      <c r="BC1076" s="80">
        <f t="shared" si="293"/>
        <v>0.1</v>
      </c>
      <c r="BD1076" s="80">
        <f t="shared" si="294"/>
        <v>2.0634920634920634E-2</v>
      </c>
      <c r="BE1076" s="81">
        <f t="shared" ref="BE1076:BF1078" si="298">LEN(Q1076)</f>
        <v>11</v>
      </c>
      <c r="BF1076" s="81">
        <f t="shared" si="298"/>
        <v>0</v>
      </c>
      <c r="BG1076" s="81">
        <f t="shared" si="296"/>
        <v>14</v>
      </c>
      <c r="BH1076" s="81">
        <f t="shared" ref="BH1076:BI1078" si="299">LEN(AP1076)</f>
        <v>0</v>
      </c>
      <c r="BI1076" s="81">
        <f t="shared" si="299"/>
        <v>0</v>
      </c>
      <c r="BJ1076" s="81">
        <f ca="1">Reports!$B$1-Cancel!P1076</f>
        <v>43</v>
      </c>
    </row>
    <row r="1077" spans="1:62" s="404" customFormat="1" ht="17.25" thickTop="1" thickBot="1">
      <c r="A1077" s="393" t="s">
        <v>4713</v>
      </c>
      <c r="B1077" s="394" t="s">
        <v>4714</v>
      </c>
      <c r="C1077" s="390" t="s">
        <v>103</v>
      </c>
      <c r="D1077" s="392">
        <f>123500-111150</f>
        <v>12350</v>
      </c>
      <c r="E1077" s="392">
        <f>1000+13573-12350</f>
        <v>2223</v>
      </c>
      <c r="F1077" s="392">
        <f t="shared" si="286"/>
        <v>14573</v>
      </c>
      <c r="G1077" s="407" t="s">
        <v>214</v>
      </c>
      <c r="H1077" s="390">
        <v>4</v>
      </c>
      <c r="I1077" s="391">
        <v>123500</v>
      </c>
      <c r="J1077" s="392">
        <f t="shared" si="287"/>
        <v>108333.33333333334</v>
      </c>
      <c r="K1077" s="392">
        <f t="shared" si="288"/>
        <v>15166.66666666667</v>
      </c>
      <c r="L1077" s="409" t="s">
        <v>4697</v>
      </c>
      <c r="M1077" s="395">
        <v>3053</v>
      </c>
      <c r="N1077" s="396">
        <v>60</v>
      </c>
      <c r="O1077" s="392">
        <f t="shared" si="289"/>
        <v>111150</v>
      </c>
      <c r="P1077" s="394">
        <v>43034</v>
      </c>
      <c r="Q1077" s="397" t="s">
        <v>4698</v>
      </c>
      <c r="R1077" s="397" t="s">
        <v>4699</v>
      </c>
      <c r="S1077" s="398"/>
      <c r="T1077" s="399">
        <v>28003221402434</v>
      </c>
      <c r="U1077" s="393"/>
      <c r="V1077" s="400" t="s">
        <v>109</v>
      </c>
      <c r="W1077" s="390"/>
      <c r="X1077" s="390" t="s">
        <v>4712</v>
      </c>
      <c r="Y1077" s="391"/>
      <c r="Z1077" s="405">
        <f t="shared" si="290"/>
        <v>14573</v>
      </c>
      <c r="AA1077" s="406">
        <f t="shared" si="291"/>
        <v>-108927</v>
      </c>
      <c r="AB1077" s="394"/>
      <c r="AC1077" s="390"/>
      <c r="AD1077" s="394"/>
      <c r="AE1077" s="401" t="s">
        <v>343</v>
      </c>
      <c r="AF1077" s="401" t="s">
        <v>280</v>
      </c>
      <c r="AG1077" s="390" t="s">
        <v>39</v>
      </c>
      <c r="AH1077" s="390" t="s">
        <v>36</v>
      </c>
      <c r="AI1077" s="402" t="s">
        <v>50</v>
      </c>
      <c r="AJ1077" s="390"/>
      <c r="AK1077" s="394"/>
      <c r="AL1077" s="390"/>
      <c r="AM1077" s="394"/>
      <c r="AN1077" s="390" t="s">
        <v>4697</v>
      </c>
      <c r="AO1077" s="390" t="s">
        <v>4715</v>
      </c>
      <c r="AP1077" s="399">
        <v>28202011408505</v>
      </c>
      <c r="AQ1077" s="397"/>
      <c r="AR1077" s="390"/>
      <c r="AS1077" s="390"/>
      <c r="AT1077" s="390" t="s">
        <v>4716</v>
      </c>
      <c r="AU1077" s="390" t="s">
        <v>278</v>
      </c>
      <c r="AV1077" s="390" t="s">
        <v>278</v>
      </c>
      <c r="AW1077" s="389">
        <v>15800</v>
      </c>
      <c r="AX1077" s="389"/>
      <c r="AY1077" s="389">
        <f t="shared" si="292"/>
        <v>5530</v>
      </c>
      <c r="AZ1077" s="390" t="s">
        <v>4696</v>
      </c>
      <c r="BA1077" s="390"/>
      <c r="BB1077" s="390"/>
      <c r="BC1077" s="403">
        <f t="shared" si="293"/>
        <v>0.1</v>
      </c>
      <c r="BD1077" s="403">
        <f t="shared" si="294"/>
        <v>0.02</v>
      </c>
      <c r="BE1077" s="404">
        <f t="shared" si="298"/>
        <v>11</v>
      </c>
      <c r="BF1077" s="404">
        <f t="shared" si="298"/>
        <v>11</v>
      </c>
      <c r="BG1077" s="404">
        <f t="shared" si="296"/>
        <v>14</v>
      </c>
      <c r="BH1077" s="404">
        <f t="shared" si="299"/>
        <v>14</v>
      </c>
      <c r="BI1077" s="404">
        <f t="shared" si="299"/>
        <v>0</v>
      </c>
    </row>
    <row r="1078" spans="1:62" s="404" customFormat="1" ht="17.25" thickTop="1" thickBot="1">
      <c r="A1078" s="393" t="s">
        <v>4717</v>
      </c>
      <c r="B1078" s="394" t="s">
        <v>4714</v>
      </c>
      <c r="C1078" s="390" t="s">
        <v>103</v>
      </c>
      <c r="D1078" s="392">
        <f>131250-118125</f>
        <v>13125</v>
      </c>
      <c r="E1078" s="392">
        <f>14488+1000-13125</f>
        <v>2363</v>
      </c>
      <c r="F1078" s="392">
        <f t="shared" si="286"/>
        <v>15488</v>
      </c>
      <c r="G1078" s="407" t="s">
        <v>214</v>
      </c>
      <c r="H1078" s="390">
        <v>4</v>
      </c>
      <c r="I1078" s="391">
        <v>131250</v>
      </c>
      <c r="J1078" s="392">
        <f t="shared" si="287"/>
        <v>115131.57894736843</v>
      </c>
      <c r="K1078" s="392">
        <f t="shared" si="288"/>
        <v>16118.421052631582</v>
      </c>
      <c r="L1078" s="409" t="s">
        <v>4700</v>
      </c>
      <c r="M1078" s="395">
        <v>3244</v>
      </c>
      <c r="N1078" s="396">
        <v>60</v>
      </c>
      <c r="O1078" s="392">
        <f t="shared" si="289"/>
        <v>118125</v>
      </c>
      <c r="P1078" s="394">
        <v>43034</v>
      </c>
      <c r="Q1078" s="397" t="s">
        <v>4701</v>
      </c>
      <c r="R1078" s="397" t="s">
        <v>4702</v>
      </c>
      <c r="S1078" s="398"/>
      <c r="T1078" s="399">
        <v>28107121402216</v>
      </c>
      <c r="U1078" s="393"/>
      <c r="V1078" s="400" t="s">
        <v>4725</v>
      </c>
      <c r="W1078" s="390"/>
      <c r="X1078" s="390" t="s">
        <v>4718</v>
      </c>
      <c r="Y1078" s="391"/>
      <c r="Z1078" s="405">
        <f t="shared" si="290"/>
        <v>15488</v>
      </c>
      <c r="AA1078" s="406">
        <f t="shared" si="291"/>
        <v>-115762</v>
      </c>
      <c r="AB1078" s="394"/>
      <c r="AC1078" s="390"/>
      <c r="AD1078" s="394"/>
      <c r="AE1078" s="401" t="s">
        <v>343</v>
      </c>
      <c r="AF1078" s="401" t="s">
        <v>280</v>
      </c>
      <c r="AG1078" s="390" t="s">
        <v>39</v>
      </c>
      <c r="AH1078" s="390" t="s">
        <v>36</v>
      </c>
      <c r="AI1078" s="402" t="s">
        <v>50</v>
      </c>
      <c r="AJ1078" s="390"/>
      <c r="AK1078" s="394"/>
      <c r="AL1078" s="390"/>
      <c r="AM1078" s="394"/>
      <c r="AN1078" s="390" t="s">
        <v>4700</v>
      </c>
      <c r="AO1078" s="390" t="s">
        <v>4719</v>
      </c>
      <c r="AP1078" s="399">
        <v>28611201404481</v>
      </c>
      <c r="AQ1078" s="397" t="s">
        <v>4701</v>
      </c>
      <c r="AR1078" s="390"/>
      <c r="AS1078" s="390"/>
      <c r="AT1078" s="390" t="s">
        <v>4697</v>
      </c>
      <c r="AU1078" s="390" t="s">
        <v>278</v>
      </c>
      <c r="AV1078" s="390" t="s">
        <v>278</v>
      </c>
      <c r="AW1078" s="389">
        <v>12000</v>
      </c>
      <c r="AX1078" s="389"/>
      <c r="AY1078" s="389">
        <f t="shared" si="292"/>
        <v>4200</v>
      </c>
      <c r="AZ1078" s="390" t="s">
        <v>4696</v>
      </c>
      <c r="BA1078" s="390"/>
      <c r="BB1078" s="390"/>
      <c r="BC1078" s="403">
        <f t="shared" si="293"/>
        <v>0.1</v>
      </c>
      <c r="BD1078" s="403">
        <f t="shared" si="294"/>
        <v>2.0004232804232806E-2</v>
      </c>
      <c r="BE1078" s="404">
        <f t="shared" si="298"/>
        <v>11</v>
      </c>
      <c r="BF1078" s="404">
        <f t="shared" si="298"/>
        <v>11</v>
      </c>
      <c r="BG1078" s="404">
        <f t="shared" si="296"/>
        <v>14</v>
      </c>
      <c r="BH1078" s="404">
        <f t="shared" si="299"/>
        <v>14</v>
      </c>
      <c r="BI1078" s="404">
        <f t="shared" si="299"/>
        <v>11</v>
      </c>
    </row>
    <row r="1079" spans="1:62" s="404" customFormat="1" ht="17.25" thickTop="1" thickBot="1">
      <c r="A1079" s="393">
        <v>10385</v>
      </c>
      <c r="B1079" s="394">
        <v>43036</v>
      </c>
      <c r="C1079" s="390" t="s">
        <v>4727</v>
      </c>
      <c r="D1079" s="392">
        <v>100000</v>
      </c>
      <c r="E1079" s="392"/>
      <c r="F1079" s="392">
        <f t="shared" ref="F1079:F1084" si="300">D1079+E1079</f>
        <v>100000</v>
      </c>
      <c r="G1079" s="390" t="s">
        <v>213</v>
      </c>
      <c r="H1079" s="390">
        <v>4</v>
      </c>
      <c r="I1079" s="391">
        <v>125000</v>
      </c>
      <c r="J1079" s="392">
        <f t="shared" ref="J1079:J1084" si="301">I1079/(1.14)</f>
        <v>109649.12280701756</v>
      </c>
      <c r="K1079" s="392">
        <f t="shared" ref="K1079:K1084" si="302">J1079*0.14</f>
        <v>15350.87719298246</v>
      </c>
      <c r="L1079" s="409" t="s">
        <v>4728</v>
      </c>
      <c r="M1079" s="395"/>
      <c r="N1079" s="396"/>
      <c r="O1079" s="392">
        <f t="shared" ref="O1079:O1084" si="303">I1079-D1079</f>
        <v>25000</v>
      </c>
      <c r="P1079" s="394"/>
      <c r="Q1079" s="397" t="s">
        <v>4729</v>
      </c>
      <c r="R1079" s="397"/>
      <c r="S1079" s="398" t="s">
        <v>4730</v>
      </c>
      <c r="T1079" s="399">
        <v>24712070101514</v>
      </c>
      <c r="U1079" s="393"/>
      <c r="V1079" s="400" t="s">
        <v>4731</v>
      </c>
      <c r="W1079" s="390"/>
      <c r="X1079" s="390"/>
      <c r="Y1079" s="391"/>
      <c r="Z1079" s="405">
        <f>IF(AG1079="Corporate",(I1079/2),IF(G1079="Club",I1079,(F1079+Y1079)))</f>
        <v>100000</v>
      </c>
      <c r="AA1079" s="406">
        <f t="shared" ref="AA1079:AA1084" si="304">(F1079+Y1079)-I1079</f>
        <v>-25000</v>
      </c>
      <c r="AB1079" s="394"/>
      <c r="AC1079" s="390"/>
      <c r="AD1079" s="394"/>
      <c r="AE1079" s="401" t="s">
        <v>279</v>
      </c>
      <c r="AF1079" s="401" t="s">
        <v>280</v>
      </c>
      <c r="AG1079" s="390"/>
      <c r="AH1079" s="390"/>
      <c r="AI1079" s="402"/>
      <c r="AJ1079" s="390"/>
      <c r="AK1079" s="394"/>
      <c r="AL1079" s="390"/>
      <c r="AM1079" s="394"/>
      <c r="AN1079" s="394"/>
      <c r="AO1079" s="390"/>
      <c r="AP1079" s="399"/>
      <c r="AQ1079" s="397"/>
      <c r="AR1079" s="390"/>
      <c r="AS1079" s="390"/>
      <c r="AT1079" s="390"/>
      <c r="AU1079" s="390"/>
      <c r="AV1079" s="390"/>
      <c r="AW1079" s="389"/>
      <c r="AX1079" s="389"/>
      <c r="AY1079" s="389">
        <f t="shared" ref="AY1079:AY1084" si="305">(AW1079*35%)-AX1079</f>
        <v>0</v>
      </c>
      <c r="AZ1079" s="390"/>
      <c r="BA1079" s="390"/>
      <c r="BB1079" s="390"/>
      <c r="BC1079" s="403">
        <f t="shared" ref="BC1079:BC1084" si="306">D1079/I1079</f>
        <v>0.8</v>
      </c>
      <c r="BD1079" s="403">
        <f t="shared" ref="BD1079:BD1084" si="307">E1079/O1079</f>
        <v>0</v>
      </c>
      <c r="BE1079" s="404">
        <f t="shared" ref="BE1079:BF1082" si="308">LEN(Q1079)</f>
        <v>11</v>
      </c>
      <c r="BF1079" s="404">
        <f t="shared" si="308"/>
        <v>0</v>
      </c>
      <c r="BG1079" s="404">
        <f t="shared" ref="BG1079:BG1084" si="309">LEN(T1079)</f>
        <v>14</v>
      </c>
      <c r="BH1079" s="404">
        <f t="shared" ref="BH1079:BI1082" si="310">LEN(AP1079)</f>
        <v>0</v>
      </c>
      <c r="BI1079" s="404">
        <f t="shared" si="310"/>
        <v>0</v>
      </c>
    </row>
    <row r="1080" spans="1:62" ht="17.25" thickTop="1" thickBot="1">
      <c r="A1080" s="70" t="s">
        <v>300</v>
      </c>
      <c r="B1080" s="71" t="s">
        <v>301</v>
      </c>
      <c r="C1080" s="3" t="s">
        <v>103</v>
      </c>
      <c r="D1080" s="45">
        <v>7000</v>
      </c>
      <c r="E1080" s="45">
        <f>1300+3000+4000-7000</f>
        <v>1300</v>
      </c>
      <c r="F1080" s="45">
        <f t="shared" si="300"/>
        <v>8300</v>
      </c>
      <c r="G1080" s="387" t="s">
        <v>214</v>
      </c>
      <c r="H1080" s="3">
        <v>4</v>
      </c>
      <c r="I1080" s="39">
        <v>70000</v>
      </c>
      <c r="J1080" s="45">
        <f t="shared" si="301"/>
        <v>61403.508771929832</v>
      </c>
      <c r="K1080" s="45">
        <f t="shared" si="302"/>
        <v>8596.4912280701774</v>
      </c>
      <c r="L1080" s="3" t="s">
        <v>302</v>
      </c>
      <c r="M1080" s="72">
        <v>1731</v>
      </c>
      <c r="N1080" s="73">
        <v>60</v>
      </c>
      <c r="O1080" s="45">
        <f t="shared" si="303"/>
        <v>63000</v>
      </c>
      <c r="P1080" s="71">
        <v>43016</v>
      </c>
      <c r="Q1080" s="74" t="s">
        <v>303</v>
      </c>
      <c r="R1080" s="74"/>
      <c r="S1080" s="75" t="s">
        <v>304</v>
      </c>
      <c r="T1080" s="76">
        <v>28308090102257</v>
      </c>
      <c r="U1080" s="70"/>
      <c r="V1080" s="77" t="s">
        <v>206</v>
      </c>
      <c r="W1080" s="3"/>
      <c r="X1080" s="3" t="s">
        <v>305</v>
      </c>
      <c r="Y1080" s="39"/>
      <c r="Z1080" s="405">
        <f t="shared" ref="Z1080:Z1085" si="311">IF(AG1080="Corporate",((F1080+Y1080)/2),IF(G1080="Club",I1080,(F1080+Y1080)))</f>
        <v>8300</v>
      </c>
      <c r="AA1080" s="406">
        <f t="shared" si="304"/>
        <v>-61700</v>
      </c>
      <c r="AB1080" s="71"/>
      <c r="AC1080" s="3"/>
      <c r="AD1080" s="71"/>
      <c r="AE1080" s="78" t="s">
        <v>327</v>
      </c>
      <c r="AF1080" s="78" t="s">
        <v>286</v>
      </c>
      <c r="AG1080" s="3" t="s">
        <v>39</v>
      </c>
      <c r="AH1080" s="3" t="s">
        <v>94</v>
      </c>
      <c r="AI1080" s="79" t="s">
        <v>50</v>
      </c>
      <c r="AJ1080" s="3"/>
      <c r="AK1080" s="71"/>
      <c r="AL1080" s="3"/>
      <c r="AM1080" s="71"/>
      <c r="AN1080" s="71" t="s">
        <v>302</v>
      </c>
      <c r="AO1080" s="3"/>
      <c r="AP1080" s="76"/>
      <c r="AQ1080" s="74"/>
      <c r="AR1080" s="3"/>
      <c r="AS1080" s="3" t="s">
        <v>117</v>
      </c>
      <c r="AT1080" s="3" t="s">
        <v>328</v>
      </c>
      <c r="AU1080" s="3" t="s">
        <v>278</v>
      </c>
      <c r="AV1080" s="3" t="s">
        <v>227</v>
      </c>
      <c r="AW1080" s="1">
        <v>16000</v>
      </c>
      <c r="AX1080" s="1"/>
      <c r="AY1080" s="1">
        <f t="shared" si="305"/>
        <v>5600</v>
      </c>
      <c r="AZ1080" s="3"/>
      <c r="BA1080" s="3"/>
      <c r="BB1080" s="3" t="s">
        <v>4710</v>
      </c>
      <c r="BC1080" s="80">
        <f t="shared" si="306"/>
        <v>0.1</v>
      </c>
      <c r="BD1080" s="80">
        <f t="shared" si="307"/>
        <v>2.0634920634920634E-2</v>
      </c>
      <c r="BE1080" s="81">
        <f t="shared" si="308"/>
        <v>11</v>
      </c>
      <c r="BF1080" s="81">
        <f t="shared" si="308"/>
        <v>0</v>
      </c>
      <c r="BG1080" s="81">
        <f t="shared" si="309"/>
        <v>14</v>
      </c>
      <c r="BH1080" s="81">
        <f t="shared" si="310"/>
        <v>0</v>
      </c>
      <c r="BI1080" s="81">
        <f t="shared" si="310"/>
        <v>0</v>
      </c>
      <c r="BJ1080" s="81">
        <f ca="1">Reports!$B$1-Cancel!P1080</f>
        <v>58</v>
      </c>
    </row>
    <row r="1081" spans="1:62" s="404" customFormat="1" ht="17.25" thickTop="1" thickBot="1">
      <c r="A1081" s="393">
        <v>27081</v>
      </c>
      <c r="B1081" s="394">
        <v>43033</v>
      </c>
      <c r="C1081" s="390" t="s">
        <v>103</v>
      </c>
      <c r="D1081" s="392">
        <v>1000</v>
      </c>
      <c r="E1081" s="392"/>
      <c r="F1081" s="392">
        <f t="shared" si="300"/>
        <v>1000</v>
      </c>
      <c r="G1081" s="390"/>
      <c r="H1081" s="390">
        <v>4</v>
      </c>
      <c r="I1081" s="391">
        <v>123500</v>
      </c>
      <c r="J1081" s="392">
        <f t="shared" si="301"/>
        <v>108333.33333333334</v>
      </c>
      <c r="K1081" s="392">
        <f t="shared" si="302"/>
        <v>15166.66666666667</v>
      </c>
      <c r="L1081" s="409" t="s">
        <v>4720</v>
      </c>
      <c r="M1081" s="395"/>
      <c r="N1081" s="396"/>
      <c r="O1081" s="392">
        <f t="shared" si="303"/>
        <v>122500</v>
      </c>
      <c r="P1081" s="394"/>
      <c r="Q1081" s="397" t="s">
        <v>4721</v>
      </c>
      <c r="R1081" s="397"/>
      <c r="S1081" s="398"/>
      <c r="T1081" s="399">
        <v>27501070101247</v>
      </c>
      <c r="U1081" s="393"/>
      <c r="V1081" s="400" t="s">
        <v>352</v>
      </c>
      <c r="W1081" s="390"/>
      <c r="X1081" s="390"/>
      <c r="Y1081" s="391"/>
      <c r="Z1081" s="405">
        <f t="shared" si="311"/>
        <v>1000</v>
      </c>
      <c r="AA1081" s="406">
        <f t="shared" si="304"/>
        <v>-122500</v>
      </c>
      <c r="AB1081" s="394"/>
      <c r="AC1081" s="390"/>
      <c r="AD1081" s="394"/>
      <c r="AE1081" s="401" t="s">
        <v>343</v>
      </c>
      <c r="AF1081" s="401" t="s">
        <v>286</v>
      </c>
      <c r="AG1081" s="390"/>
      <c r="AH1081" s="390"/>
      <c r="AI1081" s="402"/>
      <c r="AJ1081" s="390"/>
      <c r="AK1081" s="394"/>
      <c r="AL1081" s="390"/>
      <c r="AM1081" s="394"/>
      <c r="AN1081" s="394"/>
      <c r="AO1081" s="390"/>
      <c r="AP1081" s="399"/>
      <c r="AQ1081" s="397"/>
      <c r="AR1081" s="390"/>
      <c r="AS1081" s="390"/>
      <c r="AT1081" s="390"/>
      <c r="AU1081" s="390"/>
      <c r="AV1081" s="390"/>
      <c r="AW1081" s="389"/>
      <c r="AX1081" s="389"/>
      <c r="AY1081" s="389">
        <f t="shared" si="305"/>
        <v>0</v>
      </c>
      <c r="AZ1081" s="390"/>
      <c r="BA1081" s="390"/>
      <c r="BB1081" s="390"/>
      <c r="BC1081" s="403">
        <f t="shared" si="306"/>
        <v>8.0971659919028341E-3</v>
      </c>
      <c r="BD1081" s="403">
        <f t="shared" si="307"/>
        <v>0</v>
      </c>
      <c r="BE1081" s="404">
        <f t="shared" si="308"/>
        <v>11</v>
      </c>
      <c r="BF1081" s="404">
        <f t="shared" si="308"/>
        <v>0</v>
      </c>
      <c r="BG1081" s="404">
        <f t="shared" si="309"/>
        <v>14</v>
      </c>
      <c r="BH1081" s="404">
        <f t="shared" si="310"/>
        <v>0</v>
      </c>
      <c r="BI1081" s="404">
        <f t="shared" si="310"/>
        <v>0</v>
      </c>
    </row>
    <row r="1082" spans="1:62" s="404" customFormat="1" ht="17.25" thickTop="1" thickBot="1">
      <c r="A1082" s="393">
        <v>27173</v>
      </c>
      <c r="B1082" s="394">
        <v>43037</v>
      </c>
      <c r="C1082" s="390" t="s">
        <v>103</v>
      </c>
      <c r="D1082" s="392">
        <v>500</v>
      </c>
      <c r="E1082" s="392"/>
      <c r="F1082" s="392">
        <f t="shared" si="300"/>
        <v>500</v>
      </c>
      <c r="G1082" s="390"/>
      <c r="H1082" s="390"/>
      <c r="I1082" s="391">
        <v>130000</v>
      </c>
      <c r="J1082" s="392">
        <f t="shared" si="301"/>
        <v>114035.08771929826</v>
      </c>
      <c r="K1082" s="392">
        <f t="shared" si="302"/>
        <v>15964.912280701757</v>
      </c>
      <c r="L1082" s="390" t="s">
        <v>4732</v>
      </c>
      <c r="M1082" s="395"/>
      <c r="N1082" s="396"/>
      <c r="O1082" s="392">
        <f t="shared" si="303"/>
        <v>129500</v>
      </c>
      <c r="P1082" s="394"/>
      <c r="Q1082" s="397" t="s">
        <v>4733</v>
      </c>
      <c r="R1082" s="397"/>
      <c r="S1082" s="398" t="s">
        <v>4734</v>
      </c>
      <c r="T1082" s="399">
        <v>27709060100579</v>
      </c>
      <c r="U1082" s="393"/>
      <c r="V1082" s="400" t="s">
        <v>4731</v>
      </c>
      <c r="W1082" s="390"/>
      <c r="X1082" s="390"/>
      <c r="Y1082" s="391"/>
      <c r="Z1082" s="405">
        <f t="shared" si="311"/>
        <v>500</v>
      </c>
      <c r="AA1082" s="406">
        <f t="shared" si="304"/>
        <v>-129500</v>
      </c>
      <c r="AB1082" s="394"/>
      <c r="AC1082" s="390"/>
      <c r="AD1082" s="394"/>
      <c r="AE1082" s="401" t="s">
        <v>407</v>
      </c>
      <c r="AF1082" s="401" t="s">
        <v>286</v>
      </c>
      <c r="AG1082" s="390"/>
      <c r="AH1082" s="390"/>
      <c r="AI1082" s="402"/>
      <c r="AJ1082" s="390"/>
      <c r="AK1082" s="394"/>
      <c r="AL1082" s="390"/>
      <c r="AM1082" s="394"/>
      <c r="AN1082" s="394"/>
      <c r="AO1082" s="390"/>
      <c r="AP1082" s="399"/>
      <c r="AQ1082" s="397"/>
      <c r="AR1082" s="390"/>
      <c r="AS1082" s="390"/>
      <c r="AT1082" s="390"/>
      <c r="AU1082" s="390"/>
      <c r="AV1082" s="390"/>
      <c r="AW1082" s="389"/>
      <c r="AX1082" s="389"/>
      <c r="AY1082" s="389">
        <f t="shared" si="305"/>
        <v>0</v>
      </c>
      <c r="AZ1082" s="390"/>
      <c r="BA1082" s="390"/>
      <c r="BB1082" s="390"/>
      <c r="BC1082" s="403">
        <f t="shared" si="306"/>
        <v>3.8461538461538464E-3</v>
      </c>
      <c r="BD1082" s="403">
        <f t="shared" si="307"/>
        <v>0</v>
      </c>
      <c r="BE1082" s="404">
        <f t="shared" si="308"/>
        <v>11</v>
      </c>
      <c r="BF1082" s="404">
        <f t="shared" si="308"/>
        <v>0</v>
      </c>
      <c r="BG1082" s="404">
        <f t="shared" si="309"/>
        <v>14</v>
      </c>
      <c r="BH1082" s="404">
        <f t="shared" si="310"/>
        <v>0</v>
      </c>
      <c r="BI1082" s="404">
        <f t="shared" si="310"/>
        <v>0</v>
      </c>
    </row>
    <row r="1083" spans="1:62" ht="17.25" thickTop="1" thickBot="1">
      <c r="A1083" s="70" t="s">
        <v>294</v>
      </c>
      <c r="B1083" s="71">
        <v>42996</v>
      </c>
      <c r="C1083" s="3" t="s">
        <v>295</v>
      </c>
      <c r="D1083" s="45">
        <v>12200</v>
      </c>
      <c r="E1083" s="45">
        <f>14400-D1083</f>
        <v>2200</v>
      </c>
      <c r="F1083" s="45">
        <f t="shared" si="300"/>
        <v>14400</v>
      </c>
      <c r="G1083" s="388" t="s">
        <v>216</v>
      </c>
      <c r="H1083" s="3">
        <v>4</v>
      </c>
      <c r="I1083" s="39">
        <v>121750</v>
      </c>
      <c r="J1083" s="45">
        <f t="shared" si="301"/>
        <v>106798.2456140351</v>
      </c>
      <c r="K1083" s="45">
        <f t="shared" si="302"/>
        <v>14951.754385964916</v>
      </c>
      <c r="L1083" s="3" t="s">
        <v>296</v>
      </c>
      <c r="M1083" s="72">
        <v>2964</v>
      </c>
      <c r="N1083" s="73">
        <v>60</v>
      </c>
      <c r="O1083" s="45">
        <f t="shared" si="303"/>
        <v>109550</v>
      </c>
      <c r="P1083" s="71">
        <v>42998</v>
      </c>
      <c r="Q1083" s="74" t="s">
        <v>297</v>
      </c>
      <c r="R1083" s="74"/>
      <c r="S1083" s="75" t="s">
        <v>298</v>
      </c>
      <c r="T1083" s="76">
        <v>27912252104781</v>
      </c>
      <c r="U1083" s="70"/>
      <c r="V1083" s="408" t="s">
        <v>4726</v>
      </c>
      <c r="W1083" s="3"/>
      <c r="X1083" s="3" t="s">
        <v>299</v>
      </c>
      <c r="Y1083" s="39"/>
      <c r="Z1083" s="405">
        <f t="shared" si="311"/>
        <v>14400</v>
      </c>
      <c r="AA1083" s="92">
        <f t="shared" si="304"/>
        <v>-107350</v>
      </c>
      <c r="AB1083" s="71"/>
      <c r="AC1083" s="3"/>
      <c r="AD1083" s="71"/>
      <c r="AE1083" s="78" t="s">
        <v>275</v>
      </c>
      <c r="AF1083" s="78" t="s">
        <v>276</v>
      </c>
      <c r="AG1083" s="3" t="s">
        <v>39</v>
      </c>
      <c r="AH1083" s="3" t="s">
        <v>47</v>
      </c>
      <c r="AI1083" s="79" t="s">
        <v>50</v>
      </c>
      <c r="AJ1083" s="3"/>
      <c r="AK1083" s="71"/>
      <c r="AL1083" s="3"/>
      <c r="AM1083" s="71"/>
      <c r="AN1083" s="71" t="s">
        <v>325</v>
      </c>
      <c r="AO1083" s="3" t="s">
        <v>325</v>
      </c>
      <c r="AP1083" s="76">
        <v>27112030103275</v>
      </c>
      <c r="AQ1083" s="74" t="s">
        <v>297</v>
      </c>
      <c r="AR1083" s="3"/>
      <c r="AS1083" s="3"/>
      <c r="AT1083" s="3" t="s">
        <v>326</v>
      </c>
      <c r="AU1083" s="3" t="s">
        <v>278</v>
      </c>
      <c r="AV1083" s="3" t="s">
        <v>228</v>
      </c>
      <c r="AW1083" s="1">
        <v>9300</v>
      </c>
      <c r="AX1083" s="1"/>
      <c r="AY1083" s="1">
        <f t="shared" si="305"/>
        <v>3255</v>
      </c>
      <c r="AZ1083" s="3"/>
      <c r="BA1083" s="3"/>
      <c r="BB1083" s="3"/>
      <c r="BC1083" s="80">
        <f t="shared" si="306"/>
        <v>0.10020533880903491</v>
      </c>
      <c r="BD1083" s="80">
        <f t="shared" si="307"/>
        <v>2.0082154267457783E-2</v>
      </c>
      <c r="BE1083" s="81">
        <f t="shared" ref="BE1083:BF1085" si="312">LEN(Q1083)</f>
        <v>11</v>
      </c>
      <c r="BF1083" s="81">
        <f t="shared" si="312"/>
        <v>0</v>
      </c>
      <c r="BG1083" s="81">
        <f t="shared" si="309"/>
        <v>14</v>
      </c>
      <c r="BH1083" s="81">
        <f t="shared" ref="BH1083:BI1085" si="313">LEN(AP1083)</f>
        <v>14</v>
      </c>
      <c r="BI1083" s="81">
        <f t="shared" si="313"/>
        <v>11</v>
      </c>
    </row>
    <row r="1084" spans="1:62" s="404" customFormat="1" ht="17.25" thickTop="1" thickBot="1">
      <c r="A1084" s="393">
        <v>27187</v>
      </c>
      <c r="B1084" s="394">
        <v>43038</v>
      </c>
      <c r="C1084" s="390" t="s">
        <v>103</v>
      </c>
      <c r="D1084" s="392">
        <v>500</v>
      </c>
      <c r="E1084" s="392"/>
      <c r="F1084" s="392">
        <f t="shared" si="300"/>
        <v>500</v>
      </c>
      <c r="G1084" s="390"/>
      <c r="H1084" s="390">
        <v>4</v>
      </c>
      <c r="I1084" s="391">
        <v>70000</v>
      </c>
      <c r="J1084" s="392">
        <f t="shared" si="301"/>
        <v>61403.508771929832</v>
      </c>
      <c r="K1084" s="392">
        <f t="shared" si="302"/>
        <v>8596.4912280701774</v>
      </c>
      <c r="L1084" s="409" t="s">
        <v>4736</v>
      </c>
      <c r="M1084" s="395"/>
      <c r="N1084" s="396"/>
      <c r="O1084" s="392">
        <f t="shared" si="303"/>
        <v>69500</v>
      </c>
      <c r="P1084" s="394">
        <v>43038</v>
      </c>
      <c r="Q1084" s="397" t="s">
        <v>4737</v>
      </c>
      <c r="R1084" s="397"/>
      <c r="S1084" s="398"/>
      <c r="T1084" s="399">
        <v>27504230103178</v>
      </c>
      <c r="U1084" s="393"/>
      <c r="V1084" s="400" t="s">
        <v>352</v>
      </c>
      <c r="W1084" s="390"/>
      <c r="X1084" s="390"/>
      <c r="Y1084" s="391"/>
      <c r="Z1084" s="405">
        <f t="shared" si="311"/>
        <v>500</v>
      </c>
      <c r="AA1084" s="406">
        <f t="shared" si="304"/>
        <v>-69500</v>
      </c>
      <c r="AB1084" s="394"/>
      <c r="AC1084" s="390"/>
      <c r="AD1084" s="394"/>
      <c r="AE1084" s="401" t="s">
        <v>285</v>
      </c>
      <c r="AF1084" s="401" t="s">
        <v>286</v>
      </c>
      <c r="AG1084" s="390"/>
      <c r="AH1084" s="390"/>
      <c r="AI1084" s="402"/>
      <c r="AJ1084" s="390"/>
      <c r="AK1084" s="394"/>
      <c r="AL1084" s="390"/>
      <c r="AM1084" s="394"/>
      <c r="AN1084" s="394"/>
      <c r="AO1084" s="390"/>
      <c r="AP1084" s="399"/>
      <c r="AQ1084" s="397"/>
      <c r="AR1084" s="390"/>
      <c r="AS1084" s="390"/>
      <c r="AT1084" s="390"/>
      <c r="AU1084" s="390"/>
      <c r="AV1084" s="390"/>
      <c r="AW1084" s="389"/>
      <c r="AX1084" s="389"/>
      <c r="AY1084" s="389">
        <f t="shared" si="305"/>
        <v>0</v>
      </c>
      <c r="AZ1084" s="390"/>
      <c r="BA1084" s="390"/>
      <c r="BB1084" s="390"/>
      <c r="BC1084" s="403">
        <f t="shared" si="306"/>
        <v>7.1428571428571426E-3</v>
      </c>
      <c r="BD1084" s="403">
        <f t="shared" si="307"/>
        <v>0</v>
      </c>
      <c r="BE1084" s="404">
        <f t="shared" si="312"/>
        <v>11</v>
      </c>
      <c r="BF1084" s="404">
        <f t="shared" si="312"/>
        <v>0</v>
      </c>
      <c r="BG1084" s="404">
        <f t="shared" si="309"/>
        <v>14</v>
      </c>
      <c r="BH1084" s="404">
        <f t="shared" si="313"/>
        <v>0</v>
      </c>
      <c r="BI1084" s="404">
        <f t="shared" si="313"/>
        <v>0</v>
      </c>
    </row>
    <row r="1085" spans="1:62" s="404" customFormat="1" ht="17.25" thickTop="1" thickBot="1">
      <c r="A1085" s="393">
        <v>27215</v>
      </c>
      <c r="B1085" s="394">
        <v>43039</v>
      </c>
      <c r="C1085" s="390" t="s">
        <v>103</v>
      </c>
      <c r="D1085" s="392">
        <v>1000</v>
      </c>
      <c r="E1085" s="392"/>
      <c r="F1085" s="392">
        <f t="shared" ref="F1085:F1090" si="314">D1085+E1085</f>
        <v>1000</v>
      </c>
      <c r="G1085" s="390" t="s">
        <v>214</v>
      </c>
      <c r="H1085" s="390">
        <v>4</v>
      </c>
      <c r="I1085" s="391">
        <v>123500</v>
      </c>
      <c r="J1085" s="392">
        <f t="shared" ref="J1085:J1090" si="315">I1085/(1.14)</f>
        <v>108333.33333333334</v>
      </c>
      <c r="K1085" s="392">
        <f t="shared" ref="K1085:K1090" si="316">J1085*0.14</f>
        <v>15166.66666666667</v>
      </c>
      <c r="L1085" s="409" t="s">
        <v>4739</v>
      </c>
      <c r="M1085" s="395"/>
      <c r="N1085" s="396"/>
      <c r="O1085" s="392">
        <f t="shared" ref="O1085:O1090" si="317">I1085-D1085</f>
        <v>122500</v>
      </c>
      <c r="P1085" s="394">
        <v>43039</v>
      </c>
      <c r="Q1085" s="397" t="s">
        <v>4740</v>
      </c>
      <c r="R1085" s="397"/>
      <c r="S1085" s="398"/>
      <c r="T1085" s="399">
        <v>27409151402434</v>
      </c>
      <c r="U1085" s="393"/>
      <c r="V1085" s="149" t="s">
        <v>4753</v>
      </c>
      <c r="W1085" s="390"/>
      <c r="X1085" s="390"/>
      <c r="Y1085" s="391"/>
      <c r="Z1085" s="405">
        <f t="shared" si="311"/>
        <v>1000</v>
      </c>
      <c r="AA1085" s="406">
        <f t="shared" ref="AA1085:AA1090" si="318">(F1085+Y1085)-I1085</f>
        <v>-122500</v>
      </c>
      <c r="AB1085" s="394"/>
      <c r="AC1085" s="390"/>
      <c r="AD1085" s="394"/>
      <c r="AE1085" s="401" t="s">
        <v>337</v>
      </c>
      <c r="AF1085" s="401" t="s">
        <v>286</v>
      </c>
      <c r="AG1085" s="390"/>
      <c r="AH1085" s="390"/>
      <c r="AI1085" s="402"/>
      <c r="AJ1085" s="390"/>
      <c r="AK1085" s="394"/>
      <c r="AL1085" s="390"/>
      <c r="AM1085" s="394"/>
      <c r="AN1085" s="394"/>
      <c r="AO1085" s="390"/>
      <c r="AP1085" s="399"/>
      <c r="AQ1085" s="397"/>
      <c r="AR1085" s="390"/>
      <c r="AS1085" s="390"/>
      <c r="AT1085" s="390"/>
      <c r="AU1085" s="390"/>
      <c r="AV1085" s="390"/>
      <c r="AW1085" s="389"/>
      <c r="AX1085" s="389"/>
      <c r="AY1085" s="389">
        <f t="shared" ref="AY1085:AY1090" si="319">(AW1085*35%)-AX1085</f>
        <v>0</v>
      </c>
      <c r="AZ1085" s="390"/>
      <c r="BA1085" s="390"/>
      <c r="BB1085" s="390"/>
      <c r="BC1085" s="403">
        <f t="shared" ref="BC1085:BC1090" si="320">D1085/I1085</f>
        <v>8.0971659919028341E-3</v>
      </c>
      <c r="BD1085" s="403">
        <f t="shared" ref="BD1085:BD1090" si="321">E1085/O1085</f>
        <v>0</v>
      </c>
      <c r="BE1085" s="404">
        <f t="shared" si="312"/>
        <v>11</v>
      </c>
      <c r="BF1085" s="404">
        <f t="shared" si="312"/>
        <v>0</v>
      </c>
      <c r="BG1085" s="404">
        <f>LEN(T1085)</f>
        <v>14</v>
      </c>
      <c r="BH1085" s="404">
        <f t="shared" si="313"/>
        <v>0</v>
      </c>
      <c r="BI1085" s="404">
        <f t="shared" si="313"/>
        <v>0</v>
      </c>
    </row>
    <row r="1086" spans="1:62" s="404" customFormat="1" ht="17.25" thickTop="1" thickBot="1">
      <c r="A1086" s="393" t="s">
        <v>4762</v>
      </c>
      <c r="B1086" s="394">
        <v>43053</v>
      </c>
      <c r="C1086" s="390" t="s">
        <v>103</v>
      </c>
      <c r="D1086" s="392">
        <f>10000+5000+15100</f>
        <v>30100</v>
      </c>
      <c r="E1086" s="392"/>
      <c r="F1086" s="392">
        <f t="shared" si="314"/>
        <v>30100</v>
      </c>
      <c r="G1086" s="390"/>
      <c r="H1086" s="390">
        <v>4</v>
      </c>
      <c r="I1086" s="391">
        <v>125000</v>
      </c>
      <c r="J1086" s="392">
        <f t="shared" si="315"/>
        <v>109649.12280701756</v>
      </c>
      <c r="K1086" s="392">
        <f t="shared" si="316"/>
        <v>15350.87719298246</v>
      </c>
      <c r="L1086" s="390" t="s">
        <v>4763</v>
      </c>
      <c r="M1086" s="395"/>
      <c r="N1086" s="396"/>
      <c r="O1086" s="392">
        <f t="shared" si="317"/>
        <v>94900</v>
      </c>
      <c r="P1086" s="394">
        <v>43053</v>
      </c>
      <c r="Q1086" s="397" t="s">
        <v>4764</v>
      </c>
      <c r="R1086" s="397"/>
      <c r="S1086" s="398" t="s">
        <v>4765</v>
      </c>
      <c r="T1086" s="399">
        <v>27905080103993</v>
      </c>
      <c r="U1086" s="393"/>
      <c r="V1086" s="149" t="s">
        <v>4784</v>
      </c>
      <c r="W1086" s="390"/>
      <c r="X1086" s="390"/>
      <c r="Y1086" s="391"/>
      <c r="Z1086" s="405">
        <f t="shared" ref="Z1086:Z1091" si="322">IF(AG1086="Corporate",((F1086+Y1086)/2),IF(G1086="Club",I1086,(F1086+Y1086)))</f>
        <v>30100</v>
      </c>
      <c r="AA1086" s="406">
        <f t="shared" si="318"/>
        <v>-94900</v>
      </c>
      <c r="AB1086" s="394"/>
      <c r="AC1086" s="390"/>
      <c r="AD1086" s="394"/>
      <c r="AE1086" s="401" t="s">
        <v>406</v>
      </c>
      <c r="AF1086" s="401" t="s">
        <v>280</v>
      </c>
      <c r="AG1086" s="390"/>
      <c r="AH1086" s="390"/>
      <c r="AI1086" s="402"/>
      <c r="AJ1086" s="390"/>
      <c r="AK1086" s="394"/>
      <c r="AL1086" s="390"/>
      <c r="AM1086" s="394"/>
      <c r="AN1086" s="394"/>
      <c r="AO1086" s="390"/>
      <c r="AP1086" s="399"/>
      <c r="AQ1086" s="397"/>
      <c r="AR1086" s="390"/>
      <c r="AS1086" s="390"/>
      <c r="AT1086" s="390"/>
      <c r="AU1086" s="390"/>
      <c r="AV1086" s="390"/>
      <c r="AW1086" s="389"/>
      <c r="AX1086" s="389"/>
      <c r="AY1086" s="389">
        <f t="shared" si="319"/>
        <v>0</v>
      </c>
      <c r="AZ1086" s="390"/>
      <c r="BA1086" s="390"/>
      <c r="BB1086" s="390"/>
      <c r="BC1086" s="403">
        <f t="shared" si="320"/>
        <v>0.24079999999999999</v>
      </c>
      <c r="BD1086" s="403">
        <f t="shared" si="321"/>
        <v>0</v>
      </c>
      <c r="BE1086" s="404">
        <f t="shared" ref="BE1086:BF1088" si="323">LEN(Q1086)</f>
        <v>11</v>
      </c>
      <c r="BF1086" s="404">
        <f t="shared" si="323"/>
        <v>0</v>
      </c>
      <c r="BG1086" s="404">
        <f>LEN(T1086)</f>
        <v>14</v>
      </c>
      <c r="BH1086" s="404">
        <f t="shared" ref="BH1086:BI1088" si="324">LEN(AP1086)</f>
        <v>0</v>
      </c>
      <c r="BI1086" s="404">
        <f t="shared" si="324"/>
        <v>0</v>
      </c>
    </row>
    <row r="1087" spans="1:62" ht="17.25" thickTop="1" thickBot="1">
      <c r="A1087" s="70">
        <v>26617</v>
      </c>
      <c r="B1087" s="71">
        <v>42999</v>
      </c>
      <c r="C1087" s="3" t="s">
        <v>103</v>
      </c>
      <c r="D1087" s="45">
        <v>10000</v>
      </c>
      <c r="E1087" s="45"/>
      <c r="F1087" s="111">
        <f t="shared" si="314"/>
        <v>10000</v>
      </c>
      <c r="G1087" s="3"/>
      <c r="H1087" s="3">
        <v>4</v>
      </c>
      <c r="I1087" s="39">
        <v>130000</v>
      </c>
      <c r="J1087" s="45">
        <f t="shared" si="315"/>
        <v>114035.08771929826</v>
      </c>
      <c r="K1087" s="45">
        <f t="shared" si="316"/>
        <v>15964.912280701757</v>
      </c>
      <c r="L1087" s="3" t="s">
        <v>393</v>
      </c>
      <c r="M1087" s="72"/>
      <c r="N1087" s="73"/>
      <c r="O1087" s="45">
        <f t="shared" si="317"/>
        <v>120000</v>
      </c>
      <c r="P1087" s="71">
        <v>43000</v>
      </c>
      <c r="Q1087" s="74" t="s">
        <v>394</v>
      </c>
      <c r="R1087" s="74"/>
      <c r="S1087" s="75" t="s">
        <v>395</v>
      </c>
      <c r="T1087" s="76">
        <v>28808171600993</v>
      </c>
      <c r="U1087" s="70"/>
      <c r="V1087" s="149" t="s">
        <v>4784</v>
      </c>
      <c r="W1087" s="3"/>
      <c r="X1087" s="3"/>
      <c r="Y1087" s="39"/>
      <c r="Z1087" s="405">
        <f t="shared" si="322"/>
        <v>10000</v>
      </c>
      <c r="AA1087" s="92">
        <f t="shared" si="318"/>
        <v>-120000</v>
      </c>
      <c r="AB1087" s="71"/>
      <c r="AC1087" s="3"/>
      <c r="AD1087" s="71"/>
      <c r="AE1087" s="78" t="s">
        <v>406</v>
      </c>
      <c r="AF1087" s="78" t="s">
        <v>280</v>
      </c>
      <c r="AG1087" s="3"/>
      <c r="AH1087" s="3"/>
      <c r="AI1087" s="79"/>
      <c r="AJ1087" s="3"/>
      <c r="AK1087" s="71"/>
      <c r="AL1087" s="3"/>
      <c r="AM1087" s="71"/>
      <c r="AN1087" s="71"/>
      <c r="AO1087" s="3"/>
      <c r="AP1087" s="76"/>
      <c r="AQ1087" s="74"/>
      <c r="AR1087" s="3"/>
      <c r="AS1087" s="3"/>
      <c r="AT1087" s="3"/>
      <c r="AU1087" s="3"/>
      <c r="AV1087" s="3"/>
      <c r="AW1087" s="1"/>
      <c r="AX1087" s="1"/>
      <c r="AY1087" s="1">
        <f t="shared" si="319"/>
        <v>0</v>
      </c>
      <c r="AZ1087" s="3"/>
      <c r="BA1087" s="3"/>
      <c r="BB1087" s="3"/>
      <c r="BC1087" s="80">
        <f t="shared" si="320"/>
        <v>7.6923076923076927E-2</v>
      </c>
      <c r="BD1087" s="80">
        <f t="shared" si="321"/>
        <v>0</v>
      </c>
      <c r="BE1087" s="81">
        <f t="shared" si="323"/>
        <v>11</v>
      </c>
      <c r="BF1087" s="81">
        <f t="shared" si="323"/>
        <v>0</v>
      </c>
      <c r="BG1087" s="81">
        <f>LEN(T1087)</f>
        <v>14</v>
      </c>
      <c r="BH1087" s="81">
        <f t="shared" si="324"/>
        <v>0</v>
      </c>
      <c r="BI1087" s="81">
        <f t="shared" si="324"/>
        <v>0</v>
      </c>
    </row>
    <row r="1088" spans="1:62" ht="17.25" thickTop="1" thickBot="1">
      <c r="A1088" s="70">
        <v>26558</v>
      </c>
      <c r="B1088" s="71">
        <v>42994</v>
      </c>
      <c r="C1088" s="3" t="s">
        <v>103</v>
      </c>
      <c r="D1088" s="45">
        <v>1000</v>
      </c>
      <c r="E1088" s="45"/>
      <c r="F1088" s="111">
        <f t="shared" si="314"/>
        <v>1000</v>
      </c>
      <c r="G1088" s="3"/>
      <c r="H1088" s="3">
        <v>4</v>
      </c>
      <c r="I1088" s="39">
        <v>70000</v>
      </c>
      <c r="J1088" s="45">
        <f t="shared" si="315"/>
        <v>61403.508771929832</v>
      </c>
      <c r="K1088" s="45">
        <f t="shared" si="316"/>
        <v>8596.4912280701774</v>
      </c>
      <c r="L1088" s="3" t="s">
        <v>386</v>
      </c>
      <c r="M1088" s="72"/>
      <c r="N1088" s="73"/>
      <c r="O1088" s="45">
        <f t="shared" si="317"/>
        <v>69000</v>
      </c>
      <c r="P1088" s="71">
        <v>42994</v>
      </c>
      <c r="Q1088" s="74" t="s">
        <v>387</v>
      </c>
      <c r="R1088" s="74"/>
      <c r="S1088" s="75"/>
      <c r="T1088" s="76">
        <v>28212181303347</v>
      </c>
      <c r="U1088" s="70"/>
      <c r="V1088" s="149" t="s">
        <v>4784</v>
      </c>
      <c r="W1088" s="3"/>
      <c r="X1088" s="3"/>
      <c r="Y1088" s="39"/>
      <c r="Z1088" s="405">
        <f t="shared" si="322"/>
        <v>1000</v>
      </c>
      <c r="AA1088" s="92">
        <f t="shared" si="318"/>
        <v>-69000</v>
      </c>
      <c r="AB1088" s="71"/>
      <c r="AC1088" s="3"/>
      <c r="AD1088" s="71"/>
      <c r="AE1088" s="78" t="s">
        <v>280</v>
      </c>
      <c r="AF1088" s="78" t="s">
        <v>280</v>
      </c>
      <c r="AG1088" s="3"/>
      <c r="AH1088" s="3"/>
      <c r="AI1088" s="79"/>
      <c r="AJ1088" s="3"/>
      <c r="AK1088" s="71"/>
      <c r="AL1088" s="3"/>
      <c r="AM1088" s="71"/>
      <c r="AN1088" s="71"/>
      <c r="AO1088" s="3"/>
      <c r="AP1088" s="76"/>
      <c r="AQ1088" s="74"/>
      <c r="AR1088" s="3"/>
      <c r="AS1088" s="3"/>
      <c r="AT1088" s="3"/>
      <c r="AU1088" s="3"/>
      <c r="AV1088" s="3"/>
      <c r="AW1088" s="1"/>
      <c r="AX1088" s="1"/>
      <c r="AY1088" s="1">
        <f t="shared" si="319"/>
        <v>0</v>
      </c>
      <c r="AZ1088" s="3"/>
      <c r="BA1088" s="3"/>
      <c r="BB1088" s="3"/>
      <c r="BC1088" s="80">
        <f t="shared" si="320"/>
        <v>1.4285714285714285E-2</v>
      </c>
      <c r="BD1088" s="80">
        <f t="shared" si="321"/>
        <v>0</v>
      </c>
      <c r="BE1088" s="81">
        <f t="shared" si="323"/>
        <v>11</v>
      </c>
      <c r="BF1088" s="81">
        <f t="shared" si="323"/>
        <v>0</v>
      </c>
      <c r="BG1088" s="81">
        <f>LEN(T1088)</f>
        <v>14</v>
      </c>
      <c r="BH1088" s="81">
        <f t="shared" si="324"/>
        <v>0</v>
      </c>
      <c r="BI1088" s="81">
        <f t="shared" si="324"/>
        <v>0</v>
      </c>
    </row>
    <row r="1089" spans="1:62" s="404" customFormat="1" ht="17.25" thickTop="1" thickBot="1">
      <c r="A1089" s="393" t="s">
        <v>4801</v>
      </c>
      <c r="B1089" s="394" t="s">
        <v>4787</v>
      </c>
      <c r="C1089" s="390" t="s">
        <v>103</v>
      </c>
      <c r="D1089" s="392">
        <v>7000</v>
      </c>
      <c r="E1089" s="392">
        <f>8260-D1089</f>
        <v>1260</v>
      </c>
      <c r="F1089" s="392">
        <f t="shared" si="314"/>
        <v>8260</v>
      </c>
      <c r="G1089" s="390" t="s">
        <v>214</v>
      </c>
      <c r="H1089" s="390">
        <v>4</v>
      </c>
      <c r="I1089" s="391">
        <v>70000</v>
      </c>
      <c r="J1089" s="392">
        <f t="shared" si="315"/>
        <v>61403.508771929832</v>
      </c>
      <c r="K1089" s="392">
        <f t="shared" si="316"/>
        <v>8596.4912280701774</v>
      </c>
      <c r="L1089" s="409" t="s">
        <v>4800</v>
      </c>
      <c r="M1089" s="395">
        <v>3292</v>
      </c>
      <c r="N1089" s="396">
        <v>24</v>
      </c>
      <c r="O1089" s="392">
        <f t="shared" si="317"/>
        <v>63000</v>
      </c>
      <c r="P1089" s="394">
        <v>43061</v>
      </c>
      <c r="Q1089" s="397" t="s">
        <v>4799</v>
      </c>
      <c r="R1089" s="397"/>
      <c r="S1089" s="398" t="s">
        <v>4798</v>
      </c>
      <c r="T1089" s="399">
        <v>27805180101781</v>
      </c>
      <c r="U1089" s="393"/>
      <c r="V1089" s="400" t="s">
        <v>4804</v>
      </c>
      <c r="W1089" s="390"/>
      <c r="X1089" s="390" t="s">
        <v>4754</v>
      </c>
      <c r="Y1089" s="391"/>
      <c r="Z1089" s="405">
        <f t="shared" si="322"/>
        <v>8260</v>
      </c>
      <c r="AA1089" s="406">
        <f t="shared" si="318"/>
        <v>-61740</v>
      </c>
      <c r="AB1089" s="394"/>
      <c r="AC1089" s="390"/>
      <c r="AD1089" s="394"/>
      <c r="AE1089" s="401" t="s">
        <v>341</v>
      </c>
      <c r="AF1089" s="401" t="s">
        <v>276</v>
      </c>
      <c r="AG1089" s="390" t="s">
        <v>39</v>
      </c>
      <c r="AH1089" s="390" t="s">
        <v>94</v>
      </c>
      <c r="AI1089" s="402" t="s">
        <v>50</v>
      </c>
      <c r="AJ1089" s="390"/>
      <c r="AK1089" s="394"/>
      <c r="AL1089" s="390"/>
      <c r="AM1089" s="394"/>
      <c r="AN1089" s="390" t="s">
        <v>3533</v>
      </c>
      <c r="AO1089" s="390" t="s">
        <v>3533</v>
      </c>
      <c r="AP1089" s="399">
        <v>27001252401651</v>
      </c>
      <c r="AQ1089" s="397" t="s">
        <v>3534</v>
      </c>
      <c r="AR1089" s="390"/>
      <c r="AS1089" s="390"/>
      <c r="AT1089" s="390" t="s">
        <v>4797</v>
      </c>
      <c r="AU1089" s="390" t="s">
        <v>278</v>
      </c>
      <c r="AV1089" s="390" t="s">
        <v>4786</v>
      </c>
      <c r="AW1089" s="389">
        <v>11200</v>
      </c>
      <c r="AX1089" s="389"/>
      <c r="AY1089" s="389">
        <f t="shared" si="319"/>
        <v>3919.9999999999995</v>
      </c>
      <c r="AZ1089" s="390"/>
      <c r="BA1089" s="390"/>
      <c r="BB1089" s="390"/>
      <c r="BC1089" s="403">
        <f t="shared" si="320"/>
        <v>0.1</v>
      </c>
      <c r="BD1089" s="403">
        <f t="shared" si="321"/>
        <v>0.02</v>
      </c>
      <c r="BE1089" s="404">
        <f t="shared" ref="BE1089:BF1091" si="325">LEN(Q1089)</f>
        <v>11</v>
      </c>
      <c r="BF1089" s="404">
        <f t="shared" si="325"/>
        <v>0</v>
      </c>
      <c r="BG1089" s="404">
        <f>LEN(T1089)</f>
        <v>14</v>
      </c>
      <c r="BH1089" s="404" t="e">
        <f>LEN(#REF!)</f>
        <v>#REF!</v>
      </c>
      <c r="BI1089" s="404" t="e">
        <f>LEN(#REF!)</f>
        <v>#REF!</v>
      </c>
    </row>
    <row r="1090" spans="1:62" s="404" customFormat="1" ht="17.25" thickTop="1" thickBot="1">
      <c r="A1090" s="393" t="s">
        <v>4796</v>
      </c>
      <c r="B1090" s="394" t="s">
        <v>4795</v>
      </c>
      <c r="C1090" s="390" t="s">
        <v>103</v>
      </c>
      <c r="D1090" s="392">
        <v>7000</v>
      </c>
      <c r="E1090" s="392">
        <f>8260-D1090</f>
        <v>1260</v>
      </c>
      <c r="F1090" s="392">
        <f t="shared" si="314"/>
        <v>8260</v>
      </c>
      <c r="G1090" s="390" t="s">
        <v>214</v>
      </c>
      <c r="H1090" s="390">
        <v>4</v>
      </c>
      <c r="I1090" s="391">
        <v>70000</v>
      </c>
      <c r="J1090" s="392">
        <f t="shared" si="315"/>
        <v>61403.508771929832</v>
      </c>
      <c r="K1090" s="392">
        <f t="shared" si="316"/>
        <v>8596.4912280701774</v>
      </c>
      <c r="L1090" s="409" t="s">
        <v>4794</v>
      </c>
      <c r="M1090" s="395">
        <v>3292</v>
      </c>
      <c r="N1090" s="396">
        <v>24</v>
      </c>
      <c r="O1090" s="392">
        <f t="shared" si="317"/>
        <v>63000</v>
      </c>
      <c r="P1090" s="394">
        <v>43061</v>
      </c>
      <c r="Q1090" s="397" t="s">
        <v>4767</v>
      </c>
      <c r="R1090" s="397"/>
      <c r="S1090" s="398" t="s">
        <v>4793</v>
      </c>
      <c r="T1090" s="86">
        <v>27908212500384</v>
      </c>
      <c r="U1090" s="393"/>
      <c r="V1090" s="400" t="s">
        <v>4804</v>
      </c>
      <c r="W1090" s="390"/>
      <c r="X1090" s="390" t="s">
        <v>4754</v>
      </c>
      <c r="Y1090" s="391"/>
      <c r="Z1090" s="405">
        <f t="shared" si="322"/>
        <v>8260</v>
      </c>
      <c r="AA1090" s="406">
        <f t="shared" si="318"/>
        <v>-61740</v>
      </c>
      <c r="AB1090" s="394"/>
      <c r="AC1090" s="390"/>
      <c r="AD1090" s="394"/>
      <c r="AE1090" s="401" t="s">
        <v>341</v>
      </c>
      <c r="AF1090" s="401" t="s">
        <v>276</v>
      </c>
      <c r="AG1090" s="390" t="s">
        <v>39</v>
      </c>
      <c r="AH1090" s="390" t="s">
        <v>94</v>
      </c>
      <c r="AI1090" s="402" t="s">
        <v>50</v>
      </c>
      <c r="AJ1090" s="390"/>
      <c r="AK1090" s="394"/>
      <c r="AL1090" s="390"/>
      <c r="AM1090" s="394"/>
      <c r="AN1090" s="390" t="s">
        <v>4766</v>
      </c>
      <c r="AO1090" s="390" t="s">
        <v>4766</v>
      </c>
      <c r="AP1090" s="399">
        <v>27308252501599</v>
      </c>
      <c r="AQ1090" s="397" t="s">
        <v>4792</v>
      </c>
      <c r="AR1090" s="390"/>
      <c r="AS1090" s="390"/>
      <c r="AT1090" s="390" t="s">
        <v>4791</v>
      </c>
      <c r="AU1090" s="390" t="s">
        <v>278</v>
      </c>
      <c r="AV1090" s="390" t="s">
        <v>4786</v>
      </c>
      <c r="AW1090" s="389">
        <v>11000</v>
      </c>
      <c r="AX1090" s="389"/>
      <c r="AY1090" s="389">
        <f t="shared" si="319"/>
        <v>3849.9999999999995</v>
      </c>
      <c r="AZ1090" s="390"/>
      <c r="BA1090" s="390"/>
      <c r="BB1090" s="390"/>
      <c r="BC1090" s="403">
        <f t="shared" si="320"/>
        <v>0.1</v>
      </c>
      <c r="BD1090" s="403">
        <f t="shared" si="321"/>
        <v>0.02</v>
      </c>
      <c r="BE1090" s="404">
        <f t="shared" si="325"/>
        <v>11</v>
      </c>
      <c r="BF1090" s="404">
        <f t="shared" si="325"/>
        <v>0</v>
      </c>
      <c r="BG1090" s="404">
        <f>LEN(Hold!T21)</f>
        <v>14</v>
      </c>
      <c r="BH1090" s="404">
        <f>LEN(AP1090)</f>
        <v>14</v>
      </c>
      <c r="BI1090" s="404">
        <f>LEN(AQ1090)</f>
        <v>11</v>
      </c>
    </row>
    <row r="1091" spans="1:62" s="404" customFormat="1" ht="17.25" thickTop="1" thickBot="1">
      <c r="A1091" s="393" t="s">
        <v>313</v>
      </c>
      <c r="B1091" s="394" t="s">
        <v>314</v>
      </c>
      <c r="C1091" s="390" t="s">
        <v>315</v>
      </c>
      <c r="D1091" s="392">
        <v>12000</v>
      </c>
      <c r="E1091" s="392">
        <f>14200-D1091</f>
        <v>2200</v>
      </c>
      <c r="F1091" s="392">
        <f>D1091+E1091</f>
        <v>14200</v>
      </c>
      <c r="G1091" s="390" t="s">
        <v>216</v>
      </c>
      <c r="H1091" s="390">
        <v>4</v>
      </c>
      <c r="I1091" s="391">
        <v>120000</v>
      </c>
      <c r="J1091" s="392">
        <f>I1091/(1.13)</f>
        <v>106194.69026548673</v>
      </c>
      <c r="K1091" s="392">
        <f>J1091*0.13</f>
        <v>13805.309734513276</v>
      </c>
      <c r="L1091" s="409" t="s">
        <v>316</v>
      </c>
      <c r="M1091" s="395">
        <v>2922</v>
      </c>
      <c r="N1091" s="396">
        <v>60</v>
      </c>
      <c r="O1091" s="392">
        <f>I1091-D1091</f>
        <v>108000</v>
      </c>
      <c r="P1091" s="394">
        <v>43017</v>
      </c>
      <c r="Q1091" s="397" t="s">
        <v>317</v>
      </c>
      <c r="R1091" s="397"/>
      <c r="S1091" s="398"/>
      <c r="T1091" s="399">
        <v>28601262402168</v>
      </c>
      <c r="U1091" s="393"/>
      <c r="V1091" s="400" t="s">
        <v>4803</v>
      </c>
      <c r="W1091" s="390"/>
      <c r="X1091" s="390" t="s">
        <v>318</v>
      </c>
      <c r="Y1091" s="391"/>
      <c r="Z1091" s="405">
        <f t="shared" si="322"/>
        <v>14200</v>
      </c>
      <c r="AA1091" s="406">
        <f>(F1091+Y1091)-I1091</f>
        <v>-105800</v>
      </c>
      <c r="AB1091" s="394"/>
      <c r="AC1091" s="390"/>
      <c r="AD1091" s="394"/>
      <c r="AE1091" s="401" t="s">
        <v>279</v>
      </c>
      <c r="AF1091" s="401" t="s">
        <v>280</v>
      </c>
      <c r="AG1091" s="390" t="s">
        <v>39</v>
      </c>
      <c r="AH1091" s="390" t="s">
        <v>47</v>
      </c>
      <c r="AI1091" s="402" t="s">
        <v>50</v>
      </c>
      <c r="AJ1091" s="390"/>
      <c r="AK1091" s="394"/>
      <c r="AL1091" s="390"/>
      <c r="AM1091" s="394"/>
      <c r="AN1091" s="394" t="s">
        <v>333</v>
      </c>
      <c r="AO1091" s="390" t="s">
        <v>316</v>
      </c>
      <c r="AP1091" s="399">
        <v>28102082402333</v>
      </c>
      <c r="AQ1091" s="397" t="s">
        <v>334</v>
      </c>
      <c r="AR1091" s="390"/>
      <c r="AS1091" s="390" t="s">
        <v>117</v>
      </c>
      <c r="AT1091" s="390" t="s">
        <v>335</v>
      </c>
      <c r="AU1091" s="390" t="s">
        <v>278</v>
      </c>
      <c r="AV1091" s="390" t="s">
        <v>227</v>
      </c>
      <c r="AW1091" s="389">
        <v>12000</v>
      </c>
      <c r="AX1091" s="389"/>
      <c r="AY1091" s="389">
        <f>(AW1091*35%)-AX1091</f>
        <v>4200</v>
      </c>
      <c r="AZ1091" s="394">
        <v>43017</v>
      </c>
      <c r="BA1091" s="390"/>
      <c r="BB1091" s="390" t="s">
        <v>4711</v>
      </c>
      <c r="BC1091" s="403">
        <f>D1091/I1091</f>
        <v>0.1</v>
      </c>
      <c r="BD1091" s="403">
        <f>E1091/O1091</f>
        <v>2.0370370370370372E-2</v>
      </c>
      <c r="BE1091" s="404">
        <f t="shared" si="325"/>
        <v>11</v>
      </c>
      <c r="BF1091" s="404">
        <f t="shared" si="325"/>
        <v>0</v>
      </c>
      <c r="BG1091" s="404">
        <f>LEN(T1091)</f>
        <v>14</v>
      </c>
      <c r="BH1091" s="404">
        <f>LEN(AP1091)</f>
        <v>14</v>
      </c>
      <c r="BI1091" s="404">
        <f>LEN(AQ1091)</f>
        <v>11</v>
      </c>
      <c r="BJ1091" s="404" t="e">
        <f ca="1">Reports!$B$1-'[4]Daily Contracts'!#REF!</f>
        <v>#REF!</v>
      </c>
    </row>
    <row r="1092" spans="1:62" s="404" customFormat="1" ht="17.25" thickTop="1" thickBot="1">
      <c r="A1092" s="393" t="s">
        <v>4815</v>
      </c>
      <c r="B1092" s="394">
        <v>43063</v>
      </c>
      <c r="C1092" s="390" t="s">
        <v>103</v>
      </c>
      <c r="D1092" s="392">
        <v>12500</v>
      </c>
      <c r="E1092" s="392">
        <f>15315-D1092</f>
        <v>2815</v>
      </c>
      <c r="F1092" s="392">
        <f>D1092+E1092</f>
        <v>15315</v>
      </c>
      <c r="G1092" s="388" t="s">
        <v>216</v>
      </c>
      <c r="H1092" s="390">
        <v>4</v>
      </c>
      <c r="I1092" s="391">
        <v>125000</v>
      </c>
      <c r="J1092" s="392">
        <f>I1092/(1.14)</f>
        <v>109649.12280701756</v>
      </c>
      <c r="K1092" s="392">
        <f>J1092*0.14</f>
        <v>15350.87719298246</v>
      </c>
      <c r="L1092" s="410" t="s">
        <v>4819</v>
      </c>
      <c r="M1092" s="395">
        <v>2762</v>
      </c>
      <c r="N1092" s="396">
        <v>72</v>
      </c>
      <c r="O1092" s="392">
        <f>I1092-D1092</f>
        <v>112500</v>
      </c>
      <c r="P1092" s="394">
        <v>43067</v>
      </c>
      <c r="Q1092" s="397" t="s">
        <v>4817</v>
      </c>
      <c r="R1092" s="397"/>
      <c r="S1092" s="398"/>
      <c r="T1092" s="399">
        <v>28512230103859</v>
      </c>
      <c r="U1092" s="393"/>
      <c r="V1092" s="400" t="s">
        <v>4870</v>
      </c>
      <c r="W1092" s="390"/>
      <c r="X1092" s="390" t="s">
        <v>4818</v>
      </c>
      <c r="Y1092" s="391"/>
      <c r="Z1092" s="405">
        <f>IF(AG1092="Corporate",((F1092+Y1092)/2),IF(G1092="Club",I1092,(F1092+Y1092)))</f>
        <v>15315</v>
      </c>
      <c r="AA1092" s="406">
        <f>(F1092+Y1092)-I1092</f>
        <v>-109685</v>
      </c>
      <c r="AB1092" s="394"/>
      <c r="AC1092" s="390"/>
      <c r="AD1092" s="394"/>
      <c r="AE1092" s="401" t="s">
        <v>285</v>
      </c>
      <c r="AF1092" s="401" t="s">
        <v>286</v>
      </c>
      <c r="AG1092" s="390" t="s">
        <v>39</v>
      </c>
      <c r="AH1092" s="390" t="s">
        <v>47</v>
      </c>
      <c r="AI1092" s="402" t="s">
        <v>50</v>
      </c>
      <c r="AJ1092" s="390"/>
      <c r="AK1092" s="394"/>
      <c r="AL1092" s="390"/>
      <c r="AM1092" s="394"/>
      <c r="AN1092" s="394" t="s">
        <v>4819</v>
      </c>
      <c r="AO1092" s="390" t="s">
        <v>4816</v>
      </c>
      <c r="AP1092" s="399">
        <v>28611090104424</v>
      </c>
      <c r="AQ1092" s="397" t="s">
        <v>4817</v>
      </c>
      <c r="AR1092" s="390"/>
      <c r="AS1092" s="390"/>
      <c r="AT1092" s="390" t="s">
        <v>4708</v>
      </c>
      <c r="AU1092" s="390" t="s">
        <v>278</v>
      </c>
      <c r="AV1092" s="390" t="s">
        <v>228</v>
      </c>
      <c r="AW1092" s="389">
        <v>12350</v>
      </c>
      <c r="AX1092" s="389"/>
      <c r="AY1092" s="389">
        <f>(AW1092*35%)-AX1092</f>
        <v>4322.5</v>
      </c>
      <c r="AZ1092" s="390"/>
      <c r="BA1092" s="390"/>
      <c r="BB1092" s="390"/>
      <c r="BC1092" s="403">
        <f>D1092/I1092</f>
        <v>0.1</v>
      </c>
      <c r="BD1092" s="403">
        <f>E1092/O1092</f>
        <v>2.5022222222222223E-2</v>
      </c>
      <c r="BE1092" s="404">
        <f>LEN(AQ1092)</f>
        <v>11</v>
      </c>
      <c r="BF1092" s="404" t="e">
        <f>LEN(#REF!)</f>
        <v>#REF!</v>
      </c>
      <c r="BG1092" s="404">
        <f>LEN(AP1092)</f>
        <v>14</v>
      </c>
      <c r="BH1092" s="404" t="e">
        <f>LEN(#REF!)</f>
        <v>#REF!</v>
      </c>
      <c r="BI1092" s="404" t="e">
        <f>LEN(#REF!)</f>
        <v>#REF!</v>
      </c>
      <c r="BJ1092" s="404" t="e">
        <f ca="1">Reports!$B$1-'[4]Daily Contracts'!#REF!</f>
        <v>#REF!</v>
      </c>
    </row>
    <row r="1093" spans="1:62" s="404" customFormat="1" ht="17.25" thickTop="1" thickBot="1">
      <c r="A1093" s="393">
        <v>27411</v>
      </c>
      <c r="B1093" s="394">
        <v>43051</v>
      </c>
      <c r="C1093" s="390" t="s">
        <v>103</v>
      </c>
      <c r="D1093" s="392">
        <v>1000</v>
      </c>
      <c r="E1093" s="392"/>
      <c r="F1093" s="392">
        <v>1000</v>
      </c>
      <c r="G1093" s="390"/>
      <c r="H1093" s="390">
        <v>4</v>
      </c>
      <c r="I1093" s="391">
        <v>130000</v>
      </c>
      <c r="J1093" s="392">
        <f>I1093/(1.14)</f>
        <v>114035.08771929826</v>
      </c>
      <c r="K1093" s="392">
        <f>J1093*0.14</f>
        <v>15964.912280701757</v>
      </c>
      <c r="L1093" s="390" t="s">
        <v>4759</v>
      </c>
      <c r="M1093" s="395"/>
      <c r="N1093" s="396"/>
      <c r="O1093" s="392">
        <v>129000</v>
      </c>
      <c r="P1093" s="394">
        <v>43051</v>
      </c>
      <c r="Q1093" s="397" t="s">
        <v>4758</v>
      </c>
      <c r="R1093" s="397" t="s">
        <v>4757</v>
      </c>
      <c r="S1093" s="398"/>
      <c r="T1093" s="399">
        <v>28605221401471</v>
      </c>
      <c r="U1093" s="393"/>
      <c r="V1093" s="400" t="s">
        <v>4756</v>
      </c>
      <c r="W1093" s="390"/>
      <c r="X1093" s="390" t="s">
        <v>4755</v>
      </c>
      <c r="Y1093" s="391"/>
      <c r="Z1093" s="405">
        <v>1000</v>
      </c>
      <c r="AA1093" s="406">
        <v>-129000</v>
      </c>
      <c r="AB1093" s="394"/>
      <c r="AC1093" s="390"/>
      <c r="AD1093" s="394"/>
      <c r="AE1093" s="401" t="s">
        <v>275</v>
      </c>
      <c r="AF1093" s="401" t="s">
        <v>276</v>
      </c>
      <c r="AG1093" s="390"/>
      <c r="AH1093" s="390"/>
      <c r="AI1093" s="402"/>
      <c r="AJ1093" s="390"/>
      <c r="AK1093" s="394"/>
      <c r="AL1093" s="390"/>
      <c r="AM1093" s="394"/>
      <c r="AN1093" s="394"/>
      <c r="AO1093" s="390"/>
      <c r="AP1093" s="399"/>
      <c r="AQ1093" s="397"/>
      <c r="AR1093" s="390">
        <v>7.7000000000000002E-3</v>
      </c>
      <c r="AS1093" s="390">
        <v>0</v>
      </c>
      <c r="AT1093" s="390">
        <v>11</v>
      </c>
      <c r="AU1093" s="390">
        <v>11</v>
      </c>
      <c r="AV1093" s="390">
        <v>14</v>
      </c>
      <c r="AW1093" s="389">
        <v>0</v>
      </c>
      <c r="AX1093" s="389">
        <v>0</v>
      </c>
      <c r="AY1093" s="389">
        <f>(AW1093*35%)-AX1093</f>
        <v>0</v>
      </c>
      <c r="AZ1093" s="390"/>
      <c r="BA1093" s="390"/>
      <c r="BB1093" s="390"/>
      <c r="BC1093" s="403">
        <f>D1093/I1093</f>
        <v>7.6923076923076927E-3</v>
      </c>
      <c r="BD1093" s="403" t="e">
        <f>E1093/S1093</f>
        <v>#DIV/0!</v>
      </c>
      <c r="BE1093" s="404">
        <f>LEN(U1093)</f>
        <v>0</v>
      </c>
      <c r="BF1093" s="404">
        <f>LEN(V1093)</f>
        <v>30</v>
      </c>
      <c r="BG1093" s="404">
        <f>LEN(X1093)</f>
        <v>16</v>
      </c>
      <c r="BH1093" s="404">
        <f>LEN(AP1093)</f>
        <v>0</v>
      </c>
      <c r="BI1093" s="404">
        <f>LEN(AQ1093)</f>
        <v>0</v>
      </c>
    </row>
    <row r="1094" spans="1:62" ht="17.25" thickTop="1" thickBot="1">
      <c r="A1094" s="70"/>
      <c r="B1094" s="71"/>
      <c r="C1094" s="3"/>
      <c r="D1094" s="45"/>
      <c r="E1094" s="45"/>
      <c r="F1094" s="45">
        <f t="shared" ref="F1094:F1359" si="326">D1094+E1094</f>
        <v>0</v>
      </c>
      <c r="G1094" s="3"/>
      <c r="H1094" s="3"/>
      <c r="I1094" s="39"/>
      <c r="J1094" s="45">
        <f t="shared" ref="J1094:J1359" si="327">I1094/(1.13)</f>
        <v>0</v>
      </c>
      <c r="K1094" s="45">
        <f t="shared" ref="K1094:K1359" si="328">J1094*0.13</f>
        <v>0</v>
      </c>
      <c r="L1094" s="3"/>
      <c r="M1094" s="72"/>
      <c r="N1094" s="73"/>
      <c r="O1094" s="45">
        <f t="shared" ref="O1094:O1359" si="329">I1094-D1094</f>
        <v>0</v>
      </c>
      <c r="P1094" s="71"/>
      <c r="Q1094" s="74"/>
      <c r="R1094" s="74"/>
      <c r="S1094" s="75"/>
      <c r="T1094" s="76"/>
      <c r="U1094" s="70"/>
      <c r="V1094" s="3"/>
      <c r="W1094" s="3"/>
      <c r="X1094" s="3"/>
      <c r="Y1094" s="39"/>
      <c r="Z1094" s="91">
        <f t="shared" ref="Z1094:Z1375" si="330">IF(AG1094="Corporate",(I1094/2),IF(G1094="Club",I1094,(F1094+Y1094)))</f>
        <v>0</v>
      </c>
      <c r="AA1094" s="92">
        <f t="shared" ref="AA1094:AA1359" si="331">(F1094+Y1094)-I1094</f>
        <v>0</v>
      </c>
      <c r="AB1094" s="71"/>
      <c r="AC1094" s="3"/>
      <c r="AD1094" s="71"/>
      <c r="AE1094" s="78"/>
      <c r="AF1094" s="78"/>
      <c r="AG1094" s="3"/>
      <c r="AH1094" s="3"/>
      <c r="AI1094" s="79"/>
      <c r="AJ1094" s="3"/>
      <c r="AK1094" s="71"/>
      <c r="AL1094" s="3"/>
      <c r="AM1094" s="71"/>
      <c r="AN1094" s="71"/>
      <c r="AO1094" s="3"/>
      <c r="AP1094" s="76"/>
      <c r="AQ1094" s="74"/>
      <c r="AR1094" s="3"/>
      <c r="AS1094" s="3"/>
      <c r="AT1094" s="3"/>
      <c r="AU1094" s="3"/>
      <c r="AV1094" s="3"/>
      <c r="AW1094" s="1"/>
      <c r="AX1094" s="1"/>
      <c r="AY1094" s="1">
        <f t="shared" ref="AY1094:AY1359" si="332">(AW1094*35%)-AX1094</f>
        <v>0</v>
      </c>
      <c r="AZ1094" s="3"/>
      <c r="BA1094" s="3"/>
      <c r="BB1094" s="3"/>
      <c r="BC1094" s="43" t="e">
        <f t="shared" ref="BC1094:BC1359" si="333">D1094/I1094</f>
        <v>#DIV/0!</v>
      </c>
      <c r="BD1094" s="43" t="e">
        <f t="shared" ref="BD1094:BD1359" si="334">E1094/O1094</f>
        <v>#DIV/0!</v>
      </c>
      <c r="BE1094" s="81">
        <f t="shared" ref="BE1094:BE1359" si="335">LEN(Q1094)</f>
        <v>0</v>
      </c>
      <c r="BF1094" s="81">
        <f t="shared" ref="BF1094:BF1359" si="336">LEN(R1094)</f>
        <v>0</v>
      </c>
      <c r="BG1094" s="81">
        <f t="shared" ref="BG1094:BG1359" si="337">LEN(T1094)</f>
        <v>0</v>
      </c>
      <c r="BH1094" s="81">
        <f t="shared" ref="BH1094:BH1359" si="338">LEN(AP1094)</f>
        <v>0</v>
      </c>
      <c r="BI1094" s="81">
        <f t="shared" ref="BI1094:BI1359" si="339">LEN(AQ1094)</f>
        <v>0</v>
      </c>
    </row>
    <row r="1095" spans="1:62" ht="17.25" thickTop="1" thickBot="1">
      <c r="A1095" s="70"/>
      <c r="B1095" s="71"/>
      <c r="C1095" s="3"/>
      <c r="D1095" s="45"/>
      <c r="E1095" s="45"/>
      <c r="F1095" s="45">
        <f t="shared" si="326"/>
        <v>0</v>
      </c>
      <c r="G1095" s="3"/>
      <c r="H1095" s="3"/>
      <c r="I1095" s="39"/>
      <c r="J1095" s="45">
        <f t="shared" si="327"/>
        <v>0</v>
      </c>
      <c r="K1095" s="45">
        <f t="shared" si="328"/>
        <v>0</v>
      </c>
      <c r="L1095" s="3"/>
      <c r="M1095" s="72"/>
      <c r="N1095" s="73"/>
      <c r="O1095" s="45">
        <f t="shared" si="329"/>
        <v>0</v>
      </c>
      <c r="P1095" s="71"/>
      <c r="Q1095" s="74"/>
      <c r="R1095" s="74"/>
      <c r="S1095" s="75"/>
      <c r="T1095" s="76"/>
      <c r="U1095" s="70"/>
      <c r="V1095" s="3"/>
      <c r="W1095" s="3"/>
      <c r="X1095" s="3"/>
      <c r="Y1095" s="39"/>
      <c r="Z1095" s="91">
        <f t="shared" si="330"/>
        <v>0</v>
      </c>
      <c r="AA1095" s="92">
        <f t="shared" si="331"/>
        <v>0</v>
      </c>
      <c r="AB1095" s="71"/>
      <c r="AC1095" s="3"/>
      <c r="AD1095" s="71"/>
      <c r="AE1095" s="78"/>
      <c r="AF1095" s="78"/>
      <c r="AG1095" s="3"/>
      <c r="AH1095" s="3"/>
      <c r="AI1095" s="79"/>
      <c r="AJ1095" s="3"/>
      <c r="AK1095" s="71"/>
      <c r="AL1095" s="3"/>
      <c r="AM1095" s="71"/>
      <c r="AN1095" s="71"/>
      <c r="AO1095" s="3"/>
      <c r="AP1095" s="76"/>
      <c r="AQ1095" s="74"/>
      <c r="AR1095" s="3"/>
      <c r="AS1095" s="3"/>
      <c r="AT1095" s="3"/>
      <c r="AU1095" s="3"/>
      <c r="AV1095" s="3"/>
      <c r="AW1095" s="1"/>
      <c r="AX1095" s="1"/>
      <c r="AY1095" s="1">
        <f t="shared" si="332"/>
        <v>0</v>
      </c>
      <c r="AZ1095" s="3"/>
      <c r="BA1095" s="3"/>
      <c r="BB1095" s="3"/>
      <c r="BC1095" s="43" t="e">
        <f t="shared" si="333"/>
        <v>#DIV/0!</v>
      </c>
      <c r="BD1095" s="43" t="e">
        <f t="shared" si="334"/>
        <v>#DIV/0!</v>
      </c>
      <c r="BE1095" s="81">
        <f t="shared" si="335"/>
        <v>0</v>
      </c>
      <c r="BF1095" s="81">
        <f t="shared" si="336"/>
        <v>0</v>
      </c>
      <c r="BG1095" s="81">
        <f t="shared" si="337"/>
        <v>0</v>
      </c>
      <c r="BH1095" s="81">
        <f t="shared" si="338"/>
        <v>0</v>
      </c>
      <c r="BI1095" s="81">
        <f t="shared" si="339"/>
        <v>0</v>
      </c>
    </row>
    <row r="1096" spans="1:62" ht="17.25" thickTop="1" thickBot="1">
      <c r="A1096" s="70"/>
      <c r="B1096" s="71"/>
      <c r="C1096" s="3"/>
      <c r="D1096" s="45"/>
      <c r="E1096" s="45"/>
      <c r="F1096" s="45">
        <f t="shared" si="326"/>
        <v>0</v>
      </c>
      <c r="G1096" s="3"/>
      <c r="H1096" s="3"/>
      <c r="I1096" s="39"/>
      <c r="J1096" s="45">
        <f t="shared" si="327"/>
        <v>0</v>
      </c>
      <c r="K1096" s="45">
        <f t="shared" si="328"/>
        <v>0</v>
      </c>
      <c r="L1096" s="3"/>
      <c r="M1096" s="72"/>
      <c r="N1096" s="73"/>
      <c r="O1096" s="45">
        <f t="shared" si="329"/>
        <v>0</v>
      </c>
      <c r="P1096" s="71"/>
      <c r="Q1096" s="74"/>
      <c r="R1096" s="74"/>
      <c r="S1096" s="75"/>
      <c r="T1096" s="76"/>
      <c r="U1096" s="70"/>
      <c r="V1096" s="3"/>
      <c r="W1096" s="3"/>
      <c r="X1096" s="3"/>
      <c r="Y1096" s="39"/>
      <c r="Z1096" s="91">
        <f t="shared" si="330"/>
        <v>0</v>
      </c>
      <c r="AA1096" s="92">
        <f t="shared" si="331"/>
        <v>0</v>
      </c>
      <c r="AB1096" s="71"/>
      <c r="AC1096" s="3"/>
      <c r="AD1096" s="71"/>
      <c r="AE1096" s="78"/>
      <c r="AF1096" s="78"/>
      <c r="AG1096" s="3"/>
      <c r="AH1096" s="3"/>
      <c r="AI1096" s="79"/>
      <c r="AJ1096" s="3"/>
      <c r="AK1096" s="71"/>
      <c r="AL1096" s="3"/>
      <c r="AM1096" s="71"/>
      <c r="AN1096" s="71"/>
      <c r="AO1096" s="3"/>
      <c r="AP1096" s="76"/>
      <c r="AQ1096" s="74"/>
      <c r="AR1096" s="3"/>
      <c r="AS1096" s="3"/>
      <c r="AT1096" s="3"/>
      <c r="AU1096" s="3"/>
      <c r="AV1096" s="3"/>
      <c r="AW1096" s="1"/>
      <c r="AX1096" s="1"/>
      <c r="AY1096" s="1">
        <f t="shared" si="332"/>
        <v>0</v>
      </c>
      <c r="AZ1096" s="3"/>
      <c r="BA1096" s="3"/>
      <c r="BB1096" s="3"/>
      <c r="BC1096" s="43" t="e">
        <f t="shared" si="333"/>
        <v>#DIV/0!</v>
      </c>
      <c r="BD1096" s="43" t="e">
        <f t="shared" si="334"/>
        <v>#DIV/0!</v>
      </c>
      <c r="BE1096" s="81">
        <f t="shared" si="335"/>
        <v>0</v>
      </c>
      <c r="BF1096" s="81">
        <f t="shared" si="336"/>
        <v>0</v>
      </c>
      <c r="BG1096" s="81">
        <f t="shared" si="337"/>
        <v>0</v>
      </c>
      <c r="BH1096" s="81">
        <f t="shared" si="338"/>
        <v>0</v>
      </c>
      <c r="BI1096" s="81">
        <f t="shared" si="339"/>
        <v>0</v>
      </c>
    </row>
    <row r="1097" spans="1:62" ht="17.25" thickTop="1" thickBot="1">
      <c r="A1097" s="70"/>
      <c r="B1097" s="71"/>
      <c r="C1097" s="3"/>
      <c r="D1097" s="45"/>
      <c r="E1097" s="45"/>
      <c r="F1097" s="45">
        <f t="shared" si="326"/>
        <v>0</v>
      </c>
      <c r="G1097" s="3"/>
      <c r="H1097" s="3"/>
      <c r="I1097" s="39"/>
      <c r="J1097" s="45">
        <f t="shared" si="327"/>
        <v>0</v>
      </c>
      <c r="K1097" s="45">
        <f t="shared" si="328"/>
        <v>0</v>
      </c>
      <c r="L1097" s="3"/>
      <c r="M1097" s="72"/>
      <c r="N1097" s="73"/>
      <c r="O1097" s="45">
        <f t="shared" si="329"/>
        <v>0</v>
      </c>
      <c r="P1097" s="71"/>
      <c r="Q1097" s="74"/>
      <c r="R1097" s="74"/>
      <c r="S1097" s="75"/>
      <c r="T1097" s="76"/>
      <c r="U1097" s="70"/>
      <c r="V1097" s="3"/>
      <c r="W1097" s="3"/>
      <c r="X1097" s="3"/>
      <c r="Y1097" s="39"/>
      <c r="Z1097" s="91">
        <f t="shared" si="330"/>
        <v>0</v>
      </c>
      <c r="AA1097" s="92">
        <f t="shared" si="331"/>
        <v>0</v>
      </c>
      <c r="AB1097" s="71"/>
      <c r="AC1097" s="3"/>
      <c r="AD1097" s="71"/>
      <c r="AE1097" s="78"/>
      <c r="AF1097" s="78"/>
      <c r="AG1097" s="3"/>
      <c r="AH1097" s="3"/>
      <c r="AI1097" s="79"/>
      <c r="AJ1097" s="3"/>
      <c r="AK1097" s="71"/>
      <c r="AL1097" s="3"/>
      <c r="AM1097" s="71"/>
      <c r="AN1097" s="71"/>
      <c r="AO1097" s="3"/>
      <c r="AP1097" s="76"/>
      <c r="AQ1097" s="74"/>
      <c r="AR1097" s="3"/>
      <c r="AS1097" s="3"/>
      <c r="AT1097" s="3"/>
      <c r="AU1097" s="3"/>
      <c r="AV1097" s="3"/>
      <c r="AW1097" s="1"/>
      <c r="AX1097" s="1"/>
      <c r="AY1097" s="1">
        <f t="shared" si="332"/>
        <v>0</v>
      </c>
      <c r="AZ1097" s="3"/>
      <c r="BA1097" s="3"/>
      <c r="BB1097" s="3"/>
      <c r="BC1097" s="43" t="e">
        <f t="shared" si="333"/>
        <v>#DIV/0!</v>
      </c>
      <c r="BD1097" s="43" t="e">
        <f t="shared" si="334"/>
        <v>#DIV/0!</v>
      </c>
      <c r="BE1097" s="81">
        <f t="shared" si="335"/>
        <v>0</v>
      </c>
      <c r="BF1097" s="81">
        <f t="shared" si="336"/>
        <v>0</v>
      </c>
      <c r="BG1097" s="81">
        <f t="shared" si="337"/>
        <v>0</v>
      </c>
      <c r="BH1097" s="81">
        <f t="shared" si="338"/>
        <v>0</v>
      </c>
      <c r="BI1097" s="81">
        <f t="shared" si="339"/>
        <v>0</v>
      </c>
    </row>
    <row r="1098" spans="1:62" ht="17.25" thickTop="1" thickBot="1">
      <c r="A1098" s="70"/>
      <c r="B1098" s="71"/>
      <c r="C1098" s="3"/>
      <c r="D1098" s="45"/>
      <c r="E1098" s="45"/>
      <c r="F1098" s="45">
        <f t="shared" si="326"/>
        <v>0</v>
      </c>
      <c r="G1098" s="3"/>
      <c r="H1098" s="3"/>
      <c r="I1098" s="39"/>
      <c r="J1098" s="45">
        <f t="shared" si="327"/>
        <v>0</v>
      </c>
      <c r="K1098" s="45">
        <f t="shared" si="328"/>
        <v>0</v>
      </c>
      <c r="L1098" s="3"/>
      <c r="M1098" s="72"/>
      <c r="N1098" s="73"/>
      <c r="O1098" s="45">
        <f t="shared" si="329"/>
        <v>0</v>
      </c>
      <c r="P1098" s="71"/>
      <c r="Q1098" s="74"/>
      <c r="R1098" s="74"/>
      <c r="S1098" s="75"/>
      <c r="T1098" s="76"/>
      <c r="U1098" s="70"/>
      <c r="V1098" s="3"/>
      <c r="W1098" s="3"/>
      <c r="X1098" s="3"/>
      <c r="Y1098" s="39"/>
      <c r="Z1098" s="91">
        <f t="shared" si="330"/>
        <v>0</v>
      </c>
      <c r="AA1098" s="92">
        <f t="shared" si="331"/>
        <v>0</v>
      </c>
      <c r="AB1098" s="71"/>
      <c r="AC1098" s="3"/>
      <c r="AD1098" s="71"/>
      <c r="AE1098" s="78"/>
      <c r="AF1098" s="78"/>
      <c r="AG1098" s="3"/>
      <c r="AH1098" s="3"/>
      <c r="AI1098" s="79"/>
      <c r="AJ1098" s="3"/>
      <c r="AK1098" s="71"/>
      <c r="AL1098" s="3"/>
      <c r="AM1098" s="71"/>
      <c r="AN1098" s="71"/>
      <c r="AO1098" s="3"/>
      <c r="AP1098" s="76"/>
      <c r="AQ1098" s="74"/>
      <c r="AR1098" s="3"/>
      <c r="AS1098" s="3"/>
      <c r="AT1098" s="3"/>
      <c r="AU1098" s="3"/>
      <c r="AV1098" s="3"/>
      <c r="AW1098" s="1"/>
      <c r="AX1098" s="1"/>
      <c r="AY1098" s="1">
        <f t="shared" si="332"/>
        <v>0</v>
      </c>
      <c r="AZ1098" s="3"/>
      <c r="BA1098" s="3"/>
      <c r="BB1098" s="3"/>
      <c r="BC1098" s="43" t="e">
        <f t="shared" si="333"/>
        <v>#DIV/0!</v>
      </c>
      <c r="BD1098" s="43" t="e">
        <f t="shared" si="334"/>
        <v>#DIV/0!</v>
      </c>
      <c r="BE1098" s="81">
        <f t="shared" si="335"/>
        <v>0</v>
      </c>
      <c r="BF1098" s="81">
        <f t="shared" si="336"/>
        <v>0</v>
      </c>
      <c r="BG1098" s="81">
        <f t="shared" si="337"/>
        <v>0</v>
      </c>
      <c r="BH1098" s="81">
        <f t="shared" si="338"/>
        <v>0</v>
      </c>
      <c r="BI1098" s="81">
        <f t="shared" si="339"/>
        <v>0</v>
      </c>
    </row>
    <row r="1099" spans="1:62" ht="17.25" thickTop="1" thickBot="1">
      <c r="A1099" s="70"/>
      <c r="B1099" s="71"/>
      <c r="C1099" s="3"/>
      <c r="D1099" s="45"/>
      <c r="E1099" s="45"/>
      <c r="F1099" s="45">
        <f t="shared" si="326"/>
        <v>0</v>
      </c>
      <c r="G1099" s="3"/>
      <c r="H1099" s="3"/>
      <c r="I1099" s="39"/>
      <c r="J1099" s="45">
        <f t="shared" si="327"/>
        <v>0</v>
      </c>
      <c r="K1099" s="45">
        <f t="shared" si="328"/>
        <v>0</v>
      </c>
      <c r="L1099" s="3"/>
      <c r="M1099" s="72"/>
      <c r="N1099" s="73"/>
      <c r="O1099" s="45">
        <f t="shared" si="329"/>
        <v>0</v>
      </c>
      <c r="P1099" s="71"/>
      <c r="Q1099" s="74"/>
      <c r="R1099" s="74"/>
      <c r="S1099" s="75"/>
      <c r="T1099" s="76"/>
      <c r="U1099" s="70"/>
      <c r="V1099" s="3"/>
      <c r="W1099" s="3"/>
      <c r="X1099" s="3"/>
      <c r="Y1099" s="39"/>
      <c r="Z1099" s="91">
        <f t="shared" si="330"/>
        <v>0</v>
      </c>
      <c r="AA1099" s="92">
        <f t="shared" si="331"/>
        <v>0</v>
      </c>
      <c r="AB1099" s="71"/>
      <c r="AC1099" s="3"/>
      <c r="AD1099" s="71"/>
      <c r="AE1099" s="78"/>
      <c r="AF1099" s="78"/>
      <c r="AG1099" s="3"/>
      <c r="AH1099" s="3"/>
      <c r="AI1099" s="79"/>
      <c r="AJ1099" s="3"/>
      <c r="AK1099" s="71"/>
      <c r="AL1099" s="3"/>
      <c r="AM1099" s="71"/>
      <c r="AN1099" s="71"/>
      <c r="AO1099" s="3"/>
      <c r="AP1099" s="76"/>
      <c r="AQ1099" s="74"/>
      <c r="AR1099" s="3"/>
      <c r="AS1099" s="3"/>
      <c r="AT1099" s="3"/>
      <c r="AU1099" s="3"/>
      <c r="AV1099" s="3"/>
      <c r="AW1099" s="1"/>
      <c r="AX1099" s="1"/>
      <c r="AY1099" s="1">
        <f t="shared" si="332"/>
        <v>0</v>
      </c>
      <c r="AZ1099" s="3"/>
      <c r="BA1099" s="3"/>
      <c r="BB1099" s="3"/>
      <c r="BC1099" s="43" t="e">
        <f t="shared" si="333"/>
        <v>#DIV/0!</v>
      </c>
      <c r="BD1099" s="43" t="e">
        <f t="shared" si="334"/>
        <v>#DIV/0!</v>
      </c>
      <c r="BE1099" s="81">
        <f t="shared" si="335"/>
        <v>0</v>
      </c>
      <c r="BF1099" s="81">
        <f t="shared" si="336"/>
        <v>0</v>
      </c>
      <c r="BG1099" s="81">
        <f t="shared" si="337"/>
        <v>0</v>
      </c>
      <c r="BH1099" s="81">
        <f t="shared" si="338"/>
        <v>0</v>
      </c>
      <c r="BI1099" s="81">
        <f t="shared" si="339"/>
        <v>0</v>
      </c>
    </row>
    <row r="1100" spans="1:62" ht="17.25" thickTop="1" thickBot="1">
      <c r="A1100" s="70"/>
      <c r="B1100" s="71"/>
      <c r="C1100" s="3"/>
      <c r="D1100" s="45"/>
      <c r="E1100" s="45"/>
      <c r="F1100" s="45">
        <f t="shared" si="326"/>
        <v>0</v>
      </c>
      <c r="G1100" s="3"/>
      <c r="H1100" s="3"/>
      <c r="I1100" s="39"/>
      <c r="J1100" s="45">
        <f t="shared" si="327"/>
        <v>0</v>
      </c>
      <c r="K1100" s="45">
        <f t="shared" si="328"/>
        <v>0</v>
      </c>
      <c r="L1100" s="3"/>
      <c r="M1100" s="72"/>
      <c r="N1100" s="73"/>
      <c r="O1100" s="45">
        <f t="shared" si="329"/>
        <v>0</v>
      </c>
      <c r="P1100" s="71"/>
      <c r="Q1100" s="74"/>
      <c r="R1100" s="74"/>
      <c r="S1100" s="75"/>
      <c r="T1100" s="76"/>
      <c r="U1100" s="70"/>
      <c r="V1100" s="3"/>
      <c r="W1100" s="3"/>
      <c r="X1100" s="3"/>
      <c r="Y1100" s="39"/>
      <c r="Z1100" s="91">
        <f t="shared" si="330"/>
        <v>0</v>
      </c>
      <c r="AA1100" s="92">
        <f t="shared" si="331"/>
        <v>0</v>
      </c>
      <c r="AB1100" s="71"/>
      <c r="AC1100" s="3"/>
      <c r="AD1100" s="71"/>
      <c r="AE1100" s="78"/>
      <c r="AF1100" s="78"/>
      <c r="AG1100" s="3"/>
      <c r="AH1100" s="3"/>
      <c r="AI1100" s="79"/>
      <c r="AJ1100" s="3"/>
      <c r="AK1100" s="71"/>
      <c r="AL1100" s="3"/>
      <c r="AM1100" s="71"/>
      <c r="AN1100" s="71"/>
      <c r="AO1100" s="3"/>
      <c r="AP1100" s="76"/>
      <c r="AQ1100" s="74"/>
      <c r="AR1100" s="3"/>
      <c r="AS1100" s="3"/>
      <c r="AT1100" s="3"/>
      <c r="AU1100" s="3"/>
      <c r="AV1100" s="3"/>
      <c r="AW1100" s="1"/>
      <c r="AX1100" s="1"/>
      <c r="AY1100" s="1">
        <f t="shared" si="332"/>
        <v>0</v>
      </c>
      <c r="AZ1100" s="3"/>
      <c r="BA1100" s="3"/>
      <c r="BB1100" s="3"/>
      <c r="BC1100" s="43" t="e">
        <f t="shared" si="333"/>
        <v>#DIV/0!</v>
      </c>
      <c r="BD1100" s="43" t="e">
        <f t="shared" si="334"/>
        <v>#DIV/0!</v>
      </c>
      <c r="BE1100" s="81">
        <f t="shared" si="335"/>
        <v>0</v>
      </c>
      <c r="BF1100" s="81">
        <f t="shared" si="336"/>
        <v>0</v>
      </c>
      <c r="BG1100" s="81">
        <f t="shared" si="337"/>
        <v>0</v>
      </c>
      <c r="BH1100" s="81">
        <f t="shared" si="338"/>
        <v>0</v>
      </c>
      <c r="BI1100" s="81">
        <f t="shared" si="339"/>
        <v>0</v>
      </c>
    </row>
    <row r="1101" spans="1:62" ht="17.25" thickTop="1" thickBot="1">
      <c r="A1101" s="70"/>
      <c r="B1101" s="71"/>
      <c r="C1101" s="3"/>
      <c r="D1101" s="45"/>
      <c r="E1101" s="45"/>
      <c r="F1101" s="45">
        <f t="shared" si="326"/>
        <v>0</v>
      </c>
      <c r="G1101" s="3"/>
      <c r="H1101" s="3"/>
      <c r="I1101" s="39"/>
      <c r="J1101" s="45">
        <f t="shared" si="327"/>
        <v>0</v>
      </c>
      <c r="K1101" s="45">
        <f t="shared" si="328"/>
        <v>0</v>
      </c>
      <c r="L1101" s="3"/>
      <c r="M1101" s="72"/>
      <c r="N1101" s="73"/>
      <c r="O1101" s="45">
        <f t="shared" si="329"/>
        <v>0</v>
      </c>
      <c r="P1101" s="71"/>
      <c r="Q1101" s="74"/>
      <c r="R1101" s="74"/>
      <c r="S1101" s="75"/>
      <c r="T1101" s="76"/>
      <c r="U1101" s="70"/>
      <c r="V1101" s="3"/>
      <c r="W1101" s="3"/>
      <c r="X1101" s="3"/>
      <c r="Y1101" s="39"/>
      <c r="Z1101" s="91">
        <f t="shared" si="330"/>
        <v>0</v>
      </c>
      <c r="AA1101" s="92">
        <f t="shared" si="331"/>
        <v>0</v>
      </c>
      <c r="AB1101" s="71"/>
      <c r="AC1101" s="3"/>
      <c r="AD1101" s="71"/>
      <c r="AE1101" s="78"/>
      <c r="AF1101" s="78"/>
      <c r="AG1101" s="3"/>
      <c r="AH1101" s="3"/>
      <c r="AI1101" s="79"/>
      <c r="AJ1101" s="3"/>
      <c r="AK1101" s="71"/>
      <c r="AL1101" s="3"/>
      <c r="AM1101" s="71"/>
      <c r="AN1101" s="71"/>
      <c r="AO1101" s="3"/>
      <c r="AP1101" s="76"/>
      <c r="AQ1101" s="74"/>
      <c r="AR1101" s="3"/>
      <c r="AS1101" s="3"/>
      <c r="AT1101" s="3"/>
      <c r="AU1101" s="3"/>
      <c r="AV1101" s="3"/>
      <c r="AW1101" s="1"/>
      <c r="AX1101" s="1"/>
      <c r="AY1101" s="1">
        <f t="shared" si="332"/>
        <v>0</v>
      </c>
      <c r="AZ1101" s="3"/>
      <c r="BA1101" s="3"/>
      <c r="BB1101" s="3"/>
      <c r="BC1101" s="43" t="e">
        <f t="shared" si="333"/>
        <v>#DIV/0!</v>
      </c>
      <c r="BD1101" s="43" t="e">
        <f t="shared" si="334"/>
        <v>#DIV/0!</v>
      </c>
      <c r="BE1101" s="81">
        <f t="shared" si="335"/>
        <v>0</v>
      </c>
      <c r="BF1101" s="81">
        <f t="shared" si="336"/>
        <v>0</v>
      </c>
      <c r="BG1101" s="81">
        <f t="shared" si="337"/>
        <v>0</v>
      </c>
      <c r="BH1101" s="81">
        <f t="shared" si="338"/>
        <v>0</v>
      </c>
      <c r="BI1101" s="81">
        <f t="shared" si="339"/>
        <v>0</v>
      </c>
    </row>
    <row r="1102" spans="1:62" ht="17.25" thickTop="1" thickBot="1">
      <c r="A1102" s="70"/>
      <c r="B1102" s="71"/>
      <c r="C1102" s="3"/>
      <c r="D1102" s="45"/>
      <c r="E1102" s="45"/>
      <c r="F1102" s="45">
        <f t="shared" si="326"/>
        <v>0</v>
      </c>
      <c r="G1102" s="3"/>
      <c r="H1102" s="3"/>
      <c r="I1102" s="39"/>
      <c r="J1102" s="45">
        <f t="shared" si="327"/>
        <v>0</v>
      </c>
      <c r="K1102" s="45">
        <f t="shared" si="328"/>
        <v>0</v>
      </c>
      <c r="L1102" s="3"/>
      <c r="M1102" s="72"/>
      <c r="N1102" s="73"/>
      <c r="O1102" s="45">
        <f t="shared" si="329"/>
        <v>0</v>
      </c>
      <c r="P1102" s="71"/>
      <c r="Q1102" s="74"/>
      <c r="R1102" s="74"/>
      <c r="S1102" s="75"/>
      <c r="T1102" s="76"/>
      <c r="U1102" s="70"/>
      <c r="V1102" s="3"/>
      <c r="W1102" s="3"/>
      <c r="X1102" s="3"/>
      <c r="Y1102" s="39"/>
      <c r="Z1102" s="91">
        <f t="shared" si="330"/>
        <v>0</v>
      </c>
      <c r="AA1102" s="92">
        <f t="shared" si="331"/>
        <v>0</v>
      </c>
      <c r="AB1102" s="71"/>
      <c r="AC1102" s="3"/>
      <c r="AD1102" s="71"/>
      <c r="AE1102" s="78"/>
      <c r="AF1102" s="78"/>
      <c r="AG1102" s="3"/>
      <c r="AH1102" s="3"/>
      <c r="AI1102" s="79"/>
      <c r="AJ1102" s="3"/>
      <c r="AK1102" s="71"/>
      <c r="AL1102" s="3"/>
      <c r="AM1102" s="71"/>
      <c r="AN1102" s="71"/>
      <c r="AO1102" s="3"/>
      <c r="AP1102" s="76"/>
      <c r="AQ1102" s="74"/>
      <c r="AR1102" s="3"/>
      <c r="AS1102" s="3"/>
      <c r="AT1102" s="3"/>
      <c r="AU1102" s="3"/>
      <c r="AV1102" s="3"/>
      <c r="AW1102" s="1"/>
      <c r="AX1102" s="1"/>
      <c r="AY1102" s="1">
        <f t="shared" si="332"/>
        <v>0</v>
      </c>
      <c r="AZ1102" s="3"/>
      <c r="BA1102" s="3"/>
      <c r="BB1102" s="3"/>
      <c r="BC1102" s="43" t="e">
        <f t="shared" si="333"/>
        <v>#DIV/0!</v>
      </c>
      <c r="BD1102" s="43" t="e">
        <f t="shared" si="334"/>
        <v>#DIV/0!</v>
      </c>
      <c r="BE1102" s="81">
        <f t="shared" si="335"/>
        <v>0</v>
      </c>
      <c r="BF1102" s="81">
        <f t="shared" si="336"/>
        <v>0</v>
      </c>
      <c r="BG1102" s="81">
        <f t="shared" si="337"/>
        <v>0</v>
      </c>
      <c r="BH1102" s="81">
        <f t="shared" si="338"/>
        <v>0</v>
      </c>
      <c r="BI1102" s="81">
        <f t="shared" si="339"/>
        <v>0</v>
      </c>
    </row>
    <row r="1103" spans="1:62" ht="17.25" thickTop="1" thickBot="1">
      <c r="A1103" s="70"/>
      <c r="B1103" s="71"/>
      <c r="C1103" s="3"/>
      <c r="D1103" s="45"/>
      <c r="E1103" s="45"/>
      <c r="F1103" s="45">
        <f t="shared" si="326"/>
        <v>0</v>
      </c>
      <c r="G1103" s="3"/>
      <c r="H1103" s="3"/>
      <c r="I1103" s="39"/>
      <c r="J1103" s="45">
        <f t="shared" si="327"/>
        <v>0</v>
      </c>
      <c r="K1103" s="45">
        <f t="shared" si="328"/>
        <v>0</v>
      </c>
      <c r="L1103" s="3"/>
      <c r="M1103" s="72"/>
      <c r="N1103" s="73"/>
      <c r="O1103" s="45">
        <f t="shared" si="329"/>
        <v>0</v>
      </c>
      <c r="P1103" s="71"/>
      <c r="Q1103" s="74"/>
      <c r="R1103" s="74"/>
      <c r="S1103" s="75"/>
      <c r="T1103" s="76"/>
      <c r="U1103" s="70"/>
      <c r="V1103" s="3"/>
      <c r="W1103" s="3"/>
      <c r="X1103" s="3"/>
      <c r="Y1103" s="39"/>
      <c r="Z1103" s="91">
        <f t="shared" si="330"/>
        <v>0</v>
      </c>
      <c r="AA1103" s="92">
        <f t="shared" si="331"/>
        <v>0</v>
      </c>
      <c r="AB1103" s="71"/>
      <c r="AC1103" s="3"/>
      <c r="AD1103" s="71"/>
      <c r="AE1103" s="78"/>
      <c r="AF1103" s="78"/>
      <c r="AG1103" s="3"/>
      <c r="AH1103" s="3"/>
      <c r="AI1103" s="79"/>
      <c r="AJ1103" s="3"/>
      <c r="AK1103" s="71"/>
      <c r="AL1103" s="3"/>
      <c r="AM1103" s="71"/>
      <c r="AN1103" s="71"/>
      <c r="AO1103" s="3"/>
      <c r="AP1103" s="76"/>
      <c r="AQ1103" s="74"/>
      <c r="AR1103" s="3"/>
      <c r="AS1103" s="3"/>
      <c r="AT1103" s="3"/>
      <c r="AU1103" s="3"/>
      <c r="AV1103" s="3"/>
      <c r="AW1103" s="1"/>
      <c r="AX1103" s="1"/>
      <c r="AY1103" s="1">
        <f t="shared" si="332"/>
        <v>0</v>
      </c>
      <c r="AZ1103" s="3"/>
      <c r="BA1103" s="3"/>
      <c r="BB1103" s="3"/>
      <c r="BC1103" s="43" t="e">
        <f t="shared" si="333"/>
        <v>#DIV/0!</v>
      </c>
      <c r="BD1103" s="43" t="e">
        <f t="shared" si="334"/>
        <v>#DIV/0!</v>
      </c>
      <c r="BE1103" s="81">
        <f t="shared" si="335"/>
        <v>0</v>
      </c>
      <c r="BF1103" s="81">
        <f t="shared" si="336"/>
        <v>0</v>
      </c>
      <c r="BG1103" s="81">
        <f t="shared" si="337"/>
        <v>0</v>
      </c>
      <c r="BH1103" s="81">
        <f t="shared" si="338"/>
        <v>0</v>
      </c>
      <c r="BI1103" s="81">
        <f t="shared" si="339"/>
        <v>0</v>
      </c>
    </row>
    <row r="1104" spans="1:62" ht="17.25" thickTop="1" thickBot="1">
      <c r="A1104" s="70"/>
      <c r="B1104" s="71"/>
      <c r="C1104" s="3"/>
      <c r="D1104" s="45"/>
      <c r="E1104" s="45"/>
      <c r="F1104" s="45">
        <f t="shared" si="326"/>
        <v>0</v>
      </c>
      <c r="G1104" s="3"/>
      <c r="H1104" s="3"/>
      <c r="I1104" s="39"/>
      <c r="J1104" s="45">
        <f t="shared" si="327"/>
        <v>0</v>
      </c>
      <c r="K1104" s="45">
        <f t="shared" si="328"/>
        <v>0</v>
      </c>
      <c r="L1104" s="3"/>
      <c r="M1104" s="72"/>
      <c r="N1104" s="73"/>
      <c r="O1104" s="45">
        <f t="shared" si="329"/>
        <v>0</v>
      </c>
      <c r="P1104" s="71"/>
      <c r="Q1104" s="74"/>
      <c r="R1104" s="74"/>
      <c r="S1104" s="75"/>
      <c r="T1104" s="76"/>
      <c r="U1104" s="70"/>
      <c r="V1104" s="3"/>
      <c r="W1104" s="3"/>
      <c r="X1104" s="3"/>
      <c r="Y1104" s="39"/>
      <c r="Z1104" s="91">
        <f t="shared" si="330"/>
        <v>0</v>
      </c>
      <c r="AA1104" s="92">
        <f t="shared" si="331"/>
        <v>0</v>
      </c>
      <c r="AB1104" s="71"/>
      <c r="AC1104" s="3"/>
      <c r="AD1104" s="71"/>
      <c r="AE1104" s="78"/>
      <c r="AF1104" s="78"/>
      <c r="AG1104" s="3"/>
      <c r="AH1104" s="3"/>
      <c r="AI1104" s="79"/>
      <c r="AJ1104" s="3"/>
      <c r="AK1104" s="71"/>
      <c r="AL1104" s="3"/>
      <c r="AM1104" s="71"/>
      <c r="AN1104" s="71"/>
      <c r="AO1104" s="3"/>
      <c r="AP1104" s="76"/>
      <c r="AQ1104" s="74"/>
      <c r="AR1104" s="3"/>
      <c r="AS1104" s="3"/>
      <c r="AT1104" s="3"/>
      <c r="AU1104" s="3"/>
      <c r="AV1104" s="3"/>
      <c r="AW1104" s="1"/>
      <c r="AX1104" s="1"/>
      <c r="AY1104" s="1">
        <f t="shared" si="332"/>
        <v>0</v>
      </c>
      <c r="AZ1104" s="3"/>
      <c r="BA1104" s="3"/>
      <c r="BB1104" s="3"/>
      <c r="BC1104" s="43" t="e">
        <f t="shared" si="333"/>
        <v>#DIV/0!</v>
      </c>
      <c r="BD1104" s="43" t="e">
        <f t="shared" si="334"/>
        <v>#DIV/0!</v>
      </c>
      <c r="BE1104" s="81">
        <f t="shared" si="335"/>
        <v>0</v>
      </c>
      <c r="BF1104" s="81">
        <f t="shared" si="336"/>
        <v>0</v>
      </c>
      <c r="BG1104" s="81">
        <f t="shared" si="337"/>
        <v>0</v>
      </c>
      <c r="BH1104" s="81">
        <f t="shared" si="338"/>
        <v>0</v>
      </c>
      <c r="BI1104" s="81">
        <f t="shared" si="339"/>
        <v>0</v>
      </c>
    </row>
    <row r="1105" spans="1:61" ht="17.25" thickTop="1" thickBot="1">
      <c r="A1105" s="70"/>
      <c r="B1105" s="71"/>
      <c r="C1105" s="3"/>
      <c r="D1105" s="45"/>
      <c r="E1105" s="45"/>
      <c r="F1105" s="45">
        <f t="shared" si="326"/>
        <v>0</v>
      </c>
      <c r="G1105" s="3"/>
      <c r="H1105" s="3"/>
      <c r="I1105" s="39"/>
      <c r="J1105" s="45">
        <f t="shared" si="327"/>
        <v>0</v>
      </c>
      <c r="K1105" s="45">
        <f t="shared" si="328"/>
        <v>0</v>
      </c>
      <c r="L1105" s="3"/>
      <c r="M1105" s="72"/>
      <c r="N1105" s="73"/>
      <c r="O1105" s="45">
        <f t="shared" si="329"/>
        <v>0</v>
      </c>
      <c r="P1105" s="71"/>
      <c r="Q1105" s="74"/>
      <c r="R1105" s="74"/>
      <c r="S1105" s="75"/>
      <c r="T1105" s="76"/>
      <c r="U1105" s="70"/>
      <c r="V1105" s="3"/>
      <c r="W1105" s="3"/>
      <c r="X1105" s="3"/>
      <c r="Y1105" s="39"/>
      <c r="Z1105" s="91">
        <f t="shared" si="330"/>
        <v>0</v>
      </c>
      <c r="AA1105" s="92">
        <f t="shared" si="331"/>
        <v>0</v>
      </c>
      <c r="AB1105" s="71"/>
      <c r="AC1105" s="3"/>
      <c r="AD1105" s="71"/>
      <c r="AE1105" s="78"/>
      <c r="AF1105" s="78"/>
      <c r="AG1105" s="3"/>
      <c r="AH1105" s="3"/>
      <c r="AI1105" s="79"/>
      <c r="AJ1105" s="3"/>
      <c r="AK1105" s="71"/>
      <c r="AL1105" s="3"/>
      <c r="AM1105" s="71"/>
      <c r="AN1105" s="71"/>
      <c r="AO1105" s="3"/>
      <c r="AP1105" s="76"/>
      <c r="AQ1105" s="74"/>
      <c r="AR1105" s="3"/>
      <c r="AS1105" s="3"/>
      <c r="AT1105" s="3"/>
      <c r="AU1105" s="3"/>
      <c r="AV1105" s="3"/>
      <c r="AW1105" s="1"/>
      <c r="AX1105" s="1"/>
      <c r="AY1105" s="1">
        <f t="shared" si="332"/>
        <v>0</v>
      </c>
      <c r="AZ1105" s="3"/>
      <c r="BA1105" s="3"/>
      <c r="BB1105" s="3"/>
      <c r="BC1105" s="43" t="e">
        <f t="shared" si="333"/>
        <v>#DIV/0!</v>
      </c>
      <c r="BD1105" s="43" t="e">
        <f t="shared" si="334"/>
        <v>#DIV/0!</v>
      </c>
      <c r="BE1105" s="81">
        <f t="shared" si="335"/>
        <v>0</v>
      </c>
      <c r="BF1105" s="81">
        <f t="shared" si="336"/>
        <v>0</v>
      </c>
      <c r="BG1105" s="81">
        <f t="shared" si="337"/>
        <v>0</v>
      </c>
      <c r="BH1105" s="81">
        <f t="shared" si="338"/>
        <v>0</v>
      </c>
      <c r="BI1105" s="81">
        <f t="shared" si="339"/>
        <v>0</v>
      </c>
    </row>
    <row r="1106" spans="1:61" ht="17.25" thickTop="1" thickBot="1">
      <c r="A1106" s="70"/>
      <c r="B1106" s="71"/>
      <c r="C1106" s="3"/>
      <c r="D1106" s="45"/>
      <c r="E1106" s="45"/>
      <c r="F1106" s="45">
        <f t="shared" si="326"/>
        <v>0</v>
      </c>
      <c r="G1106" s="3"/>
      <c r="H1106" s="3"/>
      <c r="I1106" s="39"/>
      <c r="J1106" s="45">
        <f t="shared" si="327"/>
        <v>0</v>
      </c>
      <c r="K1106" s="45">
        <f t="shared" si="328"/>
        <v>0</v>
      </c>
      <c r="L1106" s="3"/>
      <c r="M1106" s="72"/>
      <c r="N1106" s="73"/>
      <c r="O1106" s="45">
        <f t="shared" si="329"/>
        <v>0</v>
      </c>
      <c r="P1106" s="71"/>
      <c r="Q1106" s="74"/>
      <c r="R1106" s="74"/>
      <c r="S1106" s="75"/>
      <c r="T1106" s="76"/>
      <c r="U1106" s="70"/>
      <c r="V1106" s="3"/>
      <c r="W1106" s="3"/>
      <c r="X1106" s="3"/>
      <c r="Y1106" s="39"/>
      <c r="Z1106" s="91">
        <f t="shared" si="330"/>
        <v>0</v>
      </c>
      <c r="AA1106" s="92">
        <f t="shared" si="331"/>
        <v>0</v>
      </c>
      <c r="AB1106" s="71"/>
      <c r="AC1106" s="3"/>
      <c r="AD1106" s="71"/>
      <c r="AE1106" s="78"/>
      <c r="AF1106" s="78"/>
      <c r="AG1106" s="3"/>
      <c r="AH1106" s="3"/>
      <c r="AI1106" s="79"/>
      <c r="AJ1106" s="3"/>
      <c r="AK1106" s="71"/>
      <c r="AL1106" s="3"/>
      <c r="AM1106" s="71"/>
      <c r="AN1106" s="71"/>
      <c r="AO1106" s="3"/>
      <c r="AP1106" s="76"/>
      <c r="AQ1106" s="74"/>
      <c r="AR1106" s="3"/>
      <c r="AS1106" s="3"/>
      <c r="AT1106" s="3"/>
      <c r="AU1106" s="3"/>
      <c r="AV1106" s="3"/>
      <c r="AW1106" s="1"/>
      <c r="AX1106" s="1"/>
      <c r="AY1106" s="1">
        <f t="shared" si="332"/>
        <v>0</v>
      </c>
      <c r="AZ1106" s="3"/>
      <c r="BA1106" s="3"/>
      <c r="BB1106" s="3"/>
      <c r="BC1106" s="43" t="e">
        <f t="shared" si="333"/>
        <v>#DIV/0!</v>
      </c>
      <c r="BD1106" s="43" t="e">
        <f t="shared" si="334"/>
        <v>#DIV/0!</v>
      </c>
      <c r="BE1106" s="81">
        <f t="shared" si="335"/>
        <v>0</v>
      </c>
      <c r="BF1106" s="81">
        <f t="shared" si="336"/>
        <v>0</v>
      </c>
      <c r="BG1106" s="81">
        <f t="shared" si="337"/>
        <v>0</v>
      </c>
      <c r="BH1106" s="81">
        <f t="shared" si="338"/>
        <v>0</v>
      </c>
      <c r="BI1106" s="81">
        <f t="shared" si="339"/>
        <v>0</v>
      </c>
    </row>
    <row r="1107" spans="1:61" ht="17.25" thickTop="1" thickBot="1">
      <c r="A1107" s="70"/>
      <c r="B1107" s="71"/>
      <c r="C1107" s="3"/>
      <c r="D1107" s="45"/>
      <c r="E1107" s="45"/>
      <c r="F1107" s="45">
        <f t="shared" si="326"/>
        <v>0</v>
      </c>
      <c r="G1107" s="3"/>
      <c r="H1107" s="3"/>
      <c r="I1107" s="39"/>
      <c r="J1107" s="45">
        <f t="shared" si="327"/>
        <v>0</v>
      </c>
      <c r="K1107" s="45">
        <f t="shared" si="328"/>
        <v>0</v>
      </c>
      <c r="L1107" s="3"/>
      <c r="M1107" s="72"/>
      <c r="N1107" s="73"/>
      <c r="O1107" s="45">
        <f t="shared" si="329"/>
        <v>0</v>
      </c>
      <c r="P1107" s="71"/>
      <c r="Q1107" s="74"/>
      <c r="R1107" s="74"/>
      <c r="S1107" s="75"/>
      <c r="T1107" s="76"/>
      <c r="U1107" s="70"/>
      <c r="V1107" s="3"/>
      <c r="W1107" s="3"/>
      <c r="X1107" s="3"/>
      <c r="Y1107" s="39"/>
      <c r="Z1107" s="91">
        <f t="shared" si="330"/>
        <v>0</v>
      </c>
      <c r="AA1107" s="92">
        <f t="shared" si="331"/>
        <v>0</v>
      </c>
      <c r="AB1107" s="71"/>
      <c r="AC1107" s="3"/>
      <c r="AD1107" s="71"/>
      <c r="AE1107" s="78"/>
      <c r="AF1107" s="78"/>
      <c r="AG1107" s="3"/>
      <c r="AH1107" s="3"/>
      <c r="AI1107" s="79"/>
      <c r="AJ1107" s="3"/>
      <c r="AK1107" s="71"/>
      <c r="AL1107" s="3"/>
      <c r="AM1107" s="71"/>
      <c r="AN1107" s="71"/>
      <c r="AO1107" s="3"/>
      <c r="AP1107" s="76"/>
      <c r="AQ1107" s="74"/>
      <c r="AR1107" s="3"/>
      <c r="AS1107" s="3"/>
      <c r="AT1107" s="3"/>
      <c r="AU1107" s="3"/>
      <c r="AV1107" s="3"/>
      <c r="AW1107" s="1"/>
      <c r="AX1107" s="1"/>
      <c r="AY1107" s="1">
        <f t="shared" si="332"/>
        <v>0</v>
      </c>
      <c r="AZ1107" s="3"/>
      <c r="BA1107" s="3"/>
      <c r="BB1107" s="3"/>
      <c r="BC1107" s="43" t="e">
        <f t="shared" si="333"/>
        <v>#DIV/0!</v>
      </c>
      <c r="BD1107" s="43" t="e">
        <f t="shared" si="334"/>
        <v>#DIV/0!</v>
      </c>
      <c r="BE1107" s="81">
        <f t="shared" si="335"/>
        <v>0</v>
      </c>
      <c r="BF1107" s="81">
        <f t="shared" si="336"/>
        <v>0</v>
      </c>
      <c r="BG1107" s="81">
        <f t="shared" si="337"/>
        <v>0</v>
      </c>
      <c r="BH1107" s="81">
        <f t="shared" si="338"/>
        <v>0</v>
      </c>
      <c r="BI1107" s="81">
        <f t="shared" si="339"/>
        <v>0</v>
      </c>
    </row>
    <row r="1108" spans="1:61" ht="17.25" thickTop="1" thickBot="1">
      <c r="A1108" s="70"/>
      <c r="B1108" s="71"/>
      <c r="C1108" s="3"/>
      <c r="D1108" s="45"/>
      <c r="E1108" s="45"/>
      <c r="F1108" s="45">
        <f t="shared" si="326"/>
        <v>0</v>
      </c>
      <c r="G1108" s="3"/>
      <c r="H1108" s="3"/>
      <c r="I1108" s="39"/>
      <c r="J1108" s="45">
        <f t="shared" si="327"/>
        <v>0</v>
      </c>
      <c r="K1108" s="45">
        <f t="shared" si="328"/>
        <v>0</v>
      </c>
      <c r="L1108" s="3"/>
      <c r="M1108" s="72"/>
      <c r="N1108" s="73"/>
      <c r="O1108" s="45">
        <f t="shared" si="329"/>
        <v>0</v>
      </c>
      <c r="P1108" s="71"/>
      <c r="Q1108" s="74"/>
      <c r="R1108" s="74"/>
      <c r="S1108" s="75"/>
      <c r="T1108" s="76"/>
      <c r="U1108" s="70"/>
      <c r="V1108" s="3"/>
      <c r="W1108" s="3"/>
      <c r="X1108" s="3"/>
      <c r="Y1108" s="39"/>
      <c r="Z1108" s="91">
        <f t="shared" si="330"/>
        <v>0</v>
      </c>
      <c r="AA1108" s="92">
        <f t="shared" si="331"/>
        <v>0</v>
      </c>
      <c r="AB1108" s="71"/>
      <c r="AC1108" s="3"/>
      <c r="AD1108" s="71"/>
      <c r="AE1108" s="78"/>
      <c r="AF1108" s="78"/>
      <c r="AG1108" s="3"/>
      <c r="AH1108" s="3"/>
      <c r="AI1108" s="79"/>
      <c r="AJ1108" s="3"/>
      <c r="AK1108" s="71"/>
      <c r="AL1108" s="3"/>
      <c r="AM1108" s="71"/>
      <c r="AN1108" s="71"/>
      <c r="AO1108" s="3"/>
      <c r="AP1108" s="76"/>
      <c r="AQ1108" s="74"/>
      <c r="AR1108" s="3"/>
      <c r="AS1108" s="3"/>
      <c r="AT1108" s="3"/>
      <c r="AU1108" s="3"/>
      <c r="AV1108" s="3"/>
      <c r="AW1108" s="1"/>
      <c r="AX1108" s="1"/>
      <c r="AY1108" s="1">
        <f t="shared" si="332"/>
        <v>0</v>
      </c>
      <c r="AZ1108" s="3"/>
      <c r="BA1108" s="3"/>
      <c r="BB1108" s="3"/>
      <c r="BC1108" s="43" t="e">
        <f t="shared" si="333"/>
        <v>#DIV/0!</v>
      </c>
      <c r="BD1108" s="43" t="e">
        <f t="shared" si="334"/>
        <v>#DIV/0!</v>
      </c>
      <c r="BE1108" s="81">
        <f t="shared" si="335"/>
        <v>0</v>
      </c>
      <c r="BF1108" s="81">
        <f t="shared" si="336"/>
        <v>0</v>
      </c>
      <c r="BG1108" s="81">
        <f t="shared" si="337"/>
        <v>0</v>
      </c>
      <c r="BH1108" s="81">
        <f t="shared" si="338"/>
        <v>0</v>
      </c>
      <c r="BI1108" s="81">
        <f t="shared" si="339"/>
        <v>0</v>
      </c>
    </row>
    <row r="1109" spans="1:61" ht="17.25" thickTop="1" thickBot="1">
      <c r="A1109" s="70"/>
      <c r="B1109" s="71"/>
      <c r="C1109" s="3"/>
      <c r="D1109" s="45"/>
      <c r="E1109" s="45"/>
      <c r="F1109" s="45">
        <f t="shared" si="326"/>
        <v>0</v>
      </c>
      <c r="G1109" s="3"/>
      <c r="H1109" s="3"/>
      <c r="I1109" s="39"/>
      <c r="J1109" s="45">
        <f t="shared" si="327"/>
        <v>0</v>
      </c>
      <c r="K1109" s="45">
        <f t="shared" si="328"/>
        <v>0</v>
      </c>
      <c r="L1109" s="3"/>
      <c r="M1109" s="72"/>
      <c r="N1109" s="73"/>
      <c r="O1109" s="45">
        <f t="shared" si="329"/>
        <v>0</v>
      </c>
      <c r="P1109" s="71"/>
      <c r="Q1109" s="74"/>
      <c r="R1109" s="74"/>
      <c r="S1109" s="75"/>
      <c r="T1109" s="76"/>
      <c r="U1109" s="70"/>
      <c r="V1109" s="3"/>
      <c r="W1109" s="3"/>
      <c r="X1109" s="3"/>
      <c r="Y1109" s="39"/>
      <c r="Z1109" s="91">
        <f t="shared" si="330"/>
        <v>0</v>
      </c>
      <c r="AA1109" s="92">
        <f t="shared" si="331"/>
        <v>0</v>
      </c>
      <c r="AB1109" s="71"/>
      <c r="AC1109" s="3"/>
      <c r="AD1109" s="71"/>
      <c r="AE1109" s="78"/>
      <c r="AF1109" s="78"/>
      <c r="AG1109" s="3"/>
      <c r="AH1109" s="3"/>
      <c r="AI1109" s="79"/>
      <c r="AJ1109" s="3"/>
      <c r="AK1109" s="71"/>
      <c r="AL1109" s="3"/>
      <c r="AM1109" s="71"/>
      <c r="AN1109" s="71"/>
      <c r="AO1109" s="3"/>
      <c r="AP1109" s="76"/>
      <c r="AQ1109" s="74"/>
      <c r="AR1109" s="3"/>
      <c r="AS1109" s="3"/>
      <c r="AT1109" s="3"/>
      <c r="AU1109" s="3"/>
      <c r="AV1109" s="3"/>
      <c r="AW1109" s="1"/>
      <c r="AX1109" s="1"/>
      <c r="AY1109" s="1">
        <f t="shared" si="332"/>
        <v>0</v>
      </c>
      <c r="AZ1109" s="3"/>
      <c r="BA1109" s="3"/>
      <c r="BB1109" s="3"/>
      <c r="BC1109" s="43" t="e">
        <f t="shared" si="333"/>
        <v>#DIV/0!</v>
      </c>
      <c r="BD1109" s="43" t="e">
        <f t="shared" si="334"/>
        <v>#DIV/0!</v>
      </c>
      <c r="BE1109" s="81">
        <f t="shared" si="335"/>
        <v>0</v>
      </c>
      <c r="BF1109" s="81">
        <f t="shared" si="336"/>
        <v>0</v>
      </c>
      <c r="BG1109" s="81">
        <f t="shared" si="337"/>
        <v>0</v>
      </c>
      <c r="BH1109" s="81">
        <f t="shared" si="338"/>
        <v>0</v>
      </c>
      <c r="BI1109" s="81">
        <f t="shared" si="339"/>
        <v>0</v>
      </c>
    </row>
    <row r="1110" spans="1:61" ht="17.25" thickTop="1" thickBot="1">
      <c r="A1110" s="70"/>
      <c r="B1110" s="71"/>
      <c r="C1110" s="3"/>
      <c r="D1110" s="45"/>
      <c r="E1110" s="45"/>
      <c r="F1110" s="45">
        <f t="shared" si="326"/>
        <v>0</v>
      </c>
      <c r="G1110" s="3"/>
      <c r="H1110" s="3"/>
      <c r="I1110" s="39"/>
      <c r="J1110" s="45">
        <f t="shared" si="327"/>
        <v>0</v>
      </c>
      <c r="K1110" s="45">
        <f t="shared" si="328"/>
        <v>0</v>
      </c>
      <c r="L1110" s="3"/>
      <c r="M1110" s="72"/>
      <c r="N1110" s="73"/>
      <c r="O1110" s="45">
        <f t="shared" si="329"/>
        <v>0</v>
      </c>
      <c r="P1110" s="71"/>
      <c r="Q1110" s="74"/>
      <c r="R1110" s="74"/>
      <c r="S1110" s="75"/>
      <c r="T1110" s="76"/>
      <c r="U1110" s="70"/>
      <c r="V1110" s="3"/>
      <c r="W1110" s="3"/>
      <c r="X1110" s="3"/>
      <c r="Y1110" s="39"/>
      <c r="Z1110" s="91">
        <f t="shared" si="330"/>
        <v>0</v>
      </c>
      <c r="AA1110" s="92">
        <f t="shared" si="331"/>
        <v>0</v>
      </c>
      <c r="AB1110" s="71"/>
      <c r="AC1110" s="3"/>
      <c r="AD1110" s="71"/>
      <c r="AE1110" s="78"/>
      <c r="AF1110" s="78"/>
      <c r="AG1110" s="3"/>
      <c r="AH1110" s="3"/>
      <c r="AI1110" s="79"/>
      <c r="AJ1110" s="3"/>
      <c r="AK1110" s="71"/>
      <c r="AL1110" s="3"/>
      <c r="AM1110" s="71"/>
      <c r="AN1110" s="71"/>
      <c r="AO1110" s="3"/>
      <c r="AP1110" s="76"/>
      <c r="AQ1110" s="74"/>
      <c r="AR1110" s="3"/>
      <c r="AS1110" s="3"/>
      <c r="AT1110" s="3"/>
      <c r="AU1110" s="3"/>
      <c r="AV1110" s="3"/>
      <c r="AW1110" s="1"/>
      <c r="AX1110" s="1"/>
      <c r="AY1110" s="1">
        <f t="shared" si="332"/>
        <v>0</v>
      </c>
      <c r="AZ1110" s="3"/>
      <c r="BA1110" s="3"/>
      <c r="BB1110" s="3"/>
      <c r="BC1110" s="43" t="e">
        <f t="shared" si="333"/>
        <v>#DIV/0!</v>
      </c>
      <c r="BD1110" s="43" t="e">
        <f t="shared" si="334"/>
        <v>#DIV/0!</v>
      </c>
      <c r="BE1110" s="81">
        <f t="shared" si="335"/>
        <v>0</v>
      </c>
      <c r="BF1110" s="81">
        <f t="shared" si="336"/>
        <v>0</v>
      </c>
      <c r="BG1110" s="81">
        <f t="shared" si="337"/>
        <v>0</v>
      </c>
      <c r="BH1110" s="81">
        <f t="shared" si="338"/>
        <v>0</v>
      </c>
      <c r="BI1110" s="81">
        <f t="shared" si="339"/>
        <v>0</v>
      </c>
    </row>
    <row r="1111" spans="1:61" ht="17.25" thickTop="1" thickBot="1">
      <c r="A1111" s="70"/>
      <c r="B1111" s="71"/>
      <c r="C1111" s="3"/>
      <c r="D1111" s="45"/>
      <c r="E1111" s="45"/>
      <c r="F1111" s="45">
        <f t="shared" si="326"/>
        <v>0</v>
      </c>
      <c r="G1111" s="3"/>
      <c r="H1111" s="3"/>
      <c r="I1111" s="39"/>
      <c r="J1111" s="45">
        <f t="shared" si="327"/>
        <v>0</v>
      </c>
      <c r="K1111" s="45">
        <f t="shared" si="328"/>
        <v>0</v>
      </c>
      <c r="L1111" s="3"/>
      <c r="M1111" s="72"/>
      <c r="N1111" s="73"/>
      <c r="O1111" s="45">
        <f t="shared" si="329"/>
        <v>0</v>
      </c>
      <c r="P1111" s="71"/>
      <c r="Q1111" s="74"/>
      <c r="R1111" s="74"/>
      <c r="S1111" s="75"/>
      <c r="T1111" s="76"/>
      <c r="U1111" s="70"/>
      <c r="V1111" s="3"/>
      <c r="W1111" s="3"/>
      <c r="X1111" s="3"/>
      <c r="Y1111" s="39"/>
      <c r="Z1111" s="91">
        <f t="shared" si="330"/>
        <v>0</v>
      </c>
      <c r="AA1111" s="92">
        <f t="shared" si="331"/>
        <v>0</v>
      </c>
      <c r="AB1111" s="71"/>
      <c r="AC1111" s="3"/>
      <c r="AD1111" s="71"/>
      <c r="AE1111" s="78"/>
      <c r="AF1111" s="78"/>
      <c r="AG1111" s="3"/>
      <c r="AH1111" s="3"/>
      <c r="AI1111" s="79"/>
      <c r="AJ1111" s="3"/>
      <c r="AK1111" s="71"/>
      <c r="AL1111" s="3"/>
      <c r="AM1111" s="71"/>
      <c r="AN1111" s="71"/>
      <c r="AO1111" s="3"/>
      <c r="AP1111" s="76"/>
      <c r="AQ1111" s="74"/>
      <c r="AR1111" s="3"/>
      <c r="AS1111" s="3"/>
      <c r="AT1111" s="3"/>
      <c r="AU1111" s="3"/>
      <c r="AV1111" s="3"/>
      <c r="AW1111" s="1"/>
      <c r="AX1111" s="1"/>
      <c r="AY1111" s="1">
        <f t="shared" si="332"/>
        <v>0</v>
      </c>
      <c r="AZ1111" s="3"/>
      <c r="BA1111" s="3"/>
      <c r="BB1111" s="3"/>
      <c r="BC1111" s="43" t="e">
        <f t="shared" si="333"/>
        <v>#DIV/0!</v>
      </c>
      <c r="BD1111" s="43" t="e">
        <f t="shared" si="334"/>
        <v>#DIV/0!</v>
      </c>
      <c r="BE1111" s="81">
        <f t="shared" si="335"/>
        <v>0</v>
      </c>
      <c r="BF1111" s="81">
        <f t="shared" si="336"/>
        <v>0</v>
      </c>
      <c r="BG1111" s="81">
        <f t="shared" si="337"/>
        <v>0</v>
      </c>
      <c r="BH1111" s="81">
        <f t="shared" si="338"/>
        <v>0</v>
      </c>
      <c r="BI1111" s="81">
        <f t="shared" si="339"/>
        <v>0</v>
      </c>
    </row>
    <row r="1112" spans="1:61" ht="17.25" thickTop="1" thickBot="1">
      <c r="A1112" s="70"/>
      <c r="B1112" s="71"/>
      <c r="C1112" s="3"/>
      <c r="D1112" s="45"/>
      <c r="E1112" s="45"/>
      <c r="F1112" s="45">
        <f t="shared" si="326"/>
        <v>0</v>
      </c>
      <c r="G1112" s="3"/>
      <c r="H1112" s="3"/>
      <c r="I1112" s="39"/>
      <c r="J1112" s="45">
        <f t="shared" si="327"/>
        <v>0</v>
      </c>
      <c r="K1112" s="45">
        <f t="shared" si="328"/>
        <v>0</v>
      </c>
      <c r="L1112" s="3"/>
      <c r="M1112" s="72"/>
      <c r="N1112" s="73"/>
      <c r="O1112" s="45">
        <f t="shared" si="329"/>
        <v>0</v>
      </c>
      <c r="P1112" s="71"/>
      <c r="Q1112" s="74"/>
      <c r="R1112" s="74"/>
      <c r="S1112" s="75"/>
      <c r="T1112" s="76"/>
      <c r="U1112" s="70"/>
      <c r="V1112" s="3"/>
      <c r="W1112" s="3"/>
      <c r="X1112" s="3"/>
      <c r="Y1112" s="39"/>
      <c r="Z1112" s="91">
        <f t="shared" si="330"/>
        <v>0</v>
      </c>
      <c r="AA1112" s="92">
        <f t="shared" si="331"/>
        <v>0</v>
      </c>
      <c r="AB1112" s="71"/>
      <c r="AC1112" s="3"/>
      <c r="AD1112" s="71"/>
      <c r="AE1112" s="78"/>
      <c r="AF1112" s="78"/>
      <c r="AG1112" s="3"/>
      <c r="AH1112" s="3"/>
      <c r="AI1112" s="79"/>
      <c r="AJ1112" s="3"/>
      <c r="AK1112" s="71"/>
      <c r="AL1112" s="3"/>
      <c r="AM1112" s="71"/>
      <c r="AN1112" s="71"/>
      <c r="AO1112" s="3"/>
      <c r="AP1112" s="76"/>
      <c r="AQ1112" s="74"/>
      <c r="AR1112" s="3"/>
      <c r="AS1112" s="3"/>
      <c r="AT1112" s="3"/>
      <c r="AU1112" s="3"/>
      <c r="AV1112" s="3"/>
      <c r="AW1112" s="1"/>
      <c r="AX1112" s="1"/>
      <c r="AY1112" s="1">
        <f t="shared" si="332"/>
        <v>0</v>
      </c>
      <c r="AZ1112" s="3"/>
      <c r="BA1112" s="3"/>
      <c r="BB1112" s="3"/>
      <c r="BC1112" s="43" t="e">
        <f t="shared" si="333"/>
        <v>#DIV/0!</v>
      </c>
      <c r="BD1112" s="43" t="e">
        <f t="shared" si="334"/>
        <v>#DIV/0!</v>
      </c>
      <c r="BE1112" s="81">
        <f t="shared" si="335"/>
        <v>0</v>
      </c>
      <c r="BF1112" s="81">
        <f t="shared" si="336"/>
        <v>0</v>
      </c>
      <c r="BG1112" s="81">
        <f t="shared" si="337"/>
        <v>0</v>
      </c>
      <c r="BH1112" s="81">
        <f t="shared" si="338"/>
        <v>0</v>
      </c>
      <c r="BI1112" s="81">
        <f t="shared" si="339"/>
        <v>0</v>
      </c>
    </row>
    <row r="1113" spans="1:61" ht="17.25" thickTop="1" thickBot="1">
      <c r="A1113" s="70"/>
      <c r="B1113" s="71"/>
      <c r="C1113" s="3"/>
      <c r="D1113" s="45"/>
      <c r="E1113" s="45"/>
      <c r="F1113" s="45">
        <f t="shared" si="326"/>
        <v>0</v>
      </c>
      <c r="G1113" s="3"/>
      <c r="H1113" s="3"/>
      <c r="I1113" s="39"/>
      <c r="J1113" s="45">
        <f t="shared" si="327"/>
        <v>0</v>
      </c>
      <c r="K1113" s="45">
        <f t="shared" si="328"/>
        <v>0</v>
      </c>
      <c r="L1113" s="3"/>
      <c r="M1113" s="72"/>
      <c r="N1113" s="73"/>
      <c r="O1113" s="45">
        <f t="shared" si="329"/>
        <v>0</v>
      </c>
      <c r="P1113" s="71"/>
      <c r="Q1113" s="74"/>
      <c r="R1113" s="74"/>
      <c r="S1113" s="75"/>
      <c r="T1113" s="76"/>
      <c r="U1113" s="70"/>
      <c r="V1113" s="3"/>
      <c r="W1113" s="3"/>
      <c r="X1113" s="3"/>
      <c r="Y1113" s="39"/>
      <c r="Z1113" s="91">
        <f t="shared" si="330"/>
        <v>0</v>
      </c>
      <c r="AA1113" s="92">
        <f t="shared" si="331"/>
        <v>0</v>
      </c>
      <c r="AB1113" s="71"/>
      <c r="AC1113" s="3"/>
      <c r="AD1113" s="71"/>
      <c r="AE1113" s="78"/>
      <c r="AF1113" s="78"/>
      <c r="AG1113" s="3"/>
      <c r="AH1113" s="3"/>
      <c r="AI1113" s="79"/>
      <c r="AJ1113" s="3"/>
      <c r="AK1113" s="71"/>
      <c r="AL1113" s="3"/>
      <c r="AM1113" s="71"/>
      <c r="AN1113" s="71"/>
      <c r="AO1113" s="3"/>
      <c r="AP1113" s="76"/>
      <c r="AQ1113" s="74"/>
      <c r="AR1113" s="3"/>
      <c r="AS1113" s="3"/>
      <c r="AT1113" s="3"/>
      <c r="AU1113" s="3"/>
      <c r="AV1113" s="3"/>
      <c r="AW1113" s="1"/>
      <c r="AX1113" s="1"/>
      <c r="AY1113" s="1">
        <f t="shared" si="332"/>
        <v>0</v>
      </c>
      <c r="AZ1113" s="3"/>
      <c r="BA1113" s="3"/>
      <c r="BB1113" s="3"/>
      <c r="BC1113" s="43" t="e">
        <f t="shared" si="333"/>
        <v>#DIV/0!</v>
      </c>
      <c r="BD1113" s="43" t="e">
        <f t="shared" si="334"/>
        <v>#DIV/0!</v>
      </c>
      <c r="BE1113" s="81">
        <f t="shared" si="335"/>
        <v>0</v>
      </c>
      <c r="BF1113" s="81">
        <f t="shared" si="336"/>
        <v>0</v>
      </c>
      <c r="BG1113" s="81">
        <f t="shared" si="337"/>
        <v>0</v>
      </c>
      <c r="BH1113" s="81">
        <f t="shared" si="338"/>
        <v>0</v>
      </c>
      <c r="BI1113" s="81">
        <f t="shared" si="339"/>
        <v>0</v>
      </c>
    </row>
    <row r="1114" spans="1:61" ht="17.25" thickTop="1" thickBot="1">
      <c r="A1114" s="70"/>
      <c r="B1114" s="71"/>
      <c r="C1114" s="3"/>
      <c r="D1114" s="45"/>
      <c r="E1114" s="45"/>
      <c r="F1114" s="45">
        <f t="shared" si="326"/>
        <v>0</v>
      </c>
      <c r="G1114" s="3"/>
      <c r="H1114" s="3"/>
      <c r="I1114" s="39"/>
      <c r="J1114" s="45">
        <f t="shared" si="327"/>
        <v>0</v>
      </c>
      <c r="K1114" s="45">
        <f t="shared" si="328"/>
        <v>0</v>
      </c>
      <c r="L1114" s="3"/>
      <c r="M1114" s="72"/>
      <c r="N1114" s="73"/>
      <c r="O1114" s="45">
        <f t="shared" si="329"/>
        <v>0</v>
      </c>
      <c r="P1114" s="71"/>
      <c r="Q1114" s="74"/>
      <c r="R1114" s="74"/>
      <c r="S1114" s="75"/>
      <c r="T1114" s="76"/>
      <c r="U1114" s="70"/>
      <c r="V1114" s="3"/>
      <c r="W1114" s="3"/>
      <c r="X1114" s="3"/>
      <c r="Y1114" s="39"/>
      <c r="Z1114" s="91">
        <f t="shared" si="330"/>
        <v>0</v>
      </c>
      <c r="AA1114" s="92">
        <f t="shared" si="331"/>
        <v>0</v>
      </c>
      <c r="AB1114" s="71"/>
      <c r="AC1114" s="3"/>
      <c r="AD1114" s="71"/>
      <c r="AE1114" s="78"/>
      <c r="AF1114" s="78"/>
      <c r="AG1114" s="3"/>
      <c r="AH1114" s="3"/>
      <c r="AI1114" s="79"/>
      <c r="AJ1114" s="3"/>
      <c r="AK1114" s="71"/>
      <c r="AL1114" s="3"/>
      <c r="AM1114" s="71"/>
      <c r="AN1114" s="71"/>
      <c r="AO1114" s="3"/>
      <c r="AP1114" s="76"/>
      <c r="AQ1114" s="74"/>
      <c r="AR1114" s="3"/>
      <c r="AS1114" s="3"/>
      <c r="AT1114" s="3"/>
      <c r="AU1114" s="3"/>
      <c r="AV1114" s="3"/>
      <c r="AW1114" s="1"/>
      <c r="AX1114" s="1"/>
      <c r="AY1114" s="1">
        <f t="shared" si="332"/>
        <v>0</v>
      </c>
      <c r="AZ1114" s="3"/>
      <c r="BA1114" s="3"/>
      <c r="BB1114" s="3"/>
      <c r="BC1114" s="43" t="e">
        <f t="shared" si="333"/>
        <v>#DIV/0!</v>
      </c>
      <c r="BD1114" s="43" t="e">
        <f t="shared" si="334"/>
        <v>#DIV/0!</v>
      </c>
      <c r="BE1114" s="81">
        <f t="shared" si="335"/>
        <v>0</v>
      </c>
      <c r="BF1114" s="81">
        <f t="shared" si="336"/>
        <v>0</v>
      </c>
      <c r="BG1114" s="81">
        <f t="shared" si="337"/>
        <v>0</v>
      </c>
      <c r="BH1114" s="81">
        <f t="shared" si="338"/>
        <v>0</v>
      </c>
      <c r="BI1114" s="81">
        <f t="shared" si="339"/>
        <v>0</v>
      </c>
    </row>
    <row r="1115" spans="1:61" ht="17.25" thickTop="1" thickBot="1">
      <c r="A1115" s="70"/>
      <c r="B1115" s="71"/>
      <c r="C1115" s="3"/>
      <c r="D1115" s="45"/>
      <c r="E1115" s="45"/>
      <c r="F1115" s="45">
        <f t="shared" si="326"/>
        <v>0</v>
      </c>
      <c r="G1115" s="3"/>
      <c r="H1115" s="3"/>
      <c r="I1115" s="39"/>
      <c r="J1115" s="45">
        <f t="shared" si="327"/>
        <v>0</v>
      </c>
      <c r="K1115" s="45">
        <f t="shared" si="328"/>
        <v>0</v>
      </c>
      <c r="L1115" s="3"/>
      <c r="M1115" s="72"/>
      <c r="N1115" s="73"/>
      <c r="O1115" s="45">
        <f t="shared" si="329"/>
        <v>0</v>
      </c>
      <c r="P1115" s="71"/>
      <c r="Q1115" s="74"/>
      <c r="R1115" s="74"/>
      <c r="S1115" s="75"/>
      <c r="T1115" s="76"/>
      <c r="U1115" s="70"/>
      <c r="V1115" s="3"/>
      <c r="W1115" s="3"/>
      <c r="X1115" s="3"/>
      <c r="Y1115" s="39"/>
      <c r="Z1115" s="91">
        <f t="shared" si="330"/>
        <v>0</v>
      </c>
      <c r="AA1115" s="92">
        <f t="shared" si="331"/>
        <v>0</v>
      </c>
      <c r="AB1115" s="71"/>
      <c r="AC1115" s="3"/>
      <c r="AD1115" s="71"/>
      <c r="AE1115" s="78"/>
      <c r="AF1115" s="78"/>
      <c r="AG1115" s="3"/>
      <c r="AH1115" s="3"/>
      <c r="AI1115" s="79"/>
      <c r="AJ1115" s="3"/>
      <c r="AK1115" s="71"/>
      <c r="AL1115" s="3"/>
      <c r="AM1115" s="71"/>
      <c r="AN1115" s="71"/>
      <c r="AO1115" s="3"/>
      <c r="AP1115" s="76"/>
      <c r="AQ1115" s="74"/>
      <c r="AR1115" s="3"/>
      <c r="AS1115" s="3"/>
      <c r="AT1115" s="3"/>
      <c r="AU1115" s="3"/>
      <c r="AV1115" s="3"/>
      <c r="AW1115" s="1"/>
      <c r="AX1115" s="1"/>
      <c r="AY1115" s="1">
        <f t="shared" si="332"/>
        <v>0</v>
      </c>
      <c r="AZ1115" s="3"/>
      <c r="BA1115" s="3"/>
      <c r="BB1115" s="3"/>
      <c r="BC1115" s="43" t="e">
        <f t="shared" si="333"/>
        <v>#DIV/0!</v>
      </c>
      <c r="BD1115" s="43" t="e">
        <f t="shared" si="334"/>
        <v>#DIV/0!</v>
      </c>
      <c r="BE1115" s="81">
        <f t="shared" si="335"/>
        <v>0</v>
      </c>
      <c r="BF1115" s="81">
        <f t="shared" si="336"/>
        <v>0</v>
      </c>
      <c r="BG1115" s="81">
        <f t="shared" si="337"/>
        <v>0</v>
      </c>
      <c r="BH1115" s="81">
        <f t="shared" si="338"/>
        <v>0</v>
      </c>
      <c r="BI1115" s="81">
        <f t="shared" si="339"/>
        <v>0</v>
      </c>
    </row>
    <row r="1116" spans="1:61" ht="17.25" thickTop="1" thickBot="1">
      <c r="A1116" s="70"/>
      <c r="B1116" s="71"/>
      <c r="C1116" s="3"/>
      <c r="D1116" s="45"/>
      <c r="E1116" s="45"/>
      <c r="F1116" s="45">
        <f t="shared" si="326"/>
        <v>0</v>
      </c>
      <c r="G1116" s="3"/>
      <c r="H1116" s="3"/>
      <c r="I1116" s="39"/>
      <c r="J1116" s="45">
        <f t="shared" si="327"/>
        <v>0</v>
      </c>
      <c r="K1116" s="45">
        <f t="shared" si="328"/>
        <v>0</v>
      </c>
      <c r="L1116" s="3"/>
      <c r="M1116" s="72"/>
      <c r="N1116" s="73"/>
      <c r="O1116" s="45">
        <f t="shared" si="329"/>
        <v>0</v>
      </c>
      <c r="P1116" s="71"/>
      <c r="Q1116" s="74"/>
      <c r="R1116" s="74"/>
      <c r="S1116" s="75"/>
      <c r="T1116" s="76"/>
      <c r="U1116" s="70"/>
      <c r="V1116" s="3"/>
      <c r="W1116" s="3"/>
      <c r="X1116" s="3"/>
      <c r="Y1116" s="39"/>
      <c r="Z1116" s="91">
        <f t="shared" si="330"/>
        <v>0</v>
      </c>
      <c r="AA1116" s="92">
        <f t="shared" si="331"/>
        <v>0</v>
      </c>
      <c r="AB1116" s="71"/>
      <c r="AC1116" s="3"/>
      <c r="AD1116" s="71"/>
      <c r="AE1116" s="78"/>
      <c r="AF1116" s="78"/>
      <c r="AG1116" s="3"/>
      <c r="AH1116" s="3"/>
      <c r="AI1116" s="79"/>
      <c r="AJ1116" s="3"/>
      <c r="AK1116" s="71"/>
      <c r="AL1116" s="3"/>
      <c r="AM1116" s="71"/>
      <c r="AN1116" s="71"/>
      <c r="AO1116" s="3"/>
      <c r="AP1116" s="76"/>
      <c r="AQ1116" s="74"/>
      <c r="AR1116" s="3"/>
      <c r="AS1116" s="3"/>
      <c r="AT1116" s="3"/>
      <c r="AU1116" s="3"/>
      <c r="AV1116" s="3"/>
      <c r="AW1116" s="1"/>
      <c r="AX1116" s="1"/>
      <c r="AY1116" s="1">
        <f t="shared" si="332"/>
        <v>0</v>
      </c>
      <c r="AZ1116" s="3"/>
      <c r="BA1116" s="3"/>
      <c r="BB1116" s="3"/>
      <c r="BC1116" s="43" t="e">
        <f t="shared" si="333"/>
        <v>#DIV/0!</v>
      </c>
      <c r="BD1116" s="43" t="e">
        <f t="shared" si="334"/>
        <v>#DIV/0!</v>
      </c>
      <c r="BE1116" s="81">
        <f t="shared" si="335"/>
        <v>0</v>
      </c>
      <c r="BF1116" s="81">
        <f t="shared" si="336"/>
        <v>0</v>
      </c>
      <c r="BG1116" s="81">
        <f t="shared" si="337"/>
        <v>0</v>
      </c>
      <c r="BH1116" s="81">
        <f t="shared" si="338"/>
        <v>0</v>
      </c>
      <c r="BI1116" s="81">
        <f t="shared" si="339"/>
        <v>0</v>
      </c>
    </row>
    <row r="1117" spans="1:61" ht="17.25" thickTop="1" thickBot="1">
      <c r="A1117" s="70"/>
      <c r="B1117" s="71"/>
      <c r="C1117" s="3"/>
      <c r="D1117" s="45"/>
      <c r="E1117" s="45"/>
      <c r="F1117" s="45">
        <f t="shared" si="326"/>
        <v>0</v>
      </c>
      <c r="G1117" s="3"/>
      <c r="H1117" s="3"/>
      <c r="I1117" s="39"/>
      <c r="J1117" s="45">
        <f t="shared" si="327"/>
        <v>0</v>
      </c>
      <c r="K1117" s="45">
        <f t="shared" si="328"/>
        <v>0</v>
      </c>
      <c r="L1117" s="3"/>
      <c r="M1117" s="72"/>
      <c r="N1117" s="73"/>
      <c r="O1117" s="45">
        <f t="shared" si="329"/>
        <v>0</v>
      </c>
      <c r="P1117" s="71"/>
      <c r="Q1117" s="74"/>
      <c r="R1117" s="74"/>
      <c r="S1117" s="75"/>
      <c r="T1117" s="76"/>
      <c r="U1117" s="70"/>
      <c r="V1117" s="3"/>
      <c r="W1117" s="3"/>
      <c r="X1117" s="3"/>
      <c r="Y1117" s="39"/>
      <c r="Z1117" s="91">
        <f t="shared" si="330"/>
        <v>0</v>
      </c>
      <c r="AA1117" s="92">
        <f t="shared" si="331"/>
        <v>0</v>
      </c>
      <c r="AB1117" s="71"/>
      <c r="AC1117" s="3"/>
      <c r="AD1117" s="71"/>
      <c r="AE1117" s="78"/>
      <c r="AF1117" s="78"/>
      <c r="AG1117" s="3"/>
      <c r="AH1117" s="3"/>
      <c r="AI1117" s="79"/>
      <c r="AJ1117" s="3"/>
      <c r="AK1117" s="71"/>
      <c r="AL1117" s="3"/>
      <c r="AM1117" s="71"/>
      <c r="AN1117" s="71"/>
      <c r="AO1117" s="3"/>
      <c r="AP1117" s="76"/>
      <c r="AQ1117" s="74"/>
      <c r="AR1117" s="3"/>
      <c r="AS1117" s="3"/>
      <c r="AT1117" s="3"/>
      <c r="AU1117" s="3"/>
      <c r="AV1117" s="3"/>
      <c r="AW1117" s="1"/>
      <c r="AX1117" s="1"/>
      <c r="AY1117" s="1">
        <f t="shared" si="332"/>
        <v>0</v>
      </c>
      <c r="AZ1117" s="3"/>
      <c r="BA1117" s="3"/>
      <c r="BB1117" s="3"/>
      <c r="BC1117" s="43" t="e">
        <f t="shared" si="333"/>
        <v>#DIV/0!</v>
      </c>
      <c r="BD1117" s="43" t="e">
        <f t="shared" si="334"/>
        <v>#DIV/0!</v>
      </c>
      <c r="BE1117" s="81">
        <f t="shared" si="335"/>
        <v>0</v>
      </c>
      <c r="BF1117" s="81">
        <f t="shared" si="336"/>
        <v>0</v>
      </c>
      <c r="BG1117" s="81">
        <f t="shared" si="337"/>
        <v>0</v>
      </c>
      <c r="BH1117" s="81">
        <f t="shared" si="338"/>
        <v>0</v>
      </c>
      <c r="BI1117" s="81">
        <f t="shared" si="339"/>
        <v>0</v>
      </c>
    </row>
    <row r="1118" spans="1:61" ht="17.25" thickTop="1" thickBot="1">
      <c r="A1118" s="70"/>
      <c r="B1118" s="71"/>
      <c r="C1118" s="3"/>
      <c r="D1118" s="45"/>
      <c r="E1118" s="45"/>
      <c r="F1118" s="45">
        <f t="shared" si="326"/>
        <v>0</v>
      </c>
      <c r="G1118" s="3"/>
      <c r="H1118" s="3"/>
      <c r="I1118" s="39"/>
      <c r="J1118" s="45">
        <f t="shared" si="327"/>
        <v>0</v>
      </c>
      <c r="K1118" s="45">
        <f t="shared" si="328"/>
        <v>0</v>
      </c>
      <c r="L1118" s="3"/>
      <c r="M1118" s="72"/>
      <c r="N1118" s="73"/>
      <c r="O1118" s="45">
        <f t="shared" si="329"/>
        <v>0</v>
      </c>
      <c r="P1118" s="71"/>
      <c r="Q1118" s="74"/>
      <c r="R1118" s="74"/>
      <c r="S1118" s="75"/>
      <c r="T1118" s="76"/>
      <c r="U1118" s="70"/>
      <c r="V1118" s="3"/>
      <c r="W1118" s="3"/>
      <c r="X1118" s="3"/>
      <c r="Y1118" s="39"/>
      <c r="Z1118" s="91">
        <f t="shared" si="330"/>
        <v>0</v>
      </c>
      <c r="AA1118" s="92">
        <f t="shared" si="331"/>
        <v>0</v>
      </c>
      <c r="AB1118" s="71"/>
      <c r="AC1118" s="3"/>
      <c r="AD1118" s="71"/>
      <c r="AE1118" s="78"/>
      <c r="AF1118" s="78"/>
      <c r="AG1118" s="3"/>
      <c r="AH1118" s="3"/>
      <c r="AI1118" s="79"/>
      <c r="AJ1118" s="3"/>
      <c r="AK1118" s="71"/>
      <c r="AL1118" s="3"/>
      <c r="AM1118" s="71"/>
      <c r="AN1118" s="71"/>
      <c r="AO1118" s="3"/>
      <c r="AP1118" s="76"/>
      <c r="AQ1118" s="74"/>
      <c r="AR1118" s="3"/>
      <c r="AS1118" s="3"/>
      <c r="AT1118" s="3"/>
      <c r="AU1118" s="3"/>
      <c r="AV1118" s="3"/>
      <c r="AW1118" s="1"/>
      <c r="AX1118" s="1"/>
      <c r="AY1118" s="1">
        <f t="shared" si="332"/>
        <v>0</v>
      </c>
      <c r="AZ1118" s="3"/>
      <c r="BA1118" s="3"/>
      <c r="BB1118" s="3"/>
      <c r="BC1118" s="43" t="e">
        <f t="shared" si="333"/>
        <v>#DIV/0!</v>
      </c>
      <c r="BD1118" s="43" t="e">
        <f t="shared" si="334"/>
        <v>#DIV/0!</v>
      </c>
      <c r="BE1118" s="81">
        <f t="shared" si="335"/>
        <v>0</v>
      </c>
      <c r="BF1118" s="81">
        <f t="shared" si="336"/>
        <v>0</v>
      </c>
      <c r="BG1118" s="81">
        <f t="shared" si="337"/>
        <v>0</v>
      </c>
      <c r="BH1118" s="81">
        <f t="shared" si="338"/>
        <v>0</v>
      </c>
      <c r="BI1118" s="81">
        <f t="shared" si="339"/>
        <v>0</v>
      </c>
    </row>
    <row r="1119" spans="1:61" ht="17.25" thickTop="1" thickBot="1">
      <c r="A1119" s="70"/>
      <c r="B1119" s="71"/>
      <c r="C1119" s="3"/>
      <c r="D1119" s="45"/>
      <c r="E1119" s="45"/>
      <c r="F1119" s="45">
        <f t="shared" si="326"/>
        <v>0</v>
      </c>
      <c r="G1119" s="3"/>
      <c r="H1119" s="3"/>
      <c r="I1119" s="39"/>
      <c r="J1119" s="45">
        <f t="shared" si="327"/>
        <v>0</v>
      </c>
      <c r="K1119" s="45">
        <f t="shared" si="328"/>
        <v>0</v>
      </c>
      <c r="L1119" s="3"/>
      <c r="M1119" s="72"/>
      <c r="N1119" s="73"/>
      <c r="O1119" s="45">
        <f t="shared" si="329"/>
        <v>0</v>
      </c>
      <c r="P1119" s="71"/>
      <c r="Q1119" s="74"/>
      <c r="R1119" s="74"/>
      <c r="S1119" s="75"/>
      <c r="T1119" s="76"/>
      <c r="U1119" s="70"/>
      <c r="V1119" s="3"/>
      <c r="W1119" s="3"/>
      <c r="X1119" s="3"/>
      <c r="Y1119" s="39"/>
      <c r="Z1119" s="91">
        <f t="shared" si="330"/>
        <v>0</v>
      </c>
      <c r="AA1119" s="92">
        <f t="shared" si="331"/>
        <v>0</v>
      </c>
      <c r="AB1119" s="71"/>
      <c r="AC1119" s="3"/>
      <c r="AD1119" s="71"/>
      <c r="AE1119" s="78"/>
      <c r="AF1119" s="78"/>
      <c r="AG1119" s="3"/>
      <c r="AH1119" s="3"/>
      <c r="AI1119" s="79"/>
      <c r="AJ1119" s="3"/>
      <c r="AK1119" s="71"/>
      <c r="AL1119" s="3"/>
      <c r="AM1119" s="71"/>
      <c r="AN1119" s="71"/>
      <c r="AO1119" s="3"/>
      <c r="AP1119" s="76"/>
      <c r="AQ1119" s="74"/>
      <c r="AR1119" s="3"/>
      <c r="AS1119" s="3"/>
      <c r="AT1119" s="3"/>
      <c r="AU1119" s="3"/>
      <c r="AV1119" s="3"/>
      <c r="AW1119" s="1"/>
      <c r="AX1119" s="1"/>
      <c r="AY1119" s="1">
        <f t="shared" si="332"/>
        <v>0</v>
      </c>
      <c r="AZ1119" s="3"/>
      <c r="BA1119" s="3"/>
      <c r="BB1119" s="3"/>
      <c r="BC1119" s="43" t="e">
        <f t="shared" si="333"/>
        <v>#DIV/0!</v>
      </c>
      <c r="BD1119" s="43" t="e">
        <f t="shared" si="334"/>
        <v>#DIV/0!</v>
      </c>
      <c r="BE1119" s="81">
        <f t="shared" si="335"/>
        <v>0</v>
      </c>
      <c r="BF1119" s="81">
        <f t="shared" si="336"/>
        <v>0</v>
      </c>
      <c r="BG1119" s="81">
        <f t="shared" si="337"/>
        <v>0</v>
      </c>
      <c r="BH1119" s="81">
        <f t="shared" si="338"/>
        <v>0</v>
      </c>
      <c r="BI1119" s="81">
        <f t="shared" si="339"/>
        <v>0</v>
      </c>
    </row>
    <row r="1120" spans="1:61" ht="17.25" thickTop="1" thickBot="1">
      <c r="A1120" s="70"/>
      <c r="B1120" s="71"/>
      <c r="C1120" s="3"/>
      <c r="D1120" s="45"/>
      <c r="E1120" s="45"/>
      <c r="F1120" s="45">
        <f t="shared" si="326"/>
        <v>0</v>
      </c>
      <c r="G1120" s="3"/>
      <c r="H1120" s="3"/>
      <c r="I1120" s="39"/>
      <c r="J1120" s="45">
        <f t="shared" si="327"/>
        <v>0</v>
      </c>
      <c r="K1120" s="45">
        <f t="shared" si="328"/>
        <v>0</v>
      </c>
      <c r="L1120" s="3"/>
      <c r="M1120" s="72"/>
      <c r="N1120" s="73"/>
      <c r="O1120" s="45">
        <f t="shared" si="329"/>
        <v>0</v>
      </c>
      <c r="P1120" s="71"/>
      <c r="Q1120" s="74"/>
      <c r="R1120" s="74"/>
      <c r="S1120" s="75"/>
      <c r="T1120" s="76"/>
      <c r="U1120" s="70"/>
      <c r="V1120" s="3"/>
      <c r="W1120" s="3"/>
      <c r="X1120" s="3"/>
      <c r="Y1120" s="39"/>
      <c r="Z1120" s="91">
        <f t="shared" si="330"/>
        <v>0</v>
      </c>
      <c r="AA1120" s="92">
        <f t="shared" si="331"/>
        <v>0</v>
      </c>
      <c r="AB1120" s="71"/>
      <c r="AC1120" s="3"/>
      <c r="AD1120" s="71"/>
      <c r="AE1120" s="78"/>
      <c r="AF1120" s="78"/>
      <c r="AG1120" s="3"/>
      <c r="AH1120" s="3"/>
      <c r="AI1120" s="79"/>
      <c r="AJ1120" s="3"/>
      <c r="AK1120" s="71"/>
      <c r="AL1120" s="3"/>
      <c r="AM1120" s="71"/>
      <c r="AN1120" s="71"/>
      <c r="AO1120" s="3"/>
      <c r="AP1120" s="76"/>
      <c r="AQ1120" s="74"/>
      <c r="AR1120" s="3"/>
      <c r="AS1120" s="3"/>
      <c r="AT1120" s="3"/>
      <c r="AU1120" s="3"/>
      <c r="AV1120" s="3"/>
      <c r="AW1120" s="1"/>
      <c r="AX1120" s="1"/>
      <c r="AY1120" s="1">
        <f t="shared" si="332"/>
        <v>0</v>
      </c>
      <c r="AZ1120" s="3"/>
      <c r="BA1120" s="3"/>
      <c r="BB1120" s="3"/>
      <c r="BC1120" s="43" t="e">
        <f t="shared" si="333"/>
        <v>#DIV/0!</v>
      </c>
      <c r="BD1120" s="43" t="e">
        <f t="shared" si="334"/>
        <v>#DIV/0!</v>
      </c>
      <c r="BE1120" s="81">
        <f t="shared" si="335"/>
        <v>0</v>
      </c>
      <c r="BF1120" s="81">
        <f t="shared" si="336"/>
        <v>0</v>
      </c>
      <c r="BG1120" s="81">
        <f t="shared" si="337"/>
        <v>0</v>
      </c>
      <c r="BH1120" s="81">
        <f t="shared" si="338"/>
        <v>0</v>
      </c>
      <c r="BI1120" s="81">
        <f t="shared" si="339"/>
        <v>0</v>
      </c>
    </row>
    <row r="1121" spans="1:61" ht="17.25" thickTop="1" thickBot="1">
      <c r="A1121" s="70"/>
      <c r="B1121" s="71"/>
      <c r="C1121" s="3"/>
      <c r="D1121" s="45"/>
      <c r="E1121" s="45"/>
      <c r="F1121" s="45">
        <f t="shared" si="326"/>
        <v>0</v>
      </c>
      <c r="G1121" s="3"/>
      <c r="H1121" s="3"/>
      <c r="I1121" s="39"/>
      <c r="J1121" s="45">
        <f t="shared" si="327"/>
        <v>0</v>
      </c>
      <c r="K1121" s="45">
        <f t="shared" si="328"/>
        <v>0</v>
      </c>
      <c r="L1121" s="3"/>
      <c r="M1121" s="72"/>
      <c r="N1121" s="73"/>
      <c r="O1121" s="45">
        <f t="shared" si="329"/>
        <v>0</v>
      </c>
      <c r="P1121" s="71"/>
      <c r="Q1121" s="74"/>
      <c r="R1121" s="74"/>
      <c r="S1121" s="75"/>
      <c r="T1121" s="76"/>
      <c r="U1121" s="70"/>
      <c r="V1121" s="3"/>
      <c r="W1121" s="3"/>
      <c r="X1121" s="3"/>
      <c r="Y1121" s="39"/>
      <c r="Z1121" s="91">
        <f t="shared" si="330"/>
        <v>0</v>
      </c>
      <c r="AA1121" s="92">
        <f t="shared" si="331"/>
        <v>0</v>
      </c>
      <c r="AB1121" s="71"/>
      <c r="AC1121" s="3"/>
      <c r="AD1121" s="71"/>
      <c r="AE1121" s="78"/>
      <c r="AF1121" s="78"/>
      <c r="AG1121" s="3"/>
      <c r="AH1121" s="3"/>
      <c r="AI1121" s="79"/>
      <c r="AJ1121" s="3"/>
      <c r="AK1121" s="71"/>
      <c r="AL1121" s="3"/>
      <c r="AM1121" s="71"/>
      <c r="AN1121" s="71"/>
      <c r="AO1121" s="3"/>
      <c r="AP1121" s="76"/>
      <c r="AQ1121" s="74"/>
      <c r="AR1121" s="3"/>
      <c r="AS1121" s="3"/>
      <c r="AT1121" s="3"/>
      <c r="AU1121" s="3"/>
      <c r="AV1121" s="3"/>
      <c r="AW1121" s="1"/>
      <c r="AX1121" s="1"/>
      <c r="AY1121" s="1">
        <f t="shared" si="332"/>
        <v>0</v>
      </c>
      <c r="AZ1121" s="3"/>
      <c r="BA1121" s="3"/>
      <c r="BB1121" s="3"/>
      <c r="BC1121" s="43" t="e">
        <f t="shared" si="333"/>
        <v>#DIV/0!</v>
      </c>
      <c r="BD1121" s="43" t="e">
        <f t="shared" si="334"/>
        <v>#DIV/0!</v>
      </c>
      <c r="BE1121" s="81">
        <f t="shared" si="335"/>
        <v>0</v>
      </c>
      <c r="BF1121" s="81">
        <f t="shared" si="336"/>
        <v>0</v>
      </c>
      <c r="BG1121" s="81">
        <f t="shared" si="337"/>
        <v>0</v>
      </c>
      <c r="BH1121" s="81">
        <f t="shared" si="338"/>
        <v>0</v>
      </c>
      <c r="BI1121" s="81">
        <f t="shared" si="339"/>
        <v>0</v>
      </c>
    </row>
    <row r="1122" spans="1:61" ht="17.25" thickTop="1" thickBot="1">
      <c r="A1122" s="70"/>
      <c r="B1122" s="71"/>
      <c r="C1122" s="3"/>
      <c r="D1122" s="45"/>
      <c r="E1122" s="45"/>
      <c r="F1122" s="45">
        <f t="shared" si="326"/>
        <v>0</v>
      </c>
      <c r="G1122" s="3"/>
      <c r="H1122" s="3"/>
      <c r="I1122" s="39"/>
      <c r="J1122" s="45">
        <f t="shared" si="327"/>
        <v>0</v>
      </c>
      <c r="K1122" s="45">
        <f t="shared" si="328"/>
        <v>0</v>
      </c>
      <c r="L1122" s="3"/>
      <c r="M1122" s="72"/>
      <c r="N1122" s="73"/>
      <c r="O1122" s="45">
        <f t="shared" si="329"/>
        <v>0</v>
      </c>
      <c r="P1122" s="71"/>
      <c r="Q1122" s="74"/>
      <c r="R1122" s="74"/>
      <c r="S1122" s="75"/>
      <c r="T1122" s="76"/>
      <c r="U1122" s="70"/>
      <c r="V1122" s="3"/>
      <c r="W1122" s="3"/>
      <c r="X1122" s="3"/>
      <c r="Y1122" s="39"/>
      <c r="Z1122" s="91">
        <f t="shared" si="330"/>
        <v>0</v>
      </c>
      <c r="AA1122" s="92">
        <f t="shared" si="331"/>
        <v>0</v>
      </c>
      <c r="AB1122" s="71"/>
      <c r="AC1122" s="3"/>
      <c r="AD1122" s="71"/>
      <c r="AE1122" s="78"/>
      <c r="AF1122" s="78"/>
      <c r="AG1122" s="3"/>
      <c r="AH1122" s="3"/>
      <c r="AI1122" s="79"/>
      <c r="AJ1122" s="3"/>
      <c r="AK1122" s="71"/>
      <c r="AL1122" s="3"/>
      <c r="AM1122" s="71"/>
      <c r="AN1122" s="71"/>
      <c r="AO1122" s="3"/>
      <c r="AP1122" s="76"/>
      <c r="AQ1122" s="74"/>
      <c r="AR1122" s="3"/>
      <c r="AS1122" s="3"/>
      <c r="AT1122" s="3"/>
      <c r="AU1122" s="3"/>
      <c r="AV1122" s="3"/>
      <c r="AW1122" s="1"/>
      <c r="AX1122" s="1"/>
      <c r="AY1122" s="1">
        <f t="shared" si="332"/>
        <v>0</v>
      </c>
      <c r="AZ1122" s="3"/>
      <c r="BA1122" s="3"/>
      <c r="BB1122" s="3"/>
      <c r="BC1122" s="43" t="e">
        <f t="shared" si="333"/>
        <v>#DIV/0!</v>
      </c>
      <c r="BD1122" s="43" t="e">
        <f t="shared" si="334"/>
        <v>#DIV/0!</v>
      </c>
      <c r="BE1122" s="81">
        <f t="shared" si="335"/>
        <v>0</v>
      </c>
      <c r="BF1122" s="81">
        <f t="shared" si="336"/>
        <v>0</v>
      </c>
      <c r="BG1122" s="81">
        <f t="shared" si="337"/>
        <v>0</v>
      </c>
      <c r="BH1122" s="81">
        <f t="shared" si="338"/>
        <v>0</v>
      </c>
      <c r="BI1122" s="81">
        <f t="shared" si="339"/>
        <v>0</v>
      </c>
    </row>
    <row r="1123" spans="1:61" ht="17.25" thickTop="1" thickBot="1">
      <c r="A1123" s="70"/>
      <c r="B1123" s="71"/>
      <c r="C1123" s="3"/>
      <c r="D1123" s="45"/>
      <c r="E1123" s="45"/>
      <c r="F1123" s="45">
        <f t="shared" si="326"/>
        <v>0</v>
      </c>
      <c r="G1123" s="3"/>
      <c r="H1123" s="3"/>
      <c r="I1123" s="39"/>
      <c r="J1123" s="45">
        <f t="shared" si="327"/>
        <v>0</v>
      </c>
      <c r="K1123" s="45">
        <f t="shared" si="328"/>
        <v>0</v>
      </c>
      <c r="L1123" s="3"/>
      <c r="M1123" s="72"/>
      <c r="N1123" s="73"/>
      <c r="O1123" s="45">
        <f t="shared" si="329"/>
        <v>0</v>
      </c>
      <c r="P1123" s="71"/>
      <c r="Q1123" s="74"/>
      <c r="R1123" s="74"/>
      <c r="S1123" s="75"/>
      <c r="T1123" s="76"/>
      <c r="U1123" s="70"/>
      <c r="V1123" s="3"/>
      <c r="W1123" s="3"/>
      <c r="X1123" s="3"/>
      <c r="Y1123" s="39"/>
      <c r="Z1123" s="91">
        <f t="shared" si="330"/>
        <v>0</v>
      </c>
      <c r="AA1123" s="92">
        <f t="shared" si="331"/>
        <v>0</v>
      </c>
      <c r="AB1123" s="71"/>
      <c r="AC1123" s="3"/>
      <c r="AD1123" s="71"/>
      <c r="AE1123" s="78"/>
      <c r="AF1123" s="78"/>
      <c r="AG1123" s="3"/>
      <c r="AH1123" s="3"/>
      <c r="AI1123" s="79"/>
      <c r="AJ1123" s="3"/>
      <c r="AK1123" s="71"/>
      <c r="AL1123" s="3"/>
      <c r="AM1123" s="71"/>
      <c r="AN1123" s="71"/>
      <c r="AO1123" s="3"/>
      <c r="AP1123" s="76"/>
      <c r="AQ1123" s="74"/>
      <c r="AR1123" s="3"/>
      <c r="AS1123" s="3"/>
      <c r="AT1123" s="3"/>
      <c r="AU1123" s="3"/>
      <c r="AV1123" s="3"/>
      <c r="AW1123" s="1"/>
      <c r="AX1123" s="1"/>
      <c r="AY1123" s="1">
        <f t="shared" si="332"/>
        <v>0</v>
      </c>
      <c r="AZ1123" s="3"/>
      <c r="BA1123" s="3"/>
      <c r="BB1123" s="3"/>
      <c r="BC1123" s="43" t="e">
        <f t="shared" si="333"/>
        <v>#DIV/0!</v>
      </c>
      <c r="BD1123" s="43" t="e">
        <f t="shared" si="334"/>
        <v>#DIV/0!</v>
      </c>
      <c r="BE1123" s="81">
        <f t="shared" si="335"/>
        <v>0</v>
      </c>
      <c r="BF1123" s="81">
        <f t="shared" si="336"/>
        <v>0</v>
      </c>
      <c r="BG1123" s="81">
        <f t="shared" si="337"/>
        <v>0</v>
      </c>
      <c r="BH1123" s="81">
        <f t="shared" si="338"/>
        <v>0</v>
      </c>
      <c r="BI1123" s="81">
        <f t="shared" si="339"/>
        <v>0</v>
      </c>
    </row>
    <row r="1124" spans="1:61" ht="17.25" thickTop="1" thickBot="1">
      <c r="A1124" s="70"/>
      <c r="B1124" s="71"/>
      <c r="C1124" s="3"/>
      <c r="D1124" s="45"/>
      <c r="E1124" s="45"/>
      <c r="F1124" s="45">
        <f t="shared" si="326"/>
        <v>0</v>
      </c>
      <c r="G1124" s="3"/>
      <c r="H1124" s="3"/>
      <c r="I1124" s="39"/>
      <c r="J1124" s="45">
        <f t="shared" si="327"/>
        <v>0</v>
      </c>
      <c r="K1124" s="45">
        <f t="shared" si="328"/>
        <v>0</v>
      </c>
      <c r="L1124" s="3"/>
      <c r="M1124" s="72"/>
      <c r="N1124" s="73"/>
      <c r="O1124" s="45">
        <f t="shared" si="329"/>
        <v>0</v>
      </c>
      <c r="P1124" s="71"/>
      <c r="Q1124" s="74"/>
      <c r="R1124" s="74"/>
      <c r="S1124" s="75"/>
      <c r="T1124" s="76"/>
      <c r="U1124" s="70"/>
      <c r="V1124" s="3"/>
      <c r="W1124" s="3"/>
      <c r="X1124" s="3"/>
      <c r="Y1124" s="39"/>
      <c r="Z1124" s="91">
        <f t="shared" si="330"/>
        <v>0</v>
      </c>
      <c r="AA1124" s="92">
        <f t="shared" si="331"/>
        <v>0</v>
      </c>
      <c r="AB1124" s="71"/>
      <c r="AC1124" s="3"/>
      <c r="AD1124" s="71"/>
      <c r="AE1124" s="78"/>
      <c r="AF1124" s="78"/>
      <c r="AG1124" s="3"/>
      <c r="AH1124" s="3"/>
      <c r="AI1124" s="79"/>
      <c r="AJ1124" s="3"/>
      <c r="AK1124" s="71"/>
      <c r="AL1124" s="3"/>
      <c r="AM1124" s="71"/>
      <c r="AN1124" s="71"/>
      <c r="AO1124" s="3"/>
      <c r="AP1124" s="76"/>
      <c r="AQ1124" s="74"/>
      <c r="AR1124" s="3"/>
      <c r="AS1124" s="3"/>
      <c r="AT1124" s="3"/>
      <c r="AU1124" s="3"/>
      <c r="AV1124" s="3"/>
      <c r="AW1124" s="1"/>
      <c r="AX1124" s="1"/>
      <c r="AY1124" s="1">
        <f t="shared" si="332"/>
        <v>0</v>
      </c>
      <c r="AZ1124" s="3"/>
      <c r="BA1124" s="3"/>
      <c r="BB1124" s="3"/>
      <c r="BC1124" s="43" t="e">
        <f t="shared" si="333"/>
        <v>#DIV/0!</v>
      </c>
      <c r="BD1124" s="43" t="e">
        <f t="shared" si="334"/>
        <v>#DIV/0!</v>
      </c>
      <c r="BE1124" s="81">
        <f t="shared" si="335"/>
        <v>0</v>
      </c>
      <c r="BF1124" s="81">
        <f t="shared" si="336"/>
        <v>0</v>
      </c>
      <c r="BG1124" s="81">
        <f t="shared" si="337"/>
        <v>0</v>
      </c>
      <c r="BH1124" s="81">
        <f t="shared" si="338"/>
        <v>0</v>
      </c>
      <c r="BI1124" s="81">
        <f t="shared" si="339"/>
        <v>0</v>
      </c>
    </row>
    <row r="1125" spans="1:61" ht="17.25" thickTop="1" thickBot="1">
      <c r="A1125" s="70"/>
      <c r="B1125" s="71"/>
      <c r="C1125" s="3"/>
      <c r="D1125" s="45"/>
      <c r="E1125" s="45"/>
      <c r="F1125" s="45">
        <f t="shared" si="326"/>
        <v>0</v>
      </c>
      <c r="G1125" s="3"/>
      <c r="H1125" s="3"/>
      <c r="I1125" s="39"/>
      <c r="J1125" s="45">
        <f t="shared" si="327"/>
        <v>0</v>
      </c>
      <c r="K1125" s="45">
        <f t="shared" si="328"/>
        <v>0</v>
      </c>
      <c r="L1125" s="3"/>
      <c r="M1125" s="72"/>
      <c r="N1125" s="73"/>
      <c r="O1125" s="45">
        <f t="shared" si="329"/>
        <v>0</v>
      </c>
      <c r="P1125" s="71"/>
      <c r="Q1125" s="74"/>
      <c r="R1125" s="74"/>
      <c r="S1125" s="75"/>
      <c r="T1125" s="76"/>
      <c r="U1125" s="70"/>
      <c r="V1125" s="3"/>
      <c r="W1125" s="3"/>
      <c r="X1125" s="3"/>
      <c r="Y1125" s="39"/>
      <c r="Z1125" s="91">
        <f t="shared" si="330"/>
        <v>0</v>
      </c>
      <c r="AA1125" s="92">
        <f t="shared" si="331"/>
        <v>0</v>
      </c>
      <c r="AB1125" s="71"/>
      <c r="AC1125" s="3"/>
      <c r="AD1125" s="71"/>
      <c r="AE1125" s="78"/>
      <c r="AF1125" s="78"/>
      <c r="AG1125" s="3"/>
      <c r="AH1125" s="3"/>
      <c r="AI1125" s="79"/>
      <c r="AJ1125" s="3"/>
      <c r="AK1125" s="71"/>
      <c r="AL1125" s="3"/>
      <c r="AM1125" s="71"/>
      <c r="AN1125" s="71"/>
      <c r="AO1125" s="3"/>
      <c r="AP1125" s="76"/>
      <c r="AQ1125" s="74"/>
      <c r="AR1125" s="3"/>
      <c r="AS1125" s="3"/>
      <c r="AT1125" s="3"/>
      <c r="AU1125" s="3"/>
      <c r="AV1125" s="3"/>
      <c r="AW1125" s="1"/>
      <c r="AX1125" s="1"/>
      <c r="AY1125" s="1">
        <f t="shared" si="332"/>
        <v>0</v>
      </c>
      <c r="AZ1125" s="3"/>
      <c r="BA1125" s="3"/>
      <c r="BB1125" s="3"/>
      <c r="BC1125" s="43" t="e">
        <f t="shared" si="333"/>
        <v>#DIV/0!</v>
      </c>
      <c r="BD1125" s="43" t="e">
        <f t="shared" si="334"/>
        <v>#DIV/0!</v>
      </c>
      <c r="BE1125" s="81">
        <f t="shared" si="335"/>
        <v>0</v>
      </c>
      <c r="BF1125" s="81">
        <f t="shared" si="336"/>
        <v>0</v>
      </c>
      <c r="BG1125" s="81">
        <f t="shared" si="337"/>
        <v>0</v>
      </c>
      <c r="BH1125" s="81">
        <f t="shared" si="338"/>
        <v>0</v>
      </c>
      <c r="BI1125" s="81">
        <f t="shared" si="339"/>
        <v>0</v>
      </c>
    </row>
    <row r="1126" spans="1:61" ht="17.25" thickTop="1" thickBot="1">
      <c r="A1126" s="70"/>
      <c r="B1126" s="71"/>
      <c r="C1126" s="3"/>
      <c r="D1126" s="45"/>
      <c r="E1126" s="45"/>
      <c r="F1126" s="45">
        <f t="shared" si="326"/>
        <v>0</v>
      </c>
      <c r="G1126" s="3"/>
      <c r="H1126" s="3"/>
      <c r="I1126" s="39"/>
      <c r="J1126" s="45">
        <f t="shared" si="327"/>
        <v>0</v>
      </c>
      <c r="K1126" s="45">
        <f t="shared" si="328"/>
        <v>0</v>
      </c>
      <c r="L1126" s="3"/>
      <c r="M1126" s="72"/>
      <c r="N1126" s="73"/>
      <c r="O1126" s="45">
        <f t="shared" si="329"/>
        <v>0</v>
      </c>
      <c r="P1126" s="71"/>
      <c r="Q1126" s="74"/>
      <c r="R1126" s="74"/>
      <c r="S1126" s="75"/>
      <c r="T1126" s="76"/>
      <c r="U1126" s="70"/>
      <c r="V1126" s="3"/>
      <c r="W1126" s="3"/>
      <c r="X1126" s="3"/>
      <c r="Y1126" s="39"/>
      <c r="Z1126" s="91">
        <f t="shared" si="330"/>
        <v>0</v>
      </c>
      <c r="AA1126" s="92">
        <f t="shared" si="331"/>
        <v>0</v>
      </c>
      <c r="AB1126" s="71"/>
      <c r="AC1126" s="3"/>
      <c r="AD1126" s="71"/>
      <c r="AE1126" s="78"/>
      <c r="AF1126" s="78"/>
      <c r="AG1126" s="3"/>
      <c r="AH1126" s="3"/>
      <c r="AI1126" s="79"/>
      <c r="AJ1126" s="3"/>
      <c r="AK1126" s="71"/>
      <c r="AL1126" s="3"/>
      <c r="AM1126" s="71"/>
      <c r="AN1126" s="71"/>
      <c r="AO1126" s="3"/>
      <c r="AP1126" s="76"/>
      <c r="AQ1126" s="74"/>
      <c r="AR1126" s="3"/>
      <c r="AS1126" s="3"/>
      <c r="AT1126" s="3"/>
      <c r="AU1126" s="3"/>
      <c r="AV1126" s="3"/>
      <c r="AW1126" s="1"/>
      <c r="AX1126" s="1"/>
      <c r="AY1126" s="1">
        <f t="shared" si="332"/>
        <v>0</v>
      </c>
      <c r="AZ1126" s="3"/>
      <c r="BA1126" s="3"/>
      <c r="BB1126" s="3"/>
      <c r="BC1126" s="43" t="e">
        <f t="shared" si="333"/>
        <v>#DIV/0!</v>
      </c>
      <c r="BD1126" s="43" t="e">
        <f t="shared" si="334"/>
        <v>#DIV/0!</v>
      </c>
      <c r="BE1126" s="81">
        <f t="shared" si="335"/>
        <v>0</v>
      </c>
      <c r="BF1126" s="81">
        <f t="shared" si="336"/>
        <v>0</v>
      </c>
      <c r="BG1126" s="81">
        <f t="shared" si="337"/>
        <v>0</v>
      </c>
      <c r="BH1126" s="81">
        <f t="shared" si="338"/>
        <v>0</v>
      </c>
      <c r="BI1126" s="81">
        <f t="shared" si="339"/>
        <v>0</v>
      </c>
    </row>
    <row r="1127" spans="1:61" ht="17.25" thickTop="1" thickBot="1">
      <c r="A1127" s="70"/>
      <c r="B1127" s="71"/>
      <c r="C1127" s="3"/>
      <c r="D1127" s="45"/>
      <c r="E1127" s="45"/>
      <c r="F1127" s="45">
        <f t="shared" si="326"/>
        <v>0</v>
      </c>
      <c r="G1127" s="3"/>
      <c r="H1127" s="3"/>
      <c r="I1127" s="39"/>
      <c r="J1127" s="45">
        <f t="shared" si="327"/>
        <v>0</v>
      </c>
      <c r="K1127" s="45">
        <f t="shared" si="328"/>
        <v>0</v>
      </c>
      <c r="L1127" s="3"/>
      <c r="M1127" s="72"/>
      <c r="N1127" s="73"/>
      <c r="O1127" s="45">
        <f t="shared" si="329"/>
        <v>0</v>
      </c>
      <c r="P1127" s="71"/>
      <c r="Q1127" s="74"/>
      <c r="R1127" s="74"/>
      <c r="S1127" s="75"/>
      <c r="T1127" s="76"/>
      <c r="U1127" s="70"/>
      <c r="V1127" s="3"/>
      <c r="W1127" s="3"/>
      <c r="X1127" s="3"/>
      <c r="Y1127" s="39"/>
      <c r="Z1127" s="91">
        <f t="shared" si="330"/>
        <v>0</v>
      </c>
      <c r="AA1127" s="92">
        <f t="shared" si="331"/>
        <v>0</v>
      </c>
      <c r="AB1127" s="71"/>
      <c r="AC1127" s="3"/>
      <c r="AD1127" s="71"/>
      <c r="AE1127" s="78"/>
      <c r="AF1127" s="78"/>
      <c r="AG1127" s="3"/>
      <c r="AH1127" s="3"/>
      <c r="AI1127" s="79"/>
      <c r="AJ1127" s="3"/>
      <c r="AK1127" s="71"/>
      <c r="AL1127" s="3"/>
      <c r="AM1127" s="71"/>
      <c r="AN1127" s="71"/>
      <c r="AO1127" s="3"/>
      <c r="AP1127" s="76"/>
      <c r="AQ1127" s="74"/>
      <c r="AR1127" s="3"/>
      <c r="AS1127" s="3"/>
      <c r="AT1127" s="3"/>
      <c r="AU1127" s="3"/>
      <c r="AV1127" s="3"/>
      <c r="AW1127" s="1"/>
      <c r="AX1127" s="1"/>
      <c r="AY1127" s="1">
        <f t="shared" si="332"/>
        <v>0</v>
      </c>
      <c r="AZ1127" s="3"/>
      <c r="BA1127" s="3"/>
      <c r="BB1127" s="3"/>
      <c r="BC1127" s="43" t="e">
        <f t="shared" si="333"/>
        <v>#DIV/0!</v>
      </c>
      <c r="BD1127" s="43" t="e">
        <f t="shared" si="334"/>
        <v>#DIV/0!</v>
      </c>
      <c r="BE1127" s="81">
        <f t="shared" si="335"/>
        <v>0</v>
      </c>
      <c r="BF1127" s="81">
        <f t="shared" si="336"/>
        <v>0</v>
      </c>
      <c r="BG1127" s="81">
        <f t="shared" si="337"/>
        <v>0</v>
      </c>
      <c r="BH1127" s="81">
        <f t="shared" si="338"/>
        <v>0</v>
      </c>
      <c r="BI1127" s="81">
        <f t="shared" si="339"/>
        <v>0</v>
      </c>
    </row>
    <row r="1128" spans="1:61" ht="17.25" thickTop="1" thickBot="1">
      <c r="A1128" s="70"/>
      <c r="B1128" s="71"/>
      <c r="C1128" s="3"/>
      <c r="D1128" s="45"/>
      <c r="E1128" s="45"/>
      <c r="F1128" s="45">
        <f t="shared" si="326"/>
        <v>0</v>
      </c>
      <c r="G1128" s="3"/>
      <c r="H1128" s="3"/>
      <c r="I1128" s="39"/>
      <c r="J1128" s="45">
        <f t="shared" si="327"/>
        <v>0</v>
      </c>
      <c r="K1128" s="45">
        <f t="shared" si="328"/>
        <v>0</v>
      </c>
      <c r="L1128" s="3"/>
      <c r="M1128" s="72"/>
      <c r="N1128" s="73"/>
      <c r="O1128" s="45">
        <f t="shared" si="329"/>
        <v>0</v>
      </c>
      <c r="P1128" s="71"/>
      <c r="Q1128" s="74"/>
      <c r="R1128" s="74"/>
      <c r="S1128" s="75"/>
      <c r="T1128" s="76"/>
      <c r="U1128" s="70"/>
      <c r="V1128" s="3"/>
      <c r="W1128" s="3"/>
      <c r="X1128" s="3"/>
      <c r="Y1128" s="39"/>
      <c r="Z1128" s="91">
        <f t="shared" si="330"/>
        <v>0</v>
      </c>
      <c r="AA1128" s="92">
        <f t="shared" si="331"/>
        <v>0</v>
      </c>
      <c r="AB1128" s="71"/>
      <c r="AC1128" s="3"/>
      <c r="AD1128" s="71"/>
      <c r="AE1128" s="78"/>
      <c r="AF1128" s="78"/>
      <c r="AG1128" s="3"/>
      <c r="AH1128" s="3"/>
      <c r="AI1128" s="79"/>
      <c r="AJ1128" s="3"/>
      <c r="AK1128" s="71"/>
      <c r="AL1128" s="3"/>
      <c r="AM1128" s="71"/>
      <c r="AN1128" s="71"/>
      <c r="AO1128" s="3"/>
      <c r="AP1128" s="76"/>
      <c r="AQ1128" s="74"/>
      <c r="AR1128" s="3"/>
      <c r="AS1128" s="3"/>
      <c r="AT1128" s="3"/>
      <c r="AU1128" s="3"/>
      <c r="AV1128" s="3"/>
      <c r="AW1128" s="1"/>
      <c r="AX1128" s="1"/>
      <c r="AY1128" s="1">
        <f t="shared" si="332"/>
        <v>0</v>
      </c>
      <c r="AZ1128" s="3"/>
      <c r="BA1128" s="3"/>
      <c r="BB1128" s="3"/>
      <c r="BC1128" s="43" t="e">
        <f t="shared" si="333"/>
        <v>#DIV/0!</v>
      </c>
      <c r="BD1128" s="43" t="e">
        <f t="shared" si="334"/>
        <v>#DIV/0!</v>
      </c>
      <c r="BE1128" s="81">
        <f t="shared" si="335"/>
        <v>0</v>
      </c>
      <c r="BF1128" s="81">
        <f t="shared" si="336"/>
        <v>0</v>
      </c>
      <c r="BG1128" s="81">
        <f t="shared" si="337"/>
        <v>0</v>
      </c>
      <c r="BH1128" s="81">
        <f t="shared" si="338"/>
        <v>0</v>
      </c>
      <c r="BI1128" s="81">
        <f t="shared" si="339"/>
        <v>0</v>
      </c>
    </row>
    <row r="1129" spans="1:61" ht="17.25" thickTop="1" thickBot="1">
      <c r="A1129" s="70"/>
      <c r="B1129" s="71"/>
      <c r="C1129" s="3"/>
      <c r="D1129" s="45"/>
      <c r="E1129" s="45"/>
      <c r="F1129" s="45">
        <f t="shared" si="326"/>
        <v>0</v>
      </c>
      <c r="G1129" s="3"/>
      <c r="H1129" s="3"/>
      <c r="I1129" s="39"/>
      <c r="J1129" s="45">
        <f t="shared" si="327"/>
        <v>0</v>
      </c>
      <c r="K1129" s="45">
        <f t="shared" si="328"/>
        <v>0</v>
      </c>
      <c r="L1129" s="3"/>
      <c r="M1129" s="72"/>
      <c r="N1129" s="73"/>
      <c r="O1129" s="45">
        <f t="shared" si="329"/>
        <v>0</v>
      </c>
      <c r="P1129" s="71"/>
      <c r="Q1129" s="74"/>
      <c r="R1129" s="74"/>
      <c r="S1129" s="75"/>
      <c r="T1129" s="76"/>
      <c r="U1129" s="70"/>
      <c r="V1129" s="3"/>
      <c r="W1129" s="3"/>
      <c r="X1129" s="3"/>
      <c r="Y1129" s="39"/>
      <c r="Z1129" s="91">
        <f t="shared" si="330"/>
        <v>0</v>
      </c>
      <c r="AA1129" s="92">
        <f t="shared" si="331"/>
        <v>0</v>
      </c>
      <c r="AB1129" s="71"/>
      <c r="AC1129" s="3"/>
      <c r="AD1129" s="71"/>
      <c r="AE1129" s="78"/>
      <c r="AF1129" s="78"/>
      <c r="AG1129" s="3"/>
      <c r="AH1129" s="3"/>
      <c r="AI1129" s="79"/>
      <c r="AJ1129" s="3"/>
      <c r="AK1129" s="71"/>
      <c r="AL1129" s="3"/>
      <c r="AM1129" s="71"/>
      <c r="AN1129" s="71"/>
      <c r="AO1129" s="3"/>
      <c r="AP1129" s="76"/>
      <c r="AQ1129" s="74"/>
      <c r="AR1129" s="3"/>
      <c r="AS1129" s="3"/>
      <c r="AT1129" s="3"/>
      <c r="AU1129" s="3"/>
      <c r="AV1129" s="3"/>
      <c r="AW1129" s="1"/>
      <c r="AX1129" s="1"/>
      <c r="AY1129" s="1">
        <f t="shared" si="332"/>
        <v>0</v>
      </c>
      <c r="AZ1129" s="3"/>
      <c r="BA1129" s="3"/>
      <c r="BB1129" s="3"/>
      <c r="BC1129" s="43" t="e">
        <f t="shared" si="333"/>
        <v>#DIV/0!</v>
      </c>
      <c r="BD1129" s="43" t="e">
        <f t="shared" si="334"/>
        <v>#DIV/0!</v>
      </c>
      <c r="BE1129" s="81">
        <f t="shared" si="335"/>
        <v>0</v>
      </c>
      <c r="BF1129" s="81">
        <f t="shared" si="336"/>
        <v>0</v>
      </c>
      <c r="BG1129" s="81">
        <f t="shared" si="337"/>
        <v>0</v>
      </c>
      <c r="BH1129" s="81">
        <f t="shared" si="338"/>
        <v>0</v>
      </c>
      <c r="BI1129" s="81">
        <f t="shared" si="339"/>
        <v>0</v>
      </c>
    </row>
    <row r="1130" spans="1:61" ht="17.25" thickTop="1" thickBot="1">
      <c r="A1130" s="70"/>
      <c r="B1130" s="71"/>
      <c r="C1130" s="3"/>
      <c r="D1130" s="45"/>
      <c r="E1130" s="45"/>
      <c r="F1130" s="45">
        <f t="shared" si="326"/>
        <v>0</v>
      </c>
      <c r="G1130" s="3"/>
      <c r="H1130" s="3"/>
      <c r="I1130" s="39"/>
      <c r="J1130" s="45">
        <f t="shared" si="327"/>
        <v>0</v>
      </c>
      <c r="K1130" s="45">
        <f t="shared" si="328"/>
        <v>0</v>
      </c>
      <c r="L1130" s="3"/>
      <c r="M1130" s="72"/>
      <c r="N1130" s="73"/>
      <c r="O1130" s="45">
        <f t="shared" si="329"/>
        <v>0</v>
      </c>
      <c r="P1130" s="71"/>
      <c r="Q1130" s="74"/>
      <c r="R1130" s="74"/>
      <c r="S1130" s="75"/>
      <c r="T1130" s="76"/>
      <c r="U1130" s="70"/>
      <c r="V1130" s="3"/>
      <c r="W1130" s="3"/>
      <c r="X1130" s="3"/>
      <c r="Y1130" s="39"/>
      <c r="Z1130" s="91">
        <f t="shared" si="330"/>
        <v>0</v>
      </c>
      <c r="AA1130" s="92">
        <f t="shared" si="331"/>
        <v>0</v>
      </c>
      <c r="AB1130" s="71"/>
      <c r="AC1130" s="3"/>
      <c r="AD1130" s="71"/>
      <c r="AE1130" s="78"/>
      <c r="AF1130" s="78"/>
      <c r="AG1130" s="3"/>
      <c r="AH1130" s="3"/>
      <c r="AI1130" s="79"/>
      <c r="AJ1130" s="3"/>
      <c r="AK1130" s="71"/>
      <c r="AL1130" s="3"/>
      <c r="AM1130" s="71"/>
      <c r="AN1130" s="71"/>
      <c r="AO1130" s="3"/>
      <c r="AP1130" s="76"/>
      <c r="AQ1130" s="74"/>
      <c r="AR1130" s="3"/>
      <c r="AS1130" s="3"/>
      <c r="AT1130" s="3"/>
      <c r="AU1130" s="3"/>
      <c r="AV1130" s="3"/>
      <c r="AW1130" s="1"/>
      <c r="AX1130" s="1"/>
      <c r="AY1130" s="1">
        <f t="shared" si="332"/>
        <v>0</v>
      </c>
      <c r="AZ1130" s="3"/>
      <c r="BA1130" s="3"/>
      <c r="BB1130" s="3"/>
      <c r="BC1130" s="43" t="e">
        <f t="shared" si="333"/>
        <v>#DIV/0!</v>
      </c>
      <c r="BD1130" s="43" t="e">
        <f t="shared" si="334"/>
        <v>#DIV/0!</v>
      </c>
      <c r="BE1130" s="81">
        <f t="shared" si="335"/>
        <v>0</v>
      </c>
      <c r="BF1130" s="81">
        <f t="shared" si="336"/>
        <v>0</v>
      </c>
      <c r="BG1130" s="81">
        <f t="shared" si="337"/>
        <v>0</v>
      </c>
      <c r="BH1130" s="81">
        <f t="shared" si="338"/>
        <v>0</v>
      </c>
      <c r="BI1130" s="81">
        <f t="shared" si="339"/>
        <v>0</v>
      </c>
    </row>
    <row r="1131" spans="1:61" ht="17.25" thickTop="1" thickBot="1">
      <c r="A1131" s="70"/>
      <c r="B1131" s="71"/>
      <c r="C1131" s="3"/>
      <c r="D1131" s="45"/>
      <c r="E1131" s="45"/>
      <c r="F1131" s="45">
        <f t="shared" si="326"/>
        <v>0</v>
      </c>
      <c r="G1131" s="3"/>
      <c r="H1131" s="3"/>
      <c r="I1131" s="39"/>
      <c r="J1131" s="45">
        <f t="shared" si="327"/>
        <v>0</v>
      </c>
      <c r="K1131" s="45">
        <f t="shared" si="328"/>
        <v>0</v>
      </c>
      <c r="L1131" s="3"/>
      <c r="M1131" s="72"/>
      <c r="N1131" s="73"/>
      <c r="O1131" s="45">
        <f t="shared" si="329"/>
        <v>0</v>
      </c>
      <c r="P1131" s="71"/>
      <c r="Q1131" s="74"/>
      <c r="R1131" s="74"/>
      <c r="S1131" s="75"/>
      <c r="T1131" s="76"/>
      <c r="U1131" s="70"/>
      <c r="V1131" s="3"/>
      <c r="W1131" s="3"/>
      <c r="X1131" s="3"/>
      <c r="Y1131" s="39"/>
      <c r="Z1131" s="91">
        <f t="shared" si="330"/>
        <v>0</v>
      </c>
      <c r="AA1131" s="92">
        <f t="shared" si="331"/>
        <v>0</v>
      </c>
      <c r="AB1131" s="71"/>
      <c r="AC1131" s="3"/>
      <c r="AD1131" s="71"/>
      <c r="AE1131" s="78"/>
      <c r="AF1131" s="78"/>
      <c r="AG1131" s="3"/>
      <c r="AH1131" s="3"/>
      <c r="AI1131" s="79"/>
      <c r="AJ1131" s="3"/>
      <c r="AK1131" s="71"/>
      <c r="AL1131" s="3"/>
      <c r="AM1131" s="71"/>
      <c r="AN1131" s="71"/>
      <c r="AO1131" s="3"/>
      <c r="AP1131" s="76"/>
      <c r="AQ1131" s="74"/>
      <c r="AR1131" s="3"/>
      <c r="AS1131" s="3"/>
      <c r="AT1131" s="3"/>
      <c r="AU1131" s="3"/>
      <c r="AV1131" s="3"/>
      <c r="AW1131" s="1"/>
      <c r="AX1131" s="1"/>
      <c r="AY1131" s="1">
        <f t="shared" si="332"/>
        <v>0</v>
      </c>
      <c r="AZ1131" s="3"/>
      <c r="BA1131" s="3"/>
      <c r="BB1131" s="3"/>
      <c r="BC1131" s="43" t="e">
        <f t="shared" si="333"/>
        <v>#DIV/0!</v>
      </c>
      <c r="BD1131" s="43" t="e">
        <f t="shared" si="334"/>
        <v>#DIV/0!</v>
      </c>
      <c r="BE1131" s="81">
        <f t="shared" si="335"/>
        <v>0</v>
      </c>
      <c r="BF1131" s="81">
        <f t="shared" si="336"/>
        <v>0</v>
      </c>
      <c r="BG1131" s="81">
        <f t="shared" si="337"/>
        <v>0</v>
      </c>
      <c r="BH1131" s="81">
        <f t="shared" si="338"/>
        <v>0</v>
      </c>
      <c r="BI1131" s="81">
        <f t="shared" si="339"/>
        <v>0</v>
      </c>
    </row>
    <row r="1132" spans="1:61" ht="17.25" thickTop="1" thickBot="1">
      <c r="A1132" s="70"/>
      <c r="B1132" s="71"/>
      <c r="C1132" s="3"/>
      <c r="D1132" s="45"/>
      <c r="E1132" s="45"/>
      <c r="F1132" s="45">
        <f t="shared" si="326"/>
        <v>0</v>
      </c>
      <c r="G1132" s="3"/>
      <c r="H1132" s="3"/>
      <c r="I1132" s="39"/>
      <c r="J1132" s="45">
        <f t="shared" si="327"/>
        <v>0</v>
      </c>
      <c r="K1132" s="45">
        <f t="shared" si="328"/>
        <v>0</v>
      </c>
      <c r="L1132" s="3"/>
      <c r="M1132" s="72"/>
      <c r="N1132" s="73"/>
      <c r="O1132" s="45">
        <f t="shared" si="329"/>
        <v>0</v>
      </c>
      <c r="P1132" s="71"/>
      <c r="Q1132" s="74"/>
      <c r="R1132" s="74"/>
      <c r="S1132" s="75"/>
      <c r="T1132" s="76"/>
      <c r="U1132" s="70"/>
      <c r="V1132" s="3"/>
      <c r="W1132" s="3"/>
      <c r="X1132" s="3"/>
      <c r="Y1132" s="39"/>
      <c r="Z1132" s="91">
        <f t="shared" si="330"/>
        <v>0</v>
      </c>
      <c r="AA1132" s="92">
        <f t="shared" si="331"/>
        <v>0</v>
      </c>
      <c r="AB1132" s="71"/>
      <c r="AC1132" s="3"/>
      <c r="AD1132" s="71"/>
      <c r="AE1132" s="78"/>
      <c r="AF1132" s="78"/>
      <c r="AG1132" s="3"/>
      <c r="AH1132" s="3"/>
      <c r="AI1132" s="79"/>
      <c r="AJ1132" s="3"/>
      <c r="AK1132" s="71"/>
      <c r="AL1132" s="3"/>
      <c r="AM1132" s="71"/>
      <c r="AN1132" s="71"/>
      <c r="AO1132" s="3"/>
      <c r="AP1132" s="76"/>
      <c r="AQ1132" s="74"/>
      <c r="AR1132" s="3"/>
      <c r="AS1132" s="3"/>
      <c r="AT1132" s="3"/>
      <c r="AU1132" s="3"/>
      <c r="AV1132" s="3"/>
      <c r="AW1132" s="1"/>
      <c r="AX1132" s="1"/>
      <c r="AY1132" s="1">
        <f t="shared" si="332"/>
        <v>0</v>
      </c>
      <c r="AZ1132" s="3"/>
      <c r="BA1132" s="3"/>
      <c r="BB1132" s="3"/>
      <c r="BC1132" s="43" t="e">
        <f t="shared" si="333"/>
        <v>#DIV/0!</v>
      </c>
      <c r="BD1132" s="43" t="e">
        <f t="shared" si="334"/>
        <v>#DIV/0!</v>
      </c>
      <c r="BE1132" s="81">
        <f t="shared" si="335"/>
        <v>0</v>
      </c>
      <c r="BF1132" s="81">
        <f t="shared" si="336"/>
        <v>0</v>
      </c>
      <c r="BG1132" s="81">
        <f t="shared" si="337"/>
        <v>0</v>
      </c>
      <c r="BH1132" s="81">
        <f t="shared" si="338"/>
        <v>0</v>
      </c>
      <c r="BI1132" s="81">
        <f t="shared" si="339"/>
        <v>0</v>
      </c>
    </row>
    <row r="1133" spans="1:61" ht="17.25" thickTop="1" thickBot="1">
      <c r="A1133" s="70"/>
      <c r="B1133" s="71"/>
      <c r="C1133" s="3"/>
      <c r="D1133" s="45"/>
      <c r="E1133" s="45"/>
      <c r="F1133" s="45">
        <f t="shared" si="326"/>
        <v>0</v>
      </c>
      <c r="G1133" s="3"/>
      <c r="H1133" s="3"/>
      <c r="I1133" s="39"/>
      <c r="J1133" s="45">
        <f t="shared" si="327"/>
        <v>0</v>
      </c>
      <c r="K1133" s="45">
        <f t="shared" si="328"/>
        <v>0</v>
      </c>
      <c r="L1133" s="3"/>
      <c r="M1133" s="72"/>
      <c r="N1133" s="73"/>
      <c r="O1133" s="45">
        <f t="shared" si="329"/>
        <v>0</v>
      </c>
      <c r="P1133" s="71"/>
      <c r="Q1133" s="74"/>
      <c r="R1133" s="74"/>
      <c r="S1133" s="75"/>
      <c r="T1133" s="76"/>
      <c r="U1133" s="70"/>
      <c r="V1133" s="3"/>
      <c r="W1133" s="3"/>
      <c r="X1133" s="3"/>
      <c r="Y1133" s="39"/>
      <c r="Z1133" s="91">
        <f t="shared" si="330"/>
        <v>0</v>
      </c>
      <c r="AA1133" s="92">
        <f t="shared" si="331"/>
        <v>0</v>
      </c>
      <c r="AB1133" s="71"/>
      <c r="AC1133" s="3"/>
      <c r="AD1133" s="71"/>
      <c r="AE1133" s="78"/>
      <c r="AF1133" s="78"/>
      <c r="AG1133" s="3"/>
      <c r="AH1133" s="3"/>
      <c r="AI1133" s="79"/>
      <c r="AJ1133" s="3"/>
      <c r="AK1133" s="71"/>
      <c r="AL1133" s="3"/>
      <c r="AM1133" s="71"/>
      <c r="AN1133" s="71"/>
      <c r="AO1133" s="3"/>
      <c r="AP1133" s="76"/>
      <c r="AQ1133" s="74"/>
      <c r="AR1133" s="3"/>
      <c r="AS1133" s="3"/>
      <c r="AT1133" s="3"/>
      <c r="AU1133" s="3"/>
      <c r="AV1133" s="3"/>
      <c r="AW1133" s="1"/>
      <c r="AX1133" s="1"/>
      <c r="AY1133" s="1">
        <f t="shared" si="332"/>
        <v>0</v>
      </c>
      <c r="AZ1133" s="3"/>
      <c r="BA1133" s="3"/>
      <c r="BB1133" s="3"/>
      <c r="BC1133" s="43" t="e">
        <f t="shared" si="333"/>
        <v>#DIV/0!</v>
      </c>
      <c r="BD1133" s="43" t="e">
        <f t="shared" si="334"/>
        <v>#DIV/0!</v>
      </c>
      <c r="BE1133" s="81">
        <f t="shared" si="335"/>
        <v>0</v>
      </c>
      <c r="BF1133" s="81">
        <f t="shared" si="336"/>
        <v>0</v>
      </c>
      <c r="BG1133" s="81">
        <f t="shared" si="337"/>
        <v>0</v>
      </c>
      <c r="BH1133" s="81">
        <f t="shared" si="338"/>
        <v>0</v>
      </c>
      <c r="BI1133" s="81">
        <f t="shared" si="339"/>
        <v>0</v>
      </c>
    </row>
    <row r="1134" spans="1:61" ht="17.25" thickTop="1" thickBot="1">
      <c r="A1134" s="70"/>
      <c r="B1134" s="71"/>
      <c r="C1134" s="3"/>
      <c r="D1134" s="45"/>
      <c r="E1134" s="45"/>
      <c r="F1134" s="45">
        <f t="shared" si="326"/>
        <v>0</v>
      </c>
      <c r="G1134" s="3"/>
      <c r="H1134" s="3"/>
      <c r="I1134" s="39"/>
      <c r="J1134" s="45">
        <f t="shared" si="327"/>
        <v>0</v>
      </c>
      <c r="K1134" s="45">
        <f t="shared" si="328"/>
        <v>0</v>
      </c>
      <c r="L1134" s="3"/>
      <c r="M1134" s="72"/>
      <c r="N1134" s="73"/>
      <c r="O1134" s="45">
        <f t="shared" si="329"/>
        <v>0</v>
      </c>
      <c r="P1134" s="71"/>
      <c r="Q1134" s="74"/>
      <c r="R1134" s="74"/>
      <c r="S1134" s="75"/>
      <c r="T1134" s="76"/>
      <c r="U1134" s="70"/>
      <c r="V1134" s="3"/>
      <c r="W1134" s="3"/>
      <c r="X1134" s="3"/>
      <c r="Y1134" s="39"/>
      <c r="Z1134" s="91">
        <f t="shared" si="330"/>
        <v>0</v>
      </c>
      <c r="AA1134" s="92">
        <f t="shared" si="331"/>
        <v>0</v>
      </c>
      <c r="AB1134" s="71"/>
      <c r="AC1134" s="3"/>
      <c r="AD1134" s="71"/>
      <c r="AE1134" s="78"/>
      <c r="AF1134" s="78"/>
      <c r="AG1134" s="3"/>
      <c r="AH1134" s="3"/>
      <c r="AI1134" s="79"/>
      <c r="AJ1134" s="3"/>
      <c r="AK1134" s="71"/>
      <c r="AL1134" s="3"/>
      <c r="AM1134" s="71"/>
      <c r="AN1134" s="71"/>
      <c r="AO1134" s="3"/>
      <c r="AP1134" s="76"/>
      <c r="AQ1134" s="74"/>
      <c r="AR1134" s="3"/>
      <c r="AS1134" s="3"/>
      <c r="AT1134" s="3"/>
      <c r="AU1134" s="3"/>
      <c r="AV1134" s="3"/>
      <c r="AW1134" s="1"/>
      <c r="AX1134" s="1"/>
      <c r="AY1134" s="1">
        <f t="shared" si="332"/>
        <v>0</v>
      </c>
      <c r="AZ1134" s="3"/>
      <c r="BA1134" s="3"/>
      <c r="BB1134" s="3"/>
      <c r="BC1134" s="43" t="e">
        <f t="shared" si="333"/>
        <v>#DIV/0!</v>
      </c>
      <c r="BD1134" s="43" t="e">
        <f t="shared" si="334"/>
        <v>#DIV/0!</v>
      </c>
      <c r="BE1134" s="81">
        <f t="shared" si="335"/>
        <v>0</v>
      </c>
      <c r="BF1134" s="81">
        <f t="shared" si="336"/>
        <v>0</v>
      </c>
      <c r="BG1134" s="81">
        <f t="shared" si="337"/>
        <v>0</v>
      </c>
      <c r="BH1134" s="81">
        <f t="shared" si="338"/>
        <v>0</v>
      </c>
      <c r="BI1134" s="81">
        <f t="shared" si="339"/>
        <v>0</v>
      </c>
    </row>
    <row r="1135" spans="1:61" ht="17.25" thickTop="1" thickBot="1">
      <c r="A1135" s="70"/>
      <c r="B1135" s="71"/>
      <c r="C1135" s="3"/>
      <c r="D1135" s="45"/>
      <c r="E1135" s="45"/>
      <c r="F1135" s="45">
        <f t="shared" si="326"/>
        <v>0</v>
      </c>
      <c r="G1135" s="3"/>
      <c r="H1135" s="3"/>
      <c r="I1135" s="39"/>
      <c r="J1135" s="45">
        <f t="shared" si="327"/>
        <v>0</v>
      </c>
      <c r="K1135" s="45">
        <f t="shared" si="328"/>
        <v>0</v>
      </c>
      <c r="L1135" s="3"/>
      <c r="M1135" s="72"/>
      <c r="N1135" s="73"/>
      <c r="O1135" s="45">
        <f t="shared" si="329"/>
        <v>0</v>
      </c>
      <c r="P1135" s="71"/>
      <c r="Q1135" s="74"/>
      <c r="R1135" s="74"/>
      <c r="S1135" s="75"/>
      <c r="T1135" s="76"/>
      <c r="U1135" s="70"/>
      <c r="V1135" s="3"/>
      <c r="W1135" s="3"/>
      <c r="X1135" s="3"/>
      <c r="Y1135" s="39"/>
      <c r="Z1135" s="91">
        <f t="shared" si="330"/>
        <v>0</v>
      </c>
      <c r="AA1135" s="92">
        <f t="shared" si="331"/>
        <v>0</v>
      </c>
      <c r="AB1135" s="71"/>
      <c r="AC1135" s="3"/>
      <c r="AD1135" s="71"/>
      <c r="AE1135" s="78"/>
      <c r="AF1135" s="78"/>
      <c r="AG1135" s="3"/>
      <c r="AH1135" s="3"/>
      <c r="AI1135" s="79"/>
      <c r="AJ1135" s="3"/>
      <c r="AK1135" s="71"/>
      <c r="AL1135" s="3"/>
      <c r="AM1135" s="71"/>
      <c r="AN1135" s="71"/>
      <c r="AO1135" s="3"/>
      <c r="AP1135" s="76"/>
      <c r="AQ1135" s="74"/>
      <c r="AR1135" s="3"/>
      <c r="AS1135" s="3"/>
      <c r="AT1135" s="3"/>
      <c r="AU1135" s="3"/>
      <c r="AV1135" s="3"/>
      <c r="AW1135" s="1"/>
      <c r="AX1135" s="1"/>
      <c r="AY1135" s="1">
        <f t="shared" si="332"/>
        <v>0</v>
      </c>
      <c r="AZ1135" s="3"/>
      <c r="BA1135" s="3"/>
      <c r="BB1135" s="3"/>
      <c r="BC1135" s="43" t="e">
        <f t="shared" si="333"/>
        <v>#DIV/0!</v>
      </c>
      <c r="BD1135" s="43" t="e">
        <f t="shared" si="334"/>
        <v>#DIV/0!</v>
      </c>
      <c r="BE1135" s="81">
        <f t="shared" si="335"/>
        <v>0</v>
      </c>
      <c r="BF1135" s="81">
        <f t="shared" si="336"/>
        <v>0</v>
      </c>
      <c r="BG1135" s="81">
        <f t="shared" si="337"/>
        <v>0</v>
      </c>
      <c r="BH1135" s="81">
        <f t="shared" si="338"/>
        <v>0</v>
      </c>
      <c r="BI1135" s="81">
        <f t="shared" si="339"/>
        <v>0</v>
      </c>
    </row>
    <row r="1136" spans="1:61" ht="17.25" thickTop="1" thickBot="1">
      <c r="A1136" s="70"/>
      <c r="B1136" s="71"/>
      <c r="C1136" s="3"/>
      <c r="D1136" s="45"/>
      <c r="E1136" s="45"/>
      <c r="F1136" s="45">
        <f t="shared" si="326"/>
        <v>0</v>
      </c>
      <c r="G1136" s="3"/>
      <c r="H1136" s="3"/>
      <c r="I1136" s="39"/>
      <c r="J1136" s="45">
        <f t="shared" si="327"/>
        <v>0</v>
      </c>
      <c r="K1136" s="45">
        <f t="shared" si="328"/>
        <v>0</v>
      </c>
      <c r="L1136" s="3"/>
      <c r="M1136" s="72"/>
      <c r="N1136" s="73"/>
      <c r="O1136" s="45">
        <f t="shared" si="329"/>
        <v>0</v>
      </c>
      <c r="P1136" s="71"/>
      <c r="Q1136" s="74"/>
      <c r="R1136" s="74"/>
      <c r="S1136" s="75"/>
      <c r="T1136" s="76"/>
      <c r="U1136" s="70"/>
      <c r="V1136" s="3"/>
      <c r="W1136" s="3"/>
      <c r="X1136" s="3"/>
      <c r="Y1136" s="39"/>
      <c r="Z1136" s="91">
        <f t="shared" si="330"/>
        <v>0</v>
      </c>
      <c r="AA1136" s="92">
        <f t="shared" si="331"/>
        <v>0</v>
      </c>
      <c r="AB1136" s="71"/>
      <c r="AC1136" s="3"/>
      <c r="AD1136" s="71"/>
      <c r="AE1136" s="78"/>
      <c r="AF1136" s="78"/>
      <c r="AG1136" s="3"/>
      <c r="AH1136" s="3"/>
      <c r="AI1136" s="79"/>
      <c r="AJ1136" s="3"/>
      <c r="AK1136" s="71"/>
      <c r="AL1136" s="3"/>
      <c r="AM1136" s="71"/>
      <c r="AN1136" s="71"/>
      <c r="AO1136" s="3"/>
      <c r="AP1136" s="76"/>
      <c r="AQ1136" s="74"/>
      <c r="AR1136" s="3"/>
      <c r="AS1136" s="3"/>
      <c r="AT1136" s="3"/>
      <c r="AU1136" s="3"/>
      <c r="AV1136" s="3"/>
      <c r="AW1136" s="1"/>
      <c r="AX1136" s="1"/>
      <c r="AY1136" s="1">
        <f t="shared" si="332"/>
        <v>0</v>
      </c>
      <c r="AZ1136" s="3"/>
      <c r="BA1136" s="3"/>
      <c r="BB1136" s="3"/>
      <c r="BC1136" s="43" t="e">
        <f t="shared" si="333"/>
        <v>#DIV/0!</v>
      </c>
      <c r="BD1136" s="43" t="e">
        <f t="shared" si="334"/>
        <v>#DIV/0!</v>
      </c>
      <c r="BE1136" s="81">
        <f t="shared" si="335"/>
        <v>0</v>
      </c>
      <c r="BF1136" s="81">
        <f t="shared" si="336"/>
        <v>0</v>
      </c>
      <c r="BG1136" s="81">
        <f t="shared" si="337"/>
        <v>0</v>
      </c>
      <c r="BH1136" s="81">
        <f t="shared" si="338"/>
        <v>0</v>
      </c>
      <c r="BI1136" s="81">
        <f t="shared" si="339"/>
        <v>0</v>
      </c>
    </row>
    <row r="1137" spans="1:61" ht="17.25" thickTop="1" thickBot="1">
      <c r="A1137" s="70"/>
      <c r="B1137" s="71"/>
      <c r="C1137" s="3"/>
      <c r="D1137" s="45"/>
      <c r="E1137" s="45"/>
      <c r="F1137" s="45">
        <f t="shared" si="326"/>
        <v>0</v>
      </c>
      <c r="G1137" s="3"/>
      <c r="H1137" s="3"/>
      <c r="I1137" s="39"/>
      <c r="J1137" s="45">
        <f t="shared" si="327"/>
        <v>0</v>
      </c>
      <c r="K1137" s="45">
        <f t="shared" si="328"/>
        <v>0</v>
      </c>
      <c r="L1137" s="3"/>
      <c r="M1137" s="72"/>
      <c r="N1137" s="73"/>
      <c r="O1137" s="45">
        <f t="shared" si="329"/>
        <v>0</v>
      </c>
      <c r="P1137" s="71"/>
      <c r="Q1137" s="74"/>
      <c r="R1137" s="74"/>
      <c r="S1137" s="75"/>
      <c r="T1137" s="76"/>
      <c r="U1137" s="70"/>
      <c r="V1137" s="3"/>
      <c r="W1137" s="3"/>
      <c r="X1137" s="3"/>
      <c r="Y1137" s="39"/>
      <c r="Z1137" s="91">
        <f t="shared" si="330"/>
        <v>0</v>
      </c>
      <c r="AA1137" s="92">
        <f t="shared" si="331"/>
        <v>0</v>
      </c>
      <c r="AB1137" s="71"/>
      <c r="AC1137" s="3"/>
      <c r="AD1137" s="71"/>
      <c r="AE1137" s="78"/>
      <c r="AF1137" s="78"/>
      <c r="AG1137" s="3"/>
      <c r="AH1137" s="3"/>
      <c r="AI1137" s="79"/>
      <c r="AJ1137" s="3"/>
      <c r="AK1137" s="71"/>
      <c r="AL1137" s="3"/>
      <c r="AM1137" s="71"/>
      <c r="AN1137" s="71"/>
      <c r="AO1137" s="3"/>
      <c r="AP1137" s="76"/>
      <c r="AQ1137" s="74"/>
      <c r="AR1137" s="3"/>
      <c r="AS1137" s="3"/>
      <c r="AT1137" s="3"/>
      <c r="AU1137" s="3"/>
      <c r="AV1137" s="3"/>
      <c r="AW1137" s="1"/>
      <c r="AX1137" s="1"/>
      <c r="AY1137" s="1">
        <f t="shared" si="332"/>
        <v>0</v>
      </c>
      <c r="AZ1137" s="3"/>
      <c r="BA1137" s="3"/>
      <c r="BB1137" s="3"/>
      <c r="BC1137" s="43" t="e">
        <f t="shared" si="333"/>
        <v>#DIV/0!</v>
      </c>
      <c r="BD1137" s="43" t="e">
        <f t="shared" si="334"/>
        <v>#DIV/0!</v>
      </c>
      <c r="BE1137" s="81">
        <f t="shared" si="335"/>
        <v>0</v>
      </c>
      <c r="BF1137" s="81">
        <f t="shared" si="336"/>
        <v>0</v>
      </c>
      <c r="BG1137" s="81">
        <f t="shared" si="337"/>
        <v>0</v>
      </c>
      <c r="BH1137" s="81">
        <f t="shared" si="338"/>
        <v>0</v>
      </c>
      <c r="BI1137" s="81">
        <f t="shared" si="339"/>
        <v>0</v>
      </c>
    </row>
    <row r="1138" spans="1:61" ht="17.25" thickTop="1" thickBot="1">
      <c r="A1138" s="70"/>
      <c r="B1138" s="71"/>
      <c r="C1138" s="3"/>
      <c r="D1138" s="45"/>
      <c r="E1138" s="45"/>
      <c r="F1138" s="45">
        <f t="shared" si="326"/>
        <v>0</v>
      </c>
      <c r="G1138" s="3"/>
      <c r="H1138" s="3"/>
      <c r="I1138" s="39"/>
      <c r="J1138" s="45">
        <f t="shared" si="327"/>
        <v>0</v>
      </c>
      <c r="K1138" s="45">
        <f t="shared" si="328"/>
        <v>0</v>
      </c>
      <c r="L1138" s="3"/>
      <c r="M1138" s="72"/>
      <c r="N1138" s="73"/>
      <c r="O1138" s="45">
        <f t="shared" si="329"/>
        <v>0</v>
      </c>
      <c r="P1138" s="71"/>
      <c r="Q1138" s="74"/>
      <c r="R1138" s="74"/>
      <c r="S1138" s="75"/>
      <c r="T1138" s="76"/>
      <c r="U1138" s="70"/>
      <c r="V1138" s="3"/>
      <c r="W1138" s="3"/>
      <c r="X1138" s="3"/>
      <c r="Y1138" s="39"/>
      <c r="Z1138" s="91">
        <f t="shared" si="330"/>
        <v>0</v>
      </c>
      <c r="AA1138" s="92">
        <f t="shared" si="331"/>
        <v>0</v>
      </c>
      <c r="AB1138" s="71"/>
      <c r="AC1138" s="3"/>
      <c r="AD1138" s="71"/>
      <c r="AE1138" s="78"/>
      <c r="AF1138" s="78"/>
      <c r="AG1138" s="3"/>
      <c r="AH1138" s="3"/>
      <c r="AI1138" s="79"/>
      <c r="AJ1138" s="3"/>
      <c r="AK1138" s="71"/>
      <c r="AL1138" s="3"/>
      <c r="AM1138" s="71"/>
      <c r="AN1138" s="71"/>
      <c r="AO1138" s="3"/>
      <c r="AP1138" s="76"/>
      <c r="AQ1138" s="74"/>
      <c r="AR1138" s="3"/>
      <c r="AS1138" s="3"/>
      <c r="AT1138" s="3"/>
      <c r="AU1138" s="3"/>
      <c r="AV1138" s="3"/>
      <c r="AW1138" s="1"/>
      <c r="AX1138" s="1"/>
      <c r="AY1138" s="1">
        <f t="shared" si="332"/>
        <v>0</v>
      </c>
      <c r="AZ1138" s="3"/>
      <c r="BA1138" s="3"/>
      <c r="BB1138" s="3"/>
      <c r="BC1138" s="43" t="e">
        <f t="shared" si="333"/>
        <v>#DIV/0!</v>
      </c>
      <c r="BD1138" s="43" t="e">
        <f t="shared" si="334"/>
        <v>#DIV/0!</v>
      </c>
      <c r="BE1138" s="81">
        <f t="shared" si="335"/>
        <v>0</v>
      </c>
      <c r="BF1138" s="81">
        <f t="shared" si="336"/>
        <v>0</v>
      </c>
      <c r="BG1138" s="81">
        <f t="shared" si="337"/>
        <v>0</v>
      </c>
      <c r="BH1138" s="81">
        <f t="shared" si="338"/>
        <v>0</v>
      </c>
      <c r="BI1138" s="81">
        <f t="shared" si="339"/>
        <v>0</v>
      </c>
    </row>
    <row r="1139" spans="1:61" ht="17.25" thickTop="1" thickBot="1">
      <c r="A1139" s="70"/>
      <c r="B1139" s="71"/>
      <c r="C1139" s="3"/>
      <c r="D1139" s="45"/>
      <c r="E1139" s="45"/>
      <c r="F1139" s="45">
        <f t="shared" si="326"/>
        <v>0</v>
      </c>
      <c r="G1139" s="3"/>
      <c r="H1139" s="3"/>
      <c r="I1139" s="39"/>
      <c r="J1139" s="45">
        <f t="shared" si="327"/>
        <v>0</v>
      </c>
      <c r="K1139" s="45">
        <f t="shared" si="328"/>
        <v>0</v>
      </c>
      <c r="L1139" s="3"/>
      <c r="M1139" s="72"/>
      <c r="N1139" s="73"/>
      <c r="O1139" s="45">
        <f t="shared" si="329"/>
        <v>0</v>
      </c>
      <c r="P1139" s="71"/>
      <c r="Q1139" s="74"/>
      <c r="R1139" s="74"/>
      <c r="S1139" s="75"/>
      <c r="T1139" s="76"/>
      <c r="U1139" s="70"/>
      <c r="V1139" s="3"/>
      <c r="W1139" s="3"/>
      <c r="X1139" s="3"/>
      <c r="Y1139" s="39"/>
      <c r="Z1139" s="91">
        <f t="shared" si="330"/>
        <v>0</v>
      </c>
      <c r="AA1139" s="92">
        <f t="shared" si="331"/>
        <v>0</v>
      </c>
      <c r="AB1139" s="71"/>
      <c r="AC1139" s="3"/>
      <c r="AD1139" s="71"/>
      <c r="AE1139" s="78"/>
      <c r="AF1139" s="78"/>
      <c r="AG1139" s="3"/>
      <c r="AH1139" s="3"/>
      <c r="AI1139" s="79"/>
      <c r="AJ1139" s="3"/>
      <c r="AK1139" s="71"/>
      <c r="AL1139" s="3"/>
      <c r="AM1139" s="71"/>
      <c r="AN1139" s="71"/>
      <c r="AO1139" s="3"/>
      <c r="AP1139" s="76"/>
      <c r="AQ1139" s="74"/>
      <c r="AR1139" s="3"/>
      <c r="AS1139" s="3"/>
      <c r="AT1139" s="3"/>
      <c r="AU1139" s="3"/>
      <c r="AV1139" s="3"/>
      <c r="AW1139" s="1"/>
      <c r="AX1139" s="1"/>
      <c r="AY1139" s="1">
        <f t="shared" si="332"/>
        <v>0</v>
      </c>
      <c r="AZ1139" s="3"/>
      <c r="BA1139" s="3"/>
      <c r="BB1139" s="3"/>
      <c r="BC1139" s="43" t="e">
        <f t="shared" si="333"/>
        <v>#DIV/0!</v>
      </c>
      <c r="BD1139" s="43" t="e">
        <f t="shared" si="334"/>
        <v>#DIV/0!</v>
      </c>
      <c r="BE1139" s="81">
        <f t="shared" si="335"/>
        <v>0</v>
      </c>
      <c r="BF1139" s="81">
        <f t="shared" si="336"/>
        <v>0</v>
      </c>
      <c r="BG1139" s="81">
        <f t="shared" si="337"/>
        <v>0</v>
      </c>
      <c r="BH1139" s="81">
        <f t="shared" si="338"/>
        <v>0</v>
      </c>
      <c r="BI1139" s="81">
        <f t="shared" si="339"/>
        <v>0</v>
      </c>
    </row>
    <row r="1140" spans="1:61" ht="17.25" thickTop="1" thickBot="1">
      <c r="A1140" s="70"/>
      <c r="B1140" s="71"/>
      <c r="C1140" s="3"/>
      <c r="D1140" s="45"/>
      <c r="E1140" s="45"/>
      <c r="F1140" s="45">
        <f t="shared" si="326"/>
        <v>0</v>
      </c>
      <c r="G1140" s="3"/>
      <c r="H1140" s="3"/>
      <c r="I1140" s="39"/>
      <c r="J1140" s="45">
        <f t="shared" si="327"/>
        <v>0</v>
      </c>
      <c r="K1140" s="45">
        <f t="shared" si="328"/>
        <v>0</v>
      </c>
      <c r="L1140" s="3"/>
      <c r="M1140" s="72"/>
      <c r="N1140" s="73"/>
      <c r="O1140" s="45">
        <f t="shared" si="329"/>
        <v>0</v>
      </c>
      <c r="P1140" s="71"/>
      <c r="Q1140" s="74"/>
      <c r="R1140" s="74"/>
      <c r="S1140" s="75"/>
      <c r="T1140" s="76"/>
      <c r="U1140" s="70"/>
      <c r="V1140" s="3"/>
      <c r="W1140" s="3"/>
      <c r="X1140" s="3"/>
      <c r="Y1140" s="39"/>
      <c r="Z1140" s="91">
        <f t="shared" si="330"/>
        <v>0</v>
      </c>
      <c r="AA1140" s="92">
        <f t="shared" si="331"/>
        <v>0</v>
      </c>
      <c r="AB1140" s="71"/>
      <c r="AC1140" s="3"/>
      <c r="AD1140" s="71"/>
      <c r="AE1140" s="78"/>
      <c r="AF1140" s="78"/>
      <c r="AG1140" s="3"/>
      <c r="AH1140" s="3"/>
      <c r="AI1140" s="79"/>
      <c r="AJ1140" s="3"/>
      <c r="AK1140" s="71"/>
      <c r="AL1140" s="3"/>
      <c r="AM1140" s="71"/>
      <c r="AN1140" s="71"/>
      <c r="AO1140" s="3"/>
      <c r="AP1140" s="76"/>
      <c r="AQ1140" s="74"/>
      <c r="AR1140" s="3"/>
      <c r="AS1140" s="3"/>
      <c r="AT1140" s="3"/>
      <c r="AU1140" s="3"/>
      <c r="AV1140" s="3"/>
      <c r="AW1140" s="1"/>
      <c r="AX1140" s="1"/>
      <c r="AY1140" s="1">
        <f t="shared" si="332"/>
        <v>0</v>
      </c>
      <c r="AZ1140" s="3"/>
      <c r="BA1140" s="3"/>
      <c r="BB1140" s="3"/>
      <c r="BC1140" s="43" t="e">
        <f t="shared" si="333"/>
        <v>#DIV/0!</v>
      </c>
      <c r="BD1140" s="43" t="e">
        <f t="shared" si="334"/>
        <v>#DIV/0!</v>
      </c>
      <c r="BE1140" s="81">
        <f t="shared" si="335"/>
        <v>0</v>
      </c>
      <c r="BF1140" s="81">
        <f t="shared" si="336"/>
        <v>0</v>
      </c>
      <c r="BG1140" s="81">
        <f t="shared" si="337"/>
        <v>0</v>
      </c>
      <c r="BH1140" s="81">
        <f t="shared" si="338"/>
        <v>0</v>
      </c>
      <c r="BI1140" s="81">
        <f t="shared" si="339"/>
        <v>0</v>
      </c>
    </row>
    <row r="1141" spans="1:61" ht="17.25" thickTop="1" thickBot="1">
      <c r="A1141" s="70"/>
      <c r="B1141" s="71"/>
      <c r="C1141" s="3"/>
      <c r="D1141" s="45"/>
      <c r="E1141" s="45"/>
      <c r="F1141" s="45">
        <f t="shared" si="326"/>
        <v>0</v>
      </c>
      <c r="G1141" s="3"/>
      <c r="H1141" s="3"/>
      <c r="I1141" s="39"/>
      <c r="J1141" s="45">
        <f t="shared" si="327"/>
        <v>0</v>
      </c>
      <c r="K1141" s="45">
        <f t="shared" si="328"/>
        <v>0</v>
      </c>
      <c r="L1141" s="3"/>
      <c r="M1141" s="72"/>
      <c r="N1141" s="73"/>
      <c r="O1141" s="45">
        <f t="shared" si="329"/>
        <v>0</v>
      </c>
      <c r="P1141" s="71"/>
      <c r="Q1141" s="74"/>
      <c r="R1141" s="74"/>
      <c r="S1141" s="75"/>
      <c r="T1141" s="76"/>
      <c r="U1141" s="70"/>
      <c r="V1141" s="3"/>
      <c r="W1141" s="3"/>
      <c r="X1141" s="3"/>
      <c r="Y1141" s="39"/>
      <c r="Z1141" s="91">
        <f t="shared" si="330"/>
        <v>0</v>
      </c>
      <c r="AA1141" s="92">
        <f t="shared" si="331"/>
        <v>0</v>
      </c>
      <c r="AB1141" s="71"/>
      <c r="AC1141" s="3"/>
      <c r="AD1141" s="71"/>
      <c r="AE1141" s="78"/>
      <c r="AF1141" s="78"/>
      <c r="AG1141" s="3"/>
      <c r="AH1141" s="3"/>
      <c r="AI1141" s="79"/>
      <c r="AJ1141" s="3"/>
      <c r="AK1141" s="71"/>
      <c r="AL1141" s="3"/>
      <c r="AM1141" s="71"/>
      <c r="AN1141" s="71"/>
      <c r="AO1141" s="3"/>
      <c r="AP1141" s="76"/>
      <c r="AQ1141" s="74"/>
      <c r="AR1141" s="3"/>
      <c r="AS1141" s="3"/>
      <c r="AT1141" s="3"/>
      <c r="AU1141" s="3"/>
      <c r="AV1141" s="3"/>
      <c r="AW1141" s="1"/>
      <c r="AX1141" s="1"/>
      <c r="AY1141" s="1">
        <f t="shared" si="332"/>
        <v>0</v>
      </c>
      <c r="AZ1141" s="3"/>
      <c r="BA1141" s="3"/>
      <c r="BB1141" s="3"/>
      <c r="BC1141" s="43" t="e">
        <f t="shared" si="333"/>
        <v>#DIV/0!</v>
      </c>
      <c r="BD1141" s="43" t="e">
        <f t="shared" si="334"/>
        <v>#DIV/0!</v>
      </c>
      <c r="BE1141" s="81">
        <f t="shared" si="335"/>
        <v>0</v>
      </c>
      <c r="BF1141" s="81">
        <f t="shared" si="336"/>
        <v>0</v>
      </c>
      <c r="BG1141" s="81">
        <f t="shared" si="337"/>
        <v>0</v>
      </c>
      <c r="BH1141" s="81">
        <f t="shared" si="338"/>
        <v>0</v>
      </c>
      <c r="BI1141" s="81">
        <f t="shared" si="339"/>
        <v>0</v>
      </c>
    </row>
    <row r="1142" spans="1:61" ht="17.25" thickTop="1" thickBot="1">
      <c r="A1142" s="70"/>
      <c r="B1142" s="71"/>
      <c r="C1142" s="3"/>
      <c r="D1142" s="45"/>
      <c r="E1142" s="45"/>
      <c r="F1142" s="45">
        <f t="shared" si="326"/>
        <v>0</v>
      </c>
      <c r="G1142" s="3"/>
      <c r="H1142" s="3"/>
      <c r="I1142" s="39"/>
      <c r="J1142" s="45">
        <f t="shared" si="327"/>
        <v>0</v>
      </c>
      <c r="K1142" s="45">
        <f t="shared" si="328"/>
        <v>0</v>
      </c>
      <c r="L1142" s="3"/>
      <c r="M1142" s="72"/>
      <c r="N1142" s="73"/>
      <c r="O1142" s="45">
        <f t="shared" si="329"/>
        <v>0</v>
      </c>
      <c r="P1142" s="71"/>
      <c r="Q1142" s="74"/>
      <c r="R1142" s="74"/>
      <c r="S1142" s="75"/>
      <c r="T1142" s="76"/>
      <c r="U1142" s="70"/>
      <c r="V1142" s="3"/>
      <c r="W1142" s="3"/>
      <c r="X1142" s="3"/>
      <c r="Y1142" s="39"/>
      <c r="Z1142" s="91">
        <f t="shared" si="330"/>
        <v>0</v>
      </c>
      <c r="AA1142" s="92">
        <f t="shared" si="331"/>
        <v>0</v>
      </c>
      <c r="AB1142" s="71"/>
      <c r="AC1142" s="3"/>
      <c r="AD1142" s="71"/>
      <c r="AE1142" s="78"/>
      <c r="AF1142" s="78"/>
      <c r="AG1142" s="3"/>
      <c r="AH1142" s="3"/>
      <c r="AI1142" s="79"/>
      <c r="AJ1142" s="3"/>
      <c r="AK1142" s="71"/>
      <c r="AL1142" s="3"/>
      <c r="AM1142" s="71"/>
      <c r="AN1142" s="71"/>
      <c r="AO1142" s="3"/>
      <c r="AP1142" s="76"/>
      <c r="AQ1142" s="74"/>
      <c r="AR1142" s="3"/>
      <c r="AS1142" s="3"/>
      <c r="AT1142" s="3"/>
      <c r="AU1142" s="3"/>
      <c r="AV1142" s="3"/>
      <c r="AW1142" s="1"/>
      <c r="AX1142" s="1"/>
      <c r="AY1142" s="1">
        <f t="shared" si="332"/>
        <v>0</v>
      </c>
      <c r="AZ1142" s="3"/>
      <c r="BA1142" s="3"/>
      <c r="BB1142" s="3"/>
      <c r="BC1142" s="43" t="e">
        <f t="shared" si="333"/>
        <v>#DIV/0!</v>
      </c>
      <c r="BD1142" s="43" t="e">
        <f t="shared" si="334"/>
        <v>#DIV/0!</v>
      </c>
      <c r="BE1142" s="81">
        <f t="shared" si="335"/>
        <v>0</v>
      </c>
      <c r="BF1142" s="81">
        <f t="shared" si="336"/>
        <v>0</v>
      </c>
      <c r="BG1142" s="81">
        <f t="shared" si="337"/>
        <v>0</v>
      </c>
      <c r="BH1142" s="81">
        <f t="shared" si="338"/>
        <v>0</v>
      </c>
      <c r="BI1142" s="81">
        <f t="shared" si="339"/>
        <v>0</v>
      </c>
    </row>
    <row r="1143" spans="1:61" ht="17.25" thickTop="1" thickBot="1">
      <c r="A1143" s="70"/>
      <c r="B1143" s="71"/>
      <c r="C1143" s="3"/>
      <c r="D1143" s="45"/>
      <c r="E1143" s="45"/>
      <c r="F1143" s="45">
        <f t="shared" si="326"/>
        <v>0</v>
      </c>
      <c r="G1143" s="3"/>
      <c r="H1143" s="3"/>
      <c r="I1143" s="39"/>
      <c r="J1143" s="45">
        <f t="shared" si="327"/>
        <v>0</v>
      </c>
      <c r="K1143" s="45">
        <f t="shared" si="328"/>
        <v>0</v>
      </c>
      <c r="L1143" s="3"/>
      <c r="M1143" s="72"/>
      <c r="N1143" s="73"/>
      <c r="O1143" s="45">
        <f t="shared" si="329"/>
        <v>0</v>
      </c>
      <c r="P1143" s="71"/>
      <c r="Q1143" s="74"/>
      <c r="R1143" s="74"/>
      <c r="S1143" s="75"/>
      <c r="T1143" s="76"/>
      <c r="U1143" s="70"/>
      <c r="V1143" s="3"/>
      <c r="W1143" s="3"/>
      <c r="X1143" s="3"/>
      <c r="Y1143" s="39"/>
      <c r="Z1143" s="91">
        <f t="shared" si="330"/>
        <v>0</v>
      </c>
      <c r="AA1143" s="92">
        <f t="shared" si="331"/>
        <v>0</v>
      </c>
      <c r="AB1143" s="71"/>
      <c r="AC1143" s="3"/>
      <c r="AD1143" s="71"/>
      <c r="AE1143" s="78"/>
      <c r="AF1143" s="78"/>
      <c r="AG1143" s="3"/>
      <c r="AH1143" s="3"/>
      <c r="AI1143" s="79"/>
      <c r="AJ1143" s="3"/>
      <c r="AK1143" s="71"/>
      <c r="AL1143" s="3"/>
      <c r="AM1143" s="71"/>
      <c r="AN1143" s="71"/>
      <c r="AO1143" s="3"/>
      <c r="AP1143" s="76"/>
      <c r="AQ1143" s="74"/>
      <c r="AR1143" s="3"/>
      <c r="AS1143" s="3"/>
      <c r="AT1143" s="3"/>
      <c r="AU1143" s="3"/>
      <c r="AV1143" s="3"/>
      <c r="AW1143" s="1"/>
      <c r="AX1143" s="1"/>
      <c r="AY1143" s="1">
        <f t="shared" si="332"/>
        <v>0</v>
      </c>
      <c r="AZ1143" s="3"/>
      <c r="BA1143" s="3"/>
      <c r="BB1143" s="3"/>
      <c r="BC1143" s="43" t="e">
        <f t="shared" si="333"/>
        <v>#DIV/0!</v>
      </c>
      <c r="BD1143" s="43" t="e">
        <f t="shared" si="334"/>
        <v>#DIV/0!</v>
      </c>
      <c r="BE1143" s="81">
        <f t="shared" si="335"/>
        <v>0</v>
      </c>
      <c r="BF1143" s="81">
        <f t="shared" si="336"/>
        <v>0</v>
      </c>
      <c r="BG1143" s="81">
        <f t="shared" si="337"/>
        <v>0</v>
      </c>
      <c r="BH1143" s="81">
        <f t="shared" si="338"/>
        <v>0</v>
      </c>
      <c r="BI1143" s="81">
        <f t="shared" si="339"/>
        <v>0</v>
      </c>
    </row>
    <row r="1144" spans="1:61" ht="17.25" thickTop="1" thickBot="1">
      <c r="A1144" s="70"/>
      <c r="B1144" s="71"/>
      <c r="C1144" s="3"/>
      <c r="D1144" s="45"/>
      <c r="E1144" s="45"/>
      <c r="F1144" s="45">
        <f t="shared" si="326"/>
        <v>0</v>
      </c>
      <c r="G1144" s="3"/>
      <c r="H1144" s="3"/>
      <c r="I1144" s="39"/>
      <c r="J1144" s="45">
        <f t="shared" si="327"/>
        <v>0</v>
      </c>
      <c r="K1144" s="45">
        <f t="shared" si="328"/>
        <v>0</v>
      </c>
      <c r="L1144" s="3"/>
      <c r="M1144" s="72"/>
      <c r="N1144" s="73"/>
      <c r="O1144" s="45">
        <f t="shared" si="329"/>
        <v>0</v>
      </c>
      <c r="P1144" s="71"/>
      <c r="Q1144" s="74"/>
      <c r="R1144" s="74"/>
      <c r="S1144" s="75"/>
      <c r="T1144" s="76"/>
      <c r="U1144" s="70"/>
      <c r="V1144" s="3"/>
      <c r="W1144" s="3"/>
      <c r="X1144" s="3"/>
      <c r="Y1144" s="39"/>
      <c r="Z1144" s="91">
        <f t="shared" si="330"/>
        <v>0</v>
      </c>
      <c r="AA1144" s="92">
        <f t="shared" si="331"/>
        <v>0</v>
      </c>
      <c r="AB1144" s="71"/>
      <c r="AC1144" s="3"/>
      <c r="AD1144" s="71"/>
      <c r="AE1144" s="78"/>
      <c r="AF1144" s="78"/>
      <c r="AG1144" s="3"/>
      <c r="AH1144" s="3"/>
      <c r="AI1144" s="79"/>
      <c r="AJ1144" s="3"/>
      <c r="AK1144" s="71"/>
      <c r="AL1144" s="3"/>
      <c r="AM1144" s="71"/>
      <c r="AN1144" s="71"/>
      <c r="AO1144" s="3"/>
      <c r="AP1144" s="76"/>
      <c r="AQ1144" s="74"/>
      <c r="AR1144" s="3"/>
      <c r="AS1144" s="3"/>
      <c r="AT1144" s="3"/>
      <c r="AU1144" s="3"/>
      <c r="AV1144" s="3"/>
      <c r="AW1144" s="1"/>
      <c r="AX1144" s="1"/>
      <c r="AY1144" s="1">
        <f t="shared" si="332"/>
        <v>0</v>
      </c>
      <c r="AZ1144" s="3"/>
      <c r="BA1144" s="3"/>
      <c r="BB1144" s="3"/>
      <c r="BC1144" s="43" t="e">
        <f t="shared" si="333"/>
        <v>#DIV/0!</v>
      </c>
      <c r="BD1144" s="43" t="e">
        <f t="shared" si="334"/>
        <v>#DIV/0!</v>
      </c>
      <c r="BE1144" s="81">
        <f t="shared" si="335"/>
        <v>0</v>
      </c>
      <c r="BF1144" s="81">
        <f t="shared" si="336"/>
        <v>0</v>
      </c>
      <c r="BG1144" s="81">
        <f t="shared" si="337"/>
        <v>0</v>
      </c>
      <c r="BH1144" s="81">
        <f t="shared" si="338"/>
        <v>0</v>
      </c>
      <c r="BI1144" s="81">
        <f t="shared" si="339"/>
        <v>0</v>
      </c>
    </row>
    <row r="1145" spans="1:61" ht="17.25" thickTop="1" thickBot="1">
      <c r="A1145" s="70"/>
      <c r="B1145" s="71"/>
      <c r="C1145" s="3"/>
      <c r="D1145" s="45"/>
      <c r="E1145" s="45"/>
      <c r="F1145" s="45">
        <f t="shared" si="326"/>
        <v>0</v>
      </c>
      <c r="G1145" s="3"/>
      <c r="H1145" s="3"/>
      <c r="I1145" s="39"/>
      <c r="J1145" s="45">
        <f t="shared" si="327"/>
        <v>0</v>
      </c>
      <c r="K1145" s="45">
        <f t="shared" si="328"/>
        <v>0</v>
      </c>
      <c r="L1145" s="3"/>
      <c r="M1145" s="72"/>
      <c r="N1145" s="73"/>
      <c r="O1145" s="45">
        <f t="shared" si="329"/>
        <v>0</v>
      </c>
      <c r="P1145" s="71"/>
      <c r="Q1145" s="74"/>
      <c r="R1145" s="74"/>
      <c r="S1145" s="75"/>
      <c r="T1145" s="76"/>
      <c r="U1145" s="70"/>
      <c r="V1145" s="3"/>
      <c r="W1145" s="3"/>
      <c r="X1145" s="3"/>
      <c r="Y1145" s="39"/>
      <c r="Z1145" s="91">
        <f t="shared" si="330"/>
        <v>0</v>
      </c>
      <c r="AA1145" s="92">
        <f t="shared" si="331"/>
        <v>0</v>
      </c>
      <c r="AB1145" s="71"/>
      <c r="AC1145" s="3"/>
      <c r="AD1145" s="71"/>
      <c r="AE1145" s="78"/>
      <c r="AF1145" s="78"/>
      <c r="AG1145" s="3"/>
      <c r="AH1145" s="3"/>
      <c r="AI1145" s="79"/>
      <c r="AJ1145" s="3"/>
      <c r="AK1145" s="71"/>
      <c r="AL1145" s="3"/>
      <c r="AM1145" s="71"/>
      <c r="AN1145" s="71"/>
      <c r="AO1145" s="3"/>
      <c r="AP1145" s="76"/>
      <c r="AQ1145" s="74"/>
      <c r="AR1145" s="3"/>
      <c r="AS1145" s="3"/>
      <c r="AT1145" s="3"/>
      <c r="AU1145" s="3"/>
      <c r="AV1145" s="3"/>
      <c r="AW1145" s="1"/>
      <c r="AX1145" s="1"/>
      <c r="AY1145" s="1">
        <f t="shared" si="332"/>
        <v>0</v>
      </c>
      <c r="AZ1145" s="3"/>
      <c r="BA1145" s="3"/>
      <c r="BB1145" s="3"/>
      <c r="BC1145" s="43" t="e">
        <f t="shared" si="333"/>
        <v>#DIV/0!</v>
      </c>
      <c r="BD1145" s="43" t="e">
        <f t="shared" si="334"/>
        <v>#DIV/0!</v>
      </c>
      <c r="BE1145" s="81">
        <f t="shared" si="335"/>
        <v>0</v>
      </c>
      <c r="BF1145" s="81">
        <f t="shared" si="336"/>
        <v>0</v>
      </c>
      <c r="BG1145" s="81">
        <f t="shared" si="337"/>
        <v>0</v>
      </c>
      <c r="BH1145" s="81">
        <f t="shared" si="338"/>
        <v>0</v>
      </c>
      <c r="BI1145" s="81">
        <f t="shared" si="339"/>
        <v>0</v>
      </c>
    </row>
    <row r="1146" spans="1:61" ht="17.25" thickTop="1" thickBot="1">
      <c r="A1146" s="70"/>
      <c r="B1146" s="71"/>
      <c r="C1146" s="3"/>
      <c r="D1146" s="45"/>
      <c r="E1146" s="45"/>
      <c r="F1146" s="45">
        <f t="shared" si="326"/>
        <v>0</v>
      </c>
      <c r="G1146" s="3"/>
      <c r="H1146" s="3"/>
      <c r="I1146" s="39"/>
      <c r="J1146" s="45">
        <f t="shared" si="327"/>
        <v>0</v>
      </c>
      <c r="K1146" s="45">
        <f t="shared" si="328"/>
        <v>0</v>
      </c>
      <c r="L1146" s="3"/>
      <c r="M1146" s="72"/>
      <c r="N1146" s="73"/>
      <c r="O1146" s="45">
        <f t="shared" si="329"/>
        <v>0</v>
      </c>
      <c r="P1146" s="71"/>
      <c r="Q1146" s="74"/>
      <c r="R1146" s="74"/>
      <c r="S1146" s="75"/>
      <c r="T1146" s="76"/>
      <c r="U1146" s="70"/>
      <c r="V1146" s="3"/>
      <c r="W1146" s="3"/>
      <c r="X1146" s="3"/>
      <c r="Y1146" s="39"/>
      <c r="Z1146" s="91">
        <f t="shared" si="330"/>
        <v>0</v>
      </c>
      <c r="AA1146" s="92">
        <f t="shared" si="331"/>
        <v>0</v>
      </c>
      <c r="AB1146" s="71"/>
      <c r="AC1146" s="3"/>
      <c r="AD1146" s="71"/>
      <c r="AE1146" s="78"/>
      <c r="AF1146" s="78"/>
      <c r="AG1146" s="3"/>
      <c r="AH1146" s="3"/>
      <c r="AI1146" s="79"/>
      <c r="AJ1146" s="3"/>
      <c r="AK1146" s="71"/>
      <c r="AL1146" s="3"/>
      <c r="AM1146" s="71"/>
      <c r="AN1146" s="71"/>
      <c r="AO1146" s="3"/>
      <c r="AP1146" s="76"/>
      <c r="AQ1146" s="74"/>
      <c r="AR1146" s="3"/>
      <c r="AS1146" s="3"/>
      <c r="AT1146" s="3"/>
      <c r="AU1146" s="3"/>
      <c r="AV1146" s="3"/>
      <c r="AW1146" s="1"/>
      <c r="AX1146" s="1"/>
      <c r="AY1146" s="1">
        <f t="shared" si="332"/>
        <v>0</v>
      </c>
      <c r="AZ1146" s="3"/>
      <c r="BA1146" s="3"/>
      <c r="BB1146" s="3"/>
      <c r="BC1146" s="43" t="e">
        <f t="shared" si="333"/>
        <v>#DIV/0!</v>
      </c>
      <c r="BD1146" s="43" t="e">
        <f t="shared" si="334"/>
        <v>#DIV/0!</v>
      </c>
      <c r="BE1146" s="81">
        <f t="shared" si="335"/>
        <v>0</v>
      </c>
      <c r="BF1146" s="81">
        <f t="shared" si="336"/>
        <v>0</v>
      </c>
      <c r="BG1146" s="81">
        <f t="shared" si="337"/>
        <v>0</v>
      </c>
      <c r="BH1146" s="81">
        <f t="shared" si="338"/>
        <v>0</v>
      </c>
      <c r="BI1146" s="81">
        <f t="shared" si="339"/>
        <v>0</v>
      </c>
    </row>
    <row r="1147" spans="1:61" ht="17.25" thickTop="1" thickBot="1">
      <c r="A1147" s="70"/>
      <c r="B1147" s="71"/>
      <c r="C1147" s="3"/>
      <c r="D1147" s="45"/>
      <c r="E1147" s="45"/>
      <c r="F1147" s="45">
        <f t="shared" si="326"/>
        <v>0</v>
      </c>
      <c r="G1147" s="3"/>
      <c r="H1147" s="3"/>
      <c r="I1147" s="39"/>
      <c r="J1147" s="45">
        <f t="shared" si="327"/>
        <v>0</v>
      </c>
      <c r="K1147" s="45">
        <f t="shared" si="328"/>
        <v>0</v>
      </c>
      <c r="L1147" s="3"/>
      <c r="M1147" s="72"/>
      <c r="N1147" s="73"/>
      <c r="O1147" s="45">
        <f t="shared" si="329"/>
        <v>0</v>
      </c>
      <c r="P1147" s="71"/>
      <c r="Q1147" s="74"/>
      <c r="R1147" s="74"/>
      <c r="S1147" s="75"/>
      <c r="T1147" s="76"/>
      <c r="U1147" s="70"/>
      <c r="V1147" s="3"/>
      <c r="W1147" s="3"/>
      <c r="X1147" s="3"/>
      <c r="Y1147" s="39"/>
      <c r="Z1147" s="91">
        <f t="shared" si="330"/>
        <v>0</v>
      </c>
      <c r="AA1147" s="92">
        <f t="shared" si="331"/>
        <v>0</v>
      </c>
      <c r="AB1147" s="71"/>
      <c r="AC1147" s="3"/>
      <c r="AD1147" s="71"/>
      <c r="AE1147" s="78"/>
      <c r="AF1147" s="78"/>
      <c r="AG1147" s="3"/>
      <c r="AH1147" s="3"/>
      <c r="AI1147" s="79"/>
      <c r="AJ1147" s="3"/>
      <c r="AK1147" s="71"/>
      <c r="AL1147" s="3"/>
      <c r="AM1147" s="71"/>
      <c r="AN1147" s="71"/>
      <c r="AO1147" s="3"/>
      <c r="AP1147" s="76"/>
      <c r="AQ1147" s="74"/>
      <c r="AR1147" s="3"/>
      <c r="AS1147" s="3"/>
      <c r="AT1147" s="3"/>
      <c r="AU1147" s="3"/>
      <c r="AV1147" s="3"/>
      <c r="AW1147" s="1"/>
      <c r="AX1147" s="1"/>
      <c r="AY1147" s="1">
        <f t="shared" si="332"/>
        <v>0</v>
      </c>
      <c r="AZ1147" s="3"/>
      <c r="BA1147" s="3"/>
      <c r="BB1147" s="3"/>
      <c r="BC1147" s="43" t="e">
        <f t="shared" si="333"/>
        <v>#DIV/0!</v>
      </c>
      <c r="BD1147" s="43" t="e">
        <f t="shared" si="334"/>
        <v>#DIV/0!</v>
      </c>
      <c r="BE1147" s="81">
        <f t="shared" si="335"/>
        <v>0</v>
      </c>
      <c r="BF1147" s="81">
        <f t="shared" si="336"/>
        <v>0</v>
      </c>
      <c r="BG1147" s="81">
        <f t="shared" si="337"/>
        <v>0</v>
      </c>
      <c r="BH1147" s="81">
        <f t="shared" si="338"/>
        <v>0</v>
      </c>
      <c r="BI1147" s="81">
        <f t="shared" si="339"/>
        <v>0</v>
      </c>
    </row>
    <row r="1148" spans="1:61" ht="17.25" thickTop="1" thickBot="1">
      <c r="A1148" s="70"/>
      <c r="B1148" s="71"/>
      <c r="C1148" s="3"/>
      <c r="D1148" s="45"/>
      <c r="E1148" s="45"/>
      <c r="F1148" s="45">
        <f t="shared" si="326"/>
        <v>0</v>
      </c>
      <c r="G1148" s="3"/>
      <c r="H1148" s="3"/>
      <c r="I1148" s="39"/>
      <c r="J1148" s="45">
        <f t="shared" si="327"/>
        <v>0</v>
      </c>
      <c r="K1148" s="45">
        <f t="shared" si="328"/>
        <v>0</v>
      </c>
      <c r="L1148" s="3"/>
      <c r="M1148" s="72"/>
      <c r="N1148" s="73"/>
      <c r="O1148" s="45">
        <f t="shared" si="329"/>
        <v>0</v>
      </c>
      <c r="P1148" s="71"/>
      <c r="Q1148" s="74"/>
      <c r="R1148" s="74"/>
      <c r="S1148" s="75"/>
      <c r="T1148" s="76"/>
      <c r="U1148" s="70"/>
      <c r="V1148" s="3"/>
      <c r="W1148" s="3"/>
      <c r="X1148" s="3"/>
      <c r="Y1148" s="39"/>
      <c r="Z1148" s="91">
        <f t="shared" si="330"/>
        <v>0</v>
      </c>
      <c r="AA1148" s="92">
        <f t="shared" si="331"/>
        <v>0</v>
      </c>
      <c r="AB1148" s="71"/>
      <c r="AC1148" s="3"/>
      <c r="AD1148" s="71"/>
      <c r="AE1148" s="78"/>
      <c r="AF1148" s="78"/>
      <c r="AG1148" s="3"/>
      <c r="AH1148" s="3"/>
      <c r="AI1148" s="79"/>
      <c r="AJ1148" s="3"/>
      <c r="AK1148" s="71"/>
      <c r="AL1148" s="3"/>
      <c r="AM1148" s="71"/>
      <c r="AN1148" s="71"/>
      <c r="AO1148" s="3"/>
      <c r="AP1148" s="76"/>
      <c r="AQ1148" s="74"/>
      <c r="AR1148" s="3"/>
      <c r="AS1148" s="3"/>
      <c r="AT1148" s="3"/>
      <c r="AU1148" s="3"/>
      <c r="AV1148" s="3"/>
      <c r="AW1148" s="1"/>
      <c r="AX1148" s="1"/>
      <c r="AY1148" s="1">
        <f t="shared" si="332"/>
        <v>0</v>
      </c>
      <c r="AZ1148" s="3"/>
      <c r="BA1148" s="3"/>
      <c r="BB1148" s="3"/>
      <c r="BC1148" s="43" t="e">
        <f t="shared" si="333"/>
        <v>#DIV/0!</v>
      </c>
      <c r="BD1148" s="43" t="e">
        <f t="shared" si="334"/>
        <v>#DIV/0!</v>
      </c>
      <c r="BE1148" s="81">
        <f t="shared" si="335"/>
        <v>0</v>
      </c>
      <c r="BF1148" s="81">
        <f t="shared" si="336"/>
        <v>0</v>
      </c>
      <c r="BG1148" s="81">
        <f t="shared" si="337"/>
        <v>0</v>
      </c>
      <c r="BH1148" s="81">
        <f t="shared" si="338"/>
        <v>0</v>
      </c>
      <c r="BI1148" s="81">
        <f t="shared" si="339"/>
        <v>0</v>
      </c>
    </row>
    <row r="1149" spans="1:61" ht="17.25" thickTop="1" thickBot="1">
      <c r="A1149" s="70"/>
      <c r="B1149" s="71"/>
      <c r="C1149" s="3"/>
      <c r="D1149" s="45"/>
      <c r="E1149" s="45"/>
      <c r="F1149" s="45">
        <f t="shared" si="326"/>
        <v>0</v>
      </c>
      <c r="G1149" s="3"/>
      <c r="H1149" s="3"/>
      <c r="I1149" s="39"/>
      <c r="J1149" s="45">
        <f t="shared" si="327"/>
        <v>0</v>
      </c>
      <c r="K1149" s="45">
        <f t="shared" si="328"/>
        <v>0</v>
      </c>
      <c r="L1149" s="3"/>
      <c r="M1149" s="72"/>
      <c r="N1149" s="73"/>
      <c r="O1149" s="45">
        <f t="shared" si="329"/>
        <v>0</v>
      </c>
      <c r="P1149" s="71"/>
      <c r="Q1149" s="74"/>
      <c r="R1149" s="74"/>
      <c r="S1149" s="75"/>
      <c r="T1149" s="76"/>
      <c r="U1149" s="70"/>
      <c r="V1149" s="3"/>
      <c r="W1149" s="3"/>
      <c r="X1149" s="3"/>
      <c r="Y1149" s="39"/>
      <c r="Z1149" s="91">
        <f t="shared" si="330"/>
        <v>0</v>
      </c>
      <c r="AA1149" s="92">
        <f t="shared" si="331"/>
        <v>0</v>
      </c>
      <c r="AB1149" s="71"/>
      <c r="AC1149" s="3"/>
      <c r="AD1149" s="71"/>
      <c r="AE1149" s="78"/>
      <c r="AF1149" s="78"/>
      <c r="AG1149" s="3"/>
      <c r="AH1149" s="3"/>
      <c r="AI1149" s="79"/>
      <c r="AJ1149" s="3"/>
      <c r="AK1149" s="71"/>
      <c r="AL1149" s="3"/>
      <c r="AM1149" s="71"/>
      <c r="AN1149" s="71"/>
      <c r="AO1149" s="3"/>
      <c r="AP1149" s="76"/>
      <c r="AQ1149" s="74"/>
      <c r="AR1149" s="3"/>
      <c r="AS1149" s="3"/>
      <c r="AT1149" s="3"/>
      <c r="AU1149" s="3"/>
      <c r="AV1149" s="3"/>
      <c r="AW1149" s="1"/>
      <c r="AX1149" s="1"/>
      <c r="AY1149" s="1">
        <f t="shared" si="332"/>
        <v>0</v>
      </c>
      <c r="AZ1149" s="3"/>
      <c r="BA1149" s="3"/>
      <c r="BB1149" s="3"/>
      <c r="BC1149" s="43" t="e">
        <f t="shared" si="333"/>
        <v>#DIV/0!</v>
      </c>
      <c r="BD1149" s="43" t="e">
        <f t="shared" si="334"/>
        <v>#DIV/0!</v>
      </c>
      <c r="BE1149" s="81">
        <f t="shared" si="335"/>
        <v>0</v>
      </c>
      <c r="BF1149" s="81">
        <f t="shared" si="336"/>
        <v>0</v>
      </c>
      <c r="BG1149" s="81">
        <f t="shared" si="337"/>
        <v>0</v>
      </c>
      <c r="BH1149" s="81">
        <f t="shared" si="338"/>
        <v>0</v>
      </c>
      <c r="BI1149" s="81">
        <f t="shared" si="339"/>
        <v>0</v>
      </c>
    </row>
    <row r="1150" spans="1:61" ht="17.25" thickTop="1" thickBot="1">
      <c r="A1150" s="70"/>
      <c r="B1150" s="71"/>
      <c r="C1150" s="3"/>
      <c r="D1150" s="45"/>
      <c r="E1150" s="45"/>
      <c r="F1150" s="45">
        <f t="shared" si="326"/>
        <v>0</v>
      </c>
      <c r="G1150" s="3"/>
      <c r="H1150" s="3"/>
      <c r="I1150" s="39"/>
      <c r="J1150" s="45">
        <f t="shared" si="327"/>
        <v>0</v>
      </c>
      <c r="K1150" s="45">
        <f t="shared" si="328"/>
        <v>0</v>
      </c>
      <c r="L1150" s="3"/>
      <c r="M1150" s="72"/>
      <c r="N1150" s="73"/>
      <c r="O1150" s="45">
        <f t="shared" si="329"/>
        <v>0</v>
      </c>
      <c r="P1150" s="71"/>
      <c r="Q1150" s="74"/>
      <c r="R1150" s="74"/>
      <c r="S1150" s="75"/>
      <c r="T1150" s="76"/>
      <c r="U1150" s="70"/>
      <c r="V1150" s="3"/>
      <c r="W1150" s="3"/>
      <c r="X1150" s="3"/>
      <c r="Y1150" s="39"/>
      <c r="Z1150" s="91">
        <f t="shared" si="330"/>
        <v>0</v>
      </c>
      <c r="AA1150" s="92">
        <f t="shared" si="331"/>
        <v>0</v>
      </c>
      <c r="AB1150" s="71"/>
      <c r="AC1150" s="3"/>
      <c r="AD1150" s="71"/>
      <c r="AE1150" s="78"/>
      <c r="AF1150" s="78"/>
      <c r="AG1150" s="3"/>
      <c r="AH1150" s="3"/>
      <c r="AI1150" s="79"/>
      <c r="AJ1150" s="3"/>
      <c r="AK1150" s="71"/>
      <c r="AL1150" s="3"/>
      <c r="AM1150" s="71"/>
      <c r="AN1150" s="71"/>
      <c r="AO1150" s="3"/>
      <c r="AP1150" s="76"/>
      <c r="AQ1150" s="74"/>
      <c r="AR1150" s="3"/>
      <c r="AS1150" s="3"/>
      <c r="AT1150" s="3"/>
      <c r="AU1150" s="3"/>
      <c r="AV1150" s="3"/>
      <c r="AW1150" s="1"/>
      <c r="AX1150" s="1"/>
      <c r="AY1150" s="1">
        <f t="shared" si="332"/>
        <v>0</v>
      </c>
      <c r="AZ1150" s="3"/>
      <c r="BA1150" s="3"/>
      <c r="BB1150" s="3"/>
      <c r="BC1150" s="43" t="e">
        <f t="shared" si="333"/>
        <v>#DIV/0!</v>
      </c>
      <c r="BD1150" s="43" t="e">
        <f t="shared" si="334"/>
        <v>#DIV/0!</v>
      </c>
      <c r="BE1150" s="81">
        <f t="shared" si="335"/>
        <v>0</v>
      </c>
      <c r="BF1150" s="81">
        <f t="shared" si="336"/>
        <v>0</v>
      </c>
      <c r="BG1150" s="81">
        <f t="shared" si="337"/>
        <v>0</v>
      </c>
      <c r="BH1150" s="81">
        <f t="shared" si="338"/>
        <v>0</v>
      </c>
      <c r="BI1150" s="81">
        <f t="shared" si="339"/>
        <v>0</v>
      </c>
    </row>
    <row r="1151" spans="1:61" ht="17.25" thickTop="1" thickBot="1">
      <c r="A1151" s="70"/>
      <c r="B1151" s="71"/>
      <c r="C1151" s="3"/>
      <c r="D1151" s="45"/>
      <c r="E1151" s="45"/>
      <c r="F1151" s="45">
        <f t="shared" si="326"/>
        <v>0</v>
      </c>
      <c r="G1151" s="3"/>
      <c r="H1151" s="3"/>
      <c r="I1151" s="39"/>
      <c r="J1151" s="45">
        <f t="shared" si="327"/>
        <v>0</v>
      </c>
      <c r="K1151" s="45">
        <f t="shared" si="328"/>
        <v>0</v>
      </c>
      <c r="L1151" s="3"/>
      <c r="M1151" s="72"/>
      <c r="N1151" s="73"/>
      <c r="O1151" s="45">
        <f t="shared" si="329"/>
        <v>0</v>
      </c>
      <c r="P1151" s="71"/>
      <c r="Q1151" s="74"/>
      <c r="R1151" s="74"/>
      <c r="S1151" s="75"/>
      <c r="T1151" s="76"/>
      <c r="U1151" s="70"/>
      <c r="V1151" s="3"/>
      <c r="W1151" s="3"/>
      <c r="X1151" s="3"/>
      <c r="Y1151" s="39"/>
      <c r="Z1151" s="91">
        <f t="shared" si="330"/>
        <v>0</v>
      </c>
      <c r="AA1151" s="92">
        <f t="shared" si="331"/>
        <v>0</v>
      </c>
      <c r="AB1151" s="71"/>
      <c r="AC1151" s="3"/>
      <c r="AD1151" s="71"/>
      <c r="AE1151" s="78"/>
      <c r="AF1151" s="78"/>
      <c r="AG1151" s="3"/>
      <c r="AH1151" s="3"/>
      <c r="AI1151" s="79"/>
      <c r="AJ1151" s="3"/>
      <c r="AK1151" s="71"/>
      <c r="AL1151" s="3"/>
      <c r="AM1151" s="71"/>
      <c r="AN1151" s="71"/>
      <c r="AO1151" s="3"/>
      <c r="AP1151" s="76"/>
      <c r="AQ1151" s="74"/>
      <c r="AR1151" s="3"/>
      <c r="AS1151" s="3"/>
      <c r="AT1151" s="3"/>
      <c r="AU1151" s="3"/>
      <c r="AV1151" s="3"/>
      <c r="AW1151" s="1"/>
      <c r="AX1151" s="1"/>
      <c r="AY1151" s="1">
        <f t="shared" si="332"/>
        <v>0</v>
      </c>
      <c r="AZ1151" s="3"/>
      <c r="BA1151" s="3"/>
      <c r="BB1151" s="3"/>
      <c r="BC1151" s="43" t="e">
        <f t="shared" si="333"/>
        <v>#DIV/0!</v>
      </c>
      <c r="BD1151" s="43" t="e">
        <f t="shared" si="334"/>
        <v>#DIV/0!</v>
      </c>
      <c r="BE1151" s="81">
        <f t="shared" si="335"/>
        <v>0</v>
      </c>
      <c r="BF1151" s="81">
        <f t="shared" si="336"/>
        <v>0</v>
      </c>
      <c r="BG1151" s="81">
        <f t="shared" si="337"/>
        <v>0</v>
      </c>
      <c r="BH1151" s="81">
        <f t="shared" si="338"/>
        <v>0</v>
      </c>
      <c r="BI1151" s="81">
        <f t="shared" si="339"/>
        <v>0</v>
      </c>
    </row>
    <row r="1152" spans="1:61" ht="17.25" thickTop="1" thickBot="1">
      <c r="A1152" s="70"/>
      <c r="B1152" s="71"/>
      <c r="C1152" s="3"/>
      <c r="D1152" s="45"/>
      <c r="E1152" s="45"/>
      <c r="F1152" s="45">
        <f t="shared" si="326"/>
        <v>0</v>
      </c>
      <c r="G1152" s="3"/>
      <c r="H1152" s="3"/>
      <c r="I1152" s="39"/>
      <c r="J1152" s="45">
        <f t="shared" si="327"/>
        <v>0</v>
      </c>
      <c r="K1152" s="45">
        <f t="shared" si="328"/>
        <v>0</v>
      </c>
      <c r="L1152" s="3"/>
      <c r="M1152" s="72"/>
      <c r="N1152" s="73"/>
      <c r="O1152" s="45">
        <f t="shared" si="329"/>
        <v>0</v>
      </c>
      <c r="P1152" s="71"/>
      <c r="Q1152" s="74"/>
      <c r="R1152" s="74"/>
      <c r="S1152" s="75"/>
      <c r="T1152" s="76"/>
      <c r="U1152" s="70"/>
      <c r="V1152" s="3"/>
      <c r="W1152" s="3"/>
      <c r="X1152" s="3"/>
      <c r="Y1152" s="39"/>
      <c r="Z1152" s="91">
        <f t="shared" si="330"/>
        <v>0</v>
      </c>
      <c r="AA1152" s="92">
        <f t="shared" si="331"/>
        <v>0</v>
      </c>
      <c r="AB1152" s="71"/>
      <c r="AC1152" s="3"/>
      <c r="AD1152" s="71"/>
      <c r="AE1152" s="78"/>
      <c r="AF1152" s="78"/>
      <c r="AG1152" s="3"/>
      <c r="AH1152" s="3"/>
      <c r="AI1152" s="79"/>
      <c r="AJ1152" s="3"/>
      <c r="AK1152" s="71"/>
      <c r="AL1152" s="3"/>
      <c r="AM1152" s="71"/>
      <c r="AN1152" s="71"/>
      <c r="AO1152" s="3"/>
      <c r="AP1152" s="76"/>
      <c r="AQ1152" s="74"/>
      <c r="AR1152" s="3"/>
      <c r="AS1152" s="3"/>
      <c r="AT1152" s="3"/>
      <c r="AU1152" s="3"/>
      <c r="AV1152" s="3"/>
      <c r="AW1152" s="1"/>
      <c r="AX1152" s="1"/>
      <c r="AY1152" s="1">
        <f t="shared" si="332"/>
        <v>0</v>
      </c>
      <c r="AZ1152" s="3"/>
      <c r="BA1152" s="3"/>
      <c r="BB1152" s="3"/>
      <c r="BC1152" s="43" t="e">
        <f t="shared" si="333"/>
        <v>#DIV/0!</v>
      </c>
      <c r="BD1152" s="43" t="e">
        <f t="shared" si="334"/>
        <v>#DIV/0!</v>
      </c>
      <c r="BE1152" s="81">
        <f t="shared" si="335"/>
        <v>0</v>
      </c>
      <c r="BF1152" s="81">
        <f t="shared" si="336"/>
        <v>0</v>
      </c>
      <c r="BG1152" s="81">
        <f t="shared" si="337"/>
        <v>0</v>
      </c>
      <c r="BH1152" s="81">
        <f t="shared" si="338"/>
        <v>0</v>
      </c>
      <c r="BI1152" s="81">
        <f t="shared" si="339"/>
        <v>0</v>
      </c>
    </row>
    <row r="1153" spans="1:61" ht="17.25" thickTop="1" thickBot="1">
      <c r="A1153" s="70"/>
      <c r="B1153" s="71"/>
      <c r="C1153" s="3"/>
      <c r="D1153" s="45"/>
      <c r="E1153" s="45"/>
      <c r="F1153" s="45">
        <f t="shared" si="326"/>
        <v>0</v>
      </c>
      <c r="G1153" s="3"/>
      <c r="H1153" s="3"/>
      <c r="I1153" s="39"/>
      <c r="J1153" s="45">
        <f t="shared" si="327"/>
        <v>0</v>
      </c>
      <c r="K1153" s="45">
        <f t="shared" si="328"/>
        <v>0</v>
      </c>
      <c r="L1153" s="3"/>
      <c r="M1153" s="72"/>
      <c r="N1153" s="73"/>
      <c r="O1153" s="45">
        <f t="shared" si="329"/>
        <v>0</v>
      </c>
      <c r="P1153" s="71"/>
      <c r="Q1153" s="74"/>
      <c r="R1153" s="74"/>
      <c r="S1153" s="75"/>
      <c r="T1153" s="76"/>
      <c r="U1153" s="70"/>
      <c r="V1153" s="3"/>
      <c r="W1153" s="3"/>
      <c r="X1153" s="3"/>
      <c r="Y1153" s="39"/>
      <c r="Z1153" s="91">
        <f t="shared" si="330"/>
        <v>0</v>
      </c>
      <c r="AA1153" s="92">
        <f t="shared" si="331"/>
        <v>0</v>
      </c>
      <c r="AB1153" s="71"/>
      <c r="AC1153" s="3"/>
      <c r="AD1153" s="71"/>
      <c r="AE1153" s="78"/>
      <c r="AF1153" s="78"/>
      <c r="AG1153" s="3"/>
      <c r="AH1153" s="3"/>
      <c r="AI1153" s="79"/>
      <c r="AJ1153" s="3"/>
      <c r="AK1153" s="71"/>
      <c r="AL1153" s="3"/>
      <c r="AM1153" s="71"/>
      <c r="AN1153" s="71"/>
      <c r="AO1153" s="3"/>
      <c r="AP1153" s="76"/>
      <c r="AQ1153" s="74"/>
      <c r="AR1153" s="3"/>
      <c r="AS1153" s="3"/>
      <c r="AT1153" s="3"/>
      <c r="AU1153" s="3"/>
      <c r="AV1153" s="3"/>
      <c r="AW1153" s="1"/>
      <c r="AX1153" s="1"/>
      <c r="AY1153" s="1">
        <f t="shared" si="332"/>
        <v>0</v>
      </c>
      <c r="AZ1153" s="3"/>
      <c r="BA1153" s="3"/>
      <c r="BB1153" s="3"/>
      <c r="BC1153" s="43" t="e">
        <f t="shared" si="333"/>
        <v>#DIV/0!</v>
      </c>
      <c r="BD1153" s="43" t="e">
        <f t="shared" si="334"/>
        <v>#DIV/0!</v>
      </c>
      <c r="BE1153" s="81">
        <f t="shared" si="335"/>
        <v>0</v>
      </c>
      <c r="BF1153" s="81">
        <f t="shared" si="336"/>
        <v>0</v>
      </c>
      <c r="BG1153" s="81">
        <f t="shared" si="337"/>
        <v>0</v>
      </c>
      <c r="BH1153" s="81">
        <f t="shared" si="338"/>
        <v>0</v>
      </c>
      <c r="BI1153" s="81">
        <f t="shared" si="339"/>
        <v>0</v>
      </c>
    </row>
    <row r="1154" spans="1:61" ht="17.25" thickTop="1" thickBot="1">
      <c r="A1154" s="70"/>
      <c r="B1154" s="71"/>
      <c r="C1154" s="3"/>
      <c r="D1154" s="45"/>
      <c r="E1154" s="45"/>
      <c r="F1154" s="45">
        <f t="shared" si="326"/>
        <v>0</v>
      </c>
      <c r="G1154" s="3"/>
      <c r="H1154" s="3"/>
      <c r="I1154" s="39"/>
      <c r="J1154" s="45">
        <f t="shared" si="327"/>
        <v>0</v>
      </c>
      <c r="K1154" s="45">
        <f t="shared" si="328"/>
        <v>0</v>
      </c>
      <c r="L1154" s="3"/>
      <c r="M1154" s="72"/>
      <c r="N1154" s="73"/>
      <c r="O1154" s="45">
        <f t="shared" si="329"/>
        <v>0</v>
      </c>
      <c r="P1154" s="71"/>
      <c r="Q1154" s="74"/>
      <c r="R1154" s="74"/>
      <c r="S1154" s="75"/>
      <c r="T1154" s="76"/>
      <c r="U1154" s="70"/>
      <c r="V1154" s="3"/>
      <c r="W1154" s="3"/>
      <c r="X1154" s="3"/>
      <c r="Y1154" s="39"/>
      <c r="Z1154" s="91">
        <f t="shared" si="330"/>
        <v>0</v>
      </c>
      <c r="AA1154" s="92">
        <f t="shared" si="331"/>
        <v>0</v>
      </c>
      <c r="AB1154" s="71"/>
      <c r="AC1154" s="3"/>
      <c r="AD1154" s="71"/>
      <c r="AE1154" s="78"/>
      <c r="AF1154" s="78"/>
      <c r="AG1154" s="3"/>
      <c r="AH1154" s="3"/>
      <c r="AI1154" s="79"/>
      <c r="AJ1154" s="3"/>
      <c r="AK1154" s="71"/>
      <c r="AL1154" s="3"/>
      <c r="AM1154" s="71"/>
      <c r="AN1154" s="71"/>
      <c r="AO1154" s="3"/>
      <c r="AP1154" s="76"/>
      <c r="AQ1154" s="74"/>
      <c r="AR1154" s="3"/>
      <c r="AS1154" s="3"/>
      <c r="AT1154" s="3"/>
      <c r="AU1154" s="3"/>
      <c r="AV1154" s="3"/>
      <c r="AW1154" s="1"/>
      <c r="AX1154" s="1"/>
      <c r="AY1154" s="1">
        <f t="shared" si="332"/>
        <v>0</v>
      </c>
      <c r="AZ1154" s="3"/>
      <c r="BA1154" s="3"/>
      <c r="BB1154" s="3"/>
      <c r="BC1154" s="43" t="e">
        <f t="shared" si="333"/>
        <v>#DIV/0!</v>
      </c>
      <c r="BD1154" s="43" t="e">
        <f t="shared" si="334"/>
        <v>#DIV/0!</v>
      </c>
      <c r="BE1154" s="81">
        <f t="shared" si="335"/>
        <v>0</v>
      </c>
      <c r="BF1154" s="81">
        <f t="shared" si="336"/>
        <v>0</v>
      </c>
      <c r="BG1154" s="81">
        <f t="shared" si="337"/>
        <v>0</v>
      </c>
      <c r="BH1154" s="81">
        <f t="shared" si="338"/>
        <v>0</v>
      </c>
      <c r="BI1154" s="81">
        <f t="shared" si="339"/>
        <v>0</v>
      </c>
    </row>
    <row r="1155" spans="1:61" ht="17.25" thickTop="1" thickBot="1">
      <c r="A1155" s="70"/>
      <c r="B1155" s="71"/>
      <c r="C1155" s="3"/>
      <c r="D1155" s="45"/>
      <c r="E1155" s="45"/>
      <c r="F1155" s="45">
        <f t="shared" si="326"/>
        <v>0</v>
      </c>
      <c r="G1155" s="3"/>
      <c r="H1155" s="3"/>
      <c r="I1155" s="39"/>
      <c r="J1155" s="45">
        <f t="shared" si="327"/>
        <v>0</v>
      </c>
      <c r="K1155" s="45">
        <f t="shared" si="328"/>
        <v>0</v>
      </c>
      <c r="L1155" s="3"/>
      <c r="M1155" s="72"/>
      <c r="N1155" s="73"/>
      <c r="O1155" s="45">
        <f t="shared" si="329"/>
        <v>0</v>
      </c>
      <c r="P1155" s="71"/>
      <c r="Q1155" s="74"/>
      <c r="R1155" s="74"/>
      <c r="S1155" s="75"/>
      <c r="T1155" s="76"/>
      <c r="U1155" s="70"/>
      <c r="V1155" s="3"/>
      <c r="W1155" s="3"/>
      <c r="X1155" s="3"/>
      <c r="Y1155" s="39"/>
      <c r="Z1155" s="91">
        <f t="shared" si="330"/>
        <v>0</v>
      </c>
      <c r="AA1155" s="92">
        <f t="shared" si="331"/>
        <v>0</v>
      </c>
      <c r="AB1155" s="71"/>
      <c r="AC1155" s="3"/>
      <c r="AD1155" s="71"/>
      <c r="AE1155" s="78"/>
      <c r="AF1155" s="78"/>
      <c r="AG1155" s="3"/>
      <c r="AH1155" s="3"/>
      <c r="AI1155" s="79"/>
      <c r="AJ1155" s="3"/>
      <c r="AK1155" s="71"/>
      <c r="AL1155" s="3"/>
      <c r="AM1155" s="71"/>
      <c r="AN1155" s="71"/>
      <c r="AO1155" s="3"/>
      <c r="AP1155" s="76"/>
      <c r="AQ1155" s="74"/>
      <c r="AR1155" s="3"/>
      <c r="AS1155" s="3"/>
      <c r="AT1155" s="3"/>
      <c r="AU1155" s="3"/>
      <c r="AV1155" s="3"/>
      <c r="AW1155" s="1"/>
      <c r="AX1155" s="1"/>
      <c r="AY1155" s="1">
        <f t="shared" si="332"/>
        <v>0</v>
      </c>
      <c r="AZ1155" s="3"/>
      <c r="BA1155" s="3"/>
      <c r="BB1155" s="3"/>
      <c r="BC1155" s="43" t="e">
        <f t="shared" si="333"/>
        <v>#DIV/0!</v>
      </c>
      <c r="BD1155" s="43" t="e">
        <f t="shared" si="334"/>
        <v>#DIV/0!</v>
      </c>
      <c r="BE1155" s="81">
        <f t="shared" si="335"/>
        <v>0</v>
      </c>
      <c r="BF1155" s="81">
        <f t="shared" si="336"/>
        <v>0</v>
      </c>
      <c r="BG1155" s="81">
        <f t="shared" si="337"/>
        <v>0</v>
      </c>
      <c r="BH1155" s="81">
        <f t="shared" si="338"/>
        <v>0</v>
      </c>
      <c r="BI1155" s="81">
        <f t="shared" si="339"/>
        <v>0</v>
      </c>
    </row>
    <row r="1156" spans="1:61" ht="17.25" thickTop="1" thickBot="1">
      <c r="A1156" s="70"/>
      <c r="B1156" s="71"/>
      <c r="C1156" s="3"/>
      <c r="D1156" s="45"/>
      <c r="E1156" s="45"/>
      <c r="F1156" s="45">
        <f t="shared" si="326"/>
        <v>0</v>
      </c>
      <c r="G1156" s="3"/>
      <c r="H1156" s="3"/>
      <c r="I1156" s="39"/>
      <c r="J1156" s="45">
        <f t="shared" si="327"/>
        <v>0</v>
      </c>
      <c r="K1156" s="45">
        <f t="shared" si="328"/>
        <v>0</v>
      </c>
      <c r="L1156" s="3"/>
      <c r="M1156" s="72"/>
      <c r="N1156" s="73"/>
      <c r="O1156" s="45">
        <f t="shared" si="329"/>
        <v>0</v>
      </c>
      <c r="P1156" s="71"/>
      <c r="Q1156" s="74"/>
      <c r="R1156" s="74"/>
      <c r="S1156" s="75"/>
      <c r="T1156" s="76"/>
      <c r="U1156" s="70"/>
      <c r="V1156" s="3"/>
      <c r="W1156" s="3"/>
      <c r="X1156" s="3"/>
      <c r="Y1156" s="39"/>
      <c r="Z1156" s="91">
        <f t="shared" si="330"/>
        <v>0</v>
      </c>
      <c r="AA1156" s="92">
        <f t="shared" si="331"/>
        <v>0</v>
      </c>
      <c r="AB1156" s="71"/>
      <c r="AC1156" s="3"/>
      <c r="AD1156" s="71"/>
      <c r="AE1156" s="78"/>
      <c r="AF1156" s="78"/>
      <c r="AG1156" s="3"/>
      <c r="AH1156" s="3"/>
      <c r="AI1156" s="79"/>
      <c r="AJ1156" s="3"/>
      <c r="AK1156" s="71"/>
      <c r="AL1156" s="3"/>
      <c r="AM1156" s="71"/>
      <c r="AN1156" s="71"/>
      <c r="AO1156" s="3"/>
      <c r="AP1156" s="76"/>
      <c r="AQ1156" s="74"/>
      <c r="AR1156" s="3"/>
      <c r="AS1156" s="3"/>
      <c r="AT1156" s="3"/>
      <c r="AU1156" s="3"/>
      <c r="AV1156" s="3"/>
      <c r="AW1156" s="1"/>
      <c r="AX1156" s="1"/>
      <c r="AY1156" s="1">
        <f t="shared" si="332"/>
        <v>0</v>
      </c>
      <c r="AZ1156" s="3"/>
      <c r="BA1156" s="3"/>
      <c r="BB1156" s="3"/>
      <c r="BC1156" s="43" t="e">
        <f t="shared" si="333"/>
        <v>#DIV/0!</v>
      </c>
      <c r="BD1156" s="43" t="e">
        <f t="shared" si="334"/>
        <v>#DIV/0!</v>
      </c>
      <c r="BE1156" s="81">
        <f t="shared" si="335"/>
        <v>0</v>
      </c>
      <c r="BF1156" s="81">
        <f t="shared" si="336"/>
        <v>0</v>
      </c>
      <c r="BG1156" s="81">
        <f t="shared" si="337"/>
        <v>0</v>
      </c>
      <c r="BH1156" s="81">
        <f t="shared" si="338"/>
        <v>0</v>
      </c>
      <c r="BI1156" s="81">
        <f t="shared" si="339"/>
        <v>0</v>
      </c>
    </row>
    <row r="1157" spans="1:61" ht="17.25" thickTop="1" thickBot="1">
      <c r="A1157" s="70"/>
      <c r="B1157" s="71"/>
      <c r="C1157" s="3"/>
      <c r="D1157" s="45"/>
      <c r="E1157" s="45"/>
      <c r="F1157" s="45">
        <f t="shared" si="326"/>
        <v>0</v>
      </c>
      <c r="G1157" s="3"/>
      <c r="H1157" s="3"/>
      <c r="I1157" s="39"/>
      <c r="J1157" s="45">
        <f t="shared" si="327"/>
        <v>0</v>
      </c>
      <c r="K1157" s="45">
        <f t="shared" si="328"/>
        <v>0</v>
      </c>
      <c r="L1157" s="3"/>
      <c r="M1157" s="72"/>
      <c r="N1157" s="73"/>
      <c r="O1157" s="45">
        <f t="shared" si="329"/>
        <v>0</v>
      </c>
      <c r="P1157" s="71"/>
      <c r="Q1157" s="74"/>
      <c r="R1157" s="74"/>
      <c r="S1157" s="75"/>
      <c r="T1157" s="76"/>
      <c r="U1157" s="70"/>
      <c r="V1157" s="3"/>
      <c r="W1157" s="3"/>
      <c r="X1157" s="3"/>
      <c r="Y1157" s="39"/>
      <c r="Z1157" s="91">
        <f t="shared" si="330"/>
        <v>0</v>
      </c>
      <c r="AA1157" s="92">
        <f t="shared" si="331"/>
        <v>0</v>
      </c>
      <c r="AB1157" s="71"/>
      <c r="AC1157" s="3"/>
      <c r="AD1157" s="71"/>
      <c r="AE1157" s="78"/>
      <c r="AF1157" s="78"/>
      <c r="AG1157" s="3"/>
      <c r="AH1157" s="3"/>
      <c r="AI1157" s="79"/>
      <c r="AJ1157" s="3"/>
      <c r="AK1157" s="71"/>
      <c r="AL1157" s="3"/>
      <c r="AM1157" s="71"/>
      <c r="AN1157" s="71"/>
      <c r="AO1157" s="3"/>
      <c r="AP1157" s="76"/>
      <c r="AQ1157" s="74"/>
      <c r="AR1157" s="3"/>
      <c r="AS1157" s="3"/>
      <c r="AT1157" s="3"/>
      <c r="AU1157" s="3"/>
      <c r="AV1157" s="3"/>
      <c r="AW1157" s="1"/>
      <c r="AX1157" s="1"/>
      <c r="AY1157" s="1">
        <f t="shared" si="332"/>
        <v>0</v>
      </c>
      <c r="AZ1157" s="3"/>
      <c r="BA1157" s="3"/>
      <c r="BB1157" s="3"/>
      <c r="BC1157" s="43" t="e">
        <f t="shared" si="333"/>
        <v>#DIV/0!</v>
      </c>
      <c r="BD1157" s="43" t="e">
        <f t="shared" si="334"/>
        <v>#DIV/0!</v>
      </c>
      <c r="BE1157" s="81">
        <f t="shared" si="335"/>
        <v>0</v>
      </c>
      <c r="BF1157" s="81">
        <f t="shared" si="336"/>
        <v>0</v>
      </c>
      <c r="BG1157" s="81">
        <f t="shared" si="337"/>
        <v>0</v>
      </c>
      <c r="BH1157" s="81">
        <f t="shared" si="338"/>
        <v>0</v>
      </c>
      <c r="BI1157" s="81">
        <f t="shared" si="339"/>
        <v>0</v>
      </c>
    </row>
    <row r="1158" spans="1:61" ht="17.25" thickTop="1" thickBot="1">
      <c r="A1158" s="70"/>
      <c r="B1158" s="71"/>
      <c r="C1158" s="3"/>
      <c r="D1158" s="45"/>
      <c r="E1158" s="45"/>
      <c r="F1158" s="45">
        <f t="shared" si="326"/>
        <v>0</v>
      </c>
      <c r="G1158" s="3"/>
      <c r="H1158" s="3"/>
      <c r="I1158" s="39"/>
      <c r="J1158" s="45">
        <f t="shared" si="327"/>
        <v>0</v>
      </c>
      <c r="K1158" s="45">
        <f t="shared" si="328"/>
        <v>0</v>
      </c>
      <c r="L1158" s="3"/>
      <c r="M1158" s="72"/>
      <c r="N1158" s="73"/>
      <c r="O1158" s="45">
        <f t="shared" si="329"/>
        <v>0</v>
      </c>
      <c r="P1158" s="71"/>
      <c r="Q1158" s="74"/>
      <c r="R1158" s="74"/>
      <c r="S1158" s="75"/>
      <c r="T1158" s="76"/>
      <c r="U1158" s="70"/>
      <c r="V1158" s="3"/>
      <c r="W1158" s="3"/>
      <c r="X1158" s="3"/>
      <c r="Y1158" s="39"/>
      <c r="Z1158" s="91">
        <f t="shared" si="330"/>
        <v>0</v>
      </c>
      <c r="AA1158" s="92">
        <f t="shared" si="331"/>
        <v>0</v>
      </c>
      <c r="AB1158" s="71"/>
      <c r="AC1158" s="3"/>
      <c r="AD1158" s="71"/>
      <c r="AE1158" s="78"/>
      <c r="AF1158" s="78"/>
      <c r="AG1158" s="3"/>
      <c r="AH1158" s="3"/>
      <c r="AI1158" s="79"/>
      <c r="AJ1158" s="3"/>
      <c r="AK1158" s="71"/>
      <c r="AL1158" s="3"/>
      <c r="AM1158" s="71"/>
      <c r="AN1158" s="71"/>
      <c r="AO1158" s="3"/>
      <c r="AP1158" s="76"/>
      <c r="AQ1158" s="74"/>
      <c r="AR1158" s="3"/>
      <c r="AS1158" s="3"/>
      <c r="AT1158" s="3"/>
      <c r="AU1158" s="3"/>
      <c r="AV1158" s="3"/>
      <c r="AW1158" s="1"/>
      <c r="AX1158" s="1"/>
      <c r="AY1158" s="1">
        <f t="shared" si="332"/>
        <v>0</v>
      </c>
      <c r="AZ1158" s="3"/>
      <c r="BA1158" s="3"/>
      <c r="BB1158" s="3"/>
      <c r="BC1158" s="43" t="e">
        <f t="shared" si="333"/>
        <v>#DIV/0!</v>
      </c>
      <c r="BD1158" s="43" t="e">
        <f t="shared" si="334"/>
        <v>#DIV/0!</v>
      </c>
      <c r="BE1158" s="81">
        <f t="shared" si="335"/>
        <v>0</v>
      </c>
      <c r="BF1158" s="81">
        <f t="shared" si="336"/>
        <v>0</v>
      </c>
      <c r="BG1158" s="81">
        <f t="shared" si="337"/>
        <v>0</v>
      </c>
      <c r="BH1158" s="81">
        <f t="shared" si="338"/>
        <v>0</v>
      </c>
      <c r="BI1158" s="81">
        <f t="shared" si="339"/>
        <v>0</v>
      </c>
    </row>
    <row r="1159" spans="1:61" ht="17.25" thickTop="1" thickBot="1">
      <c r="A1159" s="70"/>
      <c r="B1159" s="71"/>
      <c r="C1159" s="3"/>
      <c r="D1159" s="45"/>
      <c r="E1159" s="45"/>
      <c r="F1159" s="45">
        <f t="shared" si="326"/>
        <v>0</v>
      </c>
      <c r="G1159" s="3"/>
      <c r="H1159" s="3"/>
      <c r="I1159" s="39"/>
      <c r="J1159" s="45">
        <f t="shared" si="327"/>
        <v>0</v>
      </c>
      <c r="K1159" s="45">
        <f t="shared" si="328"/>
        <v>0</v>
      </c>
      <c r="L1159" s="3"/>
      <c r="M1159" s="72"/>
      <c r="N1159" s="73"/>
      <c r="O1159" s="45">
        <f t="shared" si="329"/>
        <v>0</v>
      </c>
      <c r="P1159" s="71"/>
      <c r="Q1159" s="74"/>
      <c r="R1159" s="74"/>
      <c r="S1159" s="75"/>
      <c r="T1159" s="76"/>
      <c r="U1159" s="70"/>
      <c r="V1159" s="3"/>
      <c r="W1159" s="3"/>
      <c r="X1159" s="3"/>
      <c r="Y1159" s="39"/>
      <c r="Z1159" s="91">
        <f t="shared" si="330"/>
        <v>0</v>
      </c>
      <c r="AA1159" s="92">
        <f t="shared" si="331"/>
        <v>0</v>
      </c>
      <c r="AB1159" s="71"/>
      <c r="AC1159" s="3"/>
      <c r="AD1159" s="71"/>
      <c r="AE1159" s="78"/>
      <c r="AF1159" s="78"/>
      <c r="AG1159" s="3"/>
      <c r="AH1159" s="3"/>
      <c r="AI1159" s="79"/>
      <c r="AJ1159" s="3"/>
      <c r="AK1159" s="71"/>
      <c r="AL1159" s="3"/>
      <c r="AM1159" s="71"/>
      <c r="AN1159" s="71"/>
      <c r="AO1159" s="3"/>
      <c r="AP1159" s="76"/>
      <c r="AQ1159" s="74"/>
      <c r="AR1159" s="3"/>
      <c r="AS1159" s="3"/>
      <c r="AT1159" s="3"/>
      <c r="AU1159" s="3"/>
      <c r="AV1159" s="3"/>
      <c r="AW1159" s="1"/>
      <c r="AX1159" s="1"/>
      <c r="AY1159" s="1">
        <f t="shared" si="332"/>
        <v>0</v>
      </c>
      <c r="AZ1159" s="3"/>
      <c r="BA1159" s="3"/>
      <c r="BB1159" s="3"/>
      <c r="BC1159" s="43" t="e">
        <f t="shared" si="333"/>
        <v>#DIV/0!</v>
      </c>
      <c r="BD1159" s="43" t="e">
        <f t="shared" si="334"/>
        <v>#DIV/0!</v>
      </c>
      <c r="BE1159" s="81">
        <f t="shared" si="335"/>
        <v>0</v>
      </c>
      <c r="BF1159" s="81">
        <f t="shared" si="336"/>
        <v>0</v>
      </c>
      <c r="BG1159" s="81">
        <f t="shared" si="337"/>
        <v>0</v>
      </c>
      <c r="BH1159" s="81">
        <f t="shared" si="338"/>
        <v>0</v>
      </c>
      <c r="BI1159" s="81">
        <f t="shared" si="339"/>
        <v>0</v>
      </c>
    </row>
    <row r="1160" spans="1:61" ht="17.25" thickTop="1" thickBot="1">
      <c r="A1160" s="70"/>
      <c r="B1160" s="71"/>
      <c r="C1160" s="3"/>
      <c r="D1160" s="45"/>
      <c r="E1160" s="45"/>
      <c r="F1160" s="45">
        <f t="shared" si="326"/>
        <v>0</v>
      </c>
      <c r="G1160" s="3"/>
      <c r="H1160" s="3"/>
      <c r="I1160" s="39"/>
      <c r="J1160" s="45">
        <f t="shared" si="327"/>
        <v>0</v>
      </c>
      <c r="K1160" s="45">
        <f t="shared" si="328"/>
        <v>0</v>
      </c>
      <c r="L1160" s="3"/>
      <c r="M1160" s="72"/>
      <c r="N1160" s="73"/>
      <c r="O1160" s="45">
        <f t="shared" si="329"/>
        <v>0</v>
      </c>
      <c r="P1160" s="71"/>
      <c r="Q1160" s="74"/>
      <c r="R1160" s="74"/>
      <c r="S1160" s="75"/>
      <c r="T1160" s="76"/>
      <c r="U1160" s="70"/>
      <c r="V1160" s="3"/>
      <c r="W1160" s="3"/>
      <c r="X1160" s="3"/>
      <c r="Y1160" s="39"/>
      <c r="Z1160" s="91">
        <f t="shared" si="330"/>
        <v>0</v>
      </c>
      <c r="AA1160" s="92">
        <f t="shared" si="331"/>
        <v>0</v>
      </c>
      <c r="AB1160" s="71"/>
      <c r="AC1160" s="3"/>
      <c r="AD1160" s="71"/>
      <c r="AE1160" s="78"/>
      <c r="AF1160" s="78"/>
      <c r="AG1160" s="3"/>
      <c r="AH1160" s="3"/>
      <c r="AI1160" s="79"/>
      <c r="AJ1160" s="3"/>
      <c r="AK1160" s="71"/>
      <c r="AL1160" s="3"/>
      <c r="AM1160" s="71"/>
      <c r="AN1160" s="71"/>
      <c r="AO1160" s="3"/>
      <c r="AP1160" s="76"/>
      <c r="AQ1160" s="74"/>
      <c r="AR1160" s="3"/>
      <c r="AS1160" s="3"/>
      <c r="AT1160" s="3"/>
      <c r="AU1160" s="3"/>
      <c r="AV1160" s="3"/>
      <c r="AW1160" s="1"/>
      <c r="AX1160" s="1"/>
      <c r="AY1160" s="1">
        <f t="shared" si="332"/>
        <v>0</v>
      </c>
      <c r="AZ1160" s="3"/>
      <c r="BA1160" s="3"/>
      <c r="BB1160" s="3"/>
      <c r="BC1160" s="43" t="e">
        <f t="shared" si="333"/>
        <v>#DIV/0!</v>
      </c>
      <c r="BD1160" s="43" t="e">
        <f t="shared" si="334"/>
        <v>#DIV/0!</v>
      </c>
      <c r="BE1160" s="81">
        <f t="shared" si="335"/>
        <v>0</v>
      </c>
      <c r="BF1160" s="81">
        <f t="shared" si="336"/>
        <v>0</v>
      </c>
      <c r="BG1160" s="81">
        <f t="shared" si="337"/>
        <v>0</v>
      </c>
      <c r="BH1160" s="81">
        <f t="shared" si="338"/>
        <v>0</v>
      </c>
      <c r="BI1160" s="81">
        <f t="shared" si="339"/>
        <v>0</v>
      </c>
    </row>
    <row r="1161" spans="1:61" ht="17.25" thickTop="1" thickBot="1">
      <c r="A1161" s="70"/>
      <c r="B1161" s="71"/>
      <c r="C1161" s="3"/>
      <c r="D1161" s="45"/>
      <c r="E1161" s="45"/>
      <c r="F1161" s="45">
        <f t="shared" si="326"/>
        <v>0</v>
      </c>
      <c r="G1161" s="3"/>
      <c r="H1161" s="3"/>
      <c r="I1161" s="39"/>
      <c r="J1161" s="45">
        <f t="shared" si="327"/>
        <v>0</v>
      </c>
      <c r="K1161" s="45">
        <f t="shared" si="328"/>
        <v>0</v>
      </c>
      <c r="L1161" s="3"/>
      <c r="M1161" s="72"/>
      <c r="N1161" s="73"/>
      <c r="O1161" s="45">
        <f t="shared" si="329"/>
        <v>0</v>
      </c>
      <c r="P1161" s="71"/>
      <c r="Q1161" s="74"/>
      <c r="R1161" s="74"/>
      <c r="S1161" s="75"/>
      <c r="T1161" s="76"/>
      <c r="U1161" s="70"/>
      <c r="V1161" s="3"/>
      <c r="W1161" s="3"/>
      <c r="X1161" s="3"/>
      <c r="Y1161" s="39"/>
      <c r="Z1161" s="91">
        <f t="shared" si="330"/>
        <v>0</v>
      </c>
      <c r="AA1161" s="92">
        <f t="shared" si="331"/>
        <v>0</v>
      </c>
      <c r="AB1161" s="71"/>
      <c r="AC1161" s="3"/>
      <c r="AD1161" s="71"/>
      <c r="AE1161" s="78"/>
      <c r="AF1161" s="78"/>
      <c r="AG1161" s="3"/>
      <c r="AH1161" s="3"/>
      <c r="AI1161" s="79"/>
      <c r="AJ1161" s="3"/>
      <c r="AK1161" s="71"/>
      <c r="AL1161" s="3"/>
      <c r="AM1161" s="71"/>
      <c r="AN1161" s="71"/>
      <c r="AO1161" s="3"/>
      <c r="AP1161" s="76"/>
      <c r="AQ1161" s="74"/>
      <c r="AR1161" s="3"/>
      <c r="AS1161" s="3"/>
      <c r="AT1161" s="3"/>
      <c r="AU1161" s="3"/>
      <c r="AV1161" s="3"/>
      <c r="AW1161" s="1"/>
      <c r="AX1161" s="1"/>
      <c r="AY1161" s="1">
        <f t="shared" si="332"/>
        <v>0</v>
      </c>
      <c r="AZ1161" s="3"/>
      <c r="BA1161" s="3"/>
      <c r="BB1161" s="3"/>
      <c r="BC1161" s="43" t="e">
        <f t="shared" si="333"/>
        <v>#DIV/0!</v>
      </c>
      <c r="BD1161" s="43" t="e">
        <f t="shared" si="334"/>
        <v>#DIV/0!</v>
      </c>
      <c r="BE1161" s="81">
        <f t="shared" si="335"/>
        <v>0</v>
      </c>
      <c r="BF1161" s="81">
        <f t="shared" si="336"/>
        <v>0</v>
      </c>
      <c r="BG1161" s="81">
        <f t="shared" si="337"/>
        <v>0</v>
      </c>
      <c r="BH1161" s="81">
        <f t="shared" si="338"/>
        <v>0</v>
      </c>
      <c r="BI1161" s="81">
        <f t="shared" si="339"/>
        <v>0</v>
      </c>
    </row>
    <row r="1162" spans="1:61" ht="17.25" thickTop="1" thickBot="1">
      <c r="A1162" s="70"/>
      <c r="B1162" s="71"/>
      <c r="C1162" s="3"/>
      <c r="D1162" s="45"/>
      <c r="E1162" s="45"/>
      <c r="F1162" s="45">
        <f t="shared" si="326"/>
        <v>0</v>
      </c>
      <c r="G1162" s="3"/>
      <c r="H1162" s="3"/>
      <c r="I1162" s="39"/>
      <c r="J1162" s="45">
        <f t="shared" si="327"/>
        <v>0</v>
      </c>
      <c r="K1162" s="45">
        <f t="shared" si="328"/>
        <v>0</v>
      </c>
      <c r="L1162" s="3"/>
      <c r="M1162" s="72"/>
      <c r="N1162" s="73"/>
      <c r="O1162" s="45">
        <f t="shared" si="329"/>
        <v>0</v>
      </c>
      <c r="P1162" s="71"/>
      <c r="Q1162" s="74"/>
      <c r="R1162" s="74"/>
      <c r="S1162" s="75"/>
      <c r="T1162" s="76"/>
      <c r="U1162" s="70"/>
      <c r="V1162" s="3"/>
      <c r="W1162" s="3"/>
      <c r="X1162" s="3"/>
      <c r="Y1162" s="39"/>
      <c r="Z1162" s="91">
        <f t="shared" si="330"/>
        <v>0</v>
      </c>
      <c r="AA1162" s="92">
        <f t="shared" si="331"/>
        <v>0</v>
      </c>
      <c r="AB1162" s="71"/>
      <c r="AC1162" s="3"/>
      <c r="AD1162" s="71"/>
      <c r="AE1162" s="78"/>
      <c r="AF1162" s="78"/>
      <c r="AG1162" s="3"/>
      <c r="AH1162" s="3"/>
      <c r="AI1162" s="79"/>
      <c r="AJ1162" s="3"/>
      <c r="AK1162" s="71"/>
      <c r="AL1162" s="3"/>
      <c r="AM1162" s="71"/>
      <c r="AN1162" s="71"/>
      <c r="AO1162" s="3"/>
      <c r="AP1162" s="76"/>
      <c r="AQ1162" s="74"/>
      <c r="AR1162" s="3"/>
      <c r="AS1162" s="3"/>
      <c r="AT1162" s="3"/>
      <c r="AU1162" s="3"/>
      <c r="AV1162" s="3"/>
      <c r="AW1162" s="1"/>
      <c r="AX1162" s="1"/>
      <c r="AY1162" s="1">
        <f t="shared" si="332"/>
        <v>0</v>
      </c>
      <c r="AZ1162" s="3"/>
      <c r="BA1162" s="3"/>
      <c r="BB1162" s="3"/>
      <c r="BC1162" s="43" t="e">
        <f t="shared" si="333"/>
        <v>#DIV/0!</v>
      </c>
      <c r="BD1162" s="43" t="e">
        <f t="shared" si="334"/>
        <v>#DIV/0!</v>
      </c>
      <c r="BE1162" s="81">
        <f t="shared" si="335"/>
        <v>0</v>
      </c>
      <c r="BF1162" s="81">
        <f t="shared" si="336"/>
        <v>0</v>
      </c>
      <c r="BG1162" s="81">
        <f t="shared" si="337"/>
        <v>0</v>
      </c>
      <c r="BH1162" s="81">
        <f t="shared" si="338"/>
        <v>0</v>
      </c>
      <c r="BI1162" s="81">
        <f t="shared" si="339"/>
        <v>0</v>
      </c>
    </row>
    <row r="1163" spans="1:61" ht="17.25" thickTop="1" thickBot="1">
      <c r="A1163" s="70"/>
      <c r="B1163" s="71"/>
      <c r="C1163" s="3"/>
      <c r="D1163" s="45"/>
      <c r="E1163" s="45"/>
      <c r="F1163" s="45">
        <f t="shared" si="326"/>
        <v>0</v>
      </c>
      <c r="G1163" s="3"/>
      <c r="H1163" s="3"/>
      <c r="I1163" s="39"/>
      <c r="J1163" s="45">
        <f t="shared" si="327"/>
        <v>0</v>
      </c>
      <c r="K1163" s="45">
        <f t="shared" si="328"/>
        <v>0</v>
      </c>
      <c r="L1163" s="3"/>
      <c r="M1163" s="72"/>
      <c r="N1163" s="73"/>
      <c r="O1163" s="45">
        <f t="shared" si="329"/>
        <v>0</v>
      </c>
      <c r="P1163" s="71"/>
      <c r="Q1163" s="74"/>
      <c r="R1163" s="74"/>
      <c r="S1163" s="75"/>
      <c r="T1163" s="76"/>
      <c r="U1163" s="70"/>
      <c r="V1163" s="3"/>
      <c r="W1163" s="3"/>
      <c r="X1163" s="3"/>
      <c r="Y1163" s="39"/>
      <c r="Z1163" s="91">
        <f t="shared" si="330"/>
        <v>0</v>
      </c>
      <c r="AA1163" s="92">
        <f t="shared" si="331"/>
        <v>0</v>
      </c>
      <c r="AB1163" s="71"/>
      <c r="AC1163" s="3"/>
      <c r="AD1163" s="71"/>
      <c r="AE1163" s="78"/>
      <c r="AF1163" s="78"/>
      <c r="AG1163" s="3"/>
      <c r="AH1163" s="3"/>
      <c r="AI1163" s="79"/>
      <c r="AJ1163" s="3"/>
      <c r="AK1163" s="71"/>
      <c r="AL1163" s="3"/>
      <c r="AM1163" s="71"/>
      <c r="AN1163" s="71"/>
      <c r="AO1163" s="3"/>
      <c r="AP1163" s="76"/>
      <c r="AQ1163" s="74"/>
      <c r="AR1163" s="3"/>
      <c r="AS1163" s="3"/>
      <c r="AT1163" s="3"/>
      <c r="AU1163" s="3"/>
      <c r="AV1163" s="3"/>
      <c r="AW1163" s="1"/>
      <c r="AX1163" s="1"/>
      <c r="AY1163" s="1">
        <f t="shared" si="332"/>
        <v>0</v>
      </c>
      <c r="AZ1163" s="3"/>
      <c r="BA1163" s="3"/>
      <c r="BB1163" s="3"/>
      <c r="BC1163" s="43" t="e">
        <f t="shared" si="333"/>
        <v>#DIV/0!</v>
      </c>
      <c r="BD1163" s="43" t="e">
        <f t="shared" si="334"/>
        <v>#DIV/0!</v>
      </c>
      <c r="BE1163" s="81">
        <f t="shared" si="335"/>
        <v>0</v>
      </c>
      <c r="BF1163" s="81">
        <f t="shared" si="336"/>
        <v>0</v>
      </c>
      <c r="BG1163" s="81">
        <f t="shared" si="337"/>
        <v>0</v>
      </c>
      <c r="BH1163" s="81">
        <f t="shared" si="338"/>
        <v>0</v>
      </c>
      <c r="BI1163" s="81">
        <f t="shared" si="339"/>
        <v>0</v>
      </c>
    </row>
    <row r="1164" spans="1:61" ht="17.25" thickTop="1" thickBot="1">
      <c r="A1164" s="70"/>
      <c r="B1164" s="71"/>
      <c r="C1164" s="3"/>
      <c r="D1164" s="45"/>
      <c r="E1164" s="45"/>
      <c r="F1164" s="45">
        <f t="shared" si="326"/>
        <v>0</v>
      </c>
      <c r="G1164" s="3"/>
      <c r="H1164" s="3"/>
      <c r="I1164" s="39"/>
      <c r="J1164" s="45">
        <f t="shared" si="327"/>
        <v>0</v>
      </c>
      <c r="K1164" s="45">
        <f t="shared" si="328"/>
        <v>0</v>
      </c>
      <c r="L1164" s="3"/>
      <c r="M1164" s="72"/>
      <c r="N1164" s="73"/>
      <c r="O1164" s="45">
        <f t="shared" si="329"/>
        <v>0</v>
      </c>
      <c r="P1164" s="71"/>
      <c r="Q1164" s="74"/>
      <c r="R1164" s="74"/>
      <c r="S1164" s="75"/>
      <c r="T1164" s="76"/>
      <c r="U1164" s="70"/>
      <c r="V1164" s="3"/>
      <c r="W1164" s="3"/>
      <c r="X1164" s="3"/>
      <c r="Y1164" s="39"/>
      <c r="Z1164" s="91">
        <f t="shared" si="330"/>
        <v>0</v>
      </c>
      <c r="AA1164" s="92">
        <f t="shared" si="331"/>
        <v>0</v>
      </c>
      <c r="AB1164" s="71"/>
      <c r="AC1164" s="3"/>
      <c r="AD1164" s="71"/>
      <c r="AE1164" s="78"/>
      <c r="AF1164" s="78"/>
      <c r="AG1164" s="3"/>
      <c r="AH1164" s="3"/>
      <c r="AI1164" s="79"/>
      <c r="AJ1164" s="3"/>
      <c r="AK1164" s="71"/>
      <c r="AL1164" s="3"/>
      <c r="AM1164" s="71"/>
      <c r="AN1164" s="71"/>
      <c r="AO1164" s="3"/>
      <c r="AP1164" s="76"/>
      <c r="AQ1164" s="74"/>
      <c r="AR1164" s="3"/>
      <c r="AS1164" s="3"/>
      <c r="AT1164" s="3"/>
      <c r="AU1164" s="3"/>
      <c r="AV1164" s="3"/>
      <c r="AW1164" s="1"/>
      <c r="AX1164" s="1"/>
      <c r="AY1164" s="1">
        <f t="shared" si="332"/>
        <v>0</v>
      </c>
      <c r="AZ1164" s="3"/>
      <c r="BA1164" s="3"/>
      <c r="BB1164" s="3"/>
      <c r="BC1164" s="43" t="e">
        <f t="shared" si="333"/>
        <v>#DIV/0!</v>
      </c>
      <c r="BD1164" s="43" t="e">
        <f t="shared" si="334"/>
        <v>#DIV/0!</v>
      </c>
      <c r="BE1164" s="81">
        <f t="shared" si="335"/>
        <v>0</v>
      </c>
      <c r="BF1164" s="81">
        <f t="shared" si="336"/>
        <v>0</v>
      </c>
      <c r="BG1164" s="81">
        <f t="shared" si="337"/>
        <v>0</v>
      </c>
      <c r="BH1164" s="81">
        <f t="shared" si="338"/>
        <v>0</v>
      </c>
      <c r="BI1164" s="81">
        <f t="shared" si="339"/>
        <v>0</v>
      </c>
    </row>
    <row r="1165" spans="1:61" ht="17.25" thickTop="1" thickBot="1">
      <c r="A1165" s="70"/>
      <c r="B1165" s="71"/>
      <c r="C1165" s="3"/>
      <c r="D1165" s="45"/>
      <c r="E1165" s="45"/>
      <c r="F1165" s="45">
        <f t="shared" si="326"/>
        <v>0</v>
      </c>
      <c r="G1165" s="3"/>
      <c r="H1165" s="3"/>
      <c r="I1165" s="39"/>
      <c r="J1165" s="45">
        <f t="shared" si="327"/>
        <v>0</v>
      </c>
      <c r="K1165" s="45">
        <f t="shared" si="328"/>
        <v>0</v>
      </c>
      <c r="L1165" s="3"/>
      <c r="M1165" s="72"/>
      <c r="N1165" s="73"/>
      <c r="O1165" s="45">
        <f t="shared" si="329"/>
        <v>0</v>
      </c>
      <c r="P1165" s="71"/>
      <c r="Q1165" s="74"/>
      <c r="R1165" s="74"/>
      <c r="S1165" s="75"/>
      <c r="T1165" s="76"/>
      <c r="U1165" s="70"/>
      <c r="V1165" s="3"/>
      <c r="W1165" s="3"/>
      <c r="X1165" s="3"/>
      <c r="Y1165" s="39"/>
      <c r="Z1165" s="91">
        <f t="shared" si="330"/>
        <v>0</v>
      </c>
      <c r="AA1165" s="92">
        <f t="shared" si="331"/>
        <v>0</v>
      </c>
      <c r="AB1165" s="71"/>
      <c r="AC1165" s="3"/>
      <c r="AD1165" s="71"/>
      <c r="AE1165" s="78"/>
      <c r="AF1165" s="78"/>
      <c r="AG1165" s="3"/>
      <c r="AH1165" s="3"/>
      <c r="AI1165" s="79"/>
      <c r="AJ1165" s="3"/>
      <c r="AK1165" s="71"/>
      <c r="AL1165" s="3"/>
      <c r="AM1165" s="71"/>
      <c r="AN1165" s="71"/>
      <c r="AO1165" s="3"/>
      <c r="AP1165" s="76"/>
      <c r="AQ1165" s="74"/>
      <c r="AR1165" s="3"/>
      <c r="AS1165" s="3"/>
      <c r="AT1165" s="3"/>
      <c r="AU1165" s="3"/>
      <c r="AV1165" s="3"/>
      <c r="AW1165" s="1"/>
      <c r="AX1165" s="1"/>
      <c r="AY1165" s="1">
        <f t="shared" si="332"/>
        <v>0</v>
      </c>
      <c r="AZ1165" s="3"/>
      <c r="BA1165" s="3"/>
      <c r="BB1165" s="3"/>
      <c r="BC1165" s="43" t="e">
        <f t="shared" si="333"/>
        <v>#DIV/0!</v>
      </c>
      <c r="BD1165" s="43" t="e">
        <f t="shared" si="334"/>
        <v>#DIV/0!</v>
      </c>
      <c r="BE1165" s="81">
        <f t="shared" si="335"/>
        <v>0</v>
      </c>
      <c r="BF1165" s="81">
        <f t="shared" si="336"/>
        <v>0</v>
      </c>
      <c r="BG1165" s="81">
        <f t="shared" si="337"/>
        <v>0</v>
      </c>
      <c r="BH1165" s="81">
        <f t="shared" si="338"/>
        <v>0</v>
      </c>
      <c r="BI1165" s="81">
        <f t="shared" si="339"/>
        <v>0</v>
      </c>
    </row>
    <row r="1166" spans="1:61" ht="17.25" thickTop="1" thickBot="1">
      <c r="A1166" s="70"/>
      <c r="B1166" s="71"/>
      <c r="C1166" s="3"/>
      <c r="D1166" s="45"/>
      <c r="E1166" s="45"/>
      <c r="F1166" s="45">
        <f t="shared" si="326"/>
        <v>0</v>
      </c>
      <c r="G1166" s="3"/>
      <c r="H1166" s="3"/>
      <c r="I1166" s="39"/>
      <c r="J1166" s="45">
        <f t="shared" si="327"/>
        <v>0</v>
      </c>
      <c r="K1166" s="45">
        <f t="shared" si="328"/>
        <v>0</v>
      </c>
      <c r="L1166" s="3"/>
      <c r="M1166" s="72"/>
      <c r="N1166" s="73"/>
      <c r="O1166" s="45">
        <f t="shared" si="329"/>
        <v>0</v>
      </c>
      <c r="P1166" s="71"/>
      <c r="Q1166" s="74"/>
      <c r="R1166" s="74"/>
      <c r="S1166" s="75"/>
      <c r="T1166" s="76"/>
      <c r="U1166" s="70"/>
      <c r="V1166" s="3"/>
      <c r="W1166" s="3"/>
      <c r="X1166" s="3"/>
      <c r="Y1166" s="39"/>
      <c r="Z1166" s="91">
        <f t="shared" si="330"/>
        <v>0</v>
      </c>
      <c r="AA1166" s="92">
        <f t="shared" si="331"/>
        <v>0</v>
      </c>
      <c r="AB1166" s="71"/>
      <c r="AC1166" s="3"/>
      <c r="AD1166" s="71"/>
      <c r="AE1166" s="78"/>
      <c r="AF1166" s="78"/>
      <c r="AG1166" s="3"/>
      <c r="AH1166" s="3"/>
      <c r="AI1166" s="79"/>
      <c r="AJ1166" s="3"/>
      <c r="AK1166" s="71"/>
      <c r="AL1166" s="3"/>
      <c r="AM1166" s="71"/>
      <c r="AN1166" s="71"/>
      <c r="AO1166" s="3"/>
      <c r="AP1166" s="76"/>
      <c r="AQ1166" s="74"/>
      <c r="AR1166" s="3"/>
      <c r="AS1166" s="3"/>
      <c r="AT1166" s="3"/>
      <c r="AU1166" s="3"/>
      <c r="AV1166" s="3"/>
      <c r="AW1166" s="1"/>
      <c r="AX1166" s="1"/>
      <c r="AY1166" s="1">
        <f t="shared" si="332"/>
        <v>0</v>
      </c>
      <c r="AZ1166" s="3"/>
      <c r="BA1166" s="3"/>
      <c r="BB1166" s="3"/>
      <c r="BC1166" s="43" t="e">
        <f t="shared" si="333"/>
        <v>#DIV/0!</v>
      </c>
      <c r="BD1166" s="43" t="e">
        <f t="shared" si="334"/>
        <v>#DIV/0!</v>
      </c>
      <c r="BE1166" s="81">
        <f t="shared" si="335"/>
        <v>0</v>
      </c>
      <c r="BF1166" s="81">
        <f t="shared" si="336"/>
        <v>0</v>
      </c>
      <c r="BG1166" s="81">
        <f t="shared" si="337"/>
        <v>0</v>
      </c>
      <c r="BH1166" s="81">
        <f t="shared" si="338"/>
        <v>0</v>
      </c>
      <c r="BI1166" s="81">
        <f t="shared" si="339"/>
        <v>0</v>
      </c>
    </row>
    <row r="1167" spans="1:61" ht="17.25" thickTop="1" thickBot="1">
      <c r="A1167" s="70"/>
      <c r="B1167" s="71"/>
      <c r="C1167" s="3"/>
      <c r="D1167" s="45"/>
      <c r="E1167" s="45"/>
      <c r="F1167" s="45">
        <f t="shared" si="326"/>
        <v>0</v>
      </c>
      <c r="G1167" s="3"/>
      <c r="H1167" s="3"/>
      <c r="I1167" s="39"/>
      <c r="J1167" s="45">
        <f t="shared" si="327"/>
        <v>0</v>
      </c>
      <c r="K1167" s="45">
        <f t="shared" si="328"/>
        <v>0</v>
      </c>
      <c r="L1167" s="3"/>
      <c r="M1167" s="72"/>
      <c r="N1167" s="73"/>
      <c r="O1167" s="45">
        <f t="shared" si="329"/>
        <v>0</v>
      </c>
      <c r="P1167" s="71"/>
      <c r="Q1167" s="74"/>
      <c r="R1167" s="74"/>
      <c r="S1167" s="75"/>
      <c r="T1167" s="76"/>
      <c r="U1167" s="70"/>
      <c r="V1167" s="3"/>
      <c r="W1167" s="3"/>
      <c r="X1167" s="3"/>
      <c r="Y1167" s="39"/>
      <c r="Z1167" s="91">
        <f t="shared" si="330"/>
        <v>0</v>
      </c>
      <c r="AA1167" s="92">
        <f t="shared" si="331"/>
        <v>0</v>
      </c>
      <c r="AB1167" s="71"/>
      <c r="AC1167" s="3"/>
      <c r="AD1167" s="71"/>
      <c r="AE1167" s="78"/>
      <c r="AF1167" s="78"/>
      <c r="AG1167" s="3"/>
      <c r="AH1167" s="3"/>
      <c r="AI1167" s="79"/>
      <c r="AJ1167" s="3"/>
      <c r="AK1167" s="71"/>
      <c r="AL1167" s="3"/>
      <c r="AM1167" s="71"/>
      <c r="AN1167" s="71"/>
      <c r="AO1167" s="3"/>
      <c r="AP1167" s="76"/>
      <c r="AQ1167" s="74"/>
      <c r="AR1167" s="3"/>
      <c r="AS1167" s="3"/>
      <c r="AT1167" s="3"/>
      <c r="AU1167" s="3"/>
      <c r="AV1167" s="3"/>
      <c r="AW1167" s="1"/>
      <c r="AX1167" s="1"/>
      <c r="AY1167" s="1">
        <f t="shared" si="332"/>
        <v>0</v>
      </c>
      <c r="AZ1167" s="3"/>
      <c r="BA1167" s="3"/>
      <c r="BB1167" s="3"/>
      <c r="BC1167" s="43" t="e">
        <f t="shared" si="333"/>
        <v>#DIV/0!</v>
      </c>
      <c r="BD1167" s="43" t="e">
        <f t="shared" si="334"/>
        <v>#DIV/0!</v>
      </c>
      <c r="BE1167" s="81">
        <f t="shared" si="335"/>
        <v>0</v>
      </c>
      <c r="BF1167" s="81">
        <f t="shared" si="336"/>
        <v>0</v>
      </c>
      <c r="BG1167" s="81">
        <f t="shared" si="337"/>
        <v>0</v>
      </c>
      <c r="BH1167" s="81">
        <f t="shared" si="338"/>
        <v>0</v>
      </c>
      <c r="BI1167" s="81">
        <f t="shared" si="339"/>
        <v>0</v>
      </c>
    </row>
    <row r="1168" spans="1:61" ht="17.25" thickTop="1" thickBot="1">
      <c r="A1168" s="70"/>
      <c r="B1168" s="71"/>
      <c r="C1168" s="3"/>
      <c r="D1168" s="45"/>
      <c r="E1168" s="45"/>
      <c r="F1168" s="45">
        <f t="shared" si="326"/>
        <v>0</v>
      </c>
      <c r="G1168" s="3"/>
      <c r="H1168" s="3"/>
      <c r="I1168" s="39"/>
      <c r="J1168" s="45">
        <f t="shared" si="327"/>
        <v>0</v>
      </c>
      <c r="K1168" s="45">
        <f t="shared" si="328"/>
        <v>0</v>
      </c>
      <c r="L1168" s="3"/>
      <c r="M1168" s="72"/>
      <c r="N1168" s="73"/>
      <c r="O1168" s="45">
        <f t="shared" si="329"/>
        <v>0</v>
      </c>
      <c r="P1168" s="71"/>
      <c r="Q1168" s="74"/>
      <c r="R1168" s="74"/>
      <c r="S1168" s="75"/>
      <c r="T1168" s="76"/>
      <c r="U1168" s="70"/>
      <c r="V1168" s="3"/>
      <c r="W1168" s="3"/>
      <c r="X1168" s="3"/>
      <c r="Y1168" s="39"/>
      <c r="Z1168" s="91">
        <f t="shared" si="330"/>
        <v>0</v>
      </c>
      <c r="AA1168" s="92">
        <f t="shared" si="331"/>
        <v>0</v>
      </c>
      <c r="AB1168" s="71"/>
      <c r="AC1168" s="3"/>
      <c r="AD1168" s="71"/>
      <c r="AE1168" s="78"/>
      <c r="AF1168" s="78"/>
      <c r="AG1168" s="3"/>
      <c r="AH1168" s="3"/>
      <c r="AI1168" s="79"/>
      <c r="AJ1168" s="3"/>
      <c r="AK1168" s="71"/>
      <c r="AL1168" s="3"/>
      <c r="AM1168" s="71"/>
      <c r="AN1168" s="71"/>
      <c r="AO1168" s="3"/>
      <c r="AP1168" s="76"/>
      <c r="AQ1168" s="74"/>
      <c r="AR1168" s="3"/>
      <c r="AS1168" s="3"/>
      <c r="AT1168" s="3"/>
      <c r="AU1168" s="3"/>
      <c r="AV1168" s="3"/>
      <c r="AW1168" s="1"/>
      <c r="AX1168" s="1"/>
      <c r="AY1168" s="1">
        <f t="shared" si="332"/>
        <v>0</v>
      </c>
      <c r="AZ1168" s="3"/>
      <c r="BA1168" s="3"/>
      <c r="BB1168" s="3"/>
      <c r="BC1168" s="43" t="e">
        <f t="shared" si="333"/>
        <v>#DIV/0!</v>
      </c>
      <c r="BD1168" s="43" t="e">
        <f t="shared" si="334"/>
        <v>#DIV/0!</v>
      </c>
      <c r="BE1168" s="81">
        <f t="shared" si="335"/>
        <v>0</v>
      </c>
      <c r="BF1168" s="81">
        <f t="shared" si="336"/>
        <v>0</v>
      </c>
      <c r="BG1168" s="81">
        <f t="shared" si="337"/>
        <v>0</v>
      </c>
      <c r="BH1168" s="81">
        <f t="shared" si="338"/>
        <v>0</v>
      </c>
      <c r="BI1168" s="81">
        <f t="shared" si="339"/>
        <v>0</v>
      </c>
    </row>
    <row r="1169" spans="1:61" ht="17.25" thickTop="1" thickBot="1">
      <c r="A1169" s="70"/>
      <c r="B1169" s="71"/>
      <c r="C1169" s="3"/>
      <c r="D1169" s="45"/>
      <c r="E1169" s="45"/>
      <c r="F1169" s="45">
        <f t="shared" si="326"/>
        <v>0</v>
      </c>
      <c r="G1169" s="3"/>
      <c r="H1169" s="3"/>
      <c r="I1169" s="39"/>
      <c r="J1169" s="45">
        <f t="shared" si="327"/>
        <v>0</v>
      </c>
      <c r="K1169" s="45">
        <f t="shared" si="328"/>
        <v>0</v>
      </c>
      <c r="L1169" s="3"/>
      <c r="M1169" s="72"/>
      <c r="N1169" s="73"/>
      <c r="O1169" s="45">
        <f t="shared" si="329"/>
        <v>0</v>
      </c>
      <c r="P1169" s="71"/>
      <c r="Q1169" s="74"/>
      <c r="R1169" s="74"/>
      <c r="S1169" s="75"/>
      <c r="T1169" s="76"/>
      <c r="U1169" s="70"/>
      <c r="V1169" s="3"/>
      <c r="W1169" s="3"/>
      <c r="X1169" s="3"/>
      <c r="Y1169" s="39"/>
      <c r="Z1169" s="91">
        <f t="shared" si="330"/>
        <v>0</v>
      </c>
      <c r="AA1169" s="92">
        <f t="shared" si="331"/>
        <v>0</v>
      </c>
      <c r="AB1169" s="71"/>
      <c r="AC1169" s="3"/>
      <c r="AD1169" s="71"/>
      <c r="AE1169" s="78"/>
      <c r="AF1169" s="78"/>
      <c r="AG1169" s="3"/>
      <c r="AH1169" s="3"/>
      <c r="AI1169" s="79"/>
      <c r="AJ1169" s="3"/>
      <c r="AK1169" s="71"/>
      <c r="AL1169" s="3"/>
      <c r="AM1169" s="71"/>
      <c r="AN1169" s="71"/>
      <c r="AO1169" s="3"/>
      <c r="AP1169" s="76"/>
      <c r="AQ1169" s="74"/>
      <c r="AR1169" s="3"/>
      <c r="AS1169" s="3"/>
      <c r="AT1169" s="3"/>
      <c r="AU1169" s="3"/>
      <c r="AV1169" s="3"/>
      <c r="AW1169" s="1"/>
      <c r="AX1169" s="1"/>
      <c r="AY1169" s="1">
        <f t="shared" si="332"/>
        <v>0</v>
      </c>
      <c r="AZ1169" s="3"/>
      <c r="BA1169" s="3"/>
      <c r="BB1169" s="3"/>
      <c r="BC1169" s="43" t="e">
        <f t="shared" si="333"/>
        <v>#DIV/0!</v>
      </c>
      <c r="BD1169" s="43" t="e">
        <f t="shared" si="334"/>
        <v>#DIV/0!</v>
      </c>
      <c r="BE1169" s="81">
        <f t="shared" si="335"/>
        <v>0</v>
      </c>
      <c r="BF1169" s="81">
        <f t="shared" si="336"/>
        <v>0</v>
      </c>
      <c r="BG1169" s="81">
        <f t="shared" si="337"/>
        <v>0</v>
      </c>
      <c r="BH1169" s="81">
        <f t="shared" si="338"/>
        <v>0</v>
      </c>
      <c r="BI1169" s="81">
        <f t="shared" si="339"/>
        <v>0</v>
      </c>
    </row>
    <row r="1170" spans="1:61" ht="17.25" thickTop="1" thickBot="1">
      <c r="A1170" s="70"/>
      <c r="B1170" s="71"/>
      <c r="C1170" s="3"/>
      <c r="D1170" s="45"/>
      <c r="E1170" s="45"/>
      <c r="F1170" s="45">
        <f t="shared" si="326"/>
        <v>0</v>
      </c>
      <c r="G1170" s="3"/>
      <c r="H1170" s="3"/>
      <c r="I1170" s="39"/>
      <c r="J1170" s="45">
        <f t="shared" si="327"/>
        <v>0</v>
      </c>
      <c r="K1170" s="45">
        <f t="shared" si="328"/>
        <v>0</v>
      </c>
      <c r="L1170" s="3"/>
      <c r="M1170" s="72"/>
      <c r="N1170" s="73"/>
      <c r="O1170" s="45">
        <f t="shared" si="329"/>
        <v>0</v>
      </c>
      <c r="P1170" s="71"/>
      <c r="Q1170" s="74"/>
      <c r="R1170" s="74"/>
      <c r="S1170" s="75"/>
      <c r="T1170" s="76"/>
      <c r="U1170" s="70"/>
      <c r="V1170" s="3"/>
      <c r="W1170" s="3"/>
      <c r="X1170" s="3"/>
      <c r="Y1170" s="39"/>
      <c r="Z1170" s="91">
        <f t="shared" si="330"/>
        <v>0</v>
      </c>
      <c r="AA1170" s="92">
        <f t="shared" si="331"/>
        <v>0</v>
      </c>
      <c r="AB1170" s="71"/>
      <c r="AC1170" s="3"/>
      <c r="AD1170" s="71"/>
      <c r="AE1170" s="78"/>
      <c r="AF1170" s="78"/>
      <c r="AG1170" s="3"/>
      <c r="AH1170" s="3"/>
      <c r="AI1170" s="79"/>
      <c r="AJ1170" s="3"/>
      <c r="AK1170" s="71"/>
      <c r="AL1170" s="3"/>
      <c r="AM1170" s="71"/>
      <c r="AN1170" s="71"/>
      <c r="AO1170" s="3"/>
      <c r="AP1170" s="76"/>
      <c r="AQ1170" s="74"/>
      <c r="AR1170" s="3"/>
      <c r="AS1170" s="3"/>
      <c r="AT1170" s="3"/>
      <c r="AU1170" s="3"/>
      <c r="AV1170" s="3"/>
      <c r="AW1170" s="1"/>
      <c r="AX1170" s="1"/>
      <c r="AY1170" s="1">
        <f t="shared" si="332"/>
        <v>0</v>
      </c>
      <c r="AZ1170" s="3"/>
      <c r="BA1170" s="3"/>
      <c r="BB1170" s="3"/>
      <c r="BC1170" s="43" t="e">
        <f t="shared" si="333"/>
        <v>#DIV/0!</v>
      </c>
      <c r="BD1170" s="43" t="e">
        <f t="shared" si="334"/>
        <v>#DIV/0!</v>
      </c>
      <c r="BE1170" s="81">
        <f t="shared" si="335"/>
        <v>0</v>
      </c>
      <c r="BF1170" s="81">
        <f t="shared" si="336"/>
        <v>0</v>
      </c>
      <c r="BG1170" s="81">
        <f t="shared" si="337"/>
        <v>0</v>
      </c>
      <c r="BH1170" s="81">
        <f t="shared" si="338"/>
        <v>0</v>
      </c>
      <c r="BI1170" s="81">
        <f t="shared" si="339"/>
        <v>0</v>
      </c>
    </row>
    <row r="1171" spans="1:61" ht="17.25" thickTop="1" thickBot="1">
      <c r="A1171" s="70"/>
      <c r="B1171" s="71"/>
      <c r="C1171" s="3"/>
      <c r="D1171" s="45"/>
      <c r="E1171" s="45"/>
      <c r="F1171" s="45">
        <f t="shared" si="326"/>
        <v>0</v>
      </c>
      <c r="G1171" s="3"/>
      <c r="H1171" s="3"/>
      <c r="I1171" s="39"/>
      <c r="J1171" s="45">
        <f t="shared" si="327"/>
        <v>0</v>
      </c>
      <c r="K1171" s="45">
        <f t="shared" si="328"/>
        <v>0</v>
      </c>
      <c r="L1171" s="3"/>
      <c r="M1171" s="72"/>
      <c r="N1171" s="73"/>
      <c r="O1171" s="45">
        <f t="shared" si="329"/>
        <v>0</v>
      </c>
      <c r="P1171" s="71"/>
      <c r="Q1171" s="74"/>
      <c r="R1171" s="74"/>
      <c r="S1171" s="75"/>
      <c r="T1171" s="76"/>
      <c r="U1171" s="70"/>
      <c r="V1171" s="3"/>
      <c r="W1171" s="3"/>
      <c r="X1171" s="3"/>
      <c r="Y1171" s="39"/>
      <c r="Z1171" s="91">
        <f t="shared" si="330"/>
        <v>0</v>
      </c>
      <c r="AA1171" s="92">
        <f t="shared" si="331"/>
        <v>0</v>
      </c>
      <c r="AB1171" s="71"/>
      <c r="AC1171" s="3"/>
      <c r="AD1171" s="71"/>
      <c r="AE1171" s="78"/>
      <c r="AF1171" s="78"/>
      <c r="AG1171" s="3"/>
      <c r="AH1171" s="3"/>
      <c r="AI1171" s="79"/>
      <c r="AJ1171" s="3"/>
      <c r="AK1171" s="71"/>
      <c r="AL1171" s="3"/>
      <c r="AM1171" s="71"/>
      <c r="AN1171" s="71"/>
      <c r="AO1171" s="3"/>
      <c r="AP1171" s="76"/>
      <c r="AQ1171" s="74"/>
      <c r="AR1171" s="3"/>
      <c r="AS1171" s="3"/>
      <c r="AT1171" s="3"/>
      <c r="AU1171" s="3"/>
      <c r="AV1171" s="3"/>
      <c r="AW1171" s="1"/>
      <c r="AX1171" s="1"/>
      <c r="AY1171" s="1">
        <f t="shared" si="332"/>
        <v>0</v>
      </c>
      <c r="AZ1171" s="3"/>
      <c r="BA1171" s="3"/>
      <c r="BB1171" s="3"/>
      <c r="BC1171" s="43" t="e">
        <f t="shared" si="333"/>
        <v>#DIV/0!</v>
      </c>
      <c r="BD1171" s="43" t="e">
        <f t="shared" si="334"/>
        <v>#DIV/0!</v>
      </c>
      <c r="BE1171" s="81">
        <f t="shared" si="335"/>
        <v>0</v>
      </c>
      <c r="BF1171" s="81">
        <f t="shared" si="336"/>
        <v>0</v>
      </c>
      <c r="BG1171" s="81">
        <f t="shared" si="337"/>
        <v>0</v>
      </c>
      <c r="BH1171" s="81">
        <f t="shared" si="338"/>
        <v>0</v>
      </c>
      <c r="BI1171" s="81">
        <f t="shared" si="339"/>
        <v>0</v>
      </c>
    </row>
    <row r="1172" spans="1:61" ht="17.25" thickTop="1" thickBot="1">
      <c r="A1172" s="70"/>
      <c r="B1172" s="71"/>
      <c r="C1172" s="3"/>
      <c r="D1172" s="45"/>
      <c r="E1172" s="45"/>
      <c r="F1172" s="45">
        <f t="shared" si="326"/>
        <v>0</v>
      </c>
      <c r="G1172" s="3"/>
      <c r="H1172" s="3"/>
      <c r="I1172" s="39"/>
      <c r="J1172" s="45">
        <f t="shared" si="327"/>
        <v>0</v>
      </c>
      <c r="K1172" s="45">
        <f t="shared" si="328"/>
        <v>0</v>
      </c>
      <c r="L1172" s="3"/>
      <c r="M1172" s="72"/>
      <c r="N1172" s="73"/>
      <c r="O1172" s="45">
        <f t="shared" si="329"/>
        <v>0</v>
      </c>
      <c r="P1172" s="71"/>
      <c r="Q1172" s="74"/>
      <c r="R1172" s="74"/>
      <c r="S1172" s="75"/>
      <c r="T1172" s="76"/>
      <c r="U1172" s="70"/>
      <c r="V1172" s="3"/>
      <c r="W1172" s="3"/>
      <c r="X1172" s="3"/>
      <c r="Y1172" s="39"/>
      <c r="Z1172" s="91">
        <f t="shared" si="330"/>
        <v>0</v>
      </c>
      <c r="AA1172" s="92">
        <f t="shared" si="331"/>
        <v>0</v>
      </c>
      <c r="AB1172" s="71"/>
      <c r="AC1172" s="3"/>
      <c r="AD1172" s="71"/>
      <c r="AE1172" s="78"/>
      <c r="AF1172" s="78"/>
      <c r="AG1172" s="3"/>
      <c r="AH1172" s="3"/>
      <c r="AI1172" s="79"/>
      <c r="AJ1172" s="3"/>
      <c r="AK1172" s="71"/>
      <c r="AL1172" s="3"/>
      <c r="AM1172" s="71"/>
      <c r="AN1172" s="71"/>
      <c r="AO1172" s="3"/>
      <c r="AP1172" s="76"/>
      <c r="AQ1172" s="74"/>
      <c r="AR1172" s="3"/>
      <c r="AS1172" s="3"/>
      <c r="AT1172" s="3"/>
      <c r="AU1172" s="3"/>
      <c r="AV1172" s="3"/>
      <c r="AW1172" s="1"/>
      <c r="AX1172" s="1"/>
      <c r="AY1172" s="1">
        <f t="shared" si="332"/>
        <v>0</v>
      </c>
      <c r="AZ1172" s="3"/>
      <c r="BA1172" s="3"/>
      <c r="BB1172" s="3"/>
      <c r="BC1172" s="43" t="e">
        <f t="shared" si="333"/>
        <v>#DIV/0!</v>
      </c>
      <c r="BD1172" s="43" t="e">
        <f t="shared" si="334"/>
        <v>#DIV/0!</v>
      </c>
      <c r="BE1172" s="81">
        <f t="shared" si="335"/>
        <v>0</v>
      </c>
      <c r="BF1172" s="81">
        <f t="shared" si="336"/>
        <v>0</v>
      </c>
      <c r="BG1172" s="81">
        <f t="shared" si="337"/>
        <v>0</v>
      </c>
      <c r="BH1172" s="81">
        <f t="shared" si="338"/>
        <v>0</v>
      </c>
      <c r="BI1172" s="81">
        <f t="shared" si="339"/>
        <v>0</v>
      </c>
    </row>
    <row r="1173" spans="1:61" ht="17.25" thickTop="1" thickBot="1">
      <c r="A1173" s="70"/>
      <c r="B1173" s="71"/>
      <c r="C1173" s="3"/>
      <c r="D1173" s="45"/>
      <c r="E1173" s="45"/>
      <c r="F1173" s="45">
        <f t="shared" si="326"/>
        <v>0</v>
      </c>
      <c r="G1173" s="3"/>
      <c r="H1173" s="3"/>
      <c r="I1173" s="39"/>
      <c r="J1173" s="45">
        <f t="shared" si="327"/>
        <v>0</v>
      </c>
      <c r="K1173" s="45">
        <f t="shared" si="328"/>
        <v>0</v>
      </c>
      <c r="L1173" s="3"/>
      <c r="M1173" s="72"/>
      <c r="N1173" s="73"/>
      <c r="O1173" s="45">
        <f t="shared" si="329"/>
        <v>0</v>
      </c>
      <c r="P1173" s="71"/>
      <c r="Q1173" s="74"/>
      <c r="R1173" s="74"/>
      <c r="S1173" s="75"/>
      <c r="T1173" s="76"/>
      <c r="U1173" s="70"/>
      <c r="V1173" s="3"/>
      <c r="W1173" s="3"/>
      <c r="X1173" s="3"/>
      <c r="Y1173" s="39"/>
      <c r="Z1173" s="91">
        <f t="shared" si="330"/>
        <v>0</v>
      </c>
      <c r="AA1173" s="92">
        <f t="shared" si="331"/>
        <v>0</v>
      </c>
      <c r="AB1173" s="71"/>
      <c r="AC1173" s="3"/>
      <c r="AD1173" s="71"/>
      <c r="AE1173" s="78"/>
      <c r="AF1173" s="78"/>
      <c r="AG1173" s="3"/>
      <c r="AH1173" s="3"/>
      <c r="AI1173" s="79"/>
      <c r="AJ1173" s="3"/>
      <c r="AK1173" s="71"/>
      <c r="AL1173" s="3"/>
      <c r="AM1173" s="71"/>
      <c r="AN1173" s="71"/>
      <c r="AO1173" s="3"/>
      <c r="AP1173" s="76"/>
      <c r="AQ1173" s="74"/>
      <c r="AR1173" s="3"/>
      <c r="AS1173" s="3"/>
      <c r="AT1173" s="3"/>
      <c r="AU1173" s="3"/>
      <c r="AV1173" s="3"/>
      <c r="AW1173" s="1"/>
      <c r="AX1173" s="1"/>
      <c r="AY1173" s="1">
        <f t="shared" si="332"/>
        <v>0</v>
      </c>
      <c r="AZ1173" s="3"/>
      <c r="BA1173" s="3"/>
      <c r="BB1173" s="3"/>
      <c r="BC1173" s="43" t="e">
        <f t="shared" si="333"/>
        <v>#DIV/0!</v>
      </c>
      <c r="BD1173" s="43" t="e">
        <f t="shared" si="334"/>
        <v>#DIV/0!</v>
      </c>
      <c r="BE1173" s="81">
        <f t="shared" si="335"/>
        <v>0</v>
      </c>
      <c r="BF1173" s="81">
        <f t="shared" si="336"/>
        <v>0</v>
      </c>
      <c r="BG1173" s="81">
        <f t="shared" si="337"/>
        <v>0</v>
      </c>
      <c r="BH1173" s="81">
        <f t="shared" si="338"/>
        <v>0</v>
      </c>
      <c r="BI1173" s="81">
        <f t="shared" si="339"/>
        <v>0</v>
      </c>
    </row>
    <row r="1174" spans="1:61" ht="17.25" thickTop="1" thickBot="1">
      <c r="A1174" s="70"/>
      <c r="B1174" s="71"/>
      <c r="C1174" s="3"/>
      <c r="D1174" s="45"/>
      <c r="E1174" s="45"/>
      <c r="F1174" s="45">
        <f t="shared" si="326"/>
        <v>0</v>
      </c>
      <c r="G1174" s="3"/>
      <c r="H1174" s="3"/>
      <c r="I1174" s="39"/>
      <c r="J1174" s="45">
        <f t="shared" si="327"/>
        <v>0</v>
      </c>
      <c r="K1174" s="45">
        <f t="shared" si="328"/>
        <v>0</v>
      </c>
      <c r="L1174" s="3"/>
      <c r="M1174" s="72"/>
      <c r="N1174" s="73"/>
      <c r="O1174" s="45">
        <f t="shared" si="329"/>
        <v>0</v>
      </c>
      <c r="P1174" s="71"/>
      <c r="Q1174" s="74"/>
      <c r="R1174" s="74"/>
      <c r="S1174" s="75"/>
      <c r="T1174" s="76"/>
      <c r="U1174" s="70"/>
      <c r="V1174" s="3"/>
      <c r="W1174" s="3"/>
      <c r="X1174" s="3"/>
      <c r="Y1174" s="39"/>
      <c r="Z1174" s="91">
        <f t="shared" si="330"/>
        <v>0</v>
      </c>
      <c r="AA1174" s="92">
        <f t="shared" si="331"/>
        <v>0</v>
      </c>
      <c r="AB1174" s="71"/>
      <c r="AC1174" s="3"/>
      <c r="AD1174" s="71"/>
      <c r="AE1174" s="78"/>
      <c r="AF1174" s="78"/>
      <c r="AG1174" s="3"/>
      <c r="AH1174" s="3"/>
      <c r="AI1174" s="79"/>
      <c r="AJ1174" s="3"/>
      <c r="AK1174" s="71"/>
      <c r="AL1174" s="3"/>
      <c r="AM1174" s="71"/>
      <c r="AN1174" s="71"/>
      <c r="AO1174" s="3"/>
      <c r="AP1174" s="76"/>
      <c r="AQ1174" s="74"/>
      <c r="AR1174" s="3"/>
      <c r="AS1174" s="3"/>
      <c r="AT1174" s="3"/>
      <c r="AU1174" s="3"/>
      <c r="AV1174" s="3"/>
      <c r="AW1174" s="1"/>
      <c r="AX1174" s="1"/>
      <c r="AY1174" s="1">
        <f t="shared" si="332"/>
        <v>0</v>
      </c>
      <c r="AZ1174" s="3"/>
      <c r="BA1174" s="3"/>
      <c r="BB1174" s="3"/>
      <c r="BC1174" s="43" t="e">
        <f t="shared" si="333"/>
        <v>#DIV/0!</v>
      </c>
      <c r="BD1174" s="43" t="e">
        <f t="shared" si="334"/>
        <v>#DIV/0!</v>
      </c>
      <c r="BE1174" s="81">
        <f t="shared" si="335"/>
        <v>0</v>
      </c>
      <c r="BF1174" s="81">
        <f t="shared" si="336"/>
        <v>0</v>
      </c>
      <c r="BG1174" s="81">
        <f t="shared" si="337"/>
        <v>0</v>
      </c>
      <c r="BH1174" s="81">
        <f t="shared" si="338"/>
        <v>0</v>
      </c>
      <c r="BI1174" s="81">
        <f t="shared" si="339"/>
        <v>0</v>
      </c>
    </row>
    <row r="1175" spans="1:61" ht="17.25" thickTop="1" thickBot="1">
      <c r="A1175" s="70"/>
      <c r="B1175" s="71"/>
      <c r="C1175" s="3"/>
      <c r="D1175" s="45"/>
      <c r="E1175" s="45"/>
      <c r="F1175" s="45">
        <f t="shared" si="326"/>
        <v>0</v>
      </c>
      <c r="G1175" s="3"/>
      <c r="H1175" s="3"/>
      <c r="I1175" s="39"/>
      <c r="J1175" s="45">
        <f t="shared" si="327"/>
        <v>0</v>
      </c>
      <c r="K1175" s="45">
        <f t="shared" si="328"/>
        <v>0</v>
      </c>
      <c r="L1175" s="3"/>
      <c r="M1175" s="72"/>
      <c r="N1175" s="73"/>
      <c r="O1175" s="45">
        <f t="shared" si="329"/>
        <v>0</v>
      </c>
      <c r="P1175" s="71"/>
      <c r="Q1175" s="74"/>
      <c r="R1175" s="74"/>
      <c r="S1175" s="75"/>
      <c r="T1175" s="76"/>
      <c r="U1175" s="70"/>
      <c r="V1175" s="3"/>
      <c r="W1175" s="3"/>
      <c r="X1175" s="3"/>
      <c r="Y1175" s="39"/>
      <c r="Z1175" s="91">
        <f t="shared" si="330"/>
        <v>0</v>
      </c>
      <c r="AA1175" s="92">
        <f t="shared" si="331"/>
        <v>0</v>
      </c>
      <c r="AB1175" s="71"/>
      <c r="AC1175" s="3"/>
      <c r="AD1175" s="71"/>
      <c r="AE1175" s="78"/>
      <c r="AF1175" s="78"/>
      <c r="AG1175" s="3"/>
      <c r="AH1175" s="3"/>
      <c r="AI1175" s="79"/>
      <c r="AJ1175" s="3"/>
      <c r="AK1175" s="71"/>
      <c r="AL1175" s="3"/>
      <c r="AM1175" s="71"/>
      <c r="AN1175" s="71"/>
      <c r="AO1175" s="3"/>
      <c r="AP1175" s="76"/>
      <c r="AQ1175" s="74"/>
      <c r="AR1175" s="3"/>
      <c r="AS1175" s="3"/>
      <c r="AT1175" s="3"/>
      <c r="AU1175" s="3"/>
      <c r="AV1175" s="3"/>
      <c r="AW1175" s="1"/>
      <c r="AX1175" s="1"/>
      <c r="AY1175" s="1">
        <f t="shared" si="332"/>
        <v>0</v>
      </c>
      <c r="AZ1175" s="3"/>
      <c r="BA1175" s="3"/>
      <c r="BB1175" s="3"/>
      <c r="BC1175" s="43" t="e">
        <f t="shared" si="333"/>
        <v>#DIV/0!</v>
      </c>
      <c r="BD1175" s="43" t="e">
        <f t="shared" si="334"/>
        <v>#DIV/0!</v>
      </c>
      <c r="BE1175" s="81">
        <f t="shared" si="335"/>
        <v>0</v>
      </c>
      <c r="BF1175" s="81">
        <f t="shared" si="336"/>
        <v>0</v>
      </c>
      <c r="BG1175" s="81">
        <f t="shared" si="337"/>
        <v>0</v>
      </c>
      <c r="BH1175" s="81">
        <f t="shared" si="338"/>
        <v>0</v>
      </c>
      <c r="BI1175" s="81">
        <f t="shared" si="339"/>
        <v>0</v>
      </c>
    </row>
    <row r="1176" spans="1:61" ht="17.25" thickTop="1" thickBot="1">
      <c r="A1176" s="70"/>
      <c r="B1176" s="71"/>
      <c r="C1176" s="3"/>
      <c r="D1176" s="45"/>
      <c r="E1176" s="45"/>
      <c r="F1176" s="45">
        <f t="shared" si="326"/>
        <v>0</v>
      </c>
      <c r="G1176" s="3"/>
      <c r="H1176" s="3"/>
      <c r="I1176" s="39"/>
      <c r="J1176" s="45">
        <f t="shared" si="327"/>
        <v>0</v>
      </c>
      <c r="K1176" s="45">
        <f t="shared" si="328"/>
        <v>0</v>
      </c>
      <c r="L1176" s="3"/>
      <c r="M1176" s="72"/>
      <c r="N1176" s="73"/>
      <c r="O1176" s="45">
        <f t="shared" si="329"/>
        <v>0</v>
      </c>
      <c r="P1176" s="71"/>
      <c r="Q1176" s="74"/>
      <c r="R1176" s="74"/>
      <c r="S1176" s="75"/>
      <c r="T1176" s="76"/>
      <c r="U1176" s="70"/>
      <c r="V1176" s="3"/>
      <c r="W1176" s="3"/>
      <c r="X1176" s="3"/>
      <c r="Y1176" s="39"/>
      <c r="Z1176" s="91">
        <f t="shared" si="330"/>
        <v>0</v>
      </c>
      <c r="AA1176" s="92">
        <f t="shared" si="331"/>
        <v>0</v>
      </c>
      <c r="AB1176" s="71"/>
      <c r="AC1176" s="3"/>
      <c r="AD1176" s="71"/>
      <c r="AE1176" s="78"/>
      <c r="AF1176" s="78"/>
      <c r="AG1176" s="3"/>
      <c r="AH1176" s="3"/>
      <c r="AI1176" s="79"/>
      <c r="AJ1176" s="3"/>
      <c r="AK1176" s="71"/>
      <c r="AL1176" s="3"/>
      <c r="AM1176" s="71"/>
      <c r="AN1176" s="71"/>
      <c r="AO1176" s="3"/>
      <c r="AP1176" s="76"/>
      <c r="AQ1176" s="74"/>
      <c r="AR1176" s="3"/>
      <c r="AS1176" s="3"/>
      <c r="AT1176" s="3"/>
      <c r="AU1176" s="3"/>
      <c r="AV1176" s="3"/>
      <c r="AW1176" s="1"/>
      <c r="AX1176" s="1"/>
      <c r="AY1176" s="1">
        <f t="shared" si="332"/>
        <v>0</v>
      </c>
      <c r="AZ1176" s="3"/>
      <c r="BA1176" s="3"/>
      <c r="BB1176" s="3"/>
      <c r="BC1176" s="43" t="e">
        <f t="shared" si="333"/>
        <v>#DIV/0!</v>
      </c>
      <c r="BD1176" s="43" t="e">
        <f t="shared" si="334"/>
        <v>#DIV/0!</v>
      </c>
      <c r="BE1176" s="81">
        <f t="shared" si="335"/>
        <v>0</v>
      </c>
      <c r="BF1176" s="81">
        <f t="shared" si="336"/>
        <v>0</v>
      </c>
      <c r="BG1176" s="81">
        <f t="shared" si="337"/>
        <v>0</v>
      </c>
      <c r="BH1176" s="81">
        <f t="shared" si="338"/>
        <v>0</v>
      </c>
      <c r="BI1176" s="81">
        <f t="shared" si="339"/>
        <v>0</v>
      </c>
    </row>
    <row r="1177" spans="1:61" ht="17.25" thickTop="1" thickBot="1">
      <c r="A1177" s="70"/>
      <c r="B1177" s="71"/>
      <c r="C1177" s="3"/>
      <c r="D1177" s="45"/>
      <c r="E1177" s="45"/>
      <c r="F1177" s="45">
        <f t="shared" si="326"/>
        <v>0</v>
      </c>
      <c r="G1177" s="3"/>
      <c r="H1177" s="3"/>
      <c r="I1177" s="39"/>
      <c r="J1177" s="45">
        <f t="shared" si="327"/>
        <v>0</v>
      </c>
      <c r="K1177" s="45">
        <f t="shared" si="328"/>
        <v>0</v>
      </c>
      <c r="L1177" s="3"/>
      <c r="M1177" s="72"/>
      <c r="N1177" s="73"/>
      <c r="O1177" s="45">
        <f t="shared" si="329"/>
        <v>0</v>
      </c>
      <c r="P1177" s="71"/>
      <c r="Q1177" s="74"/>
      <c r="R1177" s="74"/>
      <c r="S1177" s="75"/>
      <c r="T1177" s="76"/>
      <c r="U1177" s="70"/>
      <c r="V1177" s="3"/>
      <c r="W1177" s="3"/>
      <c r="X1177" s="3"/>
      <c r="Y1177" s="39"/>
      <c r="Z1177" s="91">
        <f t="shared" si="330"/>
        <v>0</v>
      </c>
      <c r="AA1177" s="92">
        <f t="shared" si="331"/>
        <v>0</v>
      </c>
      <c r="AB1177" s="71"/>
      <c r="AC1177" s="3"/>
      <c r="AD1177" s="71"/>
      <c r="AE1177" s="78"/>
      <c r="AF1177" s="78"/>
      <c r="AG1177" s="3"/>
      <c r="AH1177" s="3"/>
      <c r="AI1177" s="79"/>
      <c r="AJ1177" s="3"/>
      <c r="AK1177" s="71"/>
      <c r="AL1177" s="3"/>
      <c r="AM1177" s="71"/>
      <c r="AN1177" s="71"/>
      <c r="AO1177" s="3"/>
      <c r="AP1177" s="76"/>
      <c r="AQ1177" s="74"/>
      <c r="AR1177" s="3"/>
      <c r="AS1177" s="3"/>
      <c r="AT1177" s="3"/>
      <c r="AU1177" s="3"/>
      <c r="AV1177" s="3"/>
      <c r="AW1177" s="1"/>
      <c r="AX1177" s="1"/>
      <c r="AY1177" s="1">
        <f t="shared" si="332"/>
        <v>0</v>
      </c>
      <c r="AZ1177" s="3"/>
      <c r="BA1177" s="3"/>
      <c r="BB1177" s="3"/>
      <c r="BC1177" s="43" t="e">
        <f t="shared" si="333"/>
        <v>#DIV/0!</v>
      </c>
      <c r="BD1177" s="43" t="e">
        <f t="shared" si="334"/>
        <v>#DIV/0!</v>
      </c>
      <c r="BE1177" s="81">
        <f t="shared" si="335"/>
        <v>0</v>
      </c>
      <c r="BF1177" s="81">
        <f t="shared" si="336"/>
        <v>0</v>
      </c>
      <c r="BG1177" s="81">
        <f t="shared" si="337"/>
        <v>0</v>
      </c>
      <c r="BH1177" s="81">
        <f t="shared" si="338"/>
        <v>0</v>
      </c>
      <c r="BI1177" s="81">
        <f t="shared" si="339"/>
        <v>0</v>
      </c>
    </row>
    <row r="1178" spans="1:61" ht="17.25" thickTop="1" thickBot="1">
      <c r="A1178" s="70"/>
      <c r="B1178" s="71"/>
      <c r="C1178" s="3"/>
      <c r="D1178" s="45"/>
      <c r="E1178" s="45"/>
      <c r="F1178" s="45">
        <f t="shared" si="326"/>
        <v>0</v>
      </c>
      <c r="G1178" s="3"/>
      <c r="H1178" s="3"/>
      <c r="I1178" s="39"/>
      <c r="J1178" s="45">
        <f t="shared" si="327"/>
        <v>0</v>
      </c>
      <c r="K1178" s="45">
        <f t="shared" si="328"/>
        <v>0</v>
      </c>
      <c r="L1178" s="3"/>
      <c r="M1178" s="72"/>
      <c r="N1178" s="73"/>
      <c r="O1178" s="45">
        <f t="shared" si="329"/>
        <v>0</v>
      </c>
      <c r="P1178" s="71"/>
      <c r="Q1178" s="74"/>
      <c r="R1178" s="74"/>
      <c r="S1178" s="75"/>
      <c r="T1178" s="76"/>
      <c r="U1178" s="70"/>
      <c r="V1178" s="3"/>
      <c r="W1178" s="3"/>
      <c r="X1178" s="3"/>
      <c r="Y1178" s="39"/>
      <c r="Z1178" s="91">
        <f t="shared" si="330"/>
        <v>0</v>
      </c>
      <c r="AA1178" s="92">
        <f t="shared" si="331"/>
        <v>0</v>
      </c>
      <c r="AB1178" s="71"/>
      <c r="AC1178" s="3"/>
      <c r="AD1178" s="71"/>
      <c r="AE1178" s="78"/>
      <c r="AF1178" s="78"/>
      <c r="AG1178" s="3"/>
      <c r="AH1178" s="3"/>
      <c r="AI1178" s="79"/>
      <c r="AJ1178" s="3"/>
      <c r="AK1178" s="71"/>
      <c r="AL1178" s="3"/>
      <c r="AM1178" s="71"/>
      <c r="AN1178" s="71"/>
      <c r="AO1178" s="3"/>
      <c r="AP1178" s="76"/>
      <c r="AQ1178" s="74"/>
      <c r="AR1178" s="3"/>
      <c r="AS1178" s="3"/>
      <c r="AT1178" s="3"/>
      <c r="AU1178" s="3"/>
      <c r="AV1178" s="3"/>
      <c r="AW1178" s="1"/>
      <c r="AX1178" s="1"/>
      <c r="AY1178" s="1">
        <f t="shared" si="332"/>
        <v>0</v>
      </c>
      <c r="AZ1178" s="3"/>
      <c r="BA1178" s="3"/>
      <c r="BB1178" s="3"/>
      <c r="BC1178" s="43" t="e">
        <f t="shared" si="333"/>
        <v>#DIV/0!</v>
      </c>
      <c r="BD1178" s="43" t="e">
        <f t="shared" si="334"/>
        <v>#DIV/0!</v>
      </c>
      <c r="BE1178" s="81">
        <f t="shared" si="335"/>
        <v>0</v>
      </c>
      <c r="BF1178" s="81">
        <f t="shared" si="336"/>
        <v>0</v>
      </c>
      <c r="BG1178" s="81">
        <f t="shared" si="337"/>
        <v>0</v>
      </c>
      <c r="BH1178" s="81">
        <f t="shared" si="338"/>
        <v>0</v>
      </c>
      <c r="BI1178" s="81">
        <f t="shared" si="339"/>
        <v>0</v>
      </c>
    </row>
    <row r="1179" spans="1:61" ht="17.25" thickTop="1" thickBot="1">
      <c r="A1179" s="70"/>
      <c r="B1179" s="71"/>
      <c r="C1179" s="3"/>
      <c r="D1179" s="45"/>
      <c r="E1179" s="45"/>
      <c r="F1179" s="45">
        <f t="shared" si="326"/>
        <v>0</v>
      </c>
      <c r="G1179" s="3"/>
      <c r="H1179" s="3"/>
      <c r="I1179" s="39"/>
      <c r="J1179" s="45">
        <f t="shared" si="327"/>
        <v>0</v>
      </c>
      <c r="K1179" s="45">
        <f t="shared" si="328"/>
        <v>0</v>
      </c>
      <c r="L1179" s="3"/>
      <c r="M1179" s="72"/>
      <c r="N1179" s="73"/>
      <c r="O1179" s="45">
        <f t="shared" si="329"/>
        <v>0</v>
      </c>
      <c r="P1179" s="71"/>
      <c r="Q1179" s="74"/>
      <c r="R1179" s="74"/>
      <c r="S1179" s="75"/>
      <c r="T1179" s="76"/>
      <c r="U1179" s="70"/>
      <c r="V1179" s="3"/>
      <c r="W1179" s="3"/>
      <c r="X1179" s="3"/>
      <c r="Y1179" s="39"/>
      <c r="Z1179" s="91">
        <f t="shared" si="330"/>
        <v>0</v>
      </c>
      <c r="AA1179" s="92">
        <f t="shared" si="331"/>
        <v>0</v>
      </c>
      <c r="AB1179" s="71"/>
      <c r="AC1179" s="3"/>
      <c r="AD1179" s="71"/>
      <c r="AE1179" s="78"/>
      <c r="AF1179" s="78"/>
      <c r="AG1179" s="3"/>
      <c r="AH1179" s="3"/>
      <c r="AI1179" s="79"/>
      <c r="AJ1179" s="3"/>
      <c r="AK1179" s="71"/>
      <c r="AL1179" s="3"/>
      <c r="AM1179" s="71"/>
      <c r="AN1179" s="71"/>
      <c r="AO1179" s="3"/>
      <c r="AP1179" s="76"/>
      <c r="AQ1179" s="74"/>
      <c r="AR1179" s="3"/>
      <c r="AS1179" s="3"/>
      <c r="AT1179" s="3"/>
      <c r="AU1179" s="3"/>
      <c r="AV1179" s="3"/>
      <c r="AW1179" s="1"/>
      <c r="AX1179" s="1"/>
      <c r="AY1179" s="1">
        <f t="shared" si="332"/>
        <v>0</v>
      </c>
      <c r="AZ1179" s="3"/>
      <c r="BA1179" s="3"/>
      <c r="BB1179" s="3"/>
      <c r="BC1179" s="43" t="e">
        <f t="shared" si="333"/>
        <v>#DIV/0!</v>
      </c>
      <c r="BD1179" s="43" t="e">
        <f t="shared" si="334"/>
        <v>#DIV/0!</v>
      </c>
      <c r="BE1179" s="81">
        <f t="shared" si="335"/>
        <v>0</v>
      </c>
      <c r="BF1179" s="81">
        <f t="shared" si="336"/>
        <v>0</v>
      </c>
      <c r="BG1179" s="81">
        <f t="shared" si="337"/>
        <v>0</v>
      </c>
      <c r="BH1179" s="81">
        <f t="shared" si="338"/>
        <v>0</v>
      </c>
      <c r="BI1179" s="81">
        <f t="shared" si="339"/>
        <v>0</v>
      </c>
    </row>
    <row r="1180" spans="1:61" ht="17.25" thickTop="1" thickBot="1">
      <c r="A1180" s="70"/>
      <c r="B1180" s="71"/>
      <c r="C1180" s="3"/>
      <c r="D1180" s="45"/>
      <c r="E1180" s="45"/>
      <c r="F1180" s="45">
        <f t="shared" si="326"/>
        <v>0</v>
      </c>
      <c r="G1180" s="3"/>
      <c r="H1180" s="3"/>
      <c r="I1180" s="39"/>
      <c r="J1180" s="45">
        <f t="shared" si="327"/>
        <v>0</v>
      </c>
      <c r="K1180" s="45">
        <f t="shared" si="328"/>
        <v>0</v>
      </c>
      <c r="L1180" s="3"/>
      <c r="M1180" s="72"/>
      <c r="N1180" s="73"/>
      <c r="O1180" s="45">
        <f t="shared" si="329"/>
        <v>0</v>
      </c>
      <c r="P1180" s="71"/>
      <c r="Q1180" s="74"/>
      <c r="R1180" s="74"/>
      <c r="S1180" s="75"/>
      <c r="T1180" s="76"/>
      <c r="U1180" s="70"/>
      <c r="V1180" s="3"/>
      <c r="W1180" s="3"/>
      <c r="X1180" s="3"/>
      <c r="Y1180" s="39"/>
      <c r="Z1180" s="91">
        <f t="shared" si="330"/>
        <v>0</v>
      </c>
      <c r="AA1180" s="92">
        <f t="shared" si="331"/>
        <v>0</v>
      </c>
      <c r="AB1180" s="71"/>
      <c r="AC1180" s="3"/>
      <c r="AD1180" s="71"/>
      <c r="AE1180" s="78"/>
      <c r="AF1180" s="78"/>
      <c r="AG1180" s="3"/>
      <c r="AH1180" s="3"/>
      <c r="AI1180" s="79"/>
      <c r="AJ1180" s="3"/>
      <c r="AK1180" s="71"/>
      <c r="AL1180" s="3"/>
      <c r="AM1180" s="71"/>
      <c r="AN1180" s="71"/>
      <c r="AO1180" s="3"/>
      <c r="AP1180" s="76"/>
      <c r="AQ1180" s="74"/>
      <c r="AR1180" s="3"/>
      <c r="AS1180" s="3"/>
      <c r="AT1180" s="3"/>
      <c r="AU1180" s="3"/>
      <c r="AV1180" s="3"/>
      <c r="AW1180" s="1"/>
      <c r="AX1180" s="1"/>
      <c r="AY1180" s="1">
        <f t="shared" si="332"/>
        <v>0</v>
      </c>
      <c r="AZ1180" s="3"/>
      <c r="BA1180" s="3"/>
      <c r="BB1180" s="3"/>
      <c r="BC1180" s="43" t="e">
        <f t="shared" si="333"/>
        <v>#DIV/0!</v>
      </c>
      <c r="BD1180" s="43" t="e">
        <f t="shared" si="334"/>
        <v>#DIV/0!</v>
      </c>
      <c r="BE1180" s="81">
        <f t="shared" si="335"/>
        <v>0</v>
      </c>
      <c r="BF1180" s="81">
        <f t="shared" si="336"/>
        <v>0</v>
      </c>
      <c r="BG1180" s="81">
        <f t="shared" si="337"/>
        <v>0</v>
      </c>
      <c r="BH1180" s="81">
        <f t="shared" si="338"/>
        <v>0</v>
      </c>
      <c r="BI1180" s="81">
        <f t="shared" si="339"/>
        <v>0</v>
      </c>
    </row>
    <row r="1181" spans="1:61" ht="17.25" thickTop="1" thickBot="1">
      <c r="A1181" s="70"/>
      <c r="B1181" s="71"/>
      <c r="C1181" s="3"/>
      <c r="D1181" s="45"/>
      <c r="E1181" s="45"/>
      <c r="F1181" s="45">
        <f t="shared" si="326"/>
        <v>0</v>
      </c>
      <c r="G1181" s="3"/>
      <c r="H1181" s="3"/>
      <c r="I1181" s="39"/>
      <c r="J1181" s="45">
        <f t="shared" si="327"/>
        <v>0</v>
      </c>
      <c r="K1181" s="45">
        <f t="shared" si="328"/>
        <v>0</v>
      </c>
      <c r="L1181" s="3"/>
      <c r="M1181" s="72"/>
      <c r="N1181" s="73"/>
      <c r="O1181" s="45">
        <f t="shared" si="329"/>
        <v>0</v>
      </c>
      <c r="P1181" s="71"/>
      <c r="Q1181" s="74"/>
      <c r="R1181" s="74"/>
      <c r="S1181" s="75"/>
      <c r="T1181" s="76"/>
      <c r="U1181" s="70"/>
      <c r="V1181" s="3"/>
      <c r="W1181" s="3"/>
      <c r="X1181" s="3"/>
      <c r="Y1181" s="39"/>
      <c r="Z1181" s="91">
        <f t="shared" si="330"/>
        <v>0</v>
      </c>
      <c r="AA1181" s="92">
        <f t="shared" si="331"/>
        <v>0</v>
      </c>
      <c r="AB1181" s="71"/>
      <c r="AC1181" s="3"/>
      <c r="AD1181" s="71"/>
      <c r="AE1181" s="78"/>
      <c r="AF1181" s="78"/>
      <c r="AG1181" s="3"/>
      <c r="AH1181" s="3"/>
      <c r="AI1181" s="79"/>
      <c r="AJ1181" s="3"/>
      <c r="AK1181" s="71"/>
      <c r="AL1181" s="3"/>
      <c r="AM1181" s="71"/>
      <c r="AN1181" s="71"/>
      <c r="AO1181" s="3"/>
      <c r="AP1181" s="76"/>
      <c r="AQ1181" s="74"/>
      <c r="AR1181" s="3"/>
      <c r="AS1181" s="3"/>
      <c r="AT1181" s="3"/>
      <c r="AU1181" s="3"/>
      <c r="AV1181" s="3"/>
      <c r="AW1181" s="1"/>
      <c r="AX1181" s="1"/>
      <c r="AY1181" s="1">
        <f t="shared" si="332"/>
        <v>0</v>
      </c>
      <c r="AZ1181" s="3"/>
      <c r="BA1181" s="3"/>
      <c r="BB1181" s="3"/>
      <c r="BC1181" s="43" t="e">
        <f t="shared" si="333"/>
        <v>#DIV/0!</v>
      </c>
      <c r="BD1181" s="43" t="e">
        <f t="shared" si="334"/>
        <v>#DIV/0!</v>
      </c>
      <c r="BE1181" s="81">
        <f t="shared" si="335"/>
        <v>0</v>
      </c>
      <c r="BF1181" s="81">
        <f t="shared" si="336"/>
        <v>0</v>
      </c>
      <c r="BG1181" s="81">
        <f t="shared" si="337"/>
        <v>0</v>
      </c>
      <c r="BH1181" s="81">
        <f t="shared" si="338"/>
        <v>0</v>
      </c>
      <c r="BI1181" s="81">
        <f t="shared" si="339"/>
        <v>0</v>
      </c>
    </row>
    <row r="1182" spans="1:61" ht="17.25" thickTop="1" thickBot="1">
      <c r="A1182" s="70"/>
      <c r="B1182" s="71"/>
      <c r="C1182" s="3"/>
      <c r="D1182" s="45"/>
      <c r="E1182" s="45"/>
      <c r="F1182" s="45">
        <f t="shared" si="326"/>
        <v>0</v>
      </c>
      <c r="G1182" s="3"/>
      <c r="H1182" s="3"/>
      <c r="I1182" s="39"/>
      <c r="J1182" s="45">
        <f t="shared" si="327"/>
        <v>0</v>
      </c>
      <c r="K1182" s="45">
        <f t="shared" si="328"/>
        <v>0</v>
      </c>
      <c r="L1182" s="3"/>
      <c r="M1182" s="72"/>
      <c r="N1182" s="73"/>
      <c r="O1182" s="45">
        <f t="shared" si="329"/>
        <v>0</v>
      </c>
      <c r="P1182" s="71"/>
      <c r="Q1182" s="74"/>
      <c r="R1182" s="74"/>
      <c r="S1182" s="75"/>
      <c r="T1182" s="76"/>
      <c r="U1182" s="70"/>
      <c r="V1182" s="3"/>
      <c r="W1182" s="3"/>
      <c r="X1182" s="3"/>
      <c r="Y1182" s="39"/>
      <c r="Z1182" s="91">
        <f t="shared" si="330"/>
        <v>0</v>
      </c>
      <c r="AA1182" s="92">
        <f t="shared" si="331"/>
        <v>0</v>
      </c>
      <c r="AB1182" s="71"/>
      <c r="AC1182" s="3"/>
      <c r="AD1182" s="71"/>
      <c r="AE1182" s="78"/>
      <c r="AF1182" s="78"/>
      <c r="AG1182" s="3"/>
      <c r="AH1182" s="3"/>
      <c r="AI1182" s="79"/>
      <c r="AJ1182" s="3"/>
      <c r="AK1182" s="71"/>
      <c r="AL1182" s="3"/>
      <c r="AM1182" s="71"/>
      <c r="AN1182" s="71"/>
      <c r="AO1182" s="3"/>
      <c r="AP1182" s="76"/>
      <c r="AQ1182" s="74"/>
      <c r="AR1182" s="3"/>
      <c r="AS1182" s="3"/>
      <c r="AT1182" s="3"/>
      <c r="AU1182" s="3"/>
      <c r="AV1182" s="3"/>
      <c r="AW1182" s="1"/>
      <c r="AX1182" s="1"/>
      <c r="AY1182" s="1">
        <f t="shared" si="332"/>
        <v>0</v>
      </c>
      <c r="AZ1182" s="3"/>
      <c r="BA1182" s="3"/>
      <c r="BB1182" s="3"/>
      <c r="BC1182" s="43" t="e">
        <f t="shared" si="333"/>
        <v>#DIV/0!</v>
      </c>
      <c r="BD1182" s="43" t="e">
        <f t="shared" si="334"/>
        <v>#DIV/0!</v>
      </c>
      <c r="BE1182" s="81">
        <f t="shared" si="335"/>
        <v>0</v>
      </c>
      <c r="BF1182" s="81">
        <f t="shared" si="336"/>
        <v>0</v>
      </c>
      <c r="BG1182" s="81">
        <f t="shared" si="337"/>
        <v>0</v>
      </c>
      <c r="BH1182" s="81">
        <f t="shared" si="338"/>
        <v>0</v>
      </c>
      <c r="BI1182" s="81">
        <f t="shared" si="339"/>
        <v>0</v>
      </c>
    </row>
    <row r="1183" spans="1:61" ht="17.25" thickTop="1" thickBot="1">
      <c r="A1183" s="70"/>
      <c r="B1183" s="71"/>
      <c r="C1183" s="3"/>
      <c r="D1183" s="45"/>
      <c r="E1183" s="45"/>
      <c r="F1183" s="45">
        <f t="shared" si="326"/>
        <v>0</v>
      </c>
      <c r="G1183" s="3"/>
      <c r="H1183" s="3"/>
      <c r="I1183" s="39"/>
      <c r="J1183" s="45">
        <f t="shared" si="327"/>
        <v>0</v>
      </c>
      <c r="K1183" s="45">
        <f t="shared" si="328"/>
        <v>0</v>
      </c>
      <c r="L1183" s="3"/>
      <c r="M1183" s="72"/>
      <c r="N1183" s="73"/>
      <c r="O1183" s="45">
        <f t="shared" si="329"/>
        <v>0</v>
      </c>
      <c r="P1183" s="71"/>
      <c r="Q1183" s="74"/>
      <c r="R1183" s="74"/>
      <c r="S1183" s="75"/>
      <c r="T1183" s="76"/>
      <c r="U1183" s="70"/>
      <c r="V1183" s="3"/>
      <c r="W1183" s="3"/>
      <c r="X1183" s="3"/>
      <c r="Y1183" s="39"/>
      <c r="Z1183" s="91">
        <f t="shared" si="330"/>
        <v>0</v>
      </c>
      <c r="AA1183" s="92">
        <f t="shared" si="331"/>
        <v>0</v>
      </c>
      <c r="AB1183" s="71"/>
      <c r="AC1183" s="3"/>
      <c r="AD1183" s="71"/>
      <c r="AE1183" s="78"/>
      <c r="AF1183" s="78"/>
      <c r="AG1183" s="3"/>
      <c r="AH1183" s="3"/>
      <c r="AI1183" s="79"/>
      <c r="AJ1183" s="3"/>
      <c r="AK1183" s="71"/>
      <c r="AL1183" s="3"/>
      <c r="AM1183" s="71"/>
      <c r="AN1183" s="71"/>
      <c r="AO1183" s="3"/>
      <c r="AP1183" s="76"/>
      <c r="AQ1183" s="74"/>
      <c r="AR1183" s="3"/>
      <c r="AS1183" s="3"/>
      <c r="AT1183" s="3"/>
      <c r="AU1183" s="3"/>
      <c r="AV1183" s="3"/>
      <c r="AW1183" s="1"/>
      <c r="AX1183" s="1"/>
      <c r="AY1183" s="1">
        <f t="shared" si="332"/>
        <v>0</v>
      </c>
      <c r="AZ1183" s="3"/>
      <c r="BA1183" s="3"/>
      <c r="BB1183" s="3"/>
      <c r="BC1183" s="43" t="e">
        <f t="shared" si="333"/>
        <v>#DIV/0!</v>
      </c>
      <c r="BD1183" s="43" t="e">
        <f t="shared" si="334"/>
        <v>#DIV/0!</v>
      </c>
      <c r="BE1183" s="81">
        <f t="shared" si="335"/>
        <v>0</v>
      </c>
      <c r="BF1183" s="81">
        <f t="shared" si="336"/>
        <v>0</v>
      </c>
      <c r="BG1183" s="81">
        <f t="shared" si="337"/>
        <v>0</v>
      </c>
      <c r="BH1183" s="81">
        <f t="shared" si="338"/>
        <v>0</v>
      </c>
      <c r="BI1183" s="81">
        <f t="shared" si="339"/>
        <v>0</v>
      </c>
    </row>
    <row r="1184" spans="1:61" ht="17.25" thickTop="1" thickBot="1">
      <c r="A1184" s="70"/>
      <c r="B1184" s="71"/>
      <c r="C1184" s="3"/>
      <c r="D1184" s="45"/>
      <c r="E1184" s="45"/>
      <c r="F1184" s="45">
        <f t="shared" si="326"/>
        <v>0</v>
      </c>
      <c r="G1184" s="3"/>
      <c r="H1184" s="3"/>
      <c r="I1184" s="39"/>
      <c r="J1184" s="45">
        <f t="shared" si="327"/>
        <v>0</v>
      </c>
      <c r="K1184" s="45">
        <f t="shared" si="328"/>
        <v>0</v>
      </c>
      <c r="L1184" s="3"/>
      <c r="M1184" s="72"/>
      <c r="N1184" s="73"/>
      <c r="O1184" s="45">
        <f t="shared" si="329"/>
        <v>0</v>
      </c>
      <c r="P1184" s="71"/>
      <c r="Q1184" s="74"/>
      <c r="R1184" s="74"/>
      <c r="S1184" s="75"/>
      <c r="T1184" s="76"/>
      <c r="U1184" s="70"/>
      <c r="V1184" s="3"/>
      <c r="W1184" s="3"/>
      <c r="X1184" s="3"/>
      <c r="Y1184" s="39"/>
      <c r="Z1184" s="91">
        <f t="shared" si="330"/>
        <v>0</v>
      </c>
      <c r="AA1184" s="92">
        <f t="shared" si="331"/>
        <v>0</v>
      </c>
      <c r="AB1184" s="71"/>
      <c r="AC1184" s="3"/>
      <c r="AD1184" s="71"/>
      <c r="AE1184" s="78"/>
      <c r="AF1184" s="78"/>
      <c r="AG1184" s="3"/>
      <c r="AH1184" s="3"/>
      <c r="AI1184" s="79"/>
      <c r="AJ1184" s="3"/>
      <c r="AK1184" s="71"/>
      <c r="AL1184" s="3"/>
      <c r="AM1184" s="71"/>
      <c r="AN1184" s="71"/>
      <c r="AO1184" s="3"/>
      <c r="AP1184" s="76"/>
      <c r="AQ1184" s="74"/>
      <c r="AR1184" s="3"/>
      <c r="AS1184" s="3"/>
      <c r="AT1184" s="3"/>
      <c r="AU1184" s="3"/>
      <c r="AV1184" s="3"/>
      <c r="AW1184" s="1"/>
      <c r="AX1184" s="1"/>
      <c r="AY1184" s="1">
        <f t="shared" si="332"/>
        <v>0</v>
      </c>
      <c r="AZ1184" s="3"/>
      <c r="BA1184" s="3"/>
      <c r="BB1184" s="3"/>
      <c r="BC1184" s="43" t="e">
        <f t="shared" si="333"/>
        <v>#DIV/0!</v>
      </c>
      <c r="BD1184" s="43" t="e">
        <f t="shared" si="334"/>
        <v>#DIV/0!</v>
      </c>
      <c r="BE1184" s="81">
        <f t="shared" si="335"/>
        <v>0</v>
      </c>
      <c r="BF1184" s="81">
        <f t="shared" si="336"/>
        <v>0</v>
      </c>
      <c r="BG1184" s="81">
        <f t="shared" si="337"/>
        <v>0</v>
      </c>
      <c r="BH1184" s="81">
        <f t="shared" si="338"/>
        <v>0</v>
      </c>
      <c r="BI1184" s="81">
        <f t="shared" si="339"/>
        <v>0</v>
      </c>
    </row>
    <row r="1185" spans="1:61" ht="17.25" thickTop="1" thickBot="1">
      <c r="A1185" s="70"/>
      <c r="B1185" s="71"/>
      <c r="C1185" s="3"/>
      <c r="D1185" s="45"/>
      <c r="E1185" s="45"/>
      <c r="F1185" s="45">
        <f t="shared" si="326"/>
        <v>0</v>
      </c>
      <c r="G1185" s="3"/>
      <c r="H1185" s="3"/>
      <c r="I1185" s="39"/>
      <c r="J1185" s="45">
        <f t="shared" si="327"/>
        <v>0</v>
      </c>
      <c r="K1185" s="45">
        <f t="shared" si="328"/>
        <v>0</v>
      </c>
      <c r="L1185" s="3"/>
      <c r="M1185" s="72"/>
      <c r="N1185" s="73"/>
      <c r="O1185" s="45">
        <f t="shared" si="329"/>
        <v>0</v>
      </c>
      <c r="P1185" s="71"/>
      <c r="Q1185" s="74"/>
      <c r="R1185" s="74"/>
      <c r="S1185" s="75"/>
      <c r="T1185" s="76"/>
      <c r="U1185" s="70"/>
      <c r="V1185" s="3"/>
      <c r="W1185" s="3"/>
      <c r="X1185" s="3"/>
      <c r="Y1185" s="39"/>
      <c r="Z1185" s="91">
        <f t="shared" si="330"/>
        <v>0</v>
      </c>
      <c r="AA1185" s="92">
        <f t="shared" si="331"/>
        <v>0</v>
      </c>
      <c r="AB1185" s="71"/>
      <c r="AC1185" s="3"/>
      <c r="AD1185" s="71"/>
      <c r="AE1185" s="78"/>
      <c r="AF1185" s="78"/>
      <c r="AG1185" s="3"/>
      <c r="AH1185" s="3"/>
      <c r="AI1185" s="79"/>
      <c r="AJ1185" s="3"/>
      <c r="AK1185" s="71"/>
      <c r="AL1185" s="3"/>
      <c r="AM1185" s="71"/>
      <c r="AN1185" s="71"/>
      <c r="AO1185" s="3"/>
      <c r="AP1185" s="76"/>
      <c r="AQ1185" s="74"/>
      <c r="AR1185" s="3"/>
      <c r="AS1185" s="3"/>
      <c r="AT1185" s="3"/>
      <c r="AU1185" s="3"/>
      <c r="AV1185" s="3"/>
      <c r="AW1185" s="1"/>
      <c r="AX1185" s="1"/>
      <c r="AY1185" s="1">
        <f t="shared" si="332"/>
        <v>0</v>
      </c>
      <c r="AZ1185" s="3"/>
      <c r="BA1185" s="3"/>
      <c r="BB1185" s="3"/>
      <c r="BC1185" s="43" t="e">
        <f t="shared" si="333"/>
        <v>#DIV/0!</v>
      </c>
      <c r="BD1185" s="43" t="e">
        <f t="shared" si="334"/>
        <v>#DIV/0!</v>
      </c>
      <c r="BE1185" s="81">
        <f t="shared" si="335"/>
        <v>0</v>
      </c>
      <c r="BF1185" s="81">
        <f t="shared" si="336"/>
        <v>0</v>
      </c>
      <c r="BG1185" s="81">
        <f t="shared" si="337"/>
        <v>0</v>
      </c>
      <c r="BH1185" s="81">
        <f t="shared" si="338"/>
        <v>0</v>
      </c>
      <c r="BI1185" s="81">
        <f t="shared" si="339"/>
        <v>0</v>
      </c>
    </row>
    <row r="1186" spans="1:61" ht="17.25" thickTop="1" thickBot="1">
      <c r="A1186" s="70"/>
      <c r="B1186" s="71"/>
      <c r="C1186" s="3"/>
      <c r="D1186" s="45"/>
      <c r="E1186" s="45"/>
      <c r="F1186" s="45">
        <f t="shared" si="326"/>
        <v>0</v>
      </c>
      <c r="G1186" s="3"/>
      <c r="H1186" s="3"/>
      <c r="I1186" s="39"/>
      <c r="J1186" s="45">
        <f t="shared" si="327"/>
        <v>0</v>
      </c>
      <c r="K1186" s="45">
        <f t="shared" si="328"/>
        <v>0</v>
      </c>
      <c r="L1186" s="3"/>
      <c r="M1186" s="72"/>
      <c r="N1186" s="73"/>
      <c r="O1186" s="45">
        <f t="shared" si="329"/>
        <v>0</v>
      </c>
      <c r="P1186" s="71"/>
      <c r="Q1186" s="74"/>
      <c r="R1186" s="74"/>
      <c r="S1186" s="75"/>
      <c r="T1186" s="76"/>
      <c r="U1186" s="70"/>
      <c r="V1186" s="3"/>
      <c r="W1186" s="3"/>
      <c r="X1186" s="3"/>
      <c r="Y1186" s="39"/>
      <c r="Z1186" s="91">
        <f t="shared" si="330"/>
        <v>0</v>
      </c>
      <c r="AA1186" s="92">
        <f t="shared" si="331"/>
        <v>0</v>
      </c>
      <c r="AB1186" s="71"/>
      <c r="AC1186" s="3"/>
      <c r="AD1186" s="71"/>
      <c r="AE1186" s="78"/>
      <c r="AF1186" s="78"/>
      <c r="AG1186" s="3"/>
      <c r="AH1186" s="3"/>
      <c r="AI1186" s="79"/>
      <c r="AJ1186" s="3"/>
      <c r="AK1186" s="71"/>
      <c r="AL1186" s="3"/>
      <c r="AM1186" s="71"/>
      <c r="AN1186" s="71"/>
      <c r="AO1186" s="3"/>
      <c r="AP1186" s="76"/>
      <c r="AQ1186" s="74"/>
      <c r="AR1186" s="3"/>
      <c r="AS1186" s="3"/>
      <c r="AT1186" s="3"/>
      <c r="AU1186" s="3"/>
      <c r="AV1186" s="3"/>
      <c r="AW1186" s="1"/>
      <c r="AX1186" s="1"/>
      <c r="AY1186" s="1">
        <f t="shared" si="332"/>
        <v>0</v>
      </c>
      <c r="AZ1186" s="3"/>
      <c r="BA1186" s="3"/>
      <c r="BB1186" s="3"/>
      <c r="BC1186" s="43" t="e">
        <f t="shared" si="333"/>
        <v>#DIV/0!</v>
      </c>
      <c r="BD1186" s="43" t="e">
        <f t="shared" si="334"/>
        <v>#DIV/0!</v>
      </c>
      <c r="BE1186" s="81">
        <f t="shared" si="335"/>
        <v>0</v>
      </c>
      <c r="BF1186" s="81">
        <f t="shared" si="336"/>
        <v>0</v>
      </c>
      <c r="BG1186" s="81">
        <f t="shared" si="337"/>
        <v>0</v>
      </c>
      <c r="BH1186" s="81">
        <f t="shared" si="338"/>
        <v>0</v>
      </c>
      <c r="BI1186" s="81">
        <f t="shared" si="339"/>
        <v>0</v>
      </c>
    </row>
    <row r="1187" spans="1:61" ht="17.25" thickTop="1" thickBot="1">
      <c r="A1187" s="70"/>
      <c r="B1187" s="71"/>
      <c r="C1187" s="3"/>
      <c r="D1187" s="45"/>
      <c r="E1187" s="45"/>
      <c r="F1187" s="45">
        <f t="shared" si="326"/>
        <v>0</v>
      </c>
      <c r="G1187" s="3"/>
      <c r="H1187" s="3"/>
      <c r="I1187" s="39"/>
      <c r="J1187" s="45">
        <f t="shared" si="327"/>
        <v>0</v>
      </c>
      <c r="K1187" s="45">
        <f t="shared" si="328"/>
        <v>0</v>
      </c>
      <c r="L1187" s="3"/>
      <c r="M1187" s="72"/>
      <c r="N1187" s="73"/>
      <c r="O1187" s="45">
        <f t="shared" si="329"/>
        <v>0</v>
      </c>
      <c r="P1187" s="71"/>
      <c r="Q1187" s="74"/>
      <c r="R1187" s="74"/>
      <c r="S1187" s="75"/>
      <c r="T1187" s="76"/>
      <c r="U1187" s="70"/>
      <c r="V1187" s="3"/>
      <c r="W1187" s="3"/>
      <c r="X1187" s="3"/>
      <c r="Y1187" s="39"/>
      <c r="Z1187" s="91">
        <f t="shared" si="330"/>
        <v>0</v>
      </c>
      <c r="AA1187" s="92">
        <f t="shared" si="331"/>
        <v>0</v>
      </c>
      <c r="AB1187" s="71"/>
      <c r="AC1187" s="3"/>
      <c r="AD1187" s="71"/>
      <c r="AE1187" s="78"/>
      <c r="AF1187" s="78"/>
      <c r="AG1187" s="3"/>
      <c r="AH1187" s="3"/>
      <c r="AI1187" s="79"/>
      <c r="AJ1187" s="3"/>
      <c r="AK1187" s="71"/>
      <c r="AL1187" s="3"/>
      <c r="AM1187" s="71"/>
      <c r="AN1187" s="71"/>
      <c r="AO1187" s="3"/>
      <c r="AP1187" s="76"/>
      <c r="AQ1187" s="74"/>
      <c r="AR1187" s="3"/>
      <c r="AS1187" s="3"/>
      <c r="AT1187" s="3"/>
      <c r="AU1187" s="3"/>
      <c r="AV1187" s="3"/>
      <c r="AW1187" s="1"/>
      <c r="AX1187" s="1"/>
      <c r="AY1187" s="1">
        <f t="shared" si="332"/>
        <v>0</v>
      </c>
      <c r="AZ1187" s="3"/>
      <c r="BA1187" s="3"/>
      <c r="BB1187" s="3"/>
      <c r="BC1187" s="43" t="e">
        <f t="shared" si="333"/>
        <v>#DIV/0!</v>
      </c>
      <c r="BD1187" s="43" t="e">
        <f t="shared" si="334"/>
        <v>#DIV/0!</v>
      </c>
      <c r="BE1187" s="81">
        <f t="shared" si="335"/>
        <v>0</v>
      </c>
      <c r="BF1187" s="81">
        <f t="shared" si="336"/>
        <v>0</v>
      </c>
      <c r="BG1187" s="81">
        <f t="shared" si="337"/>
        <v>0</v>
      </c>
      <c r="BH1187" s="81">
        <f t="shared" si="338"/>
        <v>0</v>
      </c>
      <c r="BI1187" s="81">
        <f t="shared" si="339"/>
        <v>0</v>
      </c>
    </row>
    <row r="1188" spans="1:61" ht="17.25" thickTop="1" thickBot="1">
      <c r="A1188" s="70"/>
      <c r="B1188" s="71"/>
      <c r="C1188" s="3"/>
      <c r="D1188" s="45"/>
      <c r="E1188" s="45"/>
      <c r="F1188" s="45">
        <f t="shared" ref="F1188:F1280" si="340">D1188+E1188</f>
        <v>0</v>
      </c>
      <c r="G1188" s="3"/>
      <c r="H1188" s="3"/>
      <c r="I1188" s="39"/>
      <c r="J1188" s="45">
        <f t="shared" ref="J1188:J1280" si="341">I1188/(1.13)</f>
        <v>0</v>
      </c>
      <c r="K1188" s="45">
        <f t="shared" ref="K1188:K1280" si="342">J1188*0.13</f>
        <v>0</v>
      </c>
      <c r="L1188" s="3"/>
      <c r="M1188" s="72"/>
      <c r="N1188" s="73"/>
      <c r="O1188" s="45">
        <f t="shared" ref="O1188:O1280" si="343">I1188-D1188</f>
        <v>0</v>
      </c>
      <c r="P1188" s="71"/>
      <c r="Q1188" s="74"/>
      <c r="R1188" s="74"/>
      <c r="S1188" s="75"/>
      <c r="T1188" s="76"/>
      <c r="U1188" s="70"/>
      <c r="V1188" s="3"/>
      <c r="W1188" s="3"/>
      <c r="X1188" s="3"/>
      <c r="Y1188" s="39"/>
      <c r="Z1188" s="91">
        <f t="shared" ref="Z1188:Z1280" si="344">IF(AG1188="Corporate",(I1188/2),IF(G1188="Club",I1188,(F1188+Y1188)))</f>
        <v>0</v>
      </c>
      <c r="AA1188" s="92">
        <f t="shared" ref="AA1188:AA1280" si="345">(F1188+Y1188)-I1188</f>
        <v>0</v>
      </c>
      <c r="AB1188" s="71"/>
      <c r="AC1188" s="3"/>
      <c r="AD1188" s="71"/>
      <c r="AE1188" s="78"/>
      <c r="AF1188" s="78"/>
      <c r="AG1188" s="3"/>
      <c r="AH1188" s="3"/>
      <c r="AI1188" s="79"/>
      <c r="AJ1188" s="3"/>
      <c r="AK1188" s="71"/>
      <c r="AL1188" s="3"/>
      <c r="AM1188" s="71"/>
      <c r="AN1188" s="71"/>
      <c r="AO1188" s="3"/>
      <c r="AP1188" s="76"/>
      <c r="AQ1188" s="74"/>
      <c r="AR1188" s="3"/>
      <c r="AS1188" s="3"/>
      <c r="AT1188" s="3"/>
      <c r="AU1188" s="3"/>
      <c r="AV1188" s="3"/>
      <c r="AW1188" s="1"/>
      <c r="AX1188" s="1"/>
      <c r="AY1188" s="1">
        <f t="shared" ref="AY1188:AY1280" si="346">(AW1188*35%)-AX1188</f>
        <v>0</v>
      </c>
      <c r="AZ1188" s="3"/>
      <c r="BA1188" s="3"/>
      <c r="BB1188" s="3"/>
      <c r="BC1188" s="43" t="e">
        <f t="shared" ref="BC1188:BC1280" si="347">D1188/I1188</f>
        <v>#DIV/0!</v>
      </c>
      <c r="BD1188" s="43" t="e">
        <f t="shared" ref="BD1188:BD1280" si="348">E1188/O1188</f>
        <v>#DIV/0!</v>
      </c>
      <c r="BE1188" s="81">
        <f t="shared" ref="BE1188:BE1280" si="349">LEN(Q1188)</f>
        <v>0</v>
      </c>
      <c r="BF1188" s="81">
        <f t="shared" ref="BF1188:BF1280" si="350">LEN(R1188)</f>
        <v>0</v>
      </c>
      <c r="BG1188" s="81">
        <f t="shared" ref="BG1188:BG1280" si="351">LEN(T1188)</f>
        <v>0</v>
      </c>
      <c r="BH1188" s="81">
        <f t="shared" ref="BH1188:BH1280" si="352">LEN(AP1188)</f>
        <v>0</v>
      </c>
      <c r="BI1188" s="81">
        <f t="shared" ref="BI1188:BI1280" si="353">LEN(AQ1188)</f>
        <v>0</v>
      </c>
    </row>
    <row r="1189" spans="1:61" ht="17.25" thickTop="1" thickBot="1">
      <c r="A1189" s="70"/>
      <c r="B1189" s="71"/>
      <c r="C1189" s="3"/>
      <c r="D1189" s="45"/>
      <c r="E1189" s="45"/>
      <c r="F1189" s="45">
        <f t="shared" si="340"/>
        <v>0</v>
      </c>
      <c r="G1189" s="3"/>
      <c r="H1189" s="3"/>
      <c r="I1189" s="39"/>
      <c r="J1189" s="45">
        <f t="shared" si="341"/>
        <v>0</v>
      </c>
      <c r="K1189" s="45">
        <f t="shared" si="342"/>
        <v>0</v>
      </c>
      <c r="L1189" s="3"/>
      <c r="M1189" s="72"/>
      <c r="N1189" s="73"/>
      <c r="O1189" s="45">
        <f t="shared" si="343"/>
        <v>0</v>
      </c>
      <c r="P1189" s="71"/>
      <c r="Q1189" s="74"/>
      <c r="R1189" s="74"/>
      <c r="S1189" s="75"/>
      <c r="T1189" s="76"/>
      <c r="U1189" s="70"/>
      <c r="V1189" s="3"/>
      <c r="W1189" s="3"/>
      <c r="X1189" s="3"/>
      <c r="Y1189" s="39"/>
      <c r="Z1189" s="91">
        <f t="shared" si="344"/>
        <v>0</v>
      </c>
      <c r="AA1189" s="92">
        <f t="shared" si="345"/>
        <v>0</v>
      </c>
      <c r="AB1189" s="71"/>
      <c r="AC1189" s="3"/>
      <c r="AD1189" s="71"/>
      <c r="AE1189" s="78"/>
      <c r="AF1189" s="78"/>
      <c r="AG1189" s="3"/>
      <c r="AH1189" s="3"/>
      <c r="AI1189" s="79"/>
      <c r="AJ1189" s="3"/>
      <c r="AK1189" s="71"/>
      <c r="AL1189" s="3"/>
      <c r="AM1189" s="71"/>
      <c r="AN1189" s="71"/>
      <c r="AO1189" s="3"/>
      <c r="AP1189" s="76"/>
      <c r="AQ1189" s="74"/>
      <c r="AR1189" s="3"/>
      <c r="AS1189" s="3"/>
      <c r="AT1189" s="3"/>
      <c r="AU1189" s="3"/>
      <c r="AV1189" s="3"/>
      <c r="AW1189" s="1"/>
      <c r="AX1189" s="1"/>
      <c r="AY1189" s="1">
        <f t="shared" si="346"/>
        <v>0</v>
      </c>
      <c r="AZ1189" s="3"/>
      <c r="BA1189" s="3"/>
      <c r="BB1189" s="3"/>
      <c r="BC1189" s="43" t="e">
        <f t="shared" si="347"/>
        <v>#DIV/0!</v>
      </c>
      <c r="BD1189" s="43" t="e">
        <f t="shared" si="348"/>
        <v>#DIV/0!</v>
      </c>
      <c r="BE1189" s="81">
        <f t="shared" si="349"/>
        <v>0</v>
      </c>
      <c r="BF1189" s="81">
        <f t="shared" si="350"/>
        <v>0</v>
      </c>
      <c r="BG1189" s="81">
        <f t="shared" si="351"/>
        <v>0</v>
      </c>
      <c r="BH1189" s="81">
        <f t="shared" si="352"/>
        <v>0</v>
      </c>
      <c r="BI1189" s="81">
        <f t="shared" si="353"/>
        <v>0</v>
      </c>
    </row>
    <row r="1190" spans="1:61" ht="17.25" thickTop="1" thickBot="1">
      <c r="A1190" s="70"/>
      <c r="B1190" s="71"/>
      <c r="C1190" s="3"/>
      <c r="D1190" s="45"/>
      <c r="E1190" s="45"/>
      <c r="F1190" s="45">
        <f t="shared" si="340"/>
        <v>0</v>
      </c>
      <c r="G1190" s="3"/>
      <c r="H1190" s="3"/>
      <c r="I1190" s="39"/>
      <c r="J1190" s="45">
        <f t="shared" si="341"/>
        <v>0</v>
      </c>
      <c r="K1190" s="45">
        <f t="shared" si="342"/>
        <v>0</v>
      </c>
      <c r="L1190" s="3"/>
      <c r="M1190" s="72"/>
      <c r="N1190" s="73"/>
      <c r="O1190" s="45">
        <f t="shared" si="343"/>
        <v>0</v>
      </c>
      <c r="P1190" s="71"/>
      <c r="Q1190" s="74"/>
      <c r="R1190" s="74"/>
      <c r="S1190" s="75"/>
      <c r="T1190" s="76"/>
      <c r="U1190" s="70"/>
      <c r="V1190" s="3"/>
      <c r="W1190" s="3"/>
      <c r="X1190" s="3"/>
      <c r="Y1190" s="39"/>
      <c r="Z1190" s="91">
        <f t="shared" si="344"/>
        <v>0</v>
      </c>
      <c r="AA1190" s="92">
        <f t="shared" si="345"/>
        <v>0</v>
      </c>
      <c r="AB1190" s="71"/>
      <c r="AC1190" s="3"/>
      <c r="AD1190" s="71"/>
      <c r="AE1190" s="78"/>
      <c r="AF1190" s="78"/>
      <c r="AG1190" s="3"/>
      <c r="AH1190" s="3"/>
      <c r="AI1190" s="79"/>
      <c r="AJ1190" s="3"/>
      <c r="AK1190" s="71"/>
      <c r="AL1190" s="3"/>
      <c r="AM1190" s="71"/>
      <c r="AN1190" s="71"/>
      <c r="AO1190" s="3"/>
      <c r="AP1190" s="76"/>
      <c r="AQ1190" s="74"/>
      <c r="AR1190" s="3"/>
      <c r="AS1190" s="3"/>
      <c r="AT1190" s="3"/>
      <c r="AU1190" s="3"/>
      <c r="AV1190" s="3"/>
      <c r="AW1190" s="1"/>
      <c r="AX1190" s="1"/>
      <c r="AY1190" s="1">
        <f t="shared" si="346"/>
        <v>0</v>
      </c>
      <c r="AZ1190" s="3"/>
      <c r="BA1190" s="3"/>
      <c r="BB1190" s="3"/>
      <c r="BC1190" s="43" t="e">
        <f t="shared" si="347"/>
        <v>#DIV/0!</v>
      </c>
      <c r="BD1190" s="43" t="e">
        <f t="shared" si="348"/>
        <v>#DIV/0!</v>
      </c>
      <c r="BE1190" s="81">
        <f t="shared" si="349"/>
        <v>0</v>
      </c>
      <c r="BF1190" s="81">
        <f t="shared" si="350"/>
        <v>0</v>
      </c>
      <c r="BG1190" s="81">
        <f t="shared" si="351"/>
        <v>0</v>
      </c>
      <c r="BH1190" s="81">
        <f t="shared" si="352"/>
        <v>0</v>
      </c>
      <c r="BI1190" s="81">
        <f t="shared" si="353"/>
        <v>0</v>
      </c>
    </row>
    <row r="1191" spans="1:61" ht="17.25" thickTop="1" thickBot="1">
      <c r="A1191" s="70"/>
      <c r="B1191" s="71"/>
      <c r="C1191" s="3"/>
      <c r="D1191" s="45"/>
      <c r="E1191" s="45"/>
      <c r="F1191" s="45">
        <f t="shared" si="340"/>
        <v>0</v>
      </c>
      <c r="G1191" s="3"/>
      <c r="H1191" s="3"/>
      <c r="I1191" s="39"/>
      <c r="J1191" s="45">
        <f t="shared" si="341"/>
        <v>0</v>
      </c>
      <c r="K1191" s="45">
        <f t="shared" si="342"/>
        <v>0</v>
      </c>
      <c r="L1191" s="3"/>
      <c r="M1191" s="72"/>
      <c r="N1191" s="73"/>
      <c r="O1191" s="45">
        <f t="shared" si="343"/>
        <v>0</v>
      </c>
      <c r="P1191" s="71"/>
      <c r="Q1191" s="74"/>
      <c r="R1191" s="74"/>
      <c r="S1191" s="75"/>
      <c r="T1191" s="76"/>
      <c r="U1191" s="70"/>
      <c r="V1191" s="3"/>
      <c r="W1191" s="3"/>
      <c r="X1191" s="3"/>
      <c r="Y1191" s="39"/>
      <c r="Z1191" s="91">
        <f t="shared" si="344"/>
        <v>0</v>
      </c>
      <c r="AA1191" s="92">
        <f t="shared" si="345"/>
        <v>0</v>
      </c>
      <c r="AB1191" s="71"/>
      <c r="AC1191" s="3"/>
      <c r="AD1191" s="71"/>
      <c r="AE1191" s="78"/>
      <c r="AF1191" s="78"/>
      <c r="AG1191" s="3"/>
      <c r="AH1191" s="3"/>
      <c r="AI1191" s="79"/>
      <c r="AJ1191" s="3"/>
      <c r="AK1191" s="71"/>
      <c r="AL1191" s="3"/>
      <c r="AM1191" s="71"/>
      <c r="AN1191" s="71"/>
      <c r="AO1191" s="3"/>
      <c r="AP1191" s="76"/>
      <c r="AQ1191" s="74"/>
      <c r="AR1191" s="3"/>
      <c r="AS1191" s="3"/>
      <c r="AT1191" s="3"/>
      <c r="AU1191" s="3"/>
      <c r="AV1191" s="3"/>
      <c r="AW1191" s="1"/>
      <c r="AX1191" s="1"/>
      <c r="AY1191" s="1">
        <f t="shared" si="346"/>
        <v>0</v>
      </c>
      <c r="AZ1191" s="3"/>
      <c r="BA1191" s="3"/>
      <c r="BB1191" s="3"/>
      <c r="BC1191" s="43" t="e">
        <f t="shared" si="347"/>
        <v>#DIV/0!</v>
      </c>
      <c r="BD1191" s="43" t="e">
        <f t="shared" si="348"/>
        <v>#DIV/0!</v>
      </c>
      <c r="BE1191" s="81">
        <f t="shared" si="349"/>
        <v>0</v>
      </c>
      <c r="BF1191" s="81">
        <f t="shared" si="350"/>
        <v>0</v>
      </c>
      <c r="BG1191" s="81">
        <f t="shared" si="351"/>
        <v>0</v>
      </c>
      <c r="BH1191" s="81">
        <f t="shared" si="352"/>
        <v>0</v>
      </c>
      <c r="BI1191" s="81">
        <f t="shared" si="353"/>
        <v>0</v>
      </c>
    </row>
    <row r="1192" spans="1:61" ht="17.25" thickTop="1" thickBot="1">
      <c r="A1192" s="70"/>
      <c r="B1192" s="71"/>
      <c r="C1192" s="3"/>
      <c r="D1192" s="45"/>
      <c r="E1192" s="45"/>
      <c r="F1192" s="45">
        <f t="shared" si="340"/>
        <v>0</v>
      </c>
      <c r="G1192" s="3"/>
      <c r="H1192" s="3"/>
      <c r="I1192" s="39"/>
      <c r="J1192" s="45">
        <f t="shared" si="341"/>
        <v>0</v>
      </c>
      <c r="K1192" s="45">
        <f t="shared" si="342"/>
        <v>0</v>
      </c>
      <c r="L1192" s="3"/>
      <c r="M1192" s="72"/>
      <c r="N1192" s="73"/>
      <c r="O1192" s="45">
        <f t="shared" si="343"/>
        <v>0</v>
      </c>
      <c r="P1192" s="71"/>
      <c r="Q1192" s="74"/>
      <c r="R1192" s="74"/>
      <c r="S1192" s="75"/>
      <c r="T1192" s="76"/>
      <c r="U1192" s="70"/>
      <c r="V1192" s="3"/>
      <c r="W1192" s="3"/>
      <c r="X1192" s="3"/>
      <c r="Y1192" s="39"/>
      <c r="Z1192" s="91">
        <f t="shared" si="344"/>
        <v>0</v>
      </c>
      <c r="AA1192" s="92">
        <f t="shared" si="345"/>
        <v>0</v>
      </c>
      <c r="AB1192" s="71"/>
      <c r="AC1192" s="3"/>
      <c r="AD1192" s="71"/>
      <c r="AE1192" s="78"/>
      <c r="AF1192" s="78"/>
      <c r="AG1192" s="3"/>
      <c r="AH1192" s="3"/>
      <c r="AI1192" s="79"/>
      <c r="AJ1192" s="3"/>
      <c r="AK1192" s="71"/>
      <c r="AL1192" s="3"/>
      <c r="AM1192" s="71"/>
      <c r="AN1192" s="71"/>
      <c r="AO1192" s="3"/>
      <c r="AP1192" s="76"/>
      <c r="AQ1192" s="74"/>
      <c r="AR1192" s="3"/>
      <c r="AS1192" s="3"/>
      <c r="AT1192" s="3"/>
      <c r="AU1192" s="3"/>
      <c r="AV1192" s="3"/>
      <c r="AW1192" s="1"/>
      <c r="AX1192" s="1"/>
      <c r="AY1192" s="1">
        <f t="shared" si="346"/>
        <v>0</v>
      </c>
      <c r="AZ1192" s="3"/>
      <c r="BA1192" s="3"/>
      <c r="BB1192" s="3"/>
      <c r="BC1192" s="43" t="e">
        <f t="shared" si="347"/>
        <v>#DIV/0!</v>
      </c>
      <c r="BD1192" s="43" t="e">
        <f t="shared" si="348"/>
        <v>#DIV/0!</v>
      </c>
      <c r="BE1192" s="81">
        <f t="shared" si="349"/>
        <v>0</v>
      </c>
      <c r="BF1192" s="81">
        <f t="shared" si="350"/>
        <v>0</v>
      </c>
      <c r="BG1192" s="81">
        <f t="shared" si="351"/>
        <v>0</v>
      </c>
      <c r="BH1192" s="81">
        <f t="shared" si="352"/>
        <v>0</v>
      </c>
      <c r="BI1192" s="81">
        <f t="shared" si="353"/>
        <v>0</v>
      </c>
    </row>
    <row r="1193" spans="1:61" ht="17.25" thickTop="1" thickBot="1">
      <c r="A1193" s="70"/>
      <c r="B1193" s="71"/>
      <c r="C1193" s="3"/>
      <c r="D1193" s="45"/>
      <c r="E1193" s="45"/>
      <c r="F1193" s="45">
        <f t="shared" si="340"/>
        <v>0</v>
      </c>
      <c r="G1193" s="3"/>
      <c r="H1193" s="3"/>
      <c r="I1193" s="39"/>
      <c r="J1193" s="45">
        <f t="shared" si="341"/>
        <v>0</v>
      </c>
      <c r="K1193" s="45">
        <f t="shared" si="342"/>
        <v>0</v>
      </c>
      <c r="L1193" s="3"/>
      <c r="M1193" s="72"/>
      <c r="N1193" s="73"/>
      <c r="O1193" s="45">
        <f t="shared" si="343"/>
        <v>0</v>
      </c>
      <c r="P1193" s="71"/>
      <c r="Q1193" s="74"/>
      <c r="R1193" s="74"/>
      <c r="S1193" s="75"/>
      <c r="T1193" s="76"/>
      <c r="U1193" s="70"/>
      <c r="V1193" s="3"/>
      <c r="W1193" s="3"/>
      <c r="X1193" s="3"/>
      <c r="Y1193" s="39"/>
      <c r="Z1193" s="91">
        <f t="shared" si="344"/>
        <v>0</v>
      </c>
      <c r="AA1193" s="92">
        <f t="shared" si="345"/>
        <v>0</v>
      </c>
      <c r="AB1193" s="71"/>
      <c r="AC1193" s="3"/>
      <c r="AD1193" s="71"/>
      <c r="AE1193" s="78"/>
      <c r="AF1193" s="78"/>
      <c r="AG1193" s="3"/>
      <c r="AH1193" s="3"/>
      <c r="AI1193" s="79"/>
      <c r="AJ1193" s="3"/>
      <c r="AK1193" s="71"/>
      <c r="AL1193" s="3"/>
      <c r="AM1193" s="71"/>
      <c r="AN1193" s="71"/>
      <c r="AO1193" s="3"/>
      <c r="AP1193" s="76"/>
      <c r="AQ1193" s="74"/>
      <c r="AR1193" s="3"/>
      <c r="AS1193" s="3"/>
      <c r="AT1193" s="3"/>
      <c r="AU1193" s="3"/>
      <c r="AV1193" s="3"/>
      <c r="AW1193" s="1"/>
      <c r="AX1193" s="1"/>
      <c r="AY1193" s="1">
        <f t="shared" si="346"/>
        <v>0</v>
      </c>
      <c r="AZ1193" s="3"/>
      <c r="BA1193" s="3"/>
      <c r="BB1193" s="3"/>
      <c r="BC1193" s="43" t="e">
        <f t="shared" si="347"/>
        <v>#DIV/0!</v>
      </c>
      <c r="BD1193" s="43" t="e">
        <f t="shared" si="348"/>
        <v>#DIV/0!</v>
      </c>
      <c r="BE1193" s="81">
        <f t="shared" si="349"/>
        <v>0</v>
      </c>
      <c r="BF1193" s="81">
        <f t="shared" si="350"/>
        <v>0</v>
      </c>
      <c r="BG1193" s="81">
        <f t="shared" si="351"/>
        <v>0</v>
      </c>
      <c r="BH1193" s="81">
        <f t="shared" si="352"/>
        <v>0</v>
      </c>
      <c r="BI1193" s="81">
        <f t="shared" si="353"/>
        <v>0</v>
      </c>
    </row>
    <row r="1194" spans="1:61" ht="17.25" thickTop="1" thickBot="1">
      <c r="A1194" s="70"/>
      <c r="B1194" s="71"/>
      <c r="C1194" s="3"/>
      <c r="D1194" s="45"/>
      <c r="E1194" s="45"/>
      <c r="F1194" s="45">
        <f t="shared" si="340"/>
        <v>0</v>
      </c>
      <c r="G1194" s="3"/>
      <c r="H1194" s="3"/>
      <c r="I1194" s="39"/>
      <c r="J1194" s="45">
        <f t="shared" si="341"/>
        <v>0</v>
      </c>
      <c r="K1194" s="45">
        <f t="shared" si="342"/>
        <v>0</v>
      </c>
      <c r="L1194" s="3"/>
      <c r="M1194" s="72"/>
      <c r="N1194" s="73"/>
      <c r="O1194" s="45">
        <f t="shared" si="343"/>
        <v>0</v>
      </c>
      <c r="P1194" s="71"/>
      <c r="Q1194" s="74"/>
      <c r="R1194" s="74"/>
      <c r="S1194" s="75"/>
      <c r="T1194" s="76"/>
      <c r="U1194" s="70"/>
      <c r="V1194" s="3"/>
      <c r="W1194" s="3"/>
      <c r="X1194" s="3"/>
      <c r="Y1194" s="39"/>
      <c r="Z1194" s="91">
        <f t="shared" si="344"/>
        <v>0</v>
      </c>
      <c r="AA1194" s="92">
        <f t="shared" si="345"/>
        <v>0</v>
      </c>
      <c r="AB1194" s="71"/>
      <c r="AC1194" s="3"/>
      <c r="AD1194" s="71"/>
      <c r="AE1194" s="78"/>
      <c r="AF1194" s="78"/>
      <c r="AG1194" s="3"/>
      <c r="AH1194" s="3"/>
      <c r="AI1194" s="79"/>
      <c r="AJ1194" s="3"/>
      <c r="AK1194" s="71"/>
      <c r="AL1194" s="3"/>
      <c r="AM1194" s="71"/>
      <c r="AN1194" s="71"/>
      <c r="AO1194" s="3"/>
      <c r="AP1194" s="76"/>
      <c r="AQ1194" s="74"/>
      <c r="AR1194" s="3"/>
      <c r="AS1194" s="3"/>
      <c r="AT1194" s="3"/>
      <c r="AU1194" s="3"/>
      <c r="AV1194" s="3"/>
      <c r="AW1194" s="1"/>
      <c r="AX1194" s="1"/>
      <c r="AY1194" s="1">
        <f t="shared" si="346"/>
        <v>0</v>
      </c>
      <c r="AZ1194" s="3"/>
      <c r="BA1194" s="3"/>
      <c r="BB1194" s="3"/>
      <c r="BC1194" s="43" t="e">
        <f t="shared" si="347"/>
        <v>#DIV/0!</v>
      </c>
      <c r="BD1194" s="43" t="e">
        <f t="shared" si="348"/>
        <v>#DIV/0!</v>
      </c>
      <c r="BE1194" s="81">
        <f t="shared" si="349"/>
        <v>0</v>
      </c>
      <c r="BF1194" s="81">
        <f t="shared" si="350"/>
        <v>0</v>
      </c>
      <c r="BG1194" s="81">
        <f t="shared" si="351"/>
        <v>0</v>
      </c>
      <c r="BH1194" s="81">
        <f t="shared" si="352"/>
        <v>0</v>
      </c>
      <c r="BI1194" s="81">
        <f t="shared" si="353"/>
        <v>0</v>
      </c>
    </row>
    <row r="1195" spans="1:61" ht="17.25" thickTop="1" thickBot="1">
      <c r="A1195" s="70"/>
      <c r="B1195" s="71"/>
      <c r="C1195" s="3"/>
      <c r="D1195" s="45"/>
      <c r="E1195" s="45"/>
      <c r="F1195" s="45">
        <f t="shared" si="340"/>
        <v>0</v>
      </c>
      <c r="G1195" s="3"/>
      <c r="H1195" s="3"/>
      <c r="I1195" s="39"/>
      <c r="J1195" s="45">
        <f t="shared" si="341"/>
        <v>0</v>
      </c>
      <c r="K1195" s="45">
        <f t="shared" si="342"/>
        <v>0</v>
      </c>
      <c r="L1195" s="3"/>
      <c r="M1195" s="72"/>
      <c r="N1195" s="73"/>
      <c r="O1195" s="45">
        <f t="shared" si="343"/>
        <v>0</v>
      </c>
      <c r="P1195" s="71"/>
      <c r="Q1195" s="74"/>
      <c r="R1195" s="74"/>
      <c r="S1195" s="75"/>
      <c r="T1195" s="76"/>
      <c r="U1195" s="70"/>
      <c r="V1195" s="3"/>
      <c r="W1195" s="3"/>
      <c r="X1195" s="3"/>
      <c r="Y1195" s="39"/>
      <c r="Z1195" s="91">
        <f t="shared" si="344"/>
        <v>0</v>
      </c>
      <c r="AA1195" s="92">
        <f t="shared" si="345"/>
        <v>0</v>
      </c>
      <c r="AB1195" s="71"/>
      <c r="AC1195" s="3"/>
      <c r="AD1195" s="71"/>
      <c r="AE1195" s="78"/>
      <c r="AF1195" s="78"/>
      <c r="AG1195" s="3"/>
      <c r="AH1195" s="3"/>
      <c r="AI1195" s="79"/>
      <c r="AJ1195" s="3"/>
      <c r="AK1195" s="71"/>
      <c r="AL1195" s="3"/>
      <c r="AM1195" s="71"/>
      <c r="AN1195" s="71"/>
      <c r="AO1195" s="3"/>
      <c r="AP1195" s="76"/>
      <c r="AQ1195" s="74"/>
      <c r="AR1195" s="3"/>
      <c r="AS1195" s="3"/>
      <c r="AT1195" s="3"/>
      <c r="AU1195" s="3"/>
      <c r="AV1195" s="3"/>
      <c r="AW1195" s="1"/>
      <c r="AX1195" s="1"/>
      <c r="AY1195" s="1">
        <f t="shared" si="346"/>
        <v>0</v>
      </c>
      <c r="AZ1195" s="3"/>
      <c r="BA1195" s="3"/>
      <c r="BB1195" s="3"/>
      <c r="BC1195" s="43" t="e">
        <f t="shared" si="347"/>
        <v>#DIV/0!</v>
      </c>
      <c r="BD1195" s="43" t="e">
        <f t="shared" si="348"/>
        <v>#DIV/0!</v>
      </c>
      <c r="BE1195" s="81">
        <f t="shared" si="349"/>
        <v>0</v>
      </c>
      <c r="BF1195" s="81">
        <f t="shared" si="350"/>
        <v>0</v>
      </c>
      <c r="BG1195" s="81">
        <f t="shared" si="351"/>
        <v>0</v>
      </c>
      <c r="BH1195" s="81">
        <f t="shared" si="352"/>
        <v>0</v>
      </c>
      <c r="BI1195" s="81">
        <f t="shared" si="353"/>
        <v>0</v>
      </c>
    </row>
    <row r="1196" spans="1:61" ht="17.25" thickTop="1" thickBot="1">
      <c r="A1196" s="70"/>
      <c r="B1196" s="71"/>
      <c r="C1196" s="3"/>
      <c r="D1196" s="45"/>
      <c r="E1196" s="45"/>
      <c r="F1196" s="45">
        <f t="shared" si="340"/>
        <v>0</v>
      </c>
      <c r="G1196" s="3"/>
      <c r="H1196" s="3"/>
      <c r="I1196" s="39"/>
      <c r="J1196" s="45">
        <f t="shared" si="341"/>
        <v>0</v>
      </c>
      <c r="K1196" s="45">
        <f t="shared" si="342"/>
        <v>0</v>
      </c>
      <c r="L1196" s="3"/>
      <c r="M1196" s="72"/>
      <c r="N1196" s="73"/>
      <c r="O1196" s="45">
        <f t="shared" si="343"/>
        <v>0</v>
      </c>
      <c r="P1196" s="71"/>
      <c r="Q1196" s="74"/>
      <c r="R1196" s="74"/>
      <c r="S1196" s="75"/>
      <c r="T1196" s="76"/>
      <c r="U1196" s="70"/>
      <c r="V1196" s="3"/>
      <c r="W1196" s="3"/>
      <c r="X1196" s="3"/>
      <c r="Y1196" s="39"/>
      <c r="Z1196" s="91">
        <f t="shared" si="344"/>
        <v>0</v>
      </c>
      <c r="AA1196" s="92">
        <f t="shared" si="345"/>
        <v>0</v>
      </c>
      <c r="AB1196" s="71"/>
      <c r="AC1196" s="3"/>
      <c r="AD1196" s="71"/>
      <c r="AE1196" s="78"/>
      <c r="AF1196" s="78"/>
      <c r="AG1196" s="3"/>
      <c r="AH1196" s="3"/>
      <c r="AI1196" s="79"/>
      <c r="AJ1196" s="3"/>
      <c r="AK1196" s="71"/>
      <c r="AL1196" s="3"/>
      <c r="AM1196" s="71"/>
      <c r="AN1196" s="71"/>
      <c r="AO1196" s="3"/>
      <c r="AP1196" s="76"/>
      <c r="AQ1196" s="74"/>
      <c r="AR1196" s="3"/>
      <c r="AS1196" s="3"/>
      <c r="AT1196" s="3"/>
      <c r="AU1196" s="3"/>
      <c r="AV1196" s="3"/>
      <c r="AW1196" s="1"/>
      <c r="AX1196" s="1"/>
      <c r="AY1196" s="1">
        <f t="shared" si="346"/>
        <v>0</v>
      </c>
      <c r="AZ1196" s="3"/>
      <c r="BA1196" s="3"/>
      <c r="BB1196" s="3"/>
      <c r="BC1196" s="43" t="e">
        <f t="shared" si="347"/>
        <v>#DIV/0!</v>
      </c>
      <c r="BD1196" s="43" t="e">
        <f t="shared" si="348"/>
        <v>#DIV/0!</v>
      </c>
      <c r="BE1196" s="81">
        <f t="shared" si="349"/>
        <v>0</v>
      </c>
      <c r="BF1196" s="81">
        <f t="shared" si="350"/>
        <v>0</v>
      </c>
      <c r="BG1196" s="81">
        <f t="shared" si="351"/>
        <v>0</v>
      </c>
      <c r="BH1196" s="81">
        <f t="shared" si="352"/>
        <v>0</v>
      </c>
      <c r="BI1196" s="81">
        <f t="shared" si="353"/>
        <v>0</v>
      </c>
    </row>
    <row r="1197" spans="1:61" ht="17.25" thickTop="1" thickBot="1">
      <c r="A1197" s="70"/>
      <c r="B1197" s="71"/>
      <c r="C1197" s="3"/>
      <c r="D1197" s="45"/>
      <c r="E1197" s="45"/>
      <c r="F1197" s="45">
        <f t="shared" si="340"/>
        <v>0</v>
      </c>
      <c r="G1197" s="3"/>
      <c r="H1197" s="3"/>
      <c r="I1197" s="39"/>
      <c r="J1197" s="45">
        <f t="shared" si="341"/>
        <v>0</v>
      </c>
      <c r="K1197" s="45">
        <f t="shared" si="342"/>
        <v>0</v>
      </c>
      <c r="L1197" s="3"/>
      <c r="M1197" s="72"/>
      <c r="N1197" s="73"/>
      <c r="O1197" s="45">
        <f t="shared" si="343"/>
        <v>0</v>
      </c>
      <c r="P1197" s="71"/>
      <c r="Q1197" s="74"/>
      <c r="R1197" s="74"/>
      <c r="S1197" s="75"/>
      <c r="T1197" s="76"/>
      <c r="U1197" s="70"/>
      <c r="V1197" s="3"/>
      <c r="W1197" s="3"/>
      <c r="X1197" s="3"/>
      <c r="Y1197" s="39"/>
      <c r="Z1197" s="91">
        <f t="shared" si="344"/>
        <v>0</v>
      </c>
      <c r="AA1197" s="92">
        <f t="shared" si="345"/>
        <v>0</v>
      </c>
      <c r="AB1197" s="71"/>
      <c r="AC1197" s="3"/>
      <c r="AD1197" s="71"/>
      <c r="AE1197" s="78"/>
      <c r="AF1197" s="78"/>
      <c r="AG1197" s="3"/>
      <c r="AH1197" s="3"/>
      <c r="AI1197" s="79"/>
      <c r="AJ1197" s="3"/>
      <c r="AK1197" s="71"/>
      <c r="AL1197" s="3"/>
      <c r="AM1197" s="71"/>
      <c r="AN1197" s="71"/>
      <c r="AO1197" s="3"/>
      <c r="AP1197" s="76"/>
      <c r="AQ1197" s="74"/>
      <c r="AR1197" s="3"/>
      <c r="AS1197" s="3"/>
      <c r="AT1197" s="3"/>
      <c r="AU1197" s="3"/>
      <c r="AV1197" s="3"/>
      <c r="AW1197" s="1"/>
      <c r="AX1197" s="1"/>
      <c r="AY1197" s="1">
        <f t="shared" si="346"/>
        <v>0</v>
      </c>
      <c r="AZ1197" s="3"/>
      <c r="BA1197" s="3"/>
      <c r="BB1197" s="3"/>
      <c r="BC1197" s="43" t="e">
        <f t="shared" si="347"/>
        <v>#DIV/0!</v>
      </c>
      <c r="BD1197" s="43" t="e">
        <f t="shared" si="348"/>
        <v>#DIV/0!</v>
      </c>
      <c r="BE1197" s="81">
        <f t="shared" si="349"/>
        <v>0</v>
      </c>
      <c r="BF1197" s="81">
        <f t="shared" si="350"/>
        <v>0</v>
      </c>
      <c r="BG1197" s="81">
        <f t="shared" si="351"/>
        <v>0</v>
      </c>
      <c r="BH1197" s="81">
        <f t="shared" si="352"/>
        <v>0</v>
      </c>
      <c r="BI1197" s="81">
        <f t="shared" si="353"/>
        <v>0</v>
      </c>
    </row>
    <row r="1198" spans="1:61" ht="17.25" thickTop="1" thickBot="1">
      <c r="A1198" s="70"/>
      <c r="B1198" s="71"/>
      <c r="C1198" s="3"/>
      <c r="D1198" s="45"/>
      <c r="E1198" s="45"/>
      <c r="F1198" s="45">
        <f t="shared" si="340"/>
        <v>0</v>
      </c>
      <c r="G1198" s="3"/>
      <c r="H1198" s="3"/>
      <c r="I1198" s="39"/>
      <c r="J1198" s="45">
        <f t="shared" si="341"/>
        <v>0</v>
      </c>
      <c r="K1198" s="45">
        <f t="shared" si="342"/>
        <v>0</v>
      </c>
      <c r="L1198" s="3"/>
      <c r="M1198" s="72"/>
      <c r="N1198" s="73"/>
      <c r="O1198" s="45">
        <f t="shared" si="343"/>
        <v>0</v>
      </c>
      <c r="P1198" s="71"/>
      <c r="Q1198" s="74"/>
      <c r="R1198" s="74"/>
      <c r="S1198" s="75"/>
      <c r="T1198" s="76"/>
      <c r="U1198" s="70"/>
      <c r="V1198" s="3"/>
      <c r="W1198" s="3"/>
      <c r="X1198" s="3"/>
      <c r="Y1198" s="39"/>
      <c r="Z1198" s="91">
        <f t="shared" si="344"/>
        <v>0</v>
      </c>
      <c r="AA1198" s="92">
        <f t="shared" si="345"/>
        <v>0</v>
      </c>
      <c r="AB1198" s="71"/>
      <c r="AC1198" s="3"/>
      <c r="AD1198" s="71"/>
      <c r="AE1198" s="78"/>
      <c r="AF1198" s="78"/>
      <c r="AG1198" s="3"/>
      <c r="AH1198" s="3"/>
      <c r="AI1198" s="79"/>
      <c r="AJ1198" s="3"/>
      <c r="AK1198" s="71"/>
      <c r="AL1198" s="3"/>
      <c r="AM1198" s="71"/>
      <c r="AN1198" s="71"/>
      <c r="AO1198" s="3"/>
      <c r="AP1198" s="76"/>
      <c r="AQ1198" s="74"/>
      <c r="AR1198" s="3"/>
      <c r="AS1198" s="3"/>
      <c r="AT1198" s="3"/>
      <c r="AU1198" s="3"/>
      <c r="AV1198" s="3"/>
      <c r="AW1198" s="1"/>
      <c r="AX1198" s="1"/>
      <c r="AY1198" s="1">
        <f t="shared" si="346"/>
        <v>0</v>
      </c>
      <c r="AZ1198" s="3"/>
      <c r="BA1198" s="3"/>
      <c r="BB1198" s="3"/>
      <c r="BC1198" s="43" t="e">
        <f t="shared" si="347"/>
        <v>#DIV/0!</v>
      </c>
      <c r="BD1198" s="43" t="e">
        <f t="shared" si="348"/>
        <v>#DIV/0!</v>
      </c>
      <c r="BE1198" s="81">
        <f t="shared" si="349"/>
        <v>0</v>
      </c>
      <c r="BF1198" s="81">
        <f t="shared" si="350"/>
        <v>0</v>
      </c>
      <c r="BG1198" s="81">
        <f t="shared" si="351"/>
        <v>0</v>
      </c>
      <c r="BH1198" s="81">
        <f t="shared" si="352"/>
        <v>0</v>
      </c>
      <c r="BI1198" s="81">
        <f t="shared" si="353"/>
        <v>0</v>
      </c>
    </row>
    <row r="1199" spans="1:61" ht="17.25" thickTop="1" thickBot="1">
      <c r="A1199" s="70"/>
      <c r="B1199" s="71"/>
      <c r="C1199" s="3"/>
      <c r="D1199" s="45"/>
      <c r="E1199" s="45"/>
      <c r="F1199" s="45">
        <f t="shared" si="340"/>
        <v>0</v>
      </c>
      <c r="G1199" s="3"/>
      <c r="H1199" s="3"/>
      <c r="I1199" s="39"/>
      <c r="J1199" s="45">
        <f t="shared" si="341"/>
        <v>0</v>
      </c>
      <c r="K1199" s="45">
        <f t="shared" si="342"/>
        <v>0</v>
      </c>
      <c r="L1199" s="3"/>
      <c r="M1199" s="72"/>
      <c r="N1199" s="73"/>
      <c r="O1199" s="45">
        <f t="shared" si="343"/>
        <v>0</v>
      </c>
      <c r="P1199" s="71"/>
      <c r="Q1199" s="74"/>
      <c r="R1199" s="74"/>
      <c r="S1199" s="75"/>
      <c r="T1199" s="76"/>
      <c r="U1199" s="70"/>
      <c r="V1199" s="3"/>
      <c r="W1199" s="3"/>
      <c r="X1199" s="3"/>
      <c r="Y1199" s="39"/>
      <c r="Z1199" s="91">
        <f t="shared" si="344"/>
        <v>0</v>
      </c>
      <c r="AA1199" s="92">
        <f t="shared" si="345"/>
        <v>0</v>
      </c>
      <c r="AB1199" s="71"/>
      <c r="AC1199" s="3"/>
      <c r="AD1199" s="71"/>
      <c r="AE1199" s="78"/>
      <c r="AF1199" s="78"/>
      <c r="AG1199" s="3"/>
      <c r="AH1199" s="3"/>
      <c r="AI1199" s="79"/>
      <c r="AJ1199" s="3"/>
      <c r="AK1199" s="71"/>
      <c r="AL1199" s="3"/>
      <c r="AM1199" s="71"/>
      <c r="AN1199" s="71"/>
      <c r="AO1199" s="3"/>
      <c r="AP1199" s="76"/>
      <c r="AQ1199" s="74"/>
      <c r="AR1199" s="3"/>
      <c r="AS1199" s="3"/>
      <c r="AT1199" s="3"/>
      <c r="AU1199" s="3"/>
      <c r="AV1199" s="3"/>
      <c r="AW1199" s="1"/>
      <c r="AX1199" s="1"/>
      <c r="AY1199" s="1">
        <f t="shared" si="346"/>
        <v>0</v>
      </c>
      <c r="AZ1199" s="3"/>
      <c r="BA1199" s="3"/>
      <c r="BB1199" s="3"/>
      <c r="BC1199" s="43" t="e">
        <f t="shared" si="347"/>
        <v>#DIV/0!</v>
      </c>
      <c r="BD1199" s="43" t="e">
        <f t="shared" si="348"/>
        <v>#DIV/0!</v>
      </c>
      <c r="BE1199" s="81">
        <f t="shared" si="349"/>
        <v>0</v>
      </c>
      <c r="BF1199" s="81">
        <f t="shared" si="350"/>
        <v>0</v>
      </c>
      <c r="BG1199" s="81">
        <f t="shared" si="351"/>
        <v>0</v>
      </c>
      <c r="BH1199" s="81">
        <f t="shared" si="352"/>
        <v>0</v>
      </c>
      <c r="BI1199" s="81">
        <f t="shared" si="353"/>
        <v>0</v>
      </c>
    </row>
    <row r="1200" spans="1:61" ht="17.25" thickTop="1" thickBot="1">
      <c r="A1200" s="70"/>
      <c r="B1200" s="71"/>
      <c r="C1200" s="3"/>
      <c r="D1200" s="45"/>
      <c r="E1200" s="45"/>
      <c r="F1200" s="45">
        <f t="shared" si="340"/>
        <v>0</v>
      </c>
      <c r="G1200" s="3"/>
      <c r="H1200" s="3"/>
      <c r="I1200" s="39"/>
      <c r="J1200" s="45">
        <f t="shared" si="341"/>
        <v>0</v>
      </c>
      <c r="K1200" s="45">
        <f t="shared" si="342"/>
        <v>0</v>
      </c>
      <c r="L1200" s="3"/>
      <c r="M1200" s="72"/>
      <c r="N1200" s="73"/>
      <c r="O1200" s="45">
        <f t="shared" si="343"/>
        <v>0</v>
      </c>
      <c r="P1200" s="71"/>
      <c r="Q1200" s="74"/>
      <c r="R1200" s="74"/>
      <c r="S1200" s="75"/>
      <c r="T1200" s="76"/>
      <c r="U1200" s="70"/>
      <c r="V1200" s="3"/>
      <c r="W1200" s="3"/>
      <c r="X1200" s="3"/>
      <c r="Y1200" s="39"/>
      <c r="Z1200" s="91">
        <f t="shared" si="344"/>
        <v>0</v>
      </c>
      <c r="AA1200" s="92">
        <f t="shared" si="345"/>
        <v>0</v>
      </c>
      <c r="AB1200" s="71"/>
      <c r="AC1200" s="3"/>
      <c r="AD1200" s="71"/>
      <c r="AE1200" s="78"/>
      <c r="AF1200" s="78"/>
      <c r="AG1200" s="3"/>
      <c r="AH1200" s="3"/>
      <c r="AI1200" s="79"/>
      <c r="AJ1200" s="3"/>
      <c r="AK1200" s="71"/>
      <c r="AL1200" s="3"/>
      <c r="AM1200" s="71"/>
      <c r="AN1200" s="71"/>
      <c r="AO1200" s="3"/>
      <c r="AP1200" s="76"/>
      <c r="AQ1200" s="74"/>
      <c r="AR1200" s="3"/>
      <c r="AS1200" s="3"/>
      <c r="AT1200" s="3"/>
      <c r="AU1200" s="3"/>
      <c r="AV1200" s="3"/>
      <c r="AW1200" s="1"/>
      <c r="AX1200" s="1"/>
      <c r="AY1200" s="1">
        <f t="shared" si="346"/>
        <v>0</v>
      </c>
      <c r="AZ1200" s="3"/>
      <c r="BA1200" s="3"/>
      <c r="BB1200" s="3"/>
      <c r="BC1200" s="43" t="e">
        <f t="shared" si="347"/>
        <v>#DIV/0!</v>
      </c>
      <c r="BD1200" s="43" t="e">
        <f t="shared" si="348"/>
        <v>#DIV/0!</v>
      </c>
      <c r="BE1200" s="81">
        <f t="shared" si="349"/>
        <v>0</v>
      </c>
      <c r="BF1200" s="81">
        <f t="shared" si="350"/>
        <v>0</v>
      </c>
      <c r="BG1200" s="81">
        <f t="shared" si="351"/>
        <v>0</v>
      </c>
      <c r="BH1200" s="81">
        <f t="shared" si="352"/>
        <v>0</v>
      </c>
      <c r="BI1200" s="81">
        <f t="shared" si="353"/>
        <v>0</v>
      </c>
    </row>
    <row r="1201" spans="1:61" ht="17.25" thickTop="1" thickBot="1">
      <c r="A1201" s="70"/>
      <c r="B1201" s="71"/>
      <c r="C1201" s="3"/>
      <c r="D1201" s="45"/>
      <c r="E1201" s="45"/>
      <c r="F1201" s="45">
        <f t="shared" si="340"/>
        <v>0</v>
      </c>
      <c r="G1201" s="3"/>
      <c r="H1201" s="3"/>
      <c r="I1201" s="39"/>
      <c r="J1201" s="45">
        <f t="shared" si="341"/>
        <v>0</v>
      </c>
      <c r="K1201" s="45">
        <f t="shared" si="342"/>
        <v>0</v>
      </c>
      <c r="L1201" s="3"/>
      <c r="M1201" s="72"/>
      <c r="N1201" s="73"/>
      <c r="O1201" s="45">
        <f t="shared" si="343"/>
        <v>0</v>
      </c>
      <c r="P1201" s="71"/>
      <c r="Q1201" s="74"/>
      <c r="R1201" s="74"/>
      <c r="S1201" s="75"/>
      <c r="T1201" s="76"/>
      <c r="U1201" s="70"/>
      <c r="V1201" s="3"/>
      <c r="W1201" s="3"/>
      <c r="X1201" s="3"/>
      <c r="Y1201" s="39"/>
      <c r="Z1201" s="91">
        <f t="shared" si="344"/>
        <v>0</v>
      </c>
      <c r="AA1201" s="92">
        <f t="shared" si="345"/>
        <v>0</v>
      </c>
      <c r="AB1201" s="71"/>
      <c r="AC1201" s="3"/>
      <c r="AD1201" s="71"/>
      <c r="AE1201" s="78"/>
      <c r="AF1201" s="78"/>
      <c r="AG1201" s="3"/>
      <c r="AH1201" s="3"/>
      <c r="AI1201" s="79"/>
      <c r="AJ1201" s="3"/>
      <c r="AK1201" s="71"/>
      <c r="AL1201" s="3"/>
      <c r="AM1201" s="71"/>
      <c r="AN1201" s="71"/>
      <c r="AO1201" s="3"/>
      <c r="AP1201" s="76"/>
      <c r="AQ1201" s="74"/>
      <c r="AR1201" s="3"/>
      <c r="AS1201" s="3"/>
      <c r="AT1201" s="3"/>
      <c r="AU1201" s="3"/>
      <c r="AV1201" s="3"/>
      <c r="AW1201" s="1"/>
      <c r="AX1201" s="1"/>
      <c r="AY1201" s="1">
        <f t="shared" si="346"/>
        <v>0</v>
      </c>
      <c r="AZ1201" s="3"/>
      <c r="BA1201" s="3"/>
      <c r="BB1201" s="3"/>
      <c r="BC1201" s="43" t="e">
        <f t="shared" si="347"/>
        <v>#DIV/0!</v>
      </c>
      <c r="BD1201" s="43" t="e">
        <f t="shared" si="348"/>
        <v>#DIV/0!</v>
      </c>
      <c r="BE1201" s="81">
        <f t="shared" si="349"/>
        <v>0</v>
      </c>
      <c r="BF1201" s="81">
        <f t="shared" si="350"/>
        <v>0</v>
      </c>
      <c r="BG1201" s="81">
        <f t="shared" si="351"/>
        <v>0</v>
      </c>
      <c r="BH1201" s="81">
        <f t="shared" si="352"/>
        <v>0</v>
      </c>
      <c r="BI1201" s="81">
        <f t="shared" si="353"/>
        <v>0</v>
      </c>
    </row>
    <row r="1202" spans="1:61" ht="17.25" thickTop="1" thickBot="1">
      <c r="A1202" s="70"/>
      <c r="B1202" s="71"/>
      <c r="C1202" s="3"/>
      <c r="D1202" s="45"/>
      <c r="E1202" s="45"/>
      <c r="F1202" s="45">
        <f t="shared" si="340"/>
        <v>0</v>
      </c>
      <c r="G1202" s="3"/>
      <c r="H1202" s="3"/>
      <c r="I1202" s="39"/>
      <c r="J1202" s="45">
        <f t="shared" si="341"/>
        <v>0</v>
      </c>
      <c r="K1202" s="45">
        <f t="shared" si="342"/>
        <v>0</v>
      </c>
      <c r="L1202" s="3"/>
      <c r="M1202" s="72"/>
      <c r="N1202" s="73"/>
      <c r="O1202" s="45">
        <f t="shared" si="343"/>
        <v>0</v>
      </c>
      <c r="P1202" s="71"/>
      <c r="Q1202" s="74"/>
      <c r="R1202" s="74"/>
      <c r="S1202" s="75"/>
      <c r="T1202" s="76"/>
      <c r="U1202" s="70"/>
      <c r="V1202" s="3"/>
      <c r="W1202" s="3"/>
      <c r="X1202" s="3"/>
      <c r="Y1202" s="39"/>
      <c r="Z1202" s="91">
        <f t="shared" si="344"/>
        <v>0</v>
      </c>
      <c r="AA1202" s="92">
        <f t="shared" si="345"/>
        <v>0</v>
      </c>
      <c r="AB1202" s="71"/>
      <c r="AC1202" s="3"/>
      <c r="AD1202" s="71"/>
      <c r="AE1202" s="78"/>
      <c r="AF1202" s="78"/>
      <c r="AG1202" s="3"/>
      <c r="AH1202" s="3"/>
      <c r="AI1202" s="79"/>
      <c r="AJ1202" s="3"/>
      <c r="AK1202" s="71"/>
      <c r="AL1202" s="3"/>
      <c r="AM1202" s="71"/>
      <c r="AN1202" s="71"/>
      <c r="AO1202" s="3"/>
      <c r="AP1202" s="76"/>
      <c r="AQ1202" s="74"/>
      <c r="AR1202" s="3"/>
      <c r="AS1202" s="3"/>
      <c r="AT1202" s="3"/>
      <c r="AU1202" s="3"/>
      <c r="AV1202" s="3"/>
      <c r="AW1202" s="1"/>
      <c r="AX1202" s="1"/>
      <c r="AY1202" s="1">
        <f t="shared" si="346"/>
        <v>0</v>
      </c>
      <c r="AZ1202" s="3"/>
      <c r="BA1202" s="3"/>
      <c r="BB1202" s="3"/>
      <c r="BC1202" s="43" t="e">
        <f t="shared" si="347"/>
        <v>#DIV/0!</v>
      </c>
      <c r="BD1202" s="43" t="e">
        <f t="shared" si="348"/>
        <v>#DIV/0!</v>
      </c>
      <c r="BE1202" s="81">
        <f t="shared" si="349"/>
        <v>0</v>
      </c>
      <c r="BF1202" s="81">
        <f t="shared" si="350"/>
        <v>0</v>
      </c>
      <c r="BG1202" s="81">
        <f t="shared" si="351"/>
        <v>0</v>
      </c>
      <c r="BH1202" s="81">
        <f t="shared" si="352"/>
        <v>0</v>
      </c>
      <c r="BI1202" s="81">
        <f t="shared" si="353"/>
        <v>0</v>
      </c>
    </row>
    <row r="1203" spans="1:61" ht="17.25" thickTop="1" thickBot="1">
      <c r="A1203" s="70"/>
      <c r="B1203" s="71"/>
      <c r="C1203" s="3"/>
      <c r="D1203" s="45"/>
      <c r="E1203" s="45"/>
      <c r="F1203" s="45">
        <f t="shared" si="340"/>
        <v>0</v>
      </c>
      <c r="G1203" s="3"/>
      <c r="H1203" s="3"/>
      <c r="I1203" s="39"/>
      <c r="J1203" s="45">
        <f t="shared" si="341"/>
        <v>0</v>
      </c>
      <c r="K1203" s="45">
        <f t="shared" si="342"/>
        <v>0</v>
      </c>
      <c r="L1203" s="3"/>
      <c r="M1203" s="72"/>
      <c r="N1203" s="73"/>
      <c r="O1203" s="45">
        <f t="shared" si="343"/>
        <v>0</v>
      </c>
      <c r="P1203" s="71"/>
      <c r="Q1203" s="74"/>
      <c r="R1203" s="74"/>
      <c r="S1203" s="75"/>
      <c r="T1203" s="76"/>
      <c r="U1203" s="70"/>
      <c r="V1203" s="3"/>
      <c r="W1203" s="3"/>
      <c r="X1203" s="3"/>
      <c r="Y1203" s="39"/>
      <c r="Z1203" s="91">
        <f t="shared" si="344"/>
        <v>0</v>
      </c>
      <c r="AA1203" s="92">
        <f t="shared" si="345"/>
        <v>0</v>
      </c>
      <c r="AB1203" s="71"/>
      <c r="AC1203" s="3"/>
      <c r="AD1203" s="71"/>
      <c r="AE1203" s="78"/>
      <c r="AF1203" s="78"/>
      <c r="AG1203" s="3"/>
      <c r="AH1203" s="3"/>
      <c r="AI1203" s="79"/>
      <c r="AJ1203" s="3"/>
      <c r="AK1203" s="71"/>
      <c r="AL1203" s="3"/>
      <c r="AM1203" s="71"/>
      <c r="AN1203" s="71"/>
      <c r="AO1203" s="3"/>
      <c r="AP1203" s="76"/>
      <c r="AQ1203" s="74"/>
      <c r="AR1203" s="3"/>
      <c r="AS1203" s="3"/>
      <c r="AT1203" s="3"/>
      <c r="AU1203" s="3"/>
      <c r="AV1203" s="3"/>
      <c r="AW1203" s="1"/>
      <c r="AX1203" s="1"/>
      <c r="AY1203" s="1">
        <f t="shared" si="346"/>
        <v>0</v>
      </c>
      <c r="AZ1203" s="3"/>
      <c r="BA1203" s="3"/>
      <c r="BB1203" s="3"/>
      <c r="BC1203" s="43" t="e">
        <f t="shared" si="347"/>
        <v>#DIV/0!</v>
      </c>
      <c r="BD1203" s="43" t="e">
        <f t="shared" si="348"/>
        <v>#DIV/0!</v>
      </c>
      <c r="BE1203" s="81">
        <f t="shared" si="349"/>
        <v>0</v>
      </c>
      <c r="BF1203" s="81">
        <f t="shared" si="350"/>
        <v>0</v>
      </c>
      <c r="BG1203" s="81">
        <f t="shared" si="351"/>
        <v>0</v>
      </c>
      <c r="BH1203" s="81">
        <f t="shared" si="352"/>
        <v>0</v>
      </c>
      <c r="BI1203" s="81">
        <f t="shared" si="353"/>
        <v>0</v>
      </c>
    </row>
    <row r="1204" spans="1:61" ht="17.25" thickTop="1" thickBot="1">
      <c r="A1204" s="70"/>
      <c r="B1204" s="71"/>
      <c r="C1204" s="3"/>
      <c r="D1204" s="45"/>
      <c r="E1204" s="45"/>
      <c r="F1204" s="45">
        <f t="shared" si="340"/>
        <v>0</v>
      </c>
      <c r="G1204" s="3"/>
      <c r="H1204" s="3"/>
      <c r="I1204" s="39"/>
      <c r="J1204" s="45">
        <f t="shared" si="341"/>
        <v>0</v>
      </c>
      <c r="K1204" s="45">
        <f t="shared" si="342"/>
        <v>0</v>
      </c>
      <c r="L1204" s="3"/>
      <c r="M1204" s="72"/>
      <c r="N1204" s="73"/>
      <c r="O1204" s="45">
        <f t="shared" si="343"/>
        <v>0</v>
      </c>
      <c r="P1204" s="71"/>
      <c r="Q1204" s="74"/>
      <c r="R1204" s="74"/>
      <c r="S1204" s="75"/>
      <c r="T1204" s="76"/>
      <c r="U1204" s="70"/>
      <c r="V1204" s="3"/>
      <c r="W1204" s="3"/>
      <c r="X1204" s="3"/>
      <c r="Y1204" s="39"/>
      <c r="Z1204" s="91">
        <f t="shared" si="344"/>
        <v>0</v>
      </c>
      <c r="AA1204" s="92">
        <f t="shared" si="345"/>
        <v>0</v>
      </c>
      <c r="AB1204" s="71"/>
      <c r="AC1204" s="3"/>
      <c r="AD1204" s="71"/>
      <c r="AE1204" s="78"/>
      <c r="AF1204" s="78"/>
      <c r="AG1204" s="3"/>
      <c r="AH1204" s="3"/>
      <c r="AI1204" s="79"/>
      <c r="AJ1204" s="3"/>
      <c r="AK1204" s="71"/>
      <c r="AL1204" s="3"/>
      <c r="AM1204" s="71"/>
      <c r="AN1204" s="71"/>
      <c r="AO1204" s="3"/>
      <c r="AP1204" s="76"/>
      <c r="AQ1204" s="74"/>
      <c r="AR1204" s="3"/>
      <c r="AS1204" s="3"/>
      <c r="AT1204" s="3"/>
      <c r="AU1204" s="3"/>
      <c r="AV1204" s="3"/>
      <c r="AW1204" s="1"/>
      <c r="AX1204" s="1"/>
      <c r="AY1204" s="1">
        <f t="shared" si="346"/>
        <v>0</v>
      </c>
      <c r="AZ1204" s="3"/>
      <c r="BA1204" s="3"/>
      <c r="BB1204" s="3"/>
      <c r="BC1204" s="43" t="e">
        <f t="shared" si="347"/>
        <v>#DIV/0!</v>
      </c>
      <c r="BD1204" s="43" t="e">
        <f t="shared" si="348"/>
        <v>#DIV/0!</v>
      </c>
      <c r="BE1204" s="81">
        <f t="shared" si="349"/>
        <v>0</v>
      </c>
      <c r="BF1204" s="81">
        <f t="shared" si="350"/>
        <v>0</v>
      </c>
      <c r="BG1204" s="81">
        <f t="shared" si="351"/>
        <v>0</v>
      </c>
      <c r="BH1204" s="81">
        <f t="shared" si="352"/>
        <v>0</v>
      </c>
      <c r="BI1204" s="81">
        <f t="shared" si="353"/>
        <v>0</v>
      </c>
    </row>
    <row r="1205" spans="1:61" ht="17.25" thickTop="1" thickBot="1">
      <c r="A1205" s="70"/>
      <c r="B1205" s="71"/>
      <c r="C1205" s="3"/>
      <c r="D1205" s="45"/>
      <c r="E1205" s="45"/>
      <c r="F1205" s="45">
        <f t="shared" si="340"/>
        <v>0</v>
      </c>
      <c r="G1205" s="3"/>
      <c r="H1205" s="3"/>
      <c r="I1205" s="39"/>
      <c r="J1205" s="45">
        <f t="shared" si="341"/>
        <v>0</v>
      </c>
      <c r="K1205" s="45">
        <f t="shared" si="342"/>
        <v>0</v>
      </c>
      <c r="L1205" s="3"/>
      <c r="M1205" s="72"/>
      <c r="N1205" s="73"/>
      <c r="O1205" s="45">
        <f t="shared" si="343"/>
        <v>0</v>
      </c>
      <c r="P1205" s="71"/>
      <c r="Q1205" s="74"/>
      <c r="R1205" s="74"/>
      <c r="S1205" s="75"/>
      <c r="T1205" s="76"/>
      <c r="U1205" s="70"/>
      <c r="V1205" s="3"/>
      <c r="W1205" s="3"/>
      <c r="X1205" s="3"/>
      <c r="Y1205" s="39"/>
      <c r="Z1205" s="91">
        <f t="shared" si="344"/>
        <v>0</v>
      </c>
      <c r="AA1205" s="92">
        <f t="shared" si="345"/>
        <v>0</v>
      </c>
      <c r="AB1205" s="71"/>
      <c r="AC1205" s="3"/>
      <c r="AD1205" s="71"/>
      <c r="AE1205" s="78"/>
      <c r="AF1205" s="78"/>
      <c r="AG1205" s="3"/>
      <c r="AH1205" s="3"/>
      <c r="AI1205" s="79"/>
      <c r="AJ1205" s="3"/>
      <c r="AK1205" s="71"/>
      <c r="AL1205" s="3"/>
      <c r="AM1205" s="71"/>
      <c r="AN1205" s="71"/>
      <c r="AO1205" s="3"/>
      <c r="AP1205" s="76"/>
      <c r="AQ1205" s="74"/>
      <c r="AR1205" s="3"/>
      <c r="AS1205" s="3"/>
      <c r="AT1205" s="3"/>
      <c r="AU1205" s="3"/>
      <c r="AV1205" s="3"/>
      <c r="AW1205" s="1"/>
      <c r="AX1205" s="1"/>
      <c r="AY1205" s="1">
        <f t="shared" si="346"/>
        <v>0</v>
      </c>
      <c r="AZ1205" s="3"/>
      <c r="BA1205" s="3"/>
      <c r="BB1205" s="3"/>
      <c r="BC1205" s="43" t="e">
        <f t="shared" si="347"/>
        <v>#DIV/0!</v>
      </c>
      <c r="BD1205" s="43" t="e">
        <f t="shared" si="348"/>
        <v>#DIV/0!</v>
      </c>
      <c r="BE1205" s="81">
        <f t="shared" si="349"/>
        <v>0</v>
      </c>
      <c r="BF1205" s="81">
        <f t="shared" si="350"/>
        <v>0</v>
      </c>
      <c r="BG1205" s="81">
        <f t="shared" si="351"/>
        <v>0</v>
      </c>
      <c r="BH1205" s="81">
        <f t="shared" si="352"/>
        <v>0</v>
      </c>
      <c r="BI1205" s="81">
        <f t="shared" si="353"/>
        <v>0</v>
      </c>
    </row>
    <row r="1206" spans="1:61" ht="17.25" thickTop="1" thickBot="1">
      <c r="A1206" s="70"/>
      <c r="B1206" s="71"/>
      <c r="C1206" s="3"/>
      <c r="D1206" s="45"/>
      <c r="E1206" s="45"/>
      <c r="F1206" s="45">
        <f t="shared" si="340"/>
        <v>0</v>
      </c>
      <c r="G1206" s="3"/>
      <c r="H1206" s="3"/>
      <c r="I1206" s="39"/>
      <c r="J1206" s="45">
        <f t="shared" si="341"/>
        <v>0</v>
      </c>
      <c r="K1206" s="45">
        <f t="shared" si="342"/>
        <v>0</v>
      </c>
      <c r="L1206" s="3"/>
      <c r="M1206" s="72"/>
      <c r="N1206" s="73"/>
      <c r="O1206" s="45">
        <f t="shared" si="343"/>
        <v>0</v>
      </c>
      <c r="P1206" s="71"/>
      <c r="Q1206" s="74"/>
      <c r="R1206" s="74"/>
      <c r="S1206" s="75"/>
      <c r="T1206" s="76"/>
      <c r="U1206" s="70"/>
      <c r="V1206" s="3"/>
      <c r="W1206" s="3"/>
      <c r="X1206" s="3"/>
      <c r="Y1206" s="39"/>
      <c r="Z1206" s="91">
        <f t="shared" si="344"/>
        <v>0</v>
      </c>
      <c r="AA1206" s="92">
        <f t="shared" si="345"/>
        <v>0</v>
      </c>
      <c r="AB1206" s="71"/>
      <c r="AC1206" s="3"/>
      <c r="AD1206" s="71"/>
      <c r="AE1206" s="78"/>
      <c r="AF1206" s="78"/>
      <c r="AG1206" s="3"/>
      <c r="AH1206" s="3"/>
      <c r="AI1206" s="79"/>
      <c r="AJ1206" s="3"/>
      <c r="AK1206" s="71"/>
      <c r="AL1206" s="3"/>
      <c r="AM1206" s="71"/>
      <c r="AN1206" s="71"/>
      <c r="AO1206" s="3"/>
      <c r="AP1206" s="76"/>
      <c r="AQ1206" s="74"/>
      <c r="AR1206" s="3"/>
      <c r="AS1206" s="3"/>
      <c r="AT1206" s="3"/>
      <c r="AU1206" s="3"/>
      <c r="AV1206" s="3"/>
      <c r="AW1206" s="1"/>
      <c r="AX1206" s="1"/>
      <c r="AY1206" s="1">
        <f t="shared" si="346"/>
        <v>0</v>
      </c>
      <c r="AZ1206" s="3"/>
      <c r="BA1206" s="3"/>
      <c r="BB1206" s="3"/>
      <c r="BC1206" s="43" t="e">
        <f t="shared" si="347"/>
        <v>#DIV/0!</v>
      </c>
      <c r="BD1206" s="43" t="e">
        <f t="shared" si="348"/>
        <v>#DIV/0!</v>
      </c>
      <c r="BE1206" s="81">
        <f t="shared" si="349"/>
        <v>0</v>
      </c>
      <c r="BF1206" s="81">
        <f t="shared" si="350"/>
        <v>0</v>
      </c>
      <c r="BG1206" s="81">
        <f t="shared" si="351"/>
        <v>0</v>
      </c>
      <c r="BH1206" s="81">
        <f t="shared" si="352"/>
        <v>0</v>
      </c>
      <c r="BI1206" s="81">
        <f t="shared" si="353"/>
        <v>0</v>
      </c>
    </row>
    <row r="1207" spans="1:61" ht="17.25" thickTop="1" thickBot="1">
      <c r="A1207" s="70"/>
      <c r="B1207" s="71"/>
      <c r="C1207" s="3"/>
      <c r="D1207" s="45"/>
      <c r="E1207" s="45"/>
      <c r="F1207" s="45">
        <f t="shared" si="340"/>
        <v>0</v>
      </c>
      <c r="G1207" s="3"/>
      <c r="H1207" s="3"/>
      <c r="I1207" s="39"/>
      <c r="J1207" s="45">
        <f t="shared" si="341"/>
        <v>0</v>
      </c>
      <c r="K1207" s="45">
        <f t="shared" si="342"/>
        <v>0</v>
      </c>
      <c r="L1207" s="3"/>
      <c r="M1207" s="72"/>
      <c r="N1207" s="73"/>
      <c r="O1207" s="45">
        <f t="shared" si="343"/>
        <v>0</v>
      </c>
      <c r="P1207" s="71"/>
      <c r="Q1207" s="74"/>
      <c r="R1207" s="74"/>
      <c r="S1207" s="75"/>
      <c r="T1207" s="76"/>
      <c r="U1207" s="70"/>
      <c r="V1207" s="3"/>
      <c r="W1207" s="3"/>
      <c r="X1207" s="3"/>
      <c r="Y1207" s="39"/>
      <c r="Z1207" s="91">
        <f t="shared" si="344"/>
        <v>0</v>
      </c>
      <c r="AA1207" s="92">
        <f t="shared" si="345"/>
        <v>0</v>
      </c>
      <c r="AB1207" s="71"/>
      <c r="AC1207" s="3"/>
      <c r="AD1207" s="71"/>
      <c r="AE1207" s="78"/>
      <c r="AF1207" s="78"/>
      <c r="AG1207" s="3"/>
      <c r="AH1207" s="3"/>
      <c r="AI1207" s="79"/>
      <c r="AJ1207" s="3"/>
      <c r="AK1207" s="71"/>
      <c r="AL1207" s="3"/>
      <c r="AM1207" s="71"/>
      <c r="AN1207" s="71"/>
      <c r="AO1207" s="3"/>
      <c r="AP1207" s="76"/>
      <c r="AQ1207" s="74"/>
      <c r="AR1207" s="3"/>
      <c r="AS1207" s="3"/>
      <c r="AT1207" s="3"/>
      <c r="AU1207" s="3"/>
      <c r="AV1207" s="3"/>
      <c r="AW1207" s="1"/>
      <c r="AX1207" s="1"/>
      <c r="AY1207" s="1">
        <f t="shared" si="346"/>
        <v>0</v>
      </c>
      <c r="AZ1207" s="3"/>
      <c r="BA1207" s="3"/>
      <c r="BB1207" s="3"/>
      <c r="BC1207" s="43" t="e">
        <f t="shared" si="347"/>
        <v>#DIV/0!</v>
      </c>
      <c r="BD1207" s="43" t="e">
        <f t="shared" si="348"/>
        <v>#DIV/0!</v>
      </c>
      <c r="BE1207" s="81">
        <f t="shared" si="349"/>
        <v>0</v>
      </c>
      <c r="BF1207" s="81">
        <f t="shared" si="350"/>
        <v>0</v>
      </c>
      <c r="BG1207" s="81">
        <f t="shared" si="351"/>
        <v>0</v>
      </c>
      <c r="BH1207" s="81">
        <f t="shared" si="352"/>
        <v>0</v>
      </c>
      <c r="BI1207" s="81">
        <f t="shared" si="353"/>
        <v>0</v>
      </c>
    </row>
    <row r="1208" spans="1:61" ht="17.25" thickTop="1" thickBot="1">
      <c r="A1208" s="70"/>
      <c r="B1208" s="71"/>
      <c r="C1208" s="3"/>
      <c r="D1208" s="45"/>
      <c r="E1208" s="45"/>
      <c r="F1208" s="45">
        <f t="shared" si="340"/>
        <v>0</v>
      </c>
      <c r="G1208" s="3"/>
      <c r="H1208" s="3"/>
      <c r="I1208" s="39"/>
      <c r="J1208" s="45">
        <f t="shared" si="341"/>
        <v>0</v>
      </c>
      <c r="K1208" s="45">
        <f t="shared" si="342"/>
        <v>0</v>
      </c>
      <c r="L1208" s="3"/>
      <c r="M1208" s="72"/>
      <c r="N1208" s="73"/>
      <c r="O1208" s="45">
        <f t="shared" si="343"/>
        <v>0</v>
      </c>
      <c r="P1208" s="71"/>
      <c r="Q1208" s="74"/>
      <c r="R1208" s="74"/>
      <c r="S1208" s="75"/>
      <c r="T1208" s="76"/>
      <c r="U1208" s="70"/>
      <c r="V1208" s="3"/>
      <c r="W1208" s="3"/>
      <c r="X1208" s="3"/>
      <c r="Y1208" s="39"/>
      <c r="Z1208" s="91">
        <f t="shared" si="344"/>
        <v>0</v>
      </c>
      <c r="AA1208" s="92">
        <f t="shared" si="345"/>
        <v>0</v>
      </c>
      <c r="AB1208" s="71"/>
      <c r="AC1208" s="3"/>
      <c r="AD1208" s="71"/>
      <c r="AE1208" s="78"/>
      <c r="AF1208" s="78"/>
      <c r="AG1208" s="3"/>
      <c r="AH1208" s="3"/>
      <c r="AI1208" s="79"/>
      <c r="AJ1208" s="3"/>
      <c r="AK1208" s="71"/>
      <c r="AL1208" s="3"/>
      <c r="AM1208" s="71"/>
      <c r="AN1208" s="71"/>
      <c r="AO1208" s="3"/>
      <c r="AP1208" s="76"/>
      <c r="AQ1208" s="74"/>
      <c r="AR1208" s="3"/>
      <c r="AS1208" s="3"/>
      <c r="AT1208" s="3"/>
      <c r="AU1208" s="3"/>
      <c r="AV1208" s="3"/>
      <c r="AW1208" s="1"/>
      <c r="AX1208" s="1"/>
      <c r="AY1208" s="1">
        <f t="shared" si="346"/>
        <v>0</v>
      </c>
      <c r="AZ1208" s="3"/>
      <c r="BA1208" s="3"/>
      <c r="BB1208" s="3"/>
      <c r="BC1208" s="43" t="e">
        <f t="shared" si="347"/>
        <v>#DIV/0!</v>
      </c>
      <c r="BD1208" s="43" t="e">
        <f t="shared" si="348"/>
        <v>#DIV/0!</v>
      </c>
      <c r="BE1208" s="81">
        <f t="shared" si="349"/>
        <v>0</v>
      </c>
      <c r="BF1208" s="81">
        <f t="shared" si="350"/>
        <v>0</v>
      </c>
      <c r="BG1208" s="81">
        <f t="shared" si="351"/>
        <v>0</v>
      </c>
      <c r="BH1208" s="81">
        <f t="shared" si="352"/>
        <v>0</v>
      </c>
      <c r="BI1208" s="81">
        <f t="shared" si="353"/>
        <v>0</v>
      </c>
    </row>
    <row r="1209" spans="1:61" ht="17.25" thickTop="1" thickBot="1">
      <c r="A1209" s="70"/>
      <c r="B1209" s="71"/>
      <c r="C1209" s="3"/>
      <c r="D1209" s="45"/>
      <c r="E1209" s="45"/>
      <c r="F1209" s="45">
        <f t="shared" si="340"/>
        <v>0</v>
      </c>
      <c r="G1209" s="3"/>
      <c r="H1209" s="3"/>
      <c r="I1209" s="39"/>
      <c r="J1209" s="45">
        <f t="shared" si="341"/>
        <v>0</v>
      </c>
      <c r="K1209" s="45">
        <f t="shared" si="342"/>
        <v>0</v>
      </c>
      <c r="L1209" s="3"/>
      <c r="M1209" s="72"/>
      <c r="N1209" s="73"/>
      <c r="O1209" s="45">
        <f t="shared" si="343"/>
        <v>0</v>
      </c>
      <c r="P1209" s="71"/>
      <c r="Q1209" s="74"/>
      <c r="R1209" s="74"/>
      <c r="S1209" s="75"/>
      <c r="T1209" s="76"/>
      <c r="U1209" s="70"/>
      <c r="V1209" s="3"/>
      <c r="W1209" s="3"/>
      <c r="X1209" s="3"/>
      <c r="Y1209" s="39"/>
      <c r="Z1209" s="91">
        <f t="shared" si="344"/>
        <v>0</v>
      </c>
      <c r="AA1209" s="92">
        <f t="shared" si="345"/>
        <v>0</v>
      </c>
      <c r="AB1209" s="71"/>
      <c r="AC1209" s="3"/>
      <c r="AD1209" s="71"/>
      <c r="AE1209" s="78"/>
      <c r="AF1209" s="78"/>
      <c r="AG1209" s="3"/>
      <c r="AH1209" s="3"/>
      <c r="AI1209" s="79"/>
      <c r="AJ1209" s="3"/>
      <c r="AK1209" s="71"/>
      <c r="AL1209" s="3"/>
      <c r="AM1209" s="71"/>
      <c r="AN1209" s="71"/>
      <c r="AO1209" s="3"/>
      <c r="AP1209" s="76"/>
      <c r="AQ1209" s="74"/>
      <c r="AR1209" s="3"/>
      <c r="AS1209" s="3"/>
      <c r="AT1209" s="3"/>
      <c r="AU1209" s="3"/>
      <c r="AV1209" s="3"/>
      <c r="AW1209" s="1"/>
      <c r="AX1209" s="1"/>
      <c r="AY1209" s="1">
        <f t="shared" si="346"/>
        <v>0</v>
      </c>
      <c r="AZ1209" s="3"/>
      <c r="BA1209" s="3"/>
      <c r="BB1209" s="3"/>
      <c r="BC1209" s="43" t="e">
        <f t="shared" si="347"/>
        <v>#DIV/0!</v>
      </c>
      <c r="BD1209" s="43" t="e">
        <f t="shared" si="348"/>
        <v>#DIV/0!</v>
      </c>
      <c r="BE1209" s="81">
        <f t="shared" si="349"/>
        <v>0</v>
      </c>
      <c r="BF1209" s="81">
        <f t="shared" si="350"/>
        <v>0</v>
      </c>
      <c r="BG1209" s="81">
        <f t="shared" si="351"/>
        <v>0</v>
      </c>
      <c r="BH1209" s="81">
        <f t="shared" si="352"/>
        <v>0</v>
      </c>
      <c r="BI1209" s="81">
        <f t="shared" si="353"/>
        <v>0</v>
      </c>
    </row>
    <row r="1210" spans="1:61" ht="17.25" thickTop="1" thickBot="1">
      <c r="A1210" s="70"/>
      <c r="B1210" s="71"/>
      <c r="C1210" s="3"/>
      <c r="D1210" s="45"/>
      <c r="E1210" s="45"/>
      <c r="F1210" s="45">
        <f t="shared" si="340"/>
        <v>0</v>
      </c>
      <c r="G1210" s="3"/>
      <c r="H1210" s="3"/>
      <c r="I1210" s="39"/>
      <c r="J1210" s="45">
        <f t="shared" si="341"/>
        <v>0</v>
      </c>
      <c r="K1210" s="45">
        <f t="shared" si="342"/>
        <v>0</v>
      </c>
      <c r="L1210" s="3"/>
      <c r="M1210" s="72"/>
      <c r="N1210" s="73"/>
      <c r="O1210" s="45">
        <f t="shared" si="343"/>
        <v>0</v>
      </c>
      <c r="P1210" s="71"/>
      <c r="Q1210" s="74"/>
      <c r="R1210" s="74"/>
      <c r="S1210" s="75"/>
      <c r="T1210" s="76"/>
      <c r="U1210" s="70"/>
      <c r="V1210" s="3"/>
      <c r="W1210" s="3"/>
      <c r="X1210" s="3"/>
      <c r="Y1210" s="39"/>
      <c r="Z1210" s="91">
        <f t="shared" si="344"/>
        <v>0</v>
      </c>
      <c r="AA1210" s="92">
        <f t="shared" si="345"/>
        <v>0</v>
      </c>
      <c r="AB1210" s="71"/>
      <c r="AC1210" s="3"/>
      <c r="AD1210" s="71"/>
      <c r="AE1210" s="78"/>
      <c r="AF1210" s="78"/>
      <c r="AG1210" s="3"/>
      <c r="AH1210" s="3"/>
      <c r="AI1210" s="79"/>
      <c r="AJ1210" s="3"/>
      <c r="AK1210" s="71"/>
      <c r="AL1210" s="3"/>
      <c r="AM1210" s="71"/>
      <c r="AN1210" s="71"/>
      <c r="AO1210" s="3"/>
      <c r="AP1210" s="76"/>
      <c r="AQ1210" s="74"/>
      <c r="AR1210" s="3"/>
      <c r="AS1210" s="3"/>
      <c r="AT1210" s="3"/>
      <c r="AU1210" s="3"/>
      <c r="AV1210" s="3"/>
      <c r="AW1210" s="1"/>
      <c r="AX1210" s="1"/>
      <c r="AY1210" s="1">
        <f t="shared" si="346"/>
        <v>0</v>
      </c>
      <c r="AZ1210" s="3"/>
      <c r="BA1210" s="3"/>
      <c r="BB1210" s="3"/>
      <c r="BC1210" s="43" t="e">
        <f t="shared" si="347"/>
        <v>#DIV/0!</v>
      </c>
      <c r="BD1210" s="43" t="e">
        <f t="shared" si="348"/>
        <v>#DIV/0!</v>
      </c>
      <c r="BE1210" s="81">
        <f t="shared" si="349"/>
        <v>0</v>
      </c>
      <c r="BF1210" s="81">
        <f t="shared" si="350"/>
        <v>0</v>
      </c>
      <c r="BG1210" s="81">
        <f t="shared" si="351"/>
        <v>0</v>
      </c>
      <c r="BH1210" s="81">
        <f t="shared" si="352"/>
        <v>0</v>
      </c>
      <c r="BI1210" s="81">
        <f t="shared" si="353"/>
        <v>0</v>
      </c>
    </row>
    <row r="1211" spans="1:61" ht="17.25" thickTop="1" thickBot="1">
      <c r="A1211" s="70"/>
      <c r="B1211" s="71"/>
      <c r="C1211" s="3"/>
      <c r="D1211" s="45"/>
      <c r="E1211" s="45"/>
      <c r="F1211" s="45">
        <f t="shared" si="340"/>
        <v>0</v>
      </c>
      <c r="G1211" s="3"/>
      <c r="H1211" s="3"/>
      <c r="I1211" s="39"/>
      <c r="J1211" s="45">
        <f t="shared" si="341"/>
        <v>0</v>
      </c>
      <c r="K1211" s="45">
        <f t="shared" si="342"/>
        <v>0</v>
      </c>
      <c r="L1211" s="3"/>
      <c r="M1211" s="72"/>
      <c r="N1211" s="73"/>
      <c r="O1211" s="45">
        <f t="shared" si="343"/>
        <v>0</v>
      </c>
      <c r="P1211" s="71"/>
      <c r="Q1211" s="74"/>
      <c r="R1211" s="74"/>
      <c r="S1211" s="75"/>
      <c r="T1211" s="76"/>
      <c r="U1211" s="70"/>
      <c r="V1211" s="3"/>
      <c r="W1211" s="3"/>
      <c r="X1211" s="3"/>
      <c r="Y1211" s="39"/>
      <c r="Z1211" s="91">
        <f t="shared" si="344"/>
        <v>0</v>
      </c>
      <c r="AA1211" s="92">
        <f t="shared" si="345"/>
        <v>0</v>
      </c>
      <c r="AB1211" s="71"/>
      <c r="AC1211" s="3"/>
      <c r="AD1211" s="71"/>
      <c r="AE1211" s="78"/>
      <c r="AF1211" s="78"/>
      <c r="AG1211" s="3"/>
      <c r="AH1211" s="3"/>
      <c r="AI1211" s="79"/>
      <c r="AJ1211" s="3"/>
      <c r="AK1211" s="71"/>
      <c r="AL1211" s="3"/>
      <c r="AM1211" s="71"/>
      <c r="AN1211" s="71"/>
      <c r="AO1211" s="3"/>
      <c r="AP1211" s="76"/>
      <c r="AQ1211" s="74"/>
      <c r="AR1211" s="3"/>
      <c r="AS1211" s="3"/>
      <c r="AT1211" s="3"/>
      <c r="AU1211" s="3"/>
      <c r="AV1211" s="3"/>
      <c r="AW1211" s="1"/>
      <c r="AX1211" s="1"/>
      <c r="AY1211" s="1">
        <f t="shared" si="346"/>
        <v>0</v>
      </c>
      <c r="AZ1211" s="3"/>
      <c r="BA1211" s="3"/>
      <c r="BB1211" s="3"/>
      <c r="BC1211" s="43" t="e">
        <f t="shared" si="347"/>
        <v>#DIV/0!</v>
      </c>
      <c r="BD1211" s="43" t="e">
        <f t="shared" si="348"/>
        <v>#DIV/0!</v>
      </c>
      <c r="BE1211" s="81">
        <f t="shared" si="349"/>
        <v>0</v>
      </c>
      <c r="BF1211" s="81">
        <f t="shared" si="350"/>
        <v>0</v>
      </c>
      <c r="BG1211" s="81">
        <f t="shared" si="351"/>
        <v>0</v>
      </c>
      <c r="BH1211" s="81">
        <f t="shared" si="352"/>
        <v>0</v>
      </c>
      <c r="BI1211" s="81">
        <f t="shared" si="353"/>
        <v>0</v>
      </c>
    </row>
    <row r="1212" spans="1:61" ht="17.25" thickTop="1" thickBot="1">
      <c r="A1212" s="70"/>
      <c r="B1212" s="71"/>
      <c r="C1212" s="3"/>
      <c r="D1212" s="45"/>
      <c r="E1212" s="45"/>
      <c r="F1212" s="45">
        <f t="shared" si="340"/>
        <v>0</v>
      </c>
      <c r="G1212" s="3"/>
      <c r="H1212" s="3"/>
      <c r="I1212" s="39"/>
      <c r="J1212" s="45">
        <f t="shared" si="341"/>
        <v>0</v>
      </c>
      <c r="K1212" s="45">
        <f t="shared" si="342"/>
        <v>0</v>
      </c>
      <c r="L1212" s="3"/>
      <c r="M1212" s="72"/>
      <c r="N1212" s="73"/>
      <c r="O1212" s="45">
        <f t="shared" si="343"/>
        <v>0</v>
      </c>
      <c r="P1212" s="71"/>
      <c r="Q1212" s="74"/>
      <c r="R1212" s="74"/>
      <c r="S1212" s="75"/>
      <c r="T1212" s="76"/>
      <c r="U1212" s="70"/>
      <c r="V1212" s="3"/>
      <c r="W1212" s="3"/>
      <c r="X1212" s="3"/>
      <c r="Y1212" s="39"/>
      <c r="Z1212" s="91">
        <f t="shared" si="344"/>
        <v>0</v>
      </c>
      <c r="AA1212" s="92">
        <f t="shared" si="345"/>
        <v>0</v>
      </c>
      <c r="AB1212" s="71"/>
      <c r="AC1212" s="3"/>
      <c r="AD1212" s="71"/>
      <c r="AE1212" s="78"/>
      <c r="AF1212" s="78"/>
      <c r="AG1212" s="3"/>
      <c r="AH1212" s="3"/>
      <c r="AI1212" s="79"/>
      <c r="AJ1212" s="3"/>
      <c r="AK1212" s="71"/>
      <c r="AL1212" s="3"/>
      <c r="AM1212" s="71"/>
      <c r="AN1212" s="71"/>
      <c r="AO1212" s="3"/>
      <c r="AP1212" s="76"/>
      <c r="AQ1212" s="74"/>
      <c r="AR1212" s="3"/>
      <c r="AS1212" s="3"/>
      <c r="AT1212" s="3"/>
      <c r="AU1212" s="3"/>
      <c r="AV1212" s="3"/>
      <c r="AW1212" s="1"/>
      <c r="AX1212" s="1"/>
      <c r="AY1212" s="1">
        <f t="shared" si="346"/>
        <v>0</v>
      </c>
      <c r="AZ1212" s="3"/>
      <c r="BA1212" s="3"/>
      <c r="BB1212" s="3"/>
      <c r="BC1212" s="43" t="e">
        <f t="shared" si="347"/>
        <v>#DIV/0!</v>
      </c>
      <c r="BD1212" s="43" t="e">
        <f t="shared" si="348"/>
        <v>#DIV/0!</v>
      </c>
      <c r="BE1212" s="81">
        <f t="shared" si="349"/>
        <v>0</v>
      </c>
      <c r="BF1212" s="81">
        <f t="shared" si="350"/>
        <v>0</v>
      </c>
      <c r="BG1212" s="81">
        <f t="shared" si="351"/>
        <v>0</v>
      </c>
      <c r="BH1212" s="81">
        <f t="shared" si="352"/>
        <v>0</v>
      </c>
      <c r="BI1212" s="81">
        <f t="shared" si="353"/>
        <v>0</v>
      </c>
    </row>
    <row r="1213" spans="1:61" ht="17.25" thickTop="1" thickBot="1">
      <c r="A1213" s="70"/>
      <c r="B1213" s="71"/>
      <c r="C1213" s="3"/>
      <c r="D1213" s="45"/>
      <c r="E1213" s="45"/>
      <c r="F1213" s="45">
        <f t="shared" si="340"/>
        <v>0</v>
      </c>
      <c r="G1213" s="3"/>
      <c r="H1213" s="3"/>
      <c r="I1213" s="39"/>
      <c r="J1213" s="45">
        <f t="shared" si="341"/>
        <v>0</v>
      </c>
      <c r="K1213" s="45">
        <f t="shared" si="342"/>
        <v>0</v>
      </c>
      <c r="L1213" s="3"/>
      <c r="M1213" s="72"/>
      <c r="N1213" s="73"/>
      <c r="O1213" s="45">
        <f t="shared" si="343"/>
        <v>0</v>
      </c>
      <c r="P1213" s="71"/>
      <c r="Q1213" s="74"/>
      <c r="R1213" s="74"/>
      <c r="S1213" s="75"/>
      <c r="T1213" s="76"/>
      <c r="U1213" s="70"/>
      <c r="V1213" s="3"/>
      <c r="W1213" s="3"/>
      <c r="X1213" s="3"/>
      <c r="Y1213" s="39"/>
      <c r="Z1213" s="91">
        <f t="shared" si="344"/>
        <v>0</v>
      </c>
      <c r="AA1213" s="92">
        <f t="shared" si="345"/>
        <v>0</v>
      </c>
      <c r="AB1213" s="71"/>
      <c r="AC1213" s="3"/>
      <c r="AD1213" s="71"/>
      <c r="AE1213" s="78"/>
      <c r="AF1213" s="78"/>
      <c r="AG1213" s="3"/>
      <c r="AH1213" s="3"/>
      <c r="AI1213" s="79"/>
      <c r="AJ1213" s="3"/>
      <c r="AK1213" s="71"/>
      <c r="AL1213" s="3"/>
      <c r="AM1213" s="71"/>
      <c r="AN1213" s="71"/>
      <c r="AO1213" s="3"/>
      <c r="AP1213" s="76"/>
      <c r="AQ1213" s="74"/>
      <c r="AR1213" s="3"/>
      <c r="AS1213" s="3"/>
      <c r="AT1213" s="3"/>
      <c r="AU1213" s="3"/>
      <c r="AV1213" s="3"/>
      <c r="AW1213" s="1"/>
      <c r="AX1213" s="1"/>
      <c r="AY1213" s="1">
        <f t="shared" si="346"/>
        <v>0</v>
      </c>
      <c r="AZ1213" s="3"/>
      <c r="BA1213" s="3"/>
      <c r="BB1213" s="3"/>
      <c r="BC1213" s="43" t="e">
        <f t="shared" si="347"/>
        <v>#DIV/0!</v>
      </c>
      <c r="BD1213" s="43" t="e">
        <f t="shared" si="348"/>
        <v>#DIV/0!</v>
      </c>
      <c r="BE1213" s="81">
        <f t="shared" si="349"/>
        <v>0</v>
      </c>
      <c r="BF1213" s="81">
        <f t="shared" si="350"/>
        <v>0</v>
      </c>
      <c r="BG1213" s="81">
        <f t="shared" si="351"/>
        <v>0</v>
      </c>
      <c r="BH1213" s="81">
        <f t="shared" si="352"/>
        <v>0</v>
      </c>
      <c r="BI1213" s="81">
        <f t="shared" si="353"/>
        <v>0</v>
      </c>
    </row>
    <row r="1214" spans="1:61" ht="17.25" thickTop="1" thickBot="1">
      <c r="A1214" s="70"/>
      <c r="B1214" s="71"/>
      <c r="C1214" s="3"/>
      <c r="D1214" s="45"/>
      <c r="E1214" s="45"/>
      <c r="F1214" s="45">
        <f t="shared" si="340"/>
        <v>0</v>
      </c>
      <c r="G1214" s="3"/>
      <c r="H1214" s="3"/>
      <c r="I1214" s="39"/>
      <c r="J1214" s="45">
        <f t="shared" si="341"/>
        <v>0</v>
      </c>
      <c r="K1214" s="45">
        <f t="shared" si="342"/>
        <v>0</v>
      </c>
      <c r="L1214" s="3"/>
      <c r="M1214" s="72"/>
      <c r="N1214" s="73"/>
      <c r="O1214" s="45">
        <f t="shared" si="343"/>
        <v>0</v>
      </c>
      <c r="P1214" s="71"/>
      <c r="Q1214" s="74"/>
      <c r="R1214" s="74"/>
      <c r="S1214" s="75"/>
      <c r="T1214" s="76"/>
      <c r="U1214" s="70"/>
      <c r="V1214" s="3"/>
      <c r="W1214" s="3"/>
      <c r="X1214" s="3"/>
      <c r="Y1214" s="39"/>
      <c r="Z1214" s="91">
        <f t="shared" si="344"/>
        <v>0</v>
      </c>
      <c r="AA1214" s="92">
        <f t="shared" si="345"/>
        <v>0</v>
      </c>
      <c r="AB1214" s="71"/>
      <c r="AC1214" s="3"/>
      <c r="AD1214" s="71"/>
      <c r="AE1214" s="78"/>
      <c r="AF1214" s="78"/>
      <c r="AG1214" s="3"/>
      <c r="AH1214" s="3"/>
      <c r="AI1214" s="79"/>
      <c r="AJ1214" s="3"/>
      <c r="AK1214" s="71"/>
      <c r="AL1214" s="3"/>
      <c r="AM1214" s="71"/>
      <c r="AN1214" s="71"/>
      <c r="AO1214" s="3"/>
      <c r="AP1214" s="76"/>
      <c r="AQ1214" s="74"/>
      <c r="AR1214" s="3"/>
      <c r="AS1214" s="3"/>
      <c r="AT1214" s="3"/>
      <c r="AU1214" s="3"/>
      <c r="AV1214" s="3"/>
      <c r="AW1214" s="1"/>
      <c r="AX1214" s="1"/>
      <c r="AY1214" s="1">
        <f t="shared" si="346"/>
        <v>0</v>
      </c>
      <c r="AZ1214" s="3"/>
      <c r="BA1214" s="3"/>
      <c r="BB1214" s="3"/>
      <c r="BC1214" s="43" t="e">
        <f t="shared" si="347"/>
        <v>#DIV/0!</v>
      </c>
      <c r="BD1214" s="43" t="e">
        <f t="shared" si="348"/>
        <v>#DIV/0!</v>
      </c>
      <c r="BE1214" s="81">
        <f t="shared" si="349"/>
        <v>0</v>
      </c>
      <c r="BF1214" s="81">
        <f t="shared" si="350"/>
        <v>0</v>
      </c>
      <c r="BG1214" s="81">
        <f t="shared" si="351"/>
        <v>0</v>
      </c>
      <c r="BH1214" s="81">
        <f t="shared" si="352"/>
        <v>0</v>
      </c>
      <c r="BI1214" s="81">
        <f t="shared" si="353"/>
        <v>0</v>
      </c>
    </row>
    <row r="1215" spans="1:61" ht="17.25" thickTop="1" thickBot="1">
      <c r="A1215" s="70"/>
      <c r="B1215" s="71"/>
      <c r="C1215" s="3"/>
      <c r="D1215" s="45"/>
      <c r="E1215" s="45"/>
      <c r="F1215" s="45">
        <f t="shared" si="340"/>
        <v>0</v>
      </c>
      <c r="G1215" s="3"/>
      <c r="H1215" s="3"/>
      <c r="I1215" s="39"/>
      <c r="J1215" s="45">
        <f t="shared" si="341"/>
        <v>0</v>
      </c>
      <c r="K1215" s="45">
        <f t="shared" si="342"/>
        <v>0</v>
      </c>
      <c r="L1215" s="3"/>
      <c r="M1215" s="72"/>
      <c r="N1215" s="73"/>
      <c r="O1215" s="45">
        <f t="shared" si="343"/>
        <v>0</v>
      </c>
      <c r="P1215" s="71"/>
      <c r="Q1215" s="74"/>
      <c r="R1215" s="74"/>
      <c r="S1215" s="75"/>
      <c r="T1215" s="76"/>
      <c r="U1215" s="70"/>
      <c r="V1215" s="3"/>
      <c r="W1215" s="3"/>
      <c r="X1215" s="3"/>
      <c r="Y1215" s="39"/>
      <c r="Z1215" s="91">
        <f t="shared" si="344"/>
        <v>0</v>
      </c>
      <c r="AA1215" s="92">
        <f t="shared" si="345"/>
        <v>0</v>
      </c>
      <c r="AB1215" s="71"/>
      <c r="AC1215" s="3"/>
      <c r="AD1215" s="71"/>
      <c r="AE1215" s="78"/>
      <c r="AF1215" s="78"/>
      <c r="AG1215" s="3"/>
      <c r="AH1215" s="3"/>
      <c r="AI1215" s="79"/>
      <c r="AJ1215" s="3"/>
      <c r="AK1215" s="71"/>
      <c r="AL1215" s="3"/>
      <c r="AM1215" s="71"/>
      <c r="AN1215" s="71"/>
      <c r="AO1215" s="3"/>
      <c r="AP1215" s="76"/>
      <c r="AQ1215" s="74"/>
      <c r="AR1215" s="3"/>
      <c r="AS1215" s="3"/>
      <c r="AT1215" s="3"/>
      <c r="AU1215" s="3"/>
      <c r="AV1215" s="3"/>
      <c r="AW1215" s="1"/>
      <c r="AX1215" s="1"/>
      <c r="AY1215" s="1">
        <f t="shared" si="346"/>
        <v>0</v>
      </c>
      <c r="AZ1215" s="3"/>
      <c r="BA1215" s="3"/>
      <c r="BB1215" s="3"/>
      <c r="BC1215" s="43" t="e">
        <f t="shared" si="347"/>
        <v>#DIV/0!</v>
      </c>
      <c r="BD1215" s="43" t="e">
        <f t="shared" si="348"/>
        <v>#DIV/0!</v>
      </c>
      <c r="BE1215" s="81">
        <f t="shared" si="349"/>
        <v>0</v>
      </c>
      <c r="BF1215" s="81">
        <f t="shared" si="350"/>
        <v>0</v>
      </c>
      <c r="BG1215" s="81">
        <f t="shared" si="351"/>
        <v>0</v>
      </c>
      <c r="BH1215" s="81">
        <f t="shared" si="352"/>
        <v>0</v>
      </c>
      <c r="BI1215" s="81">
        <f t="shared" si="353"/>
        <v>0</v>
      </c>
    </row>
    <row r="1216" spans="1:61" ht="17.25" thickTop="1" thickBot="1">
      <c r="A1216" s="70"/>
      <c r="B1216" s="71"/>
      <c r="C1216" s="3"/>
      <c r="D1216" s="45"/>
      <c r="E1216" s="45"/>
      <c r="F1216" s="45">
        <f t="shared" si="340"/>
        <v>0</v>
      </c>
      <c r="G1216" s="3"/>
      <c r="H1216" s="3"/>
      <c r="I1216" s="39"/>
      <c r="J1216" s="45">
        <f t="shared" si="341"/>
        <v>0</v>
      </c>
      <c r="K1216" s="45">
        <f t="shared" si="342"/>
        <v>0</v>
      </c>
      <c r="L1216" s="3"/>
      <c r="M1216" s="72"/>
      <c r="N1216" s="73"/>
      <c r="O1216" s="45">
        <f t="shared" si="343"/>
        <v>0</v>
      </c>
      <c r="P1216" s="71"/>
      <c r="Q1216" s="74"/>
      <c r="R1216" s="74"/>
      <c r="S1216" s="75"/>
      <c r="T1216" s="76"/>
      <c r="U1216" s="70"/>
      <c r="V1216" s="3"/>
      <c r="W1216" s="3"/>
      <c r="X1216" s="3"/>
      <c r="Y1216" s="39"/>
      <c r="Z1216" s="91">
        <f t="shared" si="344"/>
        <v>0</v>
      </c>
      <c r="AA1216" s="92">
        <f t="shared" si="345"/>
        <v>0</v>
      </c>
      <c r="AB1216" s="71"/>
      <c r="AC1216" s="3"/>
      <c r="AD1216" s="71"/>
      <c r="AE1216" s="78"/>
      <c r="AF1216" s="78"/>
      <c r="AG1216" s="3"/>
      <c r="AH1216" s="3"/>
      <c r="AI1216" s="79"/>
      <c r="AJ1216" s="3"/>
      <c r="AK1216" s="71"/>
      <c r="AL1216" s="3"/>
      <c r="AM1216" s="71"/>
      <c r="AN1216" s="71"/>
      <c r="AO1216" s="3"/>
      <c r="AP1216" s="76"/>
      <c r="AQ1216" s="74"/>
      <c r="AR1216" s="3"/>
      <c r="AS1216" s="3"/>
      <c r="AT1216" s="3"/>
      <c r="AU1216" s="3"/>
      <c r="AV1216" s="3"/>
      <c r="AW1216" s="1"/>
      <c r="AX1216" s="1"/>
      <c r="AY1216" s="1">
        <f t="shared" si="346"/>
        <v>0</v>
      </c>
      <c r="AZ1216" s="3"/>
      <c r="BA1216" s="3"/>
      <c r="BB1216" s="3"/>
      <c r="BC1216" s="43" t="e">
        <f t="shared" si="347"/>
        <v>#DIV/0!</v>
      </c>
      <c r="BD1216" s="43" t="e">
        <f t="shared" si="348"/>
        <v>#DIV/0!</v>
      </c>
      <c r="BE1216" s="81">
        <f t="shared" si="349"/>
        <v>0</v>
      </c>
      <c r="BF1216" s="81">
        <f t="shared" si="350"/>
        <v>0</v>
      </c>
      <c r="BG1216" s="81">
        <f t="shared" si="351"/>
        <v>0</v>
      </c>
      <c r="BH1216" s="81">
        <f t="shared" si="352"/>
        <v>0</v>
      </c>
      <c r="BI1216" s="81">
        <f t="shared" si="353"/>
        <v>0</v>
      </c>
    </row>
    <row r="1217" spans="1:61" ht="17.25" thickTop="1" thickBot="1">
      <c r="A1217" s="70"/>
      <c r="B1217" s="71"/>
      <c r="C1217" s="3"/>
      <c r="D1217" s="45"/>
      <c r="E1217" s="45"/>
      <c r="F1217" s="45">
        <f t="shared" si="340"/>
        <v>0</v>
      </c>
      <c r="G1217" s="3"/>
      <c r="H1217" s="3"/>
      <c r="I1217" s="39"/>
      <c r="J1217" s="45">
        <f t="shared" si="341"/>
        <v>0</v>
      </c>
      <c r="K1217" s="45">
        <f t="shared" si="342"/>
        <v>0</v>
      </c>
      <c r="L1217" s="3"/>
      <c r="M1217" s="72"/>
      <c r="N1217" s="73"/>
      <c r="O1217" s="45">
        <f t="shared" si="343"/>
        <v>0</v>
      </c>
      <c r="P1217" s="71"/>
      <c r="Q1217" s="74"/>
      <c r="R1217" s="74"/>
      <c r="S1217" s="75"/>
      <c r="T1217" s="76"/>
      <c r="U1217" s="70"/>
      <c r="V1217" s="3"/>
      <c r="W1217" s="3"/>
      <c r="X1217" s="3"/>
      <c r="Y1217" s="39"/>
      <c r="Z1217" s="91">
        <f t="shared" si="344"/>
        <v>0</v>
      </c>
      <c r="AA1217" s="92">
        <f t="shared" si="345"/>
        <v>0</v>
      </c>
      <c r="AB1217" s="71"/>
      <c r="AC1217" s="3"/>
      <c r="AD1217" s="71"/>
      <c r="AE1217" s="78"/>
      <c r="AF1217" s="78"/>
      <c r="AG1217" s="3"/>
      <c r="AH1217" s="3"/>
      <c r="AI1217" s="79"/>
      <c r="AJ1217" s="3"/>
      <c r="AK1217" s="71"/>
      <c r="AL1217" s="3"/>
      <c r="AM1217" s="71"/>
      <c r="AN1217" s="71"/>
      <c r="AO1217" s="3"/>
      <c r="AP1217" s="76"/>
      <c r="AQ1217" s="74"/>
      <c r="AR1217" s="3"/>
      <c r="AS1217" s="3"/>
      <c r="AT1217" s="3"/>
      <c r="AU1217" s="3"/>
      <c r="AV1217" s="3"/>
      <c r="AW1217" s="1"/>
      <c r="AX1217" s="1"/>
      <c r="AY1217" s="1">
        <f t="shared" si="346"/>
        <v>0</v>
      </c>
      <c r="AZ1217" s="3"/>
      <c r="BA1217" s="3"/>
      <c r="BB1217" s="3"/>
      <c r="BC1217" s="43" t="e">
        <f t="shared" si="347"/>
        <v>#DIV/0!</v>
      </c>
      <c r="BD1217" s="43" t="e">
        <f t="shared" si="348"/>
        <v>#DIV/0!</v>
      </c>
      <c r="BE1217" s="81">
        <f t="shared" si="349"/>
        <v>0</v>
      </c>
      <c r="BF1217" s="81">
        <f t="shared" si="350"/>
        <v>0</v>
      </c>
      <c r="BG1217" s="81">
        <f t="shared" si="351"/>
        <v>0</v>
      </c>
      <c r="BH1217" s="81">
        <f t="shared" si="352"/>
        <v>0</v>
      </c>
      <c r="BI1217" s="81">
        <f t="shared" si="353"/>
        <v>0</v>
      </c>
    </row>
    <row r="1218" spans="1:61" ht="17.25" thickTop="1" thickBot="1">
      <c r="A1218" s="70"/>
      <c r="B1218" s="71"/>
      <c r="C1218" s="3"/>
      <c r="D1218" s="45"/>
      <c r="E1218" s="45"/>
      <c r="F1218" s="45">
        <f t="shared" si="340"/>
        <v>0</v>
      </c>
      <c r="G1218" s="3"/>
      <c r="H1218" s="3"/>
      <c r="I1218" s="39"/>
      <c r="J1218" s="45">
        <f t="shared" si="341"/>
        <v>0</v>
      </c>
      <c r="K1218" s="45">
        <f t="shared" si="342"/>
        <v>0</v>
      </c>
      <c r="L1218" s="3"/>
      <c r="M1218" s="72"/>
      <c r="N1218" s="73"/>
      <c r="O1218" s="45">
        <f t="shared" si="343"/>
        <v>0</v>
      </c>
      <c r="P1218" s="71"/>
      <c r="Q1218" s="74"/>
      <c r="R1218" s="74"/>
      <c r="S1218" s="75"/>
      <c r="T1218" s="76"/>
      <c r="U1218" s="70"/>
      <c r="V1218" s="3"/>
      <c r="W1218" s="3"/>
      <c r="X1218" s="3"/>
      <c r="Y1218" s="39"/>
      <c r="Z1218" s="91">
        <f t="shared" si="344"/>
        <v>0</v>
      </c>
      <c r="AA1218" s="92">
        <f t="shared" si="345"/>
        <v>0</v>
      </c>
      <c r="AB1218" s="71"/>
      <c r="AC1218" s="3"/>
      <c r="AD1218" s="71"/>
      <c r="AE1218" s="78"/>
      <c r="AF1218" s="78"/>
      <c r="AG1218" s="3"/>
      <c r="AH1218" s="3"/>
      <c r="AI1218" s="79"/>
      <c r="AJ1218" s="3"/>
      <c r="AK1218" s="71"/>
      <c r="AL1218" s="3"/>
      <c r="AM1218" s="71"/>
      <c r="AN1218" s="71"/>
      <c r="AO1218" s="3"/>
      <c r="AP1218" s="76"/>
      <c r="AQ1218" s="74"/>
      <c r="AR1218" s="3"/>
      <c r="AS1218" s="3"/>
      <c r="AT1218" s="3"/>
      <c r="AU1218" s="3"/>
      <c r="AV1218" s="3"/>
      <c r="AW1218" s="1"/>
      <c r="AX1218" s="1"/>
      <c r="AY1218" s="1">
        <f t="shared" si="346"/>
        <v>0</v>
      </c>
      <c r="AZ1218" s="3"/>
      <c r="BA1218" s="3"/>
      <c r="BB1218" s="3"/>
      <c r="BC1218" s="43" t="e">
        <f t="shared" si="347"/>
        <v>#DIV/0!</v>
      </c>
      <c r="BD1218" s="43" t="e">
        <f t="shared" si="348"/>
        <v>#DIV/0!</v>
      </c>
      <c r="BE1218" s="81">
        <f t="shared" si="349"/>
        <v>0</v>
      </c>
      <c r="BF1218" s="81">
        <f t="shared" si="350"/>
        <v>0</v>
      </c>
      <c r="BG1218" s="81">
        <f t="shared" si="351"/>
        <v>0</v>
      </c>
      <c r="BH1218" s="81">
        <f t="shared" si="352"/>
        <v>0</v>
      </c>
      <c r="BI1218" s="81">
        <f t="shared" si="353"/>
        <v>0</v>
      </c>
    </row>
    <row r="1219" spans="1:61" ht="17.25" thickTop="1" thickBot="1">
      <c r="A1219" s="70"/>
      <c r="B1219" s="71"/>
      <c r="C1219" s="3"/>
      <c r="D1219" s="45"/>
      <c r="E1219" s="45"/>
      <c r="F1219" s="45">
        <f t="shared" si="340"/>
        <v>0</v>
      </c>
      <c r="G1219" s="3"/>
      <c r="H1219" s="3"/>
      <c r="I1219" s="39"/>
      <c r="J1219" s="45">
        <f t="shared" si="341"/>
        <v>0</v>
      </c>
      <c r="K1219" s="45">
        <f t="shared" si="342"/>
        <v>0</v>
      </c>
      <c r="L1219" s="3"/>
      <c r="M1219" s="72"/>
      <c r="N1219" s="73"/>
      <c r="O1219" s="45">
        <f t="shared" si="343"/>
        <v>0</v>
      </c>
      <c r="P1219" s="71"/>
      <c r="Q1219" s="74"/>
      <c r="R1219" s="74"/>
      <c r="S1219" s="75"/>
      <c r="T1219" s="76"/>
      <c r="U1219" s="70"/>
      <c r="V1219" s="3"/>
      <c r="W1219" s="3"/>
      <c r="X1219" s="3"/>
      <c r="Y1219" s="39"/>
      <c r="Z1219" s="91">
        <f t="shared" si="344"/>
        <v>0</v>
      </c>
      <c r="AA1219" s="92">
        <f t="shared" si="345"/>
        <v>0</v>
      </c>
      <c r="AB1219" s="71"/>
      <c r="AC1219" s="3"/>
      <c r="AD1219" s="71"/>
      <c r="AE1219" s="78"/>
      <c r="AF1219" s="78"/>
      <c r="AG1219" s="3"/>
      <c r="AH1219" s="3"/>
      <c r="AI1219" s="79"/>
      <c r="AJ1219" s="3"/>
      <c r="AK1219" s="71"/>
      <c r="AL1219" s="3"/>
      <c r="AM1219" s="71"/>
      <c r="AN1219" s="71"/>
      <c r="AO1219" s="3"/>
      <c r="AP1219" s="76"/>
      <c r="AQ1219" s="74"/>
      <c r="AR1219" s="3"/>
      <c r="AS1219" s="3"/>
      <c r="AT1219" s="3"/>
      <c r="AU1219" s="3"/>
      <c r="AV1219" s="3"/>
      <c r="AW1219" s="1"/>
      <c r="AX1219" s="1"/>
      <c r="AY1219" s="1">
        <f t="shared" si="346"/>
        <v>0</v>
      </c>
      <c r="AZ1219" s="3"/>
      <c r="BA1219" s="3"/>
      <c r="BB1219" s="3"/>
      <c r="BC1219" s="43" t="e">
        <f t="shared" si="347"/>
        <v>#DIV/0!</v>
      </c>
      <c r="BD1219" s="43" t="e">
        <f t="shared" si="348"/>
        <v>#DIV/0!</v>
      </c>
      <c r="BE1219" s="81">
        <f t="shared" si="349"/>
        <v>0</v>
      </c>
      <c r="BF1219" s="81">
        <f t="shared" si="350"/>
        <v>0</v>
      </c>
      <c r="BG1219" s="81">
        <f t="shared" si="351"/>
        <v>0</v>
      </c>
      <c r="BH1219" s="81">
        <f t="shared" si="352"/>
        <v>0</v>
      </c>
      <c r="BI1219" s="81">
        <f t="shared" si="353"/>
        <v>0</v>
      </c>
    </row>
    <row r="1220" spans="1:61" ht="17.25" thickTop="1" thickBot="1">
      <c r="A1220" s="70"/>
      <c r="B1220" s="71"/>
      <c r="C1220" s="3"/>
      <c r="D1220" s="45"/>
      <c r="E1220" s="45"/>
      <c r="F1220" s="45">
        <f t="shared" si="340"/>
        <v>0</v>
      </c>
      <c r="G1220" s="3"/>
      <c r="H1220" s="3"/>
      <c r="I1220" s="39"/>
      <c r="J1220" s="45">
        <f t="shared" si="341"/>
        <v>0</v>
      </c>
      <c r="K1220" s="45">
        <f t="shared" si="342"/>
        <v>0</v>
      </c>
      <c r="L1220" s="3"/>
      <c r="M1220" s="72"/>
      <c r="N1220" s="73"/>
      <c r="O1220" s="45">
        <f t="shared" si="343"/>
        <v>0</v>
      </c>
      <c r="P1220" s="71"/>
      <c r="Q1220" s="74"/>
      <c r="R1220" s="74"/>
      <c r="S1220" s="75"/>
      <c r="T1220" s="76"/>
      <c r="U1220" s="70"/>
      <c r="V1220" s="3"/>
      <c r="W1220" s="3"/>
      <c r="X1220" s="3"/>
      <c r="Y1220" s="39"/>
      <c r="Z1220" s="91">
        <f t="shared" si="344"/>
        <v>0</v>
      </c>
      <c r="AA1220" s="92">
        <f t="shared" si="345"/>
        <v>0</v>
      </c>
      <c r="AB1220" s="71"/>
      <c r="AC1220" s="3"/>
      <c r="AD1220" s="71"/>
      <c r="AE1220" s="78"/>
      <c r="AF1220" s="78"/>
      <c r="AG1220" s="3"/>
      <c r="AH1220" s="3"/>
      <c r="AI1220" s="79"/>
      <c r="AJ1220" s="3"/>
      <c r="AK1220" s="71"/>
      <c r="AL1220" s="3"/>
      <c r="AM1220" s="71"/>
      <c r="AN1220" s="71"/>
      <c r="AO1220" s="3"/>
      <c r="AP1220" s="76"/>
      <c r="AQ1220" s="74"/>
      <c r="AR1220" s="3"/>
      <c r="AS1220" s="3"/>
      <c r="AT1220" s="3"/>
      <c r="AU1220" s="3"/>
      <c r="AV1220" s="3"/>
      <c r="AW1220" s="1"/>
      <c r="AX1220" s="1"/>
      <c r="AY1220" s="1">
        <f t="shared" si="346"/>
        <v>0</v>
      </c>
      <c r="AZ1220" s="3"/>
      <c r="BA1220" s="3"/>
      <c r="BB1220" s="3"/>
      <c r="BC1220" s="43" t="e">
        <f t="shared" si="347"/>
        <v>#DIV/0!</v>
      </c>
      <c r="BD1220" s="43" t="e">
        <f t="shared" si="348"/>
        <v>#DIV/0!</v>
      </c>
      <c r="BE1220" s="81">
        <f t="shared" si="349"/>
        <v>0</v>
      </c>
      <c r="BF1220" s="81">
        <f t="shared" si="350"/>
        <v>0</v>
      </c>
      <c r="BG1220" s="81">
        <f t="shared" si="351"/>
        <v>0</v>
      </c>
      <c r="BH1220" s="81">
        <f t="shared" si="352"/>
        <v>0</v>
      </c>
      <c r="BI1220" s="81">
        <f t="shared" si="353"/>
        <v>0</v>
      </c>
    </row>
    <row r="1221" spans="1:61" ht="17.25" thickTop="1" thickBot="1">
      <c r="A1221" s="70"/>
      <c r="B1221" s="71"/>
      <c r="C1221" s="3"/>
      <c r="D1221" s="45"/>
      <c r="E1221" s="45"/>
      <c r="F1221" s="45">
        <f t="shared" si="340"/>
        <v>0</v>
      </c>
      <c r="G1221" s="3"/>
      <c r="H1221" s="3"/>
      <c r="I1221" s="39"/>
      <c r="J1221" s="45">
        <f t="shared" si="341"/>
        <v>0</v>
      </c>
      <c r="K1221" s="45">
        <f t="shared" si="342"/>
        <v>0</v>
      </c>
      <c r="L1221" s="3"/>
      <c r="M1221" s="72"/>
      <c r="N1221" s="73"/>
      <c r="O1221" s="45">
        <f t="shared" si="343"/>
        <v>0</v>
      </c>
      <c r="P1221" s="71"/>
      <c r="Q1221" s="74"/>
      <c r="R1221" s="74"/>
      <c r="S1221" s="75"/>
      <c r="T1221" s="76"/>
      <c r="U1221" s="70"/>
      <c r="V1221" s="3"/>
      <c r="W1221" s="3"/>
      <c r="X1221" s="3"/>
      <c r="Y1221" s="39"/>
      <c r="Z1221" s="91">
        <f t="shared" si="344"/>
        <v>0</v>
      </c>
      <c r="AA1221" s="92">
        <f t="shared" si="345"/>
        <v>0</v>
      </c>
      <c r="AB1221" s="71"/>
      <c r="AC1221" s="3"/>
      <c r="AD1221" s="71"/>
      <c r="AE1221" s="78"/>
      <c r="AF1221" s="78"/>
      <c r="AG1221" s="3"/>
      <c r="AH1221" s="3"/>
      <c r="AI1221" s="79"/>
      <c r="AJ1221" s="3"/>
      <c r="AK1221" s="71"/>
      <c r="AL1221" s="3"/>
      <c r="AM1221" s="71"/>
      <c r="AN1221" s="71"/>
      <c r="AO1221" s="3"/>
      <c r="AP1221" s="76"/>
      <c r="AQ1221" s="74"/>
      <c r="AR1221" s="3"/>
      <c r="AS1221" s="3"/>
      <c r="AT1221" s="3"/>
      <c r="AU1221" s="3"/>
      <c r="AV1221" s="3"/>
      <c r="AW1221" s="1"/>
      <c r="AX1221" s="1"/>
      <c r="AY1221" s="1">
        <f t="shared" si="346"/>
        <v>0</v>
      </c>
      <c r="AZ1221" s="3"/>
      <c r="BA1221" s="3"/>
      <c r="BB1221" s="3"/>
      <c r="BC1221" s="43" t="e">
        <f t="shared" si="347"/>
        <v>#DIV/0!</v>
      </c>
      <c r="BD1221" s="43" t="e">
        <f t="shared" si="348"/>
        <v>#DIV/0!</v>
      </c>
      <c r="BE1221" s="81">
        <f t="shared" si="349"/>
        <v>0</v>
      </c>
      <c r="BF1221" s="81">
        <f t="shared" si="350"/>
        <v>0</v>
      </c>
      <c r="BG1221" s="81">
        <f t="shared" si="351"/>
        <v>0</v>
      </c>
      <c r="BH1221" s="81">
        <f t="shared" si="352"/>
        <v>0</v>
      </c>
      <c r="BI1221" s="81">
        <f t="shared" si="353"/>
        <v>0</v>
      </c>
    </row>
    <row r="1222" spans="1:61" ht="17.25" thickTop="1" thickBot="1">
      <c r="A1222" s="70"/>
      <c r="B1222" s="71"/>
      <c r="C1222" s="3"/>
      <c r="D1222" s="45"/>
      <c r="E1222" s="45"/>
      <c r="F1222" s="45">
        <f t="shared" si="340"/>
        <v>0</v>
      </c>
      <c r="G1222" s="3"/>
      <c r="H1222" s="3"/>
      <c r="I1222" s="39"/>
      <c r="J1222" s="45">
        <f t="shared" si="341"/>
        <v>0</v>
      </c>
      <c r="K1222" s="45">
        <f t="shared" si="342"/>
        <v>0</v>
      </c>
      <c r="L1222" s="3"/>
      <c r="M1222" s="72"/>
      <c r="N1222" s="73"/>
      <c r="O1222" s="45">
        <f t="shared" si="343"/>
        <v>0</v>
      </c>
      <c r="P1222" s="71"/>
      <c r="Q1222" s="74"/>
      <c r="R1222" s="74"/>
      <c r="S1222" s="75"/>
      <c r="T1222" s="76"/>
      <c r="U1222" s="70"/>
      <c r="V1222" s="3"/>
      <c r="W1222" s="3"/>
      <c r="X1222" s="3"/>
      <c r="Y1222" s="39"/>
      <c r="Z1222" s="91">
        <f t="shared" si="344"/>
        <v>0</v>
      </c>
      <c r="AA1222" s="92">
        <f t="shared" si="345"/>
        <v>0</v>
      </c>
      <c r="AB1222" s="71"/>
      <c r="AC1222" s="3"/>
      <c r="AD1222" s="71"/>
      <c r="AE1222" s="78"/>
      <c r="AF1222" s="78"/>
      <c r="AG1222" s="3"/>
      <c r="AH1222" s="3"/>
      <c r="AI1222" s="79"/>
      <c r="AJ1222" s="3"/>
      <c r="AK1222" s="71"/>
      <c r="AL1222" s="3"/>
      <c r="AM1222" s="71"/>
      <c r="AN1222" s="71"/>
      <c r="AO1222" s="3"/>
      <c r="AP1222" s="76"/>
      <c r="AQ1222" s="74"/>
      <c r="AR1222" s="3"/>
      <c r="AS1222" s="3"/>
      <c r="AT1222" s="3"/>
      <c r="AU1222" s="3"/>
      <c r="AV1222" s="3"/>
      <c r="AW1222" s="1"/>
      <c r="AX1222" s="1"/>
      <c r="AY1222" s="1">
        <f t="shared" si="346"/>
        <v>0</v>
      </c>
      <c r="AZ1222" s="3"/>
      <c r="BA1222" s="3"/>
      <c r="BB1222" s="3"/>
      <c r="BC1222" s="43" t="e">
        <f t="shared" si="347"/>
        <v>#DIV/0!</v>
      </c>
      <c r="BD1222" s="43" t="e">
        <f t="shared" si="348"/>
        <v>#DIV/0!</v>
      </c>
      <c r="BE1222" s="81">
        <f t="shared" si="349"/>
        <v>0</v>
      </c>
      <c r="BF1222" s="81">
        <f t="shared" si="350"/>
        <v>0</v>
      </c>
      <c r="BG1222" s="81">
        <f t="shared" si="351"/>
        <v>0</v>
      </c>
      <c r="BH1222" s="81">
        <f t="shared" si="352"/>
        <v>0</v>
      </c>
      <c r="BI1222" s="81">
        <f t="shared" si="353"/>
        <v>0</v>
      </c>
    </row>
    <row r="1223" spans="1:61" ht="17.25" thickTop="1" thickBot="1">
      <c r="A1223" s="70"/>
      <c r="B1223" s="71"/>
      <c r="C1223" s="3"/>
      <c r="D1223" s="45"/>
      <c r="E1223" s="45"/>
      <c r="F1223" s="45">
        <f t="shared" si="340"/>
        <v>0</v>
      </c>
      <c r="G1223" s="3"/>
      <c r="H1223" s="3"/>
      <c r="I1223" s="39"/>
      <c r="J1223" s="45">
        <f t="shared" si="341"/>
        <v>0</v>
      </c>
      <c r="K1223" s="45">
        <f t="shared" si="342"/>
        <v>0</v>
      </c>
      <c r="L1223" s="3"/>
      <c r="M1223" s="72"/>
      <c r="N1223" s="73"/>
      <c r="O1223" s="45">
        <f t="shared" si="343"/>
        <v>0</v>
      </c>
      <c r="P1223" s="71"/>
      <c r="Q1223" s="74"/>
      <c r="R1223" s="74"/>
      <c r="S1223" s="75"/>
      <c r="T1223" s="76"/>
      <c r="U1223" s="70"/>
      <c r="V1223" s="3"/>
      <c r="W1223" s="3"/>
      <c r="X1223" s="3"/>
      <c r="Y1223" s="39"/>
      <c r="Z1223" s="91">
        <f t="shared" si="344"/>
        <v>0</v>
      </c>
      <c r="AA1223" s="92">
        <f t="shared" si="345"/>
        <v>0</v>
      </c>
      <c r="AB1223" s="71"/>
      <c r="AC1223" s="3"/>
      <c r="AD1223" s="71"/>
      <c r="AE1223" s="78"/>
      <c r="AF1223" s="78"/>
      <c r="AG1223" s="3"/>
      <c r="AH1223" s="3"/>
      <c r="AI1223" s="79"/>
      <c r="AJ1223" s="3"/>
      <c r="AK1223" s="71"/>
      <c r="AL1223" s="3"/>
      <c r="AM1223" s="71"/>
      <c r="AN1223" s="71"/>
      <c r="AO1223" s="3"/>
      <c r="AP1223" s="76"/>
      <c r="AQ1223" s="74"/>
      <c r="AR1223" s="3"/>
      <c r="AS1223" s="3"/>
      <c r="AT1223" s="3"/>
      <c r="AU1223" s="3"/>
      <c r="AV1223" s="3"/>
      <c r="AW1223" s="1"/>
      <c r="AX1223" s="1"/>
      <c r="AY1223" s="1">
        <f t="shared" si="346"/>
        <v>0</v>
      </c>
      <c r="AZ1223" s="3"/>
      <c r="BA1223" s="3"/>
      <c r="BB1223" s="3"/>
      <c r="BC1223" s="43" t="e">
        <f t="shared" si="347"/>
        <v>#DIV/0!</v>
      </c>
      <c r="BD1223" s="43" t="e">
        <f t="shared" si="348"/>
        <v>#DIV/0!</v>
      </c>
      <c r="BE1223" s="81">
        <f t="shared" si="349"/>
        <v>0</v>
      </c>
      <c r="BF1223" s="81">
        <f t="shared" si="350"/>
        <v>0</v>
      </c>
      <c r="BG1223" s="81">
        <f t="shared" si="351"/>
        <v>0</v>
      </c>
      <c r="BH1223" s="81">
        <f t="shared" si="352"/>
        <v>0</v>
      </c>
      <c r="BI1223" s="81">
        <f t="shared" si="353"/>
        <v>0</v>
      </c>
    </row>
    <row r="1224" spans="1:61" ht="17.25" thickTop="1" thickBot="1">
      <c r="A1224" s="70"/>
      <c r="B1224" s="71"/>
      <c r="C1224" s="3"/>
      <c r="D1224" s="45"/>
      <c r="E1224" s="45"/>
      <c r="F1224" s="45">
        <f t="shared" si="340"/>
        <v>0</v>
      </c>
      <c r="G1224" s="3"/>
      <c r="H1224" s="3"/>
      <c r="I1224" s="39"/>
      <c r="J1224" s="45">
        <f t="shared" si="341"/>
        <v>0</v>
      </c>
      <c r="K1224" s="45">
        <f t="shared" si="342"/>
        <v>0</v>
      </c>
      <c r="L1224" s="3"/>
      <c r="M1224" s="72"/>
      <c r="N1224" s="73"/>
      <c r="O1224" s="45">
        <f t="shared" si="343"/>
        <v>0</v>
      </c>
      <c r="P1224" s="71"/>
      <c r="Q1224" s="74"/>
      <c r="R1224" s="74"/>
      <c r="S1224" s="75"/>
      <c r="T1224" s="76"/>
      <c r="U1224" s="70"/>
      <c r="V1224" s="3"/>
      <c r="W1224" s="3"/>
      <c r="X1224" s="3"/>
      <c r="Y1224" s="39"/>
      <c r="Z1224" s="91">
        <f t="shared" si="344"/>
        <v>0</v>
      </c>
      <c r="AA1224" s="92">
        <f t="shared" si="345"/>
        <v>0</v>
      </c>
      <c r="AB1224" s="71"/>
      <c r="AC1224" s="3"/>
      <c r="AD1224" s="71"/>
      <c r="AE1224" s="78"/>
      <c r="AF1224" s="78"/>
      <c r="AG1224" s="3"/>
      <c r="AH1224" s="3"/>
      <c r="AI1224" s="79"/>
      <c r="AJ1224" s="3"/>
      <c r="AK1224" s="71"/>
      <c r="AL1224" s="3"/>
      <c r="AM1224" s="71"/>
      <c r="AN1224" s="71"/>
      <c r="AO1224" s="3"/>
      <c r="AP1224" s="76"/>
      <c r="AQ1224" s="74"/>
      <c r="AR1224" s="3"/>
      <c r="AS1224" s="3"/>
      <c r="AT1224" s="3"/>
      <c r="AU1224" s="3"/>
      <c r="AV1224" s="3"/>
      <c r="AW1224" s="1"/>
      <c r="AX1224" s="1"/>
      <c r="AY1224" s="1">
        <f t="shared" si="346"/>
        <v>0</v>
      </c>
      <c r="AZ1224" s="3"/>
      <c r="BA1224" s="3"/>
      <c r="BB1224" s="3"/>
      <c r="BC1224" s="43" t="e">
        <f t="shared" si="347"/>
        <v>#DIV/0!</v>
      </c>
      <c r="BD1224" s="43" t="e">
        <f t="shared" si="348"/>
        <v>#DIV/0!</v>
      </c>
      <c r="BE1224" s="81">
        <f t="shared" si="349"/>
        <v>0</v>
      </c>
      <c r="BF1224" s="81">
        <f t="shared" si="350"/>
        <v>0</v>
      </c>
      <c r="BG1224" s="81">
        <f t="shared" si="351"/>
        <v>0</v>
      </c>
      <c r="BH1224" s="81">
        <f t="shared" si="352"/>
        <v>0</v>
      </c>
      <c r="BI1224" s="81">
        <f t="shared" si="353"/>
        <v>0</v>
      </c>
    </row>
    <row r="1225" spans="1:61" ht="17.25" thickTop="1" thickBot="1">
      <c r="A1225" s="70"/>
      <c r="B1225" s="71"/>
      <c r="C1225" s="3"/>
      <c r="D1225" s="45"/>
      <c r="E1225" s="45"/>
      <c r="F1225" s="45">
        <f t="shared" si="340"/>
        <v>0</v>
      </c>
      <c r="G1225" s="3"/>
      <c r="H1225" s="3"/>
      <c r="I1225" s="39"/>
      <c r="J1225" s="45">
        <f t="shared" si="341"/>
        <v>0</v>
      </c>
      <c r="K1225" s="45">
        <f t="shared" si="342"/>
        <v>0</v>
      </c>
      <c r="L1225" s="3"/>
      <c r="M1225" s="72"/>
      <c r="N1225" s="73"/>
      <c r="O1225" s="45">
        <f t="shared" si="343"/>
        <v>0</v>
      </c>
      <c r="P1225" s="71"/>
      <c r="Q1225" s="74"/>
      <c r="R1225" s="74"/>
      <c r="S1225" s="75"/>
      <c r="T1225" s="76"/>
      <c r="U1225" s="70"/>
      <c r="V1225" s="3"/>
      <c r="W1225" s="3"/>
      <c r="X1225" s="3"/>
      <c r="Y1225" s="39"/>
      <c r="Z1225" s="91">
        <f t="shared" si="344"/>
        <v>0</v>
      </c>
      <c r="AA1225" s="92">
        <f t="shared" si="345"/>
        <v>0</v>
      </c>
      <c r="AB1225" s="71"/>
      <c r="AC1225" s="3"/>
      <c r="AD1225" s="71"/>
      <c r="AE1225" s="78"/>
      <c r="AF1225" s="78"/>
      <c r="AG1225" s="3"/>
      <c r="AH1225" s="3"/>
      <c r="AI1225" s="79"/>
      <c r="AJ1225" s="3"/>
      <c r="AK1225" s="71"/>
      <c r="AL1225" s="3"/>
      <c r="AM1225" s="71"/>
      <c r="AN1225" s="71"/>
      <c r="AO1225" s="3"/>
      <c r="AP1225" s="76"/>
      <c r="AQ1225" s="74"/>
      <c r="AR1225" s="3"/>
      <c r="AS1225" s="3"/>
      <c r="AT1225" s="3"/>
      <c r="AU1225" s="3"/>
      <c r="AV1225" s="3"/>
      <c r="AW1225" s="1"/>
      <c r="AX1225" s="1"/>
      <c r="AY1225" s="1">
        <f t="shared" si="346"/>
        <v>0</v>
      </c>
      <c r="AZ1225" s="3"/>
      <c r="BA1225" s="3"/>
      <c r="BB1225" s="3"/>
      <c r="BC1225" s="43" t="e">
        <f t="shared" si="347"/>
        <v>#DIV/0!</v>
      </c>
      <c r="BD1225" s="43" t="e">
        <f t="shared" si="348"/>
        <v>#DIV/0!</v>
      </c>
      <c r="BE1225" s="81">
        <f t="shared" si="349"/>
        <v>0</v>
      </c>
      <c r="BF1225" s="81">
        <f t="shared" si="350"/>
        <v>0</v>
      </c>
      <c r="BG1225" s="81">
        <f t="shared" si="351"/>
        <v>0</v>
      </c>
      <c r="BH1225" s="81">
        <f t="shared" si="352"/>
        <v>0</v>
      </c>
      <c r="BI1225" s="81">
        <f t="shared" si="353"/>
        <v>0</v>
      </c>
    </row>
    <row r="1226" spans="1:61" ht="17.25" thickTop="1" thickBot="1">
      <c r="A1226" s="70"/>
      <c r="B1226" s="71"/>
      <c r="C1226" s="3"/>
      <c r="D1226" s="45"/>
      <c r="E1226" s="45"/>
      <c r="F1226" s="45">
        <f t="shared" si="340"/>
        <v>0</v>
      </c>
      <c r="G1226" s="3"/>
      <c r="H1226" s="3"/>
      <c r="I1226" s="39"/>
      <c r="J1226" s="45">
        <f t="shared" si="341"/>
        <v>0</v>
      </c>
      <c r="K1226" s="45">
        <f t="shared" si="342"/>
        <v>0</v>
      </c>
      <c r="L1226" s="3"/>
      <c r="M1226" s="72"/>
      <c r="N1226" s="73"/>
      <c r="O1226" s="45">
        <f t="shared" si="343"/>
        <v>0</v>
      </c>
      <c r="P1226" s="71"/>
      <c r="Q1226" s="74"/>
      <c r="R1226" s="74"/>
      <c r="S1226" s="75"/>
      <c r="T1226" s="76"/>
      <c r="U1226" s="70"/>
      <c r="V1226" s="3"/>
      <c r="W1226" s="3"/>
      <c r="X1226" s="3"/>
      <c r="Y1226" s="39"/>
      <c r="Z1226" s="91">
        <f t="shared" si="344"/>
        <v>0</v>
      </c>
      <c r="AA1226" s="92">
        <f t="shared" si="345"/>
        <v>0</v>
      </c>
      <c r="AB1226" s="71"/>
      <c r="AC1226" s="3"/>
      <c r="AD1226" s="71"/>
      <c r="AE1226" s="78"/>
      <c r="AF1226" s="78"/>
      <c r="AG1226" s="3"/>
      <c r="AH1226" s="3"/>
      <c r="AI1226" s="79"/>
      <c r="AJ1226" s="3"/>
      <c r="AK1226" s="71"/>
      <c r="AL1226" s="3"/>
      <c r="AM1226" s="71"/>
      <c r="AN1226" s="71"/>
      <c r="AO1226" s="3"/>
      <c r="AP1226" s="76"/>
      <c r="AQ1226" s="74"/>
      <c r="AR1226" s="3"/>
      <c r="AS1226" s="3"/>
      <c r="AT1226" s="3"/>
      <c r="AU1226" s="3"/>
      <c r="AV1226" s="3"/>
      <c r="AW1226" s="1"/>
      <c r="AX1226" s="1"/>
      <c r="AY1226" s="1">
        <f t="shared" si="346"/>
        <v>0</v>
      </c>
      <c r="AZ1226" s="3"/>
      <c r="BA1226" s="3"/>
      <c r="BB1226" s="3"/>
      <c r="BC1226" s="43" t="e">
        <f t="shared" si="347"/>
        <v>#DIV/0!</v>
      </c>
      <c r="BD1226" s="43" t="e">
        <f t="shared" si="348"/>
        <v>#DIV/0!</v>
      </c>
      <c r="BE1226" s="81">
        <f t="shared" si="349"/>
        <v>0</v>
      </c>
      <c r="BF1226" s="81">
        <f t="shared" si="350"/>
        <v>0</v>
      </c>
      <c r="BG1226" s="81">
        <f t="shared" si="351"/>
        <v>0</v>
      </c>
      <c r="BH1226" s="81">
        <f t="shared" si="352"/>
        <v>0</v>
      </c>
      <c r="BI1226" s="81">
        <f t="shared" si="353"/>
        <v>0</v>
      </c>
    </row>
    <row r="1227" spans="1:61" ht="17.25" thickTop="1" thickBot="1">
      <c r="A1227" s="70"/>
      <c r="B1227" s="71"/>
      <c r="C1227" s="3"/>
      <c r="D1227" s="45"/>
      <c r="E1227" s="45"/>
      <c r="F1227" s="45">
        <f t="shared" si="340"/>
        <v>0</v>
      </c>
      <c r="G1227" s="3"/>
      <c r="H1227" s="3"/>
      <c r="I1227" s="39"/>
      <c r="J1227" s="45">
        <f t="shared" si="341"/>
        <v>0</v>
      </c>
      <c r="K1227" s="45">
        <f t="shared" si="342"/>
        <v>0</v>
      </c>
      <c r="L1227" s="3"/>
      <c r="M1227" s="72"/>
      <c r="N1227" s="73"/>
      <c r="O1227" s="45">
        <f t="shared" si="343"/>
        <v>0</v>
      </c>
      <c r="P1227" s="71"/>
      <c r="Q1227" s="74"/>
      <c r="R1227" s="74"/>
      <c r="S1227" s="75"/>
      <c r="T1227" s="76"/>
      <c r="U1227" s="70"/>
      <c r="V1227" s="3"/>
      <c r="W1227" s="3"/>
      <c r="X1227" s="3"/>
      <c r="Y1227" s="39"/>
      <c r="Z1227" s="91">
        <f t="shared" si="344"/>
        <v>0</v>
      </c>
      <c r="AA1227" s="92">
        <f t="shared" si="345"/>
        <v>0</v>
      </c>
      <c r="AB1227" s="71"/>
      <c r="AC1227" s="3"/>
      <c r="AD1227" s="71"/>
      <c r="AE1227" s="78"/>
      <c r="AF1227" s="78"/>
      <c r="AG1227" s="3"/>
      <c r="AH1227" s="3"/>
      <c r="AI1227" s="79"/>
      <c r="AJ1227" s="3"/>
      <c r="AK1227" s="71"/>
      <c r="AL1227" s="3"/>
      <c r="AM1227" s="71"/>
      <c r="AN1227" s="71"/>
      <c r="AO1227" s="3"/>
      <c r="AP1227" s="76"/>
      <c r="AQ1227" s="74"/>
      <c r="AR1227" s="3"/>
      <c r="AS1227" s="3"/>
      <c r="AT1227" s="3"/>
      <c r="AU1227" s="3"/>
      <c r="AV1227" s="3"/>
      <c r="AW1227" s="1"/>
      <c r="AX1227" s="1"/>
      <c r="AY1227" s="1">
        <f t="shared" si="346"/>
        <v>0</v>
      </c>
      <c r="AZ1227" s="3"/>
      <c r="BA1227" s="3"/>
      <c r="BB1227" s="3"/>
      <c r="BC1227" s="43" t="e">
        <f t="shared" si="347"/>
        <v>#DIV/0!</v>
      </c>
      <c r="BD1227" s="43" t="e">
        <f t="shared" si="348"/>
        <v>#DIV/0!</v>
      </c>
      <c r="BE1227" s="81">
        <f t="shared" si="349"/>
        <v>0</v>
      </c>
      <c r="BF1227" s="81">
        <f t="shared" si="350"/>
        <v>0</v>
      </c>
      <c r="BG1227" s="81">
        <f t="shared" si="351"/>
        <v>0</v>
      </c>
      <c r="BH1227" s="81">
        <f t="shared" si="352"/>
        <v>0</v>
      </c>
      <c r="BI1227" s="81">
        <f t="shared" si="353"/>
        <v>0</v>
      </c>
    </row>
    <row r="1228" spans="1:61" ht="17.25" thickTop="1" thickBot="1">
      <c r="A1228" s="70"/>
      <c r="B1228" s="71"/>
      <c r="C1228" s="3"/>
      <c r="D1228" s="45"/>
      <c r="E1228" s="45"/>
      <c r="F1228" s="45">
        <f t="shared" si="340"/>
        <v>0</v>
      </c>
      <c r="G1228" s="3"/>
      <c r="H1228" s="3"/>
      <c r="I1228" s="39"/>
      <c r="J1228" s="45">
        <f t="shared" si="341"/>
        <v>0</v>
      </c>
      <c r="K1228" s="45">
        <f t="shared" si="342"/>
        <v>0</v>
      </c>
      <c r="L1228" s="3"/>
      <c r="M1228" s="72"/>
      <c r="N1228" s="73"/>
      <c r="O1228" s="45">
        <f t="shared" si="343"/>
        <v>0</v>
      </c>
      <c r="P1228" s="71"/>
      <c r="Q1228" s="74"/>
      <c r="R1228" s="74"/>
      <c r="S1228" s="75"/>
      <c r="T1228" s="76"/>
      <c r="U1228" s="70"/>
      <c r="V1228" s="3"/>
      <c r="W1228" s="3"/>
      <c r="X1228" s="3"/>
      <c r="Y1228" s="39"/>
      <c r="Z1228" s="91">
        <f t="shared" si="344"/>
        <v>0</v>
      </c>
      <c r="AA1228" s="92">
        <f t="shared" si="345"/>
        <v>0</v>
      </c>
      <c r="AB1228" s="71"/>
      <c r="AC1228" s="3"/>
      <c r="AD1228" s="71"/>
      <c r="AE1228" s="78"/>
      <c r="AF1228" s="78"/>
      <c r="AG1228" s="3"/>
      <c r="AH1228" s="3"/>
      <c r="AI1228" s="79"/>
      <c r="AJ1228" s="3"/>
      <c r="AK1228" s="71"/>
      <c r="AL1228" s="3"/>
      <c r="AM1228" s="71"/>
      <c r="AN1228" s="71"/>
      <c r="AO1228" s="3"/>
      <c r="AP1228" s="76"/>
      <c r="AQ1228" s="74"/>
      <c r="AR1228" s="3"/>
      <c r="AS1228" s="3"/>
      <c r="AT1228" s="3"/>
      <c r="AU1228" s="3"/>
      <c r="AV1228" s="3"/>
      <c r="AW1228" s="1"/>
      <c r="AX1228" s="1"/>
      <c r="AY1228" s="1">
        <f t="shared" si="346"/>
        <v>0</v>
      </c>
      <c r="AZ1228" s="3"/>
      <c r="BA1228" s="3"/>
      <c r="BB1228" s="3"/>
      <c r="BC1228" s="43" t="e">
        <f t="shared" si="347"/>
        <v>#DIV/0!</v>
      </c>
      <c r="BD1228" s="43" t="e">
        <f t="shared" si="348"/>
        <v>#DIV/0!</v>
      </c>
      <c r="BE1228" s="81">
        <f t="shared" si="349"/>
        <v>0</v>
      </c>
      <c r="BF1228" s="81">
        <f t="shared" si="350"/>
        <v>0</v>
      </c>
      <c r="BG1228" s="81">
        <f t="shared" si="351"/>
        <v>0</v>
      </c>
      <c r="BH1228" s="81">
        <f t="shared" si="352"/>
        <v>0</v>
      </c>
      <c r="BI1228" s="81">
        <f t="shared" si="353"/>
        <v>0</v>
      </c>
    </row>
    <row r="1229" spans="1:61" ht="17.25" thickTop="1" thickBot="1">
      <c r="A1229" s="70"/>
      <c r="B1229" s="71"/>
      <c r="C1229" s="3"/>
      <c r="D1229" s="45"/>
      <c r="E1229" s="45"/>
      <c r="F1229" s="45">
        <f t="shared" si="340"/>
        <v>0</v>
      </c>
      <c r="G1229" s="3"/>
      <c r="H1229" s="3"/>
      <c r="I1229" s="39"/>
      <c r="J1229" s="45">
        <f t="shared" si="341"/>
        <v>0</v>
      </c>
      <c r="K1229" s="45">
        <f t="shared" si="342"/>
        <v>0</v>
      </c>
      <c r="L1229" s="3"/>
      <c r="M1229" s="72"/>
      <c r="N1229" s="73"/>
      <c r="O1229" s="45">
        <f t="shared" si="343"/>
        <v>0</v>
      </c>
      <c r="P1229" s="71"/>
      <c r="Q1229" s="74"/>
      <c r="R1229" s="74"/>
      <c r="S1229" s="75"/>
      <c r="T1229" s="76"/>
      <c r="U1229" s="70"/>
      <c r="V1229" s="3"/>
      <c r="W1229" s="3"/>
      <c r="X1229" s="3"/>
      <c r="Y1229" s="39"/>
      <c r="Z1229" s="91">
        <f t="shared" si="344"/>
        <v>0</v>
      </c>
      <c r="AA1229" s="92">
        <f t="shared" si="345"/>
        <v>0</v>
      </c>
      <c r="AB1229" s="71"/>
      <c r="AC1229" s="3"/>
      <c r="AD1229" s="71"/>
      <c r="AE1229" s="78"/>
      <c r="AF1229" s="78"/>
      <c r="AG1229" s="3"/>
      <c r="AH1229" s="3"/>
      <c r="AI1229" s="79"/>
      <c r="AJ1229" s="3"/>
      <c r="AK1229" s="71"/>
      <c r="AL1229" s="3"/>
      <c r="AM1229" s="71"/>
      <c r="AN1229" s="71"/>
      <c r="AO1229" s="3"/>
      <c r="AP1229" s="76"/>
      <c r="AQ1229" s="74"/>
      <c r="AR1229" s="3"/>
      <c r="AS1229" s="3"/>
      <c r="AT1229" s="3"/>
      <c r="AU1229" s="3"/>
      <c r="AV1229" s="3"/>
      <c r="AW1229" s="1"/>
      <c r="AX1229" s="1"/>
      <c r="AY1229" s="1">
        <f t="shared" si="346"/>
        <v>0</v>
      </c>
      <c r="AZ1229" s="3"/>
      <c r="BA1229" s="3"/>
      <c r="BB1229" s="3"/>
      <c r="BC1229" s="43" t="e">
        <f t="shared" si="347"/>
        <v>#DIV/0!</v>
      </c>
      <c r="BD1229" s="43" t="e">
        <f t="shared" si="348"/>
        <v>#DIV/0!</v>
      </c>
      <c r="BE1229" s="81">
        <f t="shared" si="349"/>
        <v>0</v>
      </c>
      <c r="BF1229" s="81">
        <f t="shared" si="350"/>
        <v>0</v>
      </c>
      <c r="BG1229" s="81">
        <f t="shared" si="351"/>
        <v>0</v>
      </c>
      <c r="BH1229" s="81">
        <f t="shared" si="352"/>
        <v>0</v>
      </c>
      <c r="BI1229" s="81">
        <f t="shared" si="353"/>
        <v>0</v>
      </c>
    </row>
    <row r="1230" spans="1:61" ht="17.25" thickTop="1" thickBot="1">
      <c r="A1230" s="70"/>
      <c r="B1230" s="71"/>
      <c r="C1230" s="3"/>
      <c r="D1230" s="45"/>
      <c r="E1230" s="45"/>
      <c r="F1230" s="45">
        <f t="shared" si="340"/>
        <v>0</v>
      </c>
      <c r="G1230" s="3"/>
      <c r="H1230" s="3"/>
      <c r="I1230" s="39"/>
      <c r="J1230" s="45">
        <f t="shared" si="341"/>
        <v>0</v>
      </c>
      <c r="K1230" s="45">
        <f t="shared" si="342"/>
        <v>0</v>
      </c>
      <c r="L1230" s="3"/>
      <c r="M1230" s="72"/>
      <c r="N1230" s="73"/>
      <c r="O1230" s="45">
        <f t="shared" si="343"/>
        <v>0</v>
      </c>
      <c r="P1230" s="71"/>
      <c r="Q1230" s="74"/>
      <c r="R1230" s="74"/>
      <c r="S1230" s="75"/>
      <c r="T1230" s="76"/>
      <c r="U1230" s="70"/>
      <c r="V1230" s="3"/>
      <c r="W1230" s="3"/>
      <c r="X1230" s="3"/>
      <c r="Y1230" s="39"/>
      <c r="Z1230" s="91">
        <f t="shared" si="344"/>
        <v>0</v>
      </c>
      <c r="AA1230" s="92">
        <f t="shared" si="345"/>
        <v>0</v>
      </c>
      <c r="AB1230" s="71"/>
      <c r="AC1230" s="3"/>
      <c r="AD1230" s="71"/>
      <c r="AE1230" s="78"/>
      <c r="AF1230" s="78"/>
      <c r="AG1230" s="3"/>
      <c r="AH1230" s="3"/>
      <c r="AI1230" s="79"/>
      <c r="AJ1230" s="3"/>
      <c r="AK1230" s="71"/>
      <c r="AL1230" s="3"/>
      <c r="AM1230" s="71"/>
      <c r="AN1230" s="71"/>
      <c r="AO1230" s="3"/>
      <c r="AP1230" s="76"/>
      <c r="AQ1230" s="74"/>
      <c r="AR1230" s="3"/>
      <c r="AS1230" s="3"/>
      <c r="AT1230" s="3"/>
      <c r="AU1230" s="3"/>
      <c r="AV1230" s="3"/>
      <c r="AW1230" s="1"/>
      <c r="AX1230" s="1"/>
      <c r="AY1230" s="1">
        <f t="shared" si="346"/>
        <v>0</v>
      </c>
      <c r="AZ1230" s="3"/>
      <c r="BA1230" s="3"/>
      <c r="BB1230" s="3"/>
      <c r="BC1230" s="43" t="e">
        <f t="shared" si="347"/>
        <v>#DIV/0!</v>
      </c>
      <c r="BD1230" s="43" t="e">
        <f t="shared" si="348"/>
        <v>#DIV/0!</v>
      </c>
      <c r="BE1230" s="81">
        <f t="shared" si="349"/>
        <v>0</v>
      </c>
      <c r="BF1230" s="81">
        <f t="shared" si="350"/>
        <v>0</v>
      </c>
      <c r="BG1230" s="81">
        <f t="shared" si="351"/>
        <v>0</v>
      </c>
      <c r="BH1230" s="81">
        <f t="shared" si="352"/>
        <v>0</v>
      </c>
      <c r="BI1230" s="81">
        <f t="shared" si="353"/>
        <v>0</v>
      </c>
    </row>
    <row r="1231" spans="1:61" ht="17.25" thickTop="1" thickBot="1">
      <c r="A1231" s="70"/>
      <c r="B1231" s="71"/>
      <c r="C1231" s="3"/>
      <c r="D1231" s="45"/>
      <c r="E1231" s="45"/>
      <c r="F1231" s="45">
        <f t="shared" si="340"/>
        <v>0</v>
      </c>
      <c r="G1231" s="3"/>
      <c r="H1231" s="3"/>
      <c r="I1231" s="39"/>
      <c r="J1231" s="45">
        <f t="shared" si="341"/>
        <v>0</v>
      </c>
      <c r="K1231" s="45">
        <f t="shared" si="342"/>
        <v>0</v>
      </c>
      <c r="L1231" s="3"/>
      <c r="M1231" s="72"/>
      <c r="N1231" s="73"/>
      <c r="O1231" s="45">
        <f t="shared" si="343"/>
        <v>0</v>
      </c>
      <c r="P1231" s="71"/>
      <c r="Q1231" s="74"/>
      <c r="R1231" s="74"/>
      <c r="S1231" s="75"/>
      <c r="T1231" s="76"/>
      <c r="U1231" s="70"/>
      <c r="V1231" s="3"/>
      <c r="W1231" s="3"/>
      <c r="X1231" s="3"/>
      <c r="Y1231" s="39"/>
      <c r="Z1231" s="91">
        <f t="shared" si="344"/>
        <v>0</v>
      </c>
      <c r="AA1231" s="92">
        <f t="shared" si="345"/>
        <v>0</v>
      </c>
      <c r="AB1231" s="71"/>
      <c r="AC1231" s="3"/>
      <c r="AD1231" s="71"/>
      <c r="AE1231" s="78"/>
      <c r="AF1231" s="78"/>
      <c r="AG1231" s="3"/>
      <c r="AH1231" s="3"/>
      <c r="AI1231" s="79"/>
      <c r="AJ1231" s="3"/>
      <c r="AK1231" s="71"/>
      <c r="AL1231" s="3"/>
      <c r="AM1231" s="71"/>
      <c r="AN1231" s="71"/>
      <c r="AO1231" s="3"/>
      <c r="AP1231" s="76"/>
      <c r="AQ1231" s="74"/>
      <c r="AR1231" s="3"/>
      <c r="AS1231" s="3"/>
      <c r="AT1231" s="3"/>
      <c r="AU1231" s="3"/>
      <c r="AV1231" s="3"/>
      <c r="AW1231" s="1"/>
      <c r="AX1231" s="1"/>
      <c r="AY1231" s="1">
        <f t="shared" si="346"/>
        <v>0</v>
      </c>
      <c r="AZ1231" s="3"/>
      <c r="BA1231" s="3"/>
      <c r="BB1231" s="3"/>
      <c r="BC1231" s="43" t="e">
        <f t="shared" si="347"/>
        <v>#DIV/0!</v>
      </c>
      <c r="BD1231" s="43" t="e">
        <f t="shared" si="348"/>
        <v>#DIV/0!</v>
      </c>
      <c r="BE1231" s="81">
        <f t="shared" si="349"/>
        <v>0</v>
      </c>
      <c r="BF1231" s="81">
        <f t="shared" si="350"/>
        <v>0</v>
      </c>
      <c r="BG1231" s="81">
        <f t="shared" si="351"/>
        <v>0</v>
      </c>
      <c r="BH1231" s="81">
        <f t="shared" si="352"/>
        <v>0</v>
      </c>
      <c r="BI1231" s="81">
        <f t="shared" si="353"/>
        <v>0</v>
      </c>
    </row>
    <row r="1232" spans="1:61" ht="17.25" thickTop="1" thickBot="1">
      <c r="A1232" s="70"/>
      <c r="B1232" s="71"/>
      <c r="C1232" s="3"/>
      <c r="D1232" s="45"/>
      <c r="E1232" s="45"/>
      <c r="F1232" s="45">
        <f t="shared" si="340"/>
        <v>0</v>
      </c>
      <c r="G1232" s="3"/>
      <c r="H1232" s="3"/>
      <c r="I1232" s="39"/>
      <c r="J1232" s="45">
        <f t="shared" si="341"/>
        <v>0</v>
      </c>
      <c r="K1232" s="45">
        <f t="shared" si="342"/>
        <v>0</v>
      </c>
      <c r="L1232" s="3"/>
      <c r="M1232" s="72"/>
      <c r="N1232" s="73"/>
      <c r="O1232" s="45">
        <f t="shared" si="343"/>
        <v>0</v>
      </c>
      <c r="P1232" s="71"/>
      <c r="Q1232" s="74"/>
      <c r="R1232" s="74"/>
      <c r="S1232" s="75"/>
      <c r="T1232" s="76"/>
      <c r="U1232" s="70"/>
      <c r="V1232" s="3"/>
      <c r="W1232" s="3"/>
      <c r="X1232" s="3"/>
      <c r="Y1232" s="39"/>
      <c r="Z1232" s="91">
        <f t="shared" si="344"/>
        <v>0</v>
      </c>
      <c r="AA1232" s="92">
        <f t="shared" si="345"/>
        <v>0</v>
      </c>
      <c r="AB1232" s="71"/>
      <c r="AC1232" s="3"/>
      <c r="AD1232" s="71"/>
      <c r="AE1232" s="78"/>
      <c r="AF1232" s="78"/>
      <c r="AG1232" s="3"/>
      <c r="AH1232" s="3"/>
      <c r="AI1232" s="79"/>
      <c r="AJ1232" s="3"/>
      <c r="AK1232" s="71"/>
      <c r="AL1232" s="3"/>
      <c r="AM1232" s="71"/>
      <c r="AN1232" s="71"/>
      <c r="AO1232" s="3"/>
      <c r="AP1232" s="76"/>
      <c r="AQ1232" s="74"/>
      <c r="AR1232" s="3"/>
      <c r="AS1232" s="3"/>
      <c r="AT1232" s="3"/>
      <c r="AU1232" s="3"/>
      <c r="AV1232" s="3"/>
      <c r="AW1232" s="1"/>
      <c r="AX1232" s="1"/>
      <c r="AY1232" s="1">
        <f t="shared" si="346"/>
        <v>0</v>
      </c>
      <c r="AZ1232" s="3"/>
      <c r="BA1232" s="3"/>
      <c r="BB1232" s="3"/>
      <c r="BC1232" s="43" t="e">
        <f t="shared" si="347"/>
        <v>#DIV/0!</v>
      </c>
      <c r="BD1232" s="43" t="e">
        <f t="shared" si="348"/>
        <v>#DIV/0!</v>
      </c>
      <c r="BE1232" s="81">
        <f t="shared" si="349"/>
        <v>0</v>
      </c>
      <c r="BF1232" s="81">
        <f t="shared" si="350"/>
        <v>0</v>
      </c>
      <c r="BG1232" s="81">
        <f t="shared" si="351"/>
        <v>0</v>
      </c>
      <c r="BH1232" s="81">
        <f t="shared" si="352"/>
        <v>0</v>
      </c>
      <c r="BI1232" s="81">
        <f t="shared" si="353"/>
        <v>0</v>
      </c>
    </row>
    <row r="1233" spans="1:61" ht="17.25" thickTop="1" thickBot="1">
      <c r="A1233" s="70"/>
      <c r="B1233" s="71"/>
      <c r="C1233" s="3"/>
      <c r="D1233" s="45"/>
      <c r="E1233" s="45"/>
      <c r="F1233" s="45">
        <f t="shared" si="340"/>
        <v>0</v>
      </c>
      <c r="G1233" s="3"/>
      <c r="H1233" s="3"/>
      <c r="I1233" s="39"/>
      <c r="J1233" s="45">
        <f t="shared" si="341"/>
        <v>0</v>
      </c>
      <c r="K1233" s="45">
        <f t="shared" si="342"/>
        <v>0</v>
      </c>
      <c r="L1233" s="3"/>
      <c r="M1233" s="72"/>
      <c r="N1233" s="73"/>
      <c r="O1233" s="45">
        <f t="shared" si="343"/>
        <v>0</v>
      </c>
      <c r="P1233" s="71"/>
      <c r="Q1233" s="74"/>
      <c r="R1233" s="74"/>
      <c r="S1233" s="75"/>
      <c r="T1233" s="76"/>
      <c r="U1233" s="70"/>
      <c r="V1233" s="3"/>
      <c r="W1233" s="3"/>
      <c r="X1233" s="3"/>
      <c r="Y1233" s="39"/>
      <c r="Z1233" s="91">
        <f t="shared" si="344"/>
        <v>0</v>
      </c>
      <c r="AA1233" s="92">
        <f t="shared" si="345"/>
        <v>0</v>
      </c>
      <c r="AB1233" s="71"/>
      <c r="AC1233" s="3"/>
      <c r="AD1233" s="71"/>
      <c r="AE1233" s="78"/>
      <c r="AF1233" s="78"/>
      <c r="AG1233" s="3"/>
      <c r="AH1233" s="3"/>
      <c r="AI1233" s="79"/>
      <c r="AJ1233" s="3"/>
      <c r="AK1233" s="71"/>
      <c r="AL1233" s="3"/>
      <c r="AM1233" s="71"/>
      <c r="AN1233" s="71"/>
      <c r="AO1233" s="3"/>
      <c r="AP1233" s="76"/>
      <c r="AQ1233" s="74"/>
      <c r="AR1233" s="3"/>
      <c r="AS1233" s="3"/>
      <c r="AT1233" s="3"/>
      <c r="AU1233" s="3"/>
      <c r="AV1233" s="3"/>
      <c r="AW1233" s="1"/>
      <c r="AX1233" s="1"/>
      <c r="AY1233" s="1">
        <f t="shared" si="346"/>
        <v>0</v>
      </c>
      <c r="AZ1233" s="3"/>
      <c r="BA1233" s="3"/>
      <c r="BB1233" s="3"/>
      <c r="BC1233" s="43" t="e">
        <f t="shared" si="347"/>
        <v>#DIV/0!</v>
      </c>
      <c r="BD1233" s="43" t="e">
        <f t="shared" si="348"/>
        <v>#DIV/0!</v>
      </c>
      <c r="BE1233" s="81">
        <f t="shared" si="349"/>
        <v>0</v>
      </c>
      <c r="BF1233" s="81">
        <f t="shared" si="350"/>
        <v>0</v>
      </c>
      <c r="BG1233" s="81">
        <f t="shared" si="351"/>
        <v>0</v>
      </c>
      <c r="BH1233" s="81">
        <f t="shared" si="352"/>
        <v>0</v>
      </c>
      <c r="BI1233" s="81">
        <f t="shared" si="353"/>
        <v>0</v>
      </c>
    </row>
    <row r="1234" spans="1:61" ht="17.25" thickTop="1" thickBot="1">
      <c r="A1234" s="70"/>
      <c r="B1234" s="71"/>
      <c r="C1234" s="3"/>
      <c r="D1234" s="45"/>
      <c r="E1234" s="45"/>
      <c r="F1234" s="45">
        <f t="shared" si="340"/>
        <v>0</v>
      </c>
      <c r="G1234" s="3"/>
      <c r="H1234" s="3"/>
      <c r="I1234" s="39"/>
      <c r="J1234" s="45">
        <f t="shared" si="341"/>
        <v>0</v>
      </c>
      <c r="K1234" s="45">
        <f t="shared" si="342"/>
        <v>0</v>
      </c>
      <c r="L1234" s="3"/>
      <c r="M1234" s="72"/>
      <c r="N1234" s="73"/>
      <c r="O1234" s="45">
        <f t="shared" si="343"/>
        <v>0</v>
      </c>
      <c r="P1234" s="71"/>
      <c r="Q1234" s="74"/>
      <c r="R1234" s="74"/>
      <c r="S1234" s="75"/>
      <c r="T1234" s="76"/>
      <c r="U1234" s="70"/>
      <c r="V1234" s="3"/>
      <c r="W1234" s="3"/>
      <c r="X1234" s="3"/>
      <c r="Y1234" s="39"/>
      <c r="Z1234" s="91">
        <f t="shared" si="344"/>
        <v>0</v>
      </c>
      <c r="AA1234" s="92">
        <f t="shared" si="345"/>
        <v>0</v>
      </c>
      <c r="AB1234" s="71"/>
      <c r="AC1234" s="3"/>
      <c r="AD1234" s="71"/>
      <c r="AE1234" s="78"/>
      <c r="AF1234" s="78"/>
      <c r="AG1234" s="3"/>
      <c r="AH1234" s="3"/>
      <c r="AI1234" s="79"/>
      <c r="AJ1234" s="3"/>
      <c r="AK1234" s="71"/>
      <c r="AL1234" s="3"/>
      <c r="AM1234" s="71"/>
      <c r="AN1234" s="71"/>
      <c r="AO1234" s="3"/>
      <c r="AP1234" s="76"/>
      <c r="AQ1234" s="74"/>
      <c r="AR1234" s="3"/>
      <c r="AS1234" s="3"/>
      <c r="AT1234" s="3"/>
      <c r="AU1234" s="3"/>
      <c r="AV1234" s="3"/>
      <c r="AW1234" s="1"/>
      <c r="AX1234" s="1"/>
      <c r="AY1234" s="1">
        <f t="shared" si="346"/>
        <v>0</v>
      </c>
      <c r="AZ1234" s="3"/>
      <c r="BA1234" s="3"/>
      <c r="BB1234" s="3"/>
      <c r="BC1234" s="43" t="e">
        <f t="shared" si="347"/>
        <v>#DIV/0!</v>
      </c>
      <c r="BD1234" s="43" t="e">
        <f t="shared" si="348"/>
        <v>#DIV/0!</v>
      </c>
      <c r="BE1234" s="81">
        <f t="shared" si="349"/>
        <v>0</v>
      </c>
      <c r="BF1234" s="81">
        <f t="shared" si="350"/>
        <v>0</v>
      </c>
      <c r="BG1234" s="81">
        <f t="shared" si="351"/>
        <v>0</v>
      </c>
      <c r="BH1234" s="81">
        <f t="shared" si="352"/>
        <v>0</v>
      </c>
      <c r="BI1234" s="81">
        <f t="shared" si="353"/>
        <v>0</v>
      </c>
    </row>
    <row r="1235" spans="1:61" ht="17.25" thickTop="1" thickBot="1">
      <c r="A1235" s="70"/>
      <c r="B1235" s="71"/>
      <c r="C1235" s="3"/>
      <c r="D1235" s="45"/>
      <c r="E1235" s="45"/>
      <c r="F1235" s="45">
        <f t="shared" si="340"/>
        <v>0</v>
      </c>
      <c r="G1235" s="3"/>
      <c r="H1235" s="3"/>
      <c r="I1235" s="39"/>
      <c r="J1235" s="45">
        <f t="shared" si="341"/>
        <v>0</v>
      </c>
      <c r="K1235" s="45">
        <f t="shared" si="342"/>
        <v>0</v>
      </c>
      <c r="L1235" s="3"/>
      <c r="M1235" s="72"/>
      <c r="N1235" s="73"/>
      <c r="O1235" s="45">
        <f t="shared" si="343"/>
        <v>0</v>
      </c>
      <c r="P1235" s="71"/>
      <c r="Q1235" s="74"/>
      <c r="R1235" s="74"/>
      <c r="S1235" s="75"/>
      <c r="T1235" s="76"/>
      <c r="U1235" s="70"/>
      <c r="V1235" s="3"/>
      <c r="W1235" s="3"/>
      <c r="X1235" s="3"/>
      <c r="Y1235" s="39"/>
      <c r="Z1235" s="91">
        <f t="shared" si="344"/>
        <v>0</v>
      </c>
      <c r="AA1235" s="92">
        <f t="shared" si="345"/>
        <v>0</v>
      </c>
      <c r="AB1235" s="71"/>
      <c r="AC1235" s="3"/>
      <c r="AD1235" s="71"/>
      <c r="AE1235" s="78"/>
      <c r="AF1235" s="78"/>
      <c r="AG1235" s="3"/>
      <c r="AH1235" s="3"/>
      <c r="AI1235" s="79"/>
      <c r="AJ1235" s="3"/>
      <c r="AK1235" s="71"/>
      <c r="AL1235" s="3"/>
      <c r="AM1235" s="71"/>
      <c r="AN1235" s="71"/>
      <c r="AO1235" s="3"/>
      <c r="AP1235" s="76"/>
      <c r="AQ1235" s="74"/>
      <c r="AR1235" s="3"/>
      <c r="AS1235" s="3"/>
      <c r="AT1235" s="3"/>
      <c r="AU1235" s="3"/>
      <c r="AV1235" s="3"/>
      <c r="AW1235" s="1"/>
      <c r="AX1235" s="1"/>
      <c r="AY1235" s="1">
        <f t="shared" si="346"/>
        <v>0</v>
      </c>
      <c r="AZ1235" s="3"/>
      <c r="BA1235" s="3"/>
      <c r="BB1235" s="3"/>
      <c r="BC1235" s="43" t="e">
        <f t="shared" si="347"/>
        <v>#DIV/0!</v>
      </c>
      <c r="BD1235" s="43" t="e">
        <f t="shared" si="348"/>
        <v>#DIV/0!</v>
      </c>
      <c r="BE1235" s="81">
        <f t="shared" si="349"/>
        <v>0</v>
      </c>
      <c r="BF1235" s="81">
        <f t="shared" si="350"/>
        <v>0</v>
      </c>
      <c r="BG1235" s="81">
        <f t="shared" si="351"/>
        <v>0</v>
      </c>
      <c r="BH1235" s="81">
        <f t="shared" si="352"/>
        <v>0</v>
      </c>
      <c r="BI1235" s="81">
        <f t="shared" si="353"/>
        <v>0</v>
      </c>
    </row>
    <row r="1236" spans="1:61" ht="17.25" thickTop="1" thickBot="1">
      <c r="A1236" s="70"/>
      <c r="B1236" s="71"/>
      <c r="C1236" s="3"/>
      <c r="D1236" s="45"/>
      <c r="E1236" s="45"/>
      <c r="F1236" s="45">
        <f t="shared" si="340"/>
        <v>0</v>
      </c>
      <c r="G1236" s="3"/>
      <c r="H1236" s="3"/>
      <c r="I1236" s="39"/>
      <c r="J1236" s="45">
        <f t="shared" si="341"/>
        <v>0</v>
      </c>
      <c r="K1236" s="45">
        <f t="shared" si="342"/>
        <v>0</v>
      </c>
      <c r="L1236" s="3"/>
      <c r="M1236" s="72"/>
      <c r="N1236" s="73"/>
      <c r="O1236" s="45">
        <f t="shared" si="343"/>
        <v>0</v>
      </c>
      <c r="P1236" s="71"/>
      <c r="Q1236" s="74"/>
      <c r="R1236" s="74"/>
      <c r="S1236" s="75"/>
      <c r="T1236" s="76"/>
      <c r="U1236" s="70"/>
      <c r="V1236" s="3"/>
      <c r="W1236" s="3"/>
      <c r="X1236" s="3"/>
      <c r="Y1236" s="39"/>
      <c r="Z1236" s="91">
        <f t="shared" si="344"/>
        <v>0</v>
      </c>
      <c r="AA1236" s="92">
        <f t="shared" si="345"/>
        <v>0</v>
      </c>
      <c r="AB1236" s="71"/>
      <c r="AC1236" s="3"/>
      <c r="AD1236" s="71"/>
      <c r="AE1236" s="78"/>
      <c r="AF1236" s="78"/>
      <c r="AG1236" s="3"/>
      <c r="AH1236" s="3"/>
      <c r="AI1236" s="79"/>
      <c r="AJ1236" s="3"/>
      <c r="AK1236" s="71"/>
      <c r="AL1236" s="3"/>
      <c r="AM1236" s="71"/>
      <c r="AN1236" s="71"/>
      <c r="AO1236" s="3"/>
      <c r="AP1236" s="76"/>
      <c r="AQ1236" s="74"/>
      <c r="AR1236" s="3"/>
      <c r="AS1236" s="3"/>
      <c r="AT1236" s="3"/>
      <c r="AU1236" s="3"/>
      <c r="AV1236" s="3"/>
      <c r="AW1236" s="1"/>
      <c r="AX1236" s="1"/>
      <c r="AY1236" s="1">
        <f t="shared" si="346"/>
        <v>0</v>
      </c>
      <c r="AZ1236" s="3"/>
      <c r="BA1236" s="3"/>
      <c r="BB1236" s="3"/>
      <c r="BC1236" s="43" t="e">
        <f t="shared" si="347"/>
        <v>#DIV/0!</v>
      </c>
      <c r="BD1236" s="43" t="e">
        <f t="shared" si="348"/>
        <v>#DIV/0!</v>
      </c>
      <c r="BE1236" s="81">
        <f t="shared" si="349"/>
        <v>0</v>
      </c>
      <c r="BF1236" s="81">
        <f t="shared" si="350"/>
        <v>0</v>
      </c>
      <c r="BG1236" s="81">
        <f t="shared" si="351"/>
        <v>0</v>
      </c>
      <c r="BH1236" s="81">
        <f t="shared" si="352"/>
        <v>0</v>
      </c>
      <c r="BI1236" s="81">
        <f t="shared" si="353"/>
        <v>0</v>
      </c>
    </row>
    <row r="1237" spans="1:61" ht="17.25" thickTop="1" thickBot="1">
      <c r="A1237" s="70"/>
      <c r="B1237" s="71"/>
      <c r="C1237" s="3"/>
      <c r="D1237" s="45"/>
      <c r="E1237" s="45"/>
      <c r="F1237" s="45">
        <f t="shared" si="340"/>
        <v>0</v>
      </c>
      <c r="G1237" s="3"/>
      <c r="H1237" s="3"/>
      <c r="I1237" s="39"/>
      <c r="J1237" s="45">
        <f t="shared" si="341"/>
        <v>0</v>
      </c>
      <c r="K1237" s="45">
        <f t="shared" si="342"/>
        <v>0</v>
      </c>
      <c r="L1237" s="3"/>
      <c r="M1237" s="72"/>
      <c r="N1237" s="73"/>
      <c r="O1237" s="45">
        <f t="shared" si="343"/>
        <v>0</v>
      </c>
      <c r="P1237" s="71"/>
      <c r="Q1237" s="74"/>
      <c r="R1237" s="74"/>
      <c r="S1237" s="75"/>
      <c r="T1237" s="76"/>
      <c r="U1237" s="70"/>
      <c r="V1237" s="3"/>
      <c r="W1237" s="3"/>
      <c r="X1237" s="3"/>
      <c r="Y1237" s="39"/>
      <c r="Z1237" s="91">
        <f t="shared" si="344"/>
        <v>0</v>
      </c>
      <c r="AA1237" s="92">
        <f t="shared" si="345"/>
        <v>0</v>
      </c>
      <c r="AB1237" s="71"/>
      <c r="AC1237" s="3"/>
      <c r="AD1237" s="71"/>
      <c r="AE1237" s="78"/>
      <c r="AF1237" s="78"/>
      <c r="AG1237" s="3"/>
      <c r="AH1237" s="3"/>
      <c r="AI1237" s="79"/>
      <c r="AJ1237" s="3"/>
      <c r="AK1237" s="71"/>
      <c r="AL1237" s="3"/>
      <c r="AM1237" s="71"/>
      <c r="AN1237" s="71"/>
      <c r="AO1237" s="3"/>
      <c r="AP1237" s="76"/>
      <c r="AQ1237" s="74"/>
      <c r="AR1237" s="3"/>
      <c r="AS1237" s="3"/>
      <c r="AT1237" s="3"/>
      <c r="AU1237" s="3"/>
      <c r="AV1237" s="3"/>
      <c r="AW1237" s="1"/>
      <c r="AX1237" s="1"/>
      <c r="AY1237" s="1">
        <f t="shared" si="346"/>
        <v>0</v>
      </c>
      <c r="AZ1237" s="3"/>
      <c r="BA1237" s="3"/>
      <c r="BB1237" s="3"/>
      <c r="BC1237" s="43" t="e">
        <f t="shared" si="347"/>
        <v>#DIV/0!</v>
      </c>
      <c r="BD1237" s="43" t="e">
        <f t="shared" si="348"/>
        <v>#DIV/0!</v>
      </c>
      <c r="BE1237" s="81">
        <f t="shared" si="349"/>
        <v>0</v>
      </c>
      <c r="BF1237" s="81">
        <f t="shared" si="350"/>
        <v>0</v>
      </c>
      <c r="BG1237" s="81">
        <f t="shared" si="351"/>
        <v>0</v>
      </c>
      <c r="BH1237" s="81">
        <f t="shared" si="352"/>
        <v>0</v>
      </c>
      <c r="BI1237" s="81">
        <f t="shared" si="353"/>
        <v>0</v>
      </c>
    </row>
    <row r="1238" spans="1:61" ht="17.25" thickTop="1" thickBot="1">
      <c r="A1238" s="70"/>
      <c r="B1238" s="71"/>
      <c r="C1238" s="3"/>
      <c r="D1238" s="45"/>
      <c r="E1238" s="45"/>
      <c r="F1238" s="45">
        <f t="shared" si="340"/>
        <v>0</v>
      </c>
      <c r="G1238" s="3"/>
      <c r="H1238" s="3"/>
      <c r="I1238" s="39"/>
      <c r="J1238" s="45">
        <f t="shared" si="341"/>
        <v>0</v>
      </c>
      <c r="K1238" s="45">
        <f t="shared" si="342"/>
        <v>0</v>
      </c>
      <c r="L1238" s="3"/>
      <c r="M1238" s="72"/>
      <c r="N1238" s="73"/>
      <c r="O1238" s="45">
        <f t="shared" si="343"/>
        <v>0</v>
      </c>
      <c r="P1238" s="71"/>
      <c r="Q1238" s="74"/>
      <c r="R1238" s="74"/>
      <c r="S1238" s="75"/>
      <c r="T1238" s="76"/>
      <c r="U1238" s="70"/>
      <c r="V1238" s="3"/>
      <c r="W1238" s="3"/>
      <c r="X1238" s="3"/>
      <c r="Y1238" s="39"/>
      <c r="Z1238" s="91">
        <f t="shared" si="344"/>
        <v>0</v>
      </c>
      <c r="AA1238" s="92">
        <f t="shared" si="345"/>
        <v>0</v>
      </c>
      <c r="AB1238" s="71"/>
      <c r="AC1238" s="3"/>
      <c r="AD1238" s="71"/>
      <c r="AE1238" s="78"/>
      <c r="AF1238" s="78"/>
      <c r="AG1238" s="3"/>
      <c r="AH1238" s="3"/>
      <c r="AI1238" s="79"/>
      <c r="AJ1238" s="3"/>
      <c r="AK1238" s="71"/>
      <c r="AL1238" s="3"/>
      <c r="AM1238" s="71"/>
      <c r="AN1238" s="71"/>
      <c r="AO1238" s="3"/>
      <c r="AP1238" s="76"/>
      <c r="AQ1238" s="74"/>
      <c r="AR1238" s="3"/>
      <c r="AS1238" s="3"/>
      <c r="AT1238" s="3"/>
      <c r="AU1238" s="3"/>
      <c r="AV1238" s="3"/>
      <c r="AW1238" s="1"/>
      <c r="AX1238" s="1"/>
      <c r="AY1238" s="1">
        <f t="shared" si="346"/>
        <v>0</v>
      </c>
      <c r="AZ1238" s="3"/>
      <c r="BA1238" s="3"/>
      <c r="BB1238" s="3"/>
      <c r="BC1238" s="43" t="e">
        <f t="shared" si="347"/>
        <v>#DIV/0!</v>
      </c>
      <c r="BD1238" s="43" t="e">
        <f t="shared" si="348"/>
        <v>#DIV/0!</v>
      </c>
      <c r="BE1238" s="81">
        <f t="shared" si="349"/>
        <v>0</v>
      </c>
      <c r="BF1238" s="81">
        <f t="shared" si="350"/>
        <v>0</v>
      </c>
      <c r="BG1238" s="81">
        <f t="shared" si="351"/>
        <v>0</v>
      </c>
      <c r="BH1238" s="81">
        <f t="shared" si="352"/>
        <v>0</v>
      </c>
      <c r="BI1238" s="81">
        <f t="shared" si="353"/>
        <v>0</v>
      </c>
    </row>
    <row r="1239" spans="1:61" ht="17.25" thickTop="1" thickBot="1">
      <c r="A1239" s="70"/>
      <c r="B1239" s="71"/>
      <c r="C1239" s="3"/>
      <c r="D1239" s="45"/>
      <c r="E1239" s="45"/>
      <c r="F1239" s="45">
        <f t="shared" si="340"/>
        <v>0</v>
      </c>
      <c r="G1239" s="3"/>
      <c r="H1239" s="3"/>
      <c r="I1239" s="39"/>
      <c r="J1239" s="45">
        <f t="shared" si="341"/>
        <v>0</v>
      </c>
      <c r="K1239" s="45">
        <f t="shared" si="342"/>
        <v>0</v>
      </c>
      <c r="L1239" s="3"/>
      <c r="M1239" s="72"/>
      <c r="N1239" s="73"/>
      <c r="O1239" s="45">
        <f t="shared" si="343"/>
        <v>0</v>
      </c>
      <c r="P1239" s="71"/>
      <c r="Q1239" s="74"/>
      <c r="R1239" s="74"/>
      <c r="S1239" s="75"/>
      <c r="T1239" s="76"/>
      <c r="U1239" s="70"/>
      <c r="V1239" s="3"/>
      <c r="W1239" s="3"/>
      <c r="X1239" s="3"/>
      <c r="Y1239" s="39"/>
      <c r="Z1239" s="91">
        <f t="shared" si="344"/>
        <v>0</v>
      </c>
      <c r="AA1239" s="92">
        <f t="shared" si="345"/>
        <v>0</v>
      </c>
      <c r="AB1239" s="71"/>
      <c r="AC1239" s="3"/>
      <c r="AD1239" s="71"/>
      <c r="AE1239" s="78"/>
      <c r="AF1239" s="78"/>
      <c r="AG1239" s="3"/>
      <c r="AH1239" s="3"/>
      <c r="AI1239" s="79"/>
      <c r="AJ1239" s="3"/>
      <c r="AK1239" s="71"/>
      <c r="AL1239" s="3"/>
      <c r="AM1239" s="71"/>
      <c r="AN1239" s="71"/>
      <c r="AO1239" s="3"/>
      <c r="AP1239" s="76"/>
      <c r="AQ1239" s="74"/>
      <c r="AR1239" s="3"/>
      <c r="AS1239" s="3"/>
      <c r="AT1239" s="3"/>
      <c r="AU1239" s="3"/>
      <c r="AV1239" s="3"/>
      <c r="AW1239" s="1"/>
      <c r="AX1239" s="1"/>
      <c r="AY1239" s="1">
        <f t="shared" si="346"/>
        <v>0</v>
      </c>
      <c r="AZ1239" s="3"/>
      <c r="BA1239" s="3"/>
      <c r="BB1239" s="3"/>
      <c r="BC1239" s="43" t="e">
        <f t="shared" si="347"/>
        <v>#DIV/0!</v>
      </c>
      <c r="BD1239" s="43" t="e">
        <f t="shared" si="348"/>
        <v>#DIV/0!</v>
      </c>
      <c r="BE1239" s="81">
        <f t="shared" si="349"/>
        <v>0</v>
      </c>
      <c r="BF1239" s="81">
        <f t="shared" si="350"/>
        <v>0</v>
      </c>
      <c r="BG1239" s="81">
        <f t="shared" si="351"/>
        <v>0</v>
      </c>
      <c r="BH1239" s="81">
        <f t="shared" si="352"/>
        <v>0</v>
      </c>
      <c r="BI1239" s="81">
        <f t="shared" si="353"/>
        <v>0</v>
      </c>
    </row>
    <row r="1240" spans="1:61" ht="17.25" thickTop="1" thickBot="1">
      <c r="A1240" s="70"/>
      <c r="B1240" s="71"/>
      <c r="C1240" s="3"/>
      <c r="D1240" s="45"/>
      <c r="E1240" s="45"/>
      <c r="F1240" s="45">
        <f t="shared" si="340"/>
        <v>0</v>
      </c>
      <c r="G1240" s="3"/>
      <c r="H1240" s="3"/>
      <c r="I1240" s="39"/>
      <c r="J1240" s="45">
        <f t="shared" si="341"/>
        <v>0</v>
      </c>
      <c r="K1240" s="45">
        <f t="shared" si="342"/>
        <v>0</v>
      </c>
      <c r="L1240" s="3"/>
      <c r="M1240" s="72"/>
      <c r="N1240" s="73"/>
      <c r="O1240" s="45">
        <f t="shared" si="343"/>
        <v>0</v>
      </c>
      <c r="P1240" s="71"/>
      <c r="Q1240" s="74"/>
      <c r="R1240" s="74"/>
      <c r="S1240" s="75"/>
      <c r="T1240" s="76"/>
      <c r="U1240" s="70"/>
      <c r="V1240" s="3"/>
      <c r="W1240" s="3"/>
      <c r="X1240" s="3"/>
      <c r="Y1240" s="39"/>
      <c r="Z1240" s="91">
        <f t="shared" si="344"/>
        <v>0</v>
      </c>
      <c r="AA1240" s="92">
        <f t="shared" si="345"/>
        <v>0</v>
      </c>
      <c r="AB1240" s="71"/>
      <c r="AC1240" s="3"/>
      <c r="AD1240" s="71"/>
      <c r="AE1240" s="78"/>
      <c r="AF1240" s="78"/>
      <c r="AG1240" s="3"/>
      <c r="AH1240" s="3"/>
      <c r="AI1240" s="79"/>
      <c r="AJ1240" s="3"/>
      <c r="AK1240" s="71"/>
      <c r="AL1240" s="3"/>
      <c r="AM1240" s="71"/>
      <c r="AN1240" s="71"/>
      <c r="AO1240" s="3"/>
      <c r="AP1240" s="76"/>
      <c r="AQ1240" s="74"/>
      <c r="AR1240" s="3"/>
      <c r="AS1240" s="3"/>
      <c r="AT1240" s="3"/>
      <c r="AU1240" s="3"/>
      <c r="AV1240" s="3"/>
      <c r="AW1240" s="1"/>
      <c r="AX1240" s="1"/>
      <c r="AY1240" s="1">
        <f t="shared" si="346"/>
        <v>0</v>
      </c>
      <c r="AZ1240" s="3"/>
      <c r="BA1240" s="3"/>
      <c r="BB1240" s="3"/>
      <c r="BC1240" s="43" t="e">
        <f t="shared" si="347"/>
        <v>#DIV/0!</v>
      </c>
      <c r="BD1240" s="43" t="e">
        <f t="shared" si="348"/>
        <v>#DIV/0!</v>
      </c>
      <c r="BE1240" s="81">
        <f t="shared" si="349"/>
        <v>0</v>
      </c>
      <c r="BF1240" s="81">
        <f t="shared" si="350"/>
        <v>0</v>
      </c>
      <c r="BG1240" s="81">
        <f t="shared" si="351"/>
        <v>0</v>
      </c>
      <c r="BH1240" s="81">
        <f t="shared" si="352"/>
        <v>0</v>
      </c>
      <c r="BI1240" s="81">
        <f t="shared" si="353"/>
        <v>0</v>
      </c>
    </row>
    <row r="1241" spans="1:61" ht="17.25" thickTop="1" thickBot="1">
      <c r="A1241" s="70"/>
      <c r="B1241" s="71"/>
      <c r="C1241" s="3"/>
      <c r="D1241" s="45"/>
      <c r="E1241" s="45"/>
      <c r="F1241" s="45">
        <f t="shared" si="340"/>
        <v>0</v>
      </c>
      <c r="G1241" s="3"/>
      <c r="H1241" s="3"/>
      <c r="I1241" s="39"/>
      <c r="J1241" s="45">
        <f t="shared" si="341"/>
        <v>0</v>
      </c>
      <c r="K1241" s="45">
        <f t="shared" si="342"/>
        <v>0</v>
      </c>
      <c r="L1241" s="3"/>
      <c r="M1241" s="72"/>
      <c r="N1241" s="73"/>
      <c r="O1241" s="45">
        <f t="shared" si="343"/>
        <v>0</v>
      </c>
      <c r="P1241" s="71"/>
      <c r="Q1241" s="74"/>
      <c r="R1241" s="74"/>
      <c r="S1241" s="75"/>
      <c r="T1241" s="76"/>
      <c r="U1241" s="70"/>
      <c r="V1241" s="3"/>
      <c r="W1241" s="3"/>
      <c r="X1241" s="3"/>
      <c r="Y1241" s="39"/>
      <c r="Z1241" s="91">
        <f t="shared" si="344"/>
        <v>0</v>
      </c>
      <c r="AA1241" s="92">
        <f t="shared" si="345"/>
        <v>0</v>
      </c>
      <c r="AB1241" s="71"/>
      <c r="AC1241" s="3"/>
      <c r="AD1241" s="71"/>
      <c r="AE1241" s="78"/>
      <c r="AF1241" s="78"/>
      <c r="AG1241" s="3"/>
      <c r="AH1241" s="3"/>
      <c r="AI1241" s="79"/>
      <c r="AJ1241" s="3"/>
      <c r="AK1241" s="71"/>
      <c r="AL1241" s="3"/>
      <c r="AM1241" s="71"/>
      <c r="AN1241" s="71"/>
      <c r="AO1241" s="3"/>
      <c r="AP1241" s="76"/>
      <c r="AQ1241" s="74"/>
      <c r="AR1241" s="3"/>
      <c r="AS1241" s="3"/>
      <c r="AT1241" s="3"/>
      <c r="AU1241" s="3"/>
      <c r="AV1241" s="3"/>
      <c r="AW1241" s="1"/>
      <c r="AX1241" s="1"/>
      <c r="AY1241" s="1">
        <f t="shared" si="346"/>
        <v>0</v>
      </c>
      <c r="AZ1241" s="3"/>
      <c r="BA1241" s="3"/>
      <c r="BB1241" s="3"/>
      <c r="BC1241" s="43" t="e">
        <f t="shared" si="347"/>
        <v>#DIV/0!</v>
      </c>
      <c r="BD1241" s="43" t="e">
        <f t="shared" si="348"/>
        <v>#DIV/0!</v>
      </c>
      <c r="BE1241" s="81">
        <f t="shared" si="349"/>
        <v>0</v>
      </c>
      <c r="BF1241" s="81">
        <f t="shared" si="350"/>
        <v>0</v>
      </c>
      <c r="BG1241" s="81">
        <f t="shared" si="351"/>
        <v>0</v>
      </c>
      <c r="BH1241" s="81">
        <f t="shared" si="352"/>
        <v>0</v>
      </c>
      <c r="BI1241" s="81">
        <f t="shared" si="353"/>
        <v>0</v>
      </c>
    </row>
    <row r="1242" spans="1:61" ht="17.25" thickTop="1" thickBot="1">
      <c r="A1242" s="70"/>
      <c r="B1242" s="71"/>
      <c r="C1242" s="3"/>
      <c r="D1242" s="45"/>
      <c r="E1242" s="45"/>
      <c r="F1242" s="45">
        <f t="shared" si="340"/>
        <v>0</v>
      </c>
      <c r="G1242" s="3"/>
      <c r="H1242" s="3"/>
      <c r="I1242" s="39"/>
      <c r="J1242" s="45">
        <f t="shared" si="341"/>
        <v>0</v>
      </c>
      <c r="K1242" s="45">
        <f t="shared" si="342"/>
        <v>0</v>
      </c>
      <c r="L1242" s="3"/>
      <c r="M1242" s="72"/>
      <c r="N1242" s="73"/>
      <c r="O1242" s="45">
        <f t="shared" si="343"/>
        <v>0</v>
      </c>
      <c r="P1242" s="71"/>
      <c r="Q1242" s="74"/>
      <c r="R1242" s="74"/>
      <c r="S1242" s="75"/>
      <c r="T1242" s="76"/>
      <c r="U1242" s="70"/>
      <c r="V1242" s="3"/>
      <c r="W1242" s="3"/>
      <c r="X1242" s="3"/>
      <c r="Y1242" s="39"/>
      <c r="Z1242" s="91">
        <f t="shared" si="344"/>
        <v>0</v>
      </c>
      <c r="AA1242" s="92">
        <f t="shared" si="345"/>
        <v>0</v>
      </c>
      <c r="AB1242" s="71"/>
      <c r="AC1242" s="3"/>
      <c r="AD1242" s="71"/>
      <c r="AE1242" s="78"/>
      <c r="AF1242" s="78"/>
      <c r="AG1242" s="3"/>
      <c r="AH1242" s="3"/>
      <c r="AI1242" s="79"/>
      <c r="AJ1242" s="3"/>
      <c r="AK1242" s="71"/>
      <c r="AL1242" s="3"/>
      <c r="AM1242" s="71"/>
      <c r="AN1242" s="71"/>
      <c r="AO1242" s="3"/>
      <c r="AP1242" s="76"/>
      <c r="AQ1242" s="74"/>
      <c r="AR1242" s="3"/>
      <c r="AS1242" s="3"/>
      <c r="AT1242" s="3"/>
      <c r="AU1242" s="3"/>
      <c r="AV1242" s="3"/>
      <c r="AW1242" s="1"/>
      <c r="AX1242" s="1"/>
      <c r="AY1242" s="1">
        <f t="shared" si="346"/>
        <v>0</v>
      </c>
      <c r="AZ1242" s="3"/>
      <c r="BA1242" s="3"/>
      <c r="BB1242" s="3"/>
      <c r="BC1242" s="43" t="e">
        <f t="shared" si="347"/>
        <v>#DIV/0!</v>
      </c>
      <c r="BD1242" s="43" t="e">
        <f t="shared" si="348"/>
        <v>#DIV/0!</v>
      </c>
      <c r="BE1242" s="81">
        <f t="shared" si="349"/>
        <v>0</v>
      </c>
      <c r="BF1242" s="81">
        <f t="shared" si="350"/>
        <v>0</v>
      </c>
      <c r="BG1242" s="81">
        <f t="shared" si="351"/>
        <v>0</v>
      </c>
      <c r="BH1242" s="81">
        <f t="shared" si="352"/>
        <v>0</v>
      </c>
      <c r="BI1242" s="81">
        <f t="shared" si="353"/>
        <v>0</v>
      </c>
    </row>
    <row r="1243" spans="1:61" ht="17.25" thickTop="1" thickBot="1">
      <c r="A1243" s="70"/>
      <c r="B1243" s="71"/>
      <c r="C1243" s="3"/>
      <c r="D1243" s="45"/>
      <c r="E1243" s="45"/>
      <c r="F1243" s="45">
        <f t="shared" si="340"/>
        <v>0</v>
      </c>
      <c r="G1243" s="3"/>
      <c r="H1243" s="3"/>
      <c r="I1243" s="39"/>
      <c r="J1243" s="45">
        <f t="shared" si="341"/>
        <v>0</v>
      </c>
      <c r="K1243" s="45">
        <f t="shared" si="342"/>
        <v>0</v>
      </c>
      <c r="L1243" s="3"/>
      <c r="M1243" s="72"/>
      <c r="N1243" s="73"/>
      <c r="O1243" s="45">
        <f t="shared" si="343"/>
        <v>0</v>
      </c>
      <c r="P1243" s="71"/>
      <c r="Q1243" s="74"/>
      <c r="R1243" s="74"/>
      <c r="S1243" s="75"/>
      <c r="T1243" s="76"/>
      <c r="U1243" s="70"/>
      <c r="V1243" s="3"/>
      <c r="W1243" s="3"/>
      <c r="X1243" s="3"/>
      <c r="Y1243" s="39"/>
      <c r="Z1243" s="91">
        <f t="shared" si="344"/>
        <v>0</v>
      </c>
      <c r="AA1243" s="92">
        <f t="shared" si="345"/>
        <v>0</v>
      </c>
      <c r="AB1243" s="71"/>
      <c r="AC1243" s="3"/>
      <c r="AD1243" s="71"/>
      <c r="AE1243" s="78"/>
      <c r="AF1243" s="78"/>
      <c r="AG1243" s="3"/>
      <c r="AH1243" s="3"/>
      <c r="AI1243" s="79"/>
      <c r="AJ1243" s="3"/>
      <c r="AK1243" s="71"/>
      <c r="AL1243" s="3"/>
      <c r="AM1243" s="71"/>
      <c r="AN1243" s="71"/>
      <c r="AO1243" s="3"/>
      <c r="AP1243" s="76"/>
      <c r="AQ1243" s="74"/>
      <c r="AR1243" s="3"/>
      <c r="AS1243" s="3"/>
      <c r="AT1243" s="3"/>
      <c r="AU1243" s="3"/>
      <c r="AV1243" s="3"/>
      <c r="AW1243" s="1"/>
      <c r="AX1243" s="1"/>
      <c r="AY1243" s="1">
        <f t="shared" si="346"/>
        <v>0</v>
      </c>
      <c r="AZ1243" s="3"/>
      <c r="BA1243" s="3"/>
      <c r="BB1243" s="3"/>
      <c r="BC1243" s="43" t="e">
        <f t="shared" si="347"/>
        <v>#DIV/0!</v>
      </c>
      <c r="BD1243" s="43" t="e">
        <f t="shared" si="348"/>
        <v>#DIV/0!</v>
      </c>
      <c r="BE1243" s="81">
        <f t="shared" si="349"/>
        <v>0</v>
      </c>
      <c r="BF1243" s="81">
        <f t="shared" si="350"/>
        <v>0</v>
      </c>
      <c r="BG1243" s="81">
        <f t="shared" si="351"/>
        <v>0</v>
      </c>
      <c r="BH1243" s="81">
        <f t="shared" si="352"/>
        <v>0</v>
      </c>
      <c r="BI1243" s="81">
        <f t="shared" si="353"/>
        <v>0</v>
      </c>
    </row>
    <row r="1244" spans="1:61" ht="17.25" thickTop="1" thickBot="1">
      <c r="A1244" s="70"/>
      <c r="B1244" s="71"/>
      <c r="C1244" s="3"/>
      <c r="D1244" s="45"/>
      <c r="E1244" s="45"/>
      <c r="F1244" s="45">
        <f t="shared" si="340"/>
        <v>0</v>
      </c>
      <c r="G1244" s="3"/>
      <c r="H1244" s="3"/>
      <c r="I1244" s="39"/>
      <c r="J1244" s="45">
        <f t="shared" si="341"/>
        <v>0</v>
      </c>
      <c r="K1244" s="45">
        <f t="shared" si="342"/>
        <v>0</v>
      </c>
      <c r="L1244" s="3"/>
      <c r="M1244" s="72"/>
      <c r="N1244" s="73"/>
      <c r="O1244" s="45">
        <f t="shared" si="343"/>
        <v>0</v>
      </c>
      <c r="P1244" s="71"/>
      <c r="Q1244" s="74"/>
      <c r="R1244" s="74"/>
      <c r="S1244" s="75"/>
      <c r="T1244" s="76"/>
      <c r="U1244" s="70"/>
      <c r="V1244" s="3"/>
      <c r="W1244" s="3"/>
      <c r="X1244" s="3"/>
      <c r="Y1244" s="39"/>
      <c r="Z1244" s="91">
        <f t="shared" si="344"/>
        <v>0</v>
      </c>
      <c r="AA1244" s="92">
        <f t="shared" si="345"/>
        <v>0</v>
      </c>
      <c r="AB1244" s="71"/>
      <c r="AC1244" s="3"/>
      <c r="AD1244" s="71"/>
      <c r="AE1244" s="78"/>
      <c r="AF1244" s="78"/>
      <c r="AG1244" s="3"/>
      <c r="AH1244" s="3"/>
      <c r="AI1244" s="79"/>
      <c r="AJ1244" s="3"/>
      <c r="AK1244" s="71"/>
      <c r="AL1244" s="3"/>
      <c r="AM1244" s="71"/>
      <c r="AN1244" s="71"/>
      <c r="AO1244" s="3"/>
      <c r="AP1244" s="76"/>
      <c r="AQ1244" s="74"/>
      <c r="AR1244" s="3"/>
      <c r="AS1244" s="3"/>
      <c r="AT1244" s="3"/>
      <c r="AU1244" s="3"/>
      <c r="AV1244" s="3"/>
      <c r="AW1244" s="1"/>
      <c r="AX1244" s="1"/>
      <c r="AY1244" s="1">
        <f t="shared" si="346"/>
        <v>0</v>
      </c>
      <c r="AZ1244" s="3"/>
      <c r="BA1244" s="3"/>
      <c r="BB1244" s="3"/>
      <c r="BC1244" s="43" t="e">
        <f t="shared" si="347"/>
        <v>#DIV/0!</v>
      </c>
      <c r="BD1244" s="43" t="e">
        <f t="shared" si="348"/>
        <v>#DIV/0!</v>
      </c>
      <c r="BE1244" s="81">
        <f t="shared" si="349"/>
        <v>0</v>
      </c>
      <c r="BF1244" s="81">
        <f t="shared" si="350"/>
        <v>0</v>
      </c>
      <c r="BG1244" s="81">
        <f t="shared" si="351"/>
        <v>0</v>
      </c>
      <c r="BH1244" s="81">
        <f t="shared" si="352"/>
        <v>0</v>
      </c>
      <c r="BI1244" s="81">
        <f t="shared" si="353"/>
        <v>0</v>
      </c>
    </row>
    <row r="1245" spans="1:61" ht="17.25" thickTop="1" thickBot="1">
      <c r="A1245" s="70"/>
      <c r="B1245" s="71"/>
      <c r="C1245" s="3"/>
      <c r="D1245" s="45"/>
      <c r="E1245" s="45"/>
      <c r="F1245" s="45">
        <f t="shared" si="340"/>
        <v>0</v>
      </c>
      <c r="G1245" s="3"/>
      <c r="H1245" s="3"/>
      <c r="I1245" s="39"/>
      <c r="J1245" s="45">
        <f t="shared" si="341"/>
        <v>0</v>
      </c>
      <c r="K1245" s="45">
        <f t="shared" si="342"/>
        <v>0</v>
      </c>
      <c r="L1245" s="3"/>
      <c r="M1245" s="72"/>
      <c r="N1245" s="73"/>
      <c r="O1245" s="45">
        <f t="shared" si="343"/>
        <v>0</v>
      </c>
      <c r="P1245" s="71"/>
      <c r="Q1245" s="74"/>
      <c r="R1245" s="74"/>
      <c r="S1245" s="75"/>
      <c r="T1245" s="76"/>
      <c r="U1245" s="70"/>
      <c r="V1245" s="3"/>
      <c r="W1245" s="3"/>
      <c r="X1245" s="3"/>
      <c r="Y1245" s="39"/>
      <c r="Z1245" s="91">
        <f t="shared" si="344"/>
        <v>0</v>
      </c>
      <c r="AA1245" s="92">
        <f t="shared" si="345"/>
        <v>0</v>
      </c>
      <c r="AB1245" s="71"/>
      <c r="AC1245" s="3"/>
      <c r="AD1245" s="71"/>
      <c r="AE1245" s="78"/>
      <c r="AF1245" s="78"/>
      <c r="AG1245" s="3"/>
      <c r="AH1245" s="3"/>
      <c r="AI1245" s="79"/>
      <c r="AJ1245" s="3"/>
      <c r="AK1245" s="71"/>
      <c r="AL1245" s="3"/>
      <c r="AM1245" s="71"/>
      <c r="AN1245" s="71"/>
      <c r="AO1245" s="3"/>
      <c r="AP1245" s="76"/>
      <c r="AQ1245" s="74"/>
      <c r="AR1245" s="3"/>
      <c r="AS1245" s="3"/>
      <c r="AT1245" s="3"/>
      <c r="AU1245" s="3"/>
      <c r="AV1245" s="3"/>
      <c r="AW1245" s="1"/>
      <c r="AX1245" s="1"/>
      <c r="AY1245" s="1">
        <f t="shared" si="346"/>
        <v>0</v>
      </c>
      <c r="AZ1245" s="3"/>
      <c r="BA1245" s="3"/>
      <c r="BB1245" s="3"/>
      <c r="BC1245" s="43" t="e">
        <f t="shared" si="347"/>
        <v>#DIV/0!</v>
      </c>
      <c r="BD1245" s="43" t="e">
        <f t="shared" si="348"/>
        <v>#DIV/0!</v>
      </c>
      <c r="BE1245" s="81">
        <f t="shared" si="349"/>
        <v>0</v>
      </c>
      <c r="BF1245" s="81">
        <f t="shared" si="350"/>
        <v>0</v>
      </c>
      <c r="BG1245" s="81">
        <f t="shared" si="351"/>
        <v>0</v>
      </c>
      <c r="BH1245" s="81">
        <f t="shared" si="352"/>
        <v>0</v>
      </c>
      <c r="BI1245" s="81">
        <f t="shared" si="353"/>
        <v>0</v>
      </c>
    </row>
    <row r="1246" spans="1:61" ht="17.25" thickTop="1" thickBot="1">
      <c r="A1246" s="70"/>
      <c r="B1246" s="71"/>
      <c r="C1246" s="3"/>
      <c r="D1246" s="45"/>
      <c r="E1246" s="45"/>
      <c r="F1246" s="45">
        <f t="shared" si="340"/>
        <v>0</v>
      </c>
      <c r="G1246" s="3"/>
      <c r="H1246" s="3"/>
      <c r="I1246" s="39"/>
      <c r="J1246" s="45">
        <f t="shared" si="341"/>
        <v>0</v>
      </c>
      <c r="K1246" s="45">
        <f t="shared" si="342"/>
        <v>0</v>
      </c>
      <c r="L1246" s="3"/>
      <c r="M1246" s="72"/>
      <c r="N1246" s="73"/>
      <c r="O1246" s="45">
        <f t="shared" si="343"/>
        <v>0</v>
      </c>
      <c r="P1246" s="71"/>
      <c r="Q1246" s="74"/>
      <c r="R1246" s="74"/>
      <c r="S1246" s="75"/>
      <c r="T1246" s="76"/>
      <c r="U1246" s="70"/>
      <c r="V1246" s="3"/>
      <c r="W1246" s="3"/>
      <c r="X1246" s="3"/>
      <c r="Y1246" s="39"/>
      <c r="Z1246" s="91">
        <f t="shared" si="344"/>
        <v>0</v>
      </c>
      <c r="AA1246" s="92">
        <f t="shared" si="345"/>
        <v>0</v>
      </c>
      <c r="AB1246" s="71"/>
      <c r="AC1246" s="3"/>
      <c r="AD1246" s="71"/>
      <c r="AE1246" s="78"/>
      <c r="AF1246" s="78"/>
      <c r="AG1246" s="3"/>
      <c r="AH1246" s="3"/>
      <c r="AI1246" s="79"/>
      <c r="AJ1246" s="3"/>
      <c r="AK1246" s="71"/>
      <c r="AL1246" s="3"/>
      <c r="AM1246" s="71"/>
      <c r="AN1246" s="71"/>
      <c r="AO1246" s="3"/>
      <c r="AP1246" s="76"/>
      <c r="AQ1246" s="74"/>
      <c r="AR1246" s="3"/>
      <c r="AS1246" s="3"/>
      <c r="AT1246" s="3"/>
      <c r="AU1246" s="3"/>
      <c r="AV1246" s="3"/>
      <c r="AW1246" s="1"/>
      <c r="AX1246" s="1"/>
      <c r="AY1246" s="1">
        <f t="shared" si="346"/>
        <v>0</v>
      </c>
      <c r="AZ1246" s="3"/>
      <c r="BA1246" s="3"/>
      <c r="BB1246" s="3"/>
      <c r="BC1246" s="43" t="e">
        <f t="shared" si="347"/>
        <v>#DIV/0!</v>
      </c>
      <c r="BD1246" s="43" t="e">
        <f t="shared" si="348"/>
        <v>#DIV/0!</v>
      </c>
      <c r="BE1246" s="81">
        <f t="shared" si="349"/>
        <v>0</v>
      </c>
      <c r="BF1246" s="81">
        <f t="shared" si="350"/>
        <v>0</v>
      </c>
      <c r="BG1246" s="81">
        <f t="shared" si="351"/>
        <v>0</v>
      </c>
      <c r="BH1246" s="81">
        <f t="shared" si="352"/>
        <v>0</v>
      </c>
      <c r="BI1246" s="81">
        <f t="shared" si="353"/>
        <v>0</v>
      </c>
    </row>
    <row r="1247" spans="1:61" ht="17.25" thickTop="1" thickBot="1">
      <c r="A1247" s="70"/>
      <c r="B1247" s="71"/>
      <c r="C1247" s="3"/>
      <c r="D1247" s="45"/>
      <c r="E1247" s="45"/>
      <c r="F1247" s="45">
        <f t="shared" si="340"/>
        <v>0</v>
      </c>
      <c r="G1247" s="3"/>
      <c r="H1247" s="3"/>
      <c r="I1247" s="39"/>
      <c r="J1247" s="45">
        <f t="shared" si="341"/>
        <v>0</v>
      </c>
      <c r="K1247" s="45">
        <f t="shared" si="342"/>
        <v>0</v>
      </c>
      <c r="L1247" s="3"/>
      <c r="M1247" s="72"/>
      <c r="N1247" s="73"/>
      <c r="O1247" s="45">
        <f t="shared" si="343"/>
        <v>0</v>
      </c>
      <c r="P1247" s="71"/>
      <c r="Q1247" s="74"/>
      <c r="R1247" s="74"/>
      <c r="S1247" s="75"/>
      <c r="T1247" s="76"/>
      <c r="U1247" s="70"/>
      <c r="V1247" s="3"/>
      <c r="W1247" s="3"/>
      <c r="X1247" s="3"/>
      <c r="Y1247" s="39"/>
      <c r="Z1247" s="91">
        <f t="shared" si="344"/>
        <v>0</v>
      </c>
      <c r="AA1247" s="92">
        <f t="shared" si="345"/>
        <v>0</v>
      </c>
      <c r="AB1247" s="71"/>
      <c r="AC1247" s="3"/>
      <c r="AD1247" s="71"/>
      <c r="AE1247" s="78"/>
      <c r="AF1247" s="78"/>
      <c r="AG1247" s="3"/>
      <c r="AH1247" s="3"/>
      <c r="AI1247" s="79"/>
      <c r="AJ1247" s="3"/>
      <c r="AK1247" s="71"/>
      <c r="AL1247" s="3"/>
      <c r="AM1247" s="71"/>
      <c r="AN1247" s="71"/>
      <c r="AO1247" s="3"/>
      <c r="AP1247" s="76"/>
      <c r="AQ1247" s="74"/>
      <c r="AR1247" s="3"/>
      <c r="AS1247" s="3"/>
      <c r="AT1247" s="3"/>
      <c r="AU1247" s="3"/>
      <c r="AV1247" s="3"/>
      <c r="AW1247" s="1"/>
      <c r="AX1247" s="1"/>
      <c r="AY1247" s="1">
        <f t="shared" si="346"/>
        <v>0</v>
      </c>
      <c r="AZ1247" s="3"/>
      <c r="BA1247" s="3"/>
      <c r="BB1247" s="3"/>
      <c r="BC1247" s="43" t="e">
        <f t="shared" si="347"/>
        <v>#DIV/0!</v>
      </c>
      <c r="BD1247" s="43" t="e">
        <f t="shared" si="348"/>
        <v>#DIV/0!</v>
      </c>
      <c r="BE1247" s="81">
        <f t="shared" si="349"/>
        <v>0</v>
      </c>
      <c r="BF1247" s="81">
        <f t="shared" si="350"/>
        <v>0</v>
      </c>
      <c r="BG1247" s="81">
        <f t="shared" si="351"/>
        <v>0</v>
      </c>
      <c r="BH1247" s="81">
        <f t="shared" si="352"/>
        <v>0</v>
      </c>
      <c r="BI1247" s="81">
        <f t="shared" si="353"/>
        <v>0</v>
      </c>
    </row>
    <row r="1248" spans="1:61" ht="17.25" thickTop="1" thickBot="1">
      <c r="A1248" s="70"/>
      <c r="B1248" s="71"/>
      <c r="C1248" s="3"/>
      <c r="D1248" s="45"/>
      <c r="E1248" s="45"/>
      <c r="F1248" s="45">
        <f t="shared" si="340"/>
        <v>0</v>
      </c>
      <c r="G1248" s="3"/>
      <c r="H1248" s="3"/>
      <c r="I1248" s="39"/>
      <c r="J1248" s="45">
        <f t="shared" si="341"/>
        <v>0</v>
      </c>
      <c r="K1248" s="45">
        <f t="shared" si="342"/>
        <v>0</v>
      </c>
      <c r="L1248" s="3"/>
      <c r="M1248" s="72"/>
      <c r="N1248" s="73"/>
      <c r="O1248" s="45">
        <f t="shared" si="343"/>
        <v>0</v>
      </c>
      <c r="P1248" s="71"/>
      <c r="Q1248" s="74"/>
      <c r="R1248" s="74"/>
      <c r="S1248" s="75"/>
      <c r="T1248" s="76"/>
      <c r="U1248" s="70"/>
      <c r="V1248" s="3"/>
      <c r="W1248" s="3"/>
      <c r="X1248" s="3"/>
      <c r="Y1248" s="39"/>
      <c r="Z1248" s="91">
        <f t="shared" si="344"/>
        <v>0</v>
      </c>
      <c r="AA1248" s="92">
        <f t="shared" si="345"/>
        <v>0</v>
      </c>
      <c r="AB1248" s="71"/>
      <c r="AC1248" s="3"/>
      <c r="AD1248" s="71"/>
      <c r="AE1248" s="78"/>
      <c r="AF1248" s="78"/>
      <c r="AG1248" s="3"/>
      <c r="AH1248" s="3"/>
      <c r="AI1248" s="79"/>
      <c r="AJ1248" s="3"/>
      <c r="AK1248" s="71"/>
      <c r="AL1248" s="3"/>
      <c r="AM1248" s="71"/>
      <c r="AN1248" s="71"/>
      <c r="AO1248" s="3"/>
      <c r="AP1248" s="76"/>
      <c r="AQ1248" s="74"/>
      <c r="AR1248" s="3"/>
      <c r="AS1248" s="3"/>
      <c r="AT1248" s="3"/>
      <c r="AU1248" s="3"/>
      <c r="AV1248" s="3"/>
      <c r="AW1248" s="1"/>
      <c r="AX1248" s="1"/>
      <c r="AY1248" s="1">
        <f t="shared" si="346"/>
        <v>0</v>
      </c>
      <c r="AZ1248" s="3"/>
      <c r="BA1248" s="3"/>
      <c r="BB1248" s="3"/>
      <c r="BC1248" s="43" t="e">
        <f t="shared" si="347"/>
        <v>#DIV/0!</v>
      </c>
      <c r="BD1248" s="43" t="e">
        <f t="shared" si="348"/>
        <v>#DIV/0!</v>
      </c>
      <c r="BE1248" s="81">
        <f t="shared" si="349"/>
        <v>0</v>
      </c>
      <c r="BF1248" s="81">
        <f t="shared" si="350"/>
        <v>0</v>
      </c>
      <c r="BG1248" s="81">
        <f t="shared" si="351"/>
        <v>0</v>
      </c>
      <c r="BH1248" s="81">
        <f t="shared" si="352"/>
        <v>0</v>
      </c>
      <c r="BI1248" s="81">
        <f t="shared" si="353"/>
        <v>0</v>
      </c>
    </row>
    <row r="1249" spans="1:61" ht="17.25" thickTop="1" thickBot="1">
      <c r="A1249" s="70"/>
      <c r="B1249" s="71"/>
      <c r="C1249" s="3"/>
      <c r="D1249" s="45"/>
      <c r="E1249" s="45"/>
      <c r="F1249" s="45">
        <f t="shared" si="340"/>
        <v>0</v>
      </c>
      <c r="G1249" s="3"/>
      <c r="H1249" s="3"/>
      <c r="I1249" s="39"/>
      <c r="J1249" s="45">
        <f t="shared" si="341"/>
        <v>0</v>
      </c>
      <c r="K1249" s="45">
        <f t="shared" si="342"/>
        <v>0</v>
      </c>
      <c r="L1249" s="3"/>
      <c r="M1249" s="72"/>
      <c r="N1249" s="73"/>
      <c r="O1249" s="45">
        <f t="shared" si="343"/>
        <v>0</v>
      </c>
      <c r="P1249" s="71"/>
      <c r="Q1249" s="74"/>
      <c r="R1249" s="74"/>
      <c r="S1249" s="75"/>
      <c r="T1249" s="76"/>
      <c r="U1249" s="70"/>
      <c r="V1249" s="3"/>
      <c r="W1249" s="3"/>
      <c r="X1249" s="3"/>
      <c r="Y1249" s="39"/>
      <c r="Z1249" s="91">
        <f t="shared" si="344"/>
        <v>0</v>
      </c>
      <c r="AA1249" s="92">
        <f t="shared" si="345"/>
        <v>0</v>
      </c>
      <c r="AB1249" s="71"/>
      <c r="AC1249" s="3"/>
      <c r="AD1249" s="71"/>
      <c r="AE1249" s="78"/>
      <c r="AF1249" s="78"/>
      <c r="AG1249" s="3"/>
      <c r="AH1249" s="3"/>
      <c r="AI1249" s="79"/>
      <c r="AJ1249" s="3"/>
      <c r="AK1249" s="71"/>
      <c r="AL1249" s="3"/>
      <c r="AM1249" s="71"/>
      <c r="AN1249" s="71"/>
      <c r="AO1249" s="3"/>
      <c r="AP1249" s="76"/>
      <c r="AQ1249" s="74"/>
      <c r="AR1249" s="3"/>
      <c r="AS1249" s="3"/>
      <c r="AT1249" s="3"/>
      <c r="AU1249" s="3"/>
      <c r="AV1249" s="3"/>
      <c r="AW1249" s="1"/>
      <c r="AX1249" s="1"/>
      <c r="AY1249" s="1">
        <f t="shared" si="346"/>
        <v>0</v>
      </c>
      <c r="AZ1249" s="3"/>
      <c r="BA1249" s="3"/>
      <c r="BB1249" s="3"/>
      <c r="BC1249" s="43" t="e">
        <f t="shared" si="347"/>
        <v>#DIV/0!</v>
      </c>
      <c r="BD1249" s="43" t="e">
        <f t="shared" si="348"/>
        <v>#DIV/0!</v>
      </c>
      <c r="BE1249" s="81">
        <f t="shared" si="349"/>
        <v>0</v>
      </c>
      <c r="BF1249" s="81">
        <f t="shared" si="350"/>
        <v>0</v>
      </c>
      <c r="BG1249" s="81">
        <f t="shared" si="351"/>
        <v>0</v>
      </c>
      <c r="BH1249" s="81">
        <f t="shared" si="352"/>
        <v>0</v>
      </c>
      <c r="BI1249" s="81">
        <f t="shared" si="353"/>
        <v>0</v>
      </c>
    </row>
    <row r="1250" spans="1:61" ht="17.25" thickTop="1" thickBot="1">
      <c r="A1250" s="70"/>
      <c r="B1250" s="71"/>
      <c r="C1250" s="3"/>
      <c r="D1250" s="45"/>
      <c r="E1250" s="45"/>
      <c r="F1250" s="45">
        <f t="shared" si="340"/>
        <v>0</v>
      </c>
      <c r="G1250" s="3"/>
      <c r="H1250" s="3"/>
      <c r="I1250" s="39"/>
      <c r="J1250" s="45">
        <f t="shared" si="341"/>
        <v>0</v>
      </c>
      <c r="K1250" s="45">
        <f t="shared" si="342"/>
        <v>0</v>
      </c>
      <c r="L1250" s="3"/>
      <c r="M1250" s="72"/>
      <c r="N1250" s="73"/>
      <c r="O1250" s="45">
        <f t="shared" si="343"/>
        <v>0</v>
      </c>
      <c r="P1250" s="71"/>
      <c r="Q1250" s="74"/>
      <c r="R1250" s="74"/>
      <c r="S1250" s="75"/>
      <c r="T1250" s="76"/>
      <c r="U1250" s="70"/>
      <c r="V1250" s="3"/>
      <c r="W1250" s="3"/>
      <c r="X1250" s="3"/>
      <c r="Y1250" s="39"/>
      <c r="Z1250" s="91">
        <f t="shared" si="344"/>
        <v>0</v>
      </c>
      <c r="AA1250" s="92">
        <f t="shared" si="345"/>
        <v>0</v>
      </c>
      <c r="AB1250" s="71"/>
      <c r="AC1250" s="3"/>
      <c r="AD1250" s="71"/>
      <c r="AE1250" s="78"/>
      <c r="AF1250" s="78"/>
      <c r="AG1250" s="3"/>
      <c r="AH1250" s="3"/>
      <c r="AI1250" s="79"/>
      <c r="AJ1250" s="3"/>
      <c r="AK1250" s="71"/>
      <c r="AL1250" s="3"/>
      <c r="AM1250" s="71"/>
      <c r="AN1250" s="71"/>
      <c r="AO1250" s="3"/>
      <c r="AP1250" s="76"/>
      <c r="AQ1250" s="74"/>
      <c r="AR1250" s="3"/>
      <c r="AS1250" s="3"/>
      <c r="AT1250" s="3"/>
      <c r="AU1250" s="3"/>
      <c r="AV1250" s="3"/>
      <c r="AW1250" s="1"/>
      <c r="AX1250" s="1"/>
      <c r="AY1250" s="1">
        <f t="shared" si="346"/>
        <v>0</v>
      </c>
      <c r="AZ1250" s="3"/>
      <c r="BA1250" s="3"/>
      <c r="BB1250" s="3"/>
      <c r="BC1250" s="43" t="e">
        <f t="shared" si="347"/>
        <v>#DIV/0!</v>
      </c>
      <c r="BD1250" s="43" t="e">
        <f t="shared" si="348"/>
        <v>#DIV/0!</v>
      </c>
      <c r="BE1250" s="81">
        <f t="shared" si="349"/>
        <v>0</v>
      </c>
      <c r="BF1250" s="81">
        <f t="shared" si="350"/>
        <v>0</v>
      </c>
      <c r="BG1250" s="81">
        <f t="shared" si="351"/>
        <v>0</v>
      </c>
      <c r="BH1250" s="81">
        <f t="shared" si="352"/>
        <v>0</v>
      </c>
      <c r="BI1250" s="81">
        <f t="shared" si="353"/>
        <v>0</v>
      </c>
    </row>
    <row r="1251" spans="1:61" ht="17.25" thickTop="1" thickBot="1">
      <c r="A1251" s="70"/>
      <c r="B1251" s="71"/>
      <c r="C1251" s="3"/>
      <c r="D1251" s="45"/>
      <c r="E1251" s="45"/>
      <c r="F1251" s="45">
        <f t="shared" si="340"/>
        <v>0</v>
      </c>
      <c r="G1251" s="3"/>
      <c r="H1251" s="3"/>
      <c r="I1251" s="39"/>
      <c r="J1251" s="45">
        <f t="shared" si="341"/>
        <v>0</v>
      </c>
      <c r="K1251" s="45">
        <f t="shared" si="342"/>
        <v>0</v>
      </c>
      <c r="L1251" s="3"/>
      <c r="M1251" s="72"/>
      <c r="N1251" s="73"/>
      <c r="O1251" s="45">
        <f t="shared" si="343"/>
        <v>0</v>
      </c>
      <c r="P1251" s="71"/>
      <c r="Q1251" s="74"/>
      <c r="R1251" s="74"/>
      <c r="S1251" s="75"/>
      <c r="T1251" s="76"/>
      <c r="U1251" s="70"/>
      <c r="V1251" s="3"/>
      <c r="W1251" s="3"/>
      <c r="X1251" s="3"/>
      <c r="Y1251" s="39"/>
      <c r="Z1251" s="91">
        <f t="shared" si="344"/>
        <v>0</v>
      </c>
      <c r="AA1251" s="92">
        <f t="shared" si="345"/>
        <v>0</v>
      </c>
      <c r="AB1251" s="71"/>
      <c r="AC1251" s="3"/>
      <c r="AD1251" s="71"/>
      <c r="AE1251" s="78"/>
      <c r="AF1251" s="78"/>
      <c r="AG1251" s="3"/>
      <c r="AH1251" s="3"/>
      <c r="AI1251" s="79"/>
      <c r="AJ1251" s="3"/>
      <c r="AK1251" s="71"/>
      <c r="AL1251" s="3"/>
      <c r="AM1251" s="71"/>
      <c r="AN1251" s="71"/>
      <c r="AO1251" s="3"/>
      <c r="AP1251" s="76"/>
      <c r="AQ1251" s="74"/>
      <c r="AR1251" s="3"/>
      <c r="AS1251" s="3"/>
      <c r="AT1251" s="3"/>
      <c r="AU1251" s="3"/>
      <c r="AV1251" s="3"/>
      <c r="AW1251" s="1"/>
      <c r="AX1251" s="1"/>
      <c r="AY1251" s="1">
        <f t="shared" si="346"/>
        <v>0</v>
      </c>
      <c r="AZ1251" s="3"/>
      <c r="BA1251" s="3"/>
      <c r="BB1251" s="3"/>
      <c r="BC1251" s="43" t="e">
        <f t="shared" si="347"/>
        <v>#DIV/0!</v>
      </c>
      <c r="BD1251" s="43" t="e">
        <f t="shared" si="348"/>
        <v>#DIV/0!</v>
      </c>
      <c r="BE1251" s="81">
        <f t="shared" si="349"/>
        <v>0</v>
      </c>
      <c r="BF1251" s="81">
        <f t="shared" si="350"/>
        <v>0</v>
      </c>
      <c r="BG1251" s="81">
        <f t="shared" si="351"/>
        <v>0</v>
      </c>
      <c r="BH1251" s="81">
        <f t="shared" si="352"/>
        <v>0</v>
      </c>
      <c r="BI1251" s="81">
        <f t="shared" si="353"/>
        <v>0</v>
      </c>
    </row>
    <row r="1252" spans="1:61" ht="17.25" thickTop="1" thickBot="1">
      <c r="A1252" s="70"/>
      <c r="B1252" s="71"/>
      <c r="C1252" s="3"/>
      <c r="D1252" s="45"/>
      <c r="E1252" s="45"/>
      <c r="F1252" s="45">
        <f t="shared" si="340"/>
        <v>0</v>
      </c>
      <c r="G1252" s="3"/>
      <c r="H1252" s="3"/>
      <c r="I1252" s="39"/>
      <c r="J1252" s="45">
        <f t="shared" si="341"/>
        <v>0</v>
      </c>
      <c r="K1252" s="45">
        <f t="shared" si="342"/>
        <v>0</v>
      </c>
      <c r="L1252" s="3"/>
      <c r="M1252" s="72"/>
      <c r="N1252" s="73"/>
      <c r="O1252" s="45">
        <f t="shared" si="343"/>
        <v>0</v>
      </c>
      <c r="P1252" s="71"/>
      <c r="Q1252" s="74"/>
      <c r="R1252" s="74"/>
      <c r="S1252" s="75"/>
      <c r="T1252" s="76"/>
      <c r="U1252" s="70"/>
      <c r="V1252" s="3"/>
      <c r="W1252" s="3"/>
      <c r="X1252" s="3"/>
      <c r="Y1252" s="39"/>
      <c r="Z1252" s="91">
        <f t="shared" si="344"/>
        <v>0</v>
      </c>
      <c r="AA1252" s="92">
        <f t="shared" si="345"/>
        <v>0</v>
      </c>
      <c r="AB1252" s="71"/>
      <c r="AC1252" s="3"/>
      <c r="AD1252" s="71"/>
      <c r="AE1252" s="78"/>
      <c r="AF1252" s="78"/>
      <c r="AG1252" s="3"/>
      <c r="AH1252" s="3"/>
      <c r="AI1252" s="79"/>
      <c r="AJ1252" s="3"/>
      <c r="AK1252" s="71"/>
      <c r="AL1252" s="3"/>
      <c r="AM1252" s="71"/>
      <c r="AN1252" s="71"/>
      <c r="AO1252" s="3"/>
      <c r="AP1252" s="76"/>
      <c r="AQ1252" s="74"/>
      <c r="AR1252" s="3"/>
      <c r="AS1252" s="3"/>
      <c r="AT1252" s="3"/>
      <c r="AU1252" s="3"/>
      <c r="AV1252" s="3"/>
      <c r="AW1252" s="1"/>
      <c r="AX1252" s="1"/>
      <c r="AY1252" s="1">
        <f t="shared" si="346"/>
        <v>0</v>
      </c>
      <c r="AZ1252" s="3"/>
      <c r="BA1252" s="3"/>
      <c r="BB1252" s="3"/>
      <c r="BC1252" s="43" t="e">
        <f t="shared" si="347"/>
        <v>#DIV/0!</v>
      </c>
      <c r="BD1252" s="43" t="e">
        <f t="shared" si="348"/>
        <v>#DIV/0!</v>
      </c>
      <c r="BE1252" s="81">
        <f t="shared" si="349"/>
        <v>0</v>
      </c>
      <c r="BF1252" s="81">
        <f t="shared" si="350"/>
        <v>0</v>
      </c>
      <c r="BG1252" s="81">
        <f t="shared" si="351"/>
        <v>0</v>
      </c>
      <c r="BH1252" s="81">
        <f t="shared" si="352"/>
        <v>0</v>
      </c>
      <c r="BI1252" s="81">
        <f t="shared" si="353"/>
        <v>0</v>
      </c>
    </row>
    <row r="1253" spans="1:61" ht="17.25" thickTop="1" thickBot="1">
      <c r="A1253" s="70"/>
      <c r="B1253" s="71"/>
      <c r="C1253" s="3"/>
      <c r="D1253" s="45"/>
      <c r="E1253" s="45"/>
      <c r="F1253" s="45">
        <f t="shared" si="340"/>
        <v>0</v>
      </c>
      <c r="G1253" s="3"/>
      <c r="H1253" s="3"/>
      <c r="I1253" s="39"/>
      <c r="J1253" s="45">
        <f t="shared" si="341"/>
        <v>0</v>
      </c>
      <c r="K1253" s="45">
        <f t="shared" si="342"/>
        <v>0</v>
      </c>
      <c r="L1253" s="3"/>
      <c r="M1253" s="72"/>
      <c r="N1253" s="73"/>
      <c r="O1253" s="45">
        <f t="shared" si="343"/>
        <v>0</v>
      </c>
      <c r="P1253" s="71"/>
      <c r="Q1253" s="74"/>
      <c r="R1253" s="74"/>
      <c r="S1253" s="75"/>
      <c r="T1253" s="76"/>
      <c r="U1253" s="70"/>
      <c r="V1253" s="3"/>
      <c r="W1253" s="3"/>
      <c r="X1253" s="3"/>
      <c r="Y1253" s="39"/>
      <c r="Z1253" s="91">
        <f t="shared" si="344"/>
        <v>0</v>
      </c>
      <c r="AA1253" s="92">
        <f t="shared" si="345"/>
        <v>0</v>
      </c>
      <c r="AB1253" s="71"/>
      <c r="AC1253" s="3"/>
      <c r="AD1253" s="71"/>
      <c r="AE1253" s="78"/>
      <c r="AF1253" s="78"/>
      <c r="AG1253" s="3"/>
      <c r="AH1253" s="3"/>
      <c r="AI1253" s="79"/>
      <c r="AJ1253" s="3"/>
      <c r="AK1253" s="71"/>
      <c r="AL1253" s="3"/>
      <c r="AM1253" s="71"/>
      <c r="AN1253" s="71"/>
      <c r="AO1253" s="3"/>
      <c r="AP1253" s="76"/>
      <c r="AQ1253" s="74"/>
      <c r="AR1253" s="3"/>
      <c r="AS1253" s="3"/>
      <c r="AT1253" s="3"/>
      <c r="AU1253" s="3"/>
      <c r="AV1253" s="3"/>
      <c r="AW1253" s="1"/>
      <c r="AX1253" s="1"/>
      <c r="AY1253" s="1">
        <f t="shared" si="346"/>
        <v>0</v>
      </c>
      <c r="AZ1253" s="3"/>
      <c r="BA1253" s="3"/>
      <c r="BB1253" s="3"/>
      <c r="BC1253" s="43" t="e">
        <f t="shared" si="347"/>
        <v>#DIV/0!</v>
      </c>
      <c r="BD1253" s="43" t="e">
        <f t="shared" si="348"/>
        <v>#DIV/0!</v>
      </c>
      <c r="BE1253" s="81">
        <f t="shared" si="349"/>
        <v>0</v>
      </c>
      <c r="BF1253" s="81">
        <f t="shared" si="350"/>
        <v>0</v>
      </c>
      <c r="BG1253" s="81">
        <f t="shared" si="351"/>
        <v>0</v>
      </c>
      <c r="BH1253" s="81">
        <f t="shared" si="352"/>
        <v>0</v>
      </c>
      <c r="BI1253" s="81">
        <f t="shared" si="353"/>
        <v>0</v>
      </c>
    </row>
    <row r="1254" spans="1:61" ht="17.25" thickTop="1" thickBot="1">
      <c r="A1254" s="70"/>
      <c r="B1254" s="71"/>
      <c r="C1254" s="3"/>
      <c r="D1254" s="45"/>
      <c r="E1254" s="45"/>
      <c r="F1254" s="45">
        <f t="shared" si="340"/>
        <v>0</v>
      </c>
      <c r="G1254" s="3"/>
      <c r="H1254" s="3"/>
      <c r="I1254" s="39"/>
      <c r="J1254" s="45">
        <f t="shared" si="341"/>
        <v>0</v>
      </c>
      <c r="K1254" s="45">
        <f t="shared" si="342"/>
        <v>0</v>
      </c>
      <c r="L1254" s="3"/>
      <c r="M1254" s="72"/>
      <c r="N1254" s="73"/>
      <c r="O1254" s="45">
        <f t="shared" si="343"/>
        <v>0</v>
      </c>
      <c r="P1254" s="71"/>
      <c r="Q1254" s="74"/>
      <c r="R1254" s="74"/>
      <c r="S1254" s="75"/>
      <c r="T1254" s="76"/>
      <c r="U1254" s="70"/>
      <c r="V1254" s="3"/>
      <c r="W1254" s="3"/>
      <c r="X1254" s="3"/>
      <c r="Y1254" s="39"/>
      <c r="Z1254" s="91">
        <f t="shared" si="344"/>
        <v>0</v>
      </c>
      <c r="AA1254" s="92">
        <f t="shared" si="345"/>
        <v>0</v>
      </c>
      <c r="AB1254" s="71"/>
      <c r="AC1254" s="3"/>
      <c r="AD1254" s="71"/>
      <c r="AE1254" s="78"/>
      <c r="AF1254" s="78"/>
      <c r="AG1254" s="3"/>
      <c r="AH1254" s="3"/>
      <c r="AI1254" s="79"/>
      <c r="AJ1254" s="3"/>
      <c r="AK1254" s="71"/>
      <c r="AL1254" s="3"/>
      <c r="AM1254" s="71"/>
      <c r="AN1254" s="71"/>
      <c r="AO1254" s="3"/>
      <c r="AP1254" s="76"/>
      <c r="AQ1254" s="74"/>
      <c r="AR1254" s="3"/>
      <c r="AS1254" s="3"/>
      <c r="AT1254" s="3"/>
      <c r="AU1254" s="3"/>
      <c r="AV1254" s="3"/>
      <c r="AW1254" s="1"/>
      <c r="AX1254" s="1"/>
      <c r="AY1254" s="1">
        <f t="shared" si="346"/>
        <v>0</v>
      </c>
      <c r="AZ1254" s="3"/>
      <c r="BA1254" s="3"/>
      <c r="BB1254" s="3"/>
      <c r="BC1254" s="43" t="e">
        <f t="shared" si="347"/>
        <v>#DIV/0!</v>
      </c>
      <c r="BD1254" s="43" t="e">
        <f t="shared" si="348"/>
        <v>#DIV/0!</v>
      </c>
      <c r="BE1254" s="81">
        <f t="shared" si="349"/>
        <v>0</v>
      </c>
      <c r="BF1254" s="81">
        <f t="shared" si="350"/>
        <v>0</v>
      </c>
      <c r="BG1254" s="81">
        <f t="shared" si="351"/>
        <v>0</v>
      </c>
      <c r="BH1254" s="81">
        <f t="shared" si="352"/>
        <v>0</v>
      </c>
      <c r="BI1254" s="81">
        <f t="shared" si="353"/>
        <v>0</v>
      </c>
    </row>
    <row r="1255" spans="1:61" ht="17.25" thickTop="1" thickBot="1">
      <c r="A1255" s="70"/>
      <c r="B1255" s="71"/>
      <c r="C1255" s="3"/>
      <c r="D1255" s="45"/>
      <c r="E1255" s="45"/>
      <c r="F1255" s="45">
        <f t="shared" si="340"/>
        <v>0</v>
      </c>
      <c r="G1255" s="3"/>
      <c r="H1255" s="3"/>
      <c r="I1255" s="39"/>
      <c r="J1255" s="45">
        <f t="shared" si="341"/>
        <v>0</v>
      </c>
      <c r="K1255" s="45">
        <f t="shared" si="342"/>
        <v>0</v>
      </c>
      <c r="L1255" s="3"/>
      <c r="M1255" s="72"/>
      <c r="N1255" s="73"/>
      <c r="O1255" s="45">
        <f t="shared" si="343"/>
        <v>0</v>
      </c>
      <c r="P1255" s="71"/>
      <c r="Q1255" s="74"/>
      <c r="R1255" s="74"/>
      <c r="S1255" s="75"/>
      <c r="T1255" s="76"/>
      <c r="U1255" s="70"/>
      <c r="V1255" s="3"/>
      <c r="W1255" s="3"/>
      <c r="X1255" s="3"/>
      <c r="Y1255" s="39"/>
      <c r="Z1255" s="91">
        <f t="shared" si="344"/>
        <v>0</v>
      </c>
      <c r="AA1255" s="92">
        <f t="shared" si="345"/>
        <v>0</v>
      </c>
      <c r="AB1255" s="71"/>
      <c r="AC1255" s="3"/>
      <c r="AD1255" s="71"/>
      <c r="AE1255" s="78"/>
      <c r="AF1255" s="78"/>
      <c r="AG1255" s="3"/>
      <c r="AH1255" s="3"/>
      <c r="AI1255" s="79"/>
      <c r="AJ1255" s="3"/>
      <c r="AK1255" s="71"/>
      <c r="AL1255" s="3"/>
      <c r="AM1255" s="71"/>
      <c r="AN1255" s="71"/>
      <c r="AO1255" s="3"/>
      <c r="AP1255" s="76"/>
      <c r="AQ1255" s="74"/>
      <c r="AR1255" s="3"/>
      <c r="AS1255" s="3"/>
      <c r="AT1255" s="3"/>
      <c r="AU1255" s="3"/>
      <c r="AV1255" s="3"/>
      <c r="AW1255" s="1"/>
      <c r="AX1255" s="1"/>
      <c r="AY1255" s="1">
        <f t="shared" si="346"/>
        <v>0</v>
      </c>
      <c r="AZ1255" s="3"/>
      <c r="BA1255" s="3"/>
      <c r="BB1255" s="3"/>
      <c r="BC1255" s="43" t="e">
        <f t="shared" si="347"/>
        <v>#DIV/0!</v>
      </c>
      <c r="BD1255" s="43" t="e">
        <f t="shared" si="348"/>
        <v>#DIV/0!</v>
      </c>
      <c r="BE1255" s="81">
        <f t="shared" si="349"/>
        <v>0</v>
      </c>
      <c r="BF1255" s="81">
        <f t="shared" si="350"/>
        <v>0</v>
      </c>
      <c r="BG1255" s="81">
        <f t="shared" si="351"/>
        <v>0</v>
      </c>
      <c r="BH1255" s="81">
        <f t="shared" si="352"/>
        <v>0</v>
      </c>
      <c r="BI1255" s="81">
        <f t="shared" si="353"/>
        <v>0</v>
      </c>
    </row>
    <row r="1256" spans="1:61" ht="17.25" thickTop="1" thickBot="1">
      <c r="A1256" s="70"/>
      <c r="B1256" s="71"/>
      <c r="C1256" s="3"/>
      <c r="D1256" s="45"/>
      <c r="E1256" s="45"/>
      <c r="F1256" s="45">
        <f t="shared" si="340"/>
        <v>0</v>
      </c>
      <c r="G1256" s="3"/>
      <c r="H1256" s="3"/>
      <c r="I1256" s="39"/>
      <c r="J1256" s="45">
        <f t="shared" si="341"/>
        <v>0</v>
      </c>
      <c r="K1256" s="45">
        <f t="shared" si="342"/>
        <v>0</v>
      </c>
      <c r="L1256" s="3"/>
      <c r="M1256" s="72"/>
      <c r="N1256" s="73"/>
      <c r="O1256" s="45">
        <f t="shared" si="343"/>
        <v>0</v>
      </c>
      <c r="P1256" s="71"/>
      <c r="Q1256" s="74"/>
      <c r="R1256" s="74"/>
      <c r="S1256" s="75"/>
      <c r="T1256" s="76"/>
      <c r="U1256" s="70"/>
      <c r="V1256" s="3"/>
      <c r="W1256" s="3"/>
      <c r="X1256" s="3"/>
      <c r="Y1256" s="39"/>
      <c r="Z1256" s="91">
        <f t="shared" si="344"/>
        <v>0</v>
      </c>
      <c r="AA1256" s="92">
        <f t="shared" si="345"/>
        <v>0</v>
      </c>
      <c r="AB1256" s="71"/>
      <c r="AC1256" s="3"/>
      <c r="AD1256" s="71"/>
      <c r="AE1256" s="78"/>
      <c r="AF1256" s="78"/>
      <c r="AG1256" s="3"/>
      <c r="AH1256" s="3"/>
      <c r="AI1256" s="79"/>
      <c r="AJ1256" s="3"/>
      <c r="AK1256" s="71"/>
      <c r="AL1256" s="3"/>
      <c r="AM1256" s="71"/>
      <c r="AN1256" s="71"/>
      <c r="AO1256" s="3"/>
      <c r="AP1256" s="76"/>
      <c r="AQ1256" s="74"/>
      <c r="AR1256" s="3"/>
      <c r="AS1256" s="3"/>
      <c r="AT1256" s="3"/>
      <c r="AU1256" s="3"/>
      <c r="AV1256" s="3"/>
      <c r="AW1256" s="1"/>
      <c r="AX1256" s="1"/>
      <c r="AY1256" s="1">
        <f t="shared" si="346"/>
        <v>0</v>
      </c>
      <c r="AZ1256" s="3"/>
      <c r="BA1256" s="3"/>
      <c r="BB1256" s="3"/>
      <c r="BC1256" s="43" t="e">
        <f t="shared" si="347"/>
        <v>#DIV/0!</v>
      </c>
      <c r="BD1256" s="43" t="e">
        <f t="shared" si="348"/>
        <v>#DIV/0!</v>
      </c>
      <c r="BE1256" s="81">
        <f t="shared" si="349"/>
        <v>0</v>
      </c>
      <c r="BF1256" s="81">
        <f t="shared" si="350"/>
        <v>0</v>
      </c>
      <c r="BG1256" s="81">
        <f t="shared" si="351"/>
        <v>0</v>
      </c>
      <c r="BH1256" s="81">
        <f t="shared" si="352"/>
        <v>0</v>
      </c>
      <c r="BI1256" s="81">
        <f t="shared" si="353"/>
        <v>0</v>
      </c>
    </row>
    <row r="1257" spans="1:61" ht="17.25" thickTop="1" thickBot="1">
      <c r="A1257" s="70"/>
      <c r="B1257" s="71"/>
      <c r="C1257" s="3"/>
      <c r="D1257" s="45"/>
      <c r="E1257" s="45"/>
      <c r="F1257" s="45">
        <f t="shared" si="340"/>
        <v>0</v>
      </c>
      <c r="G1257" s="3"/>
      <c r="H1257" s="3"/>
      <c r="I1257" s="39"/>
      <c r="J1257" s="45">
        <f t="shared" si="341"/>
        <v>0</v>
      </c>
      <c r="K1257" s="45">
        <f t="shared" si="342"/>
        <v>0</v>
      </c>
      <c r="L1257" s="3"/>
      <c r="M1257" s="72"/>
      <c r="N1257" s="73"/>
      <c r="O1257" s="45">
        <f t="shared" si="343"/>
        <v>0</v>
      </c>
      <c r="P1257" s="71"/>
      <c r="Q1257" s="74"/>
      <c r="R1257" s="74"/>
      <c r="S1257" s="75"/>
      <c r="T1257" s="76"/>
      <c r="U1257" s="70"/>
      <c r="V1257" s="3"/>
      <c r="W1257" s="3"/>
      <c r="X1257" s="3"/>
      <c r="Y1257" s="39"/>
      <c r="Z1257" s="91">
        <f t="shared" si="344"/>
        <v>0</v>
      </c>
      <c r="AA1257" s="92">
        <f t="shared" si="345"/>
        <v>0</v>
      </c>
      <c r="AB1257" s="71"/>
      <c r="AC1257" s="3"/>
      <c r="AD1257" s="71"/>
      <c r="AE1257" s="78"/>
      <c r="AF1257" s="78"/>
      <c r="AG1257" s="3"/>
      <c r="AH1257" s="3"/>
      <c r="AI1257" s="79"/>
      <c r="AJ1257" s="3"/>
      <c r="AK1257" s="71"/>
      <c r="AL1257" s="3"/>
      <c r="AM1257" s="71"/>
      <c r="AN1257" s="71"/>
      <c r="AO1257" s="3"/>
      <c r="AP1257" s="76"/>
      <c r="AQ1257" s="74"/>
      <c r="AR1257" s="3"/>
      <c r="AS1257" s="3"/>
      <c r="AT1257" s="3"/>
      <c r="AU1257" s="3"/>
      <c r="AV1257" s="3"/>
      <c r="AW1257" s="1"/>
      <c r="AX1257" s="1"/>
      <c r="AY1257" s="1">
        <f t="shared" si="346"/>
        <v>0</v>
      </c>
      <c r="AZ1257" s="3"/>
      <c r="BA1257" s="3"/>
      <c r="BB1257" s="3"/>
      <c r="BC1257" s="43" t="e">
        <f t="shared" si="347"/>
        <v>#DIV/0!</v>
      </c>
      <c r="BD1257" s="43" t="e">
        <f t="shared" si="348"/>
        <v>#DIV/0!</v>
      </c>
      <c r="BE1257" s="81">
        <f t="shared" si="349"/>
        <v>0</v>
      </c>
      <c r="BF1257" s="81">
        <f t="shared" si="350"/>
        <v>0</v>
      </c>
      <c r="BG1257" s="81">
        <f t="shared" si="351"/>
        <v>0</v>
      </c>
      <c r="BH1257" s="81">
        <f t="shared" si="352"/>
        <v>0</v>
      </c>
      <c r="BI1257" s="81">
        <f t="shared" si="353"/>
        <v>0</v>
      </c>
    </row>
    <row r="1258" spans="1:61" ht="17.25" thickTop="1" thickBot="1">
      <c r="A1258" s="70"/>
      <c r="B1258" s="71"/>
      <c r="C1258" s="3"/>
      <c r="D1258" s="45"/>
      <c r="E1258" s="45"/>
      <c r="F1258" s="45">
        <f t="shared" si="340"/>
        <v>0</v>
      </c>
      <c r="G1258" s="3"/>
      <c r="H1258" s="3"/>
      <c r="I1258" s="39"/>
      <c r="J1258" s="45">
        <f t="shared" si="341"/>
        <v>0</v>
      </c>
      <c r="K1258" s="45">
        <f t="shared" si="342"/>
        <v>0</v>
      </c>
      <c r="L1258" s="3"/>
      <c r="M1258" s="72"/>
      <c r="N1258" s="73"/>
      <c r="O1258" s="45">
        <f t="shared" si="343"/>
        <v>0</v>
      </c>
      <c r="P1258" s="71"/>
      <c r="Q1258" s="74"/>
      <c r="R1258" s="74"/>
      <c r="S1258" s="75"/>
      <c r="T1258" s="76"/>
      <c r="U1258" s="70"/>
      <c r="V1258" s="3"/>
      <c r="W1258" s="3"/>
      <c r="X1258" s="3"/>
      <c r="Y1258" s="39"/>
      <c r="Z1258" s="91">
        <f t="shared" si="344"/>
        <v>0</v>
      </c>
      <c r="AA1258" s="92">
        <f t="shared" si="345"/>
        <v>0</v>
      </c>
      <c r="AB1258" s="71"/>
      <c r="AC1258" s="3"/>
      <c r="AD1258" s="71"/>
      <c r="AE1258" s="78"/>
      <c r="AF1258" s="78"/>
      <c r="AG1258" s="3"/>
      <c r="AH1258" s="3"/>
      <c r="AI1258" s="79"/>
      <c r="AJ1258" s="3"/>
      <c r="AK1258" s="71"/>
      <c r="AL1258" s="3"/>
      <c r="AM1258" s="71"/>
      <c r="AN1258" s="71"/>
      <c r="AO1258" s="3"/>
      <c r="AP1258" s="76"/>
      <c r="AQ1258" s="74"/>
      <c r="AR1258" s="3"/>
      <c r="AS1258" s="3"/>
      <c r="AT1258" s="3"/>
      <c r="AU1258" s="3"/>
      <c r="AV1258" s="3"/>
      <c r="AW1258" s="1"/>
      <c r="AX1258" s="1"/>
      <c r="AY1258" s="1">
        <f t="shared" si="346"/>
        <v>0</v>
      </c>
      <c r="AZ1258" s="3"/>
      <c r="BA1258" s="3"/>
      <c r="BB1258" s="3"/>
      <c r="BC1258" s="43" t="e">
        <f t="shared" si="347"/>
        <v>#DIV/0!</v>
      </c>
      <c r="BD1258" s="43" t="e">
        <f t="shared" si="348"/>
        <v>#DIV/0!</v>
      </c>
      <c r="BE1258" s="81">
        <f t="shared" si="349"/>
        <v>0</v>
      </c>
      <c r="BF1258" s="81">
        <f t="shared" si="350"/>
        <v>0</v>
      </c>
      <c r="BG1258" s="81">
        <f t="shared" si="351"/>
        <v>0</v>
      </c>
      <c r="BH1258" s="81">
        <f t="shared" si="352"/>
        <v>0</v>
      </c>
      <c r="BI1258" s="81">
        <f t="shared" si="353"/>
        <v>0</v>
      </c>
    </row>
    <row r="1259" spans="1:61" ht="17.25" thickTop="1" thickBot="1">
      <c r="A1259" s="70"/>
      <c r="B1259" s="71"/>
      <c r="C1259" s="3"/>
      <c r="D1259" s="45"/>
      <c r="E1259" s="45"/>
      <c r="F1259" s="45">
        <f t="shared" si="340"/>
        <v>0</v>
      </c>
      <c r="G1259" s="3"/>
      <c r="H1259" s="3"/>
      <c r="I1259" s="39"/>
      <c r="J1259" s="45">
        <f t="shared" si="341"/>
        <v>0</v>
      </c>
      <c r="K1259" s="45">
        <f t="shared" si="342"/>
        <v>0</v>
      </c>
      <c r="L1259" s="3"/>
      <c r="M1259" s="72"/>
      <c r="N1259" s="73"/>
      <c r="O1259" s="45">
        <f t="shared" si="343"/>
        <v>0</v>
      </c>
      <c r="P1259" s="71"/>
      <c r="Q1259" s="74"/>
      <c r="R1259" s="74"/>
      <c r="S1259" s="75"/>
      <c r="T1259" s="76"/>
      <c r="U1259" s="70"/>
      <c r="V1259" s="3"/>
      <c r="W1259" s="3"/>
      <c r="X1259" s="3"/>
      <c r="Y1259" s="39"/>
      <c r="Z1259" s="91">
        <f t="shared" si="344"/>
        <v>0</v>
      </c>
      <c r="AA1259" s="92">
        <f t="shared" si="345"/>
        <v>0</v>
      </c>
      <c r="AB1259" s="71"/>
      <c r="AC1259" s="3"/>
      <c r="AD1259" s="71"/>
      <c r="AE1259" s="78"/>
      <c r="AF1259" s="78"/>
      <c r="AG1259" s="3"/>
      <c r="AH1259" s="3"/>
      <c r="AI1259" s="79"/>
      <c r="AJ1259" s="3"/>
      <c r="AK1259" s="71"/>
      <c r="AL1259" s="3"/>
      <c r="AM1259" s="71"/>
      <c r="AN1259" s="71"/>
      <c r="AO1259" s="3"/>
      <c r="AP1259" s="76"/>
      <c r="AQ1259" s="74"/>
      <c r="AR1259" s="3"/>
      <c r="AS1259" s="3"/>
      <c r="AT1259" s="3"/>
      <c r="AU1259" s="3"/>
      <c r="AV1259" s="3"/>
      <c r="AW1259" s="1"/>
      <c r="AX1259" s="1"/>
      <c r="AY1259" s="1">
        <f t="shared" si="346"/>
        <v>0</v>
      </c>
      <c r="AZ1259" s="3"/>
      <c r="BA1259" s="3"/>
      <c r="BB1259" s="3"/>
      <c r="BC1259" s="43" t="e">
        <f t="shared" si="347"/>
        <v>#DIV/0!</v>
      </c>
      <c r="BD1259" s="43" t="e">
        <f t="shared" si="348"/>
        <v>#DIV/0!</v>
      </c>
      <c r="BE1259" s="81">
        <f t="shared" si="349"/>
        <v>0</v>
      </c>
      <c r="BF1259" s="81">
        <f t="shared" si="350"/>
        <v>0</v>
      </c>
      <c r="BG1259" s="81">
        <f t="shared" si="351"/>
        <v>0</v>
      </c>
      <c r="BH1259" s="81">
        <f t="shared" si="352"/>
        <v>0</v>
      </c>
      <c r="BI1259" s="81">
        <f t="shared" si="353"/>
        <v>0</v>
      </c>
    </row>
    <row r="1260" spans="1:61" ht="17.25" thickTop="1" thickBot="1">
      <c r="A1260" s="70"/>
      <c r="B1260" s="71"/>
      <c r="C1260" s="3"/>
      <c r="D1260" s="45"/>
      <c r="E1260" s="45"/>
      <c r="F1260" s="45">
        <f t="shared" si="340"/>
        <v>0</v>
      </c>
      <c r="G1260" s="3"/>
      <c r="H1260" s="3"/>
      <c r="I1260" s="39"/>
      <c r="J1260" s="45">
        <f t="shared" si="341"/>
        <v>0</v>
      </c>
      <c r="K1260" s="45">
        <f t="shared" si="342"/>
        <v>0</v>
      </c>
      <c r="L1260" s="3"/>
      <c r="M1260" s="72"/>
      <c r="N1260" s="73"/>
      <c r="O1260" s="45">
        <f t="shared" si="343"/>
        <v>0</v>
      </c>
      <c r="P1260" s="71"/>
      <c r="Q1260" s="74"/>
      <c r="R1260" s="74"/>
      <c r="S1260" s="75"/>
      <c r="T1260" s="76"/>
      <c r="U1260" s="70"/>
      <c r="V1260" s="3"/>
      <c r="W1260" s="3"/>
      <c r="X1260" s="3"/>
      <c r="Y1260" s="39"/>
      <c r="Z1260" s="91">
        <f t="shared" si="344"/>
        <v>0</v>
      </c>
      <c r="AA1260" s="92">
        <f t="shared" si="345"/>
        <v>0</v>
      </c>
      <c r="AB1260" s="71"/>
      <c r="AC1260" s="3"/>
      <c r="AD1260" s="71"/>
      <c r="AE1260" s="78"/>
      <c r="AF1260" s="78"/>
      <c r="AG1260" s="3"/>
      <c r="AH1260" s="3"/>
      <c r="AI1260" s="79"/>
      <c r="AJ1260" s="3"/>
      <c r="AK1260" s="71"/>
      <c r="AL1260" s="3"/>
      <c r="AM1260" s="71"/>
      <c r="AN1260" s="71"/>
      <c r="AO1260" s="3"/>
      <c r="AP1260" s="76"/>
      <c r="AQ1260" s="74"/>
      <c r="AR1260" s="3"/>
      <c r="AS1260" s="3"/>
      <c r="AT1260" s="3"/>
      <c r="AU1260" s="3"/>
      <c r="AV1260" s="3"/>
      <c r="AW1260" s="1"/>
      <c r="AX1260" s="1"/>
      <c r="AY1260" s="1">
        <f t="shared" si="346"/>
        <v>0</v>
      </c>
      <c r="AZ1260" s="3"/>
      <c r="BA1260" s="3"/>
      <c r="BB1260" s="3"/>
      <c r="BC1260" s="43" t="e">
        <f t="shared" si="347"/>
        <v>#DIV/0!</v>
      </c>
      <c r="BD1260" s="43" t="e">
        <f t="shared" si="348"/>
        <v>#DIV/0!</v>
      </c>
      <c r="BE1260" s="81">
        <f t="shared" si="349"/>
        <v>0</v>
      </c>
      <c r="BF1260" s="81">
        <f t="shared" si="350"/>
        <v>0</v>
      </c>
      <c r="BG1260" s="81">
        <f t="shared" si="351"/>
        <v>0</v>
      </c>
      <c r="BH1260" s="81">
        <f t="shared" si="352"/>
        <v>0</v>
      </c>
      <c r="BI1260" s="81">
        <f t="shared" si="353"/>
        <v>0</v>
      </c>
    </row>
    <row r="1261" spans="1:61" ht="17.25" thickTop="1" thickBot="1">
      <c r="A1261" s="70"/>
      <c r="B1261" s="71"/>
      <c r="C1261" s="3"/>
      <c r="D1261" s="45"/>
      <c r="E1261" s="45"/>
      <c r="F1261" s="45">
        <f t="shared" si="340"/>
        <v>0</v>
      </c>
      <c r="G1261" s="3"/>
      <c r="H1261" s="3"/>
      <c r="I1261" s="39"/>
      <c r="J1261" s="45">
        <f t="shared" si="341"/>
        <v>0</v>
      </c>
      <c r="K1261" s="45">
        <f t="shared" si="342"/>
        <v>0</v>
      </c>
      <c r="L1261" s="3"/>
      <c r="M1261" s="72"/>
      <c r="N1261" s="73"/>
      <c r="O1261" s="45">
        <f t="shared" si="343"/>
        <v>0</v>
      </c>
      <c r="P1261" s="71"/>
      <c r="Q1261" s="74"/>
      <c r="R1261" s="74"/>
      <c r="S1261" s="75"/>
      <c r="T1261" s="76"/>
      <c r="U1261" s="70"/>
      <c r="V1261" s="3"/>
      <c r="W1261" s="3"/>
      <c r="X1261" s="3"/>
      <c r="Y1261" s="39"/>
      <c r="Z1261" s="91">
        <f t="shared" si="344"/>
        <v>0</v>
      </c>
      <c r="AA1261" s="92">
        <f t="shared" si="345"/>
        <v>0</v>
      </c>
      <c r="AB1261" s="71"/>
      <c r="AC1261" s="3"/>
      <c r="AD1261" s="71"/>
      <c r="AE1261" s="78"/>
      <c r="AF1261" s="78"/>
      <c r="AG1261" s="3"/>
      <c r="AH1261" s="3"/>
      <c r="AI1261" s="79"/>
      <c r="AJ1261" s="3"/>
      <c r="AK1261" s="71"/>
      <c r="AL1261" s="3"/>
      <c r="AM1261" s="71"/>
      <c r="AN1261" s="71"/>
      <c r="AO1261" s="3"/>
      <c r="AP1261" s="76"/>
      <c r="AQ1261" s="74"/>
      <c r="AR1261" s="3"/>
      <c r="AS1261" s="3"/>
      <c r="AT1261" s="3"/>
      <c r="AU1261" s="3"/>
      <c r="AV1261" s="3"/>
      <c r="AW1261" s="1"/>
      <c r="AX1261" s="1"/>
      <c r="AY1261" s="1">
        <f t="shared" si="346"/>
        <v>0</v>
      </c>
      <c r="AZ1261" s="3"/>
      <c r="BA1261" s="3"/>
      <c r="BB1261" s="3"/>
      <c r="BC1261" s="43" t="e">
        <f t="shared" si="347"/>
        <v>#DIV/0!</v>
      </c>
      <c r="BD1261" s="43" t="e">
        <f t="shared" si="348"/>
        <v>#DIV/0!</v>
      </c>
      <c r="BE1261" s="81">
        <f t="shared" si="349"/>
        <v>0</v>
      </c>
      <c r="BF1261" s="81">
        <f t="shared" si="350"/>
        <v>0</v>
      </c>
      <c r="BG1261" s="81">
        <f t="shared" si="351"/>
        <v>0</v>
      </c>
      <c r="BH1261" s="81">
        <f t="shared" si="352"/>
        <v>0</v>
      </c>
      <c r="BI1261" s="81">
        <f t="shared" si="353"/>
        <v>0</v>
      </c>
    </row>
    <row r="1262" spans="1:61" ht="17.25" thickTop="1" thickBot="1">
      <c r="A1262" s="70"/>
      <c r="B1262" s="71"/>
      <c r="C1262" s="3"/>
      <c r="D1262" s="45"/>
      <c r="E1262" s="45"/>
      <c r="F1262" s="45">
        <f t="shared" si="340"/>
        <v>0</v>
      </c>
      <c r="G1262" s="3"/>
      <c r="H1262" s="3"/>
      <c r="I1262" s="39"/>
      <c r="J1262" s="45">
        <f t="shared" si="341"/>
        <v>0</v>
      </c>
      <c r="K1262" s="45">
        <f t="shared" si="342"/>
        <v>0</v>
      </c>
      <c r="L1262" s="3"/>
      <c r="M1262" s="72"/>
      <c r="N1262" s="73"/>
      <c r="O1262" s="45">
        <f t="shared" si="343"/>
        <v>0</v>
      </c>
      <c r="P1262" s="71"/>
      <c r="Q1262" s="74"/>
      <c r="R1262" s="74"/>
      <c r="S1262" s="75"/>
      <c r="T1262" s="76"/>
      <c r="U1262" s="70"/>
      <c r="V1262" s="3"/>
      <c r="W1262" s="3"/>
      <c r="X1262" s="3"/>
      <c r="Y1262" s="39"/>
      <c r="Z1262" s="91">
        <f t="shared" si="344"/>
        <v>0</v>
      </c>
      <c r="AA1262" s="92">
        <f t="shared" si="345"/>
        <v>0</v>
      </c>
      <c r="AB1262" s="71"/>
      <c r="AC1262" s="3"/>
      <c r="AD1262" s="71"/>
      <c r="AE1262" s="78"/>
      <c r="AF1262" s="78"/>
      <c r="AG1262" s="3"/>
      <c r="AH1262" s="3"/>
      <c r="AI1262" s="79"/>
      <c r="AJ1262" s="3"/>
      <c r="AK1262" s="71"/>
      <c r="AL1262" s="3"/>
      <c r="AM1262" s="71"/>
      <c r="AN1262" s="71"/>
      <c r="AO1262" s="3"/>
      <c r="AP1262" s="76"/>
      <c r="AQ1262" s="74"/>
      <c r="AR1262" s="3"/>
      <c r="AS1262" s="3"/>
      <c r="AT1262" s="3"/>
      <c r="AU1262" s="3"/>
      <c r="AV1262" s="3"/>
      <c r="AW1262" s="1"/>
      <c r="AX1262" s="1"/>
      <c r="AY1262" s="1">
        <f t="shared" si="346"/>
        <v>0</v>
      </c>
      <c r="AZ1262" s="3"/>
      <c r="BA1262" s="3"/>
      <c r="BB1262" s="3"/>
      <c r="BC1262" s="43" t="e">
        <f t="shared" si="347"/>
        <v>#DIV/0!</v>
      </c>
      <c r="BD1262" s="43" t="e">
        <f t="shared" si="348"/>
        <v>#DIV/0!</v>
      </c>
      <c r="BE1262" s="81">
        <f t="shared" si="349"/>
        <v>0</v>
      </c>
      <c r="BF1262" s="81">
        <f t="shared" si="350"/>
        <v>0</v>
      </c>
      <c r="BG1262" s="81">
        <f t="shared" si="351"/>
        <v>0</v>
      </c>
      <c r="BH1262" s="81">
        <f t="shared" si="352"/>
        <v>0</v>
      </c>
      <c r="BI1262" s="81">
        <f t="shared" si="353"/>
        <v>0</v>
      </c>
    </row>
    <row r="1263" spans="1:61" ht="17.25" thickTop="1" thickBot="1">
      <c r="A1263" s="70"/>
      <c r="B1263" s="71"/>
      <c r="C1263" s="3"/>
      <c r="D1263" s="45"/>
      <c r="E1263" s="45"/>
      <c r="F1263" s="45">
        <f t="shared" si="340"/>
        <v>0</v>
      </c>
      <c r="G1263" s="3"/>
      <c r="H1263" s="3"/>
      <c r="I1263" s="39"/>
      <c r="J1263" s="45">
        <f t="shared" si="341"/>
        <v>0</v>
      </c>
      <c r="K1263" s="45">
        <f t="shared" si="342"/>
        <v>0</v>
      </c>
      <c r="L1263" s="3"/>
      <c r="M1263" s="72"/>
      <c r="N1263" s="73"/>
      <c r="O1263" s="45">
        <f t="shared" si="343"/>
        <v>0</v>
      </c>
      <c r="P1263" s="71"/>
      <c r="Q1263" s="74"/>
      <c r="R1263" s="74"/>
      <c r="S1263" s="75"/>
      <c r="T1263" s="76"/>
      <c r="U1263" s="70"/>
      <c r="V1263" s="3"/>
      <c r="W1263" s="3"/>
      <c r="X1263" s="3"/>
      <c r="Y1263" s="39"/>
      <c r="Z1263" s="91">
        <f t="shared" si="344"/>
        <v>0</v>
      </c>
      <c r="AA1263" s="92">
        <f t="shared" si="345"/>
        <v>0</v>
      </c>
      <c r="AB1263" s="71"/>
      <c r="AC1263" s="3"/>
      <c r="AD1263" s="71"/>
      <c r="AE1263" s="78"/>
      <c r="AF1263" s="78"/>
      <c r="AG1263" s="3"/>
      <c r="AH1263" s="3"/>
      <c r="AI1263" s="79"/>
      <c r="AJ1263" s="3"/>
      <c r="AK1263" s="71"/>
      <c r="AL1263" s="3"/>
      <c r="AM1263" s="71"/>
      <c r="AN1263" s="71"/>
      <c r="AO1263" s="3"/>
      <c r="AP1263" s="76"/>
      <c r="AQ1263" s="74"/>
      <c r="AR1263" s="3"/>
      <c r="AS1263" s="3"/>
      <c r="AT1263" s="3"/>
      <c r="AU1263" s="3"/>
      <c r="AV1263" s="3"/>
      <c r="AW1263" s="1"/>
      <c r="AX1263" s="1"/>
      <c r="AY1263" s="1">
        <f t="shared" si="346"/>
        <v>0</v>
      </c>
      <c r="AZ1263" s="3"/>
      <c r="BA1263" s="3"/>
      <c r="BB1263" s="3"/>
      <c r="BC1263" s="43" t="e">
        <f t="shared" si="347"/>
        <v>#DIV/0!</v>
      </c>
      <c r="BD1263" s="43" t="e">
        <f t="shared" si="348"/>
        <v>#DIV/0!</v>
      </c>
      <c r="BE1263" s="81">
        <f t="shared" si="349"/>
        <v>0</v>
      </c>
      <c r="BF1263" s="81">
        <f t="shared" si="350"/>
        <v>0</v>
      </c>
      <c r="BG1263" s="81">
        <f t="shared" si="351"/>
        <v>0</v>
      </c>
      <c r="BH1263" s="81">
        <f t="shared" si="352"/>
        <v>0</v>
      </c>
      <c r="BI1263" s="81">
        <f t="shared" si="353"/>
        <v>0</v>
      </c>
    </row>
    <row r="1264" spans="1:61" ht="17.25" thickTop="1" thickBot="1">
      <c r="A1264" s="70"/>
      <c r="B1264" s="71"/>
      <c r="C1264" s="3"/>
      <c r="D1264" s="45"/>
      <c r="E1264" s="45"/>
      <c r="F1264" s="45">
        <f t="shared" si="340"/>
        <v>0</v>
      </c>
      <c r="G1264" s="3"/>
      <c r="H1264" s="3"/>
      <c r="I1264" s="39"/>
      <c r="J1264" s="45">
        <f t="shared" si="341"/>
        <v>0</v>
      </c>
      <c r="K1264" s="45">
        <f t="shared" si="342"/>
        <v>0</v>
      </c>
      <c r="L1264" s="3"/>
      <c r="M1264" s="72"/>
      <c r="N1264" s="73"/>
      <c r="O1264" s="45">
        <f t="shared" si="343"/>
        <v>0</v>
      </c>
      <c r="P1264" s="71"/>
      <c r="Q1264" s="74"/>
      <c r="R1264" s="74"/>
      <c r="S1264" s="75"/>
      <c r="T1264" s="76"/>
      <c r="U1264" s="70"/>
      <c r="V1264" s="3"/>
      <c r="W1264" s="3"/>
      <c r="X1264" s="3"/>
      <c r="Y1264" s="39"/>
      <c r="Z1264" s="91">
        <f t="shared" si="344"/>
        <v>0</v>
      </c>
      <c r="AA1264" s="92">
        <f t="shared" si="345"/>
        <v>0</v>
      </c>
      <c r="AB1264" s="71"/>
      <c r="AC1264" s="3"/>
      <c r="AD1264" s="71"/>
      <c r="AE1264" s="78"/>
      <c r="AF1264" s="78"/>
      <c r="AG1264" s="3"/>
      <c r="AH1264" s="3"/>
      <c r="AI1264" s="79"/>
      <c r="AJ1264" s="3"/>
      <c r="AK1264" s="71"/>
      <c r="AL1264" s="3"/>
      <c r="AM1264" s="71"/>
      <c r="AN1264" s="71"/>
      <c r="AO1264" s="3"/>
      <c r="AP1264" s="76"/>
      <c r="AQ1264" s="74"/>
      <c r="AR1264" s="3"/>
      <c r="AS1264" s="3"/>
      <c r="AT1264" s="3"/>
      <c r="AU1264" s="3"/>
      <c r="AV1264" s="3"/>
      <c r="AW1264" s="1"/>
      <c r="AX1264" s="1"/>
      <c r="AY1264" s="1">
        <f t="shared" si="346"/>
        <v>0</v>
      </c>
      <c r="AZ1264" s="3"/>
      <c r="BA1264" s="3"/>
      <c r="BB1264" s="3"/>
      <c r="BC1264" s="43" t="e">
        <f t="shared" si="347"/>
        <v>#DIV/0!</v>
      </c>
      <c r="BD1264" s="43" t="e">
        <f t="shared" si="348"/>
        <v>#DIV/0!</v>
      </c>
      <c r="BE1264" s="81">
        <f t="shared" si="349"/>
        <v>0</v>
      </c>
      <c r="BF1264" s="81">
        <f t="shared" si="350"/>
        <v>0</v>
      </c>
      <c r="BG1264" s="81">
        <f t="shared" si="351"/>
        <v>0</v>
      </c>
      <c r="BH1264" s="81">
        <f t="shared" si="352"/>
        <v>0</v>
      </c>
      <c r="BI1264" s="81">
        <f t="shared" si="353"/>
        <v>0</v>
      </c>
    </row>
    <row r="1265" spans="1:61" ht="17.25" thickTop="1" thickBot="1">
      <c r="A1265" s="70"/>
      <c r="B1265" s="71"/>
      <c r="C1265" s="3"/>
      <c r="D1265" s="45"/>
      <c r="E1265" s="45"/>
      <c r="F1265" s="45">
        <f t="shared" si="340"/>
        <v>0</v>
      </c>
      <c r="G1265" s="3"/>
      <c r="H1265" s="3"/>
      <c r="I1265" s="39"/>
      <c r="J1265" s="45">
        <f t="shared" si="341"/>
        <v>0</v>
      </c>
      <c r="K1265" s="45">
        <f t="shared" si="342"/>
        <v>0</v>
      </c>
      <c r="L1265" s="3"/>
      <c r="M1265" s="72"/>
      <c r="N1265" s="73"/>
      <c r="O1265" s="45">
        <f t="shared" si="343"/>
        <v>0</v>
      </c>
      <c r="P1265" s="71"/>
      <c r="Q1265" s="74"/>
      <c r="R1265" s="74"/>
      <c r="S1265" s="75"/>
      <c r="T1265" s="76"/>
      <c r="U1265" s="70"/>
      <c r="V1265" s="3"/>
      <c r="W1265" s="3"/>
      <c r="X1265" s="3"/>
      <c r="Y1265" s="39"/>
      <c r="Z1265" s="91">
        <f t="shared" si="344"/>
        <v>0</v>
      </c>
      <c r="AA1265" s="92">
        <f t="shared" si="345"/>
        <v>0</v>
      </c>
      <c r="AB1265" s="71"/>
      <c r="AC1265" s="3"/>
      <c r="AD1265" s="71"/>
      <c r="AE1265" s="78"/>
      <c r="AF1265" s="78"/>
      <c r="AG1265" s="3"/>
      <c r="AH1265" s="3"/>
      <c r="AI1265" s="79"/>
      <c r="AJ1265" s="3"/>
      <c r="AK1265" s="71"/>
      <c r="AL1265" s="3"/>
      <c r="AM1265" s="71"/>
      <c r="AN1265" s="71"/>
      <c r="AO1265" s="3"/>
      <c r="AP1265" s="76"/>
      <c r="AQ1265" s="74"/>
      <c r="AR1265" s="3"/>
      <c r="AS1265" s="3"/>
      <c r="AT1265" s="3"/>
      <c r="AU1265" s="3"/>
      <c r="AV1265" s="3"/>
      <c r="AW1265" s="1"/>
      <c r="AX1265" s="1"/>
      <c r="AY1265" s="1">
        <f t="shared" si="346"/>
        <v>0</v>
      </c>
      <c r="AZ1265" s="3"/>
      <c r="BA1265" s="3"/>
      <c r="BB1265" s="3"/>
      <c r="BC1265" s="43" t="e">
        <f t="shared" si="347"/>
        <v>#DIV/0!</v>
      </c>
      <c r="BD1265" s="43" t="e">
        <f t="shared" si="348"/>
        <v>#DIV/0!</v>
      </c>
      <c r="BE1265" s="81">
        <f t="shared" si="349"/>
        <v>0</v>
      </c>
      <c r="BF1265" s="81">
        <f t="shared" si="350"/>
        <v>0</v>
      </c>
      <c r="BG1265" s="81">
        <f t="shared" si="351"/>
        <v>0</v>
      </c>
      <c r="BH1265" s="81">
        <f t="shared" si="352"/>
        <v>0</v>
      </c>
      <c r="BI1265" s="81">
        <f t="shared" si="353"/>
        <v>0</v>
      </c>
    </row>
    <row r="1266" spans="1:61" ht="17.25" thickTop="1" thickBot="1">
      <c r="A1266" s="70"/>
      <c r="B1266" s="71"/>
      <c r="C1266" s="3"/>
      <c r="D1266" s="45"/>
      <c r="E1266" s="45"/>
      <c r="F1266" s="45">
        <f t="shared" si="340"/>
        <v>0</v>
      </c>
      <c r="G1266" s="3"/>
      <c r="H1266" s="3"/>
      <c r="I1266" s="39"/>
      <c r="J1266" s="45">
        <f t="shared" si="341"/>
        <v>0</v>
      </c>
      <c r="K1266" s="45">
        <f t="shared" si="342"/>
        <v>0</v>
      </c>
      <c r="L1266" s="3"/>
      <c r="M1266" s="72"/>
      <c r="N1266" s="73"/>
      <c r="O1266" s="45">
        <f t="shared" si="343"/>
        <v>0</v>
      </c>
      <c r="P1266" s="71"/>
      <c r="Q1266" s="74"/>
      <c r="R1266" s="74"/>
      <c r="S1266" s="75"/>
      <c r="T1266" s="76"/>
      <c r="U1266" s="70"/>
      <c r="V1266" s="3"/>
      <c r="W1266" s="3"/>
      <c r="X1266" s="3"/>
      <c r="Y1266" s="39"/>
      <c r="Z1266" s="91">
        <f t="shared" si="344"/>
        <v>0</v>
      </c>
      <c r="AA1266" s="92">
        <f t="shared" si="345"/>
        <v>0</v>
      </c>
      <c r="AB1266" s="71"/>
      <c r="AC1266" s="3"/>
      <c r="AD1266" s="71"/>
      <c r="AE1266" s="78"/>
      <c r="AF1266" s="78"/>
      <c r="AG1266" s="3"/>
      <c r="AH1266" s="3"/>
      <c r="AI1266" s="79"/>
      <c r="AJ1266" s="3"/>
      <c r="AK1266" s="71"/>
      <c r="AL1266" s="3"/>
      <c r="AM1266" s="71"/>
      <c r="AN1266" s="71"/>
      <c r="AO1266" s="3"/>
      <c r="AP1266" s="76"/>
      <c r="AQ1266" s="74"/>
      <c r="AR1266" s="3"/>
      <c r="AS1266" s="3"/>
      <c r="AT1266" s="3"/>
      <c r="AU1266" s="3"/>
      <c r="AV1266" s="3"/>
      <c r="AW1266" s="1"/>
      <c r="AX1266" s="1"/>
      <c r="AY1266" s="1">
        <f t="shared" si="346"/>
        <v>0</v>
      </c>
      <c r="AZ1266" s="3"/>
      <c r="BA1266" s="3"/>
      <c r="BB1266" s="3"/>
      <c r="BC1266" s="43" t="e">
        <f t="shared" si="347"/>
        <v>#DIV/0!</v>
      </c>
      <c r="BD1266" s="43" t="e">
        <f t="shared" si="348"/>
        <v>#DIV/0!</v>
      </c>
      <c r="BE1266" s="81">
        <f t="shared" si="349"/>
        <v>0</v>
      </c>
      <c r="BF1266" s="81">
        <f t="shared" si="350"/>
        <v>0</v>
      </c>
      <c r="BG1266" s="81">
        <f t="shared" si="351"/>
        <v>0</v>
      </c>
      <c r="BH1266" s="81">
        <f t="shared" si="352"/>
        <v>0</v>
      </c>
      <c r="BI1266" s="81">
        <f t="shared" si="353"/>
        <v>0</v>
      </c>
    </row>
    <row r="1267" spans="1:61" ht="17.25" thickTop="1" thickBot="1">
      <c r="A1267" s="70"/>
      <c r="B1267" s="71"/>
      <c r="C1267" s="3"/>
      <c r="D1267" s="45"/>
      <c r="E1267" s="45"/>
      <c r="F1267" s="45">
        <f t="shared" si="340"/>
        <v>0</v>
      </c>
      <c r="G1267" s="3"/>
      <c r="H1267" s="3"/>
      <c r="I1267" s="39"/>
      <c r="J1267" s="45">
        <f t="shared" si="341"/>
        <v>0</v>
      </c>
      <c r="K1267" s="45">
        <f t="shared" si="342"/>
        <v>0</v>
      </c>
      <c r="L1267" s="3"/>
      <c r="M1267" s="72"/>
      <c r="N1267" s="73"/>
      <c r="O1267" s="45">
        <f t="shared" si="343"/>
        <v>0</v>
      </c>
      <c r="P1267" s="71"/>
      <c r="Q1267" s="74"/>
      <c r="R1267" s="74"/>
      <c r="S1267" s="75"/>
      <c r="T1267" s="76"/>
      <c r="U1267" s="70"/>
      <c r="V1267" s="3"/>
      <c r="W1267" s="3"/>
      <c r="X1267" s="3"/>
      <c r="Y1267" s="39"/>
      <c r="Z1267" s="91">
        <f t="shared" si="344"/>
        <v>0</v>
      </c>
      <c r="AA1267" s="92">
        <f t="shared" si="345"/>
        <v>0</v>
      </c>
      <c r="AB1267" s="71"/>
      <c r="AC1267" s="3"/>
      <c r="AD1267" s="71"/>
      <c r="AE1267" s="78"/>
      <c r="AF1267" s="78"/>
      <c r="AG1267" s="3"/>
      <c r="AH1267" s="3"/>
      <c r="AI1267" s="79"/>
      <c r="AJ1267" s="3"/>
      <c r="AK1267" s="71"/>
      <c r="AL1267" s="3"/>
      <c r="AM1267" s="71"/>
      <c r="AN1267" s="71"/>
      <c r="AO1267" s="3"/>
      <c r="AP1267" s="76"/>
      <c r="AQ1267" s="74"/>
      <c r="AR1267" s="3"/>
      <c r="AS1267" s="3"/>
      <c r="AT1267" s="3"/>
      <c r="AU1267" s="3"/>
      <c r="AV1267" s="3"/>
      <c r="AW1267" s="1"/>
      <c r="AX1267" s="1"/>
      <c r="AY1267" s="1">
        <f t="shared" si="346"/>
        <v>0</v>
      </c>
      <c r="AZ1267" s="3"/>
      <c r="BA1267" s="3"/>
      <c r="BB1267" s="3"/>
      <c r="BC1267" s="43" t="e">
        <f t="shared" si="347"/>
        <v>#DIV/0!</v>
      </c>
      <c r="BD1267" s="43" t="e">
        <f t="shared" si="348"/>
        <v>#DIV/0!</v>
      </c>
      <c r="BE1267" s="81">
        <f t="shared" si="349"/>
        <v>0</v>
      </c>
      <c r="BF1267" s="81">
        <f t="shared" si="350"/>
        <v>0</v>
      </c>
      <c r="BG1267" s="81">
        <f t="shared" si="351"/>
        <v>0</v>
      </c>
      <c r="BH1267" s="81">
        <f t="shared" si="352"/>
        <v>0</v>
      </c>
      <c r="BI1267" s="81">
        <f t="shared" si="353"/>
        <v>0</v>
      </c>
    </row>
    <row r="1268" spans="1:61" ht="17.25" thickTop="1" thickBot="1">
      <c r="A1268" s="70"/>
      <c r="B1268" s="71"/>
      <c r="C1268" s="3"/>
      <c r="D1268" s="45"/>
      <c r="E1268" s="45"/>
      <c r="F1268" s="45">
        <f t="shared" si="340"/>
        <v>0</v>
      </c>
      <c r="G1268" s="3"/>
      <c r="H1268" s="3"/>
      <c r="I1268" s="39"/>
      <c r="J1268" s="45">
        <f t="shared" si="341"/>
        <v>0</v>
      </c>
      <c r="K1268" s="45">
        <f t="shared" si="342"/>
        <v>0</v>
      </c>
      <c r="L1268" s="3"/>
      <c r="M1268" s="72"/>
      <c r="N1268" s="73"/>
      <c r="O1268" s="45">
        <f t="shared" si="343"/>
        <v>0</v>
      </c>
      <c r="P1268" s="71"/>
      <c r="Q1268" s="74"/>
      <c r="R1268" s="74"/>
      <c r="S1268" s="75"/>
      <c r="T1268" s="76"/>
      <c r="U1268" s="70"/>
      <c r="V1268" s="3"/>
      <c r="W1268" s="3"/>
      <c r="X1268" s="3"/>
      <c r="Y1268" s="39"/>
      <c r="Z1268" s="91">
        <f t="shared" si="344"/>
        <v>0</v>
      </c>
      <c r="AA1268" s="92">
        <f t="shared" si="345"/>
        <v>0</v>
      </c>
      <c r="AB1268" s="71"/>
      <c r="AC1268" s="3"/>
      <c r="AD1268" s="71"/>
      <c r="AE1268" s="78"/>
      <c r="AF1268" s="78"/>
      <c r="AG1268" s="3"/>
      <c r="AH1268" s="3"/>
      <c r="AI1268" s="79"/>
      <c r="AJ1268" s="3"/>
      <c r="AK1268" s="71"/>
      <c r="AL1268" s="3"/>
      <c r="AM1268" s="71"/>
      <c r="AN1268" s="71"/>
      <c r="AO1268" s="3"/>
      <c r="AP1268" s="76"/>
      <c r="AQ1268" s="74"/>
      <c r="AR1268" s="3"/>
      <c r="AS1268" s="3"/>
      <c r="AT1268" s="3"/>
      <c r="AU1268" s="3"/>
      <c r="AV1268" s="3"/>
      <c r="AW1268" s="1"/>
      <c r="AX1268" s="1"/>
      <c r="AY1268" s="1">
        <f t="shared" si="346"/>
        <v>0</v>
      </c>
      <c r="AZ1268" s="3"/>
      <c r="BA1268" s="3"/>
      <c r="BB1268" s="3"/>
      <c r="BC1268" s="43" t="e">
        <f t="shared" si="347"/>
        <v>#DIV/0!</v>
      </c>
      <c r="BD1268" s="43" t="e">
        <f t="shared" si="348"/>
        <v>#DIV/0!</v>
      </c>
      <c r="BE1268" s="81">
        <f t="shared" si="349"/>
        <v>0</v>
      </c>
      <c r="BF1268" s="81">
        <f t="shared" si="350"/>
        <v>0</v>
      </c>
      <c r="BG1268" s="81">
        <f t="shared" si="351"/>
        <v>0</v>
      </c>
      <c r="BH1268" s="81">
        <f t="shared" si="352"/>
        <v>0</v>
      </c>
      <c r="BI1268" s="81">
        <f t="shared" si="353"/>
        <v>0</v>
      </c>
    </row>
    <row r="1269" spans="1:61" ht="17.25" thickTop="1" thickBot="1">
      <c r="A1269" s="70"/>
      <c r="B1269" s="71"/>
      <c r="C1269" s="3"/>
      <c r="D1269" s="45"/>
      <c r="E1269" s="45"/>
      <c r="F1269" s="45">
        <f t="shared" si="340"/>
        <v>0</v>
      </c>
      <c r="G1269" s="3"/>
      <c r="H1269" s="3"/>
      <c r="I1269" s="39"/>
      <c r="J1269" s="45">
        <f t="shared" si="341"/>
        <v>0</v>
      </c>
      <c r="K1269" s="45">
        <f t="shared" si="342"/>
        <v>0</v>
      </c>
      <c r="L1269" s="3"/>
      <c r="M1269" s="72"/>
      <c r="N1269" s="73"/>
      <c r="O1269" s="45">
        <f t="shared" si="343"/>
        <v>0</v>
      </c>
      <c r="P1269" s="71"/>
      <c r="Q1269" s="74"/>
      <c r="R1269" s="74"/>
      <c r="S1269" s="75"/>
      <c r="T1269" s="76"/>
      <c r="U1269" s="70"/>
      <c r="V1269" s="3"/>
      <c r="W1269" s="3"/>
      <c r="X1269" s="3"/>
      <c r="Y1269" s="39"/>
      <c r="Z1269" s="91">
        <f t="shared" si="344"/>
        <v>0</v>
      </c>
      <c r="AA1269" s="92">
        <f t="shared" si="345"/>
        <v>0</v>
      </c>
      <c r="AB1269" s="71"/>
      <c r="AC1269" s="3"/>
      <c r="AD1269" s="71"/>
      <c r="AE1269" s="78"/>
      <c r="AF1269" s="78"/>
      <c r="AG1269" s="3"/>
      <c r="AH1269" s="3"/>
      <c r="AI1269" s="79"/>
      <c r="AJ1269" s="3"/>
      <c r="AK1269" s="71"/>
      <c r="AL1269" s="3"/>
      <c r="AM1269" s="71"/>
      <c r="AN1269" s="71"/>
      <c r="AO1269" s="3"/>
      <c r="AP1269" s="76"/>
      <c r="AQ1269" s="74"/>
      <c r="AR1269" s="3"/>
      <c r="AS1269" s="3"/>
      <c r="AT1269" s="3"/>
      <c r="AU1269" s="3"/>
      <c r="AV1269" s="3"/>
      <c r="AW1269" s="1"/>
      <c r="AX1269" s="1"/>
      <c r="AY1269" s="1">
        <f t="shared" si="346"/>
        <v>0</v>
      </c>
      <c r="AZ1269" s="3"/>
      <c r="BA1269" s="3"/>
      <c r="BB1269" s="3"/>
      <c r="BC1269" s="43" t="e">
        <f t="shared" si="347"/>
        <v>#DIV/0!</v>
      </c>
      <c r="BD1269" s="43" t="e">
        <f t="shared" si="348"/>
        <v>#DIV/0!</v>
      </c>
      <c r="BE1269" s="81">
        <f t="shared" si="349"/>
        <v>0</v>
      </c>
      <c r="BF1269" s="81">
        <f t="shared" si="350"/>
        <v>0</v>
      </c>
      <c r="BG1269" s="81">
        <f t="shared" si="351"/>
        <v>0</v>
      </c>
      <c r="BH1269" s="81">
        <f t="shared" si="352"/>
        <v>0</v>
      </c>
      <c r="BI1269" s="81">
        <f t="shared" si="353"/>
        <v>0</v>
      </c>
    </row>
    <row r="1270" spans="1:61" ht="17.25" thickTop="1" thickBot="1">
      <c r="A1270" s="70"/>
      <c r="B1270" s="71"/>
      <c r="C1270" s="3"/>
      <c r="D1270" s="45"/>
      <c r="E1270" s="45"/>
      <c r="F1270" s="45">
        <f t="shared" si="340"/>
        <v>0</v>
      </c>
      <c r="G1270" s="3"/>
      <c r="H1270" s="3"/>
      <c r="I1270" s="39"/>
      <c r="J1270" s="45">
        <f t="shared" si="341"/>
        <v>0</v>
      </c>
      <c r="K1270" s="45">
        <f t="shared" si="342"/>
        <v>0</v>
      </c>
      <c r="L1270" s="3"/>
      <c r="M1270" s="72"/>
      <c r="N1270" s="73"/>
      <c r="O1270" s="45">
        <f t="shared" si="343"/>
        <v>0</v>
      </c>
      <c r="P1270" s="71"/>
      <c r="Q1270" s="74"/>
      <c r="R1270" s="74"/>
      <c r="S1270" s="75"/>
      <c r="T1270" s="76"/>
      <c r="U1270" s="70"/>
      <c r="V1270" s="3"/>
      <c r="W1270" s="3"/>
      <c r="X1270" s="3"/>
      <c r="Y1270" s="39"/>
      <c r="Z1270" s="91">
        <f t="shared" si="344"/>
        <v>0</v>
      </c>
      <c r="AA1270" s="92">
        <f t="shared" si="345"/>
        <v>0</v>
      </c>
      <c r="AB1270" s="71"/>
      <c r="AC1270" s="3"/>
      <c r="AD1270" s="71"/>
      <c r="AE1270" s="78"/>
      <c r="AF1270" s="78"/>
      <c r="AG1270" s="3"/>
      <c r="AH1270" s="3"/>
      <c r="AI1270" s="79"/>
      <c r="AJ1270" s="3"/>
      <c r="AK1270" s="71"/>
      <c r="AL1270" s="3"/>
      <c r="AM1270" s="71"/>
      <c r="AN1270" s="71"/>
      <c r="AO1270" s="3"/>
      <c r="AP1270" s="76"/>
      <c r="AQ1270" s="74"/>
      <c r="AR1270" s="3"/>
      <c r="AS1270" s="3"/>
      <c r="AT1270" s="3"/>
      <c r="AU1270" s="3"/>
      <c r="AV1270" s="3"/>
      <c r="AW1270" s="1"/>
      <c r="AX1270" s="1"/>
      <c r="AY1270" s="1">
        <f t="shared" si="346"/>
        <v>0</v>
      </c>
      <c r="AZ1270" s="3"/>
      <c r="BA1270" s="3"/>
      <c r="BB1270" s="3"/>
      <c r="BC1270" s="43" t="e">
        <f t="shared" si="347"/>
        <v>#DIV/0!</v>
      </c>
      <c r="BD1270" s="43" t="e">
        <f t="shared" si="348"/>
        <v>#DIV/0!</v>
      </c>
      <c r="BE1270" s="81">
        <f t="shared" si="349"/>
        <v>0</v>
      </c>
      <c r="BF1270" s="81">
        <f t="shared" si="350"/>
        <v>0</v>
      </c>
      <c r="BG1270" s="81">
        <f t="shared" si="351"/>
        <v>0</v>
      </c>
      <c r="BH1270" s="81">
        <f t="shared" si="352"/>
        <v>0</v>
      </c>
      <c r="BI1270" s="81">
        <f t="shared" si="353"/>
        <v>0</v>
      </c>
    </row>
    <row r="1271" spans="1:61" ht="17.25" thickTop="1" thickBot="1">
      <c r="A1271" s="70"/>
      <c r="B1271" s="71"/>
      <c r="C1271" s="3"/>
      <c r="D1271" s="45"/>
      <c r="E1271" s="45"/>
      <c r="F1271" s="45">
        <f t="shared" si="340"/>
        <v>0</v>
      </c>
      <c r="G1271" s="3"/>
      <c r="H1271" s="3"/>
      <c r="I1271" s="39"/>
      <c r="J1271" s="45">
        <f t="shared" si="341"/>
        <v>0</v>
      </c>
      <c r="K1271" s="45">
        <f t="shared" si="342"/>
        <v>0</v>
      </c>
      <c r="L1271" s="3"/>
      <c r="M1271" s="72"/>
      <c r="N1271" s="73"/>
      <c r="O1271" s="45">
        <f t="shared" si="343"/>
        <v>0</v>
      </c>
      <c r="P1271" s="71"/>
      <c r="Q1271" s="74"/>
      <c r="R1271" s="74"/>
      <c r="S1271" s="75"/>
      <c r="T1271" s="76"/>
      <c r="U1271" s="70"/>
      <c r="V1271" s="3"/>
      <c r="W1271" s="3"/>
      <c r="X1271" s="3"/>
      <c r="Y1271" s="39"/>
      <c r="Z1271" s="91">
        <f t="shared" si="344"/>
        <v>0</v>
      </c>
      <c r="AA1271" s="92">
        <f t="shared" si="345"/>
        <v>0</v>
      </c>
      <c r="AB1271" s="71"/>
      <c r="AC1271" s="3"/>
      <c r="AD1271" s="71"/>
      <c r="AE1271" s="78"/>
      <c r="AF1271" s="78"/>
      <c r="AG1271" s="3"/>
      <c r="AH1271" s="3"/>
      <c r="AI1271" s="79"/>
      <c r="AJ1271" s="3"/>
      <c r="AK1271" s="71"/>
      <c r="AL1271" s="3"/>
      <c r="AM1271" s="71"/>
      <c r="AN1271" s="71"/>
      <c r="AO1271" s="3"/>
      <c r="AP1271" s="76"/>
      <c r="AQ1271" s="74"/>
      <c r="AR1271" s="3"/>
      <c r="AS1271" s="3"/>
      <c r="AT1271" s="3"/>
      <c r="AU1271" s="3"/>
      <c r="AV1271" s="3"/>
      <c r="AW1271" s="1"/>
      <c r="AX1271" s="1"/>
      <c r="AY1271" s="1">
        <f t="shared" si="346"/>
        <v>0</v>
      </c>
      <c r="AZ1271" s="3"/>
      <c r="BA1271" s="3"/>
      <c r="BB1271" s="3"/>
      <c r="BC1271" s="43" t="e">
        <f t="shared" si="347"/>
        <v>#DIV/0!</v>
      </c>
      <c r="BD1271" s="43" t="e">
        <f t="shared" si="348"/>
        <v>#DIV/0!</v>
      </c>
      <c r="BE1271" s="81">
        <f t="shared" si="349"/>
        <v>0</v>
      </c>
      <c r="BF1271" s="81">
        <f t="shared" si="350"/>
        <v>0</v>
      </c>
      <c r="BG1271" s="81">
        <f t="shared" si="351"/>
        <v>0</v>
      </c>
      <c r="BH1271" s="81">
        <f t="shared" si="352"/>
        <v>0</v>
      </c>
      <c r="BI1271" s="81">
        <f t="shared" si="353"/>
        <v>0</v>
      </c>
    </row>
    <row r="1272" spans="1:61" ht="17.25" thickTop="1" thickBot="1">
      <c r="A1272" s="70"/>
      <c r="B1272" s="71"/>
      <c r="C1272" s="3"/>
      <c r="D1272" s="45"/>
      <c r="E1272" s="45"/>
      <c r="F1272" s="45">
        <f t="shared" si="340"/>
        <v>0</v>
      </c>
      <c r="G1272" s="3"/>
      <c r="H1272" s="3"/>
      <c r="I1272" s="39"/>
      <c r="J1272" s="45">
        <f t="shared" si="341"/>
        <v>0</v>
      </c>
      <c r="K1272" s="45">
        <f t="shared" si="342"/>
        <v>0</v>
      </c>
      <c r="L1272" s="3"/>
      <c r="M1272" s="72"/>
      <c r="N1272" s="73"/>
      <c r="O1272" s="45">
        <f t="shared" si="343"/>
        <v>0</v>
      </c>
      <c r="P1272" s="71"/>
      <c r="Q1272" s="74"/>
      <c r="R1272" s="74"/>
      <c r="S1272" s="75"/>
      <c r="T1272" s="76"/>
      <c r="U1272" s="70"/>
      <c r="V1272" s="3"/>
      <c r="W1272" s="3"/>
      <c r="X1272" s="3"/>
      <c r="Y1272" s="39"/>
      <c r="Z1272" s="91">
        <f t="shared" si="344"/>
        <v>0</v>
      </c>
      <c r="AA1272" s="92">
        <f t="shared" si="345"/>
        <v>0</v>
      </c>
      <c r="AB1272" s="71"/>
      <c r="AC1272" s="3"/>
      <c r="AD1272" s="71"/>
      <c r="AE1272" s="78"/>
      <c r="AF1272" s="78"/>
      <c r="AG1272" s="3"/>
      <c r="AH1272" s="3"/>
      <c r="AI1272" s="79"/>
      <c r="AJ1272" s="3"/>
      <c r="AK1272" s="71"/>
      <c r="AL1272" s="3"/>
      <c r="AM1272" s="71"/>
      <c r="AN1272" s="71"/>
      <c r="AO1272" s="3"/>
      <c r="AP1272" s="76"/>
      <c r="AQ1272" s="74"/>
      <c r="AR1272" s="3"/>
      <c r="AS1272" s="3"/>
      <c r="AT1272" s="3"/>
      <c r="AU1272" s="3"/>
      <c r="AV1272" s="3"/>
      <c r="AW1272" s="1"/>
      <c r="AX1272" s="1"/>
      <c r="AY1272" s="1">
        <f t="shared" si="346"/>
        <v>0</v>
      </c>
      <c r="AZ1272" s="3"/>
      <c r="BA1272" s="3"/>
      <c r="BB1272" s="3"/>
      <c r="BC1272" s="43" t="e">
        <f t="shared" si="347"/>
        <v>#DIV/0!</v>
      </c>
      <c r="BD1272" s="43" t="e">
        <f t="shared" si="348"/>
        <v>#DIV/0!</v>
      </c>
      <c r="BE1272" s="81">
        <f t="shared" si="349"/>
        <v>0</v>
      </c>
      <c r="BF1272" s="81">
        <f t="shared" si="350"/>
        <v>0</v>
      </c>
      <c r="BG1272" s="81">
        <f t="shared" si="351"/>
        <v>0</v>
      </c>
      <c r="BH1272" s="81">
        <f t="shared" si="352"/>
        <v>0</v>
      </c>
      <c r="BI1272" s="81">
        <f t="shared" si="353"/>
        <v>0</v>
      </c>
    </row>
    <row r="1273" spans="1:61" ht="17.25" thickTop="1" thickBot="1">
      <c r="A1273" s="70"/>
      <c r="B1273" s="71"/>
      <c r="C1273" s="3"/>
      <c r="D1273" s="45"/>
      <c r="E1273" s="45"/>
      <c r="F1273" s="45">
        <f t="shared" si="340"/>
        <v>0</v>
      </c>
      <c r="G1273" s="3"/>
      <c r="H1273" s="3"/>
      <c r="I1273" s="39"/>
      <c r="J1273" s="45">
        <f t="shared" si="341"/>
        <v>0</v>
      </c>
      <c r="K1273" s="45">
        <f t="shared" si="342"/>
        <v>0</v>
      </c>
      <c r="L1273" s="3"/>
      <c r="M1273" s="72"/>
      <c r="N1273" s="73"/>
      <c r="O1273" s="45">
        <f t="shared" si="343"/>
        <v>0</v>
      </c>
      <c r="P1273" s="71"/>
      <c r="Q1273" s="74"/>
      <c r="R1273" s="74"/>
      <c r="S1273" s="75"/>
      <c r="T1273" s="76"/>
      <c r="U1273" s="70"/>
      <c r="V1273" s="3"/>
      <c r="W1273" s="3"/>
      <c r="X1273" s="3"/>
      <c r="Y1273" s="39"/>
      <c r="Z1273" s="91">
        <f t="shared" si="344"/>
        <v>0</v>
      </c>
      <c r="AA1273" s="92">
        <f t="shared" si="345"/>
        <v>0</v>
      </c>
      <c r="AB1273" s="71"/>
      <c r="AC1273" s="3"/>
      <c r="AD1273" s="71"/>
      <c r="AE1273" s="78"/>
      <c r="AF1273" s="78"/>
      <c r="AG1273" s="3"/>
      <c r="AH1273" s="3"/>
      <c r="AI1273" s="79"/>
      <c r="AJ1273" s="3"/>
      <c r="AK1273" s="71"/>
      <c r="AL1273" s="3"/>
      <c r="AM1273" s="71"/>
      <c r="AN1273" s="71"/>
      <c r="AO1273" s="3"/>
      <c r="AP1273" s="76"/>
      <c r="AQ1273" s="74"/>
      <c r="AR1273" s="3"/>
      <c r="AS1273" s="3"/>
      <c r="AT1273" s="3"/>
      <c r="AU1273" s="3"/>
      <c r="AV1273" s="3"/>
      <c r="AW1273" s="1"/>
      <c r="AX1273" s="1"/>
      <c r="AY1273" s="1">
        <f t="shared" si="346"/>
        <v>0</v>
      </c>
      <c r="AZ1273" s="3"/>
      <c r="BA1273" s="3"/>
      <c r="BB1273" s="3"/>
      <c r="BC1273" s="43" t="e">
        <f t="shared" si="347"/>
        <v>#DIV/0!</v>
      </c>
      <c r="BD1273" s="43" t="e">
        <f t="shared" si="348"/>
        <v>#DIV/0!</v>
      </c>
      <c r="BE1273" s="81">
        <f t="shared" si="349"/>
        <v>0</v>
      </c>
      <c r="BF1273" s="81">
        <f t="shared" si="350"/>
        <v>0</v>
      </c>
      <c r="BG1273" s="81">
        <f t="shared" si="351"/>
        <v>0</v>
      </c>
      <c r="BH1273" s="81">
        <f t="shared" si="352"/>
        <v>0</v>
      </c>
      <c r="BI1273" s="81">
        <f t="shared" si="353"/>
        <v>0</v>
      </c>
    </row>
    <row r="1274" spans="1:61" ht="17.25" thickTop="1" thickBot="1">
      <c r="A1274" s="70"/>
      <c r="B1274" s="71"/>
      <c r="C1274" s="3"/>
      <c r="D1274" s="45"/>
      <c r="E1274" s="45"/>
      <c r="F1274" s="45">
        <f t="shared" si="340"/>
        <v>0</v>
      </c>
      <c r="G1274" s="3"/>
      <c r="H1274" s="3"/>
      <c r="I1274" s="39"/>
      <c r="J1274" s="45">
        <f t="shared" si="341"/>
        <v>0</v>
      </c>
      <c r="K1274" s="45">
        <f t="shared" si="342"/>
        <v>0</v>
      </c>
      <c r="L1274" s="3"/>
      <c r="M1274" s="72"/>
      <c r="N1274" s="73"/>
      <c r="O1274" s="45">
        <f t="shared" si="343"/>
        <v>0</v>
      </c>
      <c r="P1274" s="71"/>
      <c r="Q1274" s="74"/>
      <c r="R1274" s="74"/>
      <c r="S1274" s="75"/>
      <c r="T1274" s="76"/>
      <c r="U1274" s="70"/>
      <c r="V1274" s="3"/>
      <c r="W1274" s="3"/>
      <c r="X1274" s="3"/>
      <c r="Y1274" s="39"/>
      <c r="Z1274" s="91">
        <f t="shared" si="344"/>
        <v>0</v>
      </c>
      <c r="AA1274" s="92">
        <f t="shared" si="345"/>
        <v>0</v>
      </c>
      <c r="AB1274" s="71"/>
      <c r="AC1274" s="3"/>
      <c r="AD1274" s="71"/>
      <c r="AE1274" s="78"/>
      <c r="AF1274" s="78"/>
      <c r="AG1274" s="3"/>
      <c r="AH1274" s="3"/>
      <c r="AI1274" s="79"/>
      <c r="AJ1274" s="3"/>
      <c r="AK1274" s="71"/>
      <c r="AL1274" s="3"/>
      <c r="AM1274" s="71"/>
      <c r="AN1274" s="71"/>
      <c r="AO1274" s="3"/>
      <c r="AP1274" s="76"/>
      <c r="AQ1274" s="74"/>
      <c r="AR1274" s="3"/>
      <c r="AS1274" s="3"/>
      <c r="AT1274" s="3"/>
      <c r="AU1274" s="3"/>
      <c r="AV1274" s="3"/>
      <c r="AW1274" s="1"/>
      <c r="AX1274" s="1"/>
      <c r="AY1274" s="1">
        <f t="shared" si="346"/>
        <v>0</v>
      </c>
      <c r="AZ1274" s="3"/>
      <c r="BA1274" s="3"/>
      <c r="BB1274" s="3"/>
      <c r="BC1274" s="43" t="e">
        <f t="shared" si="347"/>
        <v>#DIV/0!</v>
      </c>
      <c r="BD1274" s="43" t="e">
        <f t="shared" si="348"/>
        <v>#DIV/0!</v>
      </c>
      <c r="BE1274" s="81">
        <f t="shared" si="349"/>
        <v>0</v>
      </c>
      <c r="BF1274" s="81">
        <f t="shared" si="350"/>
        <v>0</v>
      </c>
      <c r="BG1274" s="81">
        <f t="shared" si="351"/>
        <v>0</v>
      </c>
      <c r="BH1274" s="81">
        <f t="shared" si="352"/>
        <v>0</v>
      </c>
      <c r="BI1274" s="81">
        <f t="shared" si="353"/>
        <v>0</v>
      </c>
    </row>
    <row r="1275" spans="1:61" ht="17.25" thickTop="1" thickBot="1">
      <c r="A1275" s="70"/>
      <c r="B1275" s="71"/>
      <c r="C1275" s="3"/>
      <c r="D1275" s="45"/>
      <c r="E1275" s="45"/>
      <c r="F1275" s="45">
        <f t="shared" si="340"/>
        <v>0</v>
      </c>
      <c r="G1275" s="3"/>
      <c r="H1275" s="3"/>
      <c r="I1275" s="39"/>
      <c r="J1275" s="45">
        <f t="shared" si="341"/>
        <v>0</v>
      </c>
      <c r="K1275" s="45">
        <f t="shared" si="342"/>
        <v>0</v>
      </c>
      <c r="L1275" s="3"/>
      <c r="M1275" s="72"/>
      <c r="N1275" s="73"/>
      <c r="O1275" s="45">
        <f t="shared" si="343"/>
        <v>0</v>
      </c>
      <c r="P1275" s="71"/>
      <c r="Q1275" s="74"/>
      <c r="R1275" s="74"/>
      <c r="S1275" s="75"/>
      <c r="T1275" s="76"/>
      <c r="U1275" s="70"/>
      <c r="V1275" s="3"/>
      <c r="W1275" s="3"/>
      <c r="X1275" s="3"/>
      <c r="Y1275" s="39"/>
      <c r="Z1275" s="91">
        <f t="shared" si="344"/>
        <v>0</v>
      </c>
      <c r="AA1275" s="92">
        <f t="shared" si="345"/>
        <v>0</v>
      </c>
      <c r="AB1275" s="71"/>
      <c r="AC1275" s="3"/>
      <c r="AD1275" s="71"/>
      <c r="AE1275" s="78"/>
      <c r="AF1275" s="78"/>
      <c r="AG1275" s="3"/>
      <c r="AH1275" s="3"/>
      <c r="AI1275" s="79"/>
      <c r="AJ1275" s="3"/>
      <c r="AK1275" s="71"/>
      <c r="AL1275" s="3"/>
      <c r="AM1275" s="71"/>
      <c r="AN1275" s="71"/>
      <c r="AO1275" s="3"/>
      <c r="AP1275" s="76"/>
      <c r="AQ1275" s="74"/>
      <c r="AR1275" s="3"/>
      <c r="AS1275" s="3"/>
      <c r="AT1275" s="3"/>
      <c r="AU1275" s="3"/>
      <c r="AV1275" s="3"/>
      <c r="AW1275" s="1"/>
      <c r="AX1275" s="1"/>
      <c r="AY1275" s="1">
        <f t="shared" si="346"/>
        <v>0</v>
      </c>
      <c r="AZ1275" s="3"/>
      <c r="BA1275" s="3"/>
      <c r="BB1275" s="3"/>
      <c r="BC1275" s="43" t="e">
        <f t="shared" si="347"/>
        <v>#DIV/0!</v>
      </c>
      <c r="BD1275" s="43" t="e">
        <f t="shared" si="348"/>
        <v>#DIV/0!</v>
      </c>
      <c r="BE1275" s="81">
        <f t="shared" si="349"/>
        <v>0</v>
      </c>
      <c r="BF1275" s="81">
        <f t="shared" si="350"/>
        <v>0</v>
      </c>
      <c r="BG1275" s="81">
        <f t="shared" si="351"/>
        <v>0</v>
      </c>
      <c r="BH1275" s="81">
        <f t="shared" si="352"/>
        <v>0</v>
      </c>
      <c r="BI1275" s="81">
        <f t="shared" si="353"/>
        <v>0</v>
      </c>
    </row>
    <row r="1276" spans="1:61" ht="17.25" thickTop="1" thickBot="1">
      <c r="A1276" s="70"/>
      <c r="B1276" s="71"/>
      <c r="C1276" s="3"/>
      <c r="D1276" s="45"/>
      <c r="E1276" s="45"/>
      <c r="F1276" s="45">
        <f t="shared" si="340"/>
        <v>0</v>
      </c>
      <c r="G1276" s="3"/>
      <c r="H1276" s="3"/>
      <c r="I1276" s="39"/>
      <c r="J1276" s="45">
        <f t="shared" si="341"/>
        <v>0</v>
      </c>
      <c r="K1276" s="45">
        <f t="shared" si="342"/>
        <v>0</v>
      </c>
      <c r="L1276" s="3"/>
      <c r="M1276" s="72"/>
      <c r="N1276" s="73"/>
      <c r="O1276" s="45">
        <f t="shared" si="343"/>
        <v>0</v>
      </c>
      <c r="P1276" s="71"/>
      <c r="Q1276" s="74"/>
      <c r="R1276" s="74"/>
      <c r="S1276" s="75"/>
      <c r="T1276" s="76"/>
      <c r="U1276" s="70"/>
      <c r="V1276" s="3"/>
      <c r="W1276" s="3"/>
      <c r="X1276" s="3"/>
      <c r="Y1276" s="39"/>
      <c r="Z1276" s="91">
        <f t="shared" si="344"/>
        <v>0</v>
      </c>
      <c r="AA1276" s="92">
        <f t="shared" si="345"/>
        <v>0</v>
      </c>
      <c r="AB1276" s="71"/>
      <c r="AC1276" s="3"/>
      <c r="AD1276" s="71"/>
      <c r="AE1276" s="78"/>
      <c r="AF1276" s="78"/>
      <c r="AG1276" s="3"/>
      <c r="AH1276" s="3"/>
      <c r="AI1276" s="79"/>
      <c r="AJ1276" s="3"/>
      <c r="AK1276" s="71"/>
      <c r="AL1276" s="3"/>
      <c r="AM1276" s="71"/>
      <c r="AN1276" s="71"/>
      <c r="AO1276" s="3"/>
      <c r="AP1276" s="76"/>
      <c r="AQ1276" s="74"/>
      <c r="AR1276" s="3"/>
      <c r="AS1276" s="3"/>
      <c r="AT1276" s="3"/>
      <c r="AU1276" s="3"/>
      <c r="AV1276" s="3"/>
      <c r="AW1276" s="1"/>
      <c r="AX1276" s="1"/>
      <c r="AY1276" s="1">
        <f t="shared" si="346"/>
        <v>0</v>
      </c>
      <c r="AZ1276" s="3"/>
      <c r="BA1276" s="3"/>
      <c r="BB1276" s="3"/>
      <c r="BC1276" s="43" t="e">
        <f t="shared" si="347"/>
        <v>#DIV/0!</v>
      </c>
      <c r="BD1276" s="43" t="e">
        <f t="shared" si="348"/>
        <v>#DIV/0!</v>
      </c>
      <c r="BE1276" s="81">
        <f t="shared" si="349"/>
        <v>0</v>
      </c>
      <c r="BF1276" s="81">
        <f t="shared" si="350"/>
        <v>0</v>
      </c>
      <c r="BG1276" s="81">
        <f t="shared" si="351"/>
        <v>0</v>
      </c>
      <c r="BH1276" s="81">
        <f t="shared" si="352"/>
        <v>0</v>
      </c>
      <c r="BI1276" s="81">
        <f t="shared" si="353"/>
        <v>0</v>
      </c>
    </row>
    <row r="1277" spans="1:61" ht="17.25" thickTop="1" thickBot="1">
      <c r="A1277" s="70"/>
      <c r="B1277" s="71"/>
      <c r="C1277" s="3"/>
      <c r="D1277" s="45"/>
      <c r="E1277" s="45"/>
      <c r="F1277" s="45">
        <f t="shared" si="340"/>
        <v>0</v>
      </c>
      <c r="G1277" s="3"/>
      <c r="H1277" s="3"/>
      <c r="I1277" s="39"/>
      <c r="J1277" s="45">
        <f t="shared" si="341"/>
        <v>0</v>
      </c>
      <c r="K1277" s="45">
        <f t="shared" si="342"/>
        <v>0</v>
      </c>
      <c r="L1277" s="3"/>
      <c r="M1277" s="72"/>
      <c r="N1277" s="73"/>
      <c r="O1277" s="45">
        <f t="shared" si="343"/>
        <v>0</v>
      </c>
      <c r="P1277" s="71"/>
      <c r="Q1277" s="74"/>
      <c r="R1277" s="74"/>
      <c r="S1277" s="75"/>
      <c r="T1277" s="76"/>
      <c r="U1277" s="70"/>
      <c r="V1277" s="3"/>
      <c r="W1277" s="3"/>
      <c r="X1277" s="3"/>
      <c r="Y1277" s="39"/>
      <c r="Z1277" s="91">
        <f t="shared" si="344"/>
        <v>0</v>
      </c>
      <c r="AA1277" s="92">
        <f t="shared" si="345"/>
        <v>0</v>
      </c>
      <c r="AB1277" s="71"/>
      <c r="AC1277" s="3"/>
      <c r="AD1277" s="71"/>
      <c r="AE1277" s="78"/>
      <c r="AF1277" s="78"/>
      <c r="AG1277" s="3"/>
      <c r="AH1277" s="3"/>
      <c r="AI1277" s="79"/>
      <c r="AJ1277" s="3"/>
      <c r="AK1277" s="71"/>
      <c r="AL1277" s="3"/>
      <c r="AM1277" s="71"/>
      <c r="AN1277" s="71"/>
      <c r="AO1277" s="3"/>
      <c r="AP1277" s="76"/>
      <c r="AQ1277" s="74"/>
      <c r="AR1277" s="3"/>
      <c r="AS1277" s="3"/>
      <c r="AT1277" s="3"/>
      <c r="AU1277" s="3"/>
      <c r="AV1277" s="3"/>
      <c r="AW1277" s="1"/>
      <c r="AX1277" s="1"/>
      <c r="AY1277" s="1">
        <f t="shared" si="346"/>
        <v>0</v>
      </c>
      <c r="AZ1277" s="3"/>
      <c r="BA1277" s="3"/>
      <c r="BB1277" s="3"/>
      <c r="BC1277" s="43" t="e">
        <f t="shared" si="347"/>
        <v>#DIV/0!</v>
      </c>
      <c r="BD1277" s="43" t="e">
        <f t="shared" si="348"/>
        <v>#DIV/0!</v>
      </c>
      <c r="BE1277" s="81">
        <f t="shared" si="349"/>
        <v>0</v>
      </c>
      <c r="BF1277" s="81">
        <f t="shared" si="350"/>
        <v>0</v>
      </c>
      <c r="BG1277" s="81">
        <f t="shared" si="351"/>
        <v>0</v>
      </c>
      <c r="BH1277" s="81">
        <f t="shared" si="352"/>
        <v>0</v>
      </c>
      <c r="BI1277" s="81">
        <f t="shared" si="353"/>
        <v>0</v>
      </c>
    </row>
    <row r="1278" spans="1:61" ht="17.25" thickTop="1" thickBot="1">
      <c r="A1278" s="70"/>
      <c r="B1278" s="71"/>
      <c r="C1278" s="3"/>
      <c r="D1278" s="45"/>
      <c r="E1278" s="45"/>
      <c r="F1278" s="45">
        <f t="shared" si="340"/>
        <v>0</v>
      </c>
      <c r="G1278" s="3"/>
      <c r="H1278" s="3"/>
      <c r="I1278" s="39"/>
      <c r="J1278" s="45">
        <f t="shared" si="341"/>
        <v>0</v>
      </c>
      <c r="K1278" s="45">
        <f t="shared" si="342"/>
        <v>0</v>
      </c>
      <c r="L1278" s="3"/>
      <c r="M1278" s="72"/>
      <c r="N1278" s="73"/>
      <c r="O1278" s="45">
        <f t="shared" si="343"/>
        <v>0</v>
      </c>
      <c r="P1278" s="71"/>
      <c r="Q1278" s="74"/>
      <c r="R1278" s="74"/>
      <c r="S1278" s="75"/>
      <c r="T1278" s="76"/>
      <c r="U1278" s="70"/>
      <c r="V1278" s="3"/>
      <c r="W1278" s="3"/>
      <c r="X1278" s="3"/>
      <c r="Y1278" s="39"/>
      <c r="Z1278" s="91">
        <f t="shared" si="344"/>
        <v>0</v>
      </c>
      <c r="AA1278" s="92">
        <f t="shared" si="345"/>
        <v>0</v>
      </c>
      <c r="AB1278" s="71"/>
      <c r="AC1278" s="3"/>
      <c r="AD1278" s="71"/>
      <c r="AE1278" s="78"/>
      <c r="AF1278" s="78"/>
      <c r="AG1278" s="3"/>
      <c r="AH1278" s="3"/>
      <c r="AI1278" s="79"/>
      <c r="AJ1278" s="3"/>
      <c r="AK1278" s="71"/>
      <c r="AL1278" s="3"/>
      <c r="AM1278" s="71"/>
      <c r="AN1278" s="71"/>
      <c r="AO1278" s="3"/>
      <c r="AP1278" s="76"/>
      <c r="AQ1278" s="74"/>
      <c r="AR1278" s="3"/>
      <c r="AS1278" s="3"/>
      <c r="AT1278" s="3"/>
      <c r="AU1278" s="3"/>
      <c r="AV1278" s="3"/>
      <c r="AW1278" s="1"/>
      <c r="AX1278" s="1"/>
      <c r="AY1278" s="1">
        <f t="shared" si="346"/>
        <v>0</v>
      </c>
      <c r="AZ1278" s="3"/>
      <c r="BA1278" s="3"/>
      <c r="BB1278" s="3"/>
      <c r="BC1278" s="43" t="e">
        <f t="shared" si="347"/>
        <v>#DIV/0!</v>
      </c>
      <c r="BD1278" s="43" t="e">
        <f t="shared" si="348"/>
        <v>#DIV/0!</v>
      </c>
      <c r="BE1278" s="81">
        <f t="shared" si="349"/>
        <v>0</v>
      </c>
      <c r="BF1278" s="81">
        <f t="shared" si="350"/>
        <v>0</v>
      </c>
      <c r="BG1278" s="81">
        <f t="shared" si="351"/>
        <v>0</v>
      </c>
      <c r="BH1278" s="81">
        <f t="shared" si="352"/>
        <v>0</v>
      </c>
      <c r="BI1278" s="81">
        <f t="shared" si="353"/>
        <v>0</v>
      </c>
    </row>
    <row r="1279" spans="1:61" ht="17.25" thickTop="1" thickBot="1">
      <c r="A1279" s="70"/>
      <c r="B1279" s="71"/>
      <c r="C1279" s="3"/>
      <c r="D1279" s="45"/>
      <c r="E1279" s="45"/>
      <c r="F1279" s="45">
        <f t="shared" si="340"/>
        <v>0</v>
      </c>
      <c r="G1279" s="3"/>
      <c r="H1279" s="3"/>
      <c r="I1279" s="39"/>
      <c r="J1279" s="45">
        <f t="shared" si="341"/>
        <v>0</v>
      </c>
      <c r="K1279" s="45">
        <f t="shared" si="342"/>
        <v>0</v>
      </c>
      <c r="L1279" s="3"/>
      <c r="M1279" s="72"/>
      <c r="N1279" s="73"/>
      <c r="O1279" s="45">
        <f t="shared" si="343"/>
        <v>0</v>
      </c>
      <c r="P1279" s="71"/>
      <c r="Q1279" s="74"/>
      <c r="R1279" s="74"/>
      <c r="S1279" s="75"/>
      <c r="T1279" s="76"/>
      <c r="U1279" s="70"/>
      <c r="V1279" s="3"/>
      <c r="W1279" s="3"/>
      <c r="X1279" s="3"/>
      <c r="Y1279" s="39"/>
      <c r="Z1279" s="91">
        <f t="shared" si="344"/>
        <v>0</v>
      </c>
      <c r="AA1279" s="92">
        <f t="shared" si="345"/>
        <v>0</v>
      </c>
      <c r="AB1279" s="71"/>
      <c r="AC1279" s="3"/>
      <c r="AD1279" s="71"/>
      <c r="AE1279" s="78"/>
      <c r="AF1279" s="78"/>
      <c r="AG1279" s="3"/>
      <c r="AH1279" s="3"/>
      <c r="AI1279" s="79"/>
      <c r="AJ1279" s="3"/>
      <c r="AK1279" s="71"/>
      <c r="AL1279" s="3"/>
      <c r="AM1279" s="71"/>
      <c r="AN1279" s="71"/>
      <c r="AO1279" s="3"/>
      <c r="AP1279" s="76"/>
      <c r="AQ1279" s="74"/>
      <c r="AR1279" s="3"/>
      <c r="AS1279" s="3"/>
      <c r="AT1279" s="3"/>
      <c r="AU1279" s="3"/>
      <c r="AV1279" s="3"/>
      <c r="AW1279" s="1"/>
      <c r="AX1279" s="1"/>
      <c r="AY1279" s="1">
        <f t="shared" si="346"/>
        <v>0</v>
      </c>
      <c r="AZ1279" s="3"/>
      <c r="BA1279" s="3"/>
      <c r="BB1279" s="3"/>
      <c r="BC1279" s="43" t="e">
        <f t="shared" si="347"/>
        <v>#DIV/0!</v>
      </c>
      <c r="BD1279" s="43" t="e">
        <f t="shared" si="348"/>
        <v>#DIV/0!</v>
      </c>
      <c r="BE1279" s="81">
        <f t="shared" si="349"/>
        <v>0</v>
      </c>
      <c r="BF1279" s="81">
        <f t="shared" si="350"/>
        <v>0</v>
      </c>
      <c r="BG1279" s="81">
        <f t="shared" si="351"/>
        <v>0</v>
      </c>
      <c r="BH1279" s="81">
        <f t="shared" si="352"/>
        <v>0</v>
      </c>
      <c r="BI1279" s="81">
        <f t="shared" si="353"/>
        <v>0</v>
      </c>
    </row>
    <row r="1280" spans="1:61" ht="17.25" thickTop="1" thickBot="1">
      <c r="A1280" s="70"/>
      <c r="B1280" s="71"/>
      <c r="C1280" s="3"/>
      <c r="D1280" s="45"/>
      <c r="E1280" s="45"/>
      <c r="F1280" s="45">
        <f t="shared" si="340"/>
        <v>0</v>
      </c>
      <c r="G1280" s="3"/>
      <c r="H1280" s="3"/>
      <c r="I1280" s="39"/>
      <c r="J1280" s="45">
        <f t="shared" si="341"/>
        <v>0</v>
      </c>
      <c r="K1280" s="45">
        <f t="shared" si="342"/>
        <v>0</v>
      </c>
      <c r="L1280" s="3"/>
      <c r="M1280" s="72"/>
      <c r="N1280" s="73"/>
      <c r="O1280" s="45">
        <f t="shared" si="343"/>
        <v>0</v>
      </c>
      <c r="P1280" s="71"/>
      <c r="Q1280" s="74"/>
      <c r="R1280" s="74"/>
      <c r="S1280" s="75"/>
      <c r="T1280" s="76"/>
      <c r="U1280" s="70"/>
      <c r="V1280" s="3"/>
      <c r="W1280" s="3"/>
      <c r="X1280" s="3"/>
      <c r="Y1280" s="39"/>
      <c r="Z1280" s="91">
        <f t="shared" si="344"/>
        <v>0</v>
      </c>
      <c r="AA1280" s="92">
        <f t="shared" si="345"/>
        <v>0</v>
      </c>
      <c r="AB1280" s="71"/>
      <c r="AC1280" s="3"/>
      <c r="AD1280" s="71"/>
      <c r="AE1280" s="78"/>
      <c r="AF1280" s="78"/>
      <c r="AG1280" s="3"/>
      <c r="AH1280" s="3"/>
      <c r="AI1280" s="79"/>
      <c r="AJ1280" s="3"/>
      <c r="AK1280" s="71"/>
      <c r="AL1280" s="3"/>
      <c r="AM1280" s="71"/>
      <c r="AN1280" s="71"/>
      <c r="AO1280" s="3"/>
      <c r="AP1280" s="76"/>
      <c r="AQ1280" s="74"/>
      <c r="AR1280" s="3"/>
      <c r="AS1280" s="3"/>
      <c r="AT1280" s="3"/>
      <c r="AU1280" s="3"/>
      <c r="AV1280" s="3"/>
      <c r="AW1280" s="1"/>
      <c r="AX1280" s="1"/>
      <c r="AY1280" s="1">
        <f t="shared" si="346"/>
        <v>0</v>
      </c>
      <c r="AZ1280" s="3"/>
      <c r="BA1280" s="3"/>
      <c r="BB1280" s="3"/>
      <c r="BC1280" s="43" t="e">
        <f t="shared" si="347"/>
        <v>#DIV/0!</v>
      </c>
      <c r="BD1280" s="43" t="e">
        <f t="shared" si="348"/>
        <v>#DIV/0!</v>
      </c>
      <c r="BE1280" s="81">
        <f t="shared" si="349"/>
        <v>0</v>
      </c>
      <c r="BF1280" s="81">
        <f t="shared" si="350"/>
        <v>0</v>
      </c>
      <c r="BG1280" s="81">
        <f t="shared" si="351"/>
        <v>0</v>
      </c>
      <c r="BH1280" s="81">
        <f t="shared" si="352"/>
        <v>0</v>
      </c>
      <c r="BI1280" s="81">
        <f t="shared" si="353"/>
        <v>0</v>
      </c>
    </row>
    <row r="1281" spans="1:61" ht="17.25" thickTop="1" thickBot="1">
      <c r="A1281" s="70"/>
      <c r="B1281" s="71"/>
      <c r="C1281" s="3"/>
      <c r="D1281" s="45"/>
      <c r="E1281" s="45"/>
      <c r="F1281" s="45">
        <f t="shared" si="326"/>
        <v>0</v>
      </c>
      <c r="G1281" s="3"/>
      <c r="H1281" s="3"/>
      <c r="I1281" s="39"/>
      <c r="J1281" s="45">
        <f t="shared" si="327"/>
        <v>0</v>
      </c>
      <c r="K1281" s="45">
        <f t="shared" si="328"/>
        <v>0</v>
      </c>
      <c r="L1281" s="3"/>
      <c r="M1281" s="72"/>
      <c r="N1281" s="73"/>
      <c r="O1281" s="45">
        <f t="shared" si="329"/>
        <v>0</v>
      </c>
      <c r="P1281" s="71"/>
      <c r="Q1281" s="74"/>
      <c r="R1281" s="74"/>
      <c r="S1281" s="75"/>
      <c r="T1281" s="76"/>
      <c r="U1281" s="70"/>
      <c r="V1281" s="3"/>
      <c r="W1281" s="3"/>
      <c r="X1281" s="3"/>
      <c r="Y1281" s="39"/>
      <c r="Z1281" s="91">
        <f t="shared" si="330"/>
        <v>0</v>
      </c>
      <c r="AA1281" s="92">
        <f t="shared" si="331"/>
        <v>0</v>
      </c>
      <c r="AB1281" s="71"/>
      <c r="AC1281" s="3"/>
      <c r="AD1281" s="71"/>
      <c r="AE1281" s="78"/>
      <c r="AF1281" s="78"/>
      <c r="AG1281" s="3"/>
      <c r="AH1281" s="3"/>
      <c r="AI1281" s="79"/>
      <c r="AJ1281" s="3"/>
      <c r="AK1281" s="71"/>
      <c r="AL1281" s="3"/>
      <c r="AM1281" s="71"/>
      <c r="AN1281" s="71"/>
      <c r="AO1281" s="3"/>
      <c r="AP1281" s="76"/>
      <c r="AQ1281" s="74"/>
      <c r="AR1281" s="3"/>
      <c r="AS1281" s="3"/>
      <c r="AT1281" s="3"/>
      <c r="AU1281" s="3"/>
      <c r="AV1281" s="3"/>
      <c r="AW1281" s="1"/>
      <c r="AX1281" s="1"/>
      <c r="AY1281" s="1">
        <f t="shared" si="332"/>
        <v>0</v>
      </c>
      <c r="AZ1281" s="3"/>
      <c r="BA1281" s="3"/>
      <c r="BB1281" s="3"/>
      <c r="BC1281" s="43" t="e">
        <f t="shared" si="333"/>
        <v>#DIV/0!</v>
      </c>
      <c r="BD1281" s="43" t="e">
        <f t="shared" si="334"/>
        <v>#DIV/0!</v>
      </c>
      <c r="BE1281" s="81">
        <f t="shared" si="335"/>
        <v>0</v>
      </c>
      <c r="BF1281" s="81">
        <f t="shared" si="336"/>
        <v>0</v>
      </c>
      <c r="BG1281" s="81">
        <f t="shared" si="337"/>
        <v>0</v>
      </c>
      <c r="BH1281" s="81">
        <f t="shared" si="338"/>
        <v>0</v>
      </c>
      <c r="BI1281" s="81">
        <f t="shared" si="339"/>
        <v>0</v>
      </c>
    </row>
    <row r="1282" spans="1:61" ht="17.25" thickTop="1" thickBot="1">
      <c r="A1282" s="70"/>
      <c r="B1282" s="71"/>
      <c r="C1282" s="3"/>
      <c r="D1282" s="45"/>
      <c r="E1282" s="45"/>
      <c r="F1282" s="45">
        <f t="shared" si="326"/>
        <v>0</v>
      </c>
      <c r="G1282" s="3"/>
      <c r="H1282" s="3"/>
      <c r="I1282" s="39"/>
      <c r="J1282" s="45">
        <f t="shared" si="327"/>
        <v>0</v>
      </c>
      <c r="K1282" s="45">
        <f t="shared" si="328"/>
        <v>0</v>
      </c>
      <c r="L1282" s="3"/>
      <c r="M1282" s="72"/>
      <c r="N1282" s="73"/>
      <c r="O1282" s="45">
        <f t="shared" si="329"/>
        <v>0</v>
      </c>
      <c r="P1282" s="71"/>
      <c r="Q1282" s="74"/>
      <c r="R1282" s="74"/>
      <c r="S1282" s="75"/>
      <c r="T1282" s="76"/>
      <c r="U1282" s="70"/>
      <c r="V1282" s="3"/>
      <c r="W1282" s="3"/>
      <c r="X1282" s="3"/>
      <c r="Y1282" s="39"/>
      <c r="Z1282" s="91">
        <f t="shared" si="330"/>
        <v>0</v>
      </c>
      <c r="AA1282" s="92">
        <f t="shared" si="331"/>
        <v>0</v>
      </c>
      <c r="AB1282" s="71"/>
      <c r="AC1282" s="3"/>
      <c r="AD1282" s="71"/>
      <c r="AE1282" s="78"/>
      <c r="AF1282" s="78"/>
      <c r="AG1282" s="3"/>
      <c r="AH1282" s="3"/>
      <c r="AI1282" s="79"/>
      <c r="AJ1282" s="3"/>
      <c r="AK1282" s="71"/>
      <c r="AL1282" s="3"/>
      <c r="AM1282" s="71"/>
      <c r="AN1282" s="71"/>
      <c r="AO1282" s="3"/>
      <c r="AP1282" s="76"/>
      <c r="AQ1282" s="74"/>
      <c r="AR1282" s="3"/>
      <c r="AS1282" s="3"/>
      <c r="AT1282" s="3"/>
      <c r="AU1282" s="3"/>
      <c r="AV1282" s="3"/>
      <c r="AW1282" s="1"/>
      <c r="AX1282" s="1"/>
      <c r="AY1282" s="1">
        <f t="shared" si="332"/>
        <v>0</v>
      </c>
      <c r="AZ1282" s="3"/>
      <c r="BA1282" s="3"/>
      <c r="BB1282" s="3"/>
      <c r="BC1282" s="43" t="e">
        <f t="shared" si="333"/>
        <v>#DIV/0!</v>
      </c>
      <c r="BD1282" s="43" t="e">
        <f t="shared" si="334"/>
        <v>#DIV/0!</v>
      </c>
      <c r="BE1282" s="81">
        <f t="shared" si="335"/>
        <v>0</v>
      </c>
      <c r="BF1282" s="81">
        <f t="shared" si="336"/>
        <v>0</v>
      </c>
      <c r="BG1282" s="81">
        <f t="shared" si="337"/>
        <v>0</v>
      </c>
      <c r="BH1282" s="81">
        <f t="shared" si="338"/>
        <v>0</v>
      </c>
      <c r="BI1282" s="81">
        <f t="shared" si="339"/>
        <v>0</v>
      </c>
    </row>
    <row r="1283" spans="1:61" ht="17.25" thickTop="1" thickBot="1">
      <c r="A1283" s="70"/>
      <c r="B1283" s="71"/>
      <c r="C1283" s="3"/>
      <c r="D1283" s="45"/>
      <c r="E1283" s="45"/>
      <c r="F1283" s="45">
        <f t="shared" si="326"/>
        <v>0</v>
      </c>
      <c r="G1283" s="3"/>
      <c r="H1283" s="3"/>
      <c r="I1283" s="39"/>
      <c r="J1283" s="45">
        <f t="shared" si="327"/>
        <v>0</v>
      </c>
      <c r="K1283" s="45">
        <f t="shared" si="328"/>
        <v>0</v>
      </c>
      <c r="L1283" s="3"/>
      <c r="M1283" s="72"/>
      <c r="N1283" s="73"/>
      <c r="O1283" s="45">
        <f t="shared" si="329"/>
        <v>0</v>
      </c>
      <c r="P1283" s="71"/>
      <c r="Q1283" s="74"/>
      <c r="R1283" s="74"/>
      <c r="S1283" s="75"/>
      <c r="T1283" s="76"/>
      <c r="U1283" s="70"/>
      <c r="V1283" s="3"/>
      <c r="W1283" s="3"/>
      <c r="X1283" s="3"/>
      <c r="Y1283" s="39"/>
      <c r="Z1283" s="91">
        <f t="shared" si="330"/>
        <v>0</v>
      </c>
      <c r="AA1283" s="92">
        <f t="shared" si="331"/>
        <v>0</v>
      </c>
      <c r="AB1283" s="71"/>
      <c r="AC1283" s="3"/>
      <c r="AD1283" s="71"/>
      <c r="AE1283" s="78"/>
      <c r="AF1283" s="78"/>
      <c r="AG1283" s="3"/>
      <c r="AH1283" s="3"/>
      <c r="AI1283" s="79"/>
      <c r="AJ1283" s="3"/>
      <c r="AK1283" s="71"/>
      <c r="AL1283" s="3"/>
      <c r="AM1283" s="71"/>
      <c r="AN1283" s="71"/>
      <c r="AO1283" s="3"/>
      <c r="AP1283" s="76"/>
      <c r="AQ1283" s="74"/>
      <c r="AR1283" s="3"/>
      <c r="AS1283" s="3"/>
      <c r="AT1283" s="3"/>
      <c r="AU1283" s="3"/>
      <c r="AV1283" s="3"/>
      <c r="AW1283" s="1"/>
      <c r="AX1283" s="1"/>
      <c r="AY1283" s="1">
        <f t="shared" si="332"/>
        <v>0</v>
      </c>
      <c r="AZ1283" s="3"/>
      <c r="BA1283" s="3"/>
      <c r="BB1283" s="3"/>
      <c r="BC1283" s="43" t="e">
        <f t="shared" si="333"/>
        <v>#DIV/0!</v>
      </c>
      <c r="BD1283" s="43" t="e">
        <f t="shared" si="334"/>
        <v>#DIV/0!</v>
      </c>
      <c r="BE1283" s="81">
        <f t="shared" si="335"/>
        <v>0</v>
      </c>
      <c r="BF1283" s="81">
        <f t="shared" si="336"/>
        <v>0</v>
      </c>
      <c r="BG1283" s="81">
        <f t="shared" si="337"/>
        <v>0</v>
      </c>
      <c r="BH1283" s="81">
        <f t="shared" si="338"/>
        <v>0</v>
      </c>
      <c r="BI1283" s="81">
        <f t="shared" si="339"/>
        <v>0</v>
      </c>
    </row>
    <row r="1284" spans="1:61" ht="17.25" thickTop="1" thickBot="1">
      <c r="A1284" s="70"/>
      <c r="B1284" s="71"/>
      <c r="C1284" s="3"/>
      <c r="D1284" s="45"/>
      <c r="E1284" s="45"/>
      <c r="F1284" s="45">
        <f t="shared" si="326"/>
        <v>0</v>
      </c>
      <c r="G1284" s="3"/>
      <c r="H1284" s="3"/>
      <c r="I1284" s="39"/>
      <c r="J1284" s="45">
        <f t="shared" si="327"/>
        <v>0</v>
      </c>
      <c r="K1284" s="45">
        <f t="shared" si="328"/>
        <v>0</v>
      </c>
      <c r="L1284" s="3"/>
      <c r="M1284" s="72"/>
      <c r="N1284" s="73"/>
      <c r="O1284" s="45">
        <f t="shared" si="329"/>
        <v>0</v>
      </c>
      <c r="P1284" s="71"/>
      <c r="Q1284" s="74"/>
      <c r="R1284" s="74"/>
      <c r="S1284" s="75"/>
      <c r="T1284" s="76"/>
      <c r="U1284" s="70"/>
      <c r="V1284" s="3"/>
      <c r="W1284" s="3"/>
      <c r="X1284" s="3"/>
      <c r="Y1284" s="39"/>
      <c r="Z1284" s="91">
        <f t="shared" si="330"/>
        <v>0</v>
      </c>
      <c r="AA1284" s="92">
        <f t="shared" si="331"/>
        <v>0</v>
      </c>
      <c r="AB1284" s="71"/>
      <c r="AC1284" s="3"/>
      <c r="AD1284" s="71"/>
      <c r="AE1284" s="78"/>
      <c r="AF1284" s="78"/>
      <c r="AG1284" s="3"/>
      <c r="AH1284" s="3"/>
      <c r="AI1284" s="79"/>
      <c r="AJ1284" s="3"/>
      <c r="AK1284" s="71"/>
      <c r="AL1284" s="3"/>
      <c r="AM1284" s="71"/>
      <c r="AN1284" s="71"/>
      <c r="AO1284" s="3"/>
      <c r="AP1284" s="76"/>
      <c r="AQ1284" s="74"/>
      <c r="AR1284" s="3"/>
      <c r="AS1284" s="3"/>
      <c r="AT1284" s="3"/>
      <c r="AU1284" s="3"/>
      <c r="AV1284" s="3"/>
      <c r="AW1284" s="1"/>
      <c r="AX1284" s="1"/>
      <c r="AY1284" s="1">
        <f t="shared" si="332"/>
        <v>0</v>
      </c>
      <c r="AZ1284" s="3"/>
      <c r="BA1284" s="3"/>
      <c r="BB1284" s="3"/>
      <c r="BC1284" s="43" t="e">
        <f t="shared" si="333"/>
        <v>#DIV/0!</v>
      </c>
      <c r="BD1284" s="43" t="e">
        <f t="shared" si="334"/>
        <v>#DIV/0!</v>
      </c>
      <c r="BE1284" s="81">
        <f t="shared" si="335"/>
        <v>0</v>
      </c>
      <c r="BF1284" s="81">
        <f t="shared" si="336"/>
        <v>0</v>
      </c>
      <c r="BG1284" s="81">
        <f t="shared" si="337"/>
        <v>0</v>
      </c>
      <c r="BH1284" s="81">
        <f t="shared" si="338"/>
        <v>0</v>
      </c>
      <c r="BI1284" s="81">
        <f t="shared" si="339"/>
        <v>0</v>
      </c>
    </row>
    <row r="1285" spans="1:61" ht="17.25" thickTop="1" thickBot="1">
      <c r="A1285" s="70"/>
      <c r="B1285" s="71"/>
      <c r="C1285" s="3"/>
      <c r="D1285" s="45"/>
      <c r="E1285" s="45"/>
      <c r="F1285" s="45">
        <f t="shared" si="326"/>
        <v>0</v>
      </c>
      <c r="G1285" s="3"/>
      <c r="H1285" s="3"/>
      <c r="I1285" s="39"/>
      <c r="J1285" s="45">
        <f t="shared" si="327"/>
        <v>0</v>
      </c>
      <c r="K1285" s="45">
        <f t="shared" si="328"/>
        <v>0</v>
      </c>
      <c r="L1285" s="3"/>
      <c r="M1285" s="72"/>
      <c r="N1285" s="73"/>
      <c r="O1285" s="45">
        <f t="shared" si="329"/>
        <v>0</v>
      </c>
      <c r="P1285" s="71"/>
      <c r="Q1285" s="74"/>
      <c r="R1285" s="74"/>
      <c r="S1285" s="75"/>
      <c r="T1285" s="76"/>
      <c r="U1285" s="70"/>
      <c r="V1285" s="3"/>
      <c r="W1285" s="3"/>
      <c r="X1285" s="3"/>
      <c r="Y1285" s="39"/>
      <c r="Z1285" s="91">
        <f t="shared" si="330"/>
        <v>0</v>
      </c>
      <c r="AA1285" s="92">
        <f t="shared" si="331"/>
        <v>0</v>
      </c>
      <c r="AB1285" s="71"/>
      <c r="AC1285" s="3"/>
      <c r="AD1285" s="71"/>
      <c r="AE1285" s="78"/>
      <c r="AF1285" s="78"/>
      <c r="AG1285" s="3"/>
      <c r="AH1285" s="3"/>
      <c r="AI1285" s="79"/>
      <c r="AJ1285" s="3"/>
      <c r="AK1285" s="71"/>
      <c r="AL1285" s="3"/>
      <c r="AM1285" s="71"/>
      <c r="AN1285" s="71"/>
      <c r="AO1285" s="3"/>
      <c r="AP1285" s="76"/>
      <c r="AQ1285" s="74"/>
      <c r="AR1285" s="3"/>
      <c r="AS1285" s="3"/>
      <c r="AT1285" s="3"/>
      <c r="AU1285" s="3"/>
      <c r="AV1285" s="3"/>
      <c r="AW1285" s="1"/>
      <c r="AX1285" s="1"/>
      <c r="AY1285" s="1">
        <f t="shared" si="332"/>
        <v>0</v>
      </c>
      <c r="AZ1285" s="3"/>
      <c r="BA1285" s="3"/>
      <c r="BB1285" s="3"/>
      <c r="BC1285" s="43" t="e">
        <f t="shared" si="333"/>
        <v>#DIV/0!</v>
      </c>
      <c r="BD1285" s="43" t="e">
        <f t="shared" si="334"/>
        <v>#DIV/0!</v>
      </c>
      <c r="BE1285" s="81">
        <f t="shared" si="335"/>
        <v>0</v>
      </c>
      <c r="BF1285" s="81">
        <f t="shared" si="336"/>
        <v>0</v>
      </c>
      <c r="BG1285" s="81">
        <f t="shared" si="337"/>
        <v>0</v>
      </c>
      <c r="BH1285" s="81">
        <f t="shared" si="338"/>
        <v>0</v>
      </c>
      <c r="BI1285" s="81">
        <f t="shared" si="339"/>
        <v>0</v>
      </c>
    </row>
    <row r="1286" spans="1:61" ht="17.25" thickTop="1" thickBot="1">
      <c r="A1286" s="70"/>
      <c r="B1286" s="71"/>
      <c r="C1286" s="3"/>
      <c r="D1286" s="45"/>
      <c r="E1286" s="45"/>
      <c r="F1286" s="45">
        <f t="shared" si="326"/>
        <v>0</v>
      </c>
      <c r="G1286" s="3"/>
      <c r="H1286" s="3"/>
      <c r="I1286" s="39"/>
      <c r="J1286" s="45">
        <f t="shared" si="327"/>
        <v>0</v>
      </c>
      <c r="K1286" s="45">
        <f t="shared" si="328"/>
        <v>0</v>
      </c>
      <c r="L1286" s="3"/>
      <c r="M1286" s="72"/>
      <c r="N1286" s="73"/>
      <c r="O1286" s="45">
        <f t="shared" si="329"/>
        <v>0</v>
      </c>
      <c r="P1286" s="71"/>
      <c r="Q1286" s="74"/>
      <c r="R1286" s="74"/>
      <c r="S1286" s="75"/>
      <c r="T1286" s="76"/>
      <c r="U1286" s="70"/>
      <c r="V1286" s="3"/>
      <c r="W1286" s="3"/>
      <c r="X1286" s="3"/>
      <c r="Y1286" s="39"/>
      <c r="Z1286" s="91">
        <f t="shared" si="330"/>
        <v>0</v>
      </c>
      <c r="AA1286" s="92">
        <f t="shared" si="331"/>
        <v>0</v>
      </c>
      <c r="AB1286" s="71"/>
      <c r="AC1286" s="3"/>
      <c r="AD1286" s="71"/>
      <c r="AE1286" s="78"/>
      <c r="AF1286" s="78"/>
      <c r="AG1286" s="3"/>
      <c r="AH1286" s="3"/>
      <c r="AI1286" s="79"/>
      <c r="AJ1286" s="3"/>
      <c r="AK1286" s="71"/>
      <c r="AL1286" s="3"/>
      <c r="AM1286" s="71"/>
      <c r="AN1286" s="71"/>
      <c r="AO1286" s="3"/>
      <c r="AP1286" s="76"/>
      <c r="AQ1286" s="74"/>
      <c r="AR1286" s="3"/>
      <c r="AS1286" s="3"/>
      <c r="AT1286" s="3"/>
      <c r="AU1286" s="3"/>
      <c r="AV1286" s="3"/>
      <c r="AW1286" s="1"/>
      <c r="AX1286" s="1"/>
      <c r="AY1286" s="1">
        <f t="shared" si="332"/>
        <v>0</v>
      </c>
      <c r="AZ1286" s="3"/>
      <c r="BA1286" s="3"/>
      <c r="BB1286" s="3"/>
      <c r="BC1286" s="43" t="e">
        <f t="shared" si="333"/>
        <v>#DIV/0!</v>
      </c>
      <c r="BD1286" s="43" t="e">
        <f t="shared" si="334"/>
        <v>#DIV/0!</v>
      </c>
      <c r="BE1286" s="81">
        <f t="shared" si="335"/>
        <v>0</v>
      </c>
      <c r="BF1286" s="81">
        <f t="shared" si="336"/>
        <v>0</v>
      </c>
      <c r="BG1286" s="81">
        <f t="shared" si="337"/>
        <v>0</v>
      </c>
      <c r="BH1286" s="81">
        <f t="shared" si="338"/>
        <v>0</v>
      </c>
      <c r="BI1286" s="81">
        <f t="shared" si="339"/>
        <v>0</v>
      </c>
    </row>
    <row r="1287" spans="1:61" ht="17.25" thickTop="1" thickBot="1">
      <c r="A1287" s="70"/>
      <c r="B1287" s="71"/>
      <c r="C1287" s="3"/>
      <c r="D1287" s="45"/>
      <c r="E1287" s="45"/>
      <c r="F1287" s="45">
        <f t="shared" si="326"/>
        <v>0</v>
      </c>
      <c r="G1287" s="3"/>
      <c r="H1287" s="3"/>
      <c r="I1287" s="39"/>
      <c r="J1287" s="45">
        <f t="shared" si="327"/>
        <v>0</v>
      </c>
      <c r="K1287" s="45">
        <f t="shared" si="328"/>
        <v>0</v>
      </c>
      <c r="L1287" s="3"/>
      <c r="M1287" s="72"/>
      <c r="N1287" s="73"/>
      <c r="O1287" s="45">
        <f t="shared" si="329"/>
        <v>0</v>
      </c>
      <c r="P1287" s="71"/>
      <c r="Q1287" s="74"/>
      <c r="R1287" s="74"/>
      <c r="S1287" s="75"/>
      <c r="T1287" s="76"/>
      <c r="U1287" s="70"/>
      <c r="V1287" s="3"/>
      <c r="W1287" s="3"/>
      <c r="X1287" s="3"/>
      <c r="Y1287" s="39"/>
      <c r="Z1287" s="91">
        <f t="shared" si="330"/>
        <v>0</v>
      </c>
      <c r="AA1287" s="92">
        <f t="shared" si="331"/>
        <v>0</v>
      </c>
      <c r="AB1287" s="71"/>
      <c r="AC1287" s="3"/>
      <c r="AD1287" s="71"/>
      <c r="AE1287" s="78"/>
      <c r="AF1287" s="78"/>
      <c r="AG1287" s="3"/>
      <c r="AH1287" s="3"/>
      <c r="AI1287" s="79"/>
      <c r="AJ1287" s="3"/>
      <c r="AK1287" s="71"/>
      <c r="AL1287" s="3"/>
      <c r="AM1287" s="71"/>
      <c r="AN1287" s="71"/>
      <c r="AO1287" s="3"/>
      <c r="AP1287" s="76"/>
      <c r="AQ1287" s="74"/>
      <c r="AR1287" s="3"/>
      <c r="AS1287" s="3"/>
      <c r="AT1287" s="3"/>
      <c r="AU1287" s="3"/>
      <c r="AV1287" s="3"/>
      <c r="AW1287" s="1"/>
      <c r="AX1287" s="1"/>
      <c r="AY1287" s="1">
        <f t="shared" si="332"/>
        <v>0</v>
      </c>
      <c r="AZ1287" s="3"/>
      <c r="BA1287" s="3"/>
      <c r="BB1287" s="3"/>
      <c r="BC1287" s="43" t="e">
        <f t="shared" si="333"/>
        <v>#DIV/0!</v>
      </c>
      <c r="BD1287" s="43" t="e">
        <f t="shared" si="334"/>
        <v>#DIV/0!</v>
      </c>
      <c r="BE1287" s="81">
        <f t="shared" si="335"/>
        <v>0</v>
      </c>
      <c r="BF1287" s="81">
        <f t="shared" si="336"/>
        <v>0</v>
      </c>
      <c r="BG1287" s="81">
        <f t="shared" si="337"/>
        <v>0</v>
      </c>
      <c r="BH1287" s="81">
        <f t="shared" si="338"/>
        <v>0</v>
      </c>
      <c r="BI1287" s="81">
        <f t="shared" si="339"/>
        <v>0</v>
      </c>
    </row>
    <row r="1288" spans="1:61" ht="17.25" thickTop="1" thickBot="1">
      <c r="A1288" s="70"/>
      <c r="B1288" s="71"/>
      <c r="C1288" s="3"/>
      <c r="D1288" s="45"/>
      <c r="E1288" s="45"/>
      <c r="F1288" s="45">
        <f t="shared" si="326"/>
        <v>0</v>
      </c>
      <c r="G1288" s="3"/>
      <c r="H1288" s="3"/>
      <c r="I1288" s="39"/>
      <c r="J1288" s="45">
        <f t="shared" si="327"/>
        <v>0</v>
      </c>
      <c r="K1288" s="45">
        <f t="shared" si="328"/>
        <v>0</v>
      </c>
      <c r="L1288" s="3"/>
      <c r="M1288" s="72"/>
      <c r="N1288" s="73"/>
      <c r="O1288" s="45">
        <f t="shared" si="329"/>
        <v>0</v>
      </c>
      <c r="P1288" s="71"/>
      <c r="Q1288" s="74"/>
      <c r="R1288" s="74"/>
      <c r="S1288" s="75"/>
      <c r="T1288" s="76"/>
      <c r="U1288" s="70"/>
      <c r="V1288" s="3"/>
      <c r="W1288" s="3"/>
      <c r="X1288" s="3"/>
      <c r="Y1288" s="39"/>
      <c r="Z1288" s="91">
        <f t="shared" si="330"/>
        <v>0</v>
      </c>
      <c r="AA1288" s="92">
        <f t="shared" si="331"/>
        <v>0</v>
      </c>
      <c r="AB1288" s="71"/>
      <c r="AC1288" s="3"/>
      <c r="AD1288" s="71"/>
      <c r="AE1288" s="78"/>
      <c r="AF1288" s="78"/>
      <c r="AG1288" s="3"/>
      <c r="AH1288" s="3"/>
      <c r="AI1288" s="79"/>
      <c r="AJ1288" s="3"/>
      <c r="AK1288" s="71"/>
      <c r="AL1288" s="3"/>
      <c r="AM1288" s="71"/>
      <c r="AN1288" s="71"/>
      <c r="AO1288" s="3"/>
      <c r="AP1288" s="76"/>
      <c r="AQ1288" s="74"/>
      <c r="AR1288" s="3"/>
      <c r="AS1288" s="3"/>
      <c r="AT1288" s="3"/>
      <c r="AU1288" s="3"/>
      <c r="AV1288" s="3"/>
      <c r="AW1288" s="1"/>
      <c r="AX1288" s="1"/>
      <c r="AY1288" s="1">
        <f t="shared" si="332"/>
        <v>0</v>
      </c>
      <c r="AZ1288" s="3"/>
      <c r="BA1288" s="3"/>
      <c r="BB1288" s="3"/>
      <c r="BC1288" s="43" t="e">
        <f t="shared" si="333"/>
        <v>#DIV/0!</v>
      </c>
      <c r="BD1288" s="43" t="e">
        <f t="shared" si="334"/>
        <v>#DIV/0!</v>
      </c>
      <c r="BE1288" s="81">
        <f t="shared" si="335"/>
        <v>0</v>
      </c>
      <c r="BF1288" s="81">
        <f t="shared" si="336"/>
        <v>0</v>
      </c>
      <c r="BG1288" s="81">
        <f t="shared" si="337"/>
        <v>0</v>
      </c>
      <c r="BH1288" s="81">
        <f t="shared" si="338"/>
        <v>0</v>
      </c>
      <c r="BI1288" s="81">
        <f t="shared" si="339"/>
        <v>0</v>
      </c>
    </row>
    <row r="1289" spans="1:61" ht="17.25" thickTop="1" thickBot="1">
      <c r="A1289" s="70"/>
      <c r="B1289" s="71"/>
      <c r="C1289" s="3"/>
      <c r="D1289" s="45"/>
      <c r="E1289" s="45"/>
      <c r="F1289" s="45">
        <f t="shared" si="326"/>
        <v>0</v>
      </c>
      <c r="G1289" s="3"/>
      <c r="H1289" s="3"/>
      <c r="I1289" s="39"/>
      <c r="J1289" s="45">
        <f t="shared" si="327"/>
        <v>0</v>
      </c>
      <c r="K1289" s="45">
        <f t="shared" si="328"/>
        <v>0</v>
      </c>
      <c r="L1289" s="3"/>
      <c r="M1289" s="72"/>
      <c r="N1289" s="73"/>
      <c r="O1289" s="45">
        <f t="shared" si="329"/>
        <v>0</v>
      </c>
      <c r="P1289" s="71"/>
      <c r="Q1289" s="74"/>
      <c r="R1289" s="74"/>
      <c r="S1289" s="75"/>
      <c r="T1289" s="76"/>
      <c r="U1289" s="70"/>
      <c r="V1289" s="3"/>
      <c r="W1289" s="3"/>
      <c r="X1289" s="3"/>
      <c r="Y1289" s="39"/>
      <c r="Z1289" s="91">
        <f t="shared" si="330"/>
        <v>0</v>
      </c>
      <c r="AA1289" s="92">
        <f t="shared" si="331"/>
        <v>0</v>
      </c>
      <c r="AB1289" s="71"/>
      <c r="AC1289" s="3"/>
      <c r="AD1289" s="71"/>
      <c r="AE1289" s="78"/>
      <c r="AF1289" s="78"/>
      <c r="AG1289" s="3"/>
      <c r="AH1289" s="3"/>
      <c r="AI1289" s="79"/>
      <c r="AJ1289" s="3"/>
      <c r="AK1289" s="71"/>
      <c r="AL1289" s="3"/>
      <c r="AM1289" s="71"/>
      <c r="AN1289" s="71"/>
      <c r="AO1289" s="3"/>
      <c r="AP1289" s="76"/>
      <c r="AQ1289" s="74"/>
      <c r="AR1289" s="3"/>
      <c r="AS1289" s="3"/>
      <c r="AT1289" s="3"/>
      <c r="AU1289" s="3"/>
      <c r="AV1289" s="3"/>
      <c r="AW1289" s="1"/>
      <c r="AX1289" s="1"/>
      <c r="AY1289" s="1">
        <f t="shared" si="332"/>
        <v>0</v>
      </c>
      <c r="AZ1289" s="3"/>
      <c r="BA1289" s="3"/>
      <c r="BB1289" s="3"/>
      <c r="BC1289" s="43" t="e">
        <f t="shared" si="333"/>
        <v>#DIV/0!</v>
      </c>
      <c r="BD1289" s="43" t="e">
        <f t="shared" si="334"/>
        <v>#DIV/0!</v>
      </c>
      <c r="BE1289" s="81">
        <f t="shared" si="335"/>
        <v>0</v>
      </c>
      <c r="BF1289" s="81">
        <f t="shared" si="336"/>
        <v>0</v>
      </c>
      <c r="BG1289" s="81">
        <f t="shared" si="337"/>
        <v>0</v>
      </c>
      <c r="BH1289" s="81">
        <f t="shared" si="338"/>
        <v>0</v>
      </c>
      <c r="BI1289" s="81">
        <f t="shared" si="339"/>
        <v>0</v>
      </c>
    </row>
    <row r="1290" spans="1:61" ht="17.25" thickTop="1" thickBot="1">
      <c r="A1290" s="70"/>
      <c r="B1290" s="71"/>
      <c r="C1290" s="3"/>
      <c r="D1290" s="45"/>
      <c r="E1290" s="45"/>
      <c r="F1290" s="45">
        <f t="shared" si="326"/>
        <v>0</v>
      </c>
      <c r="G1290" s="3"/>
      <c r="H1290" s="3"/>
      <c r="I1290" s="39"/>
      <c r="J1290" s="45">
        <f t="shared" si="327"/>
        <v>0</v>
      </c>
      <c r="K1290" s="45">
        <f t="shared" si="328"/>
        <v>0</v>
      </c>
      <c r="L1290" s="3"/>
      <c r="M1290" s="72"/>
      <c r="N1290" s="73"/>
      <c r="O1290" s="45">
        <f t="shared" si="329"/>
        <v>0</v>
      </c>
      <c r="P1290" s="71"/>
      <c r="Q1290" s="74"/>
      <c r="R1290" s="74"/>
      <c r="S1290" s="75"/>
      <c r="T1290" s="76"/>
      <c r="U1290" s="70"/>
      <c r="V1290" s="3"/>
      <c r="W1290" s="3"/>
      <c r="X1290" s="3"/>
      <c r="Y1290" s="39"/>
      <c r="Z1290" s="91">
        <f t="shared" si="330"/>
        <v>0</v>
      </c>
      <c r="AA1290" s="92">
        <f t="shared" si="331"/>
        <v>0</v>
      </c>
      <c r="AB1290" s="71"/>
      <c r="AC1290" s="3"/>
      <c r="AD1290" s="71"/>
      <c r="AE1290" s="78"/>
      <c r="AF1290" s="78"/>
      <c r="AG1290" s="3"/>
      <c r="AH1290" s="3"/>
      <c r="AI1290" s="79"/>
      <c r="AJ1290" s="3"/>
      <c r="AK1290" s="71"/>
      <c r="AL1290" s="3"/>
      <c r="AM1290" s="71"/>
      <c r="AN1290" s="71"/>
      <c r="AO1290" s="3"/>
      <c r="AP1290" s="76"/>
      <c r="AQ1290" s="74"/>
      <c r="AR1290" s="3"/>
      <c r="AS1290" s="3"/>
      <c r="AT1290" s="3"/>
      <c r="AU1290" s="3"/>
      <c r="AV1290" s="3"/>
      <c r="AW1290" s="1"/>
      <c r="AX1290" s="1"/>
      <c r="AY1290" s="1">
        <f t="shared" si="332"/>
        <v>0</v>
      </c>
      <c r="AZ1290" s="3"/>
      <c r="BA1290" s="3"/>
      <c r="BB1290" s="3"/>
      <c r="BC1290" s="43" t="e">
        <f t="shared" si="333"/>
        <v>#DIV/0!</v>
      </c>
      <c r="BD1290" s="43" t="e">
        <f t="shared" si="334"/>
        <v>#DIV/0!</v>
      </c>
      <c r="BE1290" s="81">
        <f t="shared" si="335"/>
        <v>0</v>
      </c>
      <c r="BF1290" s="81">
        <f t="shared" si="336"/>
        <v>0</v>
      </c>
      <c r="BG1290" s="81">
        <f t="shared" si="337"/>
        <v>0</v>
      </c>
      <c r="BH1290" s="81">
        <f t="shared" si="338"/>
        <v>0</v>
      </c>
      <c r="BI1290" s="81">
        <f t="shared" si="339"/>
        <v>0</v>
      </c>
    </row>
    <row r="1291" spans="1:61" ht="17.25" thickTop="1" thickBot="1">
      <c r="A1291" s="70"/>
      <c r="B1291" s="71"/>
      <c r="C1291" s="3"/>
      <c r="D1291" s="45"/>
      <c r="E1291" s="45"/>
      <c r="F1291" s="45">
        <f t="shared" si="326"/>
        <v>0</v>
      </c>
      <c r="G1291" s="3"/>
      <c r="H1291" s="3"/>
      <c r="I1291" s="39"/>
      <c r="J1291" s="45">
        <f t="shared" si="327"/>
        <v>0</v>
      </c>
      <c r="K1291" s="45">
        <f t="shared" si="328"/>
        <v>0</v>
      </c>
      <c r="L1291" s="3"/>
      <c r="M1291" s="72"/>
      <c r="N1291" s="73"/>
      <c r="O1291" s="45">
        <f t="shared" si="329"/>
        <v>0</v>
      </c>
      <c r="P1291" s="71"/>
      <c r="Q1291" s="74"/>
      <c r="R1291" s="74"/>
      <c r="S1291" s="75"/>
      <c r="T1291" s="76"/>
      <c r="U1291" s="70"/>
      <c r="V1291" s="3"/>
      <c r="W1291" s="3"/>
      <c r="X1291" s="3"/>
      <c r="Y1291" s="39"/>
      <c r="Z1291" s="91">
        <f t="shared" si="330"/>
        <v>0</v>
      </c>
      <c r="AA1291" s="92">
        <f t="shared" si="331"/>
        <v>0</v>
      </c>
      <c r="AB1291" s="71"/>
      <c r="AC1291" s="3"/>
      <c r="AD1291" s="71"/>
      <c r="AE1291" s="78"/>
      <c r="AF1291" s="78"/>
      <c r="AG1291" s="3"/>
      <c r="AH1291" s="3"/>
      <c r="AI1291" s="79"/>
      <c r="AJ1291" s="3"/>
      <c r="AK1291" s="71"/>
      <c r="AL1291" s="3"/>
      <c r="AM1291" s="71"/>
      <c r="AN1291" s="71"/>
      <c r="AO1291" s="3"/>
      <c r="AP1291" s="76"/>
      <c r="AQ1291" s="74"/>
      <c r="AR1291" s="3"/>
      <c r="AS1291" s="3"/>
      <c r="AT1291" s="3"/>
      <c r="AU1291" s="3"/>
      <c r="AV1291" s="3"/>
      <c r="AW1291" s="1"/>
      <c r="AX1291" s="1"/>
      <c r="AY1291" s="1">
        <f t="shared" si="332"/>
        <v>0</v>
      </c>
      <c r="AZ1291" s="3"/>
      <c r="BA1291" s="3"/>
      <c r="BB1291" s="3"/>
      <c r="BC1291" s="43" t="e">
        <f t="shared" si="333"/>
        <v>#DIV/0!</v>
      </c>
      <c r="BD1291" s="43" t="e">
        <f t="shared" si="334"/>
        <v>#DIV/0!</v>
      </c>
      <c r="BE1291" s="81">
        <f t="shared" si="335"/>
        <v>0</v>
      </c>
      <c r="BF1291" s="81">
        <f t="shared" si="336"/>
        <v>0</v>
      </c>
      <c r="BG1291" s="81">
        <f t="shared" si="337"/>
        <v>0</v>
      </c>
      <c r="BH1291" s="81">
        <f t="shared" si="338"/>
        <v>0</v>
      </c>
      <c r="BI1291" s="81">
        <f t="shared" si="339"/>
        <v>0</v>
      </c>
    </row>
    <row r="1292" spans="1:61" ht="17.25" thickTop="1" thickBot="1">
      <c r="A1292" s="70"/>
      <c r="B1292" s="71"/>
      <c r="C1292" s="3"/>
      <c r="D1292" s="45"/>
      <c r="E1292" s="45"/>
      <c r="F1292" s="45">
        <f t="shared" si="326"/>
        <v>0</v>
      </c>
      <c r="G1292" s="3"/>
      <c r="H1292" s="3"/>
      <c r="I1292" s="39"/>
      <c r="J1292" s="45">
        <f t="shared" si="327"/>
        <v>0</v>
      </c>
      <c r="K1292" s="45">
        <f t="shared" si="328"/>
        <v>0</v>
      </c>
      <c r="L1292" s="3"/>
      <c r="M1292" s="72"/>
      <c r="N1292" s="73"/>
      <c r="O1292" s="45">
        <f t="shared" si="329"/>
        <v>0</v>
      </c>
      <c r="P1292" s="71"/>
      <c r="Q1292" s="74"/>
      <c r="R1292" s="74"/>
      <c r="S1292" s="75"/>
      <c r="T1292" s="76"/>
      <c r="U1292" s="70"/>
      <c r="V1292" s="3"/>
      <c r="W1292" s="3"/>
      <c r="X1292" s="3"/>
      <c r="Y1292" s="39"/>
      <c r="Z1292" s="91">
        <f t="shared" si="330"/>
        <v>0</v>
      </c>
      <c r="AA1292" s="92">
        <f t="shared" si="331"/>
        <v>0</v>
      </c>
      <c r="AB1292" s="71"/>
      <c r="AC1292" s="3"/>
      <c r="AD1292" s="71"/>
      <c r="AE1292" s="78"/>
      <c r="AF1292" s="78"/>
      <c r="AG1292" s="3"/>
      <c r="AH1292" s="3"/>
      <c r="AI1292" s="79"/>
      <c r="AJ1292" s="3"/>
      <c r="AK1292" s="71"/>
      <c r="AL1292" s="3"/>
      <c r="AM1292" s="71"/>
      <c r="AN1292" s="71"/>
      <c r="AO1292" s="3"/>
      <c r="AP1292" s="76"/>
      <c r="AQ1292" s="74"/>
      <c r="AR1292" s="3"/>
      <c r="AS1292" s="3"/>
      <c r="AT1292" s="3"/>
      <c r="AU1292" s="3"/>
      <c r="AV1292" s="3"/>
      <c r="AW1292" s="1"/>
      <c r="AX1292" s="1"/>
      <c r="AY1292" s="1">
        <f t="shared" si="332"/>
        <v>0</v>
      </c>
      <c r="AZ1292" s="3"/>
      <c r="BA1292" s="3"/>
      <c r="BB1292" s="3"/>
      <c r="BC1292" s="43" t="e">
        <f t="shared" si="333"/>
        <v>#DIV/0!</v>
      </c>
      <c r="BD1292" s="43" t="e">
        <f t="shared" si="334"/>
        <v>#DIV/0!</v>
      </c>
      <c r="BE1292" s="81">
        <f t="shared" si="335"/>
        <v>0</v>
      </c>
      <c r="BF1292" s="81">
        <f t="shared" si="336"/>
        <v>0</v>
      </c>
      <c r="BG1292" s="81">
        <f t="shared" si="337"/>
        <v>0</v>
      </c>
      <c r="BH1292" s="81">
        <f t="shared" si="338"/>
        <v>0</v>
      </c>
      <c r="BI1292" s="81">
        <f t="shared" si="339"/>
        <v>0</v>
      </c>
    </row>
    <row r="1293" spans="1:61" ht="17.25" thickTop="1" thickBot="1">
      <c r="A1293" s="70"/>
      <c r="B1293" s="71"/>
      <c r="C1293" s="3"/>
      <c r="D1293" s="45"/>
      <c r="E1293" s="45"/>
      <c r="F1293" s="45">
        <f t="shared" si="326"/>
        <v>0</v>
      </c>
      <c r="G1293" s="3"/>
      <c r="H1293" s="3"/>
      <c r="I1293" s="39"/>
      <c r="J1293" s="45">
        <f t="shared" si="327"/>
        <v>0</v>
      </c>
      <c r="K1293" s="45">
        <f t="shared" si="328"/>
        <v>0</v>
      </c>
      <c r="L1293" s="3"/>
      <c r="M1293" s="72"/>
      <c r="N1293" s="73"/>
      <c r="O1293" s="45">
        <f t="shared" si="329"/>
        <v>0</v>
      </c>
      <c r="P1293" s="71"/>
      <c r="Q1293" s="74"/>
      <c r="R1293" s="74"/>
      <c r="S1293" s="75"/>
      <c r="T1293" s="76"/>
      <c r="U1293" s="70"/>
      <c r="V1293" s="3"/>
      <c r="W1293" s="3"/>
      <c r="X1293" s="3"/>
      <c r="Y1293" s="39"/>
      <c r="Z1293" s="91">
        <f t="shared" si="330"/>
        <v>0</v>
      </c>
      <c r="AA1293" s="92">
        <f t="shared" si="331"/>
        <v>0</v>
      </c>
      <c r="AB1293" s="71"/>
      <c r="AC1293" s="3"/>
      <c r="AD1293" s="71"/>
      <c r="AE1293" s="78"/>
      <c r="AF1293" s="78"/>
      <c r="AG1293" s="3"/>
      <c r="AH1293" s="3"/>
      <c r="AI1293" s="79"/>
      <c r="AJ1293" s="3"/>
      <c r="AK1293" s="71"/>
      <c r="AL1293" s="3"/>
      <c r="AM1293" s="71"/>
      <c r="AN1293" s="71"/>
      <c r="AO1293" s="3"/>
      <c r="AP1293" s="76"/>
      <c r="AQ1293" s="74"/>
      <c r="AR1293" s="3"/>
      <c r="AS1293" s="3"/>
      <c r="AT1293" s="3"/>
      <c r="AU1293" s="3"/>
      <c r="AV1293" s="3"/>
      <c r="AW1293" s="1"/>
      <c r="AX1293" s="1"/>
      <c r="AY1293" s="1">
        <f t="shared" si="332"/>
        <v>0</v>
      </c>
      <c r="AZ1293" s="3"/>
      <c r="BA1293" s="3"/>
      <c r="BB1293" s="3"/>
      <c r="BC1293" s="43" t="e">
        <f t="shared" si="333"/>
        <v>#DIV/0!</v>
      </c>
      <c r="BD1293" s="43" t="e">
        <f t="shared" si="334"/>
        <v>#DIV/0!</v>
      </c>
      <c r="BE1293" s="81">
        <f t="shared" si="335"/>
        <v>0</v>
      </c>
      <c r="BF1293" s="81">
        <f t="shared" si="336"/>
        <v>0</v>
      </c>
      <c r="BG1293" s="81">
        <f t="shared" si="337"/>
        <v>0</v>
      </c>
      <c r="BH1293" s="81">
        <f t="shared" si="338"/>
        <v>0</v>
      </c>
      <c r="BI1293" s="81">
        <f t="shared" si="339"/>
        <v>0</v>
      </c>
    </row>
    <row r="1294" spans="1:61" ht="17.25" thickTop="1" thickBot="1">
      <c r="A1294" s="70"/>
      <c r="B1294" s="71"/>
      <c r="C1294" s="3"/>
      <c r="D1294" s="45"/>
      <c r="E1294" s="45"/>
      <c r="F1294" s="45">
        <f t="shared" si="326"/>
        <v>0</v>
      </c>
      <c r="G1294" s="3"/>
      <c r="H1294" s="3"/>
      <c r="I1294" s="39"/>
      <c r="J1294" s="45">
        <f t="shared" si="327"/>
        <v>0</v>
      </c>
      <c r="K1294" s="45">
        <f t="shared" si="328"/>
        <v>0</v>
      </c>
      <c r="L1294" s="3"/>
      <c r="M1294" s="72"/>
      <c r="N1294" s="73"/>
      <c r="O1294" s="45">
        <f t="shared" si="329"/>
        <v>0</v>
      </c>
      <c r="P1294" s="71"/>
      <c r="Q1294" s="74"/>
      <c r="R1294" s="74"/>
      <c r="S1294" s="75"/>
      <c r="T1294" s="76"/>
      <c r="U1294" s="70"/>
      <c r="V1294" s="3"/>
      <c r="W1294" s="3"/>
      <c r="X1294" s="3"/>
      <c r="Y1294" s="39"/>
      <c r="Z1294" s="91">
        <f t="shared" si="330"/>
        <v>0</v>
      </c>
      <c r="AA1294" s="92">
        <f t="shared" si="331"/>
        <v>0</v>
      </c>
      <c r="AB1294" s="71"/>
      <c r="AC1294" s="3"/>
      <c r="AD1294" s="71"/>
      <c r="AE1294" s="78"/>
      <c r="AF1294" s="78"/>
      <c r="AG1294" s="3"/>
      <c r="AH1294" s="3"/>
      <c r="AI1294" s="79"/>
      <c r="AJ1294" s="3"/>
      <c r="AK1294" s="71"/>
      <c r="AL1294" s="3"/>
      <c r="AM1294" s="71"/>
      <c r="AN1294" s="71"/>
      <c r="AO1294" s="3"/>
      <c r="AP1294" s="76"/>
      <c r="AQ1294" s="74"/>
      <c r="AR1294" s="3"/>
      <c r="AS1294" s="3"/>
      <c r="AT1294" s="3"/>
      <c r="AU1294" s="3"/>
      <c r="AV1294" s="3"/>
      <c r="AW1294" s="1"/>
      <c r="AX1294" s="1"/>
      <c r="AY1294" s="1">
        <f t="shared" si="332"/>
        <v>0</v>
      </c>
      <c r="AZ1294" s="3"/>
      <c r="BA1294" s="3"/>
      <c r="BB1294" s="3"/>
      <c r="BC1294" s="43" t="e">
        <f t="shared" si="333"/>
        <v>#DIV/0!</v>
      </c>
      <c r="BD1294" s="43" t="e">
        <f t="shared" si="334"/>
        <v>#DIV/0!</v>
      </c>
      <c r="BE1294" s="81">
        <f t="shared" si="335"/>
        <v>0</v>
      </c>
      <c r="BF1294" s="81">
        <f t="shared" si="336"/>
        <v>0</v>
      </c>
      <c r="BG1294" s="81">
        <f t="shared" si="337"/>
        <v>0</v>
      </c>
      <c r="BH1294" s="81">
        <f t="shared" si="338"/>
        <v>0</v>
      </c>
      <c r="BI1294" s="81">
        <f t="shared" si="339"/>
        <v>0</v>
      </c>
    </row>
    <row r="1295" spans="1:61" ht="17.25" thickTop="1" thickBot="1">
      <c r="A1295" s="70"/>
      <c r="B1295" s="71"/>
      <c r="C1295" s="3"/>
      <c r="D1295" s="45"/>
      <c r="E1295" s="45"/>
      <c r="F1295" s="45">
        <f t="shared" ref="F1295:F1334" si="354">D1295+E1295</f>
        <v>0</v>
      </c>
      <c r="G1295" s="3"/>
      <c r="H1295" s="3"/>
      <c r="I1295" s="39"/>
      <c r="J1295" s="45">
        <f t="shared" ref="J1295:J1334" si="355">I1295/(1.13)</f>
        <v>0</v>
      </c>
      <c r="K1295" s="45">
        <f t="shared" ref="K1295:K1334" si="356">J1295*0.13</f>
        <v>0</v>
      </c>
      <c r="L1295" s="3"/>
      <c r="M1295" s="72"/>
      <c r="N1295" s="73"/>
      <c r="O1295" s="45">
        <f t="shared" ref="O1295:O1334" si="357">I1295-D1295</f>
        <v>0</v>
      </c>
      <c r="P1295" s="71"/>
      <c r="Q1295" s="74"/>
      <c r="R1295" s="74"/>
      <c r="S1295" s="75"/>
      <c r="T1295" s="76"/>
      <c r="U1295" s="70"/>
      <c r="V1295" s="3"/>
      <c r="W1295" s="3"/>
      <c r="X1295" s="3"/>
      <c r="Y1295" s="39"/>
      <c r="Z1295" s="91">
        <f t="shared" ref="Z1295:Z1334" si="358">IF(AG1295="Corporate",(I1295/2),IF(G1295="Club",I1295,(F1295+Y1295)))</f>
        <v>0</v>
      </c>
      <c r="AA1295" s="92">
        <f t="shared" ref="AA1295:AA1334" si="359">(F1295+Y1295)-I1295</f>
        <v>0</v>
      </c>
      <c r="AB1295" s="71"/>
      <c r="AC1295" s="3"/>
      <c r="AD1295" s="71"/>
      <c r="AE1295" s="78"/>
      <c r="AF1295" s="78"/>
      <c r="AG1295" s="3"/>
      <c r="AH1295" s="3"/>
      <c r="AI1295" s="79"/>
      <c r="AJ1295" s="3"/>
      <c r="AK1295" s="71"/>
      <c r="AL1295" s="3"/>
      <c r="AM1295" s="71"/>
      <c r="AN1295" s="71"/>
      <c r="AO1295" s="3"/>
      <c r="AP1295" s="76"/>
      <c r="AQ1295" s="74"/>
      <c r="AR1295" s="3"/>
      <c r="AS1295" s="3"/>
      <c r="AT1295" s="3"/>
      <c r="AU1295" s="3"/>
      <c r="AV1295" s="3"/>
      <c r="AW1295" s="1"/>
      <c r="AX1295" s="1"/>
      <c r="AY1295" s="1">
        <f t="shared" ref="AY1295:AY1334" si="360">(AW1295*35%)-AX1295</f>
        <v>0</v>
      </c>
      <c r="AZ1295" s="3"/>
      <c r="BA1295" s="3"/>
      <c r="BB1295" s="3"/>
      <c r="BC1295" s="43" t="e">
        <f t="shared" ref="BC1295:BC1334" si="361">D1295/I1295</f>
        <v>#DIV/0!</v>
      </c>
      <c r="BD1295" s="43" t="e">
        <f t="shared" ref="BD1295:BD1334" si="362">E1295/O1295</f>
        <v>#DIV/0!</v>
      </c>
      <c r="BE1295" s="81">
        <f t="shared" ref="BE1295:BE1334" si="363">LEN(Q1295)</f>
        <v>0</v>
      </c>
      <c r="BF1295" s="81">
        <f t="shared" ref="BF1295:BF1334" si="364">LEN(R1295)</f>
        <v>0</v>
      </c>
      <c r="BG1295" s="81">
        <f t="shared" ref="BG1295:BG1334" si="365">LEN(T1295)</f>
        <v>0</v>
      </c>
      <c r="BH1295" s="81">
        <f t="shared" ref="BH1295:BH1334" si="366">LEN(AP1295)</f>
        <v>0</v>
      </c>
      <c r="BI1295" s="81">
        <f t="shared" ref="BI1295:BI1334" si="367">LEN(AQ1295)</f>
        <v>0</v>
      </c>
    </row>
    <row r="1296" spans="1:61" ht="17.25" thickTop="1" thickBot="1">
      <c r="A1296" s="70"/>
      <c r="B1296" s="71"/>
      <c r="C1296" s="3"/>
      <c r="D1296" s="45"/>
      <c r="E1296" s="45"/>
      <c r="F1296" s="45">
        <f t="shared" si="354"/>
        <v>0</v>
      </c>
      <c r="G1296" s="3"/>
      <c r="H1296" s="3"/>
      <c r="I1296" s="39"/>
      <c r="J1296" s="45">
        <f t="shared" si="355"/>
        <v>0</v>
      </c>
      <c r="K1296" s="45">
        <f t="shared" si="356"/>
        <v>0</v>
      </c>
      <c r="L1296" s="3"/>
      <c r="M1296" s="72"/>
      <c r="N1296" s="73"/>
      <c r="O1296" s="45">
        <f t="shared" si="357"/>
        <v>0</v>
      </c>
      <c r="P1296" s="71"/>
      <c r="Q1296" s="74"/>
      <c r="R1296" s="74"/>
      <c r="S1296" s="75"/>
      <c r="T1296" s="76"/>
      <c r="U1296" s="70"/>
      <c r="V1296" s="3"/>
      <c r="W1296" s="3"/>
      <c r="X1296" s="3"/>
      <c r="Y1296" s="39"/>
      <c r="Z1296" s="91">
        <f t="shared" si="358"/>
        <v>0</v>
      </c>
      <c r="AA1296" s="92">
        <f t="shared" si="359"/>
        <v>0</v>
      </c>
      <c r="AB1296" s="71"/>
      <c r="AC1296" s="3"/>
      <c r="AD1296" s="71"/>
      <c r="AE1296" s="78"/>
      <c r="AF1296" s="78"/>
      <c r="AG1296" s="3"/>
      <c r="AH1296" s="3"/>
      <c r="AI1296" s="79"/>
      <c r="AJ1296" s="3"/>
      <c r="AK1296" s="71"/>
      <c r="AL1296" s="3"/>
      <c r="AM1296" s="71"/>
      <c r="AN1296" s="71"/>
      <c r="AO1296" s="3"/>
      <c r="AP1296" s="76"/>
      <c r="AQ1296" s="74"/>
      <c r="AR1296" s="3"/>
      <c r="AS1296" s="3"/>
      <c r="AT1296" s="3"/>
      <c r="AU1296" s="3"/>
      <c r="AV1296" s="3"/>
      <c r="AW1296" s="1"/>
      <c r="AX1296" s="1"/>
      <c r="AY1296" s="1">
        <f t="shared" si="360"/>
        <v>0</v>
      </c>
      <c r="AZ1296" s="3"/>
      <c r="BA1296" s="3"/>
      <c r="BB1296" s="3"/>
      <c r="BC1296" s="43" t="e">
        <f t="shared" si="361"/>
        <v>#DIV/0!</v>
      </c>
      <c r="BD1296" s="43" t="e">
        <f t="shared" si="362"/>
        <v>#DIV/0!</v>
      </c>
      <c r="BE1296" s="81">
        <f t="shared" si="363"/>
        <v>0</v>
      </c>
      <c r="BF1296" s="81">
        <f t="shared" si="364"/>
        <v>0</v>
      </c>
      <c r="BG1296" s="81">
        <f t="shared" si="365"/>
        <v>0</v>
      </c>
      <c r="BH1296" s="81">
        <f t="shared" si="366"/>
        <v>0</v>
      </c>
      <c r="BI1296" s="81">
        <f t="shared" si="367"/>
        <v>0</v>
      </c>
    </row>
    <row r="1297" spans="1:61" ht="17.25" thickTop="1" thickBot="1">
      <c r="A1297" s="70"/>
      <c r="B1297" s="71"/>
      <c r="C1297" s="3"/>
      <c r="D1297" s="45"/>
      <c r="E1297" s="45"/>
      <c r="F1297" s="45">
        <f t="shared" si="354"/>
        <v>0</v>
      </c>
      <c r="G1297" s="3"/>
      <c r="H1297" s="3"/>
      <c r="I1297" s="39"/>
      <c r="J1297" s="45">
        <f t="shared" si="355"/>
        <v>0</v>
      </c>
      <c r="K1297" s="45">
        <f t="shared" si="356"/>
        <v>0</v>
      </c>
      <c r="L1297" s="3"/>
      <c r="M1297" s="72"/>
      <c r="N1297" s="73"/>
      <c r="O1297" s="45">
        <f t="shared" si="357"/>
        <v>0</v>
      </c>
      <c r="P1297" s="71"/>
      <c r="Q1297" s="74"/>
      <c r="R1297" s="74"/>
      <c r="S1297" s="75"/>
      <c r="T1297" s="76"/>
      <c r="U1297" s="70"/>
      <c r="V1297" s="3"/>
      <c r="W1297" s="3"/>
      <c r="X1297" s="3"/>
      <c r="Y1297" s="39"/>
      <c r="Z1297" s="91">
        <f t="shared" si="358"/>
        <v>0</v>
      </c>
      <c r="AA1297" s="92">
        <f t="shared" si="359"/>
        <v>0</v>
      </c>
      <c r="AB1297" s="71"/>
      <c r="AC1297" s="3"/>
      <c r="AD1297" s="71"/>
      <c r="AE1297" s="78"/>
      <c r="AF1297" s="78"/>
      <c r="AG1297" s="3"/>
      <c r="AH1297" s="3"/>
      <c r="AI1297" s="79"/>
      <c r="AJ1297" s="3"/>
      <c r="AK1297" s="71"/>
      <c r="AL1297" s="3"/>
      <c r="AM1297" s="71"/>
      <c r="AN1297" s="71"/>
      <c r="AO1297" s="3"/>
      <c r="AP1297" s="76"/>
      <c r="AQ1297" s="74"/>
      <c r="AR1297" s="3"/>
      <c r="AS1297" s="3"/>
      <c r="AT1297" s="3"/>
      <c r="AU1297" s="3"/>
      <c r="AV1297" s="3"/>
      <c r="AW1297" s="1"/>
      <c r="AX1297" s="1"/>
      <c r="AY1297" s="1">
        <f t="shared" si="360"/>
        <v>0</v>
      </c>
      <c r="AZ1297" s="3"/>
      <c r="BA1297" s="3"/>
      <c r="BB1297" s="3"/>
      <c r="BC1297" s="43" t="e">
        <f t="shared" si="361"/>
        <v>#DIV/0!</v>
      </c>
      <c r="BD1297" s="43" t="e">
        <f t="shared" si="362"/>
        <v>#DIV/0!</v>
      </c>
      <c r="BE1297" s="81">
        <f t="shared" si="363"/>
        <v>0</v>
      </c>
      <c r="BF1297" s="81">
        <f t="shared" si="364"/>
        <v>0</v>
      </c>
      <c r="BG1297" s="81">
        <f t="shared" si="365"/>
        <v>0</v>
      </c>
      <c r="BH1297" s="81">
        <f t="shared" si="366"/>
        <v>0</v>
      </c>
      <c r="BI1297" s="81">
        <f t="shared" si="367"/>
        <v>0</v>
      </c>
    </row>
    <row r="1298" spans="1:61" ht="17.25" thickTop="1" thickBot="1">
      <c r="A1298" s="70"/>
      <c r="B1298" s="71"/>
      <c r="C1298" s="3"/>
      <c r="D1298" s="45"/>
      <c r="E1298" s="45"/>
      <c r="F1298" s="45">
        <f t="shared" si="354"/>
        <v>0</v>
      </c>
      <c r="G1298" s="3"/>
      <c r="H1298" s="3"/>
      <c r="I1298" s="39"/>
      <c r="J1298" s="45">
        <f t="shared" si="355"/>
        <v>0</v>
      </c>
      <c r="K1298" s="45">
        <f t="shared" si="356"/>
        <v>0</v>
      </c>
      <c r="L1298" s="3"/>
      <c r="M1298" s="72"/>
      <c r="N1298" s="73"/>
      <c r="O1298" s="45">
        <f t="shared" si="357"/>
        <v>0</v>
      </c>
      <c r="P1298" s="71"/>
      <c r="Q1298" s="74"/>
      <c r="R1298" s="74"/>
      <c r="S1298" s="75"/>
      <c r="T1298" s="76"/>
      <c r="U1298" s="70"/>
      <c r="V1298" s="3"/>
      <c r="W1298" s="3"/>
      <c r="X1298" s="3"/>
      <c r="Y1298" s="39"/>
      <c r="Z1298" s="91">
        <f t="shared" si="358"/>
        <v>0</v>
      </c>
      <c r="AA1298" s="92">
        <f t="shared" si="359"/>
        <v>0</v>
      </c>
      <c r="AB1298" s="71"/>
      <c r="AC1298" s="3"/>
      <c r="AD1298" s="71"/>
      <c r="AE1298" s="78"/>
      <c r="AF1298" s="78"/>
      <c r="AG1298" s="3"/>
      <c r="AH1298" s="3"/>
      <c r="AI1298" s="79"/>
      <c r="AJ1298" s="3"/>
      <c r="AK1298" s="71"/>
      <c r="AL1298" s="3"/>
      <c r="AM1298" s="71"/>
      <c r="AN1298" s="71"/>
      <c r="AO1298" s="3"/>
      <c r="AP1298" s="76"/>
      <c r="AQ1298" s="74"/>
      <c r="AR1298" s="3"/>
      <c r="AS1298" s="3"/>
      <c r="AT1298" s="3"/>
      <c r="AU1298" s="3"/>
      <c r="AV1298" s="3"/>
      <c r="AW1298" s="1"/>
      <c r="AX1298" s="1"/>
      <c r="AY1298" s="1">
        <f t="shared" si="360"/>
        <v>0</v>
      </c>
      <c r="AZ1298" s="3"/>
      <c r="BA1298" s="3"/>
      <c r="BB1298" s="3"/>
      <c r="BC1298" s="43" t="e">
        <f t="shared" si="361"/>
        <v>#DIV/0!</v>
      </c>
      <c r="BD1298" s="43" t="e">
        <f t="shared" si="362"/>
        <v>#DIV/0!</v>
      </c>
      <c r="BE1298" s="81">
        <f t="shared" si="363"/>
        <v>0</v>
      </c>
      <c r="BF1298" s="81">
        <f t="shared" si="364"/>
        <v>0</v>
      </c>
      <c r="BG1298" s="81">
        <f t="shared" si="365"/>
        <v>0</v>
      </c>
      <c r="BH1298" s="81">
        <f t="shared" si="366"/>
        <v>0</v>
      </c>
      <c r="BI1298" s="81">
        <f t="shared" si="367"/>
        <v>0</v>
      </c>
    </row>
    <row r="1299" spans="1:61" ht="17.25" thickTop="1" thickBot="1">
      <c r="A1299" s="70"/>
      <c r="B1299" s="71"/>
      <c r="C1299" s="3"/>
      <c r="D1299" s="45"/>
      <c r="E1299" s="45"/>
      <c r="F1299" s="45">
        <f t="shared" si="354"/>
        <v>0</v>
      </c>
      <c r="G1299" s="3"/>
      <c r="H1299" s="3"/>
      <c r="I1299" s="39"/>
      <c r="J1299" s="45">
        <f t="shared" si="355"/>
        <v>0</v>
      </c>
      <c r="K1299" s="45">
        <f t="shared" si="356"/>
        <v>0</v>
      </c>
      <c r="L1299" s="3"/>
      <c r="M1299" s="72"/>
      <c r="N1299" s="73"/>
      <c r="O1299" s="45">
        <f t="shared" si="357"/>
        <v>0</v>
      </c>
      <c r="P1299" s="71"/>
      <c r="Q1299" s="74"/>
      <c r="R1299" s="74"/>
      <c r="S1299" s="75"/>
      <c r="T1299" s="76"/>
      <c r="U1299" s="70"/>
      <c r="V1299" s="3"/>
      <c r="W1299" s="3"/>
      <c r="X1299" s="3"/>
      <c r="Y1299" s="39"/>
      <c r="Z1299" s="91">
        <f t="shared" si="358"/>
        <v>0</v>
      </c>
      <c r="AA1299" s="92">
        <f t="shared" si="359"/>
        <v>0</v>
      </c>
      <c r="AB1299" s="71"/>
      <c r="AC1299" s="3"/>
      <c r="AD1299" s="71"/>
      <c r="AE1299" s="78"/>
      <c r="AF1299" s="78"/>
      <c r="AG1299" s="3"/>
      <c r="AH1299" s="3"/>
      <c r="AI1299" s="79"/>
      <c r="AJ1299" s="3"/>
      <c r="AK1299" s="71"/>
      <c r="AL1299" s="3"/>
      <c r="AM1299" s="71"/>
      <c r="AN1299" s="71"/>
      <c r="AO1299" s="3"/>
      <c r="AP1299" s="76"/>
      <c r="AQ1299" s="74"/>
      <c r="AR1299" s="3"/>
      <c r="AS1299" s="3"/>
      <c r="AT1299" s="3"/>
      <c r="AU1299" s="3"/>
      <c r="AV1299" s="3"/>
      <c r="AW1299" s="1"/>
      <c r="AX1299" s="1"/>
      <c r="AY1299" s="1">
        <f t="shared" si="360"/>
        <v>0</v>
      </c>
      <c r="AZ1299" s="3"/>
      <c r="BA1299" s="3"/>
      <c r="BB1299" s="3"/>
      <c r="BC1299" s="43" t="e">
        <f t="shared" si="361"/>
        <v>#DIV/0!</v>
      </c>
      <c r="BD1299" s="43" t="e">
        <f t="shared" si="362"/>
        <v>#DIV/0!</v>
      </c>
      <c r="BE1299" s="81">
        <f t="shared" si="363"/>
        <v>0</v>
      </c>
      <c r="BF1299" s="81">
        <f t="shared" si="364"/>
        <v>0</v>
      </c>
      <c r="BG1299" s="81">
        <f t="shared" si="365"/>
        <v>0</v>
      </c>
      <c r="BH1299" s="81">
        <f t="shared" si="366"/>
        <v>0</v>
      </c>
      <c r="BI1299" s="81">
        <f t="shared" si="367"/>
        <v>0</v>
      </c>
    </row>
    <row r="1300" spans="1:61" ht="17.25" thickTop="1" thickBot="1">
      <c r="A1300" s="70"/>
      <c r="B1300" s="71"/>
      <c r="C1300" s="3"/>
      <c r="D1300" s="45"/>
      <c r="E1300" s="45"/>
      <c r="F1300" s="45">
        <f t="shared" si="354"/>
        <v>0</v>
      </c>
      <c r="G1300" s="3"/>
      <c r="H1300" s="3"/>
      <c r="I1300" s="39"/>
      <c r="J1300" s="45">
        <f t="shared" si="355"/>
        <v>0</v>
      </c>
      <c r="K1300" s="45">
        <f t="shared" si="356"/>
        <v>0</v>
      </c>
      <c r="L1300" s="3"/>
      <c r="M1300" s="72"/>
      <c r="N1300" s="73"/>
      <c r="O1300" s="45">
        <f t="shared" si="357"/>
        <v>0</v>
      </c>
      <c r="P1300" s="71"/>
      <c r="Q1300" s="74"/>
      <c r="R1300" s="74"/>
      <c r="S1300" s="75"/>
      <c r="T1300" s="76"/>
      <c r="U1300" s="70"/>
      <c r="V1300" s="3"/>
      <c r="W1300" s="3"/>
      <c r="X1300" s="3"/>
      <c r="Y1300" s="39"/>
      <c r="Z1300" s="91">
        <f t="shared" si="358"/>
        <v>0</v>
      </c>
      <c r="AA1300" s="92">
        <f t="shared" si="359"/>
        <v>0</v>
      </c>
      <c r="AB1300" s="71"/>
      <c r="AC1300" s="3"/>
      <c r="AD1300" s="71"/>
      <c r="AE1300" s="78"/>
      <c r="AF1300" s="78"/>
      <c r="AG1300" s="3"/>
      <c r="AH1300" s="3"/>
      <c r="AI1300" s="79"/>
      <c r="AJ1300" s="3"/>
      <c r="AK1300" s="71"/>
      <c r="AL1300" s="3"/>
      <c r="AM1300" s="71"/>
      <c r="AN1300" s="71"/>
      <c r="AO1300" s="3"/>
      <c r="AP1300" s="76"/>
      <c r="AQ1300" s="74"/>
      <c r="AR1300" s="3"/>
      <c r="AS1300" s="3"/>
      <c r="AT1300" s="3"/>
      <c r="AU1300" s="3"/>
      <c r="AV1300" s="3"/>
      <c r="AW1300" s="1"/>
      <c r="AX1300" s="1"/>
      <c r="AY1300" s="1">
        <f t="shared" si="360"/>
        <v>0</v>
      </c>
      <c r="AZ1300" s="3"/>
      <c r="BA1300" s="3"/>
      <c r="BB1300" s="3"/>
      <c r="BC1300" s="43" t="e">
        <f t="shared" si="361"/>
        <v>#DIV/0!</v>
      </c>
      <c r="BD1300" s="43" t="e">
        <f t="shared" si="362"/>
        <v>#DIV/0!</v>
      </c>
      <c r="BE1300" s="81">
        <f t="shared" si="363"/>
        <v>0</v>
      </c>
      <c r="BF1300" s="81">
        <f t="shared" si="364"/>
        <v>0</v>
      </c>
      <c r="BG1300" s="81">
        <f t="shared" si="365"/>
        <v>0</v>
      </c>
      <c r="BH1300" s="81">
        <f t="shared" si="366"/>
        <v>0</v>
      </c>
      <c r="BI1300" s="81">
        <f t="shared" si="367"/>
        <v>0</v>
      </c>
    </row>
    <row r="1301" spans="1:61" ht="17.25" thickTop="1" thickBot="1">
      <c r="A1301" s="70"/>
      <c r="B1301" s="71"/>
      <c r="C1301" s="3"/>
      <c r="D1301" s="45"/>
      <c r="E1301" s="45"/>
      <c r="F1301" s="45">
        <f t="shared" si="354"/>
        <v>0</v>
      </c>
      <c r="G1301" s="3"/>
      <c r="H1301" s="3"/>
      <c r="I1301" s="39"/>
      <c r="J1301" s="45">
        <f t="shared" si="355"/>
        <v>0</v>
      </c>
      <c r="K1301" s="45">
        <f t="shared" si="356"/>
        <v>0</v>
      </c>
      <c r="L1301" s="3"/>
      <c r="M1301" s="72"/>
      <c r="N1301" s="73"/>
      <c r="O1301" s="45">
        <f t="shared" si="357"/>
        <v>0</v>
      </c>
      <c r="P1301" s="71"/>
      <c r="Q1301" s="74"/>
      <c r="R1301" s="74"/>
      <c r="S1301" s="75"/>
      <c r="T1301" s="76"/>
      <c r="U1301" s="70"/>
      <c r="V1301" s="3"/>
      <c r="W1301" s="3"/>
      <c r="X1301" s="3"/>
      <c r="Y1301" s="39"/>
      <c r="Z1301" s="91">
        <f t="shared" si="358"/>
        <v>0</v>
      </c>
      <c r="AA1301" s="92">
        <f t="shared" si="359"/>
        <v>0</v>
      </c>
      <c r="AB1301" s="71"/>
      <c r="AC1301" s="3"/>
      <c r="AD1301" s="71"/>
      <c r="AE1301" s="78"/>
      <c r="AF1301" s="78"/>
      <c r="AG1301" s="3"/>
      <c r="AH1301" s="3"/>
      <c r="AI1301" s="79"/>
      <c r="AJ1301" s="3"/>
      <c r="AK1301" s="71"/>
      <c r="AL1301" s="3"/>
      <c r="AM1301" s="71"/>
      <c r="AN1301" s="71"/>
      <c r="AO1301" s="3"/>
      <c r="AP1301" s="76"/>
      <c r="AQ1301" s="74"/>
      <c r="AR1301" s="3"/>
      <c r="AS1301" s="3"/>
      <c r="AT1301" s="3"/>
      <c r="AU1301" s="3"/>
      <c r="AV1301" s="3"/>
      <c r="AW1301" s="1"/>
      <c r="AX1301" s="1"/>
      <c r="AY1301" s="1">
        <f t="shared" si="360"/>
        <v>0</v>
      </c>
      <c r="AZ1301" s="3"/>
      <c r="BA1301" s="3"/>
      <c r="BB1301" s="3"/>
      <c r="BC1301" s="43" t="e">
        <f t="shared" si="361"/>
        <v>#DIV/0!</v>
      </c>
      <c r="BD1301" s="43" t="e">
        <f t="shared" si="362"/>
        <v>#DIV/0!</v>
      </c>
      <c r="BE1301" s="81">
        <f t="shared" si="363"/>
        <v>0</v>
      </c>
      <c r="BF1301" s="81">
        <f t="shared" si="364"/>
        <v>0</v>
      </c>
      <c r="BG1301" s="81">
        <f t="shared" si="365"/>
        <v>0</v>
      </c>
      <c r="BH1301" s="81">
        <f t="shared" si="366"/>
        <v>0</v>
      </c>
      <c r="BI1301" s="81">
        <f t="shared" si="367"/>
        <v>0</v>
      </c>
    </row>
    <row r="1302" spans="1:61" ht="17.25" thickTop="1" thickBot="1">
      <c r="A1302" s="70"/>
      <c r="B1302" s="71"/>
      <c r="C1302" s="3"/>
      <c r="D1302" s="45"/>
      <c r="E1302" s="45"/>
      <c r="F1302" s="45">
        <f t="shared" si="354"/>
        <v>0</v>
      </c>
      <c r="G1302" s="3"/>
      <c r="H1302" s="3"/>
      <c r="I1302" s="39"/>
      <c r="J1302" s="45">
        <f t="shared" si="355"/>
        <v>0</v>
      </c>
      <c r="K1302" s="45">
        <f t="shared" si="356"/>
        <v>0</v>
      </c>
      <c r="L1302" s="3"/>
      <c r="M1302" s="72"/>
      <c r="N1302" s="73"/>
      <c r="O1302" s="45">
        <f t="shared" si="357"/>
        <v>0</v>
      </c>
      <c r="P1302" s="71"/>
      <c r="Q1302" s="74"/>
      <c r="R1302" s="74"/>
      <c r="S1302" s="75"/>
      <c r="T1302" s="76"/>
      <c r="U1302" s="70"/>
      <c r="V1302" s="3"/>
      <c r="W1302" s="3"/>
      <c r="X1302" s="3"/>
      <c r="Y1302" s="39"/>
      <c r="Z1302" s="91">
        <f t="shared" si="358"/>
        <v>0</v>
      </c>
      <c r="AA1302" s="92">
        <f t="shared" si="359"/>
        <v>0</v>
      </c>
      <c r="AB1302" s="71"/>
      <c r="AC1302" s="3"/>
      <c r="AD1302" s="71"/>
      <c r="AE1302" s="78"/>
      <c r="AF1302" s="78"/>
      <c r="AG1302" s="3"/>
      <c r="AH1302" s="3"/>
      <c r="AI1302" s="79"/>
      <c r="AJ1302" s="3"/>
      <c r="AK1302" s="71"/>
      <c r="AL1302" s="3"/>
      <c r="AM1302" s="71"/>
      <c r="AN1302" s="71"/>
      <c r="AO1302" s="3"/>
      <c r="AP1302" s="76"/>
      <c r="AQ1302" s="74"/>
      <c r="AR1302" s="3"/>
      <c r="AS1302" s="3"/>
      <c r="AT1302" s="3"/>
      <c r="AU1302" s="3"/>
      <c r="AV1302" s="3"/>
      <c r="AW1302" s="1"/>
      <c r="AX1302" s="1"/>
      <c r="AY1302" s="1">
        <f t="shared" si="360"/>
        <v>0</v>
      </c>
      <c r="AZ1302" s="3"/>
      <c r="BA1302" s="3"/>
      <c r="BB1302" s="3"/>
      <c r="BC1302" s="43" t="e">
        <f t="shared" si="361"/>
        <v>#DIV/0!</v>
      </c>
      <c r="BD1302" s="43" t="e">
        <f t="shared" si="362"/>
        <v>#DIV/0!</v>
      </c>
      <c r="BE1302" s="81">
        <f t="shared" si="363"/>
        <v>0</v>
      </c>
      <c r="BF1302" s="81">
        <f t="shared" si="364"/>
        <v>0</v>
      </c>
      <c r="BG1302" s="81">
        <f t="shared" si="365"/>
        <v>0</v>
      </c>
      <c r="BH1302" s="81">
        <f t="shared" si="366"/>
        <v>0</v>
      </c>
      <c r="BI1302" s="81">
        <f t="shared" si="367"/>
        <v>0</v>
      </c>
    </row>
    <row r="1303" spans="1:61" ht="17.25" thickTop="1" thickBot="1">
      <c r="A1303" s="70"/>
      <c r="B1303" s="71"/>
      <c r="C1303" s="3"/>
      <c r="D1303" s="45"/>
      <c r="E1303" s="45"/>
      <c r="F1303" s="45">
        <f t="shared" si="354"/>
        <v>0</v>
      </c>
      <c r="G1303" s="3"/>
      <c r="H1303" s="3"/>
      <c r="I1303" s="39"/>
      <c r="J1303" s="45">
        <f t="shared" si="355"/>
        <v>0</v>
      </c>
      <c r="K1303" s="45">
        <f t="shared" si="356"/>
        <v>0</v>
      </c>
      <c r="L1303" s="3"/>
      <c r="M1303" s="72"/>
      <c r="N1303" s="73"/>
      <c r="O1303" s="45">
        <f t="shared" si="357"/>
        <v>0</v>
      </c>
      <c r="P1303" s="71"/>
      <c r="Q1303" s="74"/>
      <c r="R1303" s="74"/>
      <c r="S1303" s="75"/>
      <c r="T1303" s="76"/>
      <c r="U1303" s="70"/>
      <c r="V1303" s="3"/>
      <c r="W1303" s="3"/>
      <c r="X1303" s="3"/>
      <c r="Y1303" s="39"/>
      <c r="Z1303" s="91">
        <f t="shared" si="358"/>
        <v>0</v>
      </c>
      <c r="AA1303" s="92">
        <f t="shared" si="359"/>
        <v>0</v>
      </c>
      <c r="AB1303" s="71"/>
      <c r="AC1303" s="3"/>
      <c r="AD1303" s="71"/>
      <c r="AE1303" s="78"/>
      <c r="AF1303" s="78"/>
      <c r="AG1303" s="3"/>
      <c r="AH1303" s="3"/>
      <c r="AI1303" s="79"/>
      <c r="AJ1303" s="3"/>
      <c r="AK1303" s="71"/>
      <c r="AL1303" s="3"/>
      <c r="AM1303" s="71"/>
      <c r="AN1303" s="71"/>
      <c r="AO1303" s="3"/>
      <c r="AP1303" s="76"/>
      <c r="AQ1303" s="74"/>
      <c r="AR1303" s="3"/>
      <c r="AS1303" s="3"/>
      <c r="AT1303" s="3"/>
      <c r="AU1303" s="3"/>
      <c r="AV1303" s="3"/>
      <c r="AW1303" s="1"/>
      <c r="AX1303" s="1"/>
      <c r="AY1303" s="1">
        <f t="shared" si="360"/>
        <v>0</v>
      </c>
      <c r="AZ1303" s="3"/>
      <c r="BA1303" s="3"/>
      <c r="BB1303" s="3"/>
      <c r="BC1303" s="43" t="e">
        <f t="shared" si="361"/>
        <v>#DIV/0!</v>
      </c>
      <c r="BD1303" s="43" t="e">
        <f t="shared" si="362"/>
        <v>#DIV/0!</v>
      </c>
      <c r="BE1303" s="81">
        <f t="shared" si="363"/>
        <v>0</v>
      </c>
      <c r="BF1303" s="81">
        <f t="shared" si="364"/>
        <v>0</v>
      </c>
      <c r="BG1303" s="81">
        <f t="shared" si="365"/>
        <v>0</v>
      </c>
      <c r="BH1303" s="81">
        <f t="shared" si="366"/>
        <v>0</v>
      </c>
      <c r="BI1303" s="81">
        <f t="shared" si="367"/>
        <v>0</v>
      </c>
    </row>
    <row r="1304" spans="1:61" ht="17.25" thickTop="1" thickBot="1">
      <c r="A1304" s="70"/>
      <c r="B1304" s="71"/>
      <c r="C1304" s="3"/>
      <c r="D1304" s="45"/>
      <c r="E1304" s="45"/>
      <c r="F1304" s="45">
        <f t="shared" si="354"/>
        <v>0</v>
      </c>
      <c r="G1304" s="3"/>
      <c r="H1304" s="3"/>
      <c r="I1304" s="39"/>
      <c r="J1304" s="45">
        <f t="shared" si="355"/>
        <v>0</v>
      </c>
      <c r="K1304" s="45">
        <f t="shared" si="356"/>
        <v>0</v>
      </c>
      <c r="L1304" s="3"/>
      <c r="M1304" s="72"/>
      <c r="N1304" s="73"/>
      <c r="O1304" s="45">
        <f t="shared" si="357"/>
        <v>0</v>
      </c>
      <c r="P1304" s="71"/>
      <c r="Q1304" s="74"/>
      <c r="R1304" s="74"/>
      <c r="S1304" s="75"/>
      <c r="T1304" s="76"/>
      <c r="U1304" s="70"/>
      <c r="V1304" s="3"/>
      <c r="W1304" s="3"/>
      <c r="X1304" s="3"/>
      <c r="Y1304" s="39"/>
      <c r="Z1304" s="91">
        <f t="shared" si="358"/>
        <v>0</v>
      </c>
      <c r="AA1304" s="92">
        <f t="shared" si="359"/>
        <v>0</v>
      </c>
      <c r="AB1304" s="71"/>
      <c r="AC1304" s="3"/>
      <c r="AD1304" s="71"/>
      <c r="AE1304" s="78"/>
      <c r="AF1304" s="78"/>
      <c r="AG1304" s="3"/>
      <c r="AH1304" s="3"/>
      <c r="AI1304" s="79"/>
      <c r="AJ1304" s="3"/>
      <c r="AK1304" s="71"/>
      <c r="AL1304" s="3"/>
      <c r="AM1304" s="71"/>
      <c r="AN1304" s="71"/>
      <c r="AO1304" s="3"/>
      <c r="AP1304" s="76"/>
      <c r="AQ1304" s="74"/>
      <c r="AR1304" s="3"/>
      <c r="AS1304" s="3"/>
      <c r="AT1304" s="3"/>
      <c r="AU1304" s="3"/>
      <c r="AV1304" s="3"/>
      <c r="AW1304" s="1"/>
      <c r="AX1304" s="1"/>
      <c r="AY1304" s="1">
        <f t="shared" si="360"/>
        <v>0</v>
      </c>
      <c r="AZ1304" s="3"/>
      <c r="BA1304" s="3"/>
      <c r="BB1304" s="3"/>
      <c r="BC1304" s="43" t="e">
        <f t="shared" si="361"/>
        <v>#DIV/0!</v>
      </c>
      <c r="BD1304" s="43" t="e">
        <f t="shared" si="362"/>
        <v>#DIV/0!</v>
      </c>
      <c r="BE1304" s="81">
        <f t="shared" si="363"/>
        <v>0</v>
      </c>
      <c r="BF1304" s="81">
        <f t="shared" si="364"/>
        <v>0</v>
      </c>
      <c r="BG1304" s="81">
        <f t="shared" si="365"/>
        <v>0</v>
      </c>
      <c r="BH1304" s="81">
        <f t="shared" si="366"/>
        <v>0</v>
      </c>
      <c r="BI1304" s="81">
        <f t="shared" si="367"/>
        <v>0</v>
      </c>
    </row>
    <row r="1305" spans="1:61" ht="17.25" thickTop="1" thickBot="1">
      <c r="A1305" s="70"/>
      <c r="B1305" s="71"/>
      <c r="C1305" s="3"/>
      <c r="D1305" s="45"/>
      <c r="E1305" s="45"/>
      <c r="F1305" s="45">
        <f t="shared" si="354"/>
        <v>0</v>
      </c>
      <c r="G1305" s="3"/>
      <c r="H1305" s="3"/>
      <c r="I1305" s="39"/>
      <c r="J1305" s="45">
        <f t="shared" si="355"/>
        <v>0</v>
      </c>
      <c r="K1305" s="45">
        <f t="shared" si="356"/>
        <v>0</v>
      </c>
      <c r="L1305" s="3"/>
      <c r="M1305" s="72"/>
      <c r="N1305" s="73"/>
      <c r="O1305" s="45">
        <f t="shared" si="357"/>
        <v>0</v>
      </c>
      <c r="P1305" s="71"/>
      <c r="Q1305" s="74"/>
      <c r="R1305" s="74"/>
      <c r="S1305" s="75"/>
      <c r="T1305" s="76"/>
      <c r="U1305" s="70"/>
      <c r="V1305" s="3"/>
      <c r="W1305" s="3"/>
      <c r="X1305" s="3"/>
      <c r="Y1305" s="39"/>
      <c r="Z1305" s="91">
        <f t="shared" si="358"/>
        <v>0</v>
      </c>
      <c r="AA1305" s="92">
        <f t="shared" si="359"/>
        <v>0</v>
      </c>
      <c r="AB1305" s="71"/>
      <c r="AC1305" s="3"/>
      <c r="AD1305" s="71"/>
      <c r="AE1305" s="78"/>
      <c r="AF1305" s="78"/>
      <c r="AG1305" s="3"/>
      <c r="AH1305" s="3"/>
      <c r="AI1305" s="79"/>
      <c r="AJ1305" s="3"/>
      <c r="AK1305" s="71"/>
      <c r="AL1305" s="3"/>
      <c r="AM1305" s="71"/>
      <c r="AN1305" s="71"/>
      <c r="AO1305" s="3"/>
      <c r="AP1305" s="76"/>
      <c r="AQ1305" s="74"/>
      <c r="AR1305" s="3"/>
      <c r="AS1305" s="3"/>
      <c r="AT1305" s="3"/>
      <c r="AU1305" s="3"/>
      <c r="AV1305" s="3"/>
      <c r="AW1305" s="1"/>
      <c r="AX1305" s="1"/>
      <c r="AY1305" s="1">
        <f t="shared" si="360"/>
        <v>0</v>
      </c>
      <c r="AZ1305" s="3"/>
      <c r="BA1305" s="3"/>
      <c r="BB1305" s="3"/>
      <c r="BC1305" s="43" t="e">
        <f t="shared" si="361"/>
        <v>#DIV/0!</v>
      </c>
      <c r="BD1305" s="43" t="e">
        <f t="shared" si="362"/>
        <v>#DIV/0!</v>
      </c>
      <c r="BE1305" s="81">
        <f t="shared" si="363"/>
        <v>0</v>
      </c>
      <c r="BF1305" s="81">
        <f t="shared" si="364"/>
        <v>0</v>
      </c>
      <c r="BG1305" s="81">
        <f t="shared" si="365"/>
        <v>0</v>
      </c>
      <c r="BH1305" s="81">
        <f t="shared" si="366"/>
        <v>0</v>
      </c>
      <c r="BI1305" s="81">
        <f t="shared" si="367"/>
        <v>0</v>
      </c>
    </row>
    <row r="1306" spans="1:61" ht="17.25" thickTop="1" thickBot="1">
      <c r="A1306" s="70"/>
      <c r="B1306" s="71"/>
      <c r="C1306" s="3"/>
      <c r="D1306" s="45"/>
      <c r="E1306" s="45"/>
      <c r="F1306" s="45">
        <f t="shared" si="354"/>
        <v>0</v>
      </c>
      <c r="G1306" s="3"/>
      <c r="H1306" s="3"/>
      <c r="I1306" s="39"/>
      <c r="J1306" s="45">
        <f t="shared" si="355"/>
        <v>0</v>
      </c>
      <c r="K1306" s="45">
        <f t="shared" si="356"/>
        <v>0</v>
      </c>
      <c r="L1306" s="3"/>
      <c r="M1306" s="72"/>
      <c r="N1306" s="73"/>
      <c r="O1306" s="45">
        <f t="shared" si="357"/>
        <v>0</v>
      </c>
      <c r="P1306" s="71"/>
      <c r="Q1306" s="74"/>
      <c r="R1306" s="74"/>
      <c r="S1306" s="75"/>
      <c r="T1306" s="76"/>
      <c r="U1306" s="70"/>
      <c r="V1306" s="3"/>
      <c r="W1306" s="3"/>
      <c r="X1306" s="3"/>
      <c r="Y1306" s="39"/>
      <c r="Z1306" s="91">
        <f t="shared" si="358"/>
        <v>0</v>
      </c>
      <c r="AA1306" s="92">
        <f t="shared" si="359"/>
        <v>0</v>
      </c>
      <c r="AB1306" s="71"/>
      <c r="AC1306" s="3"/>
      <c r="AD1306" s="71"/>
      <c r="AE1306" s="78"/>
      <c r="AF1306" s="78"/>
      <c r="AG1306" s="3"/>
      <c r="AH1306" s="3"/>
      <c r="AI1306" s="79"/>
      <c r="AJ1306" s="3"/>
      <c r="AK1306" s="71"/>
      <c r="AL1306" s="3"/>
      <c r="AM1306" s="71"/>
      <c r="AN1306" s="71"/>
      <c r="AO1306" s="3"/>
      <c r="AP1306" s="76"/>
      <c r="AQ1306" s="74"/>
      <c r="AR1306" s="3"/>
      <c r="AS1306" s="3"/>
      <c r="AT1306" s="3"/>
      <c r="AU1306" s="3"/>
      <c r="AV1306" s="3"/>
      <c r="AW1306" s="1"/>
      <c r="AX1306" s="1"/>
      <c r="AY1306" s="1">
        <f t="shared" si="360"/>
        <v>0</v>
      </c>
      <c r="AZ1306" s="3"/>
      <c r="BA1306" s="3"/>
      <c r="BB1306" s="3"/>
      <c r="BC1306" s="43" t="e">
        <f t="shared" si="361"/>
        <v>#DIV/0!</v>
      </c>
      <c r="BD1306" s="43" t="e">
        <f t="shared" si="362"/>
        <v>#DIV/0!</v>
      </c>
      <c r="BE1306" s="81">
        <f t="shared" si="363"/>
        <v>0</v>
      </c>
      <c r="BF1306" s="81">
        <f t="shared" si="364"/>
        <v>0</v>
      </c>
      <c r="BG1306" s="81">
        <f t="shared" si="365"/>
        <v>0</v>
      </c>
      <c r="BH1306" s="81">
        <f t="shared" si="366"/>
        <v>0</v>
      </c>
      <c r="BI1306" s="81">
        <f t="shared" si="367"/>
        <v>0</v>
      </c>
    </row>
    <row r="1307" spans="1:61" ht="17.25" thickTop="1" thickBot="1">
      <c r="A1307" s="70"/>
      <c r="B1307" s="71"/>
      <c r="C1307" s="3"/>
      <c r="D1307" s="45"/>
      <c r="E1307" s="45"/>
      <c r="F1307" s="45">
        <f t="shared" si="354"/>
        <v>0</v>
      </c>
      <c r="G1307" s="3"/>
      <c r="H1307" s="3"/>
      <c r="I1307" s="39"/>
      <c r="J1307" s="45">
        <f t="shared" si="355"/>
        <v>0</v>
      </c>
      <c r="K1307" s="45">
        <f t="shared" si="356"/>
        <v>0</v>
      </c>
      <c r="L1307" s="3"/>
      <c r="M1307" s="72"/>
      <c r="N1307" s="73"/>
      <c r="O1307" s="45">
        <f t="shared" si="357"/>
        <v>0</v>
      </c>
      <c r="P1307" s="71"/>
      <c r="Q1307" s="74"/>
      <c r="R1307" s="74"/>
      <c r="S1307" s="75"/>
      <c r="T1307" s="76"/>
      <c r="U1307" s="70"/>
      <c r="V1307" s="3"/>
      <c r="W1307" s="3"/>
      <c r="X1307" s="3"/>
      <c r="Y1307" s="39"/>
      <c r="Z1307" s="91">
        <f t="shared" si="358"/>
        <v>0</v>
      </c>
      <c r="AA1307" s="92">
        <f t="shared" si="359"/>
        <v>0</v>
      </c>
      <c r="AB1307" s="71"/>
      <c r="AC1307" s="3"/>
      <c r="AD1307" s="71"/>
      <c r="AE1307" s="78"/>
      <c r="AF1307" s="78"/>
      <c r="AG1307" s="3"/>
      <c r="AH1307" s="3"/>
      <c r="AI1307" s="79"/>
      <c r="AJ1307" s="3"/>
      <c r="AK1307" s="71"/>
      <c r="AL1307" s="3"/>
      <c r="AM1307" s="71"/>
      <c r="AN1307" s="71"/>
      <c r="AO1307" s="3"/>
      <c r="AP1307" s="76"/>
      <c r="AQ1307" s="74"/>
      <c r="AR1307" s="3"/>
      <c r="AS1307" s="3"/>
      <c r="AT1307" s="3"/>
      <c r="AU1307" s="3"/>
      <c r="AV1307" s="3"/>
      <c r="AW1307" s="1"/>
      <c r="AX1307" s="1"/>
      <c r="AY1307" s="1">
        <f t="shared" si="360"/>
        <v>0</v>
      </c>
      <c r="AZ1307" s="3"/>
      <c r="BA1307" s="3"/>
      <c r="BB1307" s="3"/>
      <c r="BC1307" s="43" t="e">
        <f t="shared" si="361"/>
        <v>#DIV/0!</v>
      </c>
      <c r="BD1307" s="43" t="e">
        <f t="shared" si="362"/>
        <v>#DIV/0!</v>
      </c>
      <c r="BE1307" s="81">
        <f t="shared" si="363"/>
        <v>0</v>
      </c>
      <c r="BF1307" s="81">
        <f t="shared" si="364"/>
        <v>0</v>
      </c>
      <c r="BG1307" s="81">
        <f t="shared" si="365"/>
        <v>0</v>
      </c>
      <c r="BH1307" s="81">
        <f t="shared" si="366"/>
        <v>0</v>
      </c>
      <c r="BI1307" s="81">
        <f t="shared" si="367"/>
        <v>0</v>
      </c>
    </row>
    <row r="1308" spans="1:61" ht="17.25" thickTop="1" thickBot="1">
      <c r="A1308" s="70"/>
      <c r="B1308" s="71"/>
      <c r="C1308" s="3"/>
      <c r="D1308" s="45"/>
      <c r="E1308" s="45"/>
      <c r="F1308" s="45">
        <f t="shared" si="354"/>
        <v>0</v>
      </c>
      <c r="G1308" s="3"/>
      <c r="H1308" s="3"/>
      <c r="I1308" s="39"/>
      <c r="J1308" s="45">
        <f t="shared" si="355"/>
        <v>0</v>
      </c>
      <c r="K1308" s="45">
        <f t="shared" si="356"/>
        <v>0</v>
      </c>
      <c r="L1308" s="3"/>
      <c r="M1308" s="72"/>
      <c r="N1308" s="73"/>
      <c r="O1308" s="45">
        <f t="shared" si="357"/>
        <v>0</v>
      </c>
      <c r="P1308" s="71"/>
      <c r="Q1308" s="74"/>
      <c r="R1308" s="74"/>
      <c r="S1308" s="75"/>
      <c r="T1308" s="76"/>
      <c r="U1308" s="70"/>
      <c r="V1308" s="3"/>
      <c r="W1308" s="3"/>
      <c r="X1308" s="3"/>
      <c r="Y1308" s="39"/>
      <c r="Z1308" s="91">
        <f t="shared" si="358"/>
        <v>0</v>
      </c>
      <c r="AA1308" s="92">
        <f t="shared" si="359"/>
        <v>0</v>
      </c>
      <c r="AB1308" s="71"/>
      <c r="AC1308" s="3"/>
      <c r="AD1308" s="71"/>
      <c r="AE1308" s="78"/>
      <c r="AF1308" s="78"/>
      <c r="AG1308" s="3"/>
      <c r="AH1308" s="3"/>
      <c r="AI1308" s="79"/>
      <c r="AJ1308" s="3"/>
      <c r="AK1308" s="71"/>
      <c r="AL1308" s="3"/>
      <c r="AM1308" s="71"/>
      <c r="AN1308" s="71"/>
      <c r="AO1308" s="3"/>
      <c r="AP1308" s="76"/>
      <c r="AQ1308" s="74"/>
      <c r="AR1308" s="3"/>
      <c r="AS1308" s="3"/>
      <c r="AT1308" s="3"/>
      <c r="AU1308" s="3"/>
      <c r="AV1308" s="3"/>
      <c r="AW1308" s="1"/>
      <c r="AX1308" s="1"/>
      <c r="AY1308" s="1">
        <f t="shared" si="360"/>
        <v>0</v>
      </c>
      <c r="AZ1308" s="3"/>
      <c r="BA1308" s="3"/>
      <c r="BB1308" s="3"/>
      <c r="BC1308" s="43" t="e">
        <f t="shared" si="361"/>
        <v>#DIV/0!</v>
      </c>
      <c r="BD1308" s="43" t="e">
        <f t="shared" si="362"/>
        <v>#DIV/0!</v>
      </c>
      <c r="BE1308" s="81">
        <f t="shared" si="363"/>
        <v>0</v>
      </c>
      <c r="BF1308" s="81">
        <f t="shared" si="364"/>
        <v>0</v>
      </c>
      <c r="BG1308" s="81">
        <f t="shared" si="365"/>
        <v>0</v>
      </c>
      <c r="BH1308" s="81">
        <f t="shared" si="366"/>
        <v>0</v>
      </c>
      <c r="BI1308" s="81">
        <f t="shared" si="367"/>
        <v>0</v>
      </c>
    </row>
    <row r="1309" spans="1:61" ht="17.25" thickTop="1" thickBot="1">
      <c r="A1309" s="70"/>
      <c r="B1309" s="71"/>
      <c r="C1309" s="3"/>
      <c r="D1309" s="45"/>
      <c r="E1309" s="45"/>
      <c r="F1309" s="45">
        <f t="shared" si="354"/>
        <v>0</v>
      </c>
      <c r="G1309" s="3"/>
      <c r="H1309" s="3"/>
      <c r="I1309" s="39"/>
      <c r="J1309" s="45">
        <f t="shared" si="355"/>
        <v>0</v>
      </c>
      <c r="K1309" s="45">
        <f t="shared" si="356"/>
        <v>0</v>
      </c>
      <c r="L1309" s="3"/>
      <c r="M1309" s="72"/>
      <c r="N1309" s="73"/>
      <c r="O1309" s="45">
        <f t="shared" si="357"/>
        <v>0</v>
      </c>
      <c r="P1309" s="71"/>
      <c r="Q1309" s="74"/>
      <c r="R1309" s="74"/>
      <c r="S1309" s="75"/>
      <c r="T1309" s="76"/>
      <c r="U1309" s="70"/>
      <c r="V1309" s="3"/>
      <c r="W1309" s="3"/>
      <c r="X1309" s="3"/>
      <c r="Y1309" s="39"/>
      <c r="Z1309" s="91">
        <f t="shared" si="358"/>
        <v>0</v>
      </c>
      <c r="AA1309" s="92">
        <f t="shared" si="359"/>
        <v>0</v>
      </c>
      <c r="AB1309" s="71"/>
      <c r="AC1309" s="3"/>
      <c r="AD1309" s="71"/>
      <c r="AE1309" s="78"/>
      <c r="AF1309" s="78"/>
      <c r="AG1309" s="3"/>
      <c r="AH1309" s="3"/>
      <c r="AI1309" s="79"/>
      <c r="AJ1309" s="3"/>
      <c r="AK1309" s="71"/>
      <c r="AL1309" s="3"/>
      <c r="AM1309" s="71"/>
      <c r="AN1309" s="71"/>
      <c r="AO1309" s="3"/>
      <c r="AP1309" s="76"/>
      <c r="AQ1309" s="74"/>
      <c r="AR1309" s="3"/>
      <c r="AS1309" s="3"/>
      <c r="AT1309" s="3"/>
      <c r="AU1309" s="3"/>
      <c r="AV1309" s="3"/>
      <c r="AW1309" s="1"/>
      <c r="AX1309" s="1"/>
      <c r="AY1309" s="1">
        <f t="shared" si="360"/>
        <v>0</v>
      </c>
      <c r="AZ1309" s="3"/>
      <c r="BA1309" s="3"/>
      <c r="BB1309" s="3"/>
      <c r="BC1309" s="43" t="e">
        <f t="shared" si="361"/>
        <v>#DIV/0!</v>
      </c>
      <c r="BD1309" s="43" t="e">
        <f t="shared" si="362"/>
        <v>#DIV/0!</v>
      </c>
      <c r="BE1309" s="81">
        <f t="shared" si="363"/>
        <v>0</v>
      </c>
      <c r="BF1309" s="81">
        <f t="shared" si="364"/>
        <v>0</v>
      </c>
      <c r="BG1309" s="81">
        <f t="shared" si="365"/>
        <v>0</v>
      </c>
      <c r="BH1309" s="81">
        <f t="shared" si="366"/>
        <v>0</v>
      </c>
      <c r="BI1309" s="81">
        <f t="shared" si="367"/>
        <v>0</v>
      </c>
    </row>
    <row r="1310" spans="1:61" ht="17.25" thickTop="1" thickBot="1">
      <c r="A1310" s="70"/>
      <c r="B1310" s="71"/>
      <c r="C1310" s="3"/>
      <c r="D1310" s="45"/>
      <c r="E1310" s="45"/>
      <c r="F1310" s="45">
        <f t="shared" si="354"/>
        <v>0</v>
      </c>
      <c r="G1310" s="3"/>
      <c r="H1310" s="3"/>
      <c r="I1310" s="39"/>
      <c r="J1310" s="45">
        <f t="shared" si="355"/>
        <v>0</v>
      </c>
      <c r="K1310" s="45">
        <f t="shared" si="356"/>
        <v>0</v>
      </c>
      <c r="L1310" s="3"/>
      <c r="M1310" s="72"/>
      <c r="N1310" s="73"/>
      <c r="O1310" s="45">
        <f t="shared" si="357"/>
        <v>0</v>
      </c>
      <c r="P1310" s="71"/>
      <c r="Q1310" s="74"/>
      <c r="R1310" s="74"/>
      <c r="S1310" s="75"/>
      <c r="T1310" s="76"/>
      <c r="U1310" s="70"/>
      <c r="V1310" s="3"/>
      <c r="W1310" s="3"/>
      <c r="X1310" s="3"/>
      <c r="Y1310" s="39"/>
      <c r="Z1310" s="91">
        <f t="shared" si="358"/>
        <v>0</v>
      </c>
      <c r="AA1310" s="92">
        <f t="shared" si="359"/>
        <v>0</v>
      </c>
      <c r="AB1310" s="71"/>
      <c r="AC1310" s="3"/>
      <c r="AD1310" s="71"/>
      <c r="AE1310" s="78"/>
      <c r="AF1310" s="78"/>
      <c r="AG1310" s="3"/>
      <c r="AH1310" s="3"/>
      <c r="AI1310" s="79"/>
      <c r="AJ1310" s="3"/>
      <c r="AK1310" s="71"/>
      <c r="AL1310" s="3"/>
      <c r="AM1310" s="71"/>
      <c r="AN1310" s="71"/>
      <c r="AO1310" s="3"/>
      <c r="AP1310" s="76"/>
      <c r="AQ1310" s="74"/>
      <c r="AR1310" s="3"/>
      <c r="AS1310" s="3"/>
      <c r="AT1310" s="3"/>
      <c r="AU1310" s="3"/>
      <c r="AV1310" s="3"/>
      <c r="AW1310" s="1"/>
      <c r="AX1310" s="1"/>
      <c r="AY1310" s="1">
        <f t="shared" si="360"/>
        <v>0</v>
      </c>
      <c r="AZ1310" s="3"/>
      <c r="BA1310" s="3"/>
      <c r="BB1310" s="3"/>
      <c r="BC1310" s="43" t="e">
        <f t="shared" si="361"/>
        <v>#DIV/0!</v>
      </c>
      <c r="BD1310" s="43" t="e">
        <f t="shared" si="362"/>
        <v>#DIV/0!</v>
      </c>
      <c r="BE1310" s="81">
        <f t="shared" si="363"/>
        <v>0</v>
      </c>
      <c r="BF1310" s="81">
        <f t="shared" si="364"/>
        <v>0</v>
      </c>
      <c r="BG1310" s="81">
        <f t="shared" si="365"/>
        <v>0</v>
      </c>
      <c r="BH1310" s="81">
        <f t="shared" si="366"/>
        <v>0</v>
      </c>
      <c r="BI1310" s="81">
        <f t="shared" si="367"/>
        <v>0</v>
      </c>
    </row>
    <row r="1311" spans="1:61" ht="17.25" thickTop="1" thickBot="1">
      <c r="A1311" s="70"/>
      <c r="B1311" s="71"/>
      <c r="C1311" s="3"/>
      <c r="D1311" s="45"/>
      <c r="E1311" s="45"/>
      <c r="F1311" s="45">
        <f t="shared" si="354"/>
        <v>0</v>
      </c>
      <c r="G1311" s="3"/>
      <c r="H1311" s="3"/>
      <c r="I1311" s="39"/>
      <c r="J1311" s="45">
        <f t="shared" si="355"/>
        <v>0</v>
      </c>
      <c r="K1311" s="45">
        <f t="shared" si="356"/>
        <v>0</v>
      </c>
      <c r="L1311" s="3"/>
      <c r="M1311" s="72"/>
      <c r="N1311" s="73"/>
      <c r="O1311" s="45">
        <f t="shared" si="357"/>
        <v>0</v>
      </c>
      <c r="P1311" s="71"/>
      <c r="Q1311" s="74"/>
      <c r="R1311" s="74"/>
      <c r="S1311" s="75"/>
      <c r="T1311" s="76"/>
      <c r="U1311" s="70"/>
      <c r="V1311" s="3"/>
      <c r="W1311" s="3"/>
      <c r="X1311" s="3"/>
      <c r="Y1311" s="39"/>
      <c r="Z1311" s="91">
        <f t="shared" si="358"/>
        <v>0</v>
      </c>
      <c r="AA1311" s="92">
        <f t="shared" si="359"/>
        <v>0</v>
      </c>
      <c r="AB1311" s="71"/>
      <c r="AC1311" s="3"/>
      <c r="AD1311" s="71"/>
      <c r="AE1311" s="78"/>
      <c r="AF1311" s="78"/>
      <c r="AG1311" s="3"/>
      <c r="AH1311" s="3"/>
      <c r="AI1311" s="79"/>
      <c r="AJ1311" s="3"/>
      <c r="AK1311" s="71"/>
      <c r="AL1311" s="3"/>
      <c r="AM1311" s="71"/>
      <c r="AN1311" s="71"/>
      <c r="AO1311" s="3"/>
      <c r="AP1311" s="76"/>
      <c r="AQ1311" s="74"/>
      <c r="AR1311" s="3"/>
      <c r="AS1311" s="3"/>
      <c r="AT1311" s="3"/>
      <c r="AU1311" s="3"/>
      <c r="AV1311" s="3"/>
      <c r="AW1311" s="1"/>
      <c r="AX1311" s="1"/>
      <c r="AY1311" s="1">
        <f t="shared" si="360"/>
        <v>0</v>
      </c>
      <c r="AZ1311" s="3"/>
      <c r="BA1311" s="3"/>
      <c r="BB1311" s="3"/>
      <c r="BC1311" s="43" t="e">
        <f t="shared" si="361"/>
        <v>#DIV/0!</v>
      </c>
      <c r="BD1311" s="43" t="e">
        <f t="shared" si="362"/>
        <v>#DIV/0!</v>
      </c>
      <c r="BE1311" s="81">
        <f t="shared" si="363"/>
        <v>0</v>
      </c>
      <c r="BF1311" s="81">
        <f t="shared" si="364"/>
        <v>0</v>
      </c>
      <c r="BG1311" s="81">
        <f t="shared" si="365"/>
        <v>0</v>
      </c>
      <c r="BH1311" s="81">
        <f t="shared" si="366"/>
        <v>0</v>
      </c>
      <c r="BI1311" s="81">
        <f t="shared" si="367"/>
        <v>0</v>
      </c>
    </row>
    <row r="1312" spans="1:61" ht="17.25" thickTop="1" thickBot="1">
      <c r="A1312" s="70"/>
      <c r="B1312" s="71"/>
      <c r="C1312" s="3"/>
      <c r="D1312" s="45"/>
      <c r="E1312" s="45"/>
      <c r="F1312" s="45">
        <f t="shared" si="354"/>
        <v>0</v>
      </c>
      <c r="G1312" s="3"/>
      <c r="H1312" s="3"/>
      <c r="I1312" s="39"/>
      <c r="J1312" s="45">
        <f t="shared" si="355"/>
        <v>0</v>
      </c>
      <c r="K1312" s="45">
        <f t="shared" si="356"/>
        <v>0</v>
      </c>
      <c r="L1312" s="3"/>
      <c r="M1312" s="72"/>
      <c r="N1312" s="73"/>
      <c r="O1312" s="45">
        <f t="shared" si="357"/>
        <v>0</v>
      </c>
      <c r="P1312" s="71"/>
      <c r="Q1312" s="74"/>
      <c r="R1312" s="74"/>
      <c r="S1312" s="75"/>
      <c r="T1312" s="76"/>
      <c r="U1312" s="70"/>
      <c r="V1312" s="3"/>
      <c r="W1312" s="3"/>
      <c r="X1312" s="3"/>
      <c r="Y1312" s="39"/>
      <c r="Z1312" s="91">
        <f t="shared" si="358"/>
        <v>0</v>
      </c>
      <c r="AA1312" s="92">
        <f t="shared" si="359"/>
        <v>0</v>
      </c>
      <c r="AB1312" s="71"/>
      <c r="AC1312" s="3"/>
      <c r="AD1312" s="71"/>
      <c r="AE1312" s="78"/>
      <c r="AF1312" s="78"/>
      <c r="AG1312" s="3"/>
      <c r="AH1312" s="3"/>
      <c r="AI1312" s="79"/>
      <c r="AJ1312" s="3"/>
      <c r="AK1312" s="71"/>
      <c r="AL1312" s="3"/>
      <c r="AM1312" s="71"/>
      <c r="AN1312" s="71"/>
      <c r="AO1312" s="3"/>
      <c r="AP1312" s="76"/>
      <c r="AQ1312" s="74"/>
      <c r="AR1312" s="3"/>
      <c r="AS1312" s="3"/>
      <c r="AT1312" s="3"/>
      <c r="AU1312" s="3"/>
      <c r="AV1312" s="3"/>
      <c r="AW1312" s="1"/>
      <c r="AX1312" s="1"/>
      <c r="AY1312" s="1">
        <f t="shared" si="360"/>
        <v>0</v>
      </c>
      <c r="AZ1312" s="3"/>
      <c r="BA1312" s="3"/>
      <c r="BB1312" s="3"/>
      <c r="BC1312" s="43" t="e">
        <f t="shared" si="361"/>
        <v>#DIV/0!</v>
      </c>
      <c r="BD1312" s="43" t="e">
        <f t="shared" si="362"/>
        <v>#DIV/0!</v>
      </c>
      <c r="BE1312" s="81">
        <f t="shared" si="363"/>
        <v>0</v>
      </c>
      <c r="BF1312" s="81">
        <f t="shared" si="364"/>
        <v>0</v>
      </c>
      <c r="BG1312" s="81">
        <f t="shared" si="365"/>
        <v>0</v>
      </c>
      <c r="BH1312" s="81">
        <f t="shared" si="366"/>
        <v>0</v>
      </c>
      <c r="BI1312" s="81">
        <f t="shared" si="367"/>
        <v>0</v>
      </c>
    </row>
    <row r="1313" spans="1:61" ht="17.25" thickTop="1" thickBot="1">
      <c r="A1313" s="70"/>
      <c r="B1313" s="71"/>
      <c r="C1313" s="3"/>
      <c r="D1313" s="45"/>
      <c r="E1313" s="45"/>
      <c r="F1313" s="45">
        <f t="shared" si="354"/>
        <v>0</v>
      </c>
      <c r="G1313" s="3"/>
      <c r="H1313" s="3"/>
      <c r="I1313" s="39"/>
      <c r="J1313" s="45">
        <f t="shared" si="355"/>
        <v>0</v>
      </c>
      <c r="K1313" s="45">
        <f t="shared" si="356"/>
        <v>0</v>
      </c>
      <c r="L1313" s="3"/>
      <c r="M1313" s="72"/>
      <c r="N1313" s="73"/>
      <c r="O1313" s="45">
        <f t="shared" si="357"/>
        <v>0</v>
      </c>
      <c r="P1313" s="71"/>
      <c r="Q1313" s="74"/>
      <c r="R1313" s="74"/>
      <c r="S1313" s="75"/>
      <c r="T1313" s="76"/>
      <c r="U1313" s="70"/>
      <c r="V1313" s="3"/>
      <c r="W1313" s="3"/>
      <c r="X1313" s="3"/>
      <c r="Y1313" s="39"/>
      <c r="Z1313" s="91">
        <f t="shared" si="358"/>
        <v>0</v>
      </c>
      <c r="AA1313" s="92">
        <f t="shared" si="359"/>
        <v>0</v>
      </c>
      <c r="AB1313" s="71"/>
      <c r="AC1313" s="3"/>
      <c r="AD1313" s="71"/>
      <c r="AE1313" s="78"/>
      <c r="AF1313" s="78"/>
      <c r="AG1313" s="3"/>
      <c r="AH1313" s="3"/>
      <c r="AI1313" s="79"/>
      <c r="AJ1313" s="3"/>
      <c r="AK1313" s="71"/>
      <c r="AL1313" s="3"/>
      <c r="AM1313" s="71"/>
      <c r="AN1313" s="71"/>
      <c r="AO1313" s="3"/>
      <c r="AP1313" s="76"/>
      <c r="AQ1313" s="74"/>
      <c r="AR1313" s="3"/>
      <c r="AS1313" s="3"/>
      <c r="AT1313" s="3"/>
      <c r="AU1313" s="3"/>
      <c r="AV1313" s="3"/>
      <c r="AW1313" s="1"/>
      <c r="AX1313" s="1"/>
      <c r="AY1313" s="1">
        <f t="shared" si="360"/>
        <v>0</v>
      </c>
      <c r="AZ1313" s="3"/>
      <c r="BA1313" s="3"/>
      <c r="BB1313" s="3"/>
      <c r="BC1313" s="43" t="e">
        <f t="shared" si="361"/>
        <v>#DIV/0!</v>
      </c>
      <c r="BD1313" s="43" t="e">
        <f t="shared" si="362"/>
        <v>#DIV/0!</v>
      </c>
      <c r="BE1313" s="81">
        <f t="shared" si="363"/>
        <v>0</v>
      </c>
      <c r="BF1313" s="81">
        <f t="shared" si="364"/>
        <v>0</v>
      </c>
      <c r="BG1313" s="81">
        <f t="shared" si="365"/>
        <v>0</v>
      </c>
      <c r="BH1313" s="81">
        <f t="shared" si="366"/>
        <v>0</v>
      </c>
      <c r="BI1313" s="81">
        <f t="shared" si="367"/>
        <v>0</v>
      </c>
    </row>
    <row r="1314" spans="1:61" ht="17.25" thickTop="1" thickBot="1">
      <c r="A1314" s="70"/>
      <c r="B1314" s="71"/>
      <c r="C1314" s="3"/>
      <c r="D1314" s="45"/>
      <c r="E1314" s="45"/>
      <c r="F1314" s="45">
        <f t="shared" si="354"/>
        <v>0</v>
      </c>
      <c r="G1314" s="3"/>
      <c r="H1314" s="3"/>
      <c r="I1314" s="39"/>
      <c r="J1314" s="45">
        <f t="shared" si="355"/>
        <v>0</v>
      </c>
      <c r="K1314" s="45">
        <f t="shared" si="356"/>
        <v>0</v>
      </c>
      <c r="L1314" s="3"/>
      <c r="M1314" s="72"/>
      <c r="N1314" s="73"/>
      <c r="O1314" s="45">
        <f t="shared" si="357"/>
        <v>0</v>
      </c>
      <c r="P1314" s="71"/>
      <c r="Q1314" s="74"/>
      <c r="R1314" s="74"/>
      <c r="S1314" s="75"/>
      <c r="T1314" s="76"/>
      <c r="U1314" s="70"/>
      <c r="V1314" s="3"/>
      <c r="W1314" s="3"/>
      <c r="X1314" s="3"/>
      <c r="Y1314" s="39"/>
      <c r="Z1314" s="91">
        <f t="shared" si="358"/>
        <v>0</v>
      </c>
      <c r="AA1314" s="92">
        <f t="shared" si="359"/>
        <v>0</v>
      </c>
      <c r="AB1314" s="71"/>
      <c r="AC1314" s="3"/>
      <c r="AD1314" s="71"/>
      <c r="AE1314" s="78"/>
      <c r="AF1314" s="78"/>
      <c r="AG1314" s="3"/>
      <c r="AH1314" s="3"/>
      <c r="AI1314" s="79"/>
      <c r="AJ1314" s="3"/>
      <c r="AK1314" s="71"/>
      <c r="AL1314" s="3"/>
      <c r="AM1314" s="71"/>
      <c r="AN1314" s="71"/>
      <c r="AO1314" s="3"/>
      <c r="AP1314" s="76"/>
      <c r="AQ1314" s="74"/>
      <c r="AR1314" s="3"/>
      <c r="AS1314" s="3"/>
      <c r="AT1314" s="3"/>
      <c r="AU1314" s="3"/>
      <c r="AV1314" s="3"/>
      <c r="AW1314" s="1"/>
      <c r="AX1314" s="1"/>
      <c r="AY1314" s="1">
        <f t="shared" si="360"/>
        <v>0</v>
      </c>
      <c r="AZ1314" s="3"/>
      <c r="BA1314" s="3"/>
      <c r="BB1314" s="3"/>
      <c r="BC1314" s="43" t="e">
        <f t="shared" si="361"/>
        <v>#DIV/0!</v>
      </c>
      <c r="BD1314" s="43" t="e">
        <f t="shared" si="362"/>
        <v>#DIV/0!</v>
      </c>
      <c r="BE1314" s="81">
        <f t="shared" si="363"/>
        <v>0</v>
      </c>
      <c r="BF1314" s="81">
        <f t="shared" si="364"/>
        <v>0</v>
      </c>
      <c r="BG1314" s="81">
        <f t="shared" si="365"/>
        <v>0</v>
      </c>
      <c r="BH1314" s="81">
        <f t="shared" si="366"/>
        <v>0</v>
      </c>
      <c r="BI1314" s="81">
        <f t="shared" si="367"/>
        <v>0</v>
      </c>
    </row>
    <row r="1315" spans="1:61" ht="17.25" thickTop="1" thickBot="1">
      <c r="A1315" s="70"/>
      <c r="B1315" s="71"/>
      <c r="C1315" s="3"/>
      <c r="D1315" s="45"/>
      <c r="E1315" s="45"/>
      <c r="F1315" s="45">
        <f t="shared" si="354"/>
        <v>0</v>
      </c>
      <c r="G1315" s="3"/>
      <c r="H1315" s="3"/>
      <c r="I1315" s="39"/>
      <c r="J1315" s="45">
        <f t="shared" si="355"/>
        <v>0</v>
      </c>
      <c r="K1315" s="45">
        <f t="shared" si="356"/>
        <v>0</v>
      </c>
      <c r="L1315" s="3"/>
      <c r="M1315" s="72"/>
      <c r="N1315" s="73"/>
      <c r="O1315" s="45">
        <f t="shared" si="357"/>
        <v>0</v>
      </c>
      <c r="P1315" s="71"/>
      <c r="Q1315" s="74"/>
      <c r="R1315" s="74"/>
      <c r="S1315" s="75"/>
      <c r="T1315" s="76"/>
      <c r="U1315" s="70"/>
      <c r="V1315" s="3"/>
      <c r="W1315" s="3"/>
      <c r="X1315" s="3"/>
      <c r="Y1315" s="39"/>
      <c r="Z1315" s="91">
        <f t="shared" si="358"/>
        <v>0</v>
      </c>
      <c r="AA1315" s="92">
        <f t="shared" si="359"/>
        <v>0</v>
      </c>
      <c r="AB1315" s="71"/>
      <c r="AC1315" s="3"/>
      <c r="AD1315" s="71"/>
      <c r="AE1315" s="78"/>
      <c r="AF1315" s="78"/>
      <c r="AG1315" s="3"/>
      <c r="AH1315" s="3"/>
      <c r="AI1315" s="79"/>
      <c r="AJ1315" s="3"/>
      <c r="AK1315" s="71"/>
      <c r="AL1315" s="3"/>
      <c r="AM1315" s="71"/>
      <c r="AN1315" s="71"/>
      <c r="AO1315" s="3"/>
      <c r="AP1315" s="76"/>
      <c r="AQ1315" s="74"/>
      <c r="AR1315" s="3"/>
      <c r="AS1315" s="3"/>
      <c r="AT1315" s="3"/>
      <c r="AU1315" s="3"/>
      <c r="AV1315" s="3"/>
      <c r="AW1315" s="1"/>
      <c r="AX1315" s="1"/>
      <c r="AY1315" s="1">
        <f t="shared" si="360"/>
        <v>0</v>
      </c>
      <c r="AZ1315" s="3"/>
      <c r="BA1315" s="3"/>
      <c r="BB1315" s="3"/>
      <c r="BC1315" s="43" t="e">
        <f t="shared" si="361"/>
        <v>#DIV/0!</v>
      </c>
      <c r="BD1315" s="43" t="e">
        <f t="shared" si="362"/>
        <v>#DIV/0!</v>
      </c>
      <c r="BE1315" s="81">
        <f t="shared" si="363"/>
        <v>0</v>
      </c>
      <c r="BF1315" s="81">
        <f t="shared" si="364"/>
        <v>0</v>
      </c>
      <c r="BG1315" s="81">
        <f t="shared" si="365"/>
        <v>0</v>
      </c>
      <c r="BH1315" s="81">
        <f t="shared" si="366"/>
        <v>0</v>
      </c>
      <c r="BI1315" s="81">
        <f t="shared" si="367"/>
        <v>0</v>
      </c>
    </row>
    <row r="1316" spans="1:61" ht="17.25" thickTop="1" thickBot="1">
      <c r="A1316" s="70"/>
      <c r="B1316" s="71"/>
      <c r="C1316" s="3"/>
      <c r="D1316" s="45"/>
      <c r="E1316" s="45"/>
      <c r="F1316" s="45">
        <f t="shared" si="354"/>
        <v>0</v>
      </c>
      <c r="G1316" s="3"/>
      <c r="H1316" s="3"/>
      <c r="I1316" s="39"/>
      <c r="J1316" s="45">
        <f t="shared" si="355"/>
        <v>0</v>
      </c>
      <c r="K1316" s="45">
        <f t="shared" si="356"/>
        <v>0</v>
      </c>
      <c r="L1316" s="3"/>
      <c r="M1316" s="72"/>
      <c r="N1316" s="73"/>
      <c r="O1316" s="45">
        <f t="shared" si="357"/>
        <v>0</v>
      </c>
      <c r="P1316" s="71"/>
      <c r="Q1316" s="74"/>
      <c r="R1316" s="74"/>
      <c r="S1316" s="75"/>
      <c r="T1316" s="76"/>
      <c r="U1316" s="70"/>
      <c r="V1316" s="3"/>
      <c r="W1316" s="3"/>
      <c r="X1316" s="3"/>
      <c r="Y1316" s="39"/>
      <c r="Z1316" s="91">
        <f t="shared" si="358"/>
        <v>0</v>
      </c>
      <c r="AA1316" s="92">
        <f t="shared" si="359"/>
        <v>0</v>
      </c>
      <c r="AB1316" s="71"/>
      <c r="AC1316" s="3"/>
      <c r="AD1316" s="71"/>
      <c r="AE1316" s="78"/>
      <c r="AF1316" s="78"/>
      <c r="AG1316" s="3"/>
      <c r="AH1316" s="3"/>
      <c r="AI1316" s="79"/>
      <c r="AJ1316" s="3"/>
      <c r="AK1316" s="71"/>
      <c r="AL1316" s="3"/>
      <c r="AM1316" s="71"/>
      <c r="AN1316" s="71"/>
      <c r="AO1316" s="3"/>
      <c r="AP1316" s="76"/>
      <c r="AQ1316" s="74"/>
      <c r="AR1316" s="3"/>
      <c r="AS1316" s="3"/>
      <c r="AT1316" s="3"/>
      <c r="AU1316" s="3"/>
      <c r="AV1316" s="3"/>
      <c r="AW1316" s="1"/>
      <c r="AX1316" s="1"/>
      <c r="AY1316" s="1">
        <f t="shared" si="360"/>
        <v>0</v>
      </c>
      <c r="AZ1316" s="3"/>
      <c r="BA1316" s="3"/>
      <c r="BB1316" s="3"/>
      <c r="BC1316" s="43" t="e">
        <f t="shared" si="361"/>
        <v>#DIV/0!</v>
      </c>
      <c r="BD1316" s="43" t="e">
        <f t="shared" si="362"/>
        <v>#DIV/0!</v>
      </c>
      <c r="BE1316" s="81">
        <f t="shared" si="363"/>
        <v>0</v>
      </c>
      <c r="BF1316" s="81">
        <f t="shared" si="364"/>
        <v>0</v>
      </c>
      <c r="BG1316" s="81">
        <f t="shared" si="365"/>
        <v>0</v>
      </c>
      <c r="BH1316" s="81">
        <f t="shared" si="366"/>
        <v>0</v>
      </c>
      <c r="BI1316" s="81">
        <f t="shared" si="367"/>
        <v>0</v>
      </c>
    </row>
    <row r="1317" spans="1:61" ht="17.25" thickTop="1" thickBot="1">
      <c r="A1317" s="70"/>
      <c r="B1317" s="71"/>
      <c r="C1317" s="3"/>
      <c r="D1317" s="45"/>
      <c r="E1317" s="45"/>
      <c r="F1317" s="45">
        <f t="shared" si="354"/>
        <v>0</v>
      </c>
      <c r="G1317" s="3"/>
      <c r="H1317" s="3"/>
      <c r="I1317" s="39"/>
      <c r="J1317" s="45">
        <f t="shared" si="355"/>
        <v>0</v>
      </c>
      <c r="K1317" s="45">
        <f t="shared" si="356"/>
        <v>0</v>
      </c>
      <c r="L1317" s="3"/>
      <c r="M1317" s="72"/>
      <c r="N1317" s="73"/>
      <c r="O1317" s="45">
        <f t="shared" si="357"/>
        <v>0</v>
      </c>
      <c r="P1317" s="71"/>
      <c r="Q1317" s="74"/>
      <c r="R1317" s="74"/>
      <c r="S1317" s="75"/>
      <c r="T1317" s="76"/>
      <c r="U1317" s="70"/>
      <c r="V1317" s="3"/>
      <c r="W1317" s="3"/>
      <c r="X1317" s="3"/>
      <c r="Y1317" s="39"/>
      <c r="Z1317" s="91">
        <f t="shared" si="358"/>
        <v>0</v>
      </c>
      <c r="AA1317" s="92">
        <f t="shared" si="359"/>
        <v>0</v>
      </c>
      <c r="AB1317" s="71"/>
      <c r="AC1317" s="3"/>
      <c r="AD1317" s="71"/>
      <c r="AE1317" s="78"/>
      <c r="AF1317" s="78"/>
      <c r="AG1317" s="3"/>
      <c r="AH1317" s="3"/>
      <c r="AI1317" s="79"/>
      <c r="AJ1317" s="3"/>
      <c r="AK1317" s="71"/>
      <c r="AL1317" s="3"/>
      <c r="AM1317" s="71"/>
      <c r="AN1317" s="71"/>
      <c r="AO1317" s="3"/>
      <c r="AP1317" s="76"/>
      <c r="AQ1317" s="74"/>
      <c r="AR1317" s="3"/>
      <c r="AS1317" s="3"/>
      <c r="AT1317" s="3"/>
      <c r="AU1317" s="3"/>
      <c r="AV1317" s="3"/>
      <c r="AW1317" s="1"/>
      <c r="AX1317" s="1"/>
      <c r="AY1317" s="1">
        <f t="shared" si="360"/>
        <v>0</v>
      </c>
      <c r="AZ1317" s="3"/>
      <c r="BA1317" s="3"/>
      <c r="BB1317" s="3"/>
      <c r="BC1317" s="43" t="e">
        <f t="shared" si="361"/>
        <v>#DIV/0!</v>
      </c>
      <c r="BD1317" s="43" t="e">
        <f t="shared" si="362"/>
        <v>#DIV/0!</v>
      </c>
      <c r="BE1317" s="81">
        <f t="shared" si="363"/>
        <v>0</v>
      </c>
      <c r="BF1317" s="81">
        <f t="shared" si="364"/>
        <v>0</v>
      </c>
      <c r="BG1317" s="81">
        <f t="shared" si="365"/>
        <v>0</v>
      </c>
      <c r="BH1317" s="81">
        <f t="shared" si="366"/>
        <v>0</v>
      </c>
      <c r="BI1317" s="81">
        <f t="shared" si="367"/>
        <v>0</v>
      </c>
    </row>
    <row r="1318" spans="1:61" ht="17.25" thickTop="1" thickBot="1">
      <c r="A1318" s="70"/>
      <c r="B1318" s="71"/>
      <c r="C1318" s="3"/>
      <c r="D1318" s="45"/>
      <c r="E1318" s="45"/>
      <c r="F1318" s="45">
        <f t="shared" si="354"/>
        <v>0</v>
      </c>
      <c r="G1318" s="3"/>
      <c r="H1318" s="3"/>
      <c r="I1318" s="39"/>
      <c r="J1318" s="45">
        <f t="shared" si="355"/>
        <v>0</v>
      </c>
      <c r="K1318" s="45">
        <f t="shared" si="356"/>
        <v>0</v>
      </c>
      <c r="L1318" s="3"/>
      <c r="M1318" s="72"/>
      <c r="N1318" s="73"/>
      <c r="O1318" s="45">
        <f t="shared" si="357"/>
        <v>0</v>
      </c>
      <c r="P1318" s="71"/>
      <c r="Q1318" s="74"/>
      <c r="R1318" s="74"/>
      <c r="S1318" s="75"/>
      <c r="T1318" s="76"/>
      <c r="U1318" s="70"/>
      <c r="V1318" s="3"/>
      <c r="W1318" s="3"/>
      <c r="X1318" s="3"/>
      <c r="Y1318" s="39"/>
      <c r="Z1318" s="91">
        <f t="shared" si="358"/>
        <v>0</v>
      </c>
      <c r="AA1318" s="92">
        <f t="shared" si="359"/>
        <v>0</v>
      </c>
      <c r="AB1318" s="71"/>
      <c r="AC1318" s="3"/>
      <c r="AD1318" s="71"/>
      <c r="AE1318" s="78"/>
      <c r="AF1318" s="78"/>
      <c r="AG1318" s="3"/>
      <c r="AH1318" s="3"/>
      <c r="AI1318" s="79"/>
      <c r="AJ1318" s="3"/>
      <c r="AK1318" s="71"/>
      <c r="AL1318" s="3"/>
      <c r="AM1318" s="71"/>
      <c r="AN1318" s="71"/>
      <c r="AO1318" s="3"/>
      <c r="AP1318" s="76"/>
      <c r="AQ1318" s="74"/>
      <c r="AR1318" s="3"/>
      <c r="AS1318" s="3"/>
      <c r="AT1318" s="3"/>
      <c r="AU1318" s="3"/>
      <c r="AV1318" s="3"/>
      <c r="AW1318" s="1"/>
      <c r="AX1318" s="1"/>
      <c r="AY1318" s="1">
        <f t="shared" si="360"/>
        <v>0</v>
      </c>
      <c r="AZ1318" s="3"/>
      <c r="BA1318" s="3"/>
      <c r="BB1318" s="3"/>
      <c r="BC1318" s="43" t="e">
        <f t="shared" si="361"/>
        <v>#DIV/0!</v>
      </c>
      <c r="BD1318" s="43" t="e">
        <f t="shared" si="362"/>
        <v>#DIV/0!</v>
      </c>
      <c r="BE1318" s="81">
        <f t="shared" si="363"/>
        <v>0</v>
      </c>
      <c r="BF1318" s="81">
        <f t="shared" si="364"/>
        <v>0</v>
      </c>
      <c r="BG1318" s="81">
        <f t="shared" si="365"/>
        <v>0</v>
      </c>
      <c r="BH1318" s="81">
        <f t="shared" si="366"/>
        <v>0</v>
      </c>
      <c r="BI1318" s="81">
        <f t="shared" si="367"/>
        <v>0</v>
      </c>
    </row>
    <row r="1319" spans="1:61" ht="17.25" thickTop="1" thickBot="1">
      <c r="A1319" s="70"/>
      <c r="B1319" s="71"/>
      <c r="C1319" s="3"/>
      <c r="D1319" s="45"/>
      <c r="E1319" s="45"/>
      <c r="F1319" s="45">
        <f t="shared" si="354"/>
        <v>0</v>
      </c>
      <c r="G1319" s="3"/>
      <c r="H1319" s="3"/>
      <c r="I1319" s="39"/>
      <c r="J1319" s="45">
        <f t="shared" si="355"/>
        <v>0</v>
      </c>
      <c r="K1319" s="45">
        <f t="shared" si="356"/>
        <v>0</v>
      </c>
      <c r="L1319" s="3"/>
      <c r="M1319" s="72"/>
      <c r="N1319" s="73"/>
      <c r="O1319" s="45">
        <f t="shared" si="357"/>
        <v>0</v>
      </c>
      <c r="P1319" s="71"/>
      <c r="Q1319" s="74"/>
      <c r="R1319" s="74"/>
      <c r="S1319" s="75"/>
      <c r="T1319" s="76"/>
      <c r="U1319" s="70"/>
      <c r="V1319" s="3"/>
      <c r="W1319" s="3"/>
      <c r="X1319" s="3"/>
      <c r="Y1319" s="39"/>
      <c r="Z1319" s="91">
        <f t="shared" si="358"/>
        <v>0</v>
      </c>
      <c r="AA1319" s="92">
        <f t="shared" si="359"/>
        <v>0</v>
      </c>
      <c r="AB1319" s="71"/>
      <c r="AC1319" s="3"/>
      <c r="AD1319" s="71"/>
      <c r="AE1319" s="78"/>
      <c r="AF1319" s="78"/>
      <c r="AG1319" s="3"/>
      <c r="AH1319" s="3"/>
      <c r="AI1319" s="79"/>
      <c r="AJ1319" s="3"/>
      <c r="AK1319" s="71"/>
      <c r="AL1319" s="3"/>
      <c r="AM1319" s="71"/>
      <c r="AN1319" s="71"/>
      <c r="AO1319" s="3"/>
      <c r="AP1319" s="76"/>
      <c r="AQ1319" s="74"/>
      <c r="AR1319" s="3"/>
      <c r="AS1319" s="3"/>
      <c r="AT1319" s="3"/>
      <c r="AU1319" s="3"/>
      <c r="AV1319" s="3"/>
      <c r="AW1319" s="1"/>
      <c r="AX1319" s="1"/>
      <c r="AY1319" s="1">
        <f t="shared" si="360"/>
        <v>0</v>
      </c>
      <c r="AZ1319" s="3"/>
      <c r="BA1319" s="3"/>
      <c r="BB1319" s="3"/>
      <c r="BC1319" s="43" t="e">
        <f t="shared" si="361"/>
        <v>#DIV/0!</v>
      </c>
      <c r="BD1319" s="43" t="e">
        <f t="shared" si="362"/>
        <v>#DIV/0!</v>
      </c>
      <c r="BE1319" s="81">
        <f t="shared" si="363"/>
        <v>0</v>
      </c>
      <c r="BF1319" s="81">
        <f t="shared" si="364"/>
        <v>0</v>
      </c>
      <c r="BG1319" s="81">
        <f t="shared" si="365"/>
        <v>0</v>
      </c>
      <c r="BH1319" s="81">
        <f t="shared" si="366"/>
        <v>0</v>
      </c>
      <c r="BI1319" s="81">
        <f t="shared" si="367"/>
        <v>0</v>
      </c>
    </row>
    <row r="1320" spans="1:61" ht="17.25" thickTop="1" thickBot="1">
      <c r="A1320" s="70"/>
      <c r="B1320" s="71"/>
      <c r="C1320" s="3"/>
      <c r="D1320" s="45"/>
      <c r="E1320" s="45"/>
      <c r="F1320" s="45">
        <f t="shared" si="354"/>
        <v>0</v>
      </c>
      <c r="G1320" s="3"/>
      <c r="H1320" s="3"/>
      <c r="I1320" s="39"/>
      <c r="J1320" s="45">
        <f t="shared" si="355"/>
        <v>0</v>
      </c>
      <c r="K1320" s="45">
        <f t="shared" si="356"/>
        <v>0</v>
      </c>
      <c r="L1320" s="3"/>
      <c r="M1320" s="72"/>
      <c r="N1320" s="73"/>
      <c r="O1320" s="45">
        <f t="shared" si="357"/>
        <v>0</v>
      </c>
      <c r="P1320" s="71"/>
      <c r="Q1320" s="74"/>
      <c r="R1320" s="74"/>
      <c r="S1320" s="75"/>
      <c r="T1320" s="76"/>
      <c r="U1320" s="70"/>
      <c r="V1320" s="3"/>
      <c r="W1320" s="3"/>
      <c r="X1320" s="3"/>
      <c r="Y1320" s="39"/>
      <c r="Z1320" s="91">
        <f t="shared" si="358"/>
        <v>0</v>
      </c>
      <c r="AA1320" s="92">
        <f t="shared" si="359"/>
        <v>0</v>
      </c>
      <c r="AB1320" s="71"/>
      <c r="AC1320" s="3"/>
      <c r="AD1320" s="71"/>
      <c r="AE1320" s="78"/>
      <c r="AF1320" s="78"/>
      <c r="AG1320" s="3"/>
      <c r="AH1320" s="3"/>
      <c r="AI1320" s="79"/>
      <c r="AJ1320" s="3"/>
      <c r="AK1320" s="71"/>
      <c r="AL1320" s="3"/>
      <c r="AM1320" s="71"/>
      <c r="AN1320" s="71"/>
      <c r="AO1320" s="3"/>
      <c r="AP1320" s="76"/>
      <c r="AQ1320" s="74"/>
      <c r="AR1320" s="3"/>
      <c r="AS1320" s="3"/>
      <c r="AT1320" s="3"/>
      <c r="AU1320" s="3"/>
      <c r="AV1320" s="3"/>
      <c r="AW1320" s="1"/>
      <c r="AX1320" s="1"/>
      <c r="AY1320" s="1">
        <f t="shared" si="360"/>
        <v>0</v>
      </c>
      <c r="AZ1320" s="3"/>
      <c r="BA1320" s="3"/>
      <c r="BB1320" s="3"/>
      <c r="BC1320" s="43" t="e">
        <f t="shared" si="361"/>
        <v>#DIV/0!</v>
      </c>
      <c r="BD1320" s="43" t="e">
        <f t="shared" si="362"/>
        <v>#DIV/0!</v>
      </c>
      <c r="BE1320" s="81">
        <f t="shared" si="363"/>
        <v>0</v>
      </c>
      <c r="BF1320" s="81">
        <f t="shared" si="364"/>
        <v>0</v>
      </c>
      <c r="BG1320" s="81">
        <f t="shared" si="365"/>
        <v>0</v>
      </c>
      <c r="BH1320" s="81">
        <f t="shared" si="366"/>
        <v>0</v>
      </c>
      <c r="BI1320" s="81">
        <f t="shared" si="367"/>
        <v>0</v>
      </c>
    </row>
    <row r="1321" spans="1:61" ht="17.25" thickTop="1" thickBot="1">
      <c r="A1321" s="70"/>
      <c r="B1321" s="71"/>
      <c r="C1321" s="3"/>
      <c r="D1321" s="45"/>
      <c r="E1321" s="45"/>
      <c r="F1321" s="45">
        <f t="shared" si="354"/>
        <v>0</v>
      </c>
      <c r="G1321" s="3"/>
      <c r="H1321" s="3"/>
      <c r="I1321" s="39"/>
      <c r="J1321" s="45">
        <f t="shared" si="355"/>
        <v>0</v>
      </c>
      <c r="K1321" s="45">
        <f t="shared" si="356"/>
        <v>0</v>
      </c>
      <c r="L1321" s="3"/>
      <c r="M1321" s="72"/>
      <c r="N1321" s="73"/>
      <c r="O1321" s="45">
        <f t="shared" si="357"/>
        <v>0</v>
      </c>
      <c r="P1321" s="71"/>
      <c r="Q1321" s="74"/>
      <c r="R1321" s="74"/>
      <c r="S1321" s="75"/>
      <c r="T1321" s="76"/>
      <c r="U1321" s="70"/>
      <c r="V1321" s="3"/>
      <c r="W1321" s="3"/>
      <c r="X1321" s="3"/>
      <c r="Y1321" s="39"/>
      <c r="Z1321" s="91">
        <f t="shared" si="358"/>
        <v>0</v>
      </c>
      <c r="AA1321" s="92">
        <f t="shared" si="359"/>
        <v>0</v>
      </c>
      <c r="AB1321" s="71"/>
      <c r="AC1321" s="3"/>
      <c r="AD1321" s="71"/>
      <c r="AE1321" s="78"/>
      <c r="AF1321" s="78"/>
      <c r="AG1321" s="3"/>
      <c r="AH1321" s="3"/>
      <c r="AI1321" s="79"/>
      <c r="AJ1321" s="3"/>
      <c r="AK1321" s="71"/>
      <c r="AL1321" s="3"/>
      <c r="AM1321" s="71"/>
      <c r="AN1321" s="71"/>
      <c r="AO1321" s="3"/>
      <c r="AP1321" s="76"/>
      <c r="AQ1321" s="74"/>
      <c r="AR1321" s="3"/>
      <c r="AS1321" s="3"/>
      <c r="AT1321" s="3"/>
      <c r="AU1321" s="3"/>
      <c r="AV1321" s="3"/>
      <c r="AW1321" s="1"/>
      <c r="AX1321" s="1"/>
      <c r="AY1321" s="1">
        <f t="shared" si="360"/>
        <v>0</v>
      </c>
      <c r="AZ1321" s="3"/>
      <c r="BA1321" s="3"/>
      <c r="BB1321" s="3"/>
      <c r="BC1321" s="43" t="e">
        <f t="shared" si="361"/>
        <v>#DIV/0!</v>
      </c>
      <c r="BD1321" s="43" t="e">
        <f t="shared" si="362"/>
        <v>#DIV/0!</v>
      </c>
      <c r="BE1321" s="81">
        <f t="shared" si="363"/>
        <v>0</v>
      </c>
      <c r="BF1321" s="81">
        <f t="shared" si="364"/>
        <v>0</v>
      </c>
      <c r="BG1321" s="81">
        <f t="shared" si="365"/>
        <v>0</v>
      </c>
      <c r="BH1321" s="81">
        <f t="shared" si="366"/>
        <v>0</v>
      </c>
      <c r="BI1321" s="81">
        <f t="shared" si="367"/>
        <v>0</v>
      </c>
    </row>
    <row r="1322" spans="1:61" ht="17.25" thickTop="1" thickBot="1">
      <c r="A1322" s="70"/>
      <c r="B1322" s="71"/>
      <c r="C1322" s="3"/>
      <c r="D1322" s="45"/>
      <c r="E1322" s="45"/>
      <c r="F1322" s="45">
        <f t="shared" si="354"/>
        <v>0</v>
      </c>
      <c r="G1322" s="3"/>
      <c r="H1322" s="3"/>
      <c r="I1322" s="39"/>
      <c r="J1322" s="45">
        <f t="shared" si="355"/>
        <v>0</v>
      </c>
      <c r="K1322" s="45">
        <f t="shared" si="356"/>
        <v>0</v>
      </c>
      <c r="L1322" s="3"/>
      <c r="M1322" s="72"/>
      <c r="N1322" s="73"/>
      <c r="O1322" s="45">
        <f t="shared" si="357"/>
        <v>0</v>
      </c>
      <c r="P1322" s="71"/>
      <c r="Q1322" s="74"/>
      <c r="R1322" s="74"/>
      <c r="S1322" s="75"/>
      <c r="T1322" s="76"/>
      <c r="U1322" s="70"/>
      <c r="V1322" s="3"/>
      <c r="W1322" s="3"/>
      <c r="X1322" s="3"/>
      <c r="Y1322" s="39"/>
      <c r="Z1322" s="91">
        <f t="shared" si="358"/>
        <v>0</v>
      </c>
      <c r="AA1322" s="92">
        <f t="shared" si="359"/>
        <v>0</v>
      </c>
      <c r="AB1322" s="71"/>
      <c r="AC1322" s="3"/>
      <c r="AD1322" s="71"/>
      <c r="AE1322" s="78"/>
      <c r="AF1322" s="78"/>
      <c r="AG1322" s="3"/>
      <c r="AH1322" s="3"/>
      <c r="AI1322" s="79"/>
      <c r="AJ1322" s="3"/>
      <c r="AK1322" s="71"/>
      <c r="AL1322" s="3"/>
      <c r="AM1322" s="71"/>
      <c r="AN1322" s="71"/>
      <c r="AO1322" s="3"/>
      <c r="AP1322" s="76"/>
      <c r="AQ1322" s="74"/>
      <c r="AR1322" s="3"/>
      <c r="AS1322" s="3"/>
      <c r="AT1322" s="3"/>
      <c r="AU1322" s="3"/>
      <c r="AV1322" s="3"/>
      <c r="AW1322" s="1"/>
      <c r="AX1322" s="1"/>
      <c r="AY1322" s="1">
        <f t="shared" si="360"/>
        <v>0</v>
      </c>
      <c r="AZ1322" s="3"/>
      <c r="BA1322" s="3"/>
      <c r="BB1322" s="3"/>
      <c r="BC1322" s="43" t="e">
        <f t="shared" si="361"/>
        <v>#DIV/0!</v>
      </c>
      <c r="BD1322" s="43" t="e">
        <f t="shared" si="362"/>
        <v>#DIV/0!</v>
      </c>
      <c r="BE1322" s="81">
        <f t="shared" si="363"/>
        <v>0</v>
      </c>
      <c r="BF1322" s="81">
        <f t="shared" si="364"/>
        <v>0</v>
      </c>
      <c r="BG1322" s="81">
        <f t="shared" si="365"/>
        <v>0</v>
      </c>
      <c r="BH1322" s="81">
        <f t="shared" si="366"/>
        <v>0</v>
      </c>
      <c r="BI1322" s="81">
        <f t="shared" si="367"/>
        <v>0</v>
      </c>
    </row>
    <row r="1323" spans="1:61" ht="17.25" thickTop="1" thickBot="1">
      <c r="A1323" s="70"/>
      <c r="B1323" s="71"/>
      <c r="C1323" s="3"/>
      <c r="D1323" s="45"/>
      <c r="E1323" s="45"/>
      <c r="F1323" s="45">
        <f t="shared" si="354"/>
        <v>0</v>
      </c>
      <c r="G1323" s="3"/>
      <c r="H1323" s="3"/>
      <c r="I1323" s="39"/>
      <c r="J1323" s="45">
        <f t="shared" si="355"/>
        <v>0</v>
      </c>
      <c r="K1323" s="45">
        <f t="shared" si="356"/>
        <v>0</v>
      </c>
      <c r="L1323" s="3"/>
      <c r="M1323" s="72"/>
      <c r="N1323" s="73"/>
      <c r="O1323" s="45">
        <f t="shared" si="357"/>
        <v>0</v>
      </c>
      <c r="P1323" s="71"/>
      <c r="Q1323" s="74"/>
      <c r="R1323" s="74"/>
      <c r="S1323" s="75"/>
      <c r="T1323" s="76"/>
      <c r="U1323" s="70"/>
      <c r="V1323" s="3"/>
      <c r="W1323" s="3"/>
      <c r="X1323" s="3"/>
      <c r="Y1323" s="39"/>
      <c r="Z1323" s="91">
        <f t="shared" si="358"/>
        <v>0</v>
      </c>
      <c r="AA1323" s="92">
        <f t="shared" si="359"/>
        <v>0</v>
      </c>
      <c r="AB1323" s="71"/>
      <c r="AC1323" s="3"/>
      <c r="AD1323" s="71"/>
      <c r="AE1323" s="78"/>
      <c r="AF1323" s="78"/>
      <c r="AG1323" s="3"/>
      <c r="AH1323" s="3"/>
      <c r="AI1323" s="79"/>
      <c r="AJ1323" s="3"/>
      <c r="AK1323" s="71"/>
      <c r="AL1323" s="3"/>
      <c r="AM1323" s="71"/>
      <c r="AN1323" s="71"/>
      <c r="AO1323" s="3"/>
      <c r="AP1323" s="76"/>
      <c r="AQ1323" s="74"/>
      <c r="AR1323" s="3"/>
      <c r="AS1323" s="3"/>
      <c r="AT1323" s="3"/>
      <c r="AU1323" s="3"/>
      <c r="AV1323" s="3"/>
      <c r="AW1323" s="1"/>
      <c r="AX1323" s="1"/>
      <c r="AY1323" s="1">
        <f t="shared" si="360"/>
        <v>0</v>
      </c>
      <c r="AZ1323" s="3"/>
      <c r="BA1323" s="3"/>
      <c r="BB1323" s="3"/>
      <c r="BC1323" s="43" t="e">
        <f t="shared" si="361"/>
        <v>#DIV/0!</v>
      </c>
      <c r="BD1323" s="43" t="e">
        <f t="shared" si="362"/>
        <v>#DIV/0!</v>
      </c>
      <c r="BE1323" s="81">
        <f t="shared" si="363"/>
        <v>0</v>
      </c>
      <c r="BF1323" s="81">
        <f t="shared" si="364"/>
        <v>0</v>
      </c>
      <c r="BG1323" s="81">
        <f t="shared" si="365"/>
        <v>0</v>
      </c>
      <c r="BH1323" s="81">
        <f t="shared" si="366"/>
        <v>0</v>
      </c>
      <c r="BI1323" s="81">
        <f t="shared" si="367"/>
        <v>0</v>
      </c>
    </row>
    <row r="1324" spans="1:61" ht="17.25" thickTop="1" thickBot="1">
      <c r="A1324" s="70"/>
      <c r="B1324" s="71"/>
      <c r="C1324" s="3"/>
      <c r="D1324" s="45"/>
      <c r="E1324" s="45"/>
      <c r="F1324" s="45">
        <f t="shared" si="354"/>
        <v>0</v>
      </c>
      <c r="G1324" s="3"/>
      <c r="H1324" s="3"/>
      <c r="I1324" s="39"/>
      <c r="J1324" s="45">
        <f t="shared" si="355"/>
        <v>0</v>
      </c>
      <c r="K1324" s="45">
        <f t="shared" si="356"/>
        <v>0</v>
      </c>
      <c r="L1324" s="3"/>
      <c r="M1324" s="72"/>
      <c r="N1324" s="73"/>
      <c r="O1324" s="45">
        <f t="shared" si="357"/>
        <v>0</v>
      </c>
      <c r="P1324" s="71"/>
      <c r="Q1324" s="74"/>
      <c r="R1324" s="74"/>
      <c r="S1324" s="75"/>
      <c r="T1324" s="76"/>
      <c r="U1324" s="70"/>
      <c r="V1324" s="3"/>
      <c r="W1324" s="3"/>
      <c r="X1324" s="3"/>
      <c r="Y1324" s="39"/>
      <c r="Z1324" s="91">
        <f t="shared" si="358"/>
        <v>0</v>
      </c>
      <c r="AA1324" s="92">
        <f t="shared" si="359"/>
        <v>0</v>
      </c>
      <c r="AB1324" s="71"/>
      <c r="AC1324" s="3"/>
      <c r="AD1324" s="71"/>
      <c r="AE1324" s="78"/>
      <c r="AF1324" s="78"/>
      <c r="AG1324" s="3"/>
      <c r="AH1324" s="3"/>
      <c r="AI1324" s="79"/>
      <c r="AJ1324" s="3"/>
      <c r="AK1324" s="71"/>
      <c r="AL1324" s="3"/>
      <c r="AM1324" s="71"/>
      <c r="AN1324" s="71"/>
      <c r="AO1324" s="3"/>
      <c r="AP1324" s="76"/>
      <c r="AQ1324" s="74"/>
      <c r="AR1324" s="3"/>
      <c r="AS1324" s="3"/>
      <c r="AT1324" s="3"/>
      <c r="AU1324" s="3"/>
      <c r="AV1324" s="3"/>
      <c r="AW1324" s="1"/>
      <c r="AX1324" s="1"/>
      <c r="AY1324" s="1">
        <f t="shared" si="360"/>
        <v>0</v>
      </c>
      <c r="AZ1324" s="3"/>
      <c r="BA1324" s="3"/>
      <c r="BB1324" s="3"/>
      <c r="BC1324" s="43" t="e">
        <f t="shared" si="361"/>
        <v>#DIV/0!</v>
      </c>
      <c r="BD1324" s="43" t="e">
        <f t="shared" si="362"/>
        <v>#DIV/0!</v>
      </c>
      <c r="BE1324" s="81">
        <f t="shared" si="363"/>
        <v>0</v>
      </c>
      <c r="BF1324" s="81">
        <f t="shared" si="364"/>
        <v>0</v>
      </c>
      <c r="BG1324" s="81">
        <f t="shared" si="365"/>
        <v>0</v>
      </c>
      <c r="BH1324" s="81">
        <f t="shared" si="366"/>
        <v>0</v>
      </c>
      <c r="BI1324" s="81">
        <f t="shared" si="367"/>
        <v>0</v>
      </c>
    </row>
    <row r="1325" spans="1:61" ht="17.25" thickTop="1" thickBot="1">
      <c r="A1325" s="70"/>
      <c r="B1325" s="71"/>
      <c r="C1325" s="3"/>
      <c r="D1325" s="45"/>
      <c r="E1325" s="45"/>
      <c r="F1325" s="45">
        <f t="shared" si="354"/>
        <v>0</v>
      </c>
      <c r="G1325" s="3"/>
      <c r="H1325" s="3"/>
      <c r="I1325" s="39"/>
      <c r="J1325" s="45">
        <f t="shared" si="355"/>
        <v>0</v>
      </c>
      <c r="K1325" s="45">
        <f t="shared" si="356"/>
        <v>0</v>
      </c>
      <c r="L1325" s="3"/>
      <c r="M1325" s="72"/>
      <c r="N1325" s="73"/>
      <c r="O1325" s="45">
        <f t="shared" si="357"/>
        <v>0</v>
      </c>
      <c r="P1325" s="71"/>
      <c r="Q1325" s="74"/>
      <c r="R1325" s="74"/>
      <c r="S1325" s="75"/>
      <c r="T1325" s="76"/>
      <c r="U1325" s="70"/>
      <c r="V1325" s="3"/>
      <c r="W1325" s="3"/>
      <c r="X1325" s="3"/>
      <c r="Y1325" s="39"/>
      <c r="Z1325" s="91">
        <f t="shared" si="358"/>
        <v>0</v>
      </c>
      <c r="AA1325" s="92">
        <f t="shared" si="359"/>
        <v>0</v>
      </c>
      <c r="AB1325" s="71"/>
      <c r="AC1325" s="3"/>
      <c r="AD1325" s="71"/>
      <c r="AE1325" s="78"/>
      <c r="AF1325" s="78"/>
      <c r="AG1325" s="3"/>
      <c r="AH1325" s="3"/>
      <c r="AI1325" s="79"/>
      <c r="AJ1325" s="3"/>
      <c r="AK1325" s="71"/>
      <c r="AL1325" s="3"/>
      <c r="AM1325" s="71"/>
      <c r="AN1325" s="71"/>
      <c r="AO1325" s="3"/>
      <c r="AP1325" s="76"/>
      <c r="AQ1325" s="74"/>
      <c r="AR1325" s="3"/>
      <c r="AS1325" s="3"/>
      <c r="AT1325" s="3"/>
      <c r="AU1325" s="3"/>
      <c r="AV1325" s="3"/>
      <c r="AW1325" s="1"/>
      <c r="AX1325" s="1"/>
      <c r="AY1325" s="1">
        <f t="shared" si="360"/>
        <v>0</v>
      </c>
      <c r="AZ1325" s="3"/>
      <c r="BA1325" s="3"/>
      <c r="BB1325" s="3"/>
      <c r="BC1325" s="43" t="e">
        <f t="shared" si="361"/>
        <v>#DIV/0!</v>
      </c>
      <c r="BD1325" s="43" t="e">
        <f t="shared" si="362"/>
        <v>#DIV/0!</v>
      </c>
      <c r="BE1325" s="81">
        <f t="shared" si="363"/>
        <v>0</v>
      </c>
      <c r="BF1325" s="81">
        <f t="shared" si="364"/>
        <v>0</v>
      </c>
      <c r="BG1325" s="81">
        <f t="shared" si="365"/>
        <v>0</v>
      </c>
      <c r="BH1325" s="81">
        <f t="shared" si="366"/>
        <v>0</v>
      </c>
      <c r="BI1325" s="81">
        <f t="shared" si="367"/>
        <v>0</v>
      </c>
    </row>
    <row r="1326" spans="1:61" ht="17.25" thickTop="1" thickBot="1">
      <c r="A1326" s="70"/>
      <c r="B1326" s="71"/>
      <c r="C1326" s="3"/>
      <c r="D1326" s="45"/>
      <c r="E1326" s="45"/>
      <c r="F1326" s="45">
        <f t="shared" si="354"/>
        <v>0</v>
      </c>
      <c r="G1326" s="3"/>
      <c r="H1326" s="3"/>
      <c r="I1326" s="39"/>
      <c r="J1326" s="45">
        <f t="shared" si="355"/>
        <v>0</v>
      </c>
      <c r="K1326" s="45">
        <f t="shared" si="356"/>
        <v>0</v>
      </c>
      <c r="L1326" s="3"/>
      <c r="M1326" s="72"/>
      <c r="N1326" s="73"/>
      <c r="O1326" s="45">
        <f t="shared" si="357"/>
        <v>0</v>
      </c>
      <c r="P1326" s="71"/>
      <c r="Q1326" s="74"/>
      <c r="R1326" s="74"/>
      <c r="S1326" s="75"/>
      <c r="T1326" s="76"/>
      <c r="U1326" s="70"/>
      <c r="V1326" s="3"/>
      <c r="W1326" s="3"/>
      <c r="X1326" s="3"/>
      <c r="Y1326" s="39"/>
      <c r="Z1326" s="91">
        <f t="shared" si="358"/>
        <v>0</v>
      </c>
      <c r="AA1326" s="92">
        <f t="shared" si="359"/>
        <v>0</v>
      </c>
      <c r="AB1326" s="71"/>
      <c r="AC1326" s="3"/>
      <c r="AD1326" s="71"/>
      <c r="AE1326" s="78"/>
      <c r="AF1326" s="78"/>
      <c r="AG1326" s="3"/>
      <c r="AH1326" s="3"/>
      <c r="AI1326" s="79"/>
      <c r="AJ1326" s="3"/>
      <c r="AK1326" s="71"/>
      <c r="AL1326" s="3"/>
      <c r="AM1326" s="71"/>
      <c r="AN1326" s="71"/>
      <c r="AO1326" s="3"/>
      <c r="AP1326" s="76"/>
      <c r="AQ1326" s="74"/>
      <c r="AR1326" s="3"/>
      <c r="AS1326" s="3"/>
      <c r="AT1326" s="3"/>
      <c r="AU1326" s="3"/>
      <c r="AV1326" s="3"/>
      <c r="AW1326" s="1"/>
      <c r="AX1326" s="1"/>
      <c r="AY1326" s="1">
        <f t="shared" si="360"/>
        <v>0</v>
      </c>
      <c r="AZ1326" s="3"/>
      <c r="BA1326" s="3"/>
      <c r="BB1326" s="3"/>
      <c r="BC1326" s="43" t="e">
        <f t="shared" si="361"/>
        <v>#DIV/0!</v>
      </c>
      <c r="BD1326" s="43" t="e">
        <f t="shared" si="362"/>
        <v>#DIV/0!</v>
      </c>
      <c r="BE1326" s="81">
        <f t="shared" si="363"/>
        <v>0</v>
      </c>
      <c r="BF1326" s="81">
        <f t="shared" si="364"/>
        <v>0</v>
      </c>
      <c r="BG1326" s="81">
        <f t="shared" si="365"/>
        <v>0</v>
      </c>
      <c r="BH1326" s="81">
        <f t="shared" si="366"/>
        <v>0</v>
      </c>
      <c r="BI1326" s="81">
        <f t="shared" si="367"/>
        <v>0</v>
      </c>
    </row>
    <row r="1327" spans="1:61" ht="17.25" thickTop="1" thickBot="1">
      <c r="A1327" s="70"/>
      <c r="B1327" s="71"/>
      <c r="C1327" s="3"/>
      <c r="D1327" s="45"/>
      <c r="E1327" s="45"/>
      <c r="F1327" s="45">
        <f t="shared" si="354"/>
        <v>0</v>
      </c>
      <c r="G1327" s="3"/>
      <c r="H1327" s="3"/>
      <c r="I1327" s="39"/>
      <c r="J1327" s="45">
        <f t="shared" si="355"/>
        <v>0</v>
      </c>
      <c r="K1327" s="45">
        <f t="shared" si="356"/>
        <v>0</v>
      </c>
      <c r="L1327" s="3"/>
      <c r="M1327" s="72"/>
      <c r="N1327" s="73"/>
      <c r="O1327" s="45">
        <f t="shared" si="357"/>
        <v>0</v>
      </c>
      <c r="P1327" s="71"/>
      <c r="Q1327" s="74"/>
      <c r="R1327" s="74"/>
      <c r="S1327" s="75"/>
      <c r="T1327" s="76"/>
      <c r="U1327" s="70"/>
      <c r="V1327" s="3"/>
      <c r="W1327" s="3"/>
      <c r="X1327" s="3"/>
      <c r="Y1327" s="39"/>
      <c r="Z1327" s="91">
        <f t="shared" si="358"/>
        <v>0</v>
      </c>
      <c r="AA1327" s="92">
        <f t="shared" si="359"/>
        <v>0</v>
      </c>
      <c r="AB1327" s="71"/>
      <c r="AC1327" s="3"/>
      <c r="AD1327" s="71"/>
      <c r="AE1327" s="78"/>
      <c r="AF1327" s="78"/>
      <c r="AG1327" s="3"/>
      <c r="AH1327" s="3"/>
      <c r="AI1327" s="79"/>
      <c r="AJ1327" s="3"/>
      <c r="AK1327" s="71"/>
      <c r="AL1327" s="3"/>
      <c r="AM1327" s="71"/>
      <c r="AN1327" s="71"/>
      <c r="AO1327" s="3"/>
      <c r="AP1327" s="76"/>
      <c r="AQ1327" s="74"/>
      <c r="AR1327" s="3"/>
      <c r="AS1327" s="3"/>
      <c r="AT1327" s="3"/>
      <c r="AU1327" s="3"/>
      <c r="AV1327" s="3"/>
      <c r="AW1327" s="1"/>
      <c r="AX1327" s="1"/>
      <c r="AY1327" s="1">
        <f t="shared" si="360"/>
        <v>0</v>
      </c>
      <c r="AZ1327" s="3"/>
      <c r="BA1327" s="3"/>
      <c r="BB1327" s="3"/>
      <c r="BC1327" s="43" t="e">
        <f t="shared" si="361"/>
        <v>#DIV/0!</v>
      </c>
      <c r="BD1327" s="43" t="e">
        <f t="shared" si="362"/>
        <v>#DIV/0!</v>
      </c>
      <c r="BE1327" s="81">
        <f t="shared" si="363"/>
        <v>0</v>
      </c>
      <c r="BF1327" s="81">
        <f t="shared" si="364"/>
        <v>0</v>
      </c>
      <c r="BG1327" s="81">
        <f t="shared" si="365"/>
        <v>0</v>
      </c>
      <c r="BH1327" s="81">
        <f t="shared" si="366"/>
        <v>0</v>
      </c>
      <c r="BI1327" s="81">
        <f t="shared" si="367"/>
        <v>0</v>
      </c>
    </row>
    <row r="1328" spans="1:61" ht="17.25" thickTop="1" thickBot="1">
      <c r="A1328" s="70"/>
      <c r="B1328" s="71"/>
      <c r="C1328" s="3"/>
      <c r="D1328" s="45"/>
      <c r="E1328" s="45"/>
      <c r="F1328" s="45">
        <f t="shared" si="354"/>
        <v>0</v>
      </c>
      <c r="G1328" s="3"/>
      <c r="H1328" s="3"/>
      <c r="I1328" s="39"/>
      <c r="J1328" s="45">
        <f t="shared" si="355"/>
        <v>0</v>
      </c>
      <c r="K1328" s="45">
        <f t="shared" si="356"/>
        <v>0</v>
      </c>
      <c r="L1328" s="3"/>
      <c r="M1328" s="72"/>
      <c r="N1328" s="73"/>
      <c r="O1328" s="45">
        <f t="shared" si="357"/>
        <v>0</v>
      </c>
      <c r="P1328" s="71"/>
      <c r="Q1328" s="74"/>
      <c r="R1328" s="74"/>
      <c r="S1328" s="75"/>
      <c r="T1328" s="76"/>
      <c r="U1328" s="70"/>
      <c r="V1328" s="3"/>
      <c r="W1328" s="3"/>
      <c r="X1328" s="3"/>
      <c r="Y1328" s="39"/>
      <c r="Z1328" s="91">
        <f t="shared" si="358"/>
        <v>0</v>
      </c>
      <c r="AA1328" s="92">
        <f t="shared" si="359"/>
        <v>0</v>
      </c>
      <c r="AB1328" s="71"/>
      <c r="AC1328" s="3"/>
      <c r="AD1328" s="71"/>
      <c r="AE1328" s="78"/>
      <c r="AF1328" s="78"/>
      <c r="AG1328" s="3"/>
      <c r="AH1328" s="3"/>
      <c r="AI1328" s="79"/>
      <c r="AJ1328" s="3"/>
      <c r="AK1328" s="71"/>
      <c r="AL1328" s="3"/>
      <c r="AM1328" s="71"/>
      <c r="AN1328" s="71"/>
      <c r="AO1328" s="3"/>
      <c r="AP1328" s="76"/>
      <c r="AQ1328" s="74"/>
      <c r="AR1328" s="3"/>
      <c r="AS1328" s="3"/>
      <c r="AT1328" s="3"/>
      <c r="AU1328" s="3"/>
      <c r="AV1328" s="3"/>
      <c r="AW1328" s="1"/>
      <c r="AX1328" s="1"/>
      <c r="AY1328" s="1">
        <f t="shared" si="360"/>
        <v>0</v>
      </c>
      <c r="AZ1328" s="3"/>
      <c r="BA1328" s="3"/>
      <c r="BB1328" s="3"/>
      <c r="BC1328" s="43" t="e">
        <f t="shared" si="361"/>
        <v>#DIV/0!</v>
      </c>
      <c r="BD1328" s="43" t="e">
        <f t="shared" si="362"/>
        <v>#DIV/0!</v>
      </c>
      <c r="BE1328" s="81">
        <f t="shared" si="363"/>
        <v>0</v>
      </c>
      <c r="BF1328" s="81">
        <f t="shared" si="364"/>
        <v>0</v>
      </c>
      <c r="BG1328" s="81">
        <f t="shared" si="365"/>
        <v>0</v>
      </c>
      <c r="BH1328" s="81">
        <f t="shared" si="366"/>
        <v>0</v>
      </c>
      <c r="BI1328" s="81">
        <f t="shared" si="367"/>
        <v>0</v>
      </c>
    </row>
    <row r="1329" spans="1:61" ht="17.25" thickTop="1" thickBot="1">
      <c r="A1329" s="70"/>
      <c r="B1329" s="71"/>
      <c r="C1329" s="3"/>
      <c r="D1329" s="45"/>
      <c r="E1329" s="45"/>
      <c r="F1329" s="45">
        <f t="shared" si="354"/>
        <v>0</v>
      </c>
      <c r="G1329" s="3"/>
      <c r="H1329" s="3"/>
      <c r="I1329" s="39"/>
      <c r="J1329" s="45">
        <f t="shared" si="355"/>
        <v>0</v>
      </c>
      <c r="K1329" s="45">
        <f t="shared" si="356"/>
        <v>0</v>
      </c>
      <c r="L1329" s="3"/>
      <c r="M1329" s="72"/>
      <c r="N1329" s="73"/>
      <c r="O1329" s="45">
        <f t="shared" si="357"/>
        <v>0</v>
      </c>
      <c r="P1329" s="71"/>
      <c r="Q1329" s="74"/>
      <c r="R1329" s="74"/>
      <c r="S1329" s="75"/>
      <c r="T1329" s="76"/>
      <c r="U1329" s="70"/>
      <c r="V1329" s="3"/>
      <c r="W1329" s="3"/>
      <c r="X1329" s="3"/>
      <c r="Y1329" s="39"/>
      <c r="Z1329" s="91">
        <f t="shared" si="358"/>
        <v>0</v>
      </c>
      <c r="AA1329" s="92">
        <f t="shared" si="359"/>
        <v>0</v>
      </c>
      <c r="AB1329" s="71"/>
      <c r="AC1329" s="3"/>
      <c r="AD1329" s="71"/>
      <c r="AE1329" s="78"/>
      <c r="AF1329" s="78"/>
      <c r="AG1329" s="3"/>
      <c r="AH1329" s="3"/>
      <c r="AI1329" s="79"/>
      <c r="AJ1329" s="3"/>
      <c r="AK1329" s="71"/>
      <c r="AL1329" s="3"/>
      <c r="AM1329" s="71"/>
      <c r="AN1329" s="71"/>
      <c r="AO1329" s="3"/>
      <c r="AP1329" s="76"/>
      <c r="AQ1329" s="74"/>
      <c r="AR1329" s="3"/>
      <c r="AS1329" s="3"/>
      <c r="AT1329" s="3"/>
      <c r="AU1329" s="3"/>
      <c r="AV1329" s="3"/>
      <c r="AW1329" s="1"/>
      <c r="AX1329" s="1"/>
      <c r="AY1329" s="1">
        <f t="shared" si="360"/>
        <v>0</v>
      </c>
      <c r="AZ1329" s="3"/>
      <c r="BA1329" s="3"/>
      <c r="BB1329" s="3"/>
      <c r="BC1329" s="43" t="e">
        <f t="shared" si="361"/>
        <v>#DIV/0!</v>
      </c>
      <c r="BD1329" s="43" t="e">
        <f t="shared" si="362"/>
        <v>#DIV/0!</v>
      </c>
      <c r="BE1329" s="81">
        <f t="shared" si="363"/>
        <v>0</v>
      </c>
      <c r="BF1329" s="81">
        <f t="shared" si="364"/>
        <v>0</v>
      </c>
      <c r="BG1329" s="81">
        <f t="shared" si="365"/>
        <v>0</v>
      </c>
      <c r="BH1329" s="81">
        <f t="shared" si="366"/>
        <v>0</v>
      </c>
      <c r="BI1329" s="81">
        <f t="shared" si="367"/>
        <v>0</v>
      </c>
    </row>
    <row r="1330" spans="1:61" ht="17.25" thickTop="1" thickBot="1">
      <c r="A1330" s="70"/>
      <c r="B1330" s="71"/>
      <c r="C1330" s="3"/>
      <c r="D1330" s="45"/>
      <c r="E1330" s="45"/>
      <c r="F1330" s="45">
        <f t="shared" si="354"/>
        <v>0</v>
      </c>
      <c r="G1330" s="3"/>
      <c r="H1330" s="3"/>
      <c r="I1330" s="39"/>
      <c r="J1330" s="45">
        <f t="shared" si="355"/>
        <v>0</v>
      </c>
      <c r="K1330" s="45">
        <f t="shared" si="356"/>
        <v>0</v>
      </c>
      <c r="L1330" s="3"/>
      <c r="M1330" s="72"/>
      <c r="N1330" s="73"/>
      <c r="O1330" s="45">
        <f t="shared" si="357"/>
        <v>0</v>
      </c>
      <c r="P1330" s="71"/>
      <c r="Q1330" s="74"/>
      <c r="R1330" s="74"/>
      <c r="S1330" s="75"/>
      <c r="T1330" s="76"/>
      <c r="U1330" s="70"/>
      <c r="V1330" s="3"/>
      <c r="W1330" s="3"/>
      <c r="X1330" s="3"/>
      <c r="Y1330" s="39"/>
      <c r="Z1330" s="91">
        <f t="shared" si="358"/>
        <v>0</v>
      </c>
      <c r="AA1330" s="92">
        <f t="shared" si="359"/>
        <v>0</v>
      </c>
      <c r="AB1330" s="71"/>
      <c r="AC1330" s="3"/>
      <c r="AD1330" s="71"/>
      <c r="AE1330" s="78"/>
      <c r="AF1330" s="78"/>
      <c r="AG1330" s="3"/>
      <c r="AH1330" s="3"/>
      <c r="AI1330" s="79"/>
      <c r="AJ1330" s="3"/>
      <c r="AK1330" s="71"/>
      <c r="AL1330" s="3"/>
      <c r="AM1330" s="71"/>
      <c r="AN1330" s="71"/>
      <c r="AO1330" s="3"/>
      <c r="AP1330" s="76"/>
      <c r="AQ1330" s="74"/>
      <c r="AR1330" s="3"/>
      <c r="AS1330" s="3"/>
      <c r="AT1330" s="3"/>
      <c r="AU1330" s="3"/>
      <c r="AV1330" s="3"/>
      <c r="AW1330" s="1"/>
      <c r="AX1330" s="1"/>
      <c r="AY1330" s="1">
        <f t="shared" si="360"/>
        <v>0</v>
      </c>
      <c r="AZ1330" s="3"/>
      <c r="BA1330" s="3"/>
      <c r="BB1330" s="3"/>
      <c r="BC1330" s="43" t="e">
        <f t="shared" si="361"/>
        <v>#DIV/0!</v>
      </c>
      <c r="BD1330" s="43" t="e">
        <f t="shared" si="362"/>
        <v>#DIV/0!</v>
      </c>
      <c r="BE1330" s="81">
        <f t="shared" si="363"/>
        <v>0</v>
      </c>
      <c r="BF1330" s="81">
        <f t="shared" si="364"/>
        <v>0</v>
      </c>
      <c r="BG1330" s="81">
        <f t="shared" si="365"/>
        <v>0</v>
      </c>
      <c r="BH1330" s="81">
        <f t="shared" si="366"/>
        <v>0</v>
      </c>
      <c r="BI1330" s="81">
        <f t="shared" si="367"/>
        <v>0</v>
      </c>
    </row>
    <row r="1331" spans="1:61" ht="17.25" thickTop="1" thickBot="1">
      <c r="A1331" s="70"/>
      <c r="B1331" s="71"/>
      <c r="C1331" s="3"/>
      <c r="D1331" s="45"/>
      <c r="E1331" s="45"/>
      <c r="F1331" s="45">
        <f t="shared" si="354"/>
        <v>0</v>
      </c>
      <c r="G1331" s="3"/>
      <c r="H1331" s="3"/>
      <c r="I1331" s="39"/>
      <c r="J1331" s="45">
        <f t="shared" si="355"/>
        <v>0</v>
      </c>
      <c r="K1331" s="45">
        <f t="shared" si="356"/>
        <v>0</v>
      </c>
      <c r="L1331" s="3"/>
      <c r="M1331" s="72"/>
      <c r="N1331" s="73"/>
      <c r="O1331" s="45">
        <f t="shared" si="357"/>
        <v>0</v>
      </c>
      <c r="P1331" s="71"/>
      <c r="Q1331" s="74"/>
      <c r="R1331" s="74"/>
      <c r="S1331" s="75"/>
      <c r="T1331" s="76"/>
      <c r="U1331" s="70"/>
      <c r="V1331" s="3"/>
      <c r="W1331" s="3"/>
      <c r="X1331" s="3"/>
      <c r="Y1331" s="39"/>
      <c r="Z1331" s="91">
        <f t="shared" si="358"/>
        <v>0</v>
      </c>
      <c r="AA1331" s="92">
        <f t="shared" si="359"/>
        <v>0</v>
      </c>
      <c r="AB1331" s="71"/>
      <c r="AC1331" s="3"/>
      <c r="AD1331" s="71"/>
      <c r="AE1331" s="78"/>
      <c r="AF1331" s="78"/>
      <c r="AG1331" s="3"/>
      <c r="AH1331" s="3"/>
      <c r="AI1331" s="79"/>
      <c r="AJ1331" s="3"/>
      <c r="AK1331" s="71"/>
      <c r="AL1331" s="3"/>
      <c r="AM1331" s="71"/>
      <c r="AN1331" s="71"/>
      <c r="AO1331" s="3"/>
      <c r="AP1331" s="76"/>
      <c r="AQ1331" s="74"/>
      <c r="AR1331" s="3"/>
      <c r="AS1331" s="3"/>
      <c r="AT1331" s="3"/>
      <c r="AU1331" s="3"/>
      <c r="AV1331" s="3"/>
      <c r="AW1331" s="1"/>
      <c r="AX1331" s="1"/>
      <c r="AY1331" s="1">
        <f t="shared" si="360"/>
        <v>0</v>
      </c>
      <c r="AZ1331" s="3"/>
      <c r="BA1331" s="3"/>
      <c r="BB1331" s="3"/>
      <c r="BC1331" s="43" t="e">
        <f t="shared" si="361"/>
        <v>#DIV/0!</v>
      </c>
      <c r="BD1331" s="43" t="e">
        <f t="shared" si="362"/>
        <v>#DIV/0!</v>
      </c>
      <c r="BE1331" s="81">
        <f t="shared" si="363"/>
        <v>0</v>
      </c>
      <c r="BF1331" s="81">
        <f t="shared" si="364"/>
        <v>0</v>
      </c>
      <c r="BG1331" s="81">
        <f t="shared" si="365"/>
        <v>0</v>
      </c>
      <c r="BH1331" s="81">
        <f t="shared" si="366"/>
        <v>0</v>
      </c>
      <c r="BI1331" s="81">
        <f t="shared" si="367"/>
        <v>0</v>
      </c>
    </row>
    <row r="1332" spans="1:61" ht="17.25" thickTop="1" thickBot="1">
      <c r="A1332" s="70"/>
      <c r="B1332" s="71"/>
      <c r="C1332" s="3"/>
      <c r="D1332" s="45"/>
      <c r="E1332" s="45"/>
      <c r="F1332" s="45">
        <f t="shared" si="354"/>
        <v>0</v>
      </c>
      <c r="G1332" s="3"/>
      <c r="H1332" s="3"/>
      <c r="I1332" s="39"/>
      <c r="J1332" s="45">
        <f t="shared" si="355"/>
        <v>0</v>
      </c>
      <c r="K1332" s="45">
        <f t="shared" si="356"/>
        <v>0</v>
      </c>
      <c r="L1332" s="3"/>
      <c r="M1332" s="72"/>
      <c r="N1332" s="73"/>
      <c r="O1332" s="45">
        <f t="shared" si="357"/>
        <v>0</v>
      </c>
      <c r="P1332" s="71"/>
      <c r="Q1332" s="74"/>
      <c r="R1332" s="74"/>
      <c r="S1332" s="75"/>
      <c r="T1332" s="76"/>
      <c r="U1332" s="70"/>
      <c r="V1332" s="3"/>
      <c r="W1332" s="3"/>
      <c r="X1332" s="3"/>
      <c r="Y1332" s="39"/>
      <c r="Z1332" s="91">
        <f t="shared" si="358"/>
        <v>0</v>
      </c>
      <c r="AA1332" s="92">
        <f t="shared" si="359"/>
        <v>0</v>
      </c>
      <c r="AB1332" s="71"/>
      <c r="AC1332" s="3"/>
      <c r="AD1332" s="71"/>
      <c r="AE1332" s="78"/>
      <c r="AF1332" s="78"/>
      <c r="AG1332" s="3"/>
      <c r="AH1332" s="3"/>
      <c r="AI1332" s="79"/>
      <c r="AJ1332" s="3"/>
      <c r="AK1332" s="71"/>
      <c r="AL1332" s="3"/>
      <c r="AM1332" s="71"/>
      <c r="AN1332" s="71"/>
      <c r="AO1332" s="3"/>
      <c r="AP1332" s="76"/>
      <c r="AQ1332" s="74"/>
      <c r="AR1332" s="3"/>
      <c r="AS1332" s="3"/>
      <c r="AT1332" s="3"/>
      <c r="AU1332" s="3"/>
      <c r="AV1332" s="3"/>
      <c r="AW1332" s="1"/>
      <c r="AX1332" s="1"/>
      <c r="AY1332" s="1">
        <f t="shared" si="360"/>
        <v>0</v>
      </c>
      <c r="AZ1332" s="3"/>
      <c r="BA1332" s="3"/>
      <c r="BB1332" s="3"/>
      <c r="BC1332" s="43" t="e">
        <f t="shared" si="361"/>
        <v>#DIV/0!</v>
      </c>
      <c r="BD1332" s="43" t="e">
        <f t="shared" si="362"/>
        <v>#DIV/0!</v>
      </c>
      <c r="BE1332" s="81">
        <f t="shared" si="363"/>
        <v>0</v>
      </c>
      <c r="BF1332" s="81">
        <f t="shared" si="364"/>
        <v>0</v>
      </c>
      <c r="BG1332" s="81">
        <f t="shared" si="365"/>
        <v>0</v>
      </c>
      <c r="BH1332" s="81">
        <f t="shared" si="366"/>
        <v>0</v>
      </c>
      <c r="BI1332" s="81">
        <f t="shared" si="367"/>
        <v>0</v>
      </c>
    </row>
    <row r="1333" spans="1:61" ht="17.25" thickTop="1" thickBot="1">
      <c r="A1333" s="70"/>
      <c r="B1333" s="71"/>
      <c r="C1333" s="3"/>
      <c r="D1333" s="45"/>
      <c r="E1333" s="45"/>
      <c r="F1333" s="45">
        <f t="shared" si="354"/>
        <v>0</v>
      </c>
      <c r="G1333" s="3"/>
      <c r="H1333" s="3"/>
      <c r="I1333" s="39"/>
      <c r="J1333" s="45">
        <f t="shared" si="355"/>
        <v>0</v>
      </c>
      <c r="K1333" s="45">
        <f t="shared" si="356"/>
        <v>0</v>
      </c>
      <c r="L1333" s="3"/>
      <c r="M1333" s="72"/>
      <c r="N1333" s="73"/>
      <c r="O1333" s="45">
        <f t="shared" si="357"/>
        <v>0</v>
      </c>
      <c r="P1333" s="71"/>
      <c r="Q1333" s="74"/>
      <c r="R1333" s="74"/>
      <c r="S1333" s="75"/>
      <c r="T1333" s="76"/>
      <c r="U1333" s="70"/>
      <c r="V1333" s="3"/>
      <c r="W1333" s="3"/>
      <c r="X1333" s="3"/>
      <c r="Y1333" s="39"/>
      <c r="Z1333" s="91">
        <f t="shared" si="358"/>
        <v>0</v>
      </c>
      <c r="AA1333" s="92">
        <f t="shared" si="359"/>
        <v>0</v>
      </c>
      <c r="AB1333" s="71"/>
      <c r="AC1333" s="3"/>
      <c r="AD1333" s="71"/>
      <c r="AE1333" s="78"/>
      <c r="AF1333" s="78"/>
      <c r="AG1333" s="3"/>
      <c r="AH1333" s="3"/>
      <c r="AI1333" s="79"/>
      <c r="AJ1333" s="3"/>
      <c r="AK1333" s="71"/>
      <c r="AL1333" s="3"/>
      <c r="AM1333" s="71"/>
      <c r="AN1333" s="71"/>
      <c r="AO1333" s="3"/>
      <c r="AP1333" s="76"/>
      <c r="AQ1333" s="74"/>
      <c r="AR1333" s="3"/>
      <c r="AS1333" s="3"/>
      <c r="AT1333" s="3"/>
      <c r="AU1333" s="3"/>
      <c r="AV1333" s="3"/>
      <c r="AW1333" s="1"/>
      <c r="AX1333" s="1"/>
      <c r="AY1333" s="1">
        <f t="shared" si="360"/>
        <v>0</v>
      </c>
      <c r="AZ1333" s="3"/>
      <c r="BA1333" s="3"/>
      <c r="BB1333" s="3"/>
      <c r="BC1333" s="43" t="e">
        <f t="shared" si="361"/>
        <v>#DIV/0!</v>
      </c>
      <c r="BD1333" s="43" t="e">
        <f t="shared" si="362"/>
        <v>#DIV/0!</v>
      </c>
      <c r="BE1333" s="81">
        <f t="shared" si="363"/>
        <v>0</v>
      </c>
      <c r="BF1333" s="81">
        <f t="shared" si="364"/>
        <v>0</v>
      </c>
      <c r="BG1333" s="81">
        <f t="shared" si="365"/>
        <v>0</v>
      </c>
      <c r="BH1333" s="81">
        <f t="shared" si="366"/>
        <v>0</v>
      </c>
      <c r="BI1333" s="81">
        <f t="shared" si="367"/>
        <v>0</v>
      </c>
    </row>
    <row r="1334" spans="1:61" ht="17.25" thickTop="1" thickBot="1">
      <c r="A1334" s="70"/>
      <c r="B1334" s="71"/>
      <c r="C1334" s="3"/>
      <c r="D1334" s="45"/>
      <c r="E1334" s="45"/>
      <c r="F1334" s="45">
        <f t="shared" si="354"/>
        <v>0</v>
      </c>
      <c r="G1334" s="3"/>
      <c r="H1334" s="3"/>
      <c r="I1334" s="39"/>
      <c r="J1334" s="45">
        <f t="shared" si="355"/>
        <v>0</v>
      </c>
      <c r="K1334" s="45">
        <f t="shared" si="356"/>
        <v>0</v>
      </c>
      <c r="L1334" s="3"/>
      <c r="M1334" s="72"/>
      <c r="N1334" s="73"/>
      <c r="O1334" s="45">
        <f t="shared" si="357"/>
        <v>0</v>
      </c>
      <c r="P1334" s="71"/>
      <c r="Q1334" s="74"/>
      <c r="R1334" s="74"/>
      <c r="S1334" s="75"/>
      <c r="T1334" s="76"/>
      <c r="U1334" s="70"/>
      <c r="V1334" s="3"/>
      <c r="W1334" s="3"/>
      <c r="X1334" s="3"/>
      <c r="Y1334" s="39"/>
      <c r="Z1334" s="91">
        <f t="shared" si="358"/>
        <v>0</v>
      </c>
      <c r="AA1334" s="92">
        <f t="shared" si="359"/>
        <v>0</v>
      </c>
      <c r="AB1334" s="71"/>
      <c r="AC1334" s="3"/>
      <c r="AD1334" s="71"/>
      <c r="AE1334" s="78"/>
      <c r="AF1334" s="78"/>
      <c r="AG1334" s="3"/>
      <c r="AH1334" s="3"/>
      <c r="AI1334" s="79"/>
      <c r="AJ1334" s="3"/>
      <c r="AK1334" s="71"/>
      <c r="AL1334" s="3"/>
      <c r="AM1334" s="71"/>
      <c r="AN1334" s="71"/>
      <c r="AO1334" s="3"/>
      <c r="AP1334" s="76"/>
      <c r="AQ1334" s="74"/>
      <c r="AR1334" s="3"/>
      <c r="AS1334" s="3"/>
      <c r="AT1334" s="3"/>
      <c r="AU1334" s="3"/>
      <c r="AV1334" s="3"/>
      <c r="AW1334" s="1"/>
      <c r="AX1334" s="1"/>
      <c r="AY1334" s="1">
        <f t="shared" si="360"/>
        <v>0</v>
      </c>
      <c r="AZ1334" s="3"/>
      <c r="BA1334" s="3"/>
      <c r="BB1334" s="3"/>
      <c r="BC1334" s="43" t="e">
        <f t="shared" si="361"/>
        <v>#DIV/0!</v>
      </c>
      <c r="BD1334" s="43" t="e">
        <f t="shared" si="362"/>
        <v>#DIV/0!</v>
      </c>
      <c r="BE1334" s="81">
        <f t="shared" si="363"/>
        <v>0</v>
      </c>
      <c r="BF1334" s="81">
        <f t="shared" si="364"/>
        <v>0</v>
      </c>
      <c r="BG1334" s="81">
        <f t="shared" si="365"/>
        <v>0</v>
      </c>
      <c r="BH1334" s="81">
        <f t="shared" si="366"/>
        <v>0</v>
      </c>
      <c r="BI1334" s="81">
        <f t="shared" si="367"/>
        <v>0</v>
      </c>
    </row>
    <row r="1335" spans="1:61" ht="17.25" thickTop="1" thickBot="1">
      <c r="A1335" s="70"/>
      <c r="B1335" s="71"/>
      <c r="C1335" s="3"/>
      <c r="D1335" s="45"/>
      <c r="E1335" s="45"/>
      <c r="F1335" s="45">
        <f t="shared" si="326"/>
        <v>0</v>
      </c>
      <c r="G1335" s="3"/>
      <c r="H1335" s="3"/>
      <c r="I1335" s="39"/>
      <c r="J1335" s="45">
        <f t="shared" si="327"/>
        <v>0</v>
      </c>
      <c r="K1335" s="45">
        <f t="shared" si="328"/>
        <v>0</v>
      </c>
      <c r="L1335" s="3"/>
      <c r="M1335" s="72"/>
      <c r="N1335" s="73"/>
      <c r="O1335" s="45">
        <f t="shared" si="329"/>
        <v>0</v>
      </c>
      <c r="P1335" s="71"/>
      <c r="Q1335" s="74"/>
      <c r="R1335" s="74"/>
      <c r="S1335" s="75"/>
      <c r="T1335" s="76"/>
      <c r="U1335" s="70"/>
      <c r="V1335" s="3"/>
      <c r="W1335" s="3"/>
      <c r="X1335" s="3"/>
      <c r="Y1335" s="39"/>
      <c r="Z1335" s="91">
        <f t="shared" si="330"/>
        <v>0</v>
      </c>
      <c r="AA1335" s="92">
        <f t="shared" si="331"/>
        <v>0</v>
      </c>
      <c r="AB1335" s="71"/>
      <c r="AC1335" s="3"/>
      <c r="AD1335" s="71"/>
      <c r="AE1335" s="78"/>
      <c r="AF1335" s="78"/>
      <c r="AG1335" s="3"/>
      <c r="AH1335" s="3"/>
      <c r="AI1335" s="79"/>
      <c r="AJ1335" s="3"/>
      <c r="AK1335" s="71"/>
      <c r="AL1335" s="3"/>
      <c r="AM1335" s="71"/>
      <c r="AN1335" s="71"/>
      <c r="AO1335" s="3"/>
      <c r="AP1335" s="76"/>
      <c r="AQ1335" s="74"/>
      <c r="AR1335" s="3"/>
      <c r="AS1335" s="3"/>
      <c r="AT1335" s="3"/>
      <c r="AU1335" s="3"/>
      <c r="AV1335" s="3"/>
      <c r="AW1335" s="1"/>
      <c r="AX1335" s="1"/>
      <c r="AY1335" s="1">
        <f t="shared" si="332"/>
        <v>0</v>
      </c>
      <c r="AZ1335" s="3"/>
      <c r="BA1335" s="3"/>
      <c r="BB1335" s="3"/>
      <c r="BC1335" s="43" t="e">
        <f t="shared" si="333"/>
        <v>#DIV/0!</v>
      </c>
      <c r="BD1335" s="43" t="e">
        <f t="shared" si="334"/>
        <v>#DIV/0!</v>
      </c>
      <c r="BE1335" s="81">
        <f t="shared" si="335"/>
        <v>0</v>
      </c>
      <c r="BF1335" s="81">
        <f t="shared" si="336"/>
        <v>0</v>
      </c>
      <c r="BG1335" s="81">
        <f t="shared" si="337"/>
        <v>0</v>
      </c>
      <c r="BH1335" s="81">
        <f t="shared" si="338"/>
        <v>0</v>
      </c>
      <c r="BI1335" s="81">
        <f t="shared" si="339"/>
        <v>0</v>
      </c>
    </row>
    <row r="1336" spans="1:61" ht="17.25" thickTop="1" thickBot="1">
      <c r="A1336" s="70"/>
      <c r="B1336" s="71"/>
      <c r="C1336" s="3"/>
      <c r="D1336" s="45"/>
      <c r="E1336" s="45"/>
      <c r="F1336" s="45">
        <f t="shared" si="326"/>
        <v>0</v>
      </c>
      <c r="G1336" s="3"/>
      <c r="H1336" s="3"/>
      <c r="I1336" s="39"/>
      <c r="J1336" s="45">
        <f t="shared" si="327"/>
        <v>0</v>
      </c>
      <c r="K1336" s="45">
        <f t="shared" si="328"/>
        <v>0</v>
      </c>
      <c r="L1336" s="3"/>
      <c r="M1336" s="72"/>
      <c r="N1336" s="73"/>
      <c r="O1336" s="45">
        <f t="shared" si="329"/>
        <v>0</v>
      </c>
      <c r="P1336" s="71"/>
      <c r="Q1336" s="74"/>
      <c r="R1336" s="74"/>
      <c r="S1336" s="75"/>
      <c r="T1336" s="76"/>
      <c r="U1336" s="70"/>
      <c r="V1336" s="3"/>
      <c r="W1336" s="3"/>
      <c r="X1336" s="3"/>
      <c r="Y1336" s="39"/>
      <c r="Z1336" s="91">
        <f t="shared" si="330"/>
        <v>0</v>
      </c>
      <c r="AA1336" s="92">
        <f t="shared" si="331"/>
        <v>0</v>
      </c>
      <c r="AB1336" s="71"/>
      <c r="AC1336" s="3"/>
      <c r="AD1336" s="71"/>
      <c r="AE1336" s="78"/>
      <c r="AF1336" s="78"/>
      <c r="AG1336" s="3"/>
      <c r="AH1336" s="3"/>
      <c r="AI1336" s="79"/>
      <c r="AJ1336" s="3"/>
      <c r="AK1336" s="71"/>
      <c r="AL1336" s="3"/>
      <c r="AM1336" s="71"/>
      <c r="AN1336" s="71"/>
      <c r="AO1336" s="3"/>
      <c r="AP1336" s="76"/>
      <c r="AQ1336" s="74"/>
      <c r="AR1336" s="3"/>
      <c r="AS1336" s="3"/>
      <c r="AT1336" s="3"/>
      <c r="AU1336" s="3"/>
      <c r="AV1336" s="3"/>
      <c r="AW1336" s="1"/>
      <c r="AX1336" s="1"/>
      <c r="AY1336" s="1">
        <f t="shared" si="332"/>
        <v>0</v>
      </c>
      <c r="AZ1336" s="3"/>
      <c r="BA1336" s="3"/>
      <c r="BB1336" s="3"/>
      <c r="BC1336" s="43" t="e">
        <f t="shared" si="333"/>
        <v>#DIV/0!</v>
      </c>
      <c r="BD1336" s="43" t="e">
        <f t="shared" si="334"/>
        <v>#DIV/0!</v>
      </c>
      <c r="BE1336" s="81">
        <f t="shared" si="335"/>
        <v>0</v>
      </c>
      <c r="BF1336" s="81">
        <f t="shared" si="336"/>
        <v>0</v>
      </c>
      <c r="BG1336" s="81">
        <f t="shared" si="337"/>
        <v>0</v>
      </c>
      <c r="BH1336" s="81">
        <f t="shared" si="338"/>
        <v>0</v>
      </c>
      <c r="BI1336" s="81">
        <f t="shared" si="339"/>
        <v>0</v>
      </c>
    </row>
    <row r="1337" spans="1:61" ht="17.25" thickTop="1" thickBot="1">
      <c r="A1337" s="70"/>
      <c r="B1337" s="71"/>
      <c r="C1337" s="3"/>
      <c r="D1337" s="45"/>
      <c r="E1337" s="45"/>
      <c r="F1337" s="45">
        <f t="shared" si="326"/>
        <v>0</v>
      </c>
      <c r="G1337" s="3"/>
      <c r="H1337" s="3"/>
      <c r="I1337" s="39"/>
      <c r="J1337" s="45">
        <f t="shared" si="327"/>
        <v>0</v>
      </c>
      <c r="K1337" s="45">
        <f t="shared" si="328"/>
        <v>0</v>
      </c>
      <c r="L1337" s="3"/>
      <c r="M1337" s="72"/>
      <c r="N1337" s="73"/>
      <c r="O1337" s="45">
        <f t="shared" si="329"/>
        <v>0</v>
      </c>
      <c r="P1337" s="71"/>
      <c r="Q1337" s="74"/>
      <c r="R1337" s="74"/>
      <c r="S1337" s="75"/>
      <c r="T1337" s="76"/>
      <c r="U1337" s="70"/>
      <c r="V1337" s="3"/>
      <c r="W1337" s="3"/>
      <c r="X1337" s="3"/>
      <c r="Y1337" s="39"/>
      <c r="Z1337" s="91">
        <f t="shared" si="330"/>
        <v>0</v>
      </c>
      <c r="AA1337" s="92">
        <f t="shared" si="331"/>
        <v>0</v>
      </c>
      <c r="AB1337" s="71"/>
      <c r="AC1337" s="3"/>
      <c r="AD1337" s="71"/>
      <c r="AE1337" s="78"/>
      <c r="AF1337" s="78"/>
      <c r="AG1337" s="3"/>
      <c r="AH1337" s="3"/>
      <c r="AI1337" s="79"/>
      <c r="AJ1337" s="3"/>
      <c r="AK1337" s="71"/>
      <c r="AL1337" s="3"/>
      <c r="AM1337" s="71"/>
      <c r="AN1337" s="71"/>
      <c r="AO1337" s="3"/>
      <c r="AP1337" s="76"/>
      <c r="AQ1337" s="74"/>
      <c r="AR1337" s="3"/>
      <c r="AS1337" s="3"/>
      <c r="AT1337" s="3"/>
      <c r="AU1337" s="3"/>
      <c r="AV1337" s="3"/>
      <c r="AW1337" s="1"/>
      <c r="AX1337" s="1"/>
      <c r="AY1337" s="1">
        <f t="shared" si="332"/>
        <v>0</v>
      </c>
      <c r="AZ1337" s="3"/>
      <c r="BA1337" s="3"/>
      <c r="BB1337" s="3"/>
      <c r="BC1337" s="43" t="e">
        <f t="shared" si="333"/>
        <v>#DIV/0!</v>
      </c>
      <c r="BD1337" s="43" t="e">
        <f t="shared" si="334"/>
        <v>#DIV/0!</v>
      </c>
      <c r="BE1337" s="81">
        <f t="shared" si="335"/>
        <v>0</v>
      </c>
      <c r="BF1337" s="81">
        <f t="shared" si="336"/>
        <v>0</v>
      </c>
      <c r="BG1337" s="81">
        <f t="shared" si="337"/>
        <v>0</v>
      </c>
      <c r="BH1337" s="81">
        <f t="shared" si="338"/>
        <v>0</v>
      </c>
      <c r="BI1337" s="81">
        <f t="shared" si="339"/>
        <v>0</v>
      </c>
    </row>
    <row r="1338" spans="1:61" ht="17.25" thickTop="1" thickBot="1">
      <c r="A1338" s="70"/>
      <c r="B1338" s="71"/>
      <c r="C1338" s="3"/>
      <c r="D1338" s="45"/>
      <c r="E1338" s="45"/>
      <c r="F1338" s="45">
        <f t="shared" si="326"/>
        <v>0</v>
      </c>
      <c r="G1338" s="3"/>
      <c r="H1338" s="3"/>
      <c r="I1338" s="39"/>
      <c r="J1338" s="45">
        <f t="shared" si="327"/>
        <v>0</v>
      </c>
      <c r="K1338" s="45">
        <f t="shared" si="328"/>
        <v>0</v>
      </c>
      <c r="L1338" s="3"/>
      <c r="M1338" s="72"/>
      <c r="N1338" s="73"/>
      <c r="O1338" s="45">
        <f t="shared" si="329"/>
        <v>0</v>
      </c>
      <c r="P1338" s="71"/>
      <c r="Q1338" s="74"/>
      <c r="R1338" s="74"/>
      <c r="S1338" s="75"/>
      <c r="T1338" s="76"/>
      <c r="U1338" s="70"/>
      <c r="V1338" s="3"/>
      <c r="W1338" s="3"/>
      <c r="X1338" s="3"/>
      <c r="Y1338" s="39"/>
      <c r="Z1338" s="91">
        <f t="shared" si="330"/>
        <v>0</v>
      </c>
      <c r="AA1338" s="92">
        <f t="shared" si="331"/>
        <v>0</v>
      </c>
      <c r="AB1338" s="71"/>
      <c r="AC1338" s="3"/>
      <c r="AD1338" s="71"/>
      <c r="AE1338" s="78"/>
      <c r="AF1338" s="78"/>
      <c r="AG1338" s="3"/>
      <c r="AH1338" s="3"/>
      <c r="AI1338" s="79"/>
      <c r="AJ1338" s="3"/>
      <c r="AK1338" s="71"/>
      <c r="AL1338" s="3"/>
      <c r="AM1338" s="71"/>
      <c r="AN1338" s="71"/>
      <c r="AO1338" s="3"/>
      <c r="AP1338" s="76"/>
      <c r="AQ1338" s="74"/>
      <c r="AR1338" s="3"/>
      <c r="AS1338" s="3"/>
      <c r="AT1338" s="3"/>
      <c r="AU1338" s="3"/>
      <c r="AV1338" s="3"/>
      <c r="AW1338" s="1"/>
      <c r="AX1338" s="1"/>
      <c r="AY1338" s="1">
        <f t="shared" si="332"/>
        <v>0</v>
      </c>
      <c r="AZ1338" s="3"/>
      <c r="BA1338" s="3"/>
      <c r="BB1338" s="3"/>
      <c r="BC1338" s="43" t="e">
        <f t="shared" si="333"/>
        <v>#DIV/0!</v>
      </c>
      <c r="BD1338" s="43" t="e">
        <f t="shared" si="334"/>
        <v>#DIV/0!</v>
      </c>
      <c r="BE1338" s="81">
        <f t="shared" si="335"/>
        <v>0</v>
      </c>
      <c r="BF1338" s="81">
        <f t="shared" si="336"/>
        <v>0</v>
      </c>
      <c r="BG1338" s="81">
        <f t="shared" si="337"/>
        <v>0</v>
      </c>
      <c r="BH1338" s="81">
        <f t="shared" si="338"/>
        <v>0</v>
      </c>
      <c r="BI1338" s="81">
        <f t="shared" si="339"/>
        <v>0</v>
      </c>
    </row>
    <row r="1339" spans="1:61" ht="17.25" thickTop="1" thickBot="1">
      <c r="A1339" s="70"/>
      <c r="B1339" s="71"/>
      <c r="C1339" s="3"/>
      <c r="D1339" s="45"/>
      <c r="E1339" s="45"/>
      <c r="F1339" s="45">
        <f t="shared" si="326"/>
        <v>0</v>
      </c>
      <c r="G1339" s="3"/>
      <c r="H1339" s="3"/>
      <c r="I1339" s="39"/>
      <c r="J1339" s="45">
        <f t="shared" si="327"/>
        <v>0</v>
      </c>
      <c r="K1339" s="45">
        <f t="shared" si="328"/>
        <v>0</v>
      </c>
      <c r="L1339" s="3"/>
      <c r="M1339" s="72"/>
      <c r="N1339" s="73"/>
      <c r="O1339" s="45">
        <f t="shared" si="329"/>
        <v>0</v>
      </c>
      <c r="P1339" s="71"/>
      <c r="Q1339" s="74"/>
      <c r="R1339" s="74"/>
      <c r="S1339" s="75"/>
      <c r="T1339" s="76"/>
      <c r="U1339" s="70"/>
      <c r="V1339" s="3"/>
      <c r="W1339" s="3"/>
      <c r="X1339" s="3"/>
      <c r="Y1339" s="39"/>
      <c r="Z1339" s="91">
        <f t="shared" si="330"/>
        <v>0</v>
      </c>
      <c r="AA1339" s="92">
        <f t="shared" si="331"/>
        <v>0</v>
      </c>
      <c r="AB1339" s="71"/>
      <c r="AC1339" s="3"/>
      <c r="AD1339" s="71"/>
      <c r="AE1339" s="78"/>
      <c r="AF1339" s="78"/>
      <c r="AG1339" s="3"/>
      <c r="AH1339" s="3"/>
      <c r="AI1339" s="79"/>
      <c r="AJ1339" s="3"/>
      <c r="AK1339" s="71"/>
      <c r="AL1339" s="3"/>
      <c r="AM1339" s="71"/>
      <c r="AN1339" s="71"/>
      <c r="AO1339" s="3"/>
      <c r="AP1339" s="76"/>
      <c r="AQ1339" s="74"/>
      <c r="AR1339" s="3"/>
      <c r="AS1339" s="3"/>
      <c r="AT1339" s="3"/>
      <c r="AU1339" s="3"/>
      <c r="AV1339" s="3"/>
      <c r="AW1339" s="1"/>
      <c r="AX1339" s="1"/>
      <c r="AY1339" s="1">
        <f t="shared" si="332"/>
        <v>0</v>
      </c>
      <c r="AZ1339" s="3"/>
      <c r="BA1339" s="3"/>
      <c r="BB1339" s="3"/>
      <c r="BC1339" s="43" t="e">
        <f t="shared" si="333"/>
        <v>#DIV/0!</v>
      </c>
      <c r="BD1339" s="43" t="e">
        <f t="shared" si="334"/>
        <v>#DIV/0!</v>
      </c>
      <c r="BE1339" s="81">
        <f t="shared" si="335"/>
        <v>0</v>
      </c>
      <c r="BF1339" s="81">
        <f t="shared" si="336"/>
        <v>0</v>
      </c>
      <c r="BG1339" s="81">
        <f t="shared" si="337"/>
        <v>0</v>
      </c>
      <c r="BH1339" s="81">
        <f t="shared" si="338"/>
        <v>0</v>
      </c>
      <c r="BI1339" s="81">
        <f t="shared" si="339"/>
        <v>0</v>
      </c>
    </row>
    <row r="1340" spans="1:61" ht="17.25" thickTop="1" thickBot="1">
      <c r="A1340" s="70"/>
      <c r="B1340" s="71"/>
      <c r="C1340" s="3"/>
      <c r="D1340" s="45"/>
      <c r="E1340" s="45"/>
      <c r="F1340" s="45">
        <f t="shared" si="326"/>
        <v>0</v>
      </c>
      <c r="G1340" s="3"/>
      <c r="H1340" s="3"/>
      <c r="I1340" s="39"/>
      <c r="J1340" s="45">
        <f t="shared" si="327"/>
        <v>0</v>
      </c>
      <c r="K1340" s="45">
        <f t="shared" si="328"/>
        <v>0</v>
      </c>
      <c r="L1340" s="3"/>
      <c r="M1340" s="72"/>
      <c r="N1340" s="73"/>
      <c r="O1340" s="45">
        <f t="shared" si="329"/>
        <v>0</v>
      </c>
      <c r="P1340" s="71"/>
      <c r="Q1340" s="74"/>
      <c r="R1340" s="74"/>
      <c r="S1340" s="75"/>
      <c r="T1340" s="76"/>
      <c r="U1340" s="70"/>
      <c r="V1340" s="3"/>
      <c r="W1340" s="3"/>
      <c r="X1340" s="3"/>
      <c r="Y1340" s="39"/>
      <c r="Z1340" s="91">
        <f t="shared" si="330"/>
        <v>0</v>
      </c>
      <c r="AA1340" s="92">
        <f t="shared" si="331"/>
        <v>0</v>
      </c>
      <c r="AB1340" s="71"/>
      <c r="AC1340" s="3"/>
      <c r="AD1340" s="71"/>
      <c r="AE1340" s="78"/>
      <c r="AF1340" s="78"/>
      <c r="AG1340" s="3"/>
      <c r="AH1340" s="3"/>
      <c r="AI1340" s="79"/>
      <c r="AJ1340" s="3"/>
      <c r="AK1340" s="71"/>
      <c r="AL1340" s="3"/>
      <c r="AM1340" s="71"/>
      <c r="AN1340" s="71"/>
      <c r="AO1340" s="3"/>
      <c r="AP1340" s="76"/>
      <c r="AQ1340" s="74"/>
      <c r="AR1340" s="3"/>
      <c r="AS1340" s="3"/>
      <c r="AT1340" s="3"/>
      <c r="AU1340" s="3"/>
      <c r="AV1340" s="3"/>
      <c r="AW1340" s="1"/>
      <c r="AX1340" s="1"/>
      <c r="AY1340" s="1">
        <f t="shared" si="332"/>
        <v>0</v>
      </c>
      <c r="AZ1340" s="3"/>
      <c r="BA1340" s="3"/>
      <c r="BB1340" s="3"/>
      <c r="BC1340" s="43" t="e">
        <f t="shared" si="333"/>
        <v>#DIV/0!</v>
      </c>
      <c r="BD1340" s="43" t="e">
        <f t="shared" si="334"/>
        <v>#DIV/0!</v>
      </c>
      <c r="BE1340" s="81">
        <f t="shared" si="335"/>
        <v>0</v>
      </c>
      <c r="BF1340" s="81">
        <f t="shared" si="336"/>
        <v>0</v>
      </c>
      <c r="BG1340" s="81">
        <f t="shared" si="337"/>
        <v>0</v>
      </c>
      <c r="BH1340" s="81">
        <f t="shared" si="338"/>
        <v>0</v>
      </c>
      <c r="BI1340" s="81">
        <f t="shared" si="339"/>
        <v>0</v>
      </c>
    </row>
    <row r="1341" spans="1:61" ht="17.25" thickTop="1" thickBot="1">
      <c r="A1341" s="70"/>
      <c r="B1341" s="71"/>
      <c r="C1341" s="3"/>
      <c r="D1341" s="45"/>
      <c r="E1341" s="45"/>
      <c r="F1341" s="45">
        <f t="shared" si="326"/>
        <v>0</v>
      </c>
      <c r="G1341" s="3"/>
      <c r="H1341" s="3"/>
      <c r="I1341" s="39"/>
      <c r="J1341" s="45">
        <f t="shared" si="327"/>
        <v>0</v>
      </c>
      <c r="K1341" s="45">
        <f t="shared" si="328"/>
        <v>0</v>
      </c>
      <c r="L1341" s="3"/>
      <c r="M1341" s="72"/>
      <c r="N1341" s="73"/>
      <c r="O1341" s="45">
        <f t="shared" si="329"/>
        <v>0</v>
      </c>
      <c r="P1341" s="71"/>
      <c r="Q1341" s="74"/>
      <c r="R1341" s="74"/>
      <c r="S1341" s="75"/>
      <c r="T1341" s="76"/>
      <c r="U1341" s="70"/>
      <c r="V1341" s="3"/>
      <c r="W1341" s="3"/>
      <c r="X1341" s="3"/>
      <c r="Y1341" s="39"/>
      <c r="Z1341" s="91">
        <f t="shared" si="330"/>
        <v>0</v>
      </c>
      <c r="AA1341" s="92">
        <f t="shared" si="331"/>
        <v>0</v>
      </c>
      <c r="AB1341" s="71"/>
      <c r="AC1341" s="3"/>
      <c r="AD1341" s="71"/>
      <c r="AE1341" s="78"/>
      <c r="AF1341" s="78"/>
      <c r="AG1341" s="3"/>
      <c r="AH1341" s="3"/>
      <c r="AI1341" s="79"/>
      <c r="AJ1341" s="3"/>
      <c r="AK1341" s="71"/>
      <c r="AL1341" s="3"/>
      <c r="AM1341" s="71"/>
      <c r="AN1341" s="71"/>
      <c r="AO1341" s="3"/>
      <c r="AP1341" s="76"/>
      <c r="AQ1341" s="74"/>
      <c r="AR1341" s="3"/>
      <c r="AS1341" s="3"/>
      <c r="AT1341" s="3"/>
      <c r="AU1341" s="3"/>
      <c r="AV1341" s="3"/>
      <c r="AW1341" s="1"/>
      <c r="AX1341" s="1"/>
      <c r="AY1341" s="1">
        <f t="shared" si="332"/>
        <v>0</v>
      </c>
      <c r="AZ1341" s="3"/>
      <c r="BA1341" s="3"/>
      <c r="BB1341" s="3"/>
      <c r="BC1341" s="43" t="e">
        <f t="shared" si="333"/>
        <v>#DIV/0!</v>
      </c>
      <c r="BD1341" s="43" t="e">
        <f t="shared" si="334"/>
        <v>#DIV/0!</v>
      </c>
      <c r="BE1341" s="81">
        <f t="shared" si="335"/>
        <v>0</v>
      </c>
      <c r="BF1341" s="81">
        <f t="shared" si="336"/>
        <v>0</v>
      </c>
      <c r="BG1341" s="81">
        <f t="shared" si="337"/>
        <v>0</v>
      </c>
      <c r="BH1341" s="81">
        <f t="shared" si="338"/>
        <v>0</v>
      </c>
      <c r="BI1341" s="81">
        <f t="shared" si="339"/>
        <v>0</v>
      </c>
    </row>
    <row r="1342" spans="1:61" ht="17.25" thickTop="1" thickBot="1">
      <c r="A1342" s="70"/>
      <c r="B1342" s="71"/>
      <c r="C1342" s="3"/>
      <c r="D1342" s="45"/>
      <c r="E1342" s="45"/>
      <c r="F1342" s="45">
        <f t="shared" si="326"/>
        <v>0</v>
      </c>
      <c r="G1342" s="3"/>
      <c r="H1342" s="3"/>
      <c r="I1342" s="39"/>
      <c r="J1342" s="45">
        <f t="shared" si="327"/>
        <v>0</v>
      </c>
      <c r="K1342" s="45">
        <f t="shared" si="328"/>
        <v>0</v>
      </c>
      <c r="L1342" s="3"/>
      <c r="M1342" s="72"/>
      <c r="N1342" s="73"/>
      <c r="O1342" s="45">
        <f t="shared" si="329"/>
        <v>0</v>
      </c>
      <c r="P1342" s="71"/>
      <c r="Q1342" s="74"/>
      <c r="R1342" s="74"/>
      <c r="S1342" s="75"/>
      <c r="T1342" s="76"/>
      <c r="U1342" s="70"/>
      <c r="V1342" s="3"/>
      <c r="W1342" s="3"/>
      <c r="X1342" s="3"/>
      <c r="Y1342" s="39"/>
      <c r="Z1342" s="91">
        <f t="shared" si="330"/>
        <v>0</v>
      </c>
      <c r="AA1342" s="92">
        <f t="shared" si="331"/>
        <v>0</v>
      </c>
      <c r="AB1342" s="71"/>
      <c r="AC1342" s="3"/>
      <c r="AD1342" s="71"/>
      <c r="AE1342" s="78"/>
      <c r="AF1342" s="78"/>
      <c r="AG1342" s="3"/>
      <c r="AH1342" s="3"/>
      <c r="AI1342" s="79"/>
      <c r="AJ1342" s="3"/>
      <c r="AK1342" s="71"/>
      <c r="AL1342" s="3"/>
      <c r="AM1342" s="71"/>
      <c r="AN1342" s="71"/>
      <c r="AO1342" s="3"/>
      <c r="AP1342" s="76"/>
      <c r="AQ1342" s="74"/>
      <c r="AR1342" s="3"/>
      <c r="AS1342" s="3"/>
      <c r="AT1342" s="3"/>
      <c r="AU1342" s="3"/>
      <c r="AV1342" s="3"/>
      <c r="AW1342" s="1"/>
      <c r="AX1342" s="1"/>
      <c r="AY1342" s="1">
        <f t="shared" si="332"/>
        <v>0</v>
      </c>
      <c r="AZ1342" s="3"/>
      <c r="BA1342" s="3"/>
      <c r="BB1342" s="3"/>
      <c r="BC1342" s="43" t="e">
        <f t="shared" si="333"/>
        <v>#DIV/0!</v>
      </c>
      <c r="BD1342" s="43" t="e">
        <f t="shared" si="334"/>
        <v>#DIV/0!</v>
      </c>
      <c r="BE1342" s="81">
        <f t="shared" si="335"/>
        <v>0</v>
      </c>
      <c r="BF1342" s="81">
        <f t="shared" si="336"/>
        <v>0</v>
      </c>
      <c r="BG1342" s="81">
        <f t="shared" si="337"/>
        <v>0</v>
      </c>
      <c r="BH1342" s="81">
        <f t="shared" si="338"/>
        <v>0</v>
      </c>
      <c r="BI1342" s="81">
        <f t="shared" si="339"/>
        <v>0</v>
      </c>
    </row>
    <row r="1343" spans="1:61" ht="17.25" thickTop="1" thickBot="1">
      <c r="A1343" s="70"/>
      <c r="B1343" s="71"/>
      <c r="C1343" s="3"/>
      <c r="D1343" s="45"/>
      <c r="E1343" s="45"/>
      <c r="F1343" s="45">
        <f t="shared" si="326"/>
        <v>0</v>
      </c>
      <c r="G1343" s="3"/>
      <c r="H1343" s="3"/>
      <c r="I1343" s="39"/>
      <c r="J1343" s="45">
        <f t="shared" si="327"/>
        <v>0</v>
      </c>
      <c r="K1343" s="45">
        <f t="shared" si="328"/>
        <v>0</v>
      </c>
      <c r="L1343" s="3"/>
      <c r="M1343" s="72"/>
      <c r="N1343" s="73"/>
      <c r="O1343" s="45">
        <f t="shared" si="329"/>
        <v>0</v>
      </c>
      <c r="P1343" s="71"/>
      <c r="Q1343" s="74"/>
      <c r="R1343" s="74"/>
      <c r="S1343" s="75"/>
      <c r="T1343" s="76"/>
      <c r="U1343" s="70"/>
      <c r="V1343" s="3"/>
      <c r="W1343" s="3"/>
      <c r="X1343" s="3"/>
      <c r="Y1343" s="39"/>
      <c r="Z1343" s="91">
        <f t="shared" si="330"/>
        <v>0</v>
      </c>
      <c r="AA1343" s="92">
        <f t="shared" si="331"/>
        <v>0</v>
      </c>
      <c r="AB1343" s="71"/>
      <c r="AC1343" s="3"/>
      <c r="AD1343" s="71"/>
      <c r="AE1343" s="78"/>
      <c r="AF1343" s="78"/>
      <c r="AG1343" s="3"/>
      <c r="AH1343" s="3"/>
      <c r="AI1343" s="79"/>
      <c r="AJ1343" s="3"/>
      <c r="AK1343" s="71"/>
      <c r="AL1343" s="3"/>
      <c r="AM1343" s="71"/>
      <c r="AN1343" s="71"/>
      <c r="AO1343" s="3"/>
      <c r="AP1343" s="76"/>
      <c r="AQ1343" s="74"/>
      <c r="AR1343" s="3"/>
      <c r="AS1343" s="3"/>
      <c r="AT1343" s="3"/>
      <c r="AU1343" s="3"/>
      <c r="AV1343" s="3"/>
      <c r="AW1343" s="1"/>
      <c r="AX1343" s="1"/>
      <c r="AY1343" s="1">
        <f t="shared" si="332"/>
        <v>0</v>
      </c>
      <c r="AZ1343" s="3"/>
      <c r="BA1343" s="3"/>
      <c r="BB1343" s="3"/>
      <c r="BC1343" s="43" t="e">
        <f t="shared" si="333"/>
        <v>#DIV/0!</v>
      </c>
      <c r="BD1343" s="43" t="e">
        <f t="shared" si="334"/>
        <v>#DIV/0!</v>
      </c>
      <c r="BE1343" s="81">
        <f t="shared" si="335"/>
        <v>0</v>
      </c>
      <c r="BF1343" s="81">
        <f t="shared" si="336"/>
        <v>0</v>
      </c>
      <c r="BG1343" s="81">
        <f t="shared" si="337"/>
        <v>0</v>
      </c>
      <c r="BH1343" s="81">
        <f t="shared" si="338"/>
        <v>0</v>
      </c>
      <c r="BI1343" s="81">
        <f t="shared" si="339"/>
        <v>0</v>
      </c>
    </row>
    <row r="1344" spans="1:61" ht="17.25" thickTop="1" thickBot="1">
      <c r="A1344" s="70"/>
      <c r="B1344" s="71"/>
      <c r="C1344" s="3"/>
      <c r="D1344" s="45"/>
      <c r="E1344" s="45"/>
      <c r="F1344" s="45">
        <f t="shared" si="326"/>
        <v>0</v>
      </c>
      <c r="G1344" s="3"/>
      <c r="H1344" s="3"/>
      <c r="I1344" s="39"/>
      <c r="J1344" s="45">
        <f t="shared" si="327"/>
        <v>0</v>
      </c>
      <c r="K1344" s="45">
        <f t="shared" si="328"/>
        <v>0</v>
      </c>
      <c r="L1344" s="3"/>
      <c r="M1344" s="72"/>
      <c r="N1344" s="73"/>
      <c r="O1344" s="45">
        <f t="shared" si="329"/>
        <v>0</v>
      </c>
      <c r="P1344" s="71"/>
      <c r="Q1344" s="74"/>
      <c r="R1344" s="74"/>
      <c r="S1344" s="75"/>
      <c r="T1344" s="76"/>
      <c r="U1344" s="70"/>
      <c r="V1344" s="3"/>
      <c r="W1344" s="3"/>
      <c r="X1344" s="3"/>
      <c r="Y1344" s="39"/>
      <c r="Z1344" s="91">
        <f t="shared" si="330"/>
        <v>0</v>
      </c>
      <c r="AA1344" s="92">
        <f t="shared" si="331"/>
        <v>0</v>
      </c>
      <c r="AB1344" s="71"/>
      <c r="AC1344" s="3"/>
      <c r="AD1344" s="71"/>
      <c r="AE1344" s="78"/>
      <c r="AF1344" s="78"/>
      <c r="AG1344" s="3"/>
      <c r="AH1344" s="3"/>
      <c r="AI1344" s="79"/>
      <c r="AJ1344" s="3"/>
      <c r="AK1344" s="71"/>
      <c r="AL1344" s="3"/>
      <c r="AM1344" s="71"/>
      <c r="AN1344" s="71"/>
      <c r="AO1344" s="3"/>
      <c r="AP1344" s="76"/>
      <c r="AQ1344" s="74"/>
      <c r="AR1344" s="3"/>
      <c r="AS1344" s="3"/>
      <c r="AT1344" s="3"/>
      <c r="AU1344" s="3"/>
      <c r="AV1344" s="3"/>
      <c r="AW1344" s="1"/>
      <c r="AX1344" s="1"/>
      <c r="AY1344" s="1">
        <f t="shared" si="332"/>
        <v>0</v>
      </c>
      <c r="AZ1344" s="3"/>
      <c r="BA1344" s="3"/>
      <c r="BB1344" s="3"/>
      <c r="BC1344" s="43" t="e">
        <f t="shared" si="333"/>
        <v>#DIV/0!</v>
      </c>
      <c r="BD1344" s="43" t="e">
        <f t="shared" si="334"/>
        <v>#DIV/0!</v>
      </c>
      <c r="BE1344" s="81">
        <f t="shared" si="335"/>
        <v>0</v>
      </c>
      <c r="BF1344" s="81">
        <f t="shared" si="336"/>
        <v>0</v>
      </c>
      <c r="BG1344" s="81">
        <f t="shared" si="337"/>
        <v>0</v>
      </c>
      <c r="BH1344" s="81">
        <f t="shared" si="338"/>
        <v>0</v>
      </c>
      <c r="BI1344" s="81">
        <f t="shared" si="339"/>
        <v>0</v>
      </c>
    </row>
    <row r="1345" spans="1:61" ht="17.25" thickTop="1" thickBot="1">
      <c r="A1345" s="70"/>
      <c r="B1345" s="71"/>
      <c r="C1345" s="3"/>
      <c r="D1345" s="45"/>
      <c r="E1345" s="45"/>
      <c r="F1345" s="45">
        <f t="shared" si="326"/>
        <v>0</v>
      </c>
      <c r="G1345" s="3"/>
      <c r="H1345" s="3"/>
      <c r="I1345" s="39"/>
      <c r="J1345" s="45">
        <f t="shared" si="327"/>
        <v>0</v>
      </c>
      <c r="K1345" s="45">
        <f t="shared" si="328"/>
        <v>0</v>
      </c>
      <c r="L1345" s="3"/>
      <c r="M1345" s="72"/>
      <c r="N1345" s="73"/>
      <c r="O1345" s="45">
        <f t="shared" si="329"/>
        <v>0</v>
      </c>
      <c r="P1345" s="71"/>
      <c r="Q1345" s="74"/>
      <c r="R1345" s="74"/>
      <c r="S1345" s="75"/>
      <c r="T1345" s="76"/>
      <c r="U1345" s="70"/>
      <c r="V1345" s="3"/>
      <c r="W1345" s="3"/>
      <c r="X1345" s="3"/>
      <c r="Y1345" s="39"/>
      <c r="Z1345" s="91">
        <f t="shared" si="330"/>
        <v>0</v>
      </c>
      <c r="AA1345" s="92">
        <f t="shared" si="331"/>
        <v>0</v>
      </c>
      <c r="AB1345" s="71"/>
      <c r="AC1345" s="3"/>
      <c r="AD1345" s="71"/>
      <c r="AE1345" s="78"/>
      <c r="AF1345" s="78"/>
      <c r="AG1345" s="3"/>
      <c r="AH1345" s="3"/>
      <c r="AI1345" s="79"/>
      <c r="AJ1345" s="3"/>
      <c r="AK1345" s="71"/>
      <c r="AL1345" s="3"/>
      <c r="AM1345" s="71"/>
      <c r="AN1345" s="71"/>
      <c r="AO1345" s="3"/>
      <c r="AP1345" s="76"/>
      <c r="AQ1345" s="74"/>
      <c r="AR1345" s="3"/>
      <c r="AS1345" s="3"/>
      <c r="AT1345" s="3"/>
      <c r="AU1345" s="3"/>
      <c r="AV1345" s="3"/>
      <c r="AW1345" s="1"/>
      <c r="AX1345" s="1"/>
      <c r="AY1345" s="1">
        <f t="shared" si="332"/>
        <v>0</v>
      </c>
      <c r="AZ1345" s="3"/>
      <c r="BA1345" s="3"/>
      <c r="BB1345" s="3"/>
      <c r="BC1345" s="43" t="e">
        <f t="shared" si="333"/>
        <v>#DIV/0!</v>
      </c>
      <c r="BD1345" s="43" t="e">
        <f t="shared" si="334"/>
        <v>#DIV/0!</v>
      </c>
      <c r="BE1345" s="81">
        <f t="shared" si="335"/>
        <v>0</v>
      </c>
      <c r="BF1345" s="81">
        <f t="shared" si="336"/>
        <v>0</v>
      </c>
      <c r="BG1345" s="81">
        <f t="shared" si="337"/>
        <v>0</v>
      </c>
      <c r="BH1345" s="81">
        <f t="shared" si="338"/>
        <v>0</v>
      </c>
      <c r="BI1345" s="81">
        <f t="shared" si="339"/>
        <v>0</v>
      </c>
    </row>
    <row r="1346" spans="1:61" ht="17.25" thickTop="1" thickBot="1">
      <c r="A1346" s="70"/>
      <c r="B1346" s="71"/>
      <c r="C1346" s="3"/>
      <c r="D1346" s="45"/>
      <c r="E1346" s="45"/>
      <c r="F1346" s="45">
        <f t="shared" si="326"/>
        <v>0</v>
      </c>
      <c r="G1346" s="3"/>
      <c r="H1346" s="3"/>
      <c r="I1346" s="39"/>
      <c r="J1346" s="45">
        <f t="shared" si="327"/>
        <v>0</v>
      </c>
      <c r="K1346" s="45">
        <f t="shared" si="328"/>
        <v>0</v>
      </c>
      <c r="L1346" s="3"/>
      <c r="M1346" s="72"/>
      <c r="N1346" s="73"/>
      <c r="O1346" s="45">
        <f t="shared" si="329"/>
        <v>0</v>
      </c>
      <c r="P1346" s="71"/>
      <c r="Q1346" s="74"/>
      <c r="R1346" s="74"/>
      <c r="S1346" s="75"/>
      <c r="T1346" s="76"/>
      <c r="U1346" s="70"/>
      <c r="V1346" s="3"/>
      <c r="W1346" s="3"/>
      <c r="X1346" s="3"/>
      <c r="Y1346" s="39"/>
      <c r="Z1346" s="91">
        <f t="shared" si="330"/>
        <v>0</v>
      </c>
      <c r="AA1346" s="92">
        <f t="shared" si="331"/>
        <v>0</v>
      </c>
      <c r="AB1346" s="71"/>
      <c r="AC1346" s="3"/>
      <c r="AD1346" s="71"/>
      <c r="AE1346" s="78"/>
      <c r="AF1346" s="78"/>
      <c r="AG1346" s="3"/>
      <c r="AH1346" s="3"/>
      <c r="AI1346" s="79"/>
      <c r="AJ1346" s="3"/>
      <c r="AK1346" s="71"/>
      <c r="AL1346" s="3"/>
      <c r="AM1346" s="71"/>
      <c r="AN1346" s="71"/>
      <c r="AO1346" s="3"/>
      <c r="AP1346" s="76"/>
      <c r="AQ1346" s="74"/>
      <c r="AR1346" s="3"/>
      <c r="AS1346" s="3"/>
      <c r="AT1346" s="3"/>
      <c r="AU1346" s="3"/>
      <c r="AV1346" s="3"/>
      <c r="AW1346" s="1"/>
      <c r="AX1346" s="1"/>
      <c r="AY1346" s="1">
        <f t="shared" si="332"/>
        <v>0</v>
      </c>
      <c r="AZ1346" s="3"/>
      <c r="BA1346" s="3"/>
      <c r="BB1346" s="3"/>
      <c r="BC1346" s="43" t="e">
        <f t="shared" si="333"/>
        <v>#DIV/0!</v>
      </c>
      <c r="BD1346" s="43" t="e">
        <f t="shared" si="334"/>
        <v>#DIV/0!</v>
      </c>
      <c r="BE1346" s="81">
        <f t="shared" si="335"/>
        <v>0</v>
      </c>
      <c r="BF1346" s="81">
        <f t="shared" si="336"/>
        <v>0</v>
      </c>
      <c r="BG1346" s="81">
        <f t="shared" si="337"/>
        <v>0</v>
      </c>
      <c r="BH1346" s="81">
        <f t="shared" si="338"/>
        <v>0</v>
      </c>
      <c r="BI1346" s="81">
        <f t="shared" si="339"/>
        <v>0</v>
      </c>
    </row>
    <row r="1347" spans="1:61" ht="17.25" thickTop="1" thickBot="1">
      <c r="A1347" s="70"/>
      <c r="B1347" s="71"/>
      <c r="C1347" s="3"/>
      <c r="D1347" s="45"/>
      <c r="E1347" s="45"/>
      <c r="F1347" s="45">
        <f t="shared" si="326"/>
        <v>0</v>
      </c>
      <c r="G1347" s="3"/>
      <c r="H1347" s="3"/>
      <c r="I1347" s="39"/>
      <c r="J1347" s="45">
        <f t="shared" si="327"/>
        <v>0</v>
      </c>
      <c r="K1347" s="45">
        <f t="shared" si="328"/>
        <v>0</v>
      </c>
      <c r="L1347" s="3"/>
      <c r="M1347" s="72"/>
      <c r="N1347" s="73"/>
      <c r="O1347" s="45">
        <f t="shared" si="329"/>
        <v>0</v>
      </c>
      <c r="P1347" s="71"/>
      <c r="Q1347" s="74"/>
      <c r="R1347" s="74"/>
      <c r="S1347" s="75"/>
      <c r="T1347" s="76"/>
      <c r="U1347" s="70"/>
      <c r="V1347" s="3"/>
      <c r="W1347" s="3"/>
      <c r="X1347" s="3"/>
      <c r="Y1347" s="39"/>
      <c r="Z1347" s="91">
        <f t="shared" si="330"/>
        <v>0</v>
      </c>
      <c r="AA1347" s="92">
        <f t="shared" si="331"/>
        <v>0</v>
      </c>
      <c r="AB1347" s="71"/>
      <c r="AC1347" s="3"/>
      <c r="AD1347" s="71"/>
      <c r="AE1347" s="78"/>
      <c r="AF1347" s="78"/>
      <c r="AG1347" s="3"/>
      <c r="AH1347" s="3"/>
      <c r="AI1347" s="79"/>
      <c r="AJ1347" s="3"/>
      <c r="AK1347" s="71"/>
      <c r="AL1347" s="3"/>
      <c r="AM1347" s="71"/>
      <c r="AN1347" s="71"/>
      <c r="AO1347" s="3"/>
      <c r="AP1347" s="76"/>
      <c r="AQ1347" s="74"/>
      <c r="AR1347" s="3"/>
      <c r="AS1347" s="3"/>
      <c r="AT1347" s="3"/>
      <c r="AU1347" s="3"/>
      <c r="AV1347" s="3"/>
      <c r="AW1347" s="1"/>
      <c r="AX1347" s="1"/>
      <c r="AY1347" s="1">
        <f t="shared" si="332"/>
        <v>0</v>
      </c>
      <c r="AZ1347" s="3"/>
      <c r="BA1347" s="3"/>
      <c r="BB1347" s="3"/>
      <c r="BC1347" s="43" t="e">
        <f t="shared" si="333"/>
        <v>#DIV/0!</v>
      </c>
      <c r="BD1347" s="43" t="e">
        <f t="shared" si="334"/>
        <v>#DIV/0!</v>
      </c>
      <c r="BE1347" s="81">
        <f t="shared" si="335"/>
        <v>0</v>
      </c>
      <c r="BF1347" s="81">
        <f t="shared" si="336"/>
        <v>0</v>
      </c>
      <c r="BG1347" s="81">
        <f t="shared" si="337"/>
        <v>0</v>
      </c>
      <c r="BH1347" s="81">
        <f t="shared" si="338"/>
        <v>0</v>
      </c>
      <c r="BI1347" s="81">
        <f t="shared" si="339"/>
        <v>0</v>
      </c>
    </row>
    <row r="1348" spans="1:61" ht="17.25" thickTop="1" thickBot="1">
      <c r="A1348" s="70"/>
      <c r="B1348" s="71"/>
      <c r="C1348" s="3"/>
      <c r="D1348" s="45"/>
      <c r="E1348" s="45"/>
      <c r="F1348" s="45">
        <f t="shared" si="326"/>
        <v>0</v>
      </c>
      <c r="G1348" s="3"/>
      <c r="H1348" s="3"/>
      <c r="I1348" s="39"/>
      <c r="J1348" s="45">
        <f t="shared" si="327"/>
        <v>0</v>
      </c>
      <c r="K1348" s="45">
        <f t="shared" si="328"/>
        <v>0</v>
      </c>
      <c r="L1348" s="3"/>
      <c r="M1348" s="72"/>
      <c r="N1348" s="73"/>
      <c r="O1348" s="45">
        <f t="shared" si="329"/>
        <v>0</v>
      </c>
      <c r="P1348" s="71"/>
      <c r="Q1348" s="74"/>
      <c r="R1348" s="74"/>
      <c r="S1348" s="75"/>
      <c r="T1348" s="76"/>
      <c r="U1348" s="70"/>
      <c r="V1348" s="3"/>
      <c r="W1348" s="3"/>
      <c r="X1348" s="3"/>
      <c r="Y1348" s="39"/>
      <c r="Z1348" s="91">
        <f t="shared" si="330"/>
        <v>0</v>
      </c>
      <c r="AA1348" s="92">
        <f t="shared" si="331"/>
        <v>0</v>
      </c>
      <c r="AB1348" s="71"/>
      <c r="AC1348" s="3"/>
      <c r="AD1348" s="71"/>
      <c r="AE1348" s="78"/>
      <c r="AF1348" s="78"/>
      <c r="AG1348" s="3"/>
      <c r="AH1348" s="3"/>
      <c r="AI1348" s="79"/>
      <c r="AJ1348" s="3"/>
      <c r="AK1348" s="71"/>
      <c r="AL1348" s="3"/>
      <c r="AM1348" s="71"/>
      <c r="AN1348" s="71"/>
      <c r="AO1348" s="3"/>
      <c r="AP1348" s="76"/>
      <c r="AQ1348" s="74"/>
      <c r="AR1348" s="3"/>
      <c r="AS1348" s="3"/>
      <c r="AT1348" s="3"/>
      <c r="AU1348" s="3"/>
      <c r="AV1348" s="3"/>
      <c r="AW1348" s="1"/>
      <c r="AX1348" s="1"/>
      <c r="AY1348" s="1">
        <f t="shared" si="332"/>
        <v>0</v>
      </c>
      <c r="AZ1348" s="3"/>
      <c r="BA1348" s="3"/>
      <c r="BB1348" s="3"/>
      <c r="BC1348" s="43" t="e">
        <f t="shared" si="333"/>
        <v>#DIV/0!</v>
      </c>
      <c r="BD1348" s="43" t="e">
        <f t="shared" si="334"/>
        <v>#DIV/0!</v>
      </c>
      <c r="BE1348" s="81">
        <f t="shared" si="335"/>
        <v>0</v>
      </c>
      <c r="BF1348" s="81">
        <f t="shared" si="336"/>
        <v>0</v>
      </c>
      <c r="BG1348" s="81">
        <f t="shared" si="337"/>
        <v>0</v>
      </c>
      <c r="BH1348" s="81">
        <f t="shared" si="338"/>
        <v>0</v>
      </c>
      <c r="BI1348" s="81">
        <f t="shared" si="339"/>
        <v>0</v>
      </c>
    </row>
    <row r="1349" spans="1:61" ht="17.25" thickTop="1" thickBot="1">
      <c r="A1349" s="70"/>
      <c r="B1349" s="71"/>
      <c r="C1349" s="3"/>
      <c r="D1349" s="45"/>
      <c r="E1349" s="45"/>
      <c r="F1349" s="45">
        <f t="shared" si="326"/>
        <v>0</v>
      </c>
      <c r="G1349" s="3"/>
      <c r="H1349" s="3"/>
      <c r="I1349" s="39"/>
      <c r="J1349" s="45">
        <f t="shared" si="327"/>
        <v>0</v>
      </c>
      <c r="K1349" s="45">
        <f t="shared" si="328"/>
        <v>0</v>
      </c>
      <c r="L1349" s="3"/>
      <c r="M1349" s="72"/>
      <c r="N1349" s="73"/>
      <c r="O1349" s="45">
        <f t="shared" si="329"/>
        <v>0</v>
      </c>
      <c r="P1349" s="71"/>
      <c r="Q1349" s="74"/>
      <c r="R1349" s="74"/>
      <c r="S1349" s="75"/>
      <c r="T1349" s="76"/>
      <c r="U1349" s="70"/>
      <c r="V1349" s="3"/>
      <c r="W1349" s="3"/>
      <c r="X1349" s="3"/>
      <c r="Y1349" s="39"/>
      <c r="Z1349" s="91">
        <f t="shared" si="330"/>
        <v>0</v>
      </c>
      <c r="AA1349" s="92">
        <f t="shared" si="331"/>
        <v>0</v>
      </c>
      <c r="AB1349" s="71"/>
      <c r="AC1349" s="3"/>
      <c r="AD1349" s="71"/>
      <c r="AE1349" s="78"/>
      <c r="AF1349" s="78"/>
      <c r="AG1349" s="3"/>
      <c r="AH1349" s="3"/>
      <c r="AI1349" s="79"/>
      <c r="AJ1349" s="3"/>
      <c r="AK1349" s="71"/>
      <c r="AL1349" s="3"/>
      <c r="AM1349" s="71"/>
      <c r="AN1349" s="71"/>
      <c r="AO1349" s="3"/>
      <c r="AP1349" s="76"/>
      <c r="AQ1349" s="74"/>
      <c r="AR1349" s="3"/>
      <c r="AS1349" s="3"/>
      <c r="AT1349" s="3"/>
      <c r="AU1349" s="3"/>
      <c r="AV1349" s="3"/>
      <c r="AW1349" s="1"/>
      <c r="AX1349" s="1"/>
      <c r="AY1349" s="1">
        <f t="shared" si="332"/>
        <v>0</v>
      </c>
      <c r="AZ1349" s="3"/>
      <c r="BA1349" s="3"/>
      <c r="BB1349" s="3"/>
      <c r="BC1349" s="43" t="e">
        <f t="shared" si="333"/>
        <v>#DIV/0!</v>
      </c>
      <c r="BD1349" s="43" t="e">
        <f t="shared" si="334"/>
        <v>#DIV/0!</v>
      </c>
      <c r="BE1349" s="81">
        <f t="shared" si="335"/>
        <v>0</v>
      </c>
      <c r="BF1349" s="81">
        <f t="shared" si="336"/>
        <v>0</v>
      </c>
      <c r="BG1349" s="81">
        <f t="shared" si="337"/>
        <v>0</v>
      </c>
      <c r="BH1349" s="81">
        <f t="shared" si="338"/>
        <v>0</v>
      </c>
      <c r="BI1349" s="81">
        <f t="shared" si="339"/>
        <v>0</v>
      </c>
    </row>
    <row r="1350" spans="1:61" ht="17.25" thickTop="1" thickBot="1">
      <c r="A1350" s="70"/>
      <c r="B1350" s="71"/>
      <c r="C1350" s="3"/>
      <c r="D1350" s="45"/>
      <c r="E1350" s="45"/>
      <c r="F1350" s="45">
        <f t="shared" si="326"/>
        <v>0</v>
      </c>
      <c r="G1350" s="3"/>
      <c r="H1350" s="3"/>
      <c r="I1350" s="39"/>
      <c r="J1350" s="45">
        <f t="shared" si="327"/>
        <v>0</v>
      </c>
      <c r="K1350" s="45">
        <f t="shared" si="328"/>
        <v>0</v>
      </c>
      <c r="L1350" s="3"/>
      <c r="M1350" s="72"/>
      <c r="N1350" s="73"/>
      <c r="O1350" s="45">
        <f t="shared" si="329"/>
        <v>0</v>
      </c>
      <c r="P1350" s="71"/>
      <c r="Q1350" s="74"/>
      <c r="R1350" s="74"/>
      <c r="S1350" s="75"/>
      <c r="T1350" s="76"/>
      <c r="U1350" s="70"/>
      <c r="V1350" s="3"/>
      <c r="W1350" s="3"/>
      <c r="X1350" s="3"/>
      <c r="Y1350" s="39"/>
      <c r="Z1350" s="91">
        <f t="shared" si="330"/>
        <v>0</v>
      </c>
      <c r="AA1350" s="92">
        <f t="shared" si="331"/>
        <v>0</v>
      </c>
      <c r="AB1350" s="71"/>
      <c r="AC1350" s="3"/>
      <c r="AD1350" s="71"/>
      <c r="AE1350" s="78"/>
      <c r="AF1350" s="78"/>
      <c r="AG1350" s="3"/>
      <c r="AH1350" s="3"/>
      <c r="AI1350" s="79"/>
      <c r="AJ1350" s="3"/>
      <c r="AK1350" s="71"/>
      <c r="AL1350" s="3"/>
      <c r="AM1350" s="71"/>
      <c r="AN1350" s="71"/>
      <c r="AO1350" s="3"/>
      <c r="AP1350" s="76"/>
      <c r="AQ1350" s="74"/>
      <c r="AR1350" s="3"/>
      <c r="AS1350" s="3"/>
      <c r="AT1350" s="3"/>
      <c r="AU1350" s="3"/>
      <c r="AV1350" s="3"/>
      <c r="AW1350" s="1"/>
      <c r="AX1350" s="1"/>
      <c r="AY1350" s="1">
        <f t="shared" si="332"/>
        <v>0</v>
      </c>
      <c r="AZ1350" s="3"/>
      <c r="BA1350" s="3"/>
      <c r="BB1350" s="3"/>
      <c r="BC1350" s="43" t="e">
        <f t="shared" si="333"/>
        <v>#DIV/0!</v>
      </c>
      <c r="BD1350" s="43" t="e">
        <f t="shared" si="334"/>
        <v>#DIV/0!</v>
      </c>
      <c r="BE1350" s="81">
        <f t="shared" si="335"/>
        <v>0</v>
      </c>
      <c r="BF1350" s="81">
        <f t="shared" si="336"/>
        <v>0</v>
      </c>
      <c r="BG1350" s="81">
        <f t="shared" si="337"/>
        <v>0</v>
      </c>
      <c r="BH1350" s="81">
        <f t="shared" si="338"/>
        <v>0</v>
      </c>
      <c r="BI1350" s="81">
        <f t="shared" si="339"/>
        <v>0</v>
      </c>
    </row>
    <row r="1351" spans="1:61" ht="17.25" thickTop="1" thickBot="1">
      <c r="A1351" s="70"/>
      <c r="B1351" s="71"/>
      <c r="C1351" s="3"/>
      <c r="D1351" s="45"/>
      <c r="E1351" s="45"/>
      <c r="F1351" s="45">
        <f t="shared" si="326"/>
        <v>0</v>
      </c>
      <c r="G1351" s="3"/>
      <c r="H1351" s="3"/>
      <c r="I1351" s="39"/>
      <c r="J1351" s="45">
        <f t="shared" si="327"/>
        <v>0</v>
      </c>
      <c r="K1351" s="45">
        <f t="shared" si="328"/>
        <v>0</v>
      </c>
      <c r="L1351" s="3"/>
      <c r="M1351" s="72"/>
      <c r="N1351" s="73"/>
      <c r="O1351" s="45">
        <f t="shared" si="329"/>
        <v>0</v>
      </c>
      <c r="P1351" s="71"/>
      <c r="Q1351" s="74"/>
      <c r="R1351" s="74"/>
      <c r="S1351" s="75"/>
      <c r="T1351" s="76"/>
      <c r="U1351" s="70"/>
      <c r="V1351" s="3"/>
      <c r="W1351" s="3"/>
      <c r="X1351" s="3"/>
      <c r="Y1351" s="39"/>
      <c r="Z1351" s="91">
        <f t="shared" si="330"/>
        <v>0</v>
      </c>
      <c r="AA1351" s="92">
        <f t="shared" si="331"/>
        <v>0</v>
      </c>
      <c r="AB1351" s="71"/>
      <c r="AC1351" s="3"/>
      <c r="AD1351" s="71"/>
      <c r="AE1351" s="78"/>
      <c r="AF1351" s="78"/>
      <c r="AG1351" s="3"/>
      <c r="AH1351" s="3"/>
      <c r="AI1351" s="79"/>
      <c r="AJ1351" s="3"/>
      <c r="AK1351" s="71"/>
      <c r="AL1351" s="3"/>
      <c r="AM1351" s="71"/>
      <c r="AN1351" s="71"/>
      <c r="AO1351" s="3"/>
      <c r="AP1351" s="76"/>
      <c r="AQ1351" s="74"/>
      <c r="AR1351" s="3"/>
      <c r="AS1351" s="3"/>
      <c r="AT1351" s="3"/>
      <c r="AU1351" s="3"/>
      <c r="AV1351" s="3"/>
      <c r="AW1351" s="1"/>
      <c r="AX1351" s="1"/>
      <c r="AY1351" s="1">
        <f t="shared" si="332"/>
        <v>0</v>
      </c>
      <c r="AZ1351" s="3"/>
      <c r="BA1351" s="3"/>
      <c r="BB1351" s="3"/>
      <c r="BC1351" s="43" t="e">
        <f t="shared" si="333"/>
        <v>#DIV/0!</v>
      </c>
      <c r="BD1351" s="43" t="e">
        <f t="shared" si="334"/>
        <v>#DIV/0!</v>
      </c>
      <c r="BE1351" s="81">
        <f t="shared" si="335"/>
        <v>0</v>
      </c>
      <c r="BF1351" s="81">
        <f t="shared" si="336"/>
        <v>0</v>
      </c>
      <c r="BG1351" s="81">
        <f t="shared" si="337"/>
        <v>0</v>
      </c>
      <c r="BH1351" s="81">
        <f t="shared" si="338"/>
        <v>0</v>
      </c>
      <c r="BI1351" s="81">
        <f t="shared" si="339"/>
        <v>0</v>
      </c>
    </row>
    <row r="1352" spans="1:61" ht="17.25" thickTop="1" thickBot="1">
      <c r="A1352" s="70"/>
      <c r="B1352" s="71"/>
      <c r="C1352" s="3"/>
      <c r="D1352" s="45"/>
      <c r="E1352" s="45"/>
      <c r="F1352" s="45">
        <f t="shared" si="326"/>
        <v>0</v>
      </c>
      <c r="G1352" s="3"/>
      <c r="H1352" s="3"/>
      <c r="I1352" s="39"/>
      <c r="J1352" s="45">
        <f t="shared" si="327"/>
        <v>0</v>
      </c>
      <c r="K1352" s="45">
        <f t="shared" si="328"/>
        <v>0</v>
      </c>
      <c r="L1352" s="3"/>
      <c r="M1352" s="72"/>
      <c r="N1352" s="73"/>
      <c r="O1352" s="45">
        <f t="shared" si="329"/>
        <v>0</v>
      </c>
      <c r="P1352" s="71"/>
      <c r="Q1352" s="74"/>
      <c r="R1352" s="74"/>
      <c r="S1352" s="75"/>
      <c r="T1352" s="76"/>
      <c r="U1352" s="70"/>
      <c r="V1352" s="3"/>
      <c r="W1352" s="3"/>
      <c r="X1352" s="3"/>
      <c r="Y1352" s="39"/>
      <c r="Z1352" s="91">
        <f t="shared" si="330"/>
        <v>0</v>
      </c>
      <c r="AA1352" s="92">
        <f t="shared" si="331"/>
        <v>0</v>
      </c>
      <c r="AB1352" s="71"/>
      <c r="AC1352" s="3"/>
      <c r="AD1352" s="71"/>
      <c r="AE1352" s="78"/>
      <c r="AF1352" s="78"/>
      <c r="AG1352" s="3"/>
      <c r="AH1352" s="3"/>
      <c r="AI1352" s="79"/>
      <c r="AJ1352" s="3"/>
      <c r="AK1352" s="71"/>
      <c r="AL1352" s="3"/>
      <c r="AM1352" s="71"/>
      <c r="AN1352" s="71"/>
      <c r="AO1352" s="3"/>
      <c r="AP1352" s="76"/>
      <c r="AQ1352" s="74"/>
      <c r="AR1352" s="3"/>
      <c r="AS1352" s="3"/>
      <c r="AT1352" s="3"/>
      <c r="AU1352" s="3"/>
      <c r="AV1352" s="3"/>
      <c r="AW1352" s="1"/>
      <c r="AX1352" s="1"/>
      <c r="AY1352" s="1">
        <f t="shared" si="332"/>
        <v>0</v>
      </c>
      <c r="AZ1352" s="3"/>
      <c r="BA1352" s="3"/>
      <c r="BB1352" s="3"/>
      <c r="BC1352" s="43" t="e">
        <f t="shared" si="333"/>
        <v>#DIV/0!</v>
      </c>
      <c r="BD1352" s="43" t="e">
        <f t="shared" si="334"/>
        <v>#DIV/0!</v>
      </c>
      <c r="BE1352" s="81">
        <f t="shared" si="335"/>
        <v>0</v>
      </c>
      <c r="BF1352" s="81">
        <f t="shared" si="336"/>
        <v>0</v>
      </c>
      <c r="BG1352" s="81">
        <f t="shared" si="337"/>
        <v>0</v>
      </c>
      <c r="BH1352" s="81">
        <f t="shared" si="338"/>
        <v>0</v>
      </c>
      <c r="BI1352" s="81">
        <f t="shared" si="339"/>
        <v>0</v>
      </c>
    </row>
    <row r="1353" spans="1:61" ht="17.25" thickTop="1" thickBot="1">
      <c r="A1353" s="70"/>
      <c r="B1353" s="71"/>
      <c r="C1353" s="3"/>
      <c r="D1353" s="45"/>
      <c r="E1353" s="45"/>
      <c r="F1353" s="45">
        <f t="shared" si="326"/>
        <v>0</v>
      </c>
      <c r="G1353" s="3"/>
      <c r="H1353" s="3"/>
      <c r="I1353" s="39"/>
      <c r="J1353" s="45">
        <f t="shared" si="327"/>
        <v>0</v>
      </c>
      <c r="K1353" s="45">
        <f t="shared" si="328"/>
        <v>0</v>
      </c>
      <c r="L1353" s="3"/>
      <c r="M1353" s="72"/>
      <c r="N1353" s="73"/>
      <c r="O1353" s="45">
        <f t="shared" si="329"/>
        <v>0</v>
      </c>
      <c r="P1353" s="71"/>
      <c r="Q1353" s="74"/>
      <c r="R1353" s="74"/>
      <c r="S1353" s="75"/>
      <c r="T1353" s="76"/>
      <c r="U1353" s="70"/>
      <c r="V1353" s="3"/>
      <c r="W1353" s="3"/>
      <c r="X1353" s="3"/>
      <c r="Y1353" s="39"/>
      <c r="Z1353" s="91">
        <f t="shared" si="330"/>
        <v>0</v>
      </c>
      <c r="AA1353" s="92">
        <f t="shared" si="331"/>
        <v>0</v>
      </c>
      <c r="AB1353" s="71"/>
      <c r="AC1353" s="3"/>
      <c r="AD1353" s="71"/>
      <c r="AE1353" s="78"/>
      <c r="AF1353" s="78"/>
      <c r="AG1353" s="3"/>
      <c r="AH1353" s="3"/>
      <c r="AI1353" s="79"/>
      <c r="AJ1353" s="3"/>
      <c r="AK1353" s="71"/>
      <c r="AL1353" s="3"/>
      <c r="AM1353" s="71"/>
      <c r="AN1353" s="71"/>
      <c r="AO1353" s="3"/>
      <c r="AP1353" s="76"/>
      <c r="AQ1353" s="74"/>
      <c r="AR1353" s="3"/>
      <c r="AS1353" s="3"/>
      <c r="AT1353" s="3"/>
      <c r="AU1353" s="3"/>
      <c r="AV1353" s="3"/>
      <c r="AW1353" s="1"/>
      <c r="AX1353" s="1"/>
      <c r="AY1353" s="1">
        <f t="shared" si="332"/>
        <v>0</v>
      </c>
      <c r="AZ1353" s="3"/>
      <c r="BA1353" s="3"/>
      <c r="BB1353" s="3"/>
      <c r="BC1353" s="43" t="e">
        <f t="shared" si="333"/>
        <v>#DIV/0!</v>
      </c>
      <c r="BD1353" s="43" t="e">
        <f t="shared" si="334"/>
        <v>#DIV/0!</v>
      </c>
      <c r="BE1353" s="81">
        <f t="shared" si="335"/>
        <v>0</v>
      </c>
      <c r="BF1353" s="81">
        <f t="shared" si="336"/>
        <v>0</v>
      </c>
      <c r="BG1353" s="81">
        <f t="shared" si="337"/>
        <v>0</v>
      </c>
      <c r="BH1353" s="81">
        <f t="shared" si="338"/>
        <v>0</v>
      </c>
      <c r="BI1353" s="81">
        <f t="shared" si="339"/>
        <v>0</v>
      </c>
    </row>
    <row r="1354" spans="1:61" ht="17.25" thickTop="1" thickBot="1">
      <c r="A1354" s="70"/>
      <c r="B1354" s="71"/>
      <c r="C1354" s="3"/>
      <c r="D1354" s="45"/>
      <c r="E1354" s="45"/>
      <c r="F1354" s="45">
        <f t="shared" si="326"/>
        <v>0</v>
      </c>
      <c r="G1354" s="3"/>
      <c r="H1354" s="3"/>
      <c r="I1354" s="39"/>
      <c r="J1354" s="45">
        <f t="shared" si="327"/>
        <v>0</v>
      </c>
      <c r="K1354" s="45">
        <f t="shared" si="328"/>
        <v>0</v>
      </c>
      <c r="L1354" s="3"/>
      <c r="M1354" s="72"/>
      <c r="N1354" s="73"/>
      <c r="O1354" s="45">
        <f t="shared" si="329"/>
        <v>0</v>
      </c>
      <c r="P1354" s="71"/>
      <c r="Q1354" s="74"/>
      <c r="R1354" s="74"/>
      <c r="S1354" s="75"/>
      <c r="T1354" s="76"/>
      <c r="U1354" s="70"/>
      <c r="V1354" s="3"/>
      <c r="W1354" s="3"/>
      <c r="X1354" s="3"/>
      <c r="Y1354" s="39"/>
      <c r="Z1354" s="91">
        <f t="shared" si="330"/>
        <v>0</v>
      </c>
      <c r="AA1354" s="92">
        <f t="shared" si="331"/>
        <v>0</v>
      </c>
      <c r="AB1354" s="71"/>
      <c r="AC1354" s="3"/>
      <c r="AD1354" s="71"/>
      <c r="AE1354" s="78"/>
      <c r="AF1354" s="78"/>
      <c r="AG1354" s="3"/>
      <c r="AH1354" s="3"/>
      <c r="AI1354" s="79"/>
      <c r="AJ1354" s="3"/>
      <c r="AK1354" s="71"/>
      <c r="AL1354" s="3"/>
      <c r="AM1354" s="71"/>
      <c r="AN1354" s="71"/>
      <c r="AO1354" s="3"/>
      <c r="AP1354" s="76"/>
      <c r="AQ1354" s="74"/>
      <c r="AR1354" s="3"/>
      <c r="AS1354" s="3"/>
      <c r="AT1354" s="3"/>
      <c r="AU1354" s="3"/>
      <c r="AV1354" s="3"/>
      <c r="AW1354" s="1"/>
      <c r="AX1354" s="1"/>
      <c r="AY1354" s="1">
        <f t="shared" si="332"/>
        <v>0</v>
      </c>
      <c r="AZ1354" s="3"/>
      <c r="BA1354" s="3"/>
      <c r="BB1354" s="3"/>
      <c r="BC1354" s="43" t="e">
        <f t="shared" si="333"/>
        <v>#DIV/0!</v>
      </c>
      <c r="BD1354" s="43" t="e">
        <f t="shared" si="334"/>
        <v>#DIV/0!</v>
      </c>
      <c r="BE1354" s="81">
        <f t="shared" si="335"/>
        <v>0</v>
      </c>
      <c r="BF1354" s="81">
        <f t="shared" si="336"/>
        <v>0</v>
      </c>
      <c r="BG1354" s="81">
        <f t="shared" si="337"/>
        <v>0</v>
      </c>
      <c r="BH1354" s="81">
        <f t="shared" si="338"/>
        <v>0</v>
      </c>
      <c r="BI1354" s="81">
        <f t="shared" si="339"/>
        <v>0</v>
      </c>
    </row>
    <row r="1355" spans="1:61" ht="17.25" thickTop="1" thickBot="1">
      <c r="A1355" s="70"/>
      <c r="B1355" s="71"/>
      <c r="C1355" s="3"/>
      <c r="D1355" s="45"/>
      <c r="E1355" s="45"/>
      <c r="F1355" s="45">
        <f t="shared" si="326"/>
        <v>0</v>
      </c>
      <c r="G1355" s="3"/>
      <c r="H1355" s="3"/>
      <c r="I1355" s="39"/>
      <c r="J1355" s="45">
        <f t="shared" si="327"/>
        <v>0</v>
      </c>
      <c r="K1355" s="45">
        <f t="shared" si="328"/>
        <v>0</v>
      </c>
      <c r="L1355" s="3"/>
      <c r="M1355" s="72"/>
      <c r="N1355" s="73"/>
      <c r="O1355" s="45">
        <f t="shared" si="329"/>
        <v>0</v>
      </c>
      <c r="P1355" s="71"/>
      <c r="Q1355" s="74"/>
      <c r="R1355" s="74"/>
      <c r="S1355" s="75"/>
      <c r="T1355" s="76"/>
      <c r="U1355" s="70"/>
      <c r="V1355" s="3"/>
      <c r="W1355" s="3"/>
      <c r="X1355" s="3"/>
      <c r="Y1355" s="39"/>
      <c r="Z1355" s="91">
        <f t="shared" si="330"/>
        <v>0</v>
      </c>
      <c r="AA1355" s="92">
        <f t="shared" si="331"/>
        <v>0</v>
      </c>
      <c r="AB1355" s="71"/>
      <c r="AC1355" s="3"/>
      <c r="AD1355" s="71"/>
      <c r="AE1355" s="78"/>
      <c r="AF1355" s="78"/>
      <c r="AG1355" s="3"/>
      <c r="AH1355" s="3"/>
      <c r="AI1355" s="79"/>
      <c r="AJ1355" s="3"/>
      <c r="AK1355" s="71"/>
      <c r="AL1355" s="3"/>
      <c r="AM1355" s="71"/>
      <c r="AN1355" s="71"/>
      <c r="AO1355" s="3"/>
      <c r="AP1355" s="76"/>
      <c r="AQ1355" s="74"/>
      <c r="AR1355" s="3"/>
      <c r="AS1355" s="3"/>
      <c r="AT1355" s="3"/>
      <c r="AU1355" s="3"/>
      <c r="AV1355" s="3"/>
      <c r="AW1355" s="1"/>
      <c r="AX1355" s="1"/>
      <c r="AY1355" s="1">
        <f t="shared" si="332"/>
        <v>0</v>
      </c>
      <c r="AZ1355" s="3"/>
      <c r="BA1355" s="3"/>
      <c r="BB1355" s="3"/>
      <c r="BC1355" s="43" t="e">
        <f t="shared" si="333"/>
        <v>#DIV/0!</v>
      </c>
      <c r="BD1355" s="43" t="e">
        <f t="shared" si="334"/>
        <v>#DIV/0!</v>
      </c>
      <c r="BE1355" s="81">
        <f t="shared" si="335"/>
        <v>0</v>
      </c>
      <c r="BF1355" s="81">
        <f t="shared" si="336"/>
        <v>0</v>
      </c>
      <c r="BG1355" s="81">
        <f t="shared" si="337"/>
        <v>0</v>
      </c>
      <c r="BH1355" s="81">
        <f t="shared" si="338"/>
        <v>0</v>
      </c>
      <c r="BI1355" s="81">
        <f t="shared" si="339"/>
        <v>0</v>
      </c>
    </row>
    <row r="1356" spans="1:61" ht="17.25" thickTop="1" thickBot="1">
      <c r="A1356" s="70"/>
      <c r="B1356" s="71"/>
      <c r="C1356" s="3"/>
      <c r="D1356" s="45"/>
      <c r="E1356" s="45"/>
      <c r="F1356" s="45">
        <f t="shared" si="326"/>
        <v>0</v>
      </c>
      <c r="G1356" s="3"/>
      <c r="H1356" s="3"/>
      <c r="I1356" s="39"/>
      <c r="J1356" s="45">
        <f t="shared" si="327"/>
        <v>0</v>
      </c>
      <c r="K1356" s="45">
        <f t="shared" si="328"/>
        <v>0</v>
      </c>
      <c r="L1356" s="3"/>
      <c r="M1356" s="72"/>
      <c r="N1356" s="73"/>
      <c r="O1356" s="45">
        <f t="shared" si="329"/>
        <v>0</v>
      </c>
      <c r="P1356" s="71"/>
      <c r="Q1356" s="74"/>
      <c r="R1356" s="74"/>
      <c r="S1356" s="75"/>
      <c r="T1356" s="76"/>
      <c r="U1356" s="70"/>
      <c r="V1356" s="3"/>
      <c r="W1356" s="3"/>
      <c r="X1356" s="3"/>
      <c r="Y1356" s="39"/>
      <c r="Z1356" s="91">
        <f t="shared" si="330"/>
        <v>0</v>
      </c>
      <c r="AA1356" s="92">
        <f t="shared" si="331"/>
        <v>0</v>
      </c>
      <c r="AB1356" s="71"/>
      <c r="AC1356" s="3"/>
      <c r="AD1356" s="71"/>
      <c r="AE1356" s="78"/>
      <c r="AF1356" s="78"/>
      <c r="AG1356" s="3"/>
      <c r="AH1356" s="3"/>
      <c r="AI1356" s="79"/>
      <c r="AJ1356" s="3"/>
      <c r="AK1356" s="71"/>
      <c r="AL1356" s="3"/>
      <c r="AM1356" s="71"/>
      <c r="AN1356" s="71"/>
      <c r="AO1356" s="3"/>
      <c r="AP1356" s="76"/>
      <c r="AQ1356" s="74"/>
      <c r="AR1356" s="3"/>
      <c r="AS1356" s="3"/>
      <c r="AT1356" s="3"/>
      <c r="AU1356" s="3"/>
      <c r="AV1356" s="3"/>
      <c r="AW1356" s="1"/>
      <c r="AX1356" s="1"/>
      <c r="AY1356" s="1">
        <f t="shared" si="332"/>
        <v>0</v>
      </c>
      <c r="AZ1356" s="3"/>
      <c r="BA1356" s="3"/>
      <c r="BB1356" s="3"/>
      <c r="BC1356" s="43" t="e">
        <f t="shared" si="333"/>
        <v>#DIV/0!</v>
      </c>
      <c r="BD1356" s="43" t="e">
        <f t="shared" si="334"/>
        <v>#DIV/0!</v>
      </c>
      <c r="BE1356" s="81">
        <f t="shared" si="335"/>
        <v>0</v>
      </c>
      <c r="BF1356" s="81">
        <f t="shared" si="336"/>
        <v>0</v>
      </c>
      <c r="BG1356" s="81">
        <f t="shared" si="337"/>
        <v>0</v>
      </c>
      <c r="BH1356" s="81">
        <f t="shared" si="338"/>
        <v>0</v>
      </c>
      <c r="BI1356" s="81">
        <f t="shared" si="339"/>
        <v>0</v>
      </c>
    </row>
    <row r="1357" spans="1:61" ht="17.25" thickTop="1" thickBot="1">
      <c r="A1357" s="70"/>
      <c r="B1357" s="71"/>
      <c r="C1357" s="3"/>
      <c r="D1357" s="45"/>
      <c r="E1357" s="45"/>
      <c r="F1357" s="45">
        <f t="shared" si="326"/>
        <v>0</v>
      </c>
      <c r="G1357" s="3"/>
      <c r="H1357" s="3"/>
      <c r="I1357" s="39"/>
      <c r="J1357" s="45">
        <f t="shared" si="327"/>
        <v>0</v>
      </c>
      <c r="K1357" s="45">
        <f t="shared" si="328"/>
        <v>0</v>
      </c>
      <c r="L1357" s="3"/>
      <c r="M1357" s="72"/>
      <c r="N1357" s="73"/>
      <c r="O1357" s="45">
        <f t="shared" si="329"/>
        <v>0</v>
      </c>
      <c r="P1357" s="71"/>
      <c r="Q1357" s="74"/>
      <c r="R1357" s="74"/>
      <c r="S1357" s="75"/>
      <c r="T1357" s="76"/>
      <c r="U1357" s="70"/>
      <c r="V1357" s="3"/>
      <c r="W1357" s="3"/>
      <c r="X1357" s="3"/>
      <c r="Y1357" s="39"/>
      <c r="Z1357" s="91">
        <f t="shared" si="330"/>
        <v>0</v>
      </c>
      <c r="AA1357" s="92">
        <f t="shared" si="331"/>
        <v>0</v>
      </c>
      <c r="AB1357" s="71"/>
      <c r="AC1357" s="3"/>
      <c r="AD1357" s="71"/>
      <c r="AE1357" s="78"/>
      <c r="AF1357" s="78"/>
      <c r="AG1357" s="3"/>
      <c r="AH1357" s="3"/>
      <c r="AI1357" s="79"/>
      <c r="AJ1357" s="3"/>
      <c r="AK1357" s="71"/>
      <c r="AL1357" s="3"/>
      <c r="AM1357" s="71"/>
      <c r="AN1357" s="71"/>
      <c r="AO1357" s="3"/>
      <c r="AP1357" s="76"/>
      <c r="AQ1357" s="74"/>
      <c r="AR1357" s="3"/>
      <c r="AS1357" s="3"/>
      <c r="AT1357" s="3"/>
      <c r="AU1357" s="3"/>
      <c r="AV1357" s="3"/>
      <c r="AW1357" s="1"/>
      <c r="AX1357" s="1"/>
      <c r="AY1357" s="1">
        <f t="shared" si="332"/>
        <v>0</v>
      </c>
      <c r="AZ1357" s="3"/>
      <c r="BA1357" s="3"/>
      <c r="BB1357" s="3"/>
      <c r="BC1357" s="43" t="e">
        <f t="shared" si="333"/>
        <v>#DIV/0!</v>
      </c>
      <c r="BD1357" s="43" t="e">
        <f t="shared" si="334"/>
        <v>#DIV/0!</v>
      </c>
      <c r="BE1357" s="81">
        <f t="shared" si="335"/>
        <v>0</v>
      </c>
      <c r="BF1357" s="81">
        <f t="shared" si="336"/>
        <v>0</v>
      </c>
      <c r="BG1357" s="81">
        <f t="shared" si="337"/>
        <v>0</v>
      </c>
      <c r="BH1357" s="81">
        <f t="shared" si="338"/>
        <v>0</v>
      </c>
      <c r="BI1357" s="81">
        <f t="shared" si="339"/>
        <v>0</v>
      </c>
    </row>
    <row r="1358" spans="1:61" ht="17.25" thickTop="1" thickBot="1">
      <c r="A1358" s="70"/>
      <c r="B1358" s="71"/>
      <c r="C1358" s="3"/>
      <c r="D1358" s="45"/>
      <c r="E1358" s="45"/>
      <c r="F1358" s="45">
        <f t="shared" si="326"/>
        <v>0</v>
      </c>
      <c r="G1358" s="3"/>
      <c r="H1358" s="3"/>
      <c r="I1358" s="39"/>
      <c r="J1358" s="45">
        <f t="shared" si="327"/>
        <v>0</v>
      </c>
      <c r="K1358" s="45">
        <f t="shared" si="328"/>
        <v>0</v>
      </c>
      <c r="L1358" s="3"/>
      <c r="M1358" s="72"/>
      <c r="N1358" s="73"/>
      <c r="O1358" s="45">
        <f t="shared" si="329"/>
        <v>0</v>
      </c>
      <c r="P1358" s="71"/>
      <c r="Q1358" s="74"/>
      <c r="R1358" s="74"/>
      <c r="S1358" s="75"/>
      <c r="T1358" s="76"/>
      <c r="U1358" s="70"/>
      <c r="V1358" s="3"/>
      <c r="W1358" s="3"/>
      <c r="X1358" s="3"/>
      <c r="Y1358" s="39"/>
      <c r="Z1358" s="91">
        <f t="shared" si="330"/>
        <v>0</v>
      </c>
      <c r="AA1358" s="92">
        <f t="shared" si="331"/>
        <v>0</v>
      </c>
      <c r="AB1358" s="71"/>
      <c r="AC1358" s="3"/>
      <c r="AD1358" s="71"/>
      <c r="AE1358" s="78"/>
      <c r="AF1358" s="78"/>
      <c r="AG1358" s="3"/>
      <c r="AH1358" s="3"/>
      <c r="AI1358" s="79"/>
      <c r="AJ1358" s="3"/>
      <c r="AK1358" s="71"/>
      <c r="AL1358" s="3"/>
      <c r="AM1358" s="71"/>
      <c r="AN1358" s="71"/>
      <c r="AO1358" s="3"/>
      <c r="AP1358" s="76"/>
      <c r="AQ1358" s="74"/>
      <c r="AR1358" s="3"/>
      <c r="AS1358" s="3"/>
      <c r="AT1358" s="3"/>
      <c r="AU1358" s="3"/>
      <c r="AV1358" s="3"/>
      <c r="AW1358" s="1"/>
      <c r="AX1358" s="1"/>
      <c r="AY1358" s="1">
        <f t="shared" si="332"/>
        <v>0</v>
      </c>
      <c r="AZ1358" s="3"/>
      <c r="BA1358" s="3"/>
      <c r="BB1358" s="3"/>
      <c r="BC1358" s="43" t="e">
        <f t="shared" si="333"/>
        <v>#DIV/0!</v>
      </c>
      <c r="BD1358" s="43" t="e">
        <f t="shared" si="334"/>
        <v>#DIV/0!</v>
      </c>
      <c r="BE1358" s="81">
        <f t="shared" si="335"/>
        <v>0</v>
      </c>
      <c r="BF1358" s="81">
        <f t="shared" si="336"/>
        <v>0</v>
      </c>
      <c r="BG1358" s="81">
        <f t="shared" si="337"/>
        <v>0</v>
      </c>
      <c r="BH1358" s="81">
        <f t="shared" si="338"/>
        <v>0</v>
      </c>
      <c r="BI1358" s="81">
        <f t="shared" si="339"/>
        <v>0</v>
      </c>
    </row>
    <row r="1359" spans="1:61" ht="17.25" thickTop="1" thickBot="1">
      <c r="A1359" s="70"/>
      <c r="B1359" s="71"/>
      <c r="C1359" s="3"/>
      <c r="D1359" s="45"/>
      <c r="E1359" s="45"/>
      <c r="F1359" s="45">
        <f t="shared" si="326"/>
        <v>0</v>
      </c>
      <c r="G1359" s="3"/>
      <c r="H1359" s="3"/>
      <c r="I1359" s="39"/>
      <c r="J1359" s="45">
        <f t="shared" si="327"/>
        <v>0</v>
      </c>
      <c r="K1359" s="45">
        <f t="shared" si="328"/>
        <v>0</v>
      </c>
      <c r="L1359" s="3"/>
      <c r="M1359" s="72"/>
      <c r="N1359" s="73"/>
      <c r="O1359" s="45">
        <f t="shared" si="329"/>
        <v>0</v>
      </c>
      <c r="P1359" s="71"/>
      <c r="Q1359" s="74"/>
      <c r="R1359" s="74"/>
      <c r="S1359" s="75"/>
      <c r="T1359" s="76"/>
      <c r="U1359" s="70"/>
      <c r="V1359" s="3"/>
      <c r="W1359" s="3"/>
      <c r="X1359" s="3"/>
      <c r="Y1359" s="39"/>
      <c r="Z1359" s="91">
        <f t="shared" si="330"/>
        <v>0</v>
      </c>
      <c r="AA1359" s="92">
        <f t="shared" si="331"/>
        <v>0</v>
      </c>
      <c r="AB1359" s="71"/>
      <c r="AC1359" s="3"/>
      <c r="AD1359" s="71"/>
      <c r="AE1359" s="78"/>
      <c r="AF1359" s="78"/>
      <c r="AG1359" s="3"/>
      <c r="AH1359" s="3"/>
      <c r="AI1359" s="79"/>
      <c r="AJ1359" s="3"/>
      <c r="AK1359" s="71"/>
      <c r="AL1359" s="3"/>
      <c r="AM1359" s="71"/>
      <c r="AN1359" s="71"/>
      <c r="AO1359" s="3"/>
      <c r="AP1359" s="76"/>
      <c r="AQ1359" s="74"/>
      <c r="AR1359" s="3"/>
      <c r="AS1359" s="3"/>
      <c r="AT1359" s="3"/>
      <c r="AU1359" s="3"/>
      <c r="AV1359" s="3"/>
      <c r="AW1359" s="1"/>
      <c r="AX1359" s="1"/>
      <c r="AY1359" s="1">
        <f t="shared" si="332"/>
        <v>0</v>
      </c>
      <c r="AZ1359" s="3"/>
      <c r="BA1359" s="3"/>
      <c r="BB1359" s="3"/>
      <c r="BC1359" s="43" t="e">
        <f t="shared" si="333"/>
        <v>#DIV/0!</v>
      </c>
      <c r="BD1359" s="43" t="e">
        <f t="shared" si="334"/>
        <v>#DIV/0!</v>
      </c>
      <c r="BE1359" s="81">
        <f t="shared" si="335"/>
        <v>0</v>
      </c>
      <c r="BF1359" s="81">
        <f t="shared" si="336"/>
        <v>0</v>
      </c>
      <c r="BG1359" s="81">
        <f t="shared" si="337"/>
        <v>0</v>
      </c>
      <c r="BH1359" s="81">
        <f t="shared" si="338"/>
        <v>0</v>
      </c>
      <c r="BI1359" s="81">
        <f t="shared" si="339"/>
        <v>0</v>
      </c>
    </row>
    <row r="1360" spans="1:61" ht="17.25" thickTop="1" thickBot="1">
      <c r="A1360" s="70"/>
      <c r="B1360" s="71"/>
      <c r="C1360" s="3"/>
      <c r="D1360" s="45"/>
      <c r="E1360" s="45"/>
      <c r="F1360" s="45">
        <f t="shared" ref="F1360:F1375" si="368">D1360+E1360</f>
        <v>0</v>
      </c>
      <c r="G1360" s="3"/>
      <c r="H1360" s="3"/>
      <c r="I1360" s="39"/>
      <c r="J1360" s="45">
        <f t="shared" ref="J1360:J1375" si="369">I1360/(1.13)</f>
        <v>0</v>
      </c>
      <c r="K1360" s="45">
        <f t="shared" ref="K1360:K1375" si="370">J1360*0.13</f>
        <v>0</v>
      </c>
      <c r="L1360" s="3"/>
      <c r="M1360" s="72"/>
      <c r="N1360" s="73"/>
      <c r="O1360" s="45">
        <f t="shared" ref="O1360:O1375" si="371">I1360-D1360</f>
        <v>0</v>
      </c>
      <c r="P1360" s="71"/>
      <c r="Q1360" s="74"/>
      <c r="R1360" s="74"/>
      <c r="S1360" s="75"/>
      <c r="T1360" s="76"/>
      <c r="U1360" s="70"/>
      <c r="V1360" s="3"/>
      <c r="W1360" s="3"/>
      <c r="X1360" s="3"/>
      <c r="Y1360" s="39"/>
      <c r="Z1360" s="91">
        <f t="shared" si="330"/>
        <v>0</v>
      </c>
      <c r="AA1360" s="92">
        <f t="shared" ref="AA1360:AA1375" si="372">(F1360+Y1360)-I1360</f>
        <v>0</v>
      </c>
      <c r="AB1360" s="71"/>
      <c r="AC1360" s="3"/>
      <c r="AD1360" s="71"/>
      <c r="AE1360" s="78"/>
      <c r="AF1360" s="78"/>
      <c r="AG1360" s="3"/>
      <c r="AH1360" s="3"/>
      <c r="AI1360" s="79"/>
      <c r="AJ1360" s="3"/>
      <c r="AK1360" s="71"/>
      <c r="AL1360" s="3"/>
      <c r="AM1360" s="71"/>
      <c r="AN1360" s="71"/>
      <c r="AO1360" s="3"/>
      <c r="AP1360" s="76"/>
      <c r="AQ1360" s="74"/>
      <c r="AR1360" s="3"/>
      <c r="AS1360" s="3"/>
      <c r="AT1360" s="3"/>
      <c r="AU1360" s="3"/>
      <c r="AV1360" s="3"/>
      <c r="AW1360" s="1"/>
      <c r="AX1360" s="1"/>
      <c r="AY1360" s="1">
        <f t="shared" ref="AY1360:AY1375" si="373">(AW1360*35%)-AX1360</f>
        <v>0</v>
      </c>
      <c r="AZ1360" s="3"/>
      <c r="BA1360" s="3"/>
      <c r="BB1360" s="3"/>
      <c r="BC1360" s="43" t="e">
        <f t="shared" ref="BC1360:BC1375" si="374">D1360/I1360</f>
        <v>#DIV/0!</v>
      </c>
      <c r="BD1360" s="43" t="e">
        <f t="shared" ref="BD1360:BD1375" si="375">E1360/O1360</f>
        <v>#DIV/0!</v>
      </c>
      <c r="BE1360" s="81">
        <f t="shared" ref="BE1360:BE1375" si="376">LEN(Q1360)</f>
        <v>0</v>
      </c>
      <c r="BF1360" s="81">
        <f t="shared" ref="BF1360:BF1375" si="377">LEN(R1360)</f>
        <v>0</v>
      </c>
      <c r="BG1360" s="81">
        <f t="shared" ref="BG1360:BG1375" si="378">LEN(T1360)</f>
        <v>0</v>
      </c>
      <c r="BH1360" s="81">
        <f t="shared" ref="BH1360:BH1375" si="379">LEN(AP1360)</f>
        <v>0</v>
      </c>
      <c r="BI1360" s="81">
        <f t="shared" ref="BI1360:BI1375" si="380">LEN(AQ1360)</f>
        <v>0</v>
      </c>
    </row>
    <row r="1361" spans="1:61" ht="17.25" thickTop="1" thickBot="1">
      <c r="A1361" s="70"/>
      <c r="B1361" s="71"/>
      <c r="C1361" s="3"/>
      <c r="D1361" s="45"/>
      <c r="E1361" s="45"/>
      <c r="F1361" s="45">
        <f t="shared" si="368"/>
        <v>0</v>
      </c>
      <c r="G1361" s="3"/>
      <c r="H1361" s="3"/>
      <c r="I1361" s="39"/>
      <c r="J1361" s="45">
        <f t="shared" si="369"/>
        <v>0</v>
      </c>
      <c r="K1361" s="45">
        <f t="shared" si="370"/>
        <v>0</v>
      </c>
      <c r="L1361" s="3"/>
      <c r="M1361" s="72"/>
      <c r="N1361" s="73"/>
      <c r="O1361" s="45">
        <f t="shared" si="371"/>
        <v>0</v>
      </c>
      <c r="P1361" s="71"/>
      <c r="Q1361" s="74"/>
      <c r="R1361" s="74"/>
      <c r="S1361" s="75"/>
      <c r="T1361" s="76"/>
      <c r="U1361" s="70"/>
      <c r="V1361" s="3"/>
      <c r="W1361" s="3"/>
      <c r="X1361" s="3"/>
      <c r="Y1361" s="39"/>
      <c r="Z1361" s="91">
        <f t="shared" si="330"/>
        <v>0</v>
      </c>
      <c r="AA1361" s="92">
        <f t="shared" si="372"/>
        <v>0</v>
      </c>
      <c r="AB1361" s="71"/>
      <c r="AC1361" s="3"/>
      <c r="AD1361" s="71"/>
      <c r="AE1361" s="78"/>
      <c r="AF1361" s="78"/>
      <c r="AG1361" s="3"/>
      <c r="AH1361" s="3"/>
      <c r="AI1361" s="79"/>
      <c r="AJ1361" s="3"/>
      <c r="AK1361" s="71"/>
      <c r="AL1361" s="3"/>
      <c r="AM1361" s="71"/>
      <c r="AN1361" s="71"/>
      <c r="AO1361" s="3"/>
      <c r="AP1361" s="76"/>
      <c r="AQ1361" s="74"/>
      <c r="AR1361" s="3"/>
      <c r="AS1361" s="3"/>
      <c r="AT1361" s="3"/>
      <c r="AU1361" s="3"/>
      <c r="AV1361" s="3"/>
      <c r="AW1361" s="1"/>
      <c r="AX1361" s="1"/>
      <c r="AY1361" s="1">
        <f t="shared" si="373"/>
        <v>0</v>
      </c>
      <c r="AZ1361" s="3"/>
      <c r="BA1361" s="3"/>
      <c r="BB1361" s="3"/>
      <c r="BC1361" s="43" t="e">
        <f t="shared" si="374"/>
        <v>#DIV/0!</v>
      </c>
      <c r="BD1361" s="43" t="e">
        <f t="shared" si="375"/>
        <v>#DIV/0!</v>
      </c>
      <c r="BE1361" s="81">
        <f t="shared" si="376"/>
        <v>0</v>
      </c>
      <c r="BF1361" s="81">
        <f t="shared" si="377"/>
        <v>0</v>
      </c>
      <c r="BG1361" s="81">
        <f t="shared" si="378"/>
        <v>0</v>
      </c>
      <c r="BH1361" s="81">
        <f t="shared" si="379"/>
        <v>0</v>
      </c>
      <c r="BI1361" s="81">
        <f t="shared" si="380"/>
        <v>0</v>
      </c>
    </row>
    <row r="1362" spans="1:61" ht="17.25" thickTop="1" thickBot="1">
      <c r="A1362" s="70"/>
      <c r="B1362" s="71"/>
      <c r="C1362" s="3"/>
      <c r="D1362" s="45"/>
      <c r="E1362" s="45"/>
      <c r="F1362" s="45">
        <f t="shared" si="368"/>
        <v>0</v>
      </c>
      <c r="G1362" s="3"/>
      <c r="H1362" s="3"/>
      <c r="I1362" s="39"/>
      <c r="J1362" s="45">
        <f t="shared" si="369"/>
        <v>0</v>
      </c>
      <c r="K1362" s="45">
        <f t="shared" si="370"/>
        <v>0</v>
      </c>
      <c r="L1362" s="3"/>
      <c r="M1362" s="72"/>
      <c r="N1362" s="73"/>
      <c r="O1362" s="45">
        <f t="shared" si="371"/>
        <v>0</v>
      </c>
      <c r="P1362" s="71"/>
      <c r="Q1362" s="74"/>
      <c r="R1362" s="74"/>
      <c r="S1362" s="75"/>
      <c r="T1362" s="76"/>
      <c r="U1362" s="70"/>
      <c r="V1362" s="3"/>
      <c r="W1362" s="3"/>
      <c r="X1362" s="3"/>
      <c r="Y1362" s="39"/>
      <c r="Z1362" s="91">
        <f t="shared" si="330"/>
        <v>0</v>
      </c>
      <c r="AA1362" s="92">
        <f t="shared" si="372"/>
        <v>0</v>
      </c>
      <c r="AB1362" s="71"/>
      <c r="AC1362" s="3"/>
      <c r="AD1362" s="71"/>
      <c r="AE1362" s="78"/>
      <c r="AF1362" s="78"/>
      <c r="AG1362" s="3"/>
      <c r="AH1362" s="3"/>
      <c r="AI1362" s="79"/>
      <c r="AJ1362" s="3"/>
      <c r="AK1362" s="71"/>
      <c r="AL1362" s="3"/>
      <c r="AM1362" s="71"/>
      <c r="AN1362" s="71"/>
      <c r="AO1362" s="3"/>
      <c r="AP1362" s="76"/>
      <c r="AQ1362" s="74"/>
      <c r="AR1362" s="3"/>
      <c r="AS1362" s="3"/>
      <c r="AT1362" s="3"/>
      <c r="AU1362" s="3"/>
      <c r="AV1362" s="3"/>
      <c r="AW1362" s="1"/>
      <c r="AX1362" s="1"/>
      <c r="AY1362" s="1">
        <f t="shared" si="373"/>
        <v>0</v>
      </c>
      <c r="AZ1362" s="3"/>
      <c r="BA1362" s="3"/>
      <c r="BB1362" s="3"/>
      <c r="BC1362" s="43" t="e">
        <f t="shared" si="374"/>
        <v>#DIV/0!</v>
      </c>
      <c r="BD1362" s="43" t="e">
        <f t="shared" si="375"/>
        <v>#DIV/0!</v>
      </c>
      <c r="BE1362" s="81">
        <f t="shared" si="376"/>
        <v>0</v>
      </c>
      <c r="BF1362" s="81">
        <f t="shared" si="377"/>
        <v>0</v>
      </c>
      <c r="BG1362" s="81">
        <f t="shared" si="378"/>
        <v>0</v>
      </c>
      <c r="BH1362" s="81">
        <f t="shared" si="379"/>
        <v>0</v>
      </c>
      <c r="BI1362" s="81">
        <f t="shared" si="380"/>
        <v>0</v>
      </c>
    </row>
    <row r="1363" spans="1:61" ht="17.25" thickTop="1" thickBot="1">
      <c r="A1363" s="70"/>
      <c r="B1363" s="71"/>
      <c r="C1363" s="3"/>
      <c r="D1363" s="45"/>
      <c r="E1363" s="45"/>
      <c r="F1363" s="45">
        <f t="shared" si="368"/>
        <v>0</v>
      </c>
      <c r="G1363" s="3"/>
      <c r="H1363" s="3"/>
      <c r="I1363" s="39"/>
      <c r="J1363" s="45">
        <f t="shared" si="369"/>
        <v>0</v>
      </c>
      <c r="K1363" s="45">
        <f t="shared" si="370"/>
        <v>0</v>
      </c>
      <c r="L1363" s="3"/>
      <c r="M1363" s="72"/>
      <c r="N1363" s="73"/>
      <c r="O1363" s="45">
        <f t="shared" si="371"/>
        <v>0</v>
      </c>
      <c r="P1363" s="71"/>
      <c r="Q1363" s="74"/>
      <c r="R1363" s="74"/>
      <c r="S1363" s="75"/>
      <c r="T1363" s="76"/>
      <c r="U1363" s="70"/>
      <c r="V1363" s="3"/>
      <c r="W1363" s="3"/>
      <c r="X1363" s="3"/>
      <c r="Y1363" s="39"/>
      <c r="Z1363" s="91">
        <f t="shared" si="330"/>
        <v>0</v>
      </c>
      <c r="AA1363" s="92">
        <f t="shared" si="372"/>
        <v>0</v>
      </c>
      <c r="AB1363" s="71"/>
      <c r="AC1363" s="3"/>
      <c r="AD1363" s="71"/>
      <c r="AE1363" s="78"/>
      <c r="AF1363" s="78"/>
      <c r="AG1363" s="3"/>
      <c r="AH1363" s="3"/>
      <c r="AI1363" s="79"/>
      <c r="AJ1363" s="3"/>
      <c r="AK1363" s="71"/>
      <c r="AL1363" s="3"/>
      <c r="AM1363" s="71"/>
      <c r="AN1363" s="71"/>
      <c r="AO1363" s="3"/>
      <c r="AP1363" s="76"/>
      <c r="AQ1363" s="74"/>
      <c r="AR1363" s="3"/>
      <c r="AS1363" s="3"/>
      <c r="AT1363" s="3"/>
      <c r="AU1363" s="3"/>
      <c r="AV1363" s="3"/>
      <c r="AW1363" s="1"/>
      <c r="AX1363" s="1"/>
      <c r="AY1363" s="1">
        <f t="shared" si="373"/>
        <v>0</v>
      </c>
      <c r="AZ1363" s="3"/>
      <c r="BA1363" s="3"/>
      <c r="BB1363" s="3"/>
      <c r="BC1363" s="43" t="e">
        <f t="shared" si="374"/>
        <v>#DIV/0!</v>
      </c>
      <c r="BD1363" s="43" t="e">
        <f t="shared" si="375"/>
        <v>#DIV/0!</v>
      </c>
      <c r="BE1363" s="81">
        <f t="shared" si="376"/>
        <v>0</v>
      </c>
      <c r="BF1363" s="81">
        <f t="shared" si="377"/>
        <v>0</v>
      </c>
      <c r="BG1363" s="81">
        <f t="shared" si="378"/>
        <v>0</v>
      </c>
      <c r="BH1363" s="81">
        <f t="shared" si="379"/>
        <v>0</v>
      </c>
      <c r="BI1363" s="81">
        <f t="shared" si="380"/>
        <v>0</v>
      </c>
    </row>
    <row r="1364" spans="1:61" ht="17.25" thickTop="1" thickBot="1">
      <c r="A1364" s="70"/>
      <c r="B1364" s="71"/>
      <c r="C1364" s="3"/>
      <c r="D1364" s="45"/>
      <c r="E1364" s="45"/>
      <c r="F1364" s="45">
        <f t="shared" si="368"/>
        <v>0</v>
      </c>
      <c r="G1364" s="3"/>
      <c r="H1364" s="3"/>
      <c r="I1364" s="39"/>
      <c r="J1364" s="45">
        <f t="shared" si="369"/>
        <v>0</v>
      </c>
      <c r="K1364" s="45">
        <f t="shared" si="370"/>
        <v>0</v>
      </c>
      <c r="L1364" s="3"/>
      <c r="M1364" s="72"/>
      <c r="N1364" s="73"/>
      <c r="O1364" s="45">
        <f t="shared" si="371"/>
        <v>0</v>
      </c>
      <c r="P1364" s="71"/>
      <c r="Q1364" s="74"/>
      <c r="R1364" s="74"/>
      <c r="S1364" s="75"/>
      <c r="T1364" s="76"/>
      <c r="U1364" s="70"/>
      <c r="V1364" s="3"/>
      <c r="W1364" s="3"/>
      <c r="X1364" s="3"/>
      <c r="Y1364" s="39"/>
      <c r="Z1364" s="91">
        <f t="shared" si="330"/>
        <v>0</v>
      </c>
      <c r="AA1364" s="92">
        <f t="shared" si="372"/>
        <v>0</v>
      </c>
      <c r="AB1364" s="71"/>
      <c r="AC1364" s="3"/>
      <c r="AD1364" s="71"/>
      <c r="AE1364" s="78"/>
      <c r="AF1364" s="78"/>
      <c r="AG1364" s="3"/>
      <c r="AH1364" s="3"/>
      <c r="AI1364" s="79"/>
      <c r="AJ1364" s="3"/>
      <c r="AK1364" s="71"/>
      <c r="AL1364" s="3"/>
      <c r="AM1364" s="71"/>
      <c r="AN1364" s="71"/>
      <c r="AO1364" s="3"/>
      <c r="AP1364" s="76"/>
      <c r="AQ1364" s="74"/>
      <c r="AR1364" s="3"/>
      <c r="AS1364" s="3"/>
      <c r="AT1364" s="3"/>
      <c r="AU1364" s="3"/>
      <c r="AV1364" s="3"/>
      <c r="AW1364" s="1"/>
      <c r="AX1364" s="1"/>
      <c r="AY1364" s="1">
        <f t="shared" si="373"/>
        <v>0</v>
      </c>
      <c r="AZ1364" s="3"/>
      <c r="BA1364" s="3"/>
      <c r="BB1364" s="3"/>
      <c r="BC1364" s="43" t="e">
        <f t="shared" si="374"/>
        <v>#DIV/0!</v>
      </c>
      <c r="BD1364" s="43" t="e">
        <f t="shared" si="375"/>
        <v>#DIV/0!</v>
      </c>
      <c r="BE1364" s="81">
        <f t="shared" si="376"/>
        <v>0</v>
      </c>
      <c r="BF1364" s="81">
        <f t="shared" si="377"/>
        <v>0</v>
      </c>
      <c r="BG1364" s="81">
        <f t="shared" si="378"/>
        <v>0</v>
      </c>
      <c r="BH1364" s="81">
        <f t="shared" si="379"/>
        <v>0</v>
      </c>
      <c r="BI1364" s="81">
        <f t="shared" si="380"/>
        <v>0</v>
      </c>
    </row>
    <row r="1365" spans="1:61" ht="17.25" thickTop="1" thickBot="1">
      <c r="A1365" s="70"/>
      <c r="B1365" s="71"/>
      <c r="C1365" s="3"/>
      <c r="D1365" s="45"/>
      <c r="E1365" s="45"/>
      <c r="F1365" s="45">
        <f t="shared" si="368"/>
        <v>0</v>
      </c>
      <c r="G1365" s="3"/>
      <c r="H1365" s="3"/>
      <c r="I1365" s="39"/>
      <c r="J1365" s="45">
        <f t="shared" si="369"/>
        <v>0</v>
      </c>
      <c r="K1365" s="45">
        <f t="shared" si="370"/>
        <v>0</v>
      </c>
      <c r="L1365" s="3"/>
      <c r="M1365" s="72"/>
      <c r="N1365" s="73"/>
      <c r="O1365" s="45">
        <f t="shared" si="371"/>
        <v>0</v>
      </c>
      <c r="P1365" s="71"/>
      <c r="Q1365" s="74"/>
      <c r="R1365" s="74"/>
      <c r="S1365" s="75"/>
      <c r="T1365" s="76"/>
      <c r="U1365" s="70"/>
      <c r="V1365" s="3"/>
      <c r="W1365" s="3"/>
      <c r="X1365" s="3"/>
      <c r="Y1365" s="39"/>
      <c r="Z1365" s="91">
        <f t="shared" si="330"/>
        <v>0</v>
      </c>
      <c r="AA1365" s="92">
        <f t="shared" si="372"/>
        <v>0</v>
      </c>
      <c r="AB1365" s="71"/>
      <c r="AC1365" s="3"/>
      <c r="AD1365" s="71"/>
      <c r="AE1365" s="78"/>
      <c r="AF1365" s="78"/>
      <c r="AG1365" s="3"/>
      <c r="AH1365" s="3"/>
      <c r="AI1365" s="79"/>
      <c r="AJ1365" s="3"/>
      <c r="AK1365" s="71"/>
      <c r="AL1365" s="3"/>
      <c r="AM1365" s="71"/>
      <c r="AN1365" s="71"/>
      <c r="AO1365" s="3"/>
      <c r="AP1365" s="76"/>
      <c r="AQ1365" s="74"/>
      <c r="AR1365" s="3"/>
      <c r="AS1365" s="3"/>
      <c r="AT1365" s="3"/>
      <c r="AU1365" s="3"/>
      <c r="AV1365" s="3"/>
      <c r="AW1365" s="1"/>
      <c r="AX1365" s="1"/>
      <c r="AY1365" s="1">
        <f t="shared" si="373"/>
        <v>0</v>
      </c>
      <c r="AZ1365" s="3"/>
      <c r="BA1365" s="3"/>
      <c r="BB1365" s="3"/>
      <c r="BC1365" s="43" t="e">
        <f t="shared" si="374"/>
        <v>#DIV/0!</v>
      </c>
      <c r="BD1365" s="43" t="e">
        <f t="shared" si="375"/>
        <v>#DIV/0!</v>
      </c>
      <c r="BE1365" s="81">
        <f t="shared" si="376"/>
        <v>0</v>
      </c>
      <c r="BF1365" s="81">
        <f t="shared" si="377"/>
        <v>0</v>
      </c>
      <c r="BG1365" s="81">
        <f t="shared" si="378"/>
        <v>0</v>
      </c>
      <c r="BH1365" s="81">
        <f t="shared" si="379"/>
        <v>0</v>
      </c>
      <c r="BI1365" s="81">
        <f t="shared" si="380"/>
        <v>0</v>
      </c>
    </row>
    <row r="1366" spans="1:61" ht="17.25" thickTop="1" thickBot="1">
      <c r="A1366" s="70"/>
      <c r="B1366" s="71"/>
      <c r="C1366" s="3"/>
      <c r="D1366" s="45"/>
      <c r="E1366" s="45"/>
      <c r="F1366" s="45">
        <f t="shared" si="368"/>
        <v>0</v>
      </c>
      <c r="G1366" s="3"/>
      <c r="H1366" s="3"/>
      <c r="I1366" s="39"/>
      <c r="J1366" s="45">
        <f t="shared" si="369"/>
        <v>0</v>
      </c>
      <c r="K1366" s="45">
        <f t="shared" si="370"/>
        <v>0</v>
      </c>
      <c r="L1366" s="3"/>
      <c r="M1366" s="72"/>
      <c r="N1366" s="73"/>
      <c r="O1366" s="45">
        <f t="shared" si="371"/>
        <v>0</v>
      </c>
      <c r="P1366" s="71"/>
      <c r="Q1366" s="74"/>
      <c r="R1366" s="74"/>
      <c r="S1366" s="75"/>
      <c r="T1366" s="76"/>
      <c r="U1366" s="70"/>
      <c r="V1366" s="3"/>
      <c r="W1366" s="3"/>
      <c r="X1366" s="3"/>
      <c r="Y1366" s="39"/>
      <c r="Z1366" s="91">
        <f t="shared" si="330"/>
        <v>0</v>
      </c>
      <c r="AA1366" s="92">
        <f t="shared" si="372"/>
        <v>0</v>
      </c>
      <c r="AB1366" s="71"/>
      <c r="AC1366" s="3"/>
      <c r="AD1366" s="71"/>
      <c r="AE1366" s="78"/>
      <c r="AF1366" s="78"/>
      <c r="AG1366" s="3"/>
      <c r="AH1366" s="3"/>
      <c r="AI1366" s="79"/>
      <c r="AJ1366" s="3"/>
      <c r="AK1366" s="71"/>
      <c r="AL1366" s="3"/>
      <c r="AM1366" s="71"/>
      <c r="AN1366" s="71"/>
      <c r="AO1366" s="3"/>
      <c r="AP1366" s="76"/>
      <c r="AQ1366" s="74"/>
      <c r="AR1366" s="3"/>
      <c r="AS1366" s="3"/>
      <c r="AT1366" s="3"/>
      <c r="AU1366" s="3"/>
      <c r="AV1366" s="3"/>
      <c r="AW1366" s="1"/>
      <c r="AX1366" s="1"/>
      <c r="AY1366" s="1">
        <f t="shared" si="373"/>
        <v>0</v>
      </c>
      <c r="AZ1366" s="3"/>
      <c r="BA1366" s="3"/>
      <c r="BB1366" s="3"/>
      <c r="BC1366" s="43" t="e">
        <f t="shared" si="374"/>
        <v>#DIV/0!</v>
      </c>
      <c r="BD1366" s="43" t="e">
        <f t="shared" si="375"/>
        <v>#DIV/0!</v>
      </c>
      <c r="BE1366" s="81">
        <f t="shared" si="376"/>
        <v>0</v>
      </c>
      <c r="BF1366" s="81">
        <f t="shared" si="377"/>
        <v>0</v>
      </c>
      <c r="BG1366" s="81">
        <f t="shared" si="378"/>
        <v>0</v>
      </c>
      <c r="BH1366" s="81">
        <f t="shared" si="379"/>
        <v>0</v>
      </c>
      <c r="BI1366" s="81">
        <f t="shared" si="380"/>
        <v>0</v>
      </c>
    </row>
    <row r="1367" spans="1:61" ht="17.25" thickTop="1" thickBot="1">
      <c r="A1367" s="70"/>
      <c r="B1367" s="71"/>
      <c r="C1367" s="3"/>
      <c r="D1367" s="45"/>
      <c r="E1367" s="45"/>
      <c r="F1367" s="45">
        <f t="shared" si="368"/>
        <v>0</v>
      </c>
      <c r="G1367" s="3"/>
      <c r="H1367" s="3"/>
      <c r="I1367" s="39"/>
      <c r="J1367" s="45">
        <f t="shared" si="369"/>
        <v>0</v>
      </c>
      <c r="K1367" s="45">
        <f t="shared" si="370"/>
        <v>0</v>
      </c>
      <c r="L1367" s="3"/>
      <c r="M1367" s="72"/>
      <c r="N1367" s="73"/>
      <c r="O1367" s="45">
        <f t="shared" si="371"/>
        <v>0</v>
      </c>
      <c r="P1367" s="71"/>
      <c r="Q1367" s="74"/>
      <c r="R1367" s="74"/>
      <c r="S1367" s="75"/>
      <c r="T1367" s="76"/>
      <c r="U1367" s="70"/>
      <c r="V1367" s="3"/>
      <c r="W1367" s="3"/>
      <c r="X1367" s="3"/>
      <c r="Y1367" s="39"/>
      <c r="Z1367" s="91">
        <f t="shared" si="330"/>
        <v>0</v>
      </c>
      <c r="AA1367" s="92">
        <f t="shared" si="372"/>
        <v>0</v>
      </c>
      <c r="AB1367" s="71"/>
      <c r="AC1367" s="3"/>
      <c r="AD1367" s="71"/>
      <c r="AE1367" s="78"/>
      <c r="AF1367" s="78"/>
      <c r="AG1367" s="3"/>
      <c r="AH1367" s="3"/>
      <c r="AI1367" s="79"/>
      <c r="AJ1367" s="3"/>
      <c r="AK1367" s="71"/>
      <c r="AL1367" s="3"/>
      <c r="AM1367" s="71"/>
      <c r="AN1367" s="71"/>
      <c r="AO1367" s="3"/>
      <c r="AP1367" s="76"/>
      <c r="AQ1367" s="74"/>
      <c r="AR1367" s="3"/>
      <c r="AS1367" s="3"/>
      <c r="AT1367" s="3"/>
      <c r="AU1367" s="3"/>
      <c r="AV1367" s="3"/>
      <c r="AW1367" s="1"/>
      <c r="AX1367" s="1"/>
      <c r="AY1367" s="1">
        <f t="shared" si="373"/>
        <v>0</v>
      </c>
      <c r="AZ1367" s="3"/>
      <c r="BA1367" s="3"/>
      <c r="BB1367" s="3"/>
      <c r="BC1367" s="43" t="e">
        <f t="shared" si="374"/>
        <v>#DIV/0!</v>
      </c>
      <c r="BD1367" s="43" t="e">
        <f t="shared" si="375"/>
        <v>#DIV/0!</v>
      </c>
      <c r="BE1367" s="81">
        <f t="shared" si="376"/>
        <v>0</v>
      </c>
      <c r="BF1367" s="81">
        <f t="shared" si="377"/>
        <v>0</v>
      </c>
      <c r="BG1367" s="81">
        <f t="shared" si="378"/>
        <v>0</v>
      </c>
      <c r="BH1367" s="81">
        <f t="shared" si="379"/>
        <v>0</v>
      </c>
      <c r="BI1367" s="81">
        <f t="shared" si="380"/>
        <v>0</v>
      </c>
    </row>
    <row r="1368" spans="1:61" ht="17.25" thickTop="1" thickBot="1">
      <c r="A1368" s="70"/>
      <c r="B1368" s="71"/>
      <c r="C1368" s="3"/>
      <c r="D1368" s="45"/>
      <c r="E1368" s="45"/>
      <c r="F1368" s="45">
        <f t="shared" si="368"/>
        <v>0</v>
      </c>
      <c r="G1368" s="3"/>
      <c r="H1368" s="3"/>
      <c r="I1368" s="39"/>
      <c r="J1368" s="45">
        <f t="shared" si="369"/>
        <v>0</v>
      </c>
      <c r="K1368" s="45">
        <f t="shared" si="370"/>
        <v>0</v>
      </c>
      <c r="L1368" s="3"/>
      <c r="M1368" s="72"/>
      <c r="N1368" s="73"/>
      <c r="O1368" s="45">
        <f t="shared" si="371"/>
        <v>0</v>
      </c>
      <c r="P1368" s="71"/>
      <c r="Q1368" s="74"/>
      <c r="R1368" s="74"/>
      <c r="S1368" s="75"/>
      <c r="T1368" s="76"/>
      <c r="U1368" s="70"/>
      <c r="V1368" s="3"/>
      <c r="W1368" s="3"/>
      <c r="X1368" s="3"/>
      <c r="Y1368" s="39"/>
      <c r="Z1368" s="91">
        <f t="shared" si="330"/>
        <v>0</v>
      </c>
      <c r="AA1368" s="92">
        <f t="shared" si="372"/>
        <v>0</v>
      </c>
      <c r="AB1368" s="71"/>
      <c r="AC1368" s="3"/>
      <c r="AD1368" s="71"/>
      <c r="AE1368" s="78"/>
      <c r="AF1368" s="78"/>
      <c r="AG1368" s="3"/>
      <c r="AH1368" s="3"/>
      <c r="AI1368" s="79"/>
      <c r="AJ1368" s="3"/>
      <c r="AK1368" s="71"/>
      <c r="AL1368" s="3"/>
      <c r="AM1368" s="71"/>
      <c r="AN1368" s="71"/>
      <c r="AO1368" s="3"/>
      <c r="AP1368" s="76"/>
      <c r="AQ1368" s="74"/>
      <c r="AR1368" s="3"/>
      <c r="AS1368" s="3"/>
      <c r="AT1368" s="3"/>
      <c r="AU1368" s="3"/>
      <c r="AV1368" s="3"/>
      <c r="AW1368" s="1"/>
      <c r="AX1368" s="1"/>
      <c r="AY1368" s="1">
        <f t="shared" si="373"/>
        <v>0</v>
      </c>
      <c r="AZ1368" s="3"/>
      <c r="BA1368" s="3"/>
      <c r="BB1368" s="3"/>
      <c r="BC1368" s="43" t="e">
        <f t="shared" si="374"/>
        <v>#DIV/0!</v>
      </c>
      <c r="BD1368" s="43" t="e">
        <f t="shared" si="375"/>
        <v>#DIV/0!</v>
      </c>
      <c r="BE1368" s="81">
        <f t="shared" si="376"/>
        <v>0</v>
      </c>
      <c r="BF1368" s="81">
        <f t="shared" si="377"/>
        <v>0</v>
      </c>
      <c r="BG1368" s="81">
        <f t="shared" si="378"/>
        <v>0</v>
      </c>
      <c r="BH1368" s="81">
        <f t="shared" si="379"/>
        <v>0</v>
      </c>
      <c r="BI1368" s="81">
        <f t="shared" si="380"/>
        <v>0</v>
      </c>
    </row>
    <row r="1369" spans="1:61" ht="17.25" thickTop="1" thickBot="1">
      <c r="A1369" s="70"/>
      <c r="B1369" s="71"/>
      <c r="C1369" s="3"/>
      <c r="D1369" s="45"/>
      <c r="E1369" s="45"/>
      <c r="F1369" s="45">
        <f t="shared" si="368"/>
        <v>0</v>
      </c>
      <c r="G1369" s="3"/>
      <c r="H1369" s="3"/>
      <c r="I1369" s="39"/>
      <c r="J1369" s="45">
        <f t="shared" si="369"/>
        <v>0</v>
      </c>
      <c r="K1369" s="45">
        <f t="shared" si="370"/>
        <v>0</v>
      </c>
      <c r="L1369" s="3"/>
      <c r="M1369" s="72"/>
      <c r="N1369" s="73"/>
      <c r="O1369" s="45">
        <f t="shared" si="371"/>
        <v>0</v>
      </c>
      <c r="P1369" s="71"/>
      <c r="Q1369" s="74"/>
      <c r="R1369" s="74"/>
      <c r="S1369" s="75"/>
      <c r="T1369" s="76"/>
      <c r="U1369" s="70"/>
      <c r="V1369" s="3"/>
      <c r="W1369" s="3"/>
      <c r="X1369" s="3"/>
      <c r="Y1369" s="39"/>
      <c r="Z1369" s="91">
        <f t="shared" si="330"/>
        <v>0</v>
      </c>
      <c r="AA1369" s="92">
        <f t="shared" si="372"/>
        <v>0</v>
      </c>
      <c r="AB1369" s="71"/>
      <c r="AC1369" s="3"/>
      <c r="AD1369" s="71"/>
      <c r="AE1369" s="78"/>
      <c r="AF1369" s="78"/>
      <c r="AG1369" s="3"/>
      <c r="AH1369" s="3"/>
      <c r="AI1369" s="79"/>
      <c r="AJ1369" s="3"/>
      <c r="AK1369" s="71"/>
      <c r="AL1369" s="3"/>
      <c r="AM1369" s="71"/>
      <c r="AN1369" s="71"/>
      <c r="AO1369" s="3"/>
      <c r="AP1369" s="76"/>
      <c r="AQ1369" s="74"/>
      <c r="AR1369" s="3"/>
      <c r="AS1369" s="3"/>
      <c r="AT1369" s="3"/>
      <c r="AU1369" s="3"/>
      <c r="AV1369" s="3"/>
      <c r="AW1369" s="1"/>
      <c r="AX1369" s="1"/>
      <c r="AY1369" s="1">
        <f t="shared" si="373"/>
        <v>0</v>
      </c>
      <c r="AZ1369" s="3"/>
      <c r="BA1369" s="3"/>
      <c r="BB1369" s="3"/>
      <c r="BC1369" s="43" t="e">
        <f t="shared" si="374"/>
        <v>#DIV/0!</v>
      </c>
      <c r="BD1369" s="43" t="e">
        <f t="shared" si="375"/>
        <v>#DIV/0!</v>
      </c>
      <c r="BE1369" s="81">
        <f t="shared" si="376"/>
        <v>0</v>
      </c>
      <c r="BF1369" s="81">
        <f t="shared" si="377"/>
        <v>0</v>
      </c>
      <c r="BG1369" s="81">
        <f t="shared" si="378"/>
        <v>0</v>
      </c>
      <c r="BH1369" s="81">
        <f t="shared" si="379"/>
        <v>0</v>
      </c>
      <c r="BI1369" s="81">
        <f t="shared" si="380"/>
        <v>0</v>
      </c>
    </row>
    <row r="1370" spans="1:61" ht="17.25" thickTop="1" thickBot="1">
      <c r="A1370" s="70"/>
      <c r="B1370" s="71"/>
      <c r="C1370" s="3"/>
      <c r="D1370" s="45"/>
      <c r="E1370" s="45"/>
      <c r="F1370" s="45">
        <f t="shared" si="368"/>
        <v>0</v>
      </c>
      <c r="G1370" s="3"/>
      <c r="H1370" s="3"/>
      <c r="I1370" s="39"/>
      <c r="J1370" s="45">
        <f t="shared" si="369"/>
        <v>0</v>
      </c>
      <c r="K1370" s="45">
        <f t="shared" si="370"/>
        <v>0</v>
      </c>
      <c r="L1370" s="3"/>
      <c r="M1370" s="72"/>
      <c r="N1370" s="73"/>
      <c r="O1370" s="45">
        <f t="shared" si="371"/>
        <v>0</v>
      </c>
      <c r="P1370" s="71"/>
      <c r="Q1370" s="74"/>
      <c r="R1370" s="74"/>
      <c r="S1370" s="75"/>
      <c r="T1370" s="76"/>
      <c r="U1370" s="70"/>
      <c r="V1370" s="3"/>
      <c r="W1370" s="3"/>
      <c r="X1370" s="3"/>
      <c r="Y1370" s="39"/>
      <c r="Z1370" s="91">
        <f t="shared" si="330"/>
        <v>0</v>
      </c>
      <c r="AA1370" s="92">
        <f t="shared" si="372"/>
        <v>0</v>
      </c>
      <c r="AB1370" s="71"/>
      <c r="AC1370" s="3"/>
      <c r="AD1370" s="71"/>
      <c r="AE1370" s="78"/>
      <c r="AF1370" s="78"/>
      <c r="AG1370" s="3"/>
      <c r="AH1370" s="3"/>
      <c r="AI1370" s="79"/>
      <c r="AJ1370" s="3"/>
      <c r="AK1370" s="71"/>
      <c r="AL1370" s="3"/>
      <c r="AM1370" s="71"/>
      <c r="AN1370" s="71"/>
      <c r="AO1370" s="3"/>
      <c r="AP1370" s="76"/>
      <c r="AQ1370" s="74"/>
      <c r="AR1370" s="3"/>
      <c r="AS1370" s="3"/>
      <c r="AT1370" s="3"/>
      <c r="AU1370" s="3"/>
      <c r="AV1370" s="3"/>
      <c r="AW1370" s="1"/>
      <c r="AX1370" s="1"/>
      <c r="AY1370" s="1">
        <f t="shared" si="373"/>
        <v>0</v>
      </c>
      <c r="AZ1370" s="3"/>
      <c r="BA1370" s="3"/>
      <c r="BB1370" s="3"/>
      <c r="BC1370" s="43" t="e">
        <f t="shared" si="374"/>
        <v>#DIV/0!</v>
      </c>
      <c r="BD1370" s="43" t="e">
        <f t="shared" si="375"/>
        <v>#DIV/0!</v>
      </c>
      <c r="BE1370" s="81">
        <f t="shared" si="376"/>
        <v>0</v>
      </c>
      <c r="BF1370" s="81">
        <f t="shared" si="377"/>
        <v>0</v>
      </c>
      <c r="BG1370" s="81">
        <f t="shared" si="378"/>
        <v>0</v>
      </c>
      <c r="BH1370" s="81">
        <f t="shared" si="379"/>
        <v>0</v>
      </c>
      <c r="BI1370" s="81">
        <f t="shared" si="380"/>
        <v>0</v>
      </c>
    </row>
    <row r="1371" spans="1:61" ht="17.25" thickTop="1" thickBot="1">
      <c r="A1371" s="70"/>
      <c r="B1371" s="71"/>
      <c r="C1371" s="3"/>
      <c r="D1371" s="45"/>
      <c r="E1371" s="45"/>
      <c r="F1371" s="45">
        <f t="shared" si="368"/>
        <v>0</v>
      </c>
      <c r="G1371" s="3"/>
      <c r="H1371" s="3"/>
      <c r="I1371" s="39"/>
      <c r="J1371" s="45">
        <f t="shared" si="369"/>
        <v>0</v>
      </c>
      <c r="K1371" s="45">
        <f t="shared" si="370"/>
        <v>0</v>
      </c>
      <c r="L1371" s="3"/>
      <c r="M1371" s="72"/>
      <c r="N1371" s="73"/>
      <c r="O1371" s="45">
        <f t="shared" si="371"/>
        <v>0</v>
      </c>
      <c r="P1371" s="71"/>
      <c r="Q1371" s="74"/>
      <c r="R1371" s="74"/>
      <c r="S1371" s="75"/>
      <c r="T1371" s="76"/>
      <c r="U1371" s="70"/>
      <c r="V1371" s="3"/>
      <c r="W1371" s="3"/>
      <c r="X1371" s="3"/>
      <c r="Y1371" s="39"/>
      <c r="Z1371" s="91">
        <f t="shared" si="330"/>
        <v>0</v>
      </c>
      <c r="AA1371" s="92">
        <f t="shared" si="372"/>
        <v>0</v>
      </c>
      <c r="AB1371" s="71"/>
      <c r="AC1371" s="3"/>
      <c r="AD1371" s="71"/>
      <c r="AE1371" s="78"/>
      <c r="AF1371" s="78"/>
      <c r="AG1371" s="3"/>
      <c r="AH1371" s="3"/>
      <c r="AI1371" s="79"/>
      <c r="AJ1371" s="3"/>
      <c r="AK1371" s="71"/>
      <c r="AL1371" s="3"/>
      <c r="AM1371" s="71"/>
      <c r="AN1371" s="71"/>
      <c r="AO1371" s="3"/>
      <c r="AP1371" s="76"/>
      <c r="AQ1371" s="74"/>
      <c r="AR1371" s="3"/>
      <c r="AS1371" s="3"/>
      <c r="AT1371" s="3"/>
      <c r="AU1371" s="3"/>
      <c r="AV1371" s="3"/>
      <c r="AW1371" s="1"/>
      <c r="AX1371" s="1"/>
      <c r="AY1371" s="1">
        <f t="shared" si="373"/>
        <v>0</v>
      </c>
      <c r="AZ1371" s="3"/>
      <c r="BA1371" s="3"/>
      <c r="BB1371" s="3"/>
      <c r="BC1371" s="43" t="e">
        <f t="shared" si="374"/>
        <v>#DIV/0!</v>
      </c>
      <c r="BD1371" s="43" t="e">
        <f t="shared" si="375"/>
        <v>#DIV/0!</v>
      </c>
      <c r="BE1371" s="81">
        <f t="shared" si="376"/>
        <v>0</v>
      </c>
      <c r="BF1371" s="81">
        <f t="shared" si="377"/>
        <v>0</v>
      </c>
      <c r="BG1371" s="81">
        <f t="shared" si="378"/>
        <v>0</v>
      </c>
      <c r="BH1371" s="81">
        <f t="shared" si="379"/>
        <v>0</v>
      </c>
      <c r="BI1371" s="81">
        <f t="shared" si="380"/>
        <v>0</v>
      </c>
    </row>
    <row r="1372" spans="1:61" ht="17.25" thickTop="1" thickBot="1">
      <c r="A1372" s="70"/>
      <c r="B1372" s="71"/>
      <c r="C1372" s="3"/>
      <c r="D1372" s="45"/>
      <c r="E1372" s="45"/>
      <c r="F1372" s="45">
        <f t="shared" si="368"/>
        <v>0</v>
      </c>
      <c r="G1372" s="3"/>
      <c r="H1372" s="3"/>
      <c r="I1372" s="39"/>
      <c r="J1372" s="45">
        <f t="shared" si="369"/>
        <v>0</v>
      </c>
      <c r="K1372" s="45">
        <f t="shared" si="370"/>
        <v>0</v>
      </c>
      <c r="L1372" s="3"/>
      <c r="M1372" s="72"/>
      <c r="N1372" s="73"/>
      <c r="O1372" s="45">
        <f t="shared" si="371"/>
        <v>0</v>
      </c>
      <c r="P1372" s="71"/>
      <c r="Q1372" s="74"/>
      <c r="R1372" s="74"/>
      <c r="S1372" s="75"/>
      <c r="T1372" s="76"/>
      <c r="U1372" s="70"/>
      <c r="V1372" s="3"/>
      <c r="W1372" s="3"/>
      <c r="X1372" s="3"/>
      <c r="Y1372" s="39"/>
      <c r="Z1372" s="91">
        <f t="shared" si="330"/>
        <v>0</v>
      </c>
      <c r="AA1372" s="92">
        <f t="shared" si="372"/>
        <v>0</v>
      </c>
      <c r="AB1372" s="71"/>
      <c r="AC1372" s="3"/>
      <c r="AD1372" s="71"/>
      <c r="AE1372" s="78"/>
      <c r="AF1372" s="78"/>
      <c r="AG1372" s="3"/>
      <c r="AH1372" s="3"/>
      <c r="AI1372" s="79"/>
      <c r="AJ1372" s="3"/>
      <c r="AK1372" s="71"/>
      <c r="AL1372" s="3"/>
      <c r="AM1372" s="71"/>
      <c r="AN1372" s="71"/>
      <c r="AO1372" s="3"/>
      <c r="AP1372" s="76"/>
      <c r="AQ1372" s="74"/>
      <c r="AR1372" s="3"/>
      <c r="AS1372" s="3"/>
      <c r="AT1372" s="3"/>
      <c r="AU1372" s="3"/>
      <c r="AV1372" s="3"/>
      <c r="AW1372" s="1"/>
      <c r="AX1372" s="1"/>
      <c r="AY1372" s="1">
        <f t="shared" si="373"/>
        <v>0</v>
      </c>
      <c r="AZ1372" s="3"/>
      <c r="BA1372" s="3"/>
      <c r="BB1372" s="3"/>
      <c r="BC1372" s="43" t="e">
        <f t="shared" si="374"/>
        <v>#DIV/0!</v>
      </c>
      <c r="BD1372" s="43" t="e">
        <f t="shared" si="375"/>
        <v>#DIV/0!</v>
      </c>
      <c r="BE1372" s="81">
        <f t="shared" si="376"/>
        <v>0</v>
      </c>
      <c r="BF1372" s="81">
        <f t="shared" si="377"/>
        <v>0</v>
      </c>
      <c r="BG1372" s="81">
        <f t="shared" si="378"/>
        <v>0</v>
      </c>
      <c r="BH1372" s="81">
        <f t="shared" si="379"/>
        <v>0</v>
      </c>
      <c r="BI1372" s="81">
        <f t="shared" si="380"/>
        <v>0</v>
      </c>
    </row>
    <row r="1373" spans="1:61" ht="17.25" thickTop="1" thickBot="1">
      <c r="A1373" s="70"/>
      <c r="B1373" s="71"/>
      <c r="C1373" s="3"/>
      <c r="D1373" s="45"/>
      <c r="E1373" s="45"/>
      <c r="F1373" s="45">
        <f t="shared" si="368"/>
        <v>0</v>
      </c>
      <c r="G1373" s="3"/>
      <c r="H1373" s="3"/>
      <c r="I1373" s="39"/>
      <c r="J1373" s="45">
        <f t="shared" si="369"/>
        <v>0</v>
      </c>
      <c r="K1373" s="45">
        <f t="shared" si="370"/>
        <v>0</v>
      </c>
      <c r="L1373" s="3"/>
      <c r="M1373" s="72"/>
      <c r="N1373" s="73"/>
      <c r="O1373" s="45">
        <f t="shared" si="371"/>
        <v>0</v>
      </c>
      <c r="P1373" s="71"/>
      <c r="Q1373" s="74"/>
      <c r="R1373" s="74"/>
      <c r="S1373" s="75"/>
      <c r="T1373" s="76"/>
      <c r="U1373" s="70"/>
      <c r="V1373" s="3"/>
      <c r="W1373" s="3"/>
      <c r="X1373" s="3"/>
      <c r="Y1373" s="39"/>
      <c r="Z1373" s="91">
        <f t="shared" si="330"/>
        <v>0</v>
      </c>
      <c r="AA1373" s="92">
        <f t="shared" si="372"/>
        <v>0</v>
      </c>
      <c r="AB1373" s="71"/>
      <c r="AC1373" s="3"/>
      <c r="AD1373" s="71"/>
      <c r="AE1373" s="78"/>
      <c r="AF1373" s="78"/>
      <c r="AG1373" s="3"/>
      <c r="AH1373" s="3"/>
      <c r="AI1373" s="79"/>
      <c r="AJ1373" s="3"/>
      <c r="AK1373" s="71"/>
      <c r="AL1373" s="3"/>
      <c r="AM1373" s="71"/>
      <c r="AN1373" s="71"/>
      <c r="AO1373" s="3"/>
      <c r="AP1373" s="76"/>
      <c r="AQ1373" s="74"/>
      <c r="AR1373" s="3"/>
      <c r="AS1373" s="3"/>
      <c r="AT1373" s="3"/>
      <c r="AU1373" s="3"/>
      <c r="AV1373" s="3"/>
      <c r="AW1373" s="1"/>
      <c r="AX1373" s="1"/>
      <c r="AY1373" s="1">
        <f t="shared" si="373"/>
        <v>0</v>
      </c>
      <c r="AZ1373" s="3"/>
      <c r="BA1373" s="3"/>
      <c r="BB1373" s="3"/>
      <c r="BC1373" s="43" t="e">
        <f t="shared" si="374"/>
        <v>#DIV/0!</v>
      </c>
      <c r="BD1373" s="43" t="e">
        <f t="shared" si="375"/>
        <v>#DIV/0!</v>
      </c>
      <c r="BE1373" s="81">
        <f t="shared" si="376"/>
        <v>0</v>
      </c>
      <c r="BF1373" s="81">
        <f t="shared" si="377"/>
        <v>0</v>
      </c>
      <c r="BG1373" s="81">
        <f t="shared" si="378"/>
        <v>0</v>
      </c>
      <c r="BH1373" s="81">
        <f t="shared" si="379"/>
        <v>0</v>
      </c>
      <c r="BI1373" s="81">
        <f t="shared" si="380"/>
        <v>0</v>
      </c>
    </row>
    <row r="1374" spans="1:61" ht="17.25" thickTop="1" thickBot="1">
      <c r="A1374" s="70"/>
      <c r="B1374" s="71"/>
      <c r="C1374" s="3"/>
      <c r="D1374" s="45"/>
      <c r="E1374" s="45"/>
      <c r="F1374" s="45">
        <f t="shared" si="368"/>
        <v>0</v>
      </c>
      <c r="G1374" s="3"/>
      <c r="H1374" s="3"/>
      <c r="I1374" s="39"/>
      <c r="J1374" s="45">
        <f t="shared" si="369"/>
        <v>0</v>
      </c>
      <c r="K1374" s="45">
        <f t="shared" si="370"/>
        <v>0</v>
      </c>
      <c r="L1374" s="3"/>
      <c r="M1374" s="72"/>
      <c r="N1374" s="73"/>
      <c r="O1374" s="45">
        <f t="shared" si="371"/>
        <v>0</v>
      </c>
      <c r="P1374" s="71"/>
      <c r="Q1374" s="74"/>
      <c r="R1374" s="74"/>
      <c r="S1374" s="75"/>
      <c r="T1374" s="76"/>
      <c r="U1374" s="70"/>
      <c r="V1374" s="3"/>
      <c r="W1374" s="3"/>
      <c r="X1374" s="3"/>
      <c r="Y1374" s="39"/>
      <c r="Z1374" s="91">
        <f t="shared" si="330"/>
        <v>0</v>
      </c>
      <c r="AA1374" s="92">
        <f t="shared" si="372"/>
        <v>0</v>
      </c>
      <c r="AB1374" s="71"/>
      <c r="AC1374" s="3"/>
      <c r="AD1374" s="71"/>
      <c r="AE1374" s="78"/>
      <c r="AF1374" s="78"/>
      <c r="AG1374" s="3"/>
      <c r="AH1374" s="3"/>
      <c r="AI1374" s="79"/>
      <c r="AJ1374" s="3"/>
      <c r="AK1374" s="71"/>
      <c r="AL1374" s="3"/>
      <c r="AM1374" s="71"/>
      <c r="AN1374" s="71"/>
      <c r="AO1374" s="3"/>
      <c r="AP1374" s="76"/>
      <c r="AQ1374" s="74"/>
      <c r="AR1374" s="3"/>
      <c r="AS1374" s="3"/>
      <c r="AT1374" s="3"/>
      <c r="AU1374" s="3"/>
      <c r="AV1374" s="3"/>
      <c r="AW1374" s="1"/>
      <c r="AX1374" s="1"/>
      <c r="AY1374" s="1">
        <f t="shared" si="373"/>
        <v>0</v>
      </c>
      <c r="AZ1374" s="3"/>
      <c r="BA1374" s="3"/>
      <c r="BB1374" s="3"/>
      <c r="BC1374" s="43" t="e">
        <f t="shared" si="374"/>
        <v>#DIV/0!</v>
      </c>
      <c r="BD1374" s="43" t="e">
        <f t="shared" si="375"/>
        <v>#DIV/0!</v>
      </c>
      <c r="BE1374" s="81">
        <f t="shared" si="376"/>
        <v>0</v>
      </c>
      <c r="BF1374" s="81">
        <f t="shared" si="377"/>
        <v>0</v>
      </c>
      <c r="BG1374" s="81">
        <f t="shared" si="378"/>
        <v>0</v>
      </c>
      <c r="BH1374" s="81">
        <f t="shared" si="379"/>
        <v>0</v>
      </c>
      <c r="BI1374" s="81">
        <f t="shared" si="380"/>
        <v>0</v>
      </c>
    </row>
    <row r="1375" spans="1:61" ht="17.25" thickTop="1" thickBot="1">
      <c r="A1375" s="70"/>
      <c r="B1375" s="71"/>
      <c r="C1375" s="3"/>
      <c r="D1375" s="45"/>
      <c r="E1375" s="45"/>
      <c r="F1375" s="45">
        <f t="shared" si="368"/>
        <v>0</v>
      </c>
      <c r="G1375" s="3"/>
      <c r="H1375" s="3"/>
      <c r="I1375" s="39"/>
      <c r="J1375" s="45">
        <f t="shared" si="369"/>
        <v>0</v>
      </c>
      <c r="K1375" s="45">
        <f t="shared" si="370"/>
        <v>0</v>
      </c>
      <c r="L1375" s="3"/>
      <c r="M1375" s="72"/>
      <c r="N1375" s="73"/>
      <c r="O1375" s="45">
        <f t="shared" si="371"/>
        <v>0</v>
      </c>
      <c r="P1375" s="71"/>
      <c r="Q1375" s="74"/>
      <c r="R1375" s="74"/>
      <c r="S1375" s="75"/>
      <c r="T1375" s="76"/>
      <c r="U1375" s="70"/>
      <c r="V1375" s="3"/>
      <c r="W1375" s="3"/>
      <c r="X1375" s="3"/>
      <c r="Y1375" s="39"/>
      <c r="Z1375" s="91">
        <f t="shared" si="330"/>
        <v>0</v>
      </c>
      <c r="AA1375" s="92">
        <f t="shared" si="372"/>
        <v>0</v>
      </c>
      <c r="AB1375" s="71"/>
      <c r="AC1375" s="3"/>
      <c r="AD1375" s="71"/>
      <c r="AE1375" s="78"/>
      <c r="AF1375" s="78"/>
      <c r="AG1375" s="3"/>
      <c r="AH1375" s="3"/>
      <c r="AI1375" s="79"/>
      <c r="AJ1375" s="3"/>
      <c r="AK1375" s="71"/>
      <c r="AL1375" s="3"/>
      <c r="AM1375" s="71"/>
      <c r="AN1375" s="71"/>
      <c r="AO1375" s="3"/>
      <c r="AP1375" s="76"/>
      <c r="AQ1375" s="74"/>
      <c r="AR1375" s="3"/>
      <c r="AS1375" s="3"/>
      <c r="AT1375" s="3"/>
      <c r="AU1375" s="3"/>
      <c r="AV1375" s="3"/>
      <c r="AW1375" s="1"/>
      <c r="AX1375" s="1"/>
      <c r="AY1375" s="1">
        <f t="shared" si="373"/>
        <v>0</v>
      </c>
      <c r="AZ1375" s="3"/>
      <c r="BA1375" s="3"/>
      <c r="BB1375" s="3"/>
      <c r="BC1375" s="43" t="e">
        <f t="shared" si="374"/>
        <v>#DIV/0!</v>
      </c>
      <c r="BD1375" s="43" t="e">
        <f t="shared" si="375"/>
        <v>#DIV/0!</v>
      </c>
      <c r="BE1375" s="81">
        <f t="shared" si="376"/>
        <v>0</v>
      </c>
      <c r="BF1375" s="81">
        <f t="shared" si="377"/>
        <v>0</v>
      </c>
      <c r="BG1375" s="81">
        <f t="shared" si="378"/>
        <v>0</v>
      </c>
      <c r="BH1375" s="81">
        <f t="shared" si="379"/>
        <v>0</v>
      </c>
      <c r="BI1375" s="81">
        <f t="shared" si="380"/>
        <v>0</v>
      </c>
    </row>
    <row r="1376" spans="1:61" ht="16.5" thickTop="1"/>
  </sheetData>
  <sheetProtection selectLockedCells="1"/>
  <autoFilter ref="A1:BI1"/>
  <mergeCells count="2">
    <mergeCell ref="H626:R626"/>
    <mergeCell ref="H815:R815"/>
  </mergeCells>
  <conditionalFormatting sqref="Q361:Q375">
    <cfRule type="duplicateValues" dxfId="248" priority="302" stopIfTrue="1"/>
  </conditionalFormatting>
  <conditionalFormatting sqref="S361:S375">
    <cfRule type="duplicateValues" dxfId="247" priority="303" stopIfTrue="1"/>
  </conditionalFormatting>
  <conditionalFormatting sqref="T361:T375">
    <cfRule type="duplicateValues" dxfId="246" priority="304" stopIfTrue="1"/>
  </conditionalFormatting>
  <conditionalFormatting sqref="Q299:Q302">
    <cfRule type="duplicateValues" dxfId="245" priority="299" stopIfTrue="1"/>
  </conditionalFormatting>
  <conditionalFormatting sqref="S299:S302">
    <cfRule type="duplicateValues" dxfId="244" priority="300" stopIfTrue="1"/>
  </conditionalFormatting>
  <conditionalFormatting sqref="T299:T302">
    <cfRule type="duplicateValues" dxfId="243" priority="301" stopIfTrue="1"/>
  </conditionalFormatting>
  <conditionalFormatting sqref="Q294:Q296">
    <cfRule type="duplicateValues" dxfId="242" priority="296" stopIfTrue="1"/>
  </conditionalFormatting>
  <conditionalFormatting sqref="S294:S296">
    <cfRule type="duplicateValues" dxfId="241" priority="297" stopIfTrue="1"/>
  </conditionalFormatting>
  <conditionalFormatting sqref="T294:T296">
    <cfRule type="duplicateValues" dxfId="240" priority="298" stopIfTrue="1"/>
  </conditionalFormatting>
  <conditionalFormatting sqref="Q384 Q390">
    <cfRule type="duplicateValues" dxfId="239" priority="305" stopIfTrue="1"/>
  </conditionalFormatting>
  <conditionalFormatting sqref="S384 S390">
    <cfRule type="duplicateValues" dxfId="238" priority="306" stopIfTrue="1"/>
  </conditionalFormatting>
  <conditionalFormatting sqref="T384 T390">
    <cfRule type="duplicateValues" dxfId="237" priority="307" stopIfTrue="1"/>
  </conditionalFormatting>
  <conditionalFormatting sqref="Q376">
    <cfRule type="duplicateValues" dxfId="236" priority="293" stopIfTrue="1"/>
  </conditionalFormatting>
  <conditionalFormatting sqref="S376">
    <cfRule type="duplicateValues" dxfId="235" priority="294" stopIfTrue="1"/>
  </conditionalFormatting>
  <conditionalFormatting sqref="T376">
    <cfRule type="duplicateValues" dxfId="234" priority="295" stopIfTrue="1"/>
  </conditionalFormatting>
  <conditionalFormatting sqref="T377">
    <cfRule type="duplicateValues" dxfId="233" priority="290" stopIfTrue="1"/>
  </conditionalFormatting>
  <conditionalFormatting sqref="Q377">
    <cfRule type="duplicateValues" dxfId="232" priority="291" stopIfTrue="1"/>
  </conditionalFormatting>
  <conditionalFormatting sqref="S377">
    <cfRule type="duplicateValues" dxfId="231" priority="292" stopIfTrue="1"/>
  </conditionalFormatting>
  <conditionalFormatting sqref="Q378">
    <cfRule type="duplicateValues" dxfId="230" priority="287" stopIfTrue="1"/>
  </conditionalFormatting>
  <conditionalFormatting sqref="S378">
    <cfRule type="duplicateValues" dxfId="229" priority="288" stopIfTrue="1"/>
  </conditionalFormatting>
  <conditionalFormatting sqref="T378">
    <cfRule type="duplicateValues" dxfId="228" priority="289" stopIfTrue="1"/>
  </conditionalFormatting>
  <conditionalFormatting sqref="Q379">
    <cfRule type="duplicateValues" dxfId="227" priority="284" stopIfTrue="1"/>
  </conditionalFormatting>
  <conditionalFormatting sqref="S379">
    <cfRule type="duplicateValues" dxfId="226" priority="285" stopIfTrue="1"/>
  </conditionalFormatting>
  <conditionalFormatting sqref="T379">
    <cfRule type="duplicateValues" dxfId="225" priority="286" stopIfTrue="1"/>
  </conditionalFormatting>
  <conditionalFormatting sqref="Q2:Q293">
    <cfRule type="duplicateValues" dxfId="224" priority="308" stopIfTrue="1"/>
  </conditionalFormatting>
  <conditionalFormatting sqref="S2:S293">
    <cfRule type="duplicateValues" dxfId="223" priority="309" stopIfTrue="1"/>
  </conditionalFormatting>
  <conditionalFormatting sqref="T2:T293">
    <cfRule type="duplicateValues" dxfId="222" priority="310" stopIfTrue="1"/>
  </conditionalFormatting>
  <conditionalFormatting sqref="Q380">
    <cfRule type="duplicateValues" dxfId="221" priority="281" stopIfTrue="1"/>
  </conditionalFormatting>
  <conditionalFormatting sqref="S380">
    <cfRule type="duplicateValues" dxfId="220" priority="282" stopIfTrue="1"/>
  </conditionalFormatting>
  <conditionalFormatting sqref="T380">
    <cfRule type="duplicateValues" dxfId="219" priority="283" stopIfTrue="1"/>
  </conditionalFormatting>
  <conditionalFormatting sqref="Q357">
    <cfRule type="duplicateValues" dxfId="218" priority="278" stopIfTrue="1"/>
  </conditionalFormatting>
  <conditionalFormatting sqref="S357">
    <cfRule type="duplicateValues" dxfId="217" priority="279" stopIfTrue="1"/>
  </conditionalFormatting>
  <conditionalFormatting sqref="T357">
    <cfRule type="duplicateValues" dxfId="216" priority="280" stopIfTrue="1"/>
  </conditionalFormatting>
  <conditionalFormatting sqref="Q381">
    <cfRule type="duplicateValues" dxfId="215" priority="275" stopIfTrue="1"/>
  </conditionalFormatting>
  <conditionalFormatting sqref="S381">
    <cfRule type="duplicateValues" dxfId="214" priority="276" stopIfTrue="1"/>
  </conditionalFormatting>
  <conditionalFormatting sqref="T381">
    <cfRule type="duplicateValues" dxfId="213" priority="277" stopIfTrue="1"/>
  </conditionalFormatting>
  <conditionalFormatting sqref="Q382">
    <cfRule type="duplicateValues" dxfId="212" priority="272" stopIfTrue="1"/>
  </conditionalFormatting>
  <conditionalFormatting sqref="S382">
    <cfRule type="duplicateValues" dxfId="211" priority="273" stopIfTrue="1"/>
  </conditionalFormatting>
  <conditionalFormatting sqref="T382">
    <cfRule type="duplicateValues" dxfId="210" priority="274" stopIfTrue="1"/>
  </conditionalFormatting>
  <conditionalFormatting sqref="Q385">
    <cfRule type="duplicateValues" dxfId="209" priority="269" stopIfTrue="1"/>
  </conditionalFormatting>
  <conditionalFormatting sqref="S385">
    <cfRule type="duplicateValues" dxfId="208" priority="270" stopIfTrue="1"/>
  </conditionalFormatting>
  <conditionalFormatting sqref="T385">
    <cfRule type="duplicateValues" dxfId="207" priority="271" stopIfTrue="1"/>
  </conditionalFormatting>
  <conditionalFormatting sqref="Q386">
    <cfRule type="duplicateValues" dxfId="206" priority="266" stopIfTrue="1"/>
  </conditionalFormatting>
  <conditionalFormatting sqref="S386">
    <cfRule type="duplicateValues" dxfId="205" priority="267" stopIfTrue="1"/>
  </conditionalFormatting>
  <conditionalFormatting sqref="T386">
    <cfRule type="duplicateValues" dxfId="204" priority="268" stopIfTrue="1"/>
  </conditionalFormatting>
  <conditionalFormatting sqref="Q383">
    <cfRule type="duplicateValues" dxfId="203" priority="263" stopIfTrue="1"/>
  </conditionalFormatting>
  <conditionalFormatting sqref="S383">
    <cfRule type="duplicateValues" dxfId="202" priority="264" stopIfTrue="1"/>
  </conditionalFormatting>
  <conditionalFormatting sqref="T383">
    <cfRule type="duplicateValues" dxfId="201" priority="265" stopIfTrue="1"/>
  </conditionalFormatting>
  <conditionalFormatting sqref="Q387">
    <cfRule type="duplicateValues" dxfId="200" priority="260" stopIfTrue="1"/>
  </conditionalFormatting>
  <conditionalFormatting sqref="S387">
    <cfRule type="duplicateValues" dxfId="199" priority="261" stopIfTrue="1"/>
  </conditionalFormatting>
  <conditionalFormatting sqref="T387">
    <cfRule type="duplicateValues" dxfId="198" priority="262" stopIfTrue="1"/>
  </conditionalFormatting>
  <conditionalFormatting sqref="Q388">
    <cfRule type="duplicateValues" dxfId="197" priority="257" stopIfTrue="1"/>
  </conditionalFormatting>
  <conditionalFormatting sqref="S388">
    <cfRule type="duplicateValues" dxfId="196" priority="258" stopIfTrue="1"/>
  </conditionalFormatting>
  <conditionalFormatting sqref="T388">
    <cfRule type="duplicateValues" dxfId="195" priority="259" stopIfTrue="1"/>
  </conditionalFormatting>
  <conditionalFormatting sqref="Q389">
    <cfRule type="duplicateValues" dxfId="194" priority="254" stopIfTrue="1"/>
  </conditionalFormatting>
  <conditionalFormatting sqref="S389">
    <cfRule type="duplicateValues" dxfId="193" priority="255" stopIfTrue="1"/>
  </conditionalFormatting>
  <conditionalFormatting sqref="T389">
    <cfRule type="duplicateValues" dxfId="192" priority="256" stopIfTrue="1"/>
  </conditionalFormatting>
  <conditionalFormatting sqref="Q391">
    <cfRule type="duplicateValues" dxfId="191" priority="251" stopIfTrue="1"/>
  </conditionalFormatting>
  <conditionalFormatting sqref="S391">
    <cfRule type="duplicateValues" dxfId="190" priority="252" stopIfTrue="1"/>
  </conditionalFormatting>
  <conditionalFormatting sqref="T391">
    <cfRule type="duplicateValues" dxfId="189" priority="253" stopIfTrue="1"/>
  </conditionalFormatting>
  <conditionalFormatting sqref="Q392">
    <cfRule type="duplicateValues" dxfId="188" priority="248" stopIfTrue="1"/>
  </conditionalFormatting>
  <conditionalFormatting sqref="S392">
    <cfRule type="duplicateValues" dxfId="187" priority="249" stopIfTrue="1"/>
  </conditionalFormatting>
  <conditionalFormatting sqref="T392">
    <cfRule type="duplicateValues" dxfId="186" priority="250" stopIfTrue="1"/>
  </conditionalFormatting>
  <conditionalFormatting sqref="Q393:Q400">
    <cfRule type="duplicateValues" dxfId="185" priority="245" stopIfTrue="1"/>
  </conditionalFormatting>
  <conditionalFormatting sqref="S393:S400">
    <cfRule type="duplicateValues" dxfId="184" priority="246" stopIfTrue="1"/>
  </conditionalFormatting>
  <conditionalFormatting sqref="T393:T400">
    <cfRule type="duplicateValues" dxfId="183" priority="247" stopIfTrue="1"/>
  </conditionalFormatting>
  <conditionalFormatting sqref="Q401">
    <cfRule type="duplicateValues" dxfId="182" priority="242" stopIfTrue="1"/>
  </conditionalFormatting>
  <conditionalFormatting sqref="S401">
    <cfRule type="duplicateValues" dxfId="181" priority="243" stopIfTrue="1"/>
  </conditionalFormatting>
  <conditionalFormatting sqref="T401">
    <cfRule type="duplicateValues" dxfId="180" priority="244" stopIfTrue="1"/>
  </conditionalFormatting>
  <conditionalFormatting sqref="Q402">
    <cfRule type="duplicateValues" dxfId="179" priority="239" stopIfTrue="1"/>
  </conditionalFormatting>
  <conditionalFormatting sqref="S402">
    <cfRule type="duplicateValues" dxfId="178" priority="240" stopIfTrue="1"/>
  </conditionalFormatting>
  <conditionalFormatting sqref="T402">
    <cfRule type="duplicateValues" dxfId="177" priority="241" stopIfTrue="1"/>
  </conditionalFormatting>
  <conditionalFormatting sqref="Q403">
    <cfRule type="duplicateValues" dxfId="176" priority="236" stopIfTrue="1"/>
  </conditionalFormatting>
  <conditionalFormatting sqref="S403">
    <cfRule type="duplicateValues" dxfId="175" priority="237" stopIfTrue="1"/>
  </conditionalFormatting>
  <conditionalFormatting sqref="T403">
    <cfRule type="duplicateValues" dxfId="174" priority="238" stopIfTrue="1"/>
  </conditionalFormatting>
  <conditionalFormatting sqref="Q404">
    <cfRule type="duplicateValues" dxfId="173" priority="233" stopIfTrue="1"/>
  </conditionalFormatting>
  <conditionalFormatting sqref="S404">
    <cfRule type="duplicateValues" dxfId="172" priority="234" stopIfTrue="1"/>
  </conditionalFormatting>
  <conditionalFormatting sqref="T404">
    <cfRule type="duplicateValues" dxfId="171" priority="235" stopIfTrue="1"/>
  </conditionalFormatting>
  <conditionalFormatting sqref="Q405">
    <cfRule type="duplicateValues" dxfId="170" priority="230" stopIfTrue="1"/>
  </conditionalFormatting>
  <conditionalFormatting sqref="S405">
    <cfRule type="duplicateValues" dxfId="169" priority="231" stopIfTrue="1"/>
  </conditionalFormatting>
  <conditionalFormatting sqref="T405">
    <cfRule type="duplicateValues" dxfId="168" priority="232" stopIfTrue="1"/>
  </conditionalFormatting>
  <conditionalFormatting sqref="Q406">
    <cfRule type="duplicateValues" dxfId="167" priority="228" stopIfTrue="1"/>
  </conditionalFormatting>
  <conditionalFormatting sqref="S406">
    <cfRule type="duplicateValues" dxfId="166" priority="229" stopIfTrue="1"/>
  </conditionalFormatting>
  <conditionalFormatting sqref="T406">
    <cfRule type="duplicateValues" dxfId="165" priority="227" stopIfTrue="1"/>
  </conditionalFormatting>
  <conditionalFormatting sqref="Q407">
    <cfRule type="duplicateValues" dxfId="164" priority="224" stopIfTrue="1"/>
  </conditionalFormatting>
  <conditionalFormatting sqref="S407">
    <cfRule type="duplicateValues" dxfId="163" priority="225" stopIfTrue="1"/>
  </conditionalFormatting>
  <conditionalFormatting sqref="T407">
    <cfRule type="duplicateValues" dxfId="162" priority="226" stopIfTrue="1"/>
  </conditionalFormatting>
  <conditionalFormatting sqref="Q408:Q418">
    <cfRule type="duplicateValues" dxfId="161" priority="221" stopIfTrue="1"/>
  </conditionalFormatting>
  <conditionalFormatting sqref="S408:S418">
    <cfRule type="duplicateValues" dxfId="160" priority="222" stopIfTrue="1"/>
  </conditionalFormatting>
  <conditionalFormatting sqref="T408:T418">
    <cfRule type="duplicateValues" dxfId="159" priority="223" stopIfTrue="1"/>
  </conditionalFormatting>
  <conditionalFormatting sqref="Q419">
    <cfRule type="duplicateValues" dxfId="158" priority="218" stopIfTrue="1"/>
  </conditionalFormatting>
  <conditionalFormatting sqref="S419">
    <cfRule type="duplicateValues" dxfId="157" priority="219" stopIfTrue="1"/>
  </conditionalFormatting>
  <conditionalFormatting sqref="T419">
    <cfRule type="duplicateValues" dxfId="156" priority="220" stopIfTrue="1"/>
  </conditionalFormatting>
  <conditionalFormatting sqref="Q420">
    <cfRule type="duplicateValues" dxfId="155" priority="215" stopIfTrue="1"/>
  </conditionalFormatting>
  <conditionalFormatting sqref="S420">
    <cfRule type="duplicateValues" dxfId="154" priority="216" stopIfTrue="1"/>
  </conditionalFormatting>
  <conditionalFormatting sqref="T420">
    <cfRule type="duplicateValues" dxfId="153" priority="217" stopIfTrue="1"/>
  </conditionalFormatting>
  <conditionalFormatting sqref="Q421">
    <cfRule type="duplicateValues" dxfId="152" priority="212" stopIfTrue="1"/>
  </conditionalFormatting>
  <conditionalFormatting sqref="S421">
    <cfRule type="duplicateValues" dxfId="151" priority="213" stopIfTrue="1"/>
  </conditionalFormatting>
  <conditionalFormatting sqref="T421">
    <cfRule type="duplicateValues" dxfId="150" priority="214" stopIfTrue="1"/>
  </conditionalFormatting>
  <conditionalFormatting sqref="Q422">
    <cfRule type="duplicateValues" dxfId="149" priority="209" stopIfTrue="1"/>
  </conditionalFormatting>
  <conditionalFormatting sqref="S422">
    <cfRule type="duplicateValues" dxfId="148" priority="210" stopIfTrue="1"/>
  </conditionalFormatting>
  <conditionalFormatting sqref="T422">
    <cfRule type="duplicateValues" dxfId="147" priority="211" stopIfTrue="1"/>
  </conditionalFormatting>
  <conditionalFormatting sqref="Q423:Q424">
    <cfRule type="duplicateValues" dxfId="146" priority="206" stopIfTrue="1"/>
  </conditionalFormatting>
  <conditionalFormatting sqref="S423:S424">
    <cfRule type="duplicateValues" dxfId="145" priority="207" stopIfTrue="1"/>
  </conditionalFormatting>
  <conditionalFormatting sqref="T423:T424">
    <cfRule type="duplicateValues" dxfId="144" priority="208" stopIfTrue="1"/>
  </conditionalFormatting>
  <conditionalFormatting sqref="Q425">
    <cfRule type="duplicateValues" dxfId="143" priority="203" stopIfTrue="1"/>
  </conditionalFormatting>
  <conditionalFormatting sqref="S425">
    <cfRule type="duplicateValues" dxfId="142" priority="204" stopIfTrue="1"/>
  </conditionalFormatting>
  <conditionalFormatting sqref="T425">
    <cfRule type="duplicateValues" dxfId="141" priority="205" stopIfTrue="1"/>
  </conditionalFormatting>
  <conditionalFormatting sqref="Q426">
    <cfRule type="duplicateValues" dxfId="140" priority="200" stopIfTrue="1"/>
  </conditionalFormatting>
  <conditionalFormatting sqref="S426">
    <cfRule type="duplicateValues" dxfId="139" priority="201" stopIfTrue="1"/>
  </conditionalFormatting>
  <conditionalFormatting sqref="T426">
    <cfRule type="duplicateValues" dxfId="138" priority="202" stopIfTrue="1"/>
  </conditionalFormatting>
  <conditionalFormatting sqref="S427">
    <cfRule type="duplicateValues" dxfId="137" priority="198" stopIfTrue="1"/>
  </conditionalFormatting>
  <conditionalFormatting sqref="T427">
    <cfRule type="duplicateValues" dxfId="136" priority="199" stopIfTrue="1"/>
  </conditionalFormatting>
  <conditionalFormatting sqref="Q427">
    <cfRule type="duplicateValues" dxfId="135" priority="197" stopIfTrue="1"/>
  </conditionalFormatting>
  <conditionalFormatting sqref="Q428">
    <cfRule type="duplicateValues" dxfId="134" priority="194" stopIfTrue="1"/>
  </conditionalFormatting>
  <conditionalFormatting sqref="S428">
    <cfRule type="duplicateValues" dxfId="133" priority="195" stopIfTrue="1"/>
  </conditionalFormatting>
  <conditionalFormatting sqref="T428">
    <cfRule type="duplicateValues" dxfId="132" priority="196" stopIfTrue="1"/>
  </conditionalFormatting>
  <conditionalFormatting sqref="Q429">
    <cfRule type="duplicateValues" dxfId="131" priority="191" stopIfTrue="1"/>
  </conditionalFormatting>
  <conditionalFormatting sqref="S429">
    <cfRule type="duplicateValues" dxfId="130" priority="192" stopIfTrue="1"/>
  </conditionalFormatting>
  <conditionalFormatting sqref="T429">
    <cfRule type="duplicateValues" dxfId="129" priority="193" stopIfTrue="1"/>
  </conditionalFormatting>
  <conditionalFormatting sqref="Q303:Q356">
    <cfRule type="duplicateValues" dxfId="128" priority="311" stopIfTrue="1"/>
  </conditionalFormatting>
  <conditionalFormatting sqref="S303:S356">
    <cfRule type="duplicateValues" dxfId="127" priority="312" stopIfTrue="1"/>
  </conditionalFormatting>
  <conditionalFormatting sqref="T303:T356">
    <cfRule type="duplicateValues" dxfId="126" priority="313" stopIfTrue="1"/>
  </conditionalFormatting>
  <conditionalFormatting sqref="Q430">
    <cfRule type="duplicateValues" dxfId="125" priority="188" stopIfTrue="1"/>
  </conditionalFormatting>
  <conditionalFormatting sqref="S430">
    <cfRule type="duplicateValues" dxfId="124" priority="189" stopIfTrue="1"/>
  </conditionalFormatting>
  <conditionalFormatting sqref="T430">
    <cfRule type="duplicateValues" dxfId="123" priority="190" stopIfTrue="1"/>
  </conditionalFormatting>
  <conditionalFormatting sqref="Q431">
    <cfRule type="duplicateValues" dxfId="122" priority="185" stopIfTrue="1"/>
  </conditionalFormatting>
  <conditionalFormatting sqref="S431">
    <cfRule type="duplicateValues" dxfId="121" priority="186" stopIfTrue="1"/>
  </conditionalFormatting>
  <conditionalFormatting sqref="T431">
    <cfRule type="duplicateValues" dxfId="120" priority="187" stopIfTrue="1"/>
  </conditionalFormatting>
  <conditionalFormatting sqref="Q432">
    <cfRule type="duplicateValues" dxfId="119" priority="182" stopIfTrue="1"/>
  </conditionalFormatting>
  <conditionalFormatting sqref="S432">
    <cfRule type="duplicateValues" dxfId="118" priority="183" stopIfTrue="1"/>
  </conditionalFormatting>
  <conditionalFormatting sqref="T432">
    <cfRule type="duplicateValues" dxfId="117" priority="184" stopIfTrue="1"/>
  </conditionalFormatting>
  <conditionalFormatting sqref="Q433">
    <cfRule type="duplicateValues" dxfId="116" priority="180" stopIfTrue="1"/>
  </conditionalFormatting>
  <conditionalFormatting sqref="S433">
    <cfRule type="duplicateValues" dxfId="115" priority="181" stopIfTrue="1"/>
  </conditionalFormatting>
  <conditionalFormatting sqref="Q434">
    <cfRule type="duplicateValues" dxfId="114" priority="178" stopIfTrue="1"/>
  </conditionalFormatting>
  <conditionalFormatting sqref="S434">
    <cfRule type="duplicateValues" dxfId="113" priority="179" stopIfTrue="1"/>
  </conditionalFormatting>
  <conditionalFormatting sqref="Q435">
    <cfRule type="duplicateValues" dxfId="112" priority="174" stopIfTrue="1"/>
  </conditionalFormatting>
  <conditionalFormatting sqref="S435">
    <cfRule type="duplicateValues" dxfId="111" priority="175" stopIfTrue="1"/>
  </conditionalFormatting>
  <conditionalFormatting sqref="T435">
    <cfRule type="duplicateValues" dxfId="110" priority="176" stopIfTrue="1"/>
  </conditionalFormatting>
  <conditionalFormatting sqref="R435">
    <cfRule type="duplicateValues" dxfId="109" priority="177" stopIfTrue="1"/>
  </conditionalFormatting>
  <conditionalFormatting sqref="Q436">
    <cfRule type="duplicateValues" dxfId="108" priority="172" stopIfTrue="1"/>
  </conditionalFormatting>
  <conditionalFormatting sqref="S436">
    <cfRule type="duplicateValues" dxfId="107" priority="173" stopIfTrue="1"/>
  </conditionalFormatting>
  <conditionalFormatting sqref="Q437">
    <cfRule type="duplicateValues" dxfId="106" priority="170" stopIfTrue="1"/>
  </conditionalFormatting>
  <conditionalFormatting sqref="S437">
    <cfRule type="duplicateValues" dxfId="105" priority="171" stopIfTrue="1"/>
  </conditionalFormatting>
  <conditionalFormatting sqref="Q438">
    <cfRule type="duplicateValues" dxfId="104" priority="167" stopIfTrue="1"/>
  </conditionalFormatting>
  <conditionalFormatting sqref="S438">
    <cfRule type="duplicateValues" dxfId="103" priority="168" stopIfTrue="1"/>
  </conditionalFormatting>
  <conditionalFormatting sqref="T438">
    <cfRule type="duplicateValues" dxfId="102" priority="169" stopIfTrue="1"/>
  </conditionalFormatting>
  <conditionalFormatting sqref="Q439">
    <cfRule type="duplicateValues" dxfId="101" priority="165" stopIfTrue="1"/>
  </conditionalFormatting>
  <conditionalFormatting sqref="S439">
    <cfRule type="duplicateValues" dxfId="100" priority="166" stopIfTrue="1"/>
  </conditionalFormatting>
  <conditionalFormatting sqref="Q440">
    <cfRule type="duplicateValues" dxfId="99" priority="163" stopIfTrue="1"/>
  </conditionalFormatting>
  <conditionalFormatting sqref="S440">
    <cfRule type="duplicateValues" dxfId="98" priority="164" stopIfTrue="1"/>
  </conditionalFormatting>
  <conditionalFormatting sqref="Q441">
    <cfRule type="duplicateValues" dxfId="97" priority="160" stopIfTrue="1"/>
  </conditionalFormatting>
  <conditionalFormatting sqref="T441">
    <cfRule type="duplicateValues" dxfId="96" priority="161" stopIfTrue="1"/>
  </conditionalFormatting>
  <conditionalFormatting sqref="S441">
    <cfRule type="duplicateValues" dxfId="95" priority="162" stopIfTrue="1"/>
  </conditionalFormatting>
  <conditionalFormatting sqref="Q443">
    <cfRule type="duplicateValues" dxfId="94" priority="158" stopIfTrue="1"/>
  </conditionalFormatting>
  <conditionalFormatting sqref="S443">
    <cfRule type="duplicateValues" dxfId="93" priority="159" stopIfTrue="1"/>
  </conditionalFormatting>
  <conditionalFormatting sqref="Q444:Q446">
    <cfRule type="duplicateValues" dxfId="92" priority="156" stopIfTrue="1"/>
  </conditionalFormatting>
  <conditionalFormatting sqref="S444:S446">
    <cfRule type="duplicateValues" dxfId="91" priority="157" stopIfTrue="1"/>
  </conditionalFormatting>
  <conditionalFormatting sqref="Q447:Q448">
    <cfRule type="duplicateValues" dxfId="90" priority="154" stopIfTrue="1"/>
  </conditionalFormatting>
  <conditionalFormatting sqref="S447:S448">
    <cfRule type="duplicateValues" dxfId="89" priority="155" stopIfTrue="1"/>
  </conditionalFormatting>
  <conditionalFormatting sqref="Q449">
    <cfRule type="duplicateValues" dxfId="88" priority="152" stopIfTrue="1"/>
  </conditionalFormatting>
  <conditionalFormatting sqref="S449">
    <cfRule type="duplicateValues" dxfId="87" priority="153" stopIfTrue="1"/>
  </conditionalFormatting>
  <conditionalFormatting sqref="Q450">
    <cfRule type="duplicateValues" dxfId="86" priority="150" stopIfTrue="1"/>
  </conditionalFormatting>
  <conditionalFormatting sqref="S450">
    <cfRule type="duplicateValues" dxfId="85" priority="151" stopIfTrue="1"/>
  </conditionalFormatting>
  <conditionalFormatting sqref="Q451">
    <cfRule type="duplicateValues" dxfId="84" priority="142" stopIfTrue="1"/>
  </conditionalFormatting>
  <conditionalFormatting sqref="S451">
    <cfRule type="duplicateValues" dxfId="83" priority="143" stopIfTrue="1"/>
  </conditionalFormatting>
  <conditionalFormatting sqref="Q452:Q453">
    <cfRule type="duplicateValues" dxfId="82" priority="140" stopIfTrue="1"/>
  </conditionalFormatting>
  <conditionalFormatting sqref="S452:S453">
    <cfRule type="duplicateValues" dxfId="81" priority="141" stopIfTrue="1"/>
  </conditionalFormatting>
  <conditionalFormatting sqref="Q456">
    <cfRule type="duplicateValues" dxfId="80" priority="138" stopIfTrue="1"/>
  </conditionalFormatting>
  <conditionalFormatting sqref="S456">
    <cfRule type="duplicateValues" dxfId="79" priority="139" stopIfTrue="1"/>
  </conditionalFormatting>
  <conditionalFormatting sqref="Q457">
    <cfRule type="duplicateValues" dxfId="78" priority="136" stopIfTrue="1"/>
  </conditionalFormatting>
  <conditionalFormatting sqref="S457">
    <cfRule type="duplicateValues" dxfId="77" priority="137" stopIfTrue="1"/>
  </conditionalFormatting>
  <conditionalFormatting sqref="Q460">
    <cfRule type="duplicateValues" dxfId="76" priority="134" stopIfTrue="1"/>
  </conditionalFormatting>
  <conditionalFormatting sqref="S460">
    <cfRule type="duplicateValues" dxfId="75" priority="135" stopIfTrue="1"/>
  </conditionalFormatting>
  <conditionalFormatting sqref="Q461">
    <cfRule type="duplicateValues" dxfId="74" priority="132" stopIfTrue="1"/>
  </conditionalFormatting>
  <conditionalFormatting sqref="S461">
    <cfRule type="duplicateValues" dxfId="73" priority="133" stopIfTrue="1"/>
  </conditionalFormatting>
  <conditionalFormatting sqref="Q455">
    <cfRule type="duplicateValues" dxfId="72" priority="130" stopIfTrue="1"/>
  </conditionalFormatting>
  <conditionalFormatting sqref="S455">
    <cfRule type="duplicateValues" dxfId="71" priority="131" stopIfTrue="1"/>
  </conditionalFormatting>
  <conditionalFormatting sqref="Q454">
    <cfRule type="duplicateValues" dxfId="70" priority="144" stopIfTrue="1"/>
  </conditionalFormatting>
  <conditionalFormatting sqref="S454">
    <cfRule type="duplicateValues" dxfId="69" priority="145" stopIfTrue="1"/>
  </conditionalFormatting>
  <conditionalFormatting sqref="Q458">
    <cfRule type="duplicateValues" dxfId="68" priority="146" stopIfTrue="1"/>
  </conditionalFormatting>
  <conditionalFormatting sqref="S458">
    <cfRule type="duplicateValues" dxfId="67" priority="147" stopIfTrue="1"/>
  </conditionalFormatting>
  <conditionalFormatting sqref="Q459">
    <cfRule type="duplicateValues" dxfId="66" priority="148" stopIfTrue="1"/>
  </conditionalFormatting>
  <conditionalFormatting sqref="S459">
    <cfRule type="duplicateValues" dxfId="65" priority="149" stopIfTrue="1"/>
  </conditionalFormatting>
  <conditionalFormatting sqref="Q467">
    <cfRule type="duplicateValues" dxfId="64" priority="128" stopIfTrue="1"/>
  </conditionalFormatting>
  <conditionalFormatting sqref="S467">
    <cfRule type="duplicateValues" dxfId="63" priority="129" stopIfTrue="1"/>
  </conditionalFormatting>
  <conditionalFormatting sqref="Q462">
    <cfRule type="duplicateValues" dxfId="62" priority="126" stopIfTrue="1"/>
  </conditionalFormatting>
  <conditionalFormatting sqref="S462">
    <cfRule type="duplicateValues" dxfId="61" priority="127" stopIfTrue="1"/>
  </conditionalFormatting>
  <conditionalFormatting sqref="Q463">
    <cfRule type="duplicateValues" dxfId="60" priority="124" stopIfTrue="1"/>
  </conditionalFormatting>
  <conditionalFormatting sqref="S463">
    <cfRule type="duplicateValues" dxfId="59" priority="125" stopIfTrue="1"/>
  </conditionalFormatting>
  <conditionalFormatting sqref="Q464">
    <cfRule type="duplicateValues" dxfId="58" priority="122" stopIfTrue="1"/>
  </conditionalFormatting>
  <conditionalFormatting sqref="S464">
    <cfRule type="duplicateValues" dxfId="57" priority="123" stopIfTrue="1"/>
  </conditionalFormatting>
  <conditionalFormatting sqref="Q465">
    <cfRule type="duplicateValues" dxfId="56" priority="120" stopIfTrue="1"/>
  </conditionalFormatting>
  <conditionalFormatting sqref="S465">
    <cfRule type="duplicateValues" dxfId="55" priority="121" stopIfTrue="1"/>
  </conditionalFormatting>
  <conditionalFormatting sqref="Q466">
    <cfRule type="duplicateValues" dxfId="54" priority="118" stopIfTrue="1"/>
  </conditionalFormatting>
  <conditionalFormatting sqref="S466">
    <cfRule type="duplicateValues" dxfId="53" priority="119" stopIfTrue="1"/>
  </conditionalFormatting>
  <conditionalFormatting sqref="Q468">
    <cfRule type="duplicateValues" dxfId="52" priority="116" stopIfTrue="1"/>
  </conditionalFormatting>
  <conditionalFormatting sqref="S468">
    <cfRule type="duplicateValues" dxfId="51" priority="117" stopIfTrue="1"/>
  </conditionalFormatting>
  <conditionalFormatting sqref="Q474">
    <cfRule type="duplicateValues" dxfId="50" priority="114" stopIfTrue="1"/>
  </conditionalFormatting>
  <conditionalFormatting sqref="S474">
    <cfRule type="duplicateValues" dxfId="49" priority="115" stopIfTrue="1"/>
  </conditionalFormatting>
  <conditionalFormatting sqref="Q470">
    <cfRule type="duplicateValues" dxfId="48" priority="112" stopIfTrue="1"/>
  </conditionalFormatting>
  <conditionalFormatting sqref="S470">
    <cfRule type="duplicateValues" dxfId="47" priority="113" stopIfTrue="1"/>
  </conditionalFormatting>
  <conditionalFormatting sqref="Q469">
    <cfRule type="duplicateValues" dxfId="46" priority="110" stopIfTrue="1"/>
  </conditionalFormatting>
  <conditionalFormatting sqref="S469">
    <cfRule type="duplicateValues" dxfId="45" priority="111" stopIfTrue="1"/>
  </conditionalFormatting>
  <conditionalFormatting sqref="Q471">
    <cfRule type="duplicateValues" dxfId="44" priority="108" stopIfTrue="1"/>
  </conditionalFormatting>
  <conditionalFormatting sqref="S471">
    <cfRule type="duplicateValues" dxfId="43" priority="109" stopIfTrue="1"/>
  </conditionalFormatting>
  <conditionalFormatting sqref="Q472">
    <cfRule type="duplicateValues" dxfId="42" priority="106" stopIfTrue="1"/>
  </conditionalFormatting>
  <conditionalFormatting sqref="S472">
    <cfRule type="duplicateValues" dxfId="41" priority="107" stopIfTrue="1"/>
  </conditionalFormatting>
  <conditionalFormatting sqref="Q473">
    <cfRule type="duplicateValues" dxfId="40" priority="104" stopIfTrue="1"/>
  </conditionalFormatting>
  <conditionalFormatting sqref="S473">
    <cfRule type="duplicateValues" dxfId="39" priority="105" stopIfTrue="1"/>
  </conditionalFormatting>
  <conditionalFormatting sqref="Q475">
    <cfRule type="duplicateValues" dxfId="38" priority="100" stopIfTrue="1"/>
  </conditionalFormatting>
  <conditionalFormatting sqref="S475">
    <cfRule type="duplicateValues" dxfId="37" priority="101" stopIfTrue="1"/>
  </conditionalFormatting>
  <conditionalFormatting sqref="Q476:Q478">
    <cfRule type="duplicateValues" dxfId="36" priority="98" stopIfTrue="1"/>
  </conditionalFormatting>
  <conditionalFormatting sqref="S476:S478">
    <cfRule type="duplicateValues" dxfId="35" priority="99" stopIfTrue="1"/>
  </conditionalFormatting>
  <conditionalFormatting sqref="Q479:Q480">
    <cfRule type="duplicateValues" dxfId="34" priority="96" stopIfTrue="1"/>
  </conditionalFormatting>
  <conditionalFormatting sqref="S479:S480">
    <cfRule type="duplicateValues" dxfId="33" priority="97" stopIfTrue="1"/>
  </conditionalFormatting>
  <conditionalFormatting sqref="Q481">
    <cfRule type="duplicateValues" dxfId="32" priority="94" stopIfTrue="1"/>
  </conditionalFormatting>
  <conditionalFormatting sqref="S481">
    <cfRule type="duplicateValues" dxfId="31" priority="95" stopIfTrue="1"/>
  </conditionalFormatting>
  <conditionalFormatting sqref="Q483">
    <cfRule type="duplicateValues" dxfId="30" priority="92" stopIfTrue="1"/>
  </conditionalFormatting>
  <conditionalFormatting sqref="S483">
    <cfRule type="duplicateValues" dxfId="29" priority="93" stopIfTrue="1"/>
  </conditionalFormatting>
  <conditionalFormatting sqref="Q484">
    <cfRule type="duplicateValues" dxfId="28" priority="90" stopIfTrue="1"/>
  </conditionalFormatting>
  <conditionalFormatting sqref="S484">
    <cfRule type="duplicateValues" dxfId="27" priority="91" stopIfTrue="1"/>
  </conditionalFormatting>
  <conditionalFormatting sqref="Q482">
    <cfRule type="duplicateValues" dxfId="26" priority="102" stopIfTrue="1"/>
  </conditionalFormatting>
  <conditionalFormatting sqref="S482">
    <cfRule type="duplicateValues" dxfId="25" priority="103" stopIfTrue="1"/>
  </conditionalFormatting>
  <conditionalFormatting sqref="Q485">
    <cfRule type="duplicateValues" dxfId="24" priority="88" stopIfTrue="1"/>
  </conditionalFormatting>
  <conditionalFormatting sqref="S485">
    <cfRule type="duplicateValues" dxfId="23" priority="89" stopIfTrue="1"/>
  </conditionalFormatting>
  <conditionalFormatting sqref="Q486">
    <cfRule type="duplicateValues" dxfId="22" priority="86" stopIfTrue="1"/>
  </conditionalFormatting>
  <conditionalFormatting sqref="S486">
    <cfRule type="duplicateValues" dxfId="21" priority="87" stopIfTrue="1"/>
  </conditionalFormatting>
  <conditionalFormatting sqref="Q1089">
    <cfRule type="duplicateValues" dxfId="20" priority="18"/>
    <cfRule type="duplicateValues" dxfId="19" priority="19"/>
  </conditionalFormatting>
  <conditionalFormatting sqref="L1089">
    <cfRule type="duplicateValues" dxfId="18" priority="20"/>
  </conditionalFormatting>
  <conditionalFormatting sqref="T1089">
    <cfRule type="duplicateValues" dxfId="17" priority="21"/>
  </conditionalFormatting>
  <conditionalFormatting sqref="AN1089">
    <cfRule type="duplicateValues" dxfId="16" priority="17"/>
  </conditionalFormatting>
  <conditionalFormatting sqref="AO1089">
    <cfRule type="duplicateValues" dxfId="15" priority="16"/>
  </conditionalFormatting>
  <conditionalFormatting sqref="AQ1089">
    <cfRule type="duplicateValues" dxfId="14" priority="13"/>
    <cfRule type="duplicateValues" dxfId="13" priority="14"/>
  </conditionalFormatting>
  <conditionalFormatting sqref="AP1089">
    <cfRule type="duplicateValues" dxfId="12" priority="15"/>
  </conditionalFormatting>
  <conditionalFormatting sqref="Q1090">
    <cfRule type="duplicateValues" dxfId="11" priority="10"/>
    <cfRule type="duplicateValues" dxfId="10" priority="11"/>
  </conditionalFormatting>
  <conditionalFormatting sqref="L1090">
    <cfRule type="duplicateValues" dxfId="9" priority="12"/>
  </conditionalFormatting>
  <conditionalFormatting sqref="AN1090">
    <cfRule type="duplicateValues" dxfId="8" priority="9"/>
  </conditionalFormatting>
  <conditionalFormatting sqref="AO1090">
    <cfRule type="duplicateValues" dxfId="7" priority="8"/>
  </conditionalFormatting>
  <conditionalFormatting sqref="Q1091">
    <cfRule type="duplicateValues" dxfId="6" priority="6"/>
    <cfRule type="duplicateValues" dxfId="5" priority="7"/>
  </conditionalFormatting>
  <conditionalFormatting sqref="AQ1092">
    <cfRule type="duplicateValues" dxfId="4" priority="2"/>
    <cfRule type="duplicateValues" dxfId="3" priority="3"/>
  </conditionalFormatting>
  <conditionalFormatting sqref="AP1092">
    <cfRule type="duplicateValues" dxfId="2" priority="4"/>
  </conditionalFormatting>
  <conditionalFormatting sqref="AO1092">
    <cfRule type="duplicateValues" dxfId="1" priority="1"/>
  </conditionalFormatting>
  <dataValidations count="248">
    <dataValidation type="textLength" allowBlank="1" showInputMessage="1" showErrorMessage="1" sqref="R1054:S1072 Q602:Q603 AI465 AI442 Q442 AO465 Q465 Q487 AK499 Q499 Q511 Q519 Q525 AK528 Q528:Q529 Q541 Q535 Q539 AK582 Q582 AK602:AK603 R614:S614 S615:S616 S619 R617:S618 AR614:AR619 AR621 R627:R814 R623:R625 S621:S910 R816:R910 S1053 AR1053:AR1072 Q1076:R1079 AQ1076:AQ1079 Q1081:R1082 AQ1081:AQ1082 AQ1094:AQ1375 AQ1084:AQ1086 Q1084:R1086 AR974:AR1051 R911:S972 R974:S1051 AR623:AR972 Q1089:R1090 AQ1089:AQ1090 AQ1092 Q1092:R1092 Q1094:R1375">
      <formula1>11</formula1>
      <formula2>11</formula2>
    </dataValidation>
    <dataValidation type="textLength" allowBlank="1" showInputMessage="1" showErrorMessage="1" sqref="U1071:U1072 S602:S603 AJ465 AJ442 S442 S465 S487 S499 S511 S519 S525 S528:S529 S541 S535 S539 S582 U614 U617:U618 AQ614:AQ619 U623:U960 AQ1031:AQ1039 AQ1041:AQ1051 U1044:U1051 AQ1053 AQ1059:AQ1061 U1054:U1063 U1065:U1069 T1076:T1079 AP1076:AP1079 T1081:T1082 AP1081:AP1082 AQ974:AQ1029 AP1084:AP1086 T1084:T1086 AP1094:AP1375 T1089 U962:U972 U974:U1042 AQ621:AQ972 AP1089:AP1090 AP1092 T1092 T1094:T1375">
      <formula1>14</formula1>
      <formula2>14</formula2>
    </dataValidation>
    <dataValidation type="list" allowBlank="1" showInputMessage="1" showErrorMessage="1" sqref="W1094:W1048576">
      <formula1>$A$1368:$A$1372</formula1>
    </dataValidation>
    <dataValidation type="list" allowBlank="1" showInputMessage="1" showErrorMessage="1" sqref="AF1060">
      <formula1>$A$2:$A$3</formula1>
    </dataValidation>
    <dataValidation type="list" allowBlank="1" showInputMessage="1" showErrorMessage="1" sqref="AI1053 X1053">
      <formula1>$A$5:$A$5</formula1>
    </dataValidation>
    <dataValidation type="list" allowBlank="1" showInputMessage="1" showErrorMessage="1" sqref="AI1037">
      <formula1>$A$2:$A$2</formula1>
    </dataValidation>
    <dataValidation type="list" allowBlank="1" showInputMessage="1" showErrorMessage="1" sqref="AE439 X1060 AI1060">
      <formula1>$A$3:$A$3</formula1>
    </dataValidation>
    <dataValidation type="list" allowBlank="1" showInputMessage="1" showErrorMessage="1" sqref="AF499">
      <formula1>$A$3:$A$4</formula1>
    </dataValidation>
    <dataValidation type="list" allowBlank="1" showInputMessage="1" showErrorMessage="1" sqref="E514:F514 E516:F517">
      <formula1>$C$3:$C$3</formula1>
    </dataValidation>
    <dataValidation type="textLength" showInputMessage="1" showErrorMessage="1" sqref="TI376:TI383 ADE376:ADE383 ANA376:ANA383 AWW376:AWW383 BGS376:BGS383 BQO376:BQO383 CAK376:CAK383 CKG376:CKG383 CUC376:CUC383 DDY376:DDY383 DNU376:DNU383 DXQ376:DXQ383 EHM376:EHM383 ERI376:ERI383 FBE376:FBE383 FLA376:FLA383 FUW376:FUW383 GES376:GES383 GOO376:GOO383 GYK376:GYK383 HIG376:HIG383 HSC376:HSC383 IBY376:IBY383 ILU376:ILU383 IVQ376:IVQ383 JFM376:JFM383 JPI376:JPI383 JZE376:JZE383 KJA376:KJA383 KSW376:KSW383 LCS376:LCS383 LMO376:LMO383 LWK376:LWK383 MGG376:MGG383 MQC376:MQC383 MZY376:MZY383 NJU376:NJU383 NTQ376:NTQ383 ODM376:ODM383 ONI376:ONI383 OXE376:OXE383 PHA376:PHA383 PQW376:PQW383 QAS376:QAS383 QKO376:QKO383 QUK376:QUK383 REG376:REG383 ROC376:ROC383 RXY376:RXY383 SHU376:SHU383 SRQ376:SRQ383 TBM376:TBM383 TLI376:TLI383 TVE376:TVE383 UFA376:UFA383 UOW376:UOW383 UYS376:UYS383 VIO376:VIO383 VSK376:VSK383 WCG376:WCG383 WMC376:WMC383 WVY376:WVY383 JM376:JM383 Q384:Q390 WVW384:WVW390 WMA384:WMA390 WCE384:WCE390 VSI384:VSI390 VIM384:VIM390 UYQ384:UYQ390 UOU384:UOU390 UEY384:UEY390 TVC384:TVC390 TLG384:TLG390 TBK384:TBK390 SRO384:SRO390 SHS384:SHS390 RXW384:RXW390 ROA384:ROA390 REE384:REE390 QUI384:QUI390 QKM384:QKM390 QAQ384:QAQ390 PQU384:PQU390 PGY384:PGY390 OXC384:OXC390 ONG384:ONG390 ODK384:ODK390 NTO384:NTO390 NJS384:NJS390 MZW384:MZW390 MQA384:MQA390 MGE384:MGE390 LWI384:LWI390 LMM384:LMM390 LCQ384:LCQ390 KSU384:KSU390 KIY384:KIY390 JZC384:JZC390 JPG384:JPG390 JFK384:JFK390 IVO384:IVO390 ILS384:ILS390 IBW384:IBW390 HSA384:HSA390 HIE384:HIE390 GYI384:GYI390 GOM384:GOM390 GEQ384:GEQ390 FUU384:FUU390 FKY384:FKY390 FBC384:FBC390 ERG384:ERG390 EHK384:EHK390 DXO384:DXO390 DNS384:DNS390 DDW384:DDW390 CUA384:CUA390 CKE384:CKE390 CAI384:CAI390 BQM384:BQM390 BGQ384:BGQ390 AWU384:AWU390 AMY384:AMY390 ADC384:ADC390 TG384:TG390 JK384:JK390 TI391:TI404 ADE391:ADE404 ANA391:ANA404 AWW391:AWW404 BGS391:BGS404 BQO391:BQO404 CAK391:CAK404 CKG391:CKG404 CUC391:CUC404 DDY391:DDY404 DNU391:DNU404 DXQ391:DXQ404 EHM391:EHM404 ERI391:ERI404 FBE391:FBE404 FLA391:FLA404 FUW391:FUW404 GES391:GES404 GOO391:GOO404 GYK391:GYK404 HIG391:HIG404 HSC391:HSC404 IBY391:IBY404 ILU391:ILU404 IVQ391:IVQ404 JFM391:JFM404 JPI391:JPI404 JZE391:JZE404 KJA391:KJA404 KSW391:KSW404 LCS391:LCS404 LMO391:LMO404 LWK391:LWK404 MGG391:MGG404 MQC391:MQC404 MZY391:MZY404 NJU391:NJU404 NTQ391:NTQ404 ODM391:ODM404 ONI391:ONI404 OXE391:OXE404 PHA391:PHA404 PQW391:PQW404 QAS391:QAS404 QKO391:QKO404 QUK391:QUK404 REG391:REG404 ROC391:ROC404 RXY391:RXY404 SHU391:SHU404 SRQ391:SRQ404 TBM391:TBM404 TLI391:TLI404 TVE391:TVE404 UFA391:UFA404 UOW391:UOW404 UYS391:UYS404 VIO391:VIO404 VSK391:VSK404 WCG391:WCG404 WMC391:WMC404 WVY391:WVY404 JM391:JM404 WMC406 AWW406 WVY406 JM406 TI406 ADE406 ANA406 BGS406 BQO406 CAK406 CKG406 CUC406 DDY406 DNU406 DXQ406 EHM406 ERI406 FBE406 FLA406 FUW406 GES406 GOO406 GYK406 HIG406 HSC406 IBY406 ILU406 IVQ406 JFM406 JPI406 JZE406 KJA406 KSW406 LCS406 LMO406 LWK406 MGG406 MQC406 MZY406 NJU406 NTQ406 ODM406 ONI406 OXE406 PHA406 PQW406 QAS406 QKO406 QUK406 REG406 ROC406 RXY406 SHU406 SRQ406 TBM406 TLI406 TVE406 UFA406 UOW406 UYS406 VIO406 VSK406 WCG406 JI419 WVU419 WLY419 WCC419 VSG419 VIK419 UYO419 UOS419 UEW419 TVA419 TLE419 TBI419 SRM419 SHQ419 RXU419 RNY419 REC419 QUG419 QKK419 QAO419 PQS419 PGW419 OXA419 ONE419 ODI419 NTM419 NJQ419 MZU419 MPY419 MGC419 LWG419 LMK419 LCO419 KSS419 KIW419 JZA419 JPE419 JFI419 IVM419 ILQ419 IBU419 HRY419 HIC419 GYG419 GOK419 GEO419 FUS419 FKW419 FBA419 ERE419 EHI419 DXM419 DNQ419 DDU419 CTY419 CKC419 CAG419 BQK419 BGO419 AWS419 AMW419 TE419 ADA419 ADE420:ADE421 TI420:TI421 WVY420:WVY421 JM420:JM421 AWW420:AWW421 WMC420:WMC421 WCG420:WCG421 VSK420:VSK421 VIO420:VIO421 UYS420:UYS421 UOW420:UOW421 UFA420:UFA421 TVE420:TVE421 TLI420:TLI421 TBM420:TBM421 SRQ420:SRQ421 SHU420:SHU421 RXY420:RXY421 ROC420:ROC421 REG420:REG421 QUK420:QUK421 QKO420:QKO421 QAS420:QAS421 PQW420:PQW421 PHA420:PHA421 OXE420:OXE421 ONI420:ONI421 ODM420:ODM421 NTQ420:NTQ421 NJU420:NJU421 MZY420:MZY421 MQC420:MQC421 MGG420:MGG421 LWK420:LWK421 LMO420:LMO421 LCS420:LCS421 KSW420:KSW421 KJA420:KJA421 JZE420:JZE421 JPI420:JPI421 JFM420:JFM421 IVQ420:IVQ421 ILU420:ILU421 IBY420:IBY421 HSC420:HSC421 HIG420:HIG421 GYK420:GYK421 GOO420:GOO421 GES420:GES421 FUW420:FUW421 FLA420:FLA421 FBE420:FBE421 ERI420:ERI421 EHM420:EHM421 DXQ420:DXQ421 DNU420:DNU421 DDY420:DDY421 CUC420:CUC421 CKG420:CKG421 CAK420:CAK421 BQO420:BQO421 BGS420:BGS421 ANA420:ANA421 BGS424 TI424 BQO424 CAK424 CKG424 CUC424 DDY424 DNU424 DXQ424 EHM424 ERI424 FBE424 FLA424 FUW424 GES424 GOO424 GYK424 HIG424 HSC424 IBY424 ILU424 IVQ424 JFM424 JPI424 JZE424 KJA424 KSW424 LCS424 LMO424 LWK424 MGG424 MQC424 MZY424 NJU424 NTQ424 ODM424 ONI424 OXE424 PHA424 PQW424 QAS424 QKO424 QUK424 REG424 ROC424 RXY424 SHU424 SRQ424 TBM424 TLI424 TVE424 UFA424 UOW424 UYS424 VIO424 VSK424 WCG424 WMC424 AWW424 JM424 WVY424 ADE424 ANA424 BQO427:BQO428 CAK427:CAK428 CKG427:CKG428 CUC427:CUC428 DDY427:DDY428 DNU427:DNU428 DXQ427:DXQ428 EHM427:EHM428 ERI427:ERI428 FBE427:FBE428 FLA427:FLA428 FUW427:FUW428 GES427:GES428 GOO427:GOO428 GYK427:GYK428 HIG427:HIG428 HSC427:HSC428 IBY427:IBY428 ILU427:ILU428 IVQ427:IVQ428 JFM427:JFM428 JPI427:JPI428 JZE427:JZE428 KJA427:KJA428 KSW427:KSW428 LCS427:LCS428 LMO427:LMO428 LWK427:LWK428 MGG427:MGG428 MQC427:MQC428 MZY427:MZY428 NJU427:NJU428 NTQ427:NTQ428 ODM427:ODM428 ONI427:ONI428 OXE427:OXE428 PHA427:PHA428 PQW427:PQW428 QAS427:QAS428 QKO427:QKO428 QUK427:QUK428 REG427:REG428 ROC427:ROC428 RXY427:RXY428 SHU427:SHU428 SRQ427:SRQ428 TBM427:TBM428 TLI427:TLI428 TVE427:TVE428 UFA427:UFA428 UOW427:UOW428 UYS427:UYS428 VIO427:VIO428 VSK427:VSK428 WCG427:WCG428 WMC427:WMC428 AWW427:AWW428 JM427:JM428 WVY427:WVY428 TI427:TI428 ADE427:ADE428 ANA427:ANA428 BGS427:BGS428 ANA432 BGS432 BQO432 CAK432 CKG432 CUC432 DDY432 DNU432 DXQ432 EHM432 ERI432 FBE432 FLA432 FUW432 GES432 GOO432 GYK432 HIG432 HSC432 IBY432 ILU432 IVQ432 JFM432 JPI432 JZE432 KJA432 KSW432 LCS432 LMO432 LWK432 MGG432 MQC432 MZY432 NJU432 NTQ432 ODM432 ONI432 OXE432 PHA432 PQW432 QAS432 QKO432 QUK432 REG432 ROC432 RXY432 SHU432 SRQ432 TBM432 TLI432 TVE432 UFA432 UOW432 UYS432 VIO432 VSK432 WCG432 WMC432 AWW432 JM432 WVY432 TI432 ADE432 Q436 BGS437 AWW437 ANA437 ADE437 TI437 JM437 WVY437 WMC437 WCG437 VSK437 VIO437 UYS437 UOW437 UFA437 TVE437 TLI437 TBM437 SRQ437 SHU437 RXY437 ROC437 REG437 QUK437 QKO437 QAS437 PQW437 PHA437 OXE437 ONI437 ODM437 NTQ437 NJU437 MZY437 MQC437 MGG437 LWK437 LMO437 LCS437 KSW437 KJA437 JZE437 JPI437 JFM437 IVQ437 ILU437 IBY437 HSC437 HIG437 GYK437 GOO437 GES437 FUW437 FLA437 FBE437 ERI437 EHM437 DXQ437 DNU437 DDY437 CUC437 CKG437 CAK437 BQO437 CKA442 CTW442 DDS442 DNO442 DXK442 EHG442 ERC442 FAY442 FKU442 FUQ442 GEM442 GOI442 GYE442 HIA442 HRW442 IBS442 ILO442 IVK442 JFG442 JPC442 JYY442 KIU442 KSQ442 LCM442 LMI442 LWE442 MGA442 MPW442 MZS442 NJO442 NTK442 ODG442 ONC442 OWY442 PGU442 PQQ442 QAM442 QKI442 QUE442 REA442 RNW442 RXS442 SHO442 SRK442 TBG442 TLC442 TUY442 UEU442 UOQ442 UYM442 VII442 VSE442 WCA442 WLW442 WVS442 JG442 ACY442 TC442 AMU442 AWQ442 BGM442 BQI442 CAE442 Q495:Q498 Q512 Q517:Q518 Q521:Q523 Q557 QAS559 QKO559 QUK559 REG559 ROC559 RXY559 SHU559 SRQ559 TBM559 TLI559 TVE559 UFA559 UOW559 NTQ559 UYS559 VIO559 VSK559 WCG559 WMC559 WVY559 JM559 TI559 ADE559 ANA559 AWW559 BGS559 BQO559 CAK559 CKG559 CUC559 DDY559 DNU559 DXQ559 EHM559 ERI559 FBE559 FLA559 FUW559 GES559 GOO559 GYK559 HIG559 HSC559 IBY559 ILU559 IVQ559 JFM559 JPI559 JZE559 KJA559 KSW559 LCS559 LMO559 LWK559 MGG559 MQC559 MZY559 NJU559 ONI559 ODM559 OXE559 PQW559 PHA559 Q559:Q560 OXE589 ODM589 ONI589 NJU589 MZY589 MQC589 MGG589 LWK589 LMO589 LCS589 KSW589 KJA589 JZE589 JPI589 JFM589 IVQ589 ILU589 IBY589 HSC589 HIG589 GYK589 GOO589 GES589 FUW589 FLA589 FBE589 ERI589 EHM589 DXQ589 DNU589 DDY589 CUC589 CKG589 CAK589 BQO589 BGS589 AWW589 ANA589 ADE589 TI589 JM589 WVY589 WMC589 WCG589 VSK589 VIO589 UYS589 NTQ589 UOW589 UFA589 TVE589 TLI589 TBM589 SRQ589 SHU589 RXY589 ROC589 REG589 QUK589 QKO589 QAS589 PQW589 PHA589 Q589">
      <formula1>11</formula1>
      <formula2>11</formula2>
    </dataValidation>
    <dataValidation type="textLength" showInputMessage="1" showErrorMessage="1" sqref="VIQ406 TK376:TK383 ADG376:ADG383 ANC376:ANC383 AWY376:AWY383 BGU376:BGU383 BQQ376:BQQ383 CAM376:CAM383 CKI376:CKI383 CUE376:CUE383 DEA376:DEA383 DNW376:DNW383 DXS376:DXS383 EHO376:EHO383 ERK376:ERK383 FBG376:FBG383 FLC376:FLC383 FUY376:FUY383 GEU376:GEU383 GOQ376:GOQ383 GYM376:GYM383 HII376:HII383 HSE376:HSE383 ICA376:ICA383 ILW376:ILW383 IVS376:IVS383 JFO376:JFO383 JPK376:JPK383 JZG376:JZG383 KJC376:KJC383 KSY376:KSY383 LCU376:LCU383 LMQ376:LMQ383 LWM376:LWM383 MGI376:MGI383 MQE376:MQE383 NAA376:NAA383 NJW376:NJW383 NTS376:NTS383 ODO376:ODO383 ONK376:ONK383 OXG376:OXG383 PHC376:PHC383 PQY376:PQY383 QAU376:QAU383 QKQ376:QKQ383 QUM376:QUM383 REI376:REI383 ROE376:ROE383 RYA376:RYA383 SHW376:SHW383 SRS376:SRS383 TBO376:TBO383 TLK376:TLK383 TVG376:TVG383 UFC376:UFC383 UOY376:UOY383 UYU376:UYU383 VIQ376:VIQ383 VSM376:VSM383 WCI376:WCI383 WME376:WME383 WWA376:WWA383 JO376:JO383 WVY384:WVY390 S384:S390 WMC384:WMC390 WCG384:WCG390 VSK384:VSK390 VIO384:VIO390 UYS384:UYS390 UOW384:UOW390 UFA384:UFA390 TVE384:TVE390 TLI384:TLI390 TBM384:TBM390 SRQ384:SRQ390 SHU384:SHU390 RXY384:RXY390 ROC384:ROC390 REG384:REG390 QUK384:QUK390 QKO384:QKO390 QAS384:QAS390 PQW384:PQW390 PHA384:PHA390 OXE384:OXE390 ONI384:ONI390 ODM384:ODM390 NTQ384:NTQ390 NJU384:NJU390 MZY384:MZY390 MQC384:MQC390 MGG384:MGG390 LWK384:LWK390 LMO384:LMO390 LCS384:LCS390 KSW384:KSW390 KJA384:KJA390 JZE384:JZE390 JPI384:JPI390 JFM384:JFM390 IVQ384:IVQ390 ILU384:ILU390 IBY384:IBY390 HSC384:HSC390 HIG384:HIG390 GYK384:GYK390 GOO384:GOO390 GES384:GES390 FUW384:FUW390 FLA384:FLA390 FBE384:FBE390 ERI384:ERI390 EHM384:EHM390 DXQ384:DXQ390 DNU384:DNU390 DDY384:DDY390 CUC384:CUC390 CKG384:CKG390 CAK384:CAK390 BQO384:BQO390 BGS384:BGS390 AWW384:AWW390 ANA384:ANA390 ADE384:ADE390 TI384:TI390 JM384:JM390 WME391:WME404 WWA391:WWA404 JO391:JO404 TK391:TK404 ADG391:ADG404 ANC391:ANC404 AWY391:AWY404 BGU391:BGU404 BQQ391:BQQ404 CAM391:CAM404 CKI391:CKI404 CUE391:CUE404 DEA391:DEA404 DNW391:DNW404 DXS391:DXS404 EHO391:EHO404 ERK391:ERK404 FBG391:FBG404 FLC391:FLC404 FUY391:FUY404 GEU391:GEU404 GOQ391:GOQ404 GYM391:GYM404 HII391:HII404 HSE391:HSE404 ICA391:ICA404 ILW391:ILW404 IVS391:IVS404 JFO391:JFO404 JPK391:JPK404 JZG391:JZG404 KJC391:KJC404 KSY391:KSY404 LCU391:LCU404 LMQ391:LMQ404 LWM391:LWM404 MGI391:MGI404 MQE391:MQE404 NAA391:NAA404 NJW391:NJW404 NTS391:NTS404 ODO391:ODO404 ONK391:ONK404 OXG391:OXG404 PHC391:PHC404 PQY391:PQY404 QAU391:QAU404 QKQ391:QKQ404 QUM391:QUM404 REI391:REI404 ROE391:ROE404 RYA391:RYA404 SHW391:SHW404 SRS391:SRS404 TBO391:TBO404 TLK391:TLK404 TVG391:TVG404 UFC391:UFC404 UOY391:UOY404 UYU391:UYU404 VIQ391:VIQ404 VSM391:VSM404 WCI391:WCI404 ADG406 VSM406 WCI406 WME406 WWA406 JO406 TK406 ANC406 AWY406 BGU406 BQQ406 CAM406 CKI406 CUE406 DEA406 DNW406 DXS406 EHO406 ERK406 FBG406 FLC406 FUY406 GEU406 GOQ406 GYM406 HII406 HSE406 ICA406 ILW406 IVS406 JFO406 JPK406 JZG406 KJC406 KSY406 LCU406 LMQ406 LWM406 MGI406 MQE406 NAA406 NJW406 NTS406 ODO406 ONK406 OXG406 PHC406 PQY406 QAU406 QKQ406 QUM406 REI406 ROE406 RYA406 SHW406 SRS406 TBO406 TLK406 TVG406 UFC406 UOY406 UYU406 S406 WVW419 WCE419 VSI419 VIM419 UYQ419 UOU419 UEY419 TVC419 TLG419 TBK419 SRO419 SHS419 RXW419 ROA419 REE419 QUI419 QKM419 QAQ419 PQU419 PGY419 OXC419 ONG419 ODK419 NTO419 NJS419 MZW419 MQA419 MGE419 LWI419 LMM419 LCQ419 KSU419 KIY419 JZC419 JPG419 JFK419 IVO419 ILS419 IBW419 HSA419 HIE419 GYI419 GOM419 GEQ419 FUU419 FKY419 FBC419 ERG419 EHK419 DXO419 DNS419 DDW419 CUA419 CKE419 CAI419 BQM419 BGQ419 AWU419 AMY419 ADC419 TG419 JK419 WMA419 S419 WME420:WME421 VSM420:VSM421 ADG420:ADG421 WCI420:WCI421 VIQ420:VIQ421 UYU420:UYU421 UOY420:UOY421 UFC420:UFC421 TVG420:TVG421 TLK420:TLK421 TBO420:TBO421 SRS420:SRS421 SHW420:SHW421 RYA420:RYA421 ROE420:ROE421 REI420:REI421 QUM420:QUM421 QKQ420:QKQ421 QAU420:QAU421 PQY420:PQY421 PHC420:PHC421 OXG420:OXG421 ONK420:ONK421 ODO420:ODO421 NTS420:NTS421 NJW420:NJW421 NAA420:NAA421 MQE420:MQE421 MGI420:MGI421 LWM420:LWM421 LMQ420:LMQ421 LCU420:LCU421 KSY420:KSY421 KJC420:KJC421 JZG420:JZG421 JPK420:JPK421 JFO420:JFO421 IVS420:IVS421 ILW420:ILW421 ICA420:ICA421 HSE420:HSE421 HII420:HII421 GYM420:GYM421 GOQ420:GOQ421 GEU420:GEU421 FUY420:FUY421 FLC420:FLC421 FBG420:FBG421 ERK420:ERK421 EHO420:EHO421 DXS420:DXS421 DNW420:DNW421 DEA420:DEA421 CUE420:CUE421 CKI420:CKI421 CAM420:CAM421 BQQ420:BQQ421 BGU420:BGU421 AWY420:AWY421 ANC420:ANC421 TK420:TK421 JO420:JO421 WWA420:WWA421 S421 WWA424 VSM424 JO424 TK424 ANC424 AWY424 BGU424 BQQ424 CAM424 CKI424 CUE424 DEA424 DNW424 DXS424 EHO424 ERK424 FBG424 FLC424 FUY424 GEU424 GOQ424 GYM424 HII424 HSE424 ICA424 ILW424 IVS424 JFO424 JPK424 JZG424 KJC424 KSY424 LCU424 LMQ424 LWM424 MGI424 MQE424 NAA424 NJW424 NTS424 ODO424 ONK424 OXG424 PHC424 PQY424 QAU424 QKQ424 QUM424 REI424 ROE424 RYA424 SHW424 SRS424 TBO424 TLK424 TVG424 UFC424 UOY424 UYU424 VIQ424 WCI424 ADG424 WME424 S424 WWA427:WWA428 JO427:JO428 TK427:TK428 ANC427:ANC428 AWY427:AWY428 BGU427:BGU428 BQQ427:BQQ428 CAM427:CAM428 CKI427:CKI428 CUE427:CUE428 DEA427:DEA428 DNW427:DNW428 DXS427:DXS428 EHO427:EHO428 ERK427:ERK428 FBG427:FBG428 FLC427:FLC428 FUY427:FUY428 GEU427:GEU428 GOQ427:GOQ428 GYM427:GYM428 HII427:HII428 HSE427:HSE428 ICA427:ICA428 ILW427:ILW428 IVS427:IVS428 JFO427:JFO428 JPK427:JPK428 JZG427:JZG428 KJC427:KJC428 KSY427:KSY428 LCU427:LCU428 LMQ427:LMQ428 LWM427:LWM428 MGI427:MGI428 MQE427:MQE428 NAA427:NAA428 NJW427:NJW428 NTS427:NTS428 ODO427:ODO428 ONK427:ONK428 OXG427:OXG428 PHC427:PHC428 PQY427:PQY428 QAU427:QAU428 QKQ427:QKQ428 QUM427:QUM428 REI427:REI428 ROE427:ROE428 RYA427:RYA428 SHW427:SHW428 SRS427:SRS428 TBO427:TBO428 TLK427:TLK428 TVG427:TVG428 UFC427:UFC428 UOY427:UOY428 UYU427:UYU428 VIQ427:VIQ428 WCI427:WCI428 ADG427:ADG428 VSM427:VSM428 WME427:WME428 S427:S428 S432:S433 WME432 ADG432 WWA432 JO432 TK432 ANC432 AWY432 BGU432 BQQ432 CAM432 CKI432 CUE432 DEA432 DNW432 DXS432 EHO432 ERK432 FBG432 FLC432 FUY432 GEU432 GOQ432 GYM432 HII432 HSE432 ICA432 ILW432 IVS432 JFO432 JPK432 JZG432 KJC432 KSY432 LCU432 LMQ432 LWM432 MGI432 MQE432 NAA432 NJW432 NTS432 ODO432 ONK432 OXG432 PHC432 PQY432 QAU432 QKQ432 QUM432 REI432 ROE432 RYA432 SHW432 SRS432 TBO432 TLK432 TVG432 UFC432 UOY432 UYU432 VIQ432 WCI432 VSM432 AMY433 AWU433 BGQ433 BQM433 CAI433 CKE433 CUA433 DDW433 DNS433 DXO433 EHK433 ERG433 FBC433 FKY433 FUU433 GEQ433 GOM433 GYI433 HIE433 HSA433 IBW433 ILS433 IVO433 JFK433 JPG433 JZC433 KIY433 KSU433 LCQ433 LMM433 LWI433 MGE433 MQA433 MZW433 NJS433 NTO433 ODK433 ONG433 OXC433 PGY433 PQU433 QAQ433 QKM433 QUI433 REE433 ROA433 RXW433 SHS433 SRO433 TBK433 TLG433 TVC433 UEY433 UOU433 UYQ433 VIM433 VSI433 WCE433 WMA433 WVW433 JK433 TG433 ADC433 R436 TK437 JO437 WWA437 WME437 WCI437 VSM437 VIQ437 UYU437 UOY437 UFC437 TVG437 TLK437 TBO437 SRS437 SHW437 RYA437 ROE437 REI437 QUM437 QKQ437 QAU437 PQY437 PHC437 OXG437 ONK437 ODO437 NTS437 NJW437 NAA437 MQE437 MGI437 LWM437 LMQ437 LCU437 KSY437 KJC437 JZG437 JPK437 JFO437 IVS437 ILW437 ICA437 HSE437 HII437 GYM437 GOQ437 GEU437 FUY437 FLC437 FBG437 ERK437 EHO437 DXS437 DNW437 DEA437 CUE437 CKI437 CAM437 BQQ437 BGU437 AWY437 ANC437 S437 ADG437 BGO442 BQK442 CAG442 CKC442 CTY442 DDU442 DNQ442 DXM442 EHI442 ERE442 FBA442 FKW442 FUS442 GEO442 GOK442 GYG442 HIC442 HRY442 IBU442 ILQ442 IVM442 JFI442 JPE442 JZA442 KIW442 KSS442 LCO442 LMK442 LWG442 MGC442 MPY442 MZU442 NJQ442 NTM442 ODI442 ONE442 OXA442 PGW442 PQS442 QAO442 QKK442 QUG442 REC442 RNY442 RXU442 SHQ442 SRM442 TBI442 TLE442 TVA442 UEW442 UOS442 UYO442 VIK442 VSG442 WCC442 WVU442 WLY442 JI442 TE442 ADA442 AMW442 AWS442 R498 S495:S497 S512 S517:S518 S521:S523 S557 ROE559 RYA559 SHW559 SRS559 TBO559 TLK559 TVG559 UFC559 UOY559 UYU559 VIQ559 VSM559 WCI559 WME559 REI559 WWA559 JO559 ADG559 TK559 ANC559 AWY559 BGU559 BQQ559 CAM559 CKI559 CUE559 DEA559 DNW559 DXS559 EHO559 ERK559 FBG559 FLC559 FUY559 GEU559 GOQ559 GYM559 HII559 HSE559 ICA559 ILW559 IVS559 JFO559 JPK559 JZG559 KJC559 KSY559 LCU559 LMQ559 LWM559 MGI559 MQE559 NAA559 NJW559 NTS559 ODO559 ONK559 OXG559 PHC559 PQY559 QKQ559 QAU559 QUM559 S559:S560 QKQ589 PQY589 PHC589 OXG589 ONK589 ODO589 NTS589 NJW589 NAA589 MQE589 MGI589 LWM589 LMQ589 LCU589 KSY589 KJC589 JZG589 JPK589 JFO589 IVS589 ILW589 ICA589 HSE589 HII589 GYM589 GOQ589 GEU589 FUY589 FLC589 FBG589 ERK589 EHO589 DXS589 DNW589 DEA589 CUE589 CKI589 CAM589 BQQ589 BGU589 AWY589 ANC589 TK589 ADG589 JO589 WWA589 S589 WME589 WCI589 VSM589 VIQ589 UYU589 UOY589 UFC589 TVG589 TLK589 TBO589 SRS589 SHW589 RYA589 ROE589 REI589 QUM589 QAU589">
      <formula1>14</formula1>
      <formula2>14</formula2>
    </dataValidation>
    <dataValidation type="list" allowBlank="1" showInputMessage="1" showErrorMessage="1" sqref="E357:F357 E406:F406 E408:F408 E416:F419 E427:F428 E437:F437 AE391:AE404 AE413 AE376:AE383 AC515 AC517:AC518 AC512 AE589 AF1037 AH1037 W1075 W1087:W1088">
      <formula1>#REF!</formula1>
    </dataValidation>
    <dataValidation type="list" allowBlank="1" showInputMessage="1" showErrorMessage="1" sqref="AF1047">
      <formula1>$A$3:$A$8</formula1>
    </dataValidation>
    <dataValidation type="list" allowBlank="1" showInputMessage="1" showErrorMessage="1" sqref="AF1046">
      <formula1>$A$3:$A$11</formula1>
    </dataValidation>
    <dataValidation type="list" allowBlank="1" showInputMessage="1" showErrorMessage="1" sqref="AF1045:AG1045">
      <formula1>$A$3:$A$9</formula1>
    </dataValidation>
    <dataValidation type="list" allowBlank="1" showInputMessage="1" showErrorMessage="1" sqref="AI1045:AI1046">
      <formula1>$A$10:$A$11</formula1>
    </dataValidation>
    <dataValidation type="list" allowBlank="1" showInputMessage="1" showErrorMessage="1" sqref="X1045:X1046">
      <formula1>$A$11:$A$11</formula1>
    </dataValidation>
    <dataValidation type="list" allowBlank="1" showInputMessage="1" showErrorMessage="1" sqref="AI1043">
      <formula1>$A$11:$A$12</formula1>
    </dataValidation>
    <dataValidation type="list" allowBlank="1" showInputMessage="1" showErrorMessage="1" sqref="X1043">
      <formula1>$A$12:$A$12</formula1>
    </dataValidation>
    <dataValidation type="list" allowBlank="1" showInputMessage="1" showErrorMessage="1" sqref="AI1042">
      <formula1>$A$12:$A$13</formula1>
    </dataValidation>
    <dataValidation type="list" allowBlank="1" showInputMessage="1" showErrorMessage="1" sqref="X1042">
      <formula1>$A$13:$A$13</formula1>
    </dataValidation>
    <dataValidation type="list" allowBlank="1" showInputMessage="1" showErrorMessage="1" sqref="AI1027">
      <formula1>$A$13:$A$14</formula1>
    </dataValidation>
    <dataValidation type="list" allowBlank="1" showInputMessage="1" showErrorMessage="1" sqref="X1027">
      <formula1>$A$14:$A$14</formula1>
    </dataValidation>
    <dataValidation type="list" allowBlank="1" showInputMessage="1" showErrorMessage="1" sqref="AF1027">
      <formula1>$A$5:$A$14</formula1>
    </dataValidation>
    <dataValidation type="list" allowBlank="1" showInputMessage="1" showErrorMessage="1" sqref="AC499 AC603">
      <formula1>$B$6:$B$13</formula1>
    </dataValidation>
    <dataValidation type="list" allowBlank="1" showInputMessage="1" showErrorMessage="1" sqref="E499:F499">
      <formula1>$C$6:$C$10</formula1>
    </dataValidation>
    <dataValidation type="list" allowBlank="1" showInputMessage="1" showErrorMessage="1" sqref="E510:F510">
      <formula1>$C$9:$C$12</formula1>
    </dataValidation>
    <dataValidation type="list" allowBlank="1" showInputMessage="1" showErrorMessage="1" sqref="E515:F515">
      <formula1>$C$3:$C$11</formula1>
    </dataValidation>
    <dataValidation type="list" allowBlank="1" showInputMessage="1" showErrorMessage="1" sqref="AD528">
      <formula1>$A$7:$A$10</formula1>
    </dataValidation>
    <dataValidation type="list" allowBlank="1" showInputMessage="1" showErrorMessage="1" sqref="E539:F539">
      <formula1>$C$8:$C$13</formula1>
    </dataValidation>
    <dataValidation type="list" allowBlank="1" showInputMessage="1" showErrorMessage="1" sqref="AE542">
      <formula1>$E$6:$E$11</formula1>
    </dataValidation>
    <dataValidation type="list" allowBlank="1" showInputMessage="1" showErrorMessage="1" sqref="AC542">
      <formula1>$B$6:$B$10</formula1>
    </dataValidation>
    <dataValidation type="list" allowBlank="1" showInputMessage="1" showErrorMessage="1" sqref="AD542">
      <formula1>$A$6:$A$10</formula1>
    </dataValidation>
    <dataValidation type="list" allowBlank="1" showInputMessage="1" showErrorMessage="1" sqref="AE499 AE603 AE537">
      <formula1>$E$6:$E$14</formula1>
    </dataValidation>
    <dataValidation type="list" allowBlank="1" showInputMessage="1" showErrorMessage="1" sqref="AD539">
      <formula1>$A$8:$A$14</formula1>
    </dataValidation>
    <dataValidation type="list" allowBlank="1" showInputMessage="1" showErrorMessage="1" sqref="AD540">
      <formula1>$A$7:$A$14</formula1>
    </dataValidation>
    <dataValidation type="list" allowBlank="1" showInputMessage="1" showErrorMessage="1" sqref="E542:F542">
      <formula1>$C$6:$C$9</formula1>
    </dataValidation>
    <dataValidation type="list" allowBlank="1" showInputMessage="1" showErrorMessage="1" sqref="AF528">
      <formula1>$A$4:$A$6</formula1>
    </dataValidation>
    <dataValidation type="list" allowBlank="1" showInputMessage="1" showErrorMessage="1" sqref="AE532 AE562">
      <formula1>$E$4:$E$7</formula1>
    </dataValidation>
    <dataValidation type="list" allowBlank="1" showInputMessage="1" showErrorMessage="1" sqref="AD532 AD562">
      <formula1>$A$4:$A$7</formula1>
    </dataValidation>
    <dataValidation type="list" allowBlank="1" showInputMessage="1" showErrorMessage="1" sqref="AF1001">
      <formula1>$A$5:$A$15</formula1>
    </dataValidation>
    <dataValidation type="list" allowBlank="1" showInputMessage="1" showErrorMessage="1" sqref="AC510">
      <formula1>$B$9:$B$15</formula1>
    </dataValidation>
    <dataValidation type="list" allowBlank="1" showInputMessage="1" showErrorMessage="1" sqref="AD510">
      <formula1>$A$9:$A$15</formula1>
    </dataValidation>
    <dataValidation type="list" allowBlank="1" showInputMessage="1" showErrorMessage="1" sqref="AD541">
      <formula1>$A$8:$A$15</formula1>
    </dataValidation>
    <dataValidation type="list" allowBlank="1" showInputMessage="1" showErrorMessage="1" sqref="AC541">
      <formula1>$B$8:$B$15</formula1>
    </dataValidation>
    <dataValidation type="list" allowBlank="1" showInputMessage="1" showErrorMessage="1" sqref="H1053:I1053">
      <formula1>$A$977:$A$977</formula1>
    </dataValidation>
    <dataValidation type="list" allowBlank="1" showInputMessage="1" showErrorMessage="1" sqref="H1046:I1046">
      <formula1>$A$980:$A$980</formula1>
    </dataValidation>
    <dataValidation type="list" allowBlank="1" showInputMessage="1" showErrorMessage="1" sqref="H1045:I1045">
      <formula1>$A$986:$A$986</formula1>
    </dataValidation>
    <dataValidation type="list" allowBlank="1" showInputMessage="1" showErrorMessage="1" sqref="H1043:I1043">
      <formula1>$A$981:$A$981</formula1>
    </dataValidation>
    <dataValidation type="list" allowBlank="1" showInputMessage="1" showErrorMessage="1" sqref="H1042:I1042">
      <formula1>$A$982:$A$982</formula1>
    </dataValidation>
    <dataValidation type="list" allowBlank="1" showInputMessage="1" showErrorMessage="1" sqref="H1027:I1027">
      <formula1>$A$983:$A$983</formula1>
    </dataValidation>
    <dataValidation type="list" allowBlank="1" showInputMessage="1" showErrorMessage="1" sqref="H981:I981">
      <formula1>$A$17:$A$17</formula1>
    </dataValidation>
    <dataValidation type="list" allowBlank="1" showInputMessage="1" showErrorMessage="1" sqref="AF981 AF999">
      <formula1>$A$5:$A$17</formula1>
    </dataValidation>
    <dataValidation type="list" allowBlank="1" showInputMessage="1" showErrorMessage="1" sqref="AF979">
      <formula1>$A$5:$A$18</formula1>
    </dataValidation>
    <dataValidation type="list" allowBlank="1" showInputMessage="1" showErrorMessage="1" sqref="E430:F430 E513:F513">
      <formula1>$B$12:$B$18</formula1>
    </dataValidation>
    <dataValidation type="list" allowBlank="1" showInputMessage="1" showErrorMessage="1" sqref="AE510">
      <formula1>$E$9:$E$16</formula1>
    </dataValidation>
    <dataValidation type="list" allowBlank="1" showInputMessage="1" showErrorMessage="1" sqref="AD535">
      <formula1>$A$12:$A$18</formula1>
    </dataValidation>
    <dataValidation type="list" allowBlank="1" showInputMessage="1" showErrorMessage="1" sqref="E535:F535">
      <formula1>$C$12:$C$16</formula1>
    </dataValidation>
    <dataValidation type="list" allowBlank="1" showInputMessage="1" showErrorMessage="1" sqref="AE541">
      <formula1>$E$8:$E$16</formula1>
    </dataValidation>
    <dataValidation type="list" allowBlank="1" showInputMessage="1" showErrorMessage="1" sqref="AC602">
      <formula1>$B$6:$B$16</formula1>
    </dataValidation>
    <dataValidation type="list" allowBlank="1" showInputMessage="1" showErrorMessage="1" sqref="AE602">
      <formula1>$E$6:$E$17</formula1>
    </dataValidation>
    <dataValidation type="list" allowBlank="1" showInputMessage="1" showErrorMessage="1" sqref="AD603">
      <formula1>$A$10:$A$18</formula1>
    </dataValidation>
    <dataValidation type="list" allowBlank="1" showInputMessage="1" showErrorMessage="1" sqref="X1067">
      <formula1>$A$104:$A$108</formula1>
    </dataValidation>
    <dataValidation type="list" allowBlank="1" showInputMessage="1" showErrorMessage="1" sqref="X1064">
      <formula1>$A$109:$A$113</formula1>
    </dataValidation>
    <dataValidation type="list" allowBlank="1" showInputMessage="1" showErrorMessage="1" sqref="AJ1060">
      <formula1>$A$959:$A$959</formula1>
    </dataValidation>
    <dataValidation type="list" allowBlank="1" showInputMessage="1" showErrorMessage="1" sqref="AH1060">
      <formula1>$A$961:$A$962</formula1>
    </dataValidation>
    <dataValidation type="list" allowBlank="1" showInputMessage="1" showErrorMessage="1" sqref="X1059">
      <formula1>$A$118:$A$122</formula1>
    </dataValidation>
    <dataValidation type="list" allowBlank="1" showInputMessage="1" showErrorMessage="1" sqref="X1050">
      <formula1>$A$73:$A$77</formula1>
    </dataValidation>
    <dataValidation type="list" allowBlank="1" showInputMessage="1" showErrorMessage="1" sqref="X1049">
      <formula1>$A$68:$A$72</formula1>
    </dataValidation>
    <dataValidation type="list" allowBlank="1" showInputMessage="1" showErrorMessage="1" sqref="AJ1045:AJ1046">
      <formula1>$A$966:$A$966</formula1>
    </dataValidation>
    <dataValidation type="list" allowBlank="1" showInputMessage="1" showErrorMessage="1" sqref="AH1045:AH1046">
      <formula1>$A$968:$A$969</formula1>
    </dataValidation>
    <dataValidation type="list" allowBlank="1" showInputMessage="1" showErrorMessage="1" sqref="X1041">
      <formula1>$A$74:$A$78</formula1>
    </dataValidation>
    <dataValidation type="list" allowBlank="1" showInputMessage="1" showErrorMessage="1" sqref="X1036">
      <formula1>$A$70:$A$74</formula1>
    </dataValidation>
    <dataValidation type="list" allowBlank="1" showInputMessage="1" showErrorMessage="1" sqref="X1033 X1039 X1055 X1068 X1070">
      <formula1>$A$78:$A$82</formula1>
    </dataValidation>
    <dataValidation type="list" allowBlank="1" showInputMessage="1" showErrorMessage="1" sqref="X1030">
      <formula1>$A$111:$A$115</formula1>
    </dataValidation>
    <dataValidation type="list" allowBlank="1" showInputMessage="1" showErrorMessage="1" sqref="AJ1027">
      <formula1>$A$969:$A$969</formula1>
    </dataValidation>
    <dataValidation type="list" allowBlank="1" showInputMessage="1" showErrorMessage="1" sqref="X1023">
      <formula1>$A$121:$A$125</formula1>
    </dataValidation>
    <dataValidation type="list" allowBlank="1" showInputMessage="1" showErrorMessage="1" sqref="X1022 X1035">
      <formula1>$A$84:$A$88</formula1>
    </dataValidation>
    <dataValidation type="list" allowBlank="1" showInputMessage="1" showErrorMessage="1" sqref="X1021">
      <formula1>$A$119:$A$123</formula1>
    </dataValidation>
    <dataValidation type="list" allowBlank="1" showInputMessage="1" showErrorMessage="1" sqref="X1011 X1066">
      <formula1>$A$100:$A$104</formula1>
    </dataValidation>
    <dataValidation type="list" allowBlank="1" showInputMessage="1" showErrorMessage="1" sqref="X1010">
      <formula1>$A$116:$A$120</formula1>
    </dataValidation>
    <dataValidation type="list" allowBlank="1" showInputMessage="1" showErrorMessage="1" sqref="AJ1006">
      <formula1>$A$74:$A$80</formula1>
    </dataValidation>
    <dataValidation type="list" allowBlank="1" showInputMessage="1" showErrorMessage="1" sqref="X1003:X1005 X1012">
      <formula1>$A$110:$A$114</formula1>
    </dataValidation>
    <dataValidation type="list" allowBlank="1" showInputMessage="1" showErrorMessage="1" sqref="X1002 X1032">
      <formula1>$A$95:$A$99</formula1>
    </dataValidation>
    <dataValidation type="list" allowBlank="1" showInputMessage="1" showErrorMessage="1" sqref="X998 X1000">
      <formula1>$A$88:$A$92</formula1>
    </dataValidation>
    <dataValidation type="list" allowBlank="1" showInputMessage="1" showErrorMessage="1" sqref="AH995">
      <formula1>$A$44:$A$56</formula1>
    </dataValidation>
    <dataValidation type="list" allowBlank="1" showInputMessage="1" showErrorMessage="1" sqref="AJ995">
      <formula1>$A$72:$A$78</formula1>
    </dataValidation>
    <dataValidation type="list" allowBlank="1" showInputMessage="1" showErrorMessage="1" sqref="AI995">
      <formula1>$A$58:$A$66</formula1>
    </dataValidation>
    <dataValidation type="list" allowBlank="1" showInputMessage="1" showErrorMessage="1" sqref="AJ993">
      <formula1>$A$64:$A$70</formula1>
    </dataValidation>
    <dataValidation type="list" allowBlank="1" showInputMessage="1" showErrorMessage="1" sqref="AI993">
      <formula1>$A$52:$A$60</formula1>
    </dataValidation>
    <dataValidation type="list" allowBlank="1" showInputMessage="1" showErrorMessage="1" sqref="AH993 AH1006">
      <formula1>$A$46:$A$58</formula1>
    </dataValidation>
    <dataValidation type="list" allowBlank="1" showInputMessage="1" showErrorMessage="1" sqref="X991">
      <formula1>$A$99:$A$103</formula1>
    </dataValidation>
    <dataValidation type="list" allowBlank="1" showInputMessage="1" showErrorMessage="1" sqref="X989 X1051 X1071">
      <formula1>$A$79:$A$83</formula1>
    </dataValidation>
    <dataValidation type="list" allowBlank="1" showInputMessage="1" showErrorMessage="1" sqref="X988 X1054">
      <formula1>$A$83:$A$87</formula1>
    </dataValidation>
    <dataValidation type="list" allowBlank="1" showInputMessage="1" showErrorMessage="1" sqref="X987 X1061">
      <formula1>$A$75:$A$79</formula1>
    </dataValidation>
    <dataValidation type="list" allowBlank="1" showInputMessage="1" showErrorMessage="1" sqref="X983 X1034 X1014">
      <formula1>$A$86:$A$90</formula1>
    </dataValidation>
    <dataValidation type="list" allowBlank="1" showInputMessage="1" showErrorMessage="1" sqref="X982 X1031 X1026 X996">
      <formula1>$A$80:$A$84</formula1>
    </dataValidation>
    <dataValidation type="list" allowBlank="1" showInputMessage="1" showErrorMessage="1" sqref="X927 X1038 X975 X966 X964 X947:X948 X945 X939 X932:X933">
      <formula1>$A$98:$A$102</formula1>
    </dataValidation>
    <dataValidation type="list" allowBlank="1" showInputMessage="1" showErrorMessage="1" sqref="X970">
      <formula1>$A$82:$A$86</formula1>
    </dataValidation>
    <dataValidation type="list" allowBlank="1" showInputMessage="1" showErrorMessage="1" sqref="X968">
      <formula1>$A$97:$A$101</formula1>
    </dataValidation>
    <dataValidation type="list" allowBlank="1" showInputMessage="1" showErrorMessage="1" sqref="X965 X977">
      <formula1>$A$107:$A$111</formula1>
    </dataValidation>
    <dataValidation type="list" allowBlank="1" showInputMessage="1" showErrorMessage="1" sqref="AI964">
      <formula1>$A$86:$A$94</formula1>
    </dataValidation>
    <dataValidation type="list" allowBlank="1" showInputMessage="1" showErrorMessage="1" sqref="X959 X1028 X978 X1057:X1058">
      <formula1>$A$91:$A$95</formula1>
    </dataValidation>
    <dataValidation type="list" allowBlank="1" showInputMessage="1" showErrorMessage="1" sqref="X960 X962:X963">
      <formula1>$A$103:$A$107</formula1>
    </dataValidation>
    <dataValidation type="list" allowBlank="1" showInputMessage="1" showErrorMessage="1" sqref="X954">
      <formula1>$A$90:$A$94</formula1>
    </dataValidation>
    <dataValidation type="list" allowBlank="1" showInputMessage="1" showErrorMessage="1" sqref="X955:X957 X1024 X993 X1065">
      <formula1>$A$101:$A$105</formula1>
    </dataValidation>
    <dataValidation type="list" allowBlank="1" showInputMessage="1" showErrorMessage="1" sqref="X951">
      <formula1>$A$105:$A$109</formula1>
    </dataValidation>
    <dataValidation type="list" allowBlank="1" showInputMessage="1" showErrorMessage="1" sqref="X950 X1025 X1017:X1019 X995">
      <formula1>$A$89:$A$93</formula1>
    </dataValidation>
    <dataValidation type="list" allowBlank="1" showInputMessage="1" showErrorMessage="1" sqref="X949 X967 X1062">
      <formula1>$A$92:$A$96</formula1>
    </dataValidation>
    <dataValidation type="list" allowBlank="1" showInputMessage="1" showErrorMessage="1" sqref="AJ948">
      <formula1>$A$78:$A$84</formula1>
    </dataValidation>
    <dataValidation type="list" allowBlank="1" showInputMessage="1" showErrorMessage="1" sqref="AI948">
      <formula1>$A$66:$A$74</formula1>
    </dataValidation>
    <dataValidation type="list" allowBlank="1" showInputMessage="1" showErrorMessage="1" sqref="X942 X1029 X997 X1056">
      <formula1>$A$94:$A$98</formula1>
    </dataValidation>
    <dataValidation type="list" allowBlank="1" showInputMessage="1" showErrorMessage="1" sqref="AH939">
      <formula1>$A$65:$A$77</formula1>
    </dataValidation>
    <dataValidation type="list" allowBlank="1" showInputMessage="1" showErrorMessage="1" sqref="AI938">
      <formula1>$A$70:$A$78</formula1>
    </dataValidation>
    <dataValidation type="list" allowBlank="1" showInputMessage="1" showErrorMessage="1" sqref="AH938 AH959 AH947:AH948">
      <formula1>$A$60:$A$72</formula1>
    </dataValidation>
    <dataValidation type="list" allowBlank="1" showInputMessage="1" showErrorMessage="1" sqref="X935 X1016 X1072">
      <formula1>$A$76:$A$80</formula1>
    </dataValidation>
    <dataValidation type="list" allowBlank="1" showInputMessage="1" showErrorMessage="1" sqref="X934 X936 X990">
      <formula1>$A$81:$A$85</formula1>
    </dataValidation>
    <dataValidation type="list" allowBlank="1" showInputMessage="1" showErrorMessage="1" sqref="AI934 AI943:AI944">
      <formula1>$A$68:$A$76</formula1>
    </dataValidation>
    <dataValidation type="list" allowBlank="1" showInputMessage="1" showErrorMessage="1" sqref="AH934 AH943:AH944">
      <formula1>$A$58:$A$70</formula1>
    </dataValidation>
    <dataValidation type="list" allowBlank="1" showInputMessage="1" showErrorMessage="1" sqref="AJ933">
      <formula1>$A$85:$A$91</formula1>
    </dataValidation>
    <dataValidation type="list" allowBlank="1" showInputMessage="1" showErrorMessage="1" sqref="AI933">
      <formula1>$A$73:$A$81</formula1>
    </dataValidation>
    <dataValidation type="list" allowBlank="1" showInputMessage="1" showErrorMessage="1" sqref="AH933">
      <formula1>$A$57:$A$69</formula1>
    </dataValidation>
    <dataValidation type="list" allowBlank="1" showInputMessage="1" showErrorMessage="1" sqref="H932:I932">
      <formula1>$A$60:$A$66</formula1>
    </dataValidation>
    <dataValidation type="list" allowBlank="1" showInputMessage="1" showErrorMessage="1" sqref="AJ959 AJ947 AJ943:AJ944 AJ938 AJ934 AJ931:AJ932 AJ928 AJ926 AJ918:AJ919">
      <formula1>$A$88:$A$94</formula1>
    </dataValidation>
    <dataValidation type="list" allowBlank="1" showInputMessage="1" showErrorMessage="1" sqref="AI932 AI959 AI947">
      <formula1>$A$76:$A$84</formula1>
    </dataValidation>
    <dataValidation type="list" allowBlank="1" showInputMessage="1" showErrorMessage="1" sqref="AI928">
      <formula1>$A$80:$A$88</formula1>
    </dataValidation>
    <dataValidation type="list" allowBlank="1" showInputMessage="1" showErrorMessage="1" sqref="AH928 AH932 AH964">
      <formula1>$A$70:$A$82</formula1>
    </dataValidation>
    <dataValidation type="list" allowBlank="1" showInputMessage="1" showErrorMessage="1" sqref="H927:I927">
      <formula1>$A$66:$A$72</formula1>
    </dataValidation>
    <dataValidation type="list" allowBlank="1" showInputMessage="1" showErrorMessage="1" sqref="AH927">
      <formula1>$A$76:$A$88</formula1>
    </dataValidation>
    <dataValidation type="list" allowBlank="1" showInputMessage="1" showErrorMessage="1" sqref="AI926 AI931">
      <formula1>$A$79:$A$87</formula1>
    </dataValidation>
    <dataValidation type="list" allowBlank="1" showInputMessage="1" showErrorMessage="1" sqref="H926:I926">
      <formula1>$A$59:$A$65</formula1>
    </dataValidation>
    <dataValidation type="list" allowBlank="1" showInputMessage="1" showErrorMessage="1" sqref="AH926 AH931">
      <formula1>$A$69:$A$81</formula1>
    </dataValidation>
    <dataValidation type="list" allowBlank="1" showInputMessage="1" showErrorMessage="1" sqref="AJ920 AJ927">
      <formula1>$A$94:$A$100</formula1>
    </dataValidation>
    <dataValidation type="list" allowBlank="1" showInputMessage="1" showErrorMessage="1" sqref="AH920">
      <formula1>$A$66:$A$78</formula1>
    </dataValidation>
    <dataValidation type="list" allowBlank="1" showInputMessage="1" showErrorMessage="1" sqref="AI918:AI920 AI927">
      <formula1>$A$82:$A$90</formula1>
    </dataValidation>
    <dataValidation type="list" allowBlank="1" showInputMessage="1" showErrorMessage="1" sqref="AH918:AH919">
      <formula1>$A$72:$A$84</formula1>
    </dataValidation>
    <dataValidation type="list" allowBlank="1" showInputMessage="1" showErrorMessage="1" sqref="X916 X1063">
      <formula1>$A$85:$A$89</formula1>
    </dataValidation>
    <dataValidation type="list" allowBlank="1" showInputMessage="1" showErrorMessage="1" sqref="AI916">
      <formula1>$A$63:$A$71</formula1>
    </dataValidation>
    <dataValidation type="list" allowBlank="1" showInputMessage="1" showErrorMessage="1" sqref="AJ916">
      <formula1>$A$75:$A$81</formula1>
    </dataValidation>
    <dataValidation type="list" allowBlank="1" showInputMessage="1" showErrorMessage="1" sqref="AJ815 AJ939 AJ912">
      <formula1>$A$83:$A$89</formula1>
    </dataValidation>
    <dataValidation type="list" allowBlank="1" showInputMessage="1" showErrorMessage="1" sqref="AI815 AI939 AI912">
      <formula1>$A$71:$A$79</formula1>
    </dataValidation>
    <dataValidation type="list" allowBlank="1" showInputMessage="1" showErrorMessage="1" sqref="AH815 AH912">
      <formula1>$A$55:$A$67</formula1>
    </dataValidation>
    <dataValidation type="list" allowBlank="1" showInputMessage="1" showErrorMessage="1" sqref="X614:X619 X912 X1037 X1015 X1009 X1007 X621:X626 X815 X1040">
      <formula1>$A$93:$A$97</formula1>
    </dataValidation>
    <dataValidation type="list" allowBlank="1" showInputMessage="1" showErrorMessage="1" sqref="AC519 AC511 AC525 AC487">
      <formula1>$B$617:$B$622</formula1>
    </dataValidation>
    <dataValidation type="list" allowBlank="1" showInputMessage="1" showErrorMessage="1" sqref="AD519 AD511 AD525 AD487">
      <formula1>$A$617:$A$622</formula1>
    </dataValidation>
    <dataValidation type="list" allowBlank="1" showInputMessage="1" showErrorMessage="1" sqref="AE519 AE487 AE511 AE525">
      <formula1>$E$617:$E$623</formula1>
    </dataValidation>
    <dataValidation type="list" allowBlank="1" showInputMessage="1" showErrorMessage="1" sqref="E519:F519 E487:F487 E525:F525 E511:F511">
      <formula1>$C$617:$C$620</formula1>
    </dataValidation>
    <dataValidation type="list" allowBlank="1" showInputMessage="1" showErrorMessage="1" sqref="AE436">
      <formula1>$A$67:$A$69</formula1>
    </dataValidation>
    <dataValidation type="list" allowBlank="1" showInputMessage="1" showErrorMessage="1" sqref="AE416">
      <formula1>$A$436:$A$441</formula1>
    </dataValidation>
    <dataValidation type="list" allowBlank="1" showInputMessage="1" showErrorMessage="1" sqref="AE546">
      <formula1>$E$65:$E$73</formula1>
    </dataValidation>
    <dataValidation type="list" allowBlank="1" showInputMessage="1" showErrorMessage="1" sqref="AD546">
      <formula1>$A$65:$A$72</formula1>
    </dataValidation>
    <dataValidation type="list" allowBlank="1" showInputMessage="1" showErrorMessage="1" sqref="E546:F546">
      <formula1>$C$65:$C$69</formula1>
    </dataValidation>
    <dataValidation type="list" allowBlank="1" showInputMessage="1" showErrorMessage="1" sqref="AC546">
      <formula1>$B$65:$B$72</formula1>
    </dataValidation>
    <dataValidation type="list" allowBlank="1" showInputMessage="1" showErrorMessage="1" sqref="AE604">
      <formula1>$E$29:$E$65</formula1>
    </dataValidation>
    <dataValidation type="list" allowBlank="1" showInputMessage="1" showErrorMessage="1" sqref="AC608">
      <formula1>$B$2:$B$72</formula1>
    </dataValidation>
    <dataValidation type="list" allowBlank="1" showInputMessage="1" showErrorMessage="1" sqref="AE608">
      <formula1>$E$60:$E$76</formula1>
    </dataValidation>
    <dataValidation type="list" allowBlank="1" showInputMessage="1" showErrorMessage="1" sqref="AC609">
      <formula1>$B$2:$B$73</formula1>
    </dataValidation>
    <dataValidation type="list" allowBlank="1" showInputMessage="1" showErrorMessage="1" sqref="AE609">
      <formula1>$E$61:$E$77</formula1>
    </dataValidation>
    <dataValidation type="list" allowBlank="1" showInputMessage="1" showErrorMessage="1" sqref="X946">
      <formula1>$A$31:$A$58</formula1>
    </dataValidation>
    <dataValidation type="list" allowBlank="1" showInputMessage="1" showErrorMessage="1" sqref="H939:I939">
      <formula1>$A$55:$A$61</formula1>
    </dataValidation>
    <dataValidation type="list" allowBlank="1" showInputMessage="1" showErrorMessage="1" sqref="H938:I938 H959:I959">
      <formula1>$A$50:$A$56</formula1>
    </dataValidation>
    <dataValidation type="list" allowBlank="1" showInputMessage="1" showErrorMessage="1" sqref="AF931">
      <formula1>$A$7:$A$55</formula1>
    </dataValidation>
    <dataValidation type="list" allowBlank="1" showInputMessage="1" showErrorMessage="1" sqref="AF928">
      <formula1>$A$8:$A$56</formula1>
    </dataValidation>
    <dataValidation type="list" allowBlank="1" showInputMessage="1" showErrorMessage="1" sqref="AF918:AF920">
      <formula1>$A$11:$A$58</formula1>
    </dataValidation>
    <dataValidation type="list" allowBlank="1" showInputMessage="1" showErrorMessage="1" sqref="AH916">
      <formula1>$A$50:$A$59</formula1>
    </dataValidation>
    <dataValidation type="list" allowBlank="1" showInputMessage="1" showErrorMessage="1" sqref="AF926">
      <formula1>$A$8:$A$55</formula1>
    </dataValidation>
    <dataValidation type="list" allowBlank="1" showInputMessage="1" showErrorMessage="1" sqref="AE606">
      <formula1>$E$39:$E$55</formula1>
    </dataValidation>
    <dataValidation type="list" allowBlank="1" showInputMessage="1" showErrorMessage="1" sqref="AF993">
      <formula1>$A$2:$A$29</formula1>
    </dataValidation>
    <dataValidation type="list" allowBlank="1" showInputMessage="1" showErrorMessage="1" sqref="X976">
      <formula1>$A$22:$A$29</formula1>
    </dataValidation>
    <dataValidation type="list" allowBlank="1" showInputMessage="1" showErrorMessage="1" sqref="AI976">
      <formula1>$A$21:$A$27</formula1>
    </dataValidation>
    <dataValidation type="list" allowBlank="1" showInputMessage="1" showErrorMessage="1" sqref="X971:X972">
      <formula1>$A$25:$A$32</formula1>
    </dataValidation>
    <dataValidation type="list" allowBlank="1" showInputMessage="1" showErrorMessage="1" sqref="AI971:AI972">
      <formula1>$A$24:$A$30</formula1>
    </dataValidation>
    <dataValidation type="list" allowBlank="1" showInputMessage="1" showErrorMessage="1" sqref="X961">
      <formula1>$A$32:$A$43</formula1>
    </dataValidation>
    <dataValidation type="list" allowBlank="1" showInputMessage="1" showErrorMessage="1" sqref="AF948">
      <formula1>$A$3:$A$35</formula1>
    </dataValidation>
    <dataValidation type="list" allowBlank="1" showInputMessage="1" showErrorMessage="1" sqref="AF947">
      <formula1>$A$10:$A$48</formula1>
    </dataValidation>
    <dataValidation type="list" allowBlank="1" showInputMessage="1" showErrorMessage="1" sqref="AJ946">
      <formula1>$A$30:$A$30</formula1>
    </dataValidation>
    <dataValidation type="list" allowBlank="1" showInputMessage="1" showErrorMessage="1" sqref="AI946">
      <formula1>$A$28:$A$45</formula1>
    </dataValidation>
    <dataValidation type="list" allowBlank="1" showInputMessage="1" showErrorMessage="1" sqref="AF943:AF944">
      <formula1>$A$5:$A$44</formula1>
    </dataValidation>
    <dataValidation type="list" allowBlank="1" showInputMessage="1" showErrorMessage="1" sqref="AF939">
      <formula1>$A$8:$A$40</formula1>
    </dataValidation>
    <dataValidation type="list" allowBlank="1" showInputMessage="1" showErrorMessage="1" sqref="AF938">
      <formula1>$A$5:$A$46</formula1>
    </dataValidation>
    <dataValidation type="list" allowBlank="1" showInputMessage="1" showErrorMessage="1" sqref="AF937">
      <formula1>$A$7:$A$31</formula1>
    </dataValidation>
    <dataValidation type="list" allowBlank="1" showInputMessage="1" showErrorMessage="1" sqref="H934:I934 H943:I944">
      <formula1>$A$33:$A$39</formula1>
    </dataValidation>
    <dataValidation type="list" allowBlank="1" showInputMessage="1" showErrorMessage="1" sqref="AF934">
      <formula1>$A$6:$A$44</formula1>
    </dataValidation>
    <dataValidation type="list" allowBlank="1" showInputMessage="1" showErrorMessage="1" sqref="H933:I933">
      <formula1>$A$38:$A$44</formula1>
    </dataValidation>
    <dataValidation type="list" allowBlank="1" showInputMessage="1" showErrorMessage="1" sqref="AF933">
      <formula1>$A$6:$A$49</formula1>
    </dataValidation>
    <dataValidation type="list" allowBlank="1" showInputMessage="1" showErrorMessage="1" sqref="AF932">
      <formula1>$A$6:$A$45</formula1>
    </dataValidation>
    <dataValidation type="list" allowBlank="1" showInputMessage="1" showErrorMessage="1" sqref="AF927">
      <formula1>$A$14:$A$51</formula1>
    </dataValidation>
    <dataValidation type="list" allowBlank="1" showInputMessage="1" showErrorMessage="1" sqref="AF923:AF925">
      <formula1>$A$8:$A$42</formula1>
    </dataValidation>
    <dataValidation type="list" allowBlank="1" showInputMessage="1" showErrorMessage="1" sqref="H918:I920">
      <formula1>$A$47:$A$53</formula1>
    </dataValidation>
    <dataValidation type="list" allowBlank="1" showInputMessage="1" showErrorMessage="1" sqref="AF917">
      <formula1>$A$10:$A$45</formula1>
    </dataValidation>
    <dataValidation type="list" allowBlank="1" showInputMessage="1" showErrorMessage="1" sqref="AF916">
      <formula1>$A$11:$A$49</formula1>
    </dataValidation>
    <dataValidation type="list" allowBlank="1" showInputMessage="1" showErrorMessage="1" sqref="H916:I916">
      <formula1>$A$41:$A$46</formula1>
    </dataValidation>
    <dataValidation type="list" allowBlank="1" showInputMessage="1" showErrorMessage="1" sqref="AF815 AF912">
      <formula1>$A$11:$A$41</formula1>
    </dataValidation>
    <dataValidation type="list" allowBlank="1" showInputMessage="1" showErrorMessage="1" sqref="H614:I625 H929:I930 H915:I915">
      <formula1>$A$45:$A$51</formula1>
    </dataValidation>
    <dataValidation type="list" allowBlank="1" showInputMessage="1" showErrorMessage="1" sqref="E470:F470">
      <formula1>$C$42:$C$47</formula1>
    </dataValidation>
    <dataValidation type="list" allowBlank="1" showInputMessage="1" showErrorMessage="1" sqref="E472:F472">
      <formula1>$C$32:$C$37</formula1>
    </dataValidation>
    <dataValidation type="list" allowBlank="1" showInputMessage="1" showErrorMessage="1" sqref="E376:F376 E378:F378 E393:F404 E415:F415">
      <formula1>$B$24:$B$30</formula1>
    </dataValidation>
    <dataValidation type="list" allowBlank="1" showInputMessage="1" showErrorMessage="1" sqref="E377:F377">
      <formula1>$B$27:$B$33</formula1>
    </dataValidation>
    <dataValidation type="list" allowBlank="1" showInputMessage="1" showErrorMessage="1" sqref="E379:F383">
      <formula1>$B$23:$B$29</formula1>
    </dataValidation>
    <dataValidation type="list" allowBlank="1" showInputMessage="1" showErrorMessage="1" sqref="E391:F392">
      <formula1>$B$26:$B$32</formula1>
    </dataValidation>
    <dataValidation type="list" allowBlank="1" showInputMessage="1" showErrorMessage="1" sqref="E409:F414">
      <formula1>$B$30:$B$36</formula1>
    </dataValidation>
    <dataValidation type="list" allowBlank="1" showInputMessage="1" showErrorMessage="1" sqref="AC579">
      <formula1>$B$28:$B$35</formula1>
    </dataValidation>
    <dataValidation type="list" allowBlank="1" showInputMessage="1" showErrorMessage="1" sqref="AE579">
      <formula1>$E$28:$E$36</formula1>
    </dataValidation>
    <dataValidation type="list" allowBlank="1" showInputMessage="1" showErrorMessage="1" sqref="AC581">
      <formula1>$B$43:$B$50</formula1>
    </dataValidation>
    <dataValidation type="list" allowBlank="1" showInputMessage="1" showErrorMessage="1" sqref="AE585">
      <formula1>$E$15:$E$51</formula1>
    </dataValidation>
    <dataValidation type="list" allowBlank="1" showInputMessage="1" showErrorMessage="1" sqref="AC588">
      <formula1>$B$25:$B$32</formula1>
    </dataValidation>
    <dataValidation type="list" allowBlank="1" showInputMessage="1" showErrorMessage="1" sqref="AC597">
      <formula1>$B$2:$B$28</formula1>
    </dataValidation>
    <dataValidation type="list" allowBlank="1" showInputMessage="1" showErrorMessage="1" sqref="AD597">
      <formula1>$A$15:$A$46</formula1>
    </dataValidation>
    <dataValidation type="list" allowBlank="1" showInputMessage="1" showErrorMessage="1" sqref="AE597">
      <formula1>$E$15:$E$32</formula1>
    </dataValidation>
    <dataValidation type="list" allowBlank="1" showInputMessage="1" showErrorMessage="1" sqref="E603:F603">
      <formula1>$C$10:$C$43</formula1>
    </dataValidation>
    <dataValidation type="list" allowBlank="1" showInputMessage="1" showErrorMessage="1" sqref="E602:F602">
      <formula1>$C$13:$C$46</formula1>
    </dataValidation>
    <dataValidation type="list" allowBlank="1" showInputMessage="1" showErrorMessage="1" sqref="AC604">
      <formula1>$B$29:$B$36</formula1>
    </dataValidation>
    <dataValidation type="list" allowBlank="1" showInputMessage="1" showErrorMessage="1" sqref="AD604">
      <formula1>$A$29:$A$36</formula1>
    </dataValidation>
    <dataValidation type="list" allowBlank="1" showInputMessage="1" showErrorMessage="1" sqref="AC606">
      <formula1>$B$2:$B$51</formula1>
    </dataValidation>
    <dataValidation type="list" allowBlank="1" showInputMessage="1" showErrorMessage="1" sqref="AD607">
      <formula1>$A$14:$A$42</formula1>
    </dataValidation>
    <dataValidation type="list" allowBlank="1" showInputMessage="1" showErrorMessage="1" sqref="AE607">
      <formula1>$E$14:$E$28</formula1>
    </dataValidation>
    <dataValidation type="list" allowBlank="1" showInputMessage="1" showErrorMessage="1" sqref="AC613">
      <formula1>$B$2:$B$30</formula1>
    </dataValidation>
    <dataValidation type="list" allowBlank="1" showInputMessage="1" showErrorMessage="1" sqref="AD613">
      <formula1>$A$12:$A$48</formula1>
    </dataValidation>
    <dataValidation type="list" allowBlank="1" showInputMessage="1" showErrorMessage="1" sqref="AE613">
      <formula1>$E$12:$E$34</formula1>
    </dataValidation>
    <dataValidation type="list" allowBlank="1" showInputMessage="1" showErrorMessage="1" sqref="AJ981">
      <formula1>$A$968:$A$968</formula1>
    </dataValidation>
    <dataValidation type="list" allowBlank="1" showInputMessage="1" showErrorMessage="1" sqref="AH981">
      <formula1>$A$970:$A$970</formula1>
    </dataValidation>
    <dataValidation type="list" allowBlank="1" showInputMessage="1" showErrorMessage="1" sqref="AH946">
      <formula1>$A$25:$A$26</formula1>
    </dataValidation>
    <dataValidation type="list" allowBlank="1" showInputMessage="1" showErrorMessage="1" sqref="AC577">
      <formula1>$B$19:$B$26</formula1>
    </dataValidation>
    <dataValidation type="list" allowBlank="1" showInputMessage="1" showErrorMessage="1" sqref="AH976 AH1027 AH1042:AH1043 AH1053">
      <formula1>$A$971:$A$972</formula1>
    </dataValidation>
    <dataValidation type="list" allowBlank="1" showInputMessage="1" showErrorMessage="1" sqref="AF985:AF986">
      <formula1>$A$5:$A$22</formula1>
    </dataValidation>
    <dataValidation type="list" allowBlank="1" showInputMessage="1" showErrorMessage="1" sqref="X981">
      <formula1>$A$19:$A$23</formula1>
    </dataValidation>
    <dataValidation type="list" allowBlank="1" showInputMessage="1" showErrorMessage="1" sqref="AI981">
      <formula1>$A$18:$A$22</formula1>
    </dataValidation>
    <dataValidation type="list" allowBlank="1" showInputMessage="1" showErrorMessage="1" sqref="AF980">
      <formula1>$A$2:$A$21</formula1>
    </dataValidation>
    <dataValidation type="list" allowBlank="1" showInputMessage="1" showErrorMessage="1" sqref="H976:I976">
      <formula1>$A$18:$A$19</formula1>
    </dataValidation>
    <dataValidation type="list" allowBlank="1" showInputMessage="1" showErrorMessage="1" sqref="AF976">
      <formula1>$A$5:$A$19</formula1>
    </dataValidation>
    <dataValidation type="list" allowBlank="1" showInputMessage="1" showErrorMessage="1" sqref="AH971:AH972">
      <formula1>$A$21:$A$22</formula1>
    </dataValidation>
    <dataValidation type="list" allowBlank="1" showInputMessage="1" showErrorMessage="1" sqref="H971:I972">
      <formula1>$A$19:$A$20</formula1>
    </dataValidation>
    <dataValidation type="list" allowBlank="1" showInputMessage="1" showErrorMessage="1" sqref="AF971:AF972">
      <formula1>$A$5:$A$20</formula1>
    </dataValidation>
    <dataValidation type="list" allowBlank="1" showInputMessage="1" showErrorMessage="1" sqref="AF961">
      <formula1>$A$2:$A$19</formula1>
    </dataValidation>
    <dataValidation type="list" allowBlank="1" showInputMessage="1" showErrorMessage="1" sqref="AF958">
      <formula1>$A$5:$A$23</formula1>
    </dataValidation>
    <dataValidation type="list" allowBlank="1" showInputMessage="1" showErrorMessage="1" sqref="H946:I946">
      <formula1>$A$22:$A$24</formula1>
    </dataValidation>
    <dataValidation type="list" allowBlank="1" showInputMessage="1" showErrorMessage="1" sqref="AF946">
      <formula1>$A$5:$A$24</formula1>
    </dataValidation>
    <dataValidation type="list" allowBlank="1" showInputMessage="1" showErrorMessage="1" sqref="AD536 AD538 AD544">
      <formula1>$A$16:$A$25</formula1>
    </dataValidation>
    <dataValidation type="list" allowBlank="1" showInputMessage="1" showErrorMessage="1" sqref="E536:F536 E538:F538 E544:F544">
      <formula1>$C$16:$C$21</formula1>
    </dataValidation>
    <dataValidation type="list" allowBlank="1" showInputMessage="1" showErrorMessage="1" sqref="AC580">
      <formula1>$B$4:$B$20</formula1>
    </dataValidation>
    <dataValidation type="list" allowBlank="1" showInputMessage="1" showErrorMessage="1" sqref="AC585">
      <formula1>$B$15:$B$22</formula1>
    </dataValidation>
    <dataValidation type="list" allowBlank="1" showInputMessage="1" showErrorMessage="1" sqref="AD585">
      <formula1>$A$15:$A$22</formula1>
    </dataValidation>
    <dataValidation type="list" allowBlank="1" showInputMessage="1" showErrorMessage="1" sqref="AD602">
      <formula1>$A$14:$A$21</formula1>
    </dataValidation>
    <dataValidation type="list" allowBlank="1" showInputMessage="1" showErrorMessage="1" sqref="AC607">
      <formula1>$B$2:$B$24</formula1>
    </dataValidation>
    <dataValidation type="list" allowBlank="1" showInputMessage="1" showErrorMessage="1" sqref="W1073:W1074">
      <formula1>$A$152:$A$156</formula1>
    </dataValidation>
    <dataValidation type="list" allowBlank="1" showInputMessage="1" showErrorMessage="1" sqref="W1080">
      <formula1>$A$147:$A$151</formula1>
    </dataValidation>
    <dataValidation type="list" allowBlank="1" showInputMessage="1" showErrorMessage="1" sqref="W1083">
      <formula1>$A$150:$A$154</formula1>
    </dataValidation>
    <dataValidation type="list" allowBlank="1" showInputMessage="1" showErrorMessage="1" sqref="W1091">
      <formula1>$A$145:$A$149</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5" id="{027FFC6C-1A21-4E25-A41D-15B24C06151A}">
            <xm:f>'Bank Reject'!BJ1088&gt;14</xm:f>
            <x14:dxf>
              <fill>
                <patternFill>
                  <bgColor rgb="FF00B0F0"/>
                </patternFill>
              </fill>
            </x14:dxf>
          </x14:cfRule>
          <xm:sqref>L1091</xm:sqref>
        </x14:conditionalFormatting>
      </x14:conditionalFormattings>
    </ext>
    <ext xmlns:x14="http://schemas.microsoft.com/office/spreadsheetml/2009/9/main" uri="{CCE6A557-97BC-4b89-ADB6-D9C93CAAB3DF}">
      <x14:dataValidations xmlns:xm="http://schemas.microsoft.com/office/excel/2006/main" count="22">
        <x14:dataValidation type="list" allowBlank="1" showInputMessage="1" showErrorMessage="1">
          <x14:formula1>
            <xm:f>Reports!$A$135:$A$139</xm:f>
          </x14:formula1>
          <xm:sqref>W1</xm:sqref>
        </x14:dataValidation>
        <x14:dataValidation type="list" allowBlank="1" showInputMessage="1" showErrorMessage="1">
          <x14:formula1>
            <xm:f>Reports!$A$87:$A$93</xm:f>
          </x14:formula1>
          <xm:sqref>G1 G1073:G1075 G1080 G1087:G1088 G1094:G1048576</xm:sqref>
        </x14:dataValidation>
        <x14:dataValidation type="list" allowBlank="1" showInputMessage="1" showErrorMessage="1">
          <x14:formula1>
            <xm:f>Reports!$A$40:$A$83</xm:f>
          </x14:formula1>
          <xm:sqref>AE1 AE1073:AE1075 AE1080 AE1087:AE1088 AE1094:AE1048576</xm:sqref>
        </x14:dataValidation>
        <x14:dataValidation type="list" allowBlank="1" showInputMessage="1" showErrorMessage="1">
          <x14:formula1>
            <xm:f>Reports!$A$30:$A$36</xm:f>
          </x14:formula1>
          <xm:sqref>AF1 AF1073:AF1075 AF1080 AF1087:AF1088 AF1094:AF1048576</xm:sqref>
        </x14:dataValidation>
        <x14:dataValidation type="list" allowBlank="1" showInputMessage="1" showErrorMessage="1">
          <x14:formula1>
            <xm:f>Reports!$A$97:$A$109</xm:f>
          </x14:formula1>
          <xm:sqref>AG1 AG1073:AH1074 AG1075 AG1080:AH1080 AG1087:AG1088 AG1094:AG1048576</xm:sqref>
        </x14:dataValidation>
        <x14:dataValidation type="list" allowBlank="1" showInputMessage="1" showErrorMessage="1">
          <x14:formula1>
            <xm:f>Reports!$A$113:$A$121</xm:f>
          </x14:formula1>
          <xm:sqref>AH1 AH1075 AH1087:AH1088 AH1094:AH1048576</xm:sqref>
        </x14:dataValidation>
        <x14:dataValidation type="list" allowBlank="1" showInputMessage="1" showErrorMessage="1">
          <x14:formula1>
            <xm:f>Reports!$A$125:$A$131</xm:f>
          </x14:formula1>
          <xm:sqref>AI1 AI1073:AI1075 AI1080 AI1087:AI1088 AI1094:AI1048576</xm:sqref>
        </x14:dataValidation>
        <x14:dataValidation type="list" allowBlank="1" showInputMessage="1" showErrorMessage="1">
          <x14:formula1>
            <xm:f>[2]Reports!#REF!</xm:f>
          </x14:formula1>
          <xm:sqref>AH1065:AJ1065 AF1064:AJ1064 H1064:I1065 AF1067:AJ1068 H1067:I1068 H1070:I1070 AF1070:AJ1070 AF1072:AJ1072 H1072:I1072 AE1076:AI1079 W1076:W1079 G1076:G1079 W1081:W1082 AE1081:AI1082 G1081:G1086 AE1084:AI1086 W1084:W1086</xm:sqref>
        </x14:dataValidation>
        <x14:dataValidation type="list" allowBlank="1" showInputMessage="1" showErrorMessage="1">
          <x14:formula1>
            <xm:f>'[8]Daily Contracts'!#REF!</xm:f>
          </x14:formula1>
          <xm:sqref>AJ971:AJ972 AJ976 AJ1042:AJ1043 AJ1053</xm:sqref>
        </x14:dataValidation>
        <x14:dataValidation type="list" allowBlank="1" showInputMessage="1" showErrorMessage="1">
          <x14:formula1>
            <xm:f>[7]Reports!#REF!</xm:f>
          </x14:formula1>
          <xm:sqref>AF959 AF940:AF941 AF921:AF922 AF982 AF987 AH982:AJ982 AG985:AJ987 AF614:AJ626 AG815 AG912 AG931:AG934 AG937:AG941 AG943:AG944 AG946:AG948 AG952:AG953 AG958:AG959 AG971:AG972 AG976 AG916:AG928 AG999 AG1001 AG1027 AF1042:AG1044 AG1046:AG1048 AF1048 AF1053:AG1053 AG1060 H928:I928 X928 X931 H931:I931 AF929:AG930 H935:I935 AF935:AJ935 H947:I947 X958 AH958:AJ958 H958:I958 AG961 X969 X974 AG979:AG982 AH990:AJ990 AG993 AG1037 AJ1037 H912:I912 H982:I982 H985:I987 X984:X986 X992 X994 X1006 X1008 X1013 X1020 X1069</xm:sqref>
        </x14:dataValidation>
        <x14:dataValidation type="list" allowBlank="1" showInputMessage="1" showErrorMessage="1">
          <x14:formula1>
            <xm:f>[8]Reports!#REF!</xm:f>
          </x14:formula1>
          <xm:sqref>H936:I936 AF936:AJ936 AF942:AJ942 H942:I942 AF945:AJ945 H954:I957 AF954:AJ957 H948:I951 AF949:AJ951 AH961:AJ961 AF960:AJ960 AF962:AJ963 AF964:AG964 AJ964 AH980:AJ980 H980:I980 AF977:AJ978 H977:I978 H945:I945 H983:I984 AF983:AJ984 AF988:AJ989 AF990:AG990 AF991:AJ992 AF994:AJ994 AF995:AG995 H988:I998 AF996:AJ998 AF965:AJ970 H960:I970 AF1002:AJ1005 AF1006:AG1006 AI1006 AF1007:AJ1026 H1002:I1026 AF1028:AJ1036 H1000:I1000 AF1000:AJ1000 AF1049:AJ1051 AF1052:AG1052 H1049:I1052 H1028:I1041 AF1038:AJ1041 AF1061:AJ1063 AF1054:AJ1059 H1054:I1059 H1061:I1063 AF1066:AJ1066 H1066:I1066 H1069:I1069 AF1069:AJ1069 AF1071:AJ1071 H1071:I1071 H974:I975 AF974:AJ975</xm:sqref>
        </x14:dataValidation>
        <x14:dataValidation type="list" allowBlank="1" showInputMessage="1" showErrorMessage="1">
          <x14:formula1>
            <xm:f>[9]Reports!#REF!</xm:f>
          </x14:formula1>
          <xm:sqref>X909 AF909:AJ909 H909:I909 H816:I903 H906:I907 H911:I911 AF910 AF816:AJ903 AF906:AJ907 AF911:AJ911 X816:X903 X906:X907 X915 H921:I922 AH921:AJ922 X921:X922 X926 X938 X943:X944 X911</xm:sqref>
        </x14:dataValidation>
        <x14:dataValidation type="list" allowBlank="1" showInputMessage="1" showErrorMessage="1">
          <x14:formula1>
            <xm:f>[10]Reports!#REF!</xm:f>
          </x14:formula1>
          <xm:sqref>H908:I908 X908 AF908:AJ908 X904:X905 AF904:AJ905 H904:I905 X910 AG910:AJ910 X914 H914:I914 AF914:AJ915 AH917:AJ917 H917:I917 X925 H925:I925 AH925:AJ925 X917:X920 H910:I910 AH979:AJ979 H979:I979 X979 X1044 H1044:I1044 AH1044:AJ1044</xm:sqref>
        </x14:dataValidation>
        <x14:dataValidation type="list" allowBlank="1" showInputMessage="1" showErrorMessage="1">
          <x14:formula1>
            <xm:f>[11]Reports!#REF!</xm:f>
          </x14:formula1>
          <xm:sqref>X627:X814 X913 H627:I814 H913:I913 AF627:AJ814 AF913:AJ913 X923:X924 H923:I924 AH923:AJ924 AH929:AJ930 X929:X930 X937 H937:I937 AH937:AJ937 H940:I941 AH940:AJ941 X940:X941 AH952:AJ953 AF952:AF953 X952:X953 H952:I953 X980 AH999:AJ999 H999:I999 X999 H1001:I1001 AH1001:AJ1001 X1001 X1047:X1048 AH1047:AJ1048 H1047:I1048</xm:sqref>
        </x14:dataValidation>
        <x14:dataValidation type="list" allowBlank="1" showInputMessage="1" showErrorMessage="1">
          <x14:formula1>
            <xm:f>'[12]Bank Report'!#REF!</xm:f>
          </x14:formula1>
          <xm:sqref>E442:F442 AC442:AG442 T442 T465 AC465:AG465</xm:sqref>
        </x14:dataValidation>
        <x14:dataValidation type="list" allowBlank="1" showInputMessage="1" showErrorMessage="1">
          <x14:formula1>
            <xm:f>[13]Canceled!#REF!</xm:f>
          </x14:formula1>
          <xm:sqref>AF376:AG383 AF357:AG357 AF391:AG398 AF400:AG404 AE406:AE407 AF414:AG418 AF408:AG412 AF430:AG430 AF513:AG513</xm:sqref>
        </x14:dataValidation>
        <x14:dataValidation type="list" allowBlank="1" showInputMessage="1" showErrorMessage="1">
          <x14:formula1>
            <xm:f>[14]Canceled!#REF!</xm:f>
          </x14:formula1>
          <xm:sqref>AE357 AE408:AE412 AE414:AE415 AE417:AE418 AD516:AE516</xm:sqref>
        </x14:dataValidation>
        <x14:dataValidation type="list" allowBlank="1" showInputMessage="1" showErrorMessage="1">
          <x14:formula1>
            <xm:f>[15]Canceled!#REF!</xm:f>
          </x14:formula1>
          <xm:sqref>AE431</xm:sqref>
        </x14:dataValidation>
        <x14:dataValidation type="list" allowBlank="1" showInputMessage="1" showErrorMessage="1">
          <x14:formula1>
            <xm:f>Reports!#REF!</xm:f>
          </x14:formula1>
          <xm:sqref>AE1083:AI1083 AE1091:AI1091</xm:sqref>
        </x14:dataValidation>
        <x14:dataValidation type="list" allowBlank="1" showInputMessage="1" showErrorMessage="1">
          <x14:formula1>
            <xm:f>[5]Reports!#REF!</xm:f>
          </x14:formula1>
          <xm:sqref>AE1089:AI1090 W1089:W1090</xm:sqref>
        </x14:dataValidation>
        <x14:dataValidation type="list" allowBlank="1" showInputMessage="1" showErrorMessage="1">
          <x14:formula1>
            <xm:f>[1]Reports!#REF!</xm:f>
          </x14:formula1>
          <xm:sqref>G1089 G1091:G1092 W1092 AE1092:AF1092 AH1092:AI1092</xm:sqref>
        </x14:dataValidation>
        <x14:dataValidation type="list" allowBlank="1" showInputMessage="1" showErrorMessage="1">
          <x14:formula1>
            <xm:f>'[1]Daily Contracts'!#REF!</xm:f>
          </x14:formula1>
          <xm:sqref>H1060:I1060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U188"/>
  <sheetViews>
    <sheetView topLeftCell="A29" zoomScale="80" zoomScaleNormal="80" workbookViewId="0">
      <selection activeCell="A46" sqref="A46"/>
    </sheetView>
  </sheetViews>
  <sheetFormatPr defaultRowHeight="15.75"/>
  <cols>
    <col min="1" max="1" width="22.28515625" style="16" bestFit="1" customWidth="1"/>
    <col min="2" max="3" width="20.28515625" style="16" bestFit="1" customWidth="1"/>
    <col min="4" max="4" width="11.5703125" style="16" bestFit="1" customWidth="1"/>
    <col min="5" max="5" width="12.7109375" style="16" bestFit="1" customWidth="1"/>
    <col min="6" max="6" width="22.140625" style="16" bestFit="1" customWidth="1"/>
    <col min="7" max="7" width="17.140625" style="16" bestFit="1" customWidth="1"/>
    <col min="8" max="8" width="12.140625" style="17" bestFit="1" customWidth="1"/>
    <col min="9" max="9" width="18.7109375" style="17" bestFit="1" customWidth="1"/>
    <col min="10" max="11" width="18.42578125" style="16" bestFit="1" customWidth="1"/>
    <col min="12" max="12" width="13.42578125" style="16" bestFit="1" customWidth="1"/>
    <col min="13" max="13" width="9.140625" style="16"/>
    <col min="14" max="14" width="11" style="16" bestFit="1" customWidth="1"/>
    <col min="15" max="16384" width="9.140625" style="16"/>
  </cols>
  <sheetData>
    <row r="1" spans="1:11">
      <c r="A1" s="141" t="s">
        <v>219</v>
      </c>
      <c r="B1" s="142">
        <f ca="1">TODAY()</f>
        <v>43074</v>
      </c>
      <c r="C1" s="6"/>
      <c r="D1" s="6"/>
      <c r="E1" s="6"/>
      <c r="F1" s="139">
        <f ca="1">C2-B2+1</f>
        <v>31</v>
      </c>
      <c r="G1" s="17"/>
      <c r="I1" s="16"/>
    </row>
    <row r="2" spans="1:11">
      <c r="A2" s="141" t="s">
        <v>4735</v>
      </c>
      <c r="B2" s="142">
        <f ca="1">C2-DAY(C2)+1</f>
        <v>43070</v>
      </c>
      <c r="C2" s="142">
        <f ca="1">EOMONTH(TODAY(),0)</f>
        <v>43100</v>
      </c>
      <c r="D2" s="6"/>
      <c r="E2" s="6"/>
      <c r="F2" s="17"/>
      <c r="G2" s="17"/>
      <c r="I2" s="16"/>
    </row>
    <row r="3" spans="1:11" ht="16.5" thickBot="1">
      <c r="A3" s="141" t="s">
        <v>220</v>
      </c>
      <c r="B3" s="143">
        <f ca="1">C2-B1</f>
        <v>26</v>
      </c>
      <c r="C3" s="6"/>
      <c r="D3" s="6"/>
      <c r="E3" s="6"/>
      <c r="F3" s="17"/>
      <c r="G3" s="17"/>
      <c r="I3" s="16"/>
    </row>
    <row r="4" spans="1:11" ht="17.25" thickTop="1" thickBot="1">
      <c r="A4" s="120" t="s">
        <v>179</v>
      </c>
      <c r="B4" s="121" t="s">
        <v>121</v>
      </c>
      <c r="C4" s="121" t="s">
        <v>133</v>
      </c>
      <c r="D4" s="121" t="s">
        <v>180</v>
      </c>
      <c r="E4" s="121" t="s">
        <v>181</v>
      </c>
      <c r="F4" s="122" t="s">
        <v>188</v>
      </c>
      <c r="G4" s="17"/>
      <c r="I4" s="140" t="s">
        <v>183</v>
      </c>
      <c r="J4" s="140" t="s">
        <v>182</v>
      </c>
      <c r="K4" s="140" t="s">
        <v>160</v>
      </c>
    </row>
    <row r="5" spans="1:11" ht="17.25" thickTop="1" thickBot="1">
      <c r="A5" s="51" t="str">
        <f>A30</f>
        <v>جورج سليمان</v>
      </c>
      <c r="B5" s="124">
        <v>4250000</v>
      </c>
      <c r="C5" s="124">
        <f>H30</f>
        <v>130000</v>
      </c>
      <c r="D5" s="125">
        <f t="shared" ref="D5:D10" si="0">C5/B5</f>
        <v>3.0588235294117649E-2</v>
      </c>
      <c r="E5" s="126">
        <f t="shared" ref="E5:E10" si="1">B5-C5</f>
        <v>4120000</v>
      </c>
      <c r="F5" s="127">
        <f t="shared" ref="F5:F10" ca="1" si="2">E5/$B$3</f>
        <v>158461.53846153847</v>
      </c>
      <c r="G5" s="17"/>
      <c r="I5" s="1" t="s">
        <v>184</v>
      </c>
      <c r="J5" s="1">
        <f>B14+F14+J14+B22+F22+J22</f>
        <v>2800000</v>
      </c>
      <c r="K5" s="1"/>
    </row>
    <row r="6" spans="1:11" ht="17.25" thickTop="1" thickBot="1">
      <c r="A6" s="128" t="str">
        <f>A31</f>
        <v>سامح جورج</v>
      </c>
      <c r="B6" s="129">
        <v>4250000</v>
      </c>
      <c r="C6" s="129">
        <f>H31</f>
        <v>180000</v>
      </c>
      <c r="D6" s="130">
        <f t="shared" si="0"/>
        <v>4.2352941176470586E-2</v>
      </c>
      <c r="E6" s="131">
        <f t="shared" si="1"/>
        <v>4070000</v>
      </c>
      <c r="F6" s="132">
        <f t="shared" ca="1" si="2"/>
        <v>156538.46153846153</v>
      </c>
      <c r="G6" s="17"/>
      <c r="I6" s="1" t="s">
        <v>185</v>
      </c>
      <c r="J6" s="1">
        <f>B15+F15+J15+B23+F23+J23</f>
        <v>0</v>
      </c>
      <c r="K6" s="1"/>
    </row>
    <row r="7" spans="1:11" ht="17.25" thickTop="1" thickBot="1">
      <c r="A7" s="123" t="str">
        <f>A32</f>
        <v>طارق محمد</v>
      </c>
      <c r="B7" s="124">
        <v>3700000</v>
      </c>
      <c r="C7" s="124">
        <f>H32</f>
        <v>375000</v>
      </c>
      <c r="D7" s="125">
        <f t="shared" si="0"/>
        <v>0.10135135135135136</v>
      </c>
      <c r="E7" s="126">
        <f t="shared" si="1"/>
        <v>3325000</v>
      </c>
      <c r="F7" s="127">
        <f t="shared" ca="1" si="2"/>
        <v>127884.61538461539</v>
      </c>
      <c r="G7" s="17"/>
      <c r="I7" s="1" t="s">
        <v>186</v>
      </c>
      <c r="J7" s="1">
        <f>B16+F16+J16+B24+F24+J24</f>
        <v>0</v>
      </c>
      <c r="K7" s="1"/>
    </row>
    <row r="8" spans="1:11" ht="17.25" thickTop="1" thickBot="1">
      <c r="A8" s="133" t="str">
        <f>A33</f>
        <v>كيرلس هانى</v>
      </c>
      <c r="B8" s="129">
        <v>2550000</v>
      </c>
      <c r="C8" s="129">
        <f>H33</f>
        <v>0</v>
      </c>
      <c r="D8" s="130">
        <f t="shared" si="0"/>
        <v>0</v>
      </c>
      <c r="E8" s="131">
        <f t="shared" si="1"/>
        <v>2550000</v>
      </c>
      <c r="F8" s="132">
        <f t="shared" ca="1" si="2"/>
        <v>98076.923076923078</v>
      </c>
      <c r="G8" s="17"/>
      <c r="I8" s="1" t="s">
        <v>187</v>
      </c>
      <c r="J8" s="1">
        <f>B17+F17+J17+B25+F25+J25</f>
        <v>0</v>
      </c>
      <c r="K8" s="1"/>
    </row>
    <row r="9" spans="1:11" ht="17.25" thickTop="1" thickBot="1">
      <c r="A9" s="134" t="str">
        <f>A34</f>
        <v>يوسف ميخائيل</v>
      </c>
      <c r="B9" s="124"/>
      <c r="C9" s="124">
        <f>H34</f>
        <v>0</v>
      </c>
      <c r="D9" s="125" t="e">
        <f t="shared" si="0"/>
        <v>#DIV/0!</v>
      </c>
      <c r="E9" s="126">
        <f t="shared" si="1"/>
        <v>0</v>
      </c>
      <c r="F9" s="127">
        <f t="shared" ca="1" si="2"/>
        <v>0</v>
      </c>
      <c r="G9" s="17"/>
      <c r="I9" s="41" t="s">
        <v>62</v>
      </c>
      <c r="J9" s="41">
        <f>SUM(J5:J8)</f>
        <v>2800000</v>
      </c>
      <c r="K9" s="41">
        <f>SUM(K5:K8)</f>
        <v>0</v>
      </c>
    </row>
    <row r="10" spans="1:11" ht="17.25" thickTop="1" thickBot="1">
      <c r="A10" s="120" t="s">
        <v>62</v>
      </c>
      <c r="B10" s="135">
        <f>SUM(B5:B9)</f>
        <v>14750000</v>
      </c>
      <c r="C10" s="135">
        <f>SUM(C5:C9)-C11</f>
        <v>685000</v>
      </c>
      <c r="D10" s="136">
        <f t="shared" si="0"/>
        <v>4.6440677966101698E-2</v>
      </c>
      <c r="E10" s="137">
        <f t="shared" si="1"/>
        <v>14065000</v>
      </c>
      <c r="F10" s="138">
        <f t="shared" ca="1" si="2"/>
        <v>540961.5384615385</v>
      </c>
      <c r="G10" s="17"/>
      <c r="I10" s="16"/>
    </row>
    <row r="11" spans="1:11" ht="16.5" thickTop="1"/>
    <row r="12" spans="1:11" ht="16.5" thickBot="1"/>
    <row r="13" spans="1:11" ht="17.25" thickTop="1" thickBot="1">
      <c r="A13" s="140" t="str">
        <f>A5</f>
        <v>جورج سليمان</v>
      </c>
      <c r="B13" s="140" t="s">
        <v>182</v>
      </c>
      <c r="C13" s="140" t="s">
        <v>160</v>
      </c>
      <c r="E13" s="140" t="str">
        <f>A6</f>
        <v>سامح جورج</v>
      </c>
      <c r="F13" s="140" t="s">
        <v>182</v>
      </c>
      <c r="G13" s="140" t="s">
        <v>160</v>
      </c>
      <c r="I13" s="140" t="str">
        <f>A7</f>
        <v>طارق محمد</v>
      </c>
      <c r="J13" s="140" t="s">
        <v>182</v>
      </c>
      <c r="K13" s="140" t="s">
        <v>160</v>
      </c>
    </row>
    <row r="14" spans="1:11" ht="17.25" thickTop="1" thickBot="1">
      <c r="A14" s="1" t="s">
        <v>184</v>
      </c>
      <c r="B14" s="1">
        <v>800000</v>
      </c>
      <c r="C14" s="1">
        <v>130000</v>
      </c>
      <c r="E14" s="1" t="s">
        <v>184</v>
      </c>
      <c r="F14" s="1">
        <v>800000</v>
      </c>
      <c r="G14" s="1">
        <v>340500</v>
      </c>
      <c r="I14" s="1" t="s">
        <v>184</v>
      </c>
      <c r="J14" s="1">
        <v>700000</v>
      </c>
      <c r="K14" s="1">
        <v>385000</v>
      </c>
    </row>
    <row r="15" spans="1:11" ht="17.25" thickTop="1" thickBot="1">
      <c r="A15" s="1" t="s">
        <v>185</v>
      </c>
      <c r="B15" s="1"/>
      <c r="C15" s="1"/>
      <c r="E15" s="1" t="s">
        <v>185</v>
      </c>
      <c r="F15" s="1"/>
      <c r="G15" s="1"/>
      <c r="I15" s="1" t="s">
        <v>185</v>
      </c>
      <c r="J15" s="1"/>
      <c r="K15" s="1"/>
    </row>
    <row r="16" spans="1:11" ht="17.25" thickTop="1" thickBot="1">
      <c r="A16" s="1" t="s">
        <v>186</v>
      </c>
      <c r="B16" s="1"/>
      <c r="C16" s="1"/>
      <c r="E16" s="1" t="s">
        <v>186</v>
      </c>
      <c r="F16" s="1"/>
      <c r="G16" s="1"/>
      <c r="I16" s="1" t="s">
        <v>186</v>
      </c>
      <c r="J16" s="1"/>
      <c r="K16" s="1"/>
    </row>
    <row r="17" spans="1:21" ht="17.25" thickTop="1" thickBot="1">
      <c r="A17" s="1" t="s">
        <v>187</v>
      </c>
      <c r="B17" s="1"/>
      <c r="C17" s="1"/>
      <c r="E17" s="1" t="s">
        <v>187</v>
      </c>
      <c r="F17" s="1"/>
      <c r="G17" s="1"/>
      <c r="I17" s="1" t="s">
        <v>187</v>
      </c>
      <c r="J17" s="1"/>
      <c r="K17" s="1"/>
    </row>
    <row r="18" spans="1:21" ht="17.25" thickTop="1" thickBot="1">
      <c r="A18" s="41" t="s">
        <v>62</v>
      </c>
      <c r="B18" s="41">
        <f>SUM(B14:B17)</f>
        <v>800000</v>
      </c>
      <c r="C18" s="41">
        <f>SUM(C14:C17)</f>
        <v>130000</v>
      </c>
      <c r="E18" s="41" t="s">
        <v>62</v>
      </c>
      <c r="F18" s="41">
        <f>SUM(F14:F17)</f>
        <v>800000</v>
      </c>
      <c r="G18" s="41">
        <f>SUM(G14:G17)</f>
        <v>340500</v>
      </c>
      <c r="I18" s="41" t="s">
        <v>62</v>
      </c>
      <c r="J18" s="41">
        <f>SUM(J14:J17)</f>
        <v>700000</v>
      </c>
      <c r="K18" s="41">
        <f>SUM(K14:K17)</f>
        <v>385000</v>
      </c>
    </row>
    <row r="19" spans="1:21" ht="16.5" thickTop="1"/>
    <row r="20" spans="1:21" ht="16.5" thickBot="1"/>
    <row r="21" spans="1:21" ht="17.25" thickTop="1" thickBot="1">
      <c r="A21" s="140" t="str">
        <f>A8</f>
        <v>كيرلس هانى</v>
      </c>
      <c r="B21" s="140" t="s">
        <v>182</v>
      </c>
      <c r="C21" s="140" t="s">
        <v>160</v>
      </c>
      <c r="E21" s="140" t="str">
        <f>A9</f>
        <v>يوسف ميخائيل</v>
      </c>
      <c r="F21" s="140" t="s">
        <v>182</v>
      </c>
      <c r="G21" s="140" t="s">
        <v>160</v>
      </c>
      <c r="I21" s="140"/>
      <c r="J21" s="140" t="s">
        <v>182</v>
      </c>
      <c r="K21" s="140" t="s">
        <v>160</v>
      </c>
    </row>
    <row r="22" spans="1:21" ht="17.25" thickTop="1" thickBot="1">
      <c r="A22" s="1" t="s">
        <v>184</v>
      </c>
      <c r="B22" s="1">
        <v>500000</v>
      </c>
      <c r="C22" s="1">
        <v>130000</v>
      </c>
      <c r="E22" s="1" t="s">
        <v>184</v>
      </c>
      <c r="F22" s="1"/>
      <c r="G22" s="1"/>
      <c r="I22" s="1" t="s">
        <v>184</v>
      </c>
      <c r="J22" s="1"/>
      <c r="K22" s="1"/>
    </row>
    <row r="23" spans="1:21" ht="17.25" thickTop="1" thickBot="1">
      <c r="A23" s="1" t="s">
        <v>185</v>
      </c>
      <c r="B23" s="1"/>
      <c r="C23" s="1"/>
      <c r="E23" s="1" t="s">
        <v>185</v>
      </c>
      <c r="F23" s="1"/>
      <c r="G23" s="1"/>
      <c r="I23" s="1" t="s">
        <v>185</v>
      </c>
      <c r="J23" s="1"/>
      <c r="K23" s="1"/>
    </row>
    <row r="24" spans="1:21" ht="17.25" thickTop="1" thickBot="1">
      <c r="A24" s="1" t="s">
        <v>186</v>
      </c>
      <c r="B24" s="1"/>
      <c r="C24" s="1"/>
      <c r="E24" s="1" t="s">
        <v>186</v>
      </c>
      <c r="F24" s="1"/>
      <c r="G24" s="1"/>
      <c r="I24" s="1" t="s">
        <v>186</v>
      </c>
      <c r="J24" s="1"/>
      <c r="K24" s="1"/>
    </row>
    <row r="25" spans="1:21" ht="17.25" thickTop="1" thickBot="1">
      <c r="A25" s="1" t="s">
        <v>187</v>
      </c>
      <c r="B25" s="1"/>
      <c r="C25" s="1"/>
      <c r="E25" s="1" t="s">
        <v>187</v>
      </c>
      <c r="F25" s="1"/>
      <c r="G25" s="1"/>
      <c r="I25" s="1" t="s">
        <v>187</v>
      </c>
      <c r="J25" s="1"/>
      <c r="K25" s="1"/>
    </row>
    <row r="26" spans="1:21" ht="17.25" thickTop="1" thickBot="1">
      <c r="A26" s="41" t="s">
        <v>62</v>
      </c>
      <c r="B26" s="41">
        <f>SUM(B22:B25)</f>
        <v>500000</v>
      </c>
      <c r="C26" s="41">
        <f>SUM(C22:C25)</f>
        <v>130000</v>
      </c>
      <c r="E26" s="41" t="s">
        <v>62</v>
      </c>
      <c r="F26" s="41">
        <f>SUM(F22:F25)</f>
        <v>0</v>
      </c>
      <c r="G26" s="41">
        <f>SUM(G22:G25)</f>
        <v>0</v>
      </c>
      <c r="I26" s="41" t="s">
        <v>62</v>
      </c>
      <c r="J26" s="41">
        <f>SUM(J22:J25)</f>
        <v>0</v>
      </c>
      <c r="K26" s="41">
        <f>SUM(K22:K25)</f>
        <v>0</v>
      </c>
    </row>
    <row r="27" spans="1:21" ht="16.5" thickTop="1"/>
    <row r="28" spans="1:21" ht="16.5" thickBot="1"/>
    <row r="29" spans="1:21" s="38" customFormat="1" ht="33" thickTop="1" thickBot="1">
      <c r="A29" s="36" t="s">
        <v>66</v>
      </c>
      <c r="B29" s="36" t="s">
        <v>121</v>
      </c>
      <c r="C29" s="36" t="s">
        <v>136</v>
      </c>
      <c r="D29" s="36" t="s">
        <v>134</v>
      </c>
      <c r="E29" s="36" t="s">
        <v>54</v>
      </c>
      <c r="F29" s="36" t="s">
        <v>135</v>
      </c>
      <c r="G29" s="36" t="s">
        <v>56</v>
      </c>
      <c r="H29" s="36" t="s">
        <v>133</v>
      </c>
      <c r="I29" s="37" t="s">
        <v>58</v>
      </c>
      <c r="J29" s="37" t="s">
        <v>59</v>
      </c>
      <c r="K29" s="36" t="s">
        <v>60</v>
      </c>
      <c r="L29" s="36" t="s">
        <v>61</v>
      </c>
      <c r="M29" s="36" t="s">
        <v>57</v>
      </c>
      <c r="N29" s="36" t="s">
        <v>122</v>
      </c>
      <c r="P29" s="38" t="s">
        <v>173</v>
      </c>
      <c r="Q29" s="38" t="s">
        <v>174</v>
      </c>
      <c r="R29" s="38" t="s">
        <v>175</v>
      </c>
      <c r="S29" s="38" t="s">
        <v>176</v>
      </c>
      <c r="T29" s="38" t="s">
        <v>177</v>
      </c>
      <c r="U29" s="38" t="s">
        <v>178</v>
      </c>
    </row>
    <row r="30" spans="1:21" ht="17.25" thickTop="1" thickBot="1">
      <c r="A30" s="1" t="str">
        <f>A40</f>
        <v>جورج سليمان</v>
      </c>
      <c r="B30" s="1">
        <f>SUM(B40:B45)</f>
        <v>4250000</v>
      </c>
      <c r="C30" s="1">
        <f>COUNTIF(Bank!AF:AF,Reports!A30)</f>
        <v>6</v>
      </c>
      <c r="D30" s="1">
        <f>SUMIF(Bank!AF:AF,Reports!A30,Bank!I:I)</f>
        <v>626000</v>
      </c>
      <c r="E30" s="1">
        <f>COUNTIF('Bank Reject'!AF:AF,Reports!A30)</f>
        <v>0</v>
      </c>
      <c r="F30" s="1">
        <f>SUMIF('Bank Reject'!AF:AF,Reports!A30,'Bank Reject'!I:I)</f>
        <v>0</v>
      </c>
      <c r="G30" s="1">
        <f>COUNTIF(Transfer!AF:AF,Reports!A30)</f>
        <v>1</v>
      </c>
      <c r="H30" s="1">
        <f>SUMIF(Transfer!AF:AF,Reports!A30,Transfer!Z:Z)</f>
        <v>130000</v>
      </c>
      <c r="I30" s="39">
        <f t="shared" ref="I30:J36" si="3">C30+E30+G30</f>
        <v>7</v>
      </c>
      <c r="J30" s="39">
        <f t="shared" si="3"/>
        <v>756000</v>
      </c>
      <c r="K30" s="1">
        <f>COUNTIF('Membership No.'!AF:AF,Reports!A30)</f>
        <v>1</v>
      </c>
      <c r="L30" s="1">
        <f>SUMIF('Membership No.'!AF:AF,Reports!A30,'Membership No.'!Z:Z)</f>
        <v>130000</v>
      </c>
      <c r="M30" s="1">
        <f>COUNTIF(Hold!AF:AF,Reports!A30)</f>
        <v>21</v>
      </c>
      <c r="N30" s="1">
        <f>SUMIF(Hold!AF:AF,Reports!A30,Hold!I:I)</f>
        <v>2377500</v>
      </c>
      <c r="O30" s="40">
        <f>H30/B30</f>
        <v>3.0588235294117649E-2</v>
      </c>
      <c r="P30" s="16">
        <f>COUNTIFS(Transfer!AF:AF,Reports!A30,Transfer!AH:AH,Reports!A113)</f>
        <v>1</v>
      </c>
      <c r="Q30" s="16">
        <f>SUMIFS(Transfer!Z:Z,Transfer!AF:AF,Reports!A30,Transfer!AH:AH,Reports!A113)</f>
        <v>130000</v>
      </c>
      <c r="R30" s="16">
        <f>COUNTIFS(Transfer!AF:AF,Reports!A30,Transfer!AH:AH,Reports!A114)</f>
        <v>0</v>
      </c>
      <c r="S30" s="16">
        <f>SUMIFS(Transfer!Z:Z,Transfer!AF:AF,Reports!A30,Transfer!AH:AH,Reports!A114)</f>
        <v>0</v>
      </c>
      <c r="T30" s="16">
        <f>COUNTIFS(Transfer!AF:AF,Reports!A30,Transfer!AH:AH,Reports!A115)</f>
        <v>0</v>
      </c>
      <c r="U30" s="16">
        <f>SUMIFS(Transfer!Z:Z,Transfer!AF:AF,Reports!A30,Transfer!AH:AH,Reports!A115)</f>
        <v>0</v>
      </c>
    </row>
    <row r="31" spans="1:21" ht="17.25" thickTop="1" thickBot="1">
      <c r="A31" s="1" t="str">
        <f>A46</f>
        <v>سامح جورج</v>
      </c>
      <c r="B31" s="1">
        <f>SUM(B46:B51)</f>
        <v>4250000</v>
      </c>
      <c r="C31" s="1">
        <f>COUNTIF(Bank!AF:AF,Reports!A31)</f>
        <v>2</v>
      </c>
      <c r="D31" s="1">
        <f>SUMIF(Bank!AF:AF,Reports!A31,Bank!I:I)</f>
        <v>130000</v>
      </c>
      <c r="E31" s="1">
        <f>COUNTIF('Bank Reject'!AF:AF,Reports!A31)</f>
        <v>0</v>
      </c>
      <c r="F31" s="1">
        <f>SUMIF('Bank Reject'!AF:AF,Reports!A31,'Bank Reject'!I:I)</f>
        <v>0</v>
      </c>
      <c r="G31" s="1">
        <f>COUNTIF(Transfer!AF:AF,Reports!A31)</f>
        <v>2</v>
      </c>
      <c r="H31" s="1">
        <f>SUMIF(Transfer!AF:AF,Reports!A31,Transfer!Z:Z)</f>
        <v>180000</v>
      </c>
      <c r="I31" s="39">
        <f t="shared" si="3"/>
        <v>4</v>
      </c>
      <c r="J31" s="39">
        <f t="shared" si="3"/>
        <v>310000</v>
      </c>
      <c r="K31" s="1">
        <f>COUNTIF('Membership No.'!AF:AF,Reports!A31)</f>
        <v>2</v>
      </c>
      <c r="L31" s="1">
        <f>SUMIF('Membership No.'!AF:AF,Reports!A31,'Membership No.'!Z:Z)</f>
        <v>180000</v>
      </c>
      <c r="M31" s="1">
        <f>COUNTIF(Hold!AF:AF,Reports!A31)</f>
        <v>17</v>
      </c>
      <c r="N31" s="1">
        <f>SUMIF(Hold!AF:AF,Reports!A31,Hold!I:I)</f>
        <v>1735500</v>
      </c>
      <c r="O31" s="40">
        <f t="shared" ref="O31:O84" si="4">H31/B31</f>
        <v>4.2352941176470586E-2</v>
      </c>
      <c r="P31" s="16">
        <f>COUNTIFS(Transfer!AF:AF,Reports!A31,Transfer!AH:AH,Reports!A113)</f>
        <v>1</v>
      </c>
      <c r="Q31" s="16">
        <f>SUMIFS(Transfer!Z:Z,Transfer!AF:AF,Reports!A31,Transfer!AH:AH,Reports!A113)</f>
        <v>60000</v>
      </c>
      <c r="R31" s="16">
        <f>COUNTIFS(Transfer!AF:AF,Reports!A31,Transfer!AH:AH,Reports!A114)</f>
        <v>0</v>
      </c>
      <c r="S31" s="16">
        <f>SUMIFS(Transfer!Z:Z,Transfer!AF:AF,Reports!A31,Transfer!AH:AH,Reports!A114)</f>
        <v>0</v>
      </c>
      <c r="T31" s="16">
        <f>COUNTIFS(Transfer!AF:AF,Reports!A31,Transfer!AH:AH,Reports!A115)</f>
        <v>1</v>
      </c>
      <c r="U31" s="16">
        <f>SUMIFS(Transfer!Z:Z,Transfer!AF:AF,Reports!A31,Transfer!AH:AH,Reports!A115)</f>
        <v>120000</v>
      </c>
    </row>
    <row r="32" spans="1:21" ht="17.25" thickTop="1" thickBot="1">
      <c r="A32" s="1" t="str">
        <f>A52</f>
        <v>طارق محمد</v>
      </c>
      <c r="B32" s="1">
        <f>SUM(B52:B57)</f>
        <v>3700000</v>
      </c>
      <c r="C32" s="1">
        <f>COUNTIF(Bank!AF:AF,Reports!A32)</f>
        <v>0</v>
      </c>
      <c r="D32" s="1">
        <f>SUMIF(Bank!AF:AF,Reports!A32,Bank!I:I)</f>
        <v>0</v>
      </c>
      <c r="E32" s="1">
        <f>COUNTIF('Bank Reject'!AF:AF,Reports!A32)</f>
        <v>0</v>
      </c>
      <c r="F32" s="1">
        <f>SUMIF('Bank Reject'!AF:AF,Reports!A32,'Bank Reject'!I:I)</f>
        <v>0</v>
      </c>
      <c r="G32" s="1">
        <f>COUNTIF(Transfer!AF:AF,Reports!A32)</f>
        <v>3</v>
      </c>
      <c r="H32" s="1">
        <f>SUMIF(Transfer!AF:AF,Reports!A32,Transfer!Z:Z)</f>
        <v>375000</v>
      </c>
      <c r="I32" s="39">
        <f t="shared" si="3"/>
        <v>3</v>
      </c>
      <c r="J32" s="39">
        <f t="shared" si="3"/>
        <v>375000</v>
      </c>
      <c r="K32" s="1">
        <f>COUNTIF('Membership No.'!AF:AF,Reports!A32)</f>
        <v>3</v>
      </c>
      <c r="L32" s="1">
        <f>SUMIF('Membership No.'!AF:AF,Reports!A32,'Membership No.'!Z:Z)</f>
        <v>375000</v>
      </c>
      <c r="M32" s="1">
        <f>COUNTIF(Hold!AF:AF,Reports!A32)</f>
        <v>12</v>
      </c>
      <c r="N32" s="1">
        <f>SUMIF(Hold!AF:AF,Reports!A32,Hold!I:I)</f>
        <v>1383500</v>
      </c>
      <c r="O32" s="40">
        <f t="shared" si="4"/>
        <v>0.10135135135135136</v>
      </c>
      <c r="P32" s="16">
        <f>COUNTIFS(Transfer!AF:AF,Reports!A32,Transfer!AH:AH,Reports!A113)</f>
        <v>1</v>
      </c>
      <c r="Q32" s="16">
        <f>SUMIFS(Transfer!Z:Z,Transfer!AF:AF,Reports!A32,Transfer!AH:AH,Reports!A113)</f>
        <v>130000</v>
      </c>
      <c r="R32" s="16">
        <f>COUNTIFS(Transfer!AF:AF,Reports!A32,Transfer!AH:AH,Reports!A114)</f>
        <v>0</v>
      </c>
      <c r="S32" s="16">
        <f>SUMIFS(Transfer!Z:Z,Transfer!AF:AF,Reports!A32,Transfer!AH:AH,Reports!A114)</f>
        <v>0</v>
      </c>
      <c r="T32" s="16">
        <f>COUNTIFS(Transfer!AF:AF,Reports!A32,Transfer!AH:AH,Reports!A115)</f>
        <v>2</v>
      </c>
      <c r="U32" s="16">
        <f>SUMIFS(Transfer!Z:Z,Transfer!AF:AF,Reports!A32,Transfer!AH:AH,Reports!A115)</f>
        <v>245000</v>
      </c>
    </row>
    <row r="33" spans="1:21" ht="17.25" thickTop="1" thickBot="1">
      <c r="A33" s="1" t="str">
        <f>A58</f>
        <v>كيرلس هانى</v>
      </c>
      <c r="B33" s="1">
        <f>SUM(B58:B63)</f>
        <v>2550000</v>
      </c>
      <c r="C33" s="1">
        <f>COUNTIF(Bank!AF:AF,Reports!A33)</f>
        <v>2</v>
      </c>
      <c r="D33" s="1">
        <f>SUMIF(Bank!AF:AF,Reports!A33,Bank!I:I)</f>
        <v>248750</v>
      </c>
      <c r="E33" s="1">
        <f>COUNTIF('Bank Reject'!AF:AF,Reports!A33)</f>
        <v>2</v>
      </c>
      <c r="F33" s="1">
        <f>SUMIF('Bank Reject'!AF:AF,Reports!A33,'Bank Reject'!I:I)</f>
        <v>140000</v>
      </c>
      <c r="G33" s="1">
        <f>COUNTIF(Transfer!AF:AF,Reports!A33)</f>
        <v>0</v>
      </c>
      <c r="H33" s="1">
        <f>SUMIF(Transfer!AF:AF,Reports!A33,Transfer!Z:Z)</f>
        <v>0</v>
      </c>
      <c r="I33" s="39">
        <f t="shared" si="3"/>
        <v>4</v>
      </c>
      <c r="J33" s="39">
        <f t="shared" si="3"/>
        <v>388750</v>
      </c>
      <c r="K33" s="1">
        <f>COUNTIF('Membership No.'!AF:AF,Reports!A33)</f>
        <v>0</v>
      </c>
      <c r="L33" s="1">
        <f>SUMIF('Membership No.'!AF:AF,Reports!A33,'Membership No.'!Z:Z)</f>
        <v>0</v>
      </c>
      <c r="M33" s="1">
        <f>COUNTIF(Hold!AF:AF,Reports!A33)</f>
        <v>9</v>
      </c>
      <c r="N33" s="1">
        <f>SUMIF(Hold!AF:AF,Reports!A33,Hold!I:I)</f>
        <v>1060000</v>
      </c>
      <c r="O33" s="40">
        <f t="shared" si="4"/>
        <v>0</v>
      </c>
      <c r="P33" s="16">
        <f>COUNTIFS(Transfer!AF:AF,Reports!A33,Transfer!AH:AH,Reports!A113)</f>
        <v>0</v>
      </c>
      <c r="Q33" s="16">
        <f>SUMIFS(Transfer!Z:Z,Transfer!AF:AF,Reports!A33,Transfer!AH:AH,Reports!A113)</f>
        <v>0</v>
      </c>
      <c r="R33" s="16">
        <f>COUNTIFS(Transfer!AF:AF,Reports!A33,Transfer!AH:AH,Reports!A114)</f>
        <v>0</v>
      </c>
      <c r="S33" s="16">
        <f>SUMIFS(Transfer!Z:Z,Transfer!AF:AF,Reports!A33,Transfer!AH:AH,Reports!A114)</f>
        <v>0</v>
      </c>
      <c r="T33" s="16">
        <f>COUNTIFS(Transfer!AF:AF,Reports!A33,Transfer!AH:AH,Reports!A115)</f>
        <v>0</v>
      </c>
      <c r="U33" s="16">
        <f>SUMIFS(Transfer!Z:Z,Transfer!AF:AF,Reports!A33,Transfer!AH:AH,Reports!A115)</f>
        <v>0</v>
      </c>
    </row>
    <row r="34" spans="1:21" ht="17.25" thickTop="1" thickBot="1">
      <c r="A34" s="1" t="str">
        <f>A64</f>
        <v>يوسف ميخائيل</v>
      </c>
      <c r="B34" s="1">
        <f>SUM(B64:B69)</f>
        <v>0</v>
      </c>
      <c r="C34" s="1">
        <f>COUNTIF(Bank!AF:AF,Reports!A34)</f>
        <v>0</v>
      </c>
      <c r="D34" s="1">
        <f>SUMIF(Bank!AF:AF,Reports!A34,Bank!I:I)</f>
        <v>0</v>
      </c>
      <c r="E34" s="1">
        <f>COUNTIF('Bank Reject'!AF:AF,Reports!A34)</f>
        <v>0</v>
      </c>
      <c r="F34" s="1">
        <f>SUMIF('Bank Reject'!AF:AF,Reports!A34,'Bank Reject'!I:I)</f>
        <v>0</v>
      </c>
      <c r="G34" s="1">
        <f>COUNTIF(Transfer!AF:AF,Reports!A34)</f>
        <v>0</v>
      </c>
      <c r="H34" s="1">
        <f>SUMIF(Transfer!AF:AF,Reports!A34,Transfer!Z:Z)</f>
        <v>0</v>
      </c>
      <c r="I34" s="39">
        <f t="shared" si="3"/>
        <v>0</v>
      </c>
      <c r="J34" s="39">
        <f t="shared" si="3"/>
        <v>0</v>
      </c>
      <c r="K34" s="1">
        <f>COUNTIF('Membership No.'!AF:AF,Reports!A34)</f>
        <v>0</v>
      </c>
      <c r="L34" s="1">
        <f>SUMIF('Membership No.'!AF:AF,Reports!A34,'Membership No.'!Z:Z)</f>
        <v>0</v>
      </c>
      <c r="M34" s="1">
        <f>COUNTIF(Hold!AF:AF,Reports!A34)</f>
        <v>2</v>
      </c>
      <c r="N34" s="1">
        <f>SUMIF(Hold!AF:AF,Reports!A34,Hold!I:I)</f>
        <v>195000</v>
      </c>
      <c r="O34" s="40" t="e">
        <f t="shared" si="4"/>
        <v>#DIV/0!</v>
      </c>
      <c r="P34" s="16">
        <f>COUNTIFS(Transfer!AF:AF,Reports!A34,Transfer!AH:AH,Reports!A113)</f>
        <v>0</v>
      </c>
      <c r="Q34" s="16">
        <f>SUMIFS(Transfer!Z:Z,Transfer!AF:AF,Reports!A34,Transfer!AH:AH,Reports!A113)</f>
        <v>0</v>
      </c>
      <c r="R34" s="16">
        <f>COUNTIFS(Transfer!AF:AF,Reports!A34,Transfer!AH:AH,Reports!A114)</f>
        <v>0</v>
      </c>
      <c r="S34" s="16">
        <f>SUMIFS(Transfer!Z:Z,Transfer!AF:AF,Reports!A34,Transfer!AH:AH,Reports!A114)</f>
        <v>0</v>
      </c>
      <c r="T34" s="16">
        <f>COUNTIFS(Transfer!AF:AF,Reports!A34,Transfer!AH:AH,Reports!A115)</f>
        <v>0</v>
      </c>
      <c r="U34" s="16">
        <f>SUMIFS(Transfer!Z:Z,Transfer!AF:AF,Reports!A34,Transfer!AH:AH,Reports!A115)</f>
        <v>0</v>
      </c>
    </row>
    <row r="35" spans="1:21" ht="17.25" thickTop="1" thickBot="1">
      <c r="A35" s="1" t="str">
        <f>A70</f>
        <v>W. Card</v>
      </c>
      <c r="B35" s="1">
        <f>SUM(B70:B76)</f>
        <v>0</v>
      </c>
      <c r="C35" s="1">
        <f>COUNTIF(Bank!AF:AF,Reports!A35)</f>
        <v>0</v>
      </c>
      <c r="D35" s="1">
        <f>SUMIF(Bank!AF:AF,Reports!A35,Bank!I:I)</f>
        <v>0</v>
      </c>
      <c r="E35" s="1">
        <f>COUNTIF('Bank Reject'!AF:AF,Reports!A35)</f>
        <v>0</v>
      </c>
      <c r="F35" s="1">
        <f>SUMIF('Bank Reject'!AF:AF,Reports!A35,'Bank Reject'!I:I)</f>
        <v>0</v>
      </c>
      <c r="G35" s="1">
        <f>COUNTIF(Transfer!AF:AF,Reports!A35)</f>
        <v>0</v>
      </c>
      <c r="H35" s="1">
        <f>SUMIF(Transfer!AF:AF,Reports!A35,Transfer!Z:Z)</f>
        <v>0</v>
      </c>
      <c r="I35" s="39">
        <f t="shared" si="3"/>
        <v>0</v>
      </c>
      <c r="J35" s="39">
        <f t="shared" si="3"/>
        <v>0</v>
      </c>
      <c r="K35" s="1">
        <f>COUNTIF('Membership No.'!AF:AF,Reports!A35)</f>
        <v>0</v>
      </c>
      <c r="L35" s="1">
        <f>SUMIF('Membership No.'!AF:AF,Reports!A35,'Membership No.'!Z:Z)</f>
        <v>0</v>
      </c>
      <c r="M35" s="1">
        <f>COUNTIF(Hold!AF:AF,Reports!A35)</f>
        <v>1</v>
      </c>
      <c r="N35" s="1">
        <f>SUMIF(Hold!AF:AF,Reports!A35,Hold!I:I)</f>
        <v>125000</v>
      </c>
      <c r="O35" s="40" t="e">
        <f t="shared" si="4"/>
        <v>#DIV/0!</v>
      </c>
      <c r="P35" s="16">
        <f>COUNTIFS(Transfer!AF:AF,Reports!A35,Transfer!AH:AH,Reports!A113)</f>
        <v>0</v>
      </c>
      <c r="Q35" s="16">
        <f>SUMIFS(Transfer!Z:Z,Transfer!AF:AF,Reports!A35,Transfer!AH:AH,Reports!A113)</f>
        <v>0</v>
      </c>
      <c r="R35" s="16">
        <f>COUNTIFS(Transfer!AF:AF,Reports!A35,Transfer!AH:AH,Reports!A114)</f>
        <v>0</v>
      </c>
      <c r="S35" s="16">
        <f>SUMIFS(Transfer!Z:Z,Transfer!AF:AF,Reports!A35,Transfer!AH:AH,Reports!A114)</f>
        <v>0</v>
      </c>
      <c r="T35" s="16">
        <f>COUNTIFS(Transfer!AF:AF,Reports!A35,Transfer!AH:AH,Reports!A115)</f>
        <v>0</v>
      </c>
      <c r="U35" s="16">
        <f>SUMIFS(Transfer!Z:Z,Transfer!AF:AF,Reports!A35,Transfer!AH:AH,Reports!A115)</f>
        <v>0</v>
      </c>
    </row>
    <row r="36" spans="1:21" ht="17.25" thickTop="1" thickBot="1">
      <c r="A36" s="1">
        <f>A77</f>
        <v>0</v>
      </c>
      <c r="B36" s="1">
        <f>SUM(B77:B83)</f>
        <v>0</v>
      </c>
      <c r="C36" s="1">
        <f>COUNTIF(Bank!AF:AF,Reports!A36)</f>
        <v>0</v>
      </c>
      <c r="D36" s="1">
        <f>SUMIF(Bank!AF:AF,Reports!A36,Bank!I:I)</f>
        <v>0</v>
      </c>
      <c r="E36" s="1">
        <f>COUNTIF('Bank Reject'!AF:AF,Reports!A36)</f>
        <v>0</v>
      </c>
      <c r="F36" s="1">
        <f>SUMIF('Bank Reject'!AF:AF,Reports!A36,'Bank Reject'!I:I)</f>
        <v>0</v>
      </c>
      <c r="G36" s="1">
        <f>COUNTIF(Transfer!AF:AF,Reports!A36)</f>
        <v>0</v>
      </c>
      <c r="H36" s="1">
        <f>SUMIF(Transfer!AF:AF,Reports!A36,Transfer!Z:Z)</f>
        <v>0</v>
      </c>
      <c r="I36" s="39">
        <f t="shared" si="3"/>
        <v>0</v>
      </c>
      <c r="J36" s="39">
        <f t="shared" si="3"/>
        <v>0</v>
      </c>
      <c r="K36" s="1">
        <f>COUNTIF('Membership No.'!AF:AF,Reports!A36)</f>
        <v>0</v>
      </c>
      <c r="L36" s="1">
        <f>SUMIF('Membership No.'!AF:AF,Reports!A36,'Membership No.'!Z:Z)</f>
        <v>0</v>
      </c>
      <c r="M36" s="1">
        <f>COUNTIF(Hold!AF:AF,Reports!A36)</f>
        <v>0</v>
      </c>
      <c r="N36" s="1">
        <f>SUMIF(Hold!AF:AF,Reports!A36,Hold!I:I)</f>
        <v>0</v>
      </c>
      <c r="O36" s="40" t="e">
        <f t="shared" si="4"/>
        <v>#DIV/0!</v>
      </c>
      <c r="P36" s="16">
        <f>COUNTIFS(Transfer!AF:AF,Reports!A36,Transfer!AH:AH,Reports!A113)</f>
        <v>0</v>
      </c>
      <c r="Q36" s="16">
        <f>SUMIFS(Transfer!Z:Z,Transfer!AF:AF,Reports!A36,Transfer!AH:AH,Reports!A113)</f>
        <v>0</v>
      </c>
      <c r="R36" s="16">
        <f>COUNTIFS(Transfer!AF:AF,Reports!A36,Transfer!AH:AH,Reports!A114)</f>
        <v>0</v>
      </c>
      <c r="S36" s="16">
        <f>SUMIFS(Transfer!Z:Z,Transfer!AF:AF,Reports!A36,Transfer!AH:AH,Reports!A114)</f>
        <v>0</v>
      </c>
      <c r="T36" s="16">
        <f>COUNTIFS(Transfer!AF:AF,Reports!A36,Transfer!AH:AH,Reports!A115)</f>
        <v>0</v>
      </c>
      <c r="U36" s="16">
        <f>SUMIFS(Transfer!Z:Z,Transfer!AF:AF,Reports!A36,Transfer!AH:AH,Reports!A115)</f>
        <v>0</v>
      </c>
    </row>
    <row r="37" spans="1:21" ht="17.25" thickTop="1" thickBot="1">
      <c r="A37" s="41" t="s">
        <v>62</v>
      </c>
      <c r="B37" s="41">
        <f t="shared" ref="B37:G37" si="5">SUM(B30:B36)</f>
        <v>14750000</v>
      </c>
      <c r="C37" s="41">
        <f t="shared" si="5"/>
        <v>10</v>
      </c>
      <c r="D37" s="41">
        <f t="shared" si="5"/>
        <v>1004750</v>
      </c>
      <c r="E37" s="41">
        <f t="shared" si="5"/>
        <v>2</v>
      </c>
      <c r="F37" s="41">
        <f t="shared" si="5"/>
        <v>140000</v>
      </c>
      <c r="G37" s="41">
        <f t="shared" si="5"/>
        <v>6</v>
      </c>
      <c r="H37" s="41">
        <f t="shared" ref="H37:N37" si="6">SUM(H30:H36)</f>
        <v>685000</v>
      </c>
      <c r="I37" s="42">
        <f t="shared" si="6"/>
        <v>18</v>
      </c>
      <c r="J37" s="42">
        <f t="shared" si="6"/>
        <v>1829750</v>
      </c>
      <c r="K37" s="41">
        <f t="shared" si="6"/>
        <v>6</v>
      </c>
      <c r="L37" s="41">
        <f t="shared" si="6"/>
        <v>685000</v>
      </c>
      <c r="M37" s="41">
        <f t="shared" si="6"/>
        <v>62</v>
      </c>
      <c r="N37" s="41">
        <f t="shared" si="6"/>
        <v>6876500</v>
      </c>
      <c r="O37" s="40">
        <f t="shared" si="4"/>
        <v>4.6440677966101698E-2</v>
      </c>
    </row>
    <row r="38" spans="1:21" ht="17.25" thickTop="1" thickBot="1">
      <c r="H38" s="16"/>
      <c r="J38" s="17"/>
      <c r="O38" s="43"/>
    </row>
    <row r="39" spans="1:21" s="38" customFormat="1" ht="33" thickTop="1" thickBot="1">
      <c r="A39" s="36" t="s">
        <v>65</v>
      </c>
      <c r="B39" s="36" t="s">
        <v>121</v>
      </c>
      <c r="C39" s="36" t="s">
        <v>136</v>
      </c>
      <c r="D39" s="36" t="s">
        <v>134</v>
      </c>
      <c r="E39" s="36" t="s">
        <v>54</v>
      </c>
      <c r="F39" s="36" t="s">
        <v>135</v>
      </c>
      <c r="G39" s="36" t="s">
        <v>56</v>
      </c>
      <c r="H39" s="36" t="s">
        <v>133</v>
      </c>
      <c r="I39" s="37" t="s">
        <v>58</v>
      </c>
      <c r="J39" s="37" t="s">
        <v>59</v>
      </c>
      <c r="K39" s="36" t="s">
        <v>60</v>
      </c>
      <c r="L39" s="36" t="s">
        <v>61</v>
      </c>
      <c r="M39" s="36" t="s">
        <v>57</v>
      </c>
      <c r="N39" s="36" t="s">
        <v>122</v>
      </c>
      <c r="O39" s="44"/>
    </row>
    <row r="40" spans="1:21" s="47" customFormat="1" ht="17.25" thickTop="1" thickBot="1">
      <c r="A40" s="45" t="s">
        <v>286</v>
      </c>
      <c r="B40" s="45"/>
      <c r="C40" s="45">
        <f>COUNTIF(Bank!AE:AE,Reports!A40)</f>
        <v>0</v>
      </c>
      <c r="D40" s="45">
        <f>SUMIF(Bank!AE:AE,Reports!A40,Bank!I:I)</f>
        <v>0</v>
      </c>
      <c r="E40" s="45">
        <f>COUNTIF('Bank Reject'!AE:AE,Reports!A40)</f>
        <v>0</v>
      </c>
      <c r="F40" s="45">
        <f>SUMIF('Bank Reject'!AE:AE,Reports!A40,'Bank Reject'!I:I)</f>
        <v>0</v>
      </c>
      <c r="G40" s="45">
        <f>COUNTIF(Transfer!AE:AE,Reports!A40)</f>
        <v>0</v>
      </c>
      <c r="H40" s="45">
        <f>SUMIF(Transfer!AE:AE,Reports!A40,Transfer!Z:Z)</f>
        <v>0</v>
      </c>
      <c r="I40" s="39">
        <f t="shared" ref="I40:I83" si="7">C40+E40+G40</f>
        <v>0</v>
      </c>
      <c r="J40" s="39">
        <f t="shared" ref="J40:J83" si="8">D40+F40+H40</f>
        <v>0</v>
      </c>
      <c r="K40" s="45">
        <f>COUNTIF('Membership No.'!AE:AE,Reports!A40)</f>
        <v>0</v>
      </c>
      <c r="L40" s="45">
        <f>SUMIF('Membership No.'!AE:AE,Reports!A40,'Membership No.'!Z:Z)</f>
        <v>0</v>
      </c>
      <c r="M40" s="45">
        <f>COUNTIF(Hold!AE:AE,Reports!A40)</f>
        <v>0</v>
      </c>
      <c r="N40" s="45">
        <f>SUMIF(Hold!AE:AE,Reports!A40,Hold!I:I)</f>
        <v>0</v>
      </c>
      <c r="O40" s="46"/>
    </row>
    <row r="41" spans="1:21" ht="17.25" thickTop="1" thickBot="1">
      <c r="A41" s="1" t="s">
        <v>285</v>
      </c>
      <c r="B41" s="1">
        <v>850000</v>
      </c>
      <c r="C41" s="1">
        <f>COUNTIF(Bank!AE:AE,Reports!A41)</f>
        <v>3</v>
      </c>
      <c r="D41" s="1">
        <f>SUMIF(Bank!AE:AE,Reports!A41,Bank!I:I)</f>
        <v>265000</v>
      </c>
      <c r="E41" s="1">
        <f>COUNTIF('Bank Reject'!AE:AE,Reports!A41)</f>
        <v>0</v>
      </c>
      <c r="F41" s="1">
        <f>SUMIF('Bank Reject'!AE:AE,Reports!A41,'Bank Reject'!I:I)</f>
        <v>0</v>
      </c>
      <c r="G41" s="1">
        <f>COUNTIF(Transfer!AE:AE,Reports!A41)</f>
        <v>0</v>
      </c>
      <c r="H41" s="1">
        <f>SUMIF(Transfer!AE:AE,Reports!A41,Transfer!Z:Z)</f>
        <v>0</v>
      </c>
      <c r="I41" s="39">
        <f t="shared" si="7"/>
        <v>3</v>
      </c>
      <c r="J41" s="39">
        <f t="shared" si="8"/>
        <v>265000</v>
      </c>
      <c r="K41" s="1">
        <f>COUNTIF('Membership No.'!AE:AE,Reports!A41)</f>
        <v>0</v>
      </c>
      <c r="L41" s="1">
        <f>SUMIF('Membership No.'!AE:AE,Reports!A41,'Membership No.'!Z:Z)</f>
        <v>0</v>
      </c>
      <c r="M41" s="1">
        <f>COUNTIF(Hold!AE:AE,Reports!A41)</f>
        <v>9</v>
      </c>
      <c r="N41" s="1">
        <f>SUMIF(Hold!AE:AE,Reports!A41,Hold!I:I)</f>
        <v>959250</v>
      </c>
      <c r="O41" s="40">
        <f t="shared" si="4"/>
        <v>0</v>
      </c>
    </row>
    <row r="42" spans="1:21" ht="17.25" thickTop="1" thickBot="1">
      <c r="A42" s="1" t="s">
        <v>407</v>
      </c>
      <c r="B42" s="1">
        <v>850000</v>
      </c>
      <c r="C42" s="1">
        <f>COUNTIF(Bank!AE:AE,Reports!A42)</f>
        <v>0</v>
      </c>
      <c r="D42" s="1">
        <f>SUMIF(Bank!AE:AE,Reports!A42,Bank!I:I)</f>
        <v>0</v>
      </c>
      <c r="E42" s="1">
        <f>COUNTIF('Bank Reject'!AE:AE,Reports!A42)</f>
        <v>0</v>
      </c>
      <c r="F42" s="1">
        <f>SUMIF('Bank Reject'!AE:AE,Reports!A42,'Bank Reject'!I:I)</f>
        <v>0</v>
      </c>
      <c r="G42" s="1">
        <f>COUNTIF(Transfer!AE:AE,Reports!A42)</f>
        <v>1</v>
      </c>
      <c r="H42" s="1">
        <f>SUMIF(Transfer!AE:AE,Reports!A42,Transfer!Z:Z)</f>
        <v>130000</v>
      </c>
      <c r="I42" s="39">
        <f t="shared" si="7"/>
        <v>1</v>
      </c>
      <c r="J42" s="39">
        <f t="shared" si="8"/>
        <v>130000</v>
      </c>
      <c r="K42" s="1">
        <f>COUNTIF('Membership No.'!AE:AE,Reports!A42)</f>
        <v>1</v>
      </c>
      <c r="L42" s="1">
        <f>SUMIF('Membership No.'!AE:AE,Reports!A42,'Membership No.'!Z:Z)</f>
        <v>130000</v>
      </c>
      <c r="M42" s="1">
        <f>COUNTIF(Hold!AE:AE,Reports!A42)</f>
        <v>1</v>
      </c>
      <c r="N42" s="1">
        <f>SUMIF(Hold!AE:AE,Reports!A42,Hold!I:I)</f>
        <v>118750</v>
      </c>
      <c r="O42" s="40">
        <f t="shared" si="4"/>
        <v>0.15294117647058825</v>
      </c>
    </row>
    <row r="43" spans="1:21" ht="17.25" thickTop="1" thickBot="1">
      <c r="A43" s="1" t="s">
        <v>337</v>
      </c>
      <c r="B43" s="1">
        <v>850000</v>
      </c>
      <c r="C43" s="1">
        <f>COUNTIF(Bank!AE:AE,Reports!A43)</f>
        <v>0</v>
      </c>
      <c r="D43" s="1">
        <f>SUMIF(Bank!AE:AE,Reports!A43,Bank!I:I)</f>
        <v>0</v>
      </c>
      <c r="E43" s="1">
        <f>COUNTIF('Bank Reject'!AE:AE,Reports!A43)</f>
        <v>0</v>
      </c>
      <c r="F43" s="1">
        <f>SUMIF('Bank Reject'!AE:AE,Reports!A43,'Bank Reject'!I:I)</f>
        <v>0</v>
      </c>
      <c r="G43" s="1">
        <f>COUNTIF(Transfer!AE:AE,Reports!A43)</f>
        <v>0</v>
      </c>
      <c r="H43" s="1">
        <f>SUMIF(Transfer!AE:AE,Reports!A43,Transfer!Z:Z)</f>
        <v>0</v>
      </c>
      <c r="I43" s="39">
        <f t="shared" si="7"/>
        <v>0</v>
      </c>
      <c r="J43" s="39">
        <f t="shared" si="8"/>
        <v>0</v>
      </c>
      <c r="K43" s="1">
        <f>COUNTIF('Membership No.'!AE:AE,Reports!A43)</f>
        <v>0</v>
      </c>
      <c r="L43" s="1">
        <f>SUMIF('Membership No.'!AE:AE,Reports!A43,'Membership No.'!Z:Z)</f>
        <v>0</v>
      </c>
      <c r="M43" s="1">
        <f>COUNTIF(Hold!AE:AE,Reports!A43)</f>
        <v>2</v>
      </c>
      <c r="N43" s="1">
        <f>SUMIF(Hold!AE:AE,Reports!A43,Hold!I:I)</f>
        <v>250000</v>
      </c>
      <c r="O43" s="40">
        <f t="shared" si="4"/>
        <v>0</v>
      </c>
    </row>
    <row r="44" spans="1:21" ht="17.25" thickTop="1" thickBot="1">
      <c r="A44" s="1" t="s">
        <v>338</v>
      </c>
      <c r="B44" s="1">
        <v>850000</v>
      </c>
      <c r="C44" s="1">
        <f>COUNTIF(Bank!AE:AE,Reports!A44)</f>
        <v>2</v>
      </c>
      <c r="D44" s="1">
        <f>SUMIF(Bank!AE:AE,Reports!A44,Bank!I:I)</f>
        <v>247000</v>
      </c>
      <c r="E44" s="1">
        <f>COUNTIF('Bank Reject'!AE:AE,Reports!A44)</f>
        <v>0</v>
      </c>
      <c r="F44" s="1">
        <f>SUMIF('Bank Reject'!AE:AE,Reports!A44,'Bank Reject'!I:I)</f>
        <v>0</v>
      </c>
      <c r="G44" s="1">
        <f>COUNTIF(Transfer!AE:AE,Reports!A44)</f>
        <v>0</v>
      </c>
      <c r="H44" s="1">
        <f>SUMIF(Transfer!AE:AE,Reports!A44,Transfer!Z:Z)</f>
        <v>0</v>
      </c>
      <c r="I44" s="39">
        <f t="shared" si="7"/>
        <v>2</v>
      </c>
      <c r="J44" s="39">
        <f t="shared" si="8"/>
        <v>247000</v>
      </c>
      <c r="K44" s="1">
        <f>COUNTIF('Membership No.'!AE:AE,Reports!A44)</f>
        <v>0</v>
      </c>
      <c r="L44" s="1">
        <f>SUMIF('Membership No.'!AE:AE,Reports!A44,'Membership No.'!Z:Z)</f>
        <v>0</v>
      </c>
      <c r="M44" s="1">
        <f>COUNTIF(Hold!AE:AE,Reports!A44)</f>
        <v>3</v>
      </c>
      <c r="N44" s="1">
        <f>SUMIF(Hold!AE:AE,Reports!A44,Hold!I:I)</f>
        <v>353500</v>
      </c>
      <c r="O44" s="40">
        <f t="shared" si="4"/>
        <v>0</v>
      </c>
    </row>
    <row r="45" spans="1:21" ht="17.25" thickTop="1" thickBot="1">
      <c r="A45" s="1" t="s">
        <v>327</v>
      </c>
      <c r="B45" s="1">
        <v>850000</v>
      </c>
      <c r="C45" s="1">
        <f>COUNTIF(Bank!AE:AE,Reports!A45)</f>
        <v>1</v>
      </c>
      <c r="D45" s="1">
        <f>SUMIF(Bank!AE:AE,Reports!A45,Bank!I:I)</f>
        <v>114000</v>
      </c>
      <c r="E45" s="1">
        <f>COUNTIF('Bank Reject'!AE:AE,Reports!A45)</f>
        <v>0</v>
      </c>
      <c r="F45" s="1">
        <f>SUMIF('Bank Reject'!AE:AE,Reports!A45,'Bank Reject'!I:I)</f>
        <v>0</v>
      </c>
      <c r="G45" s="1">
        <f>COUNTIF(Transfer!AE:AE,Reports!A45)</f>
        <v>0</v>
      </c>
      <c r="H45" s="1">
        <f>SUMIF(Transfer!AE:AE,Reports!A45,Transfer!Z:Z)</f>
        <v>0</v>
      </c>
      <c r="I45" s="39">
        <f t="shared" si="7"/>
        <v>1</v>
      </c>
      <c r="J45" s="39">
        <f t="shared" si="8"/>
        <v>114000</v>
      </c>
      <c r="K45" s="1">
        <f>COUNTIF('Membership No.'!AE:AE,Reports!A45)</f>
        <v>0</v>
      </c>
      <c r="L45" s="1">
        <f>SUMIF('Membership No.'!AE:AE,Reports!A45,'Membership No.'!Z:Z)</f>
        <v>0</v>
      </c>
      <c r="M45" s="1">
        <f>COUNTIF(Hold!AE:AE,Reports!A45)</f>
        <v>6</v>
      </c>
      <c r="N45" s="1">
        <f>SUMIF(Hold!AE:AE,Reports!A45,Hold!I:I)</f>
        <v>696000</v>
      </c>
      <c r="O45" s="40">
        <f t="shared" si="4"/>
        <v>0</v>
      </c>
    </row>
    <row r="46" spans="1:21" s="47" customFormat="1" ht="17.25" thickTop="1" thickBot="1">
      <c r="A46" s="48" t="s">
        <v>280</v>
      </c>
      <c r="B46" s="48"/>
      <c r="C46" s="48">
        <f>COUNTIF(Bank!AE:AE,Reports!A46)</f>
        <v>0</v>
      </c>
      <c r="D46" s="48">
        <f>SUMIF(Bank!AE:AE,Reports!A46,Bank!I:I)</f>
        <v>0</v>
      </c>
      <c r="E46" s="48">
        <f>COUNTIF('Bank Reject'!AE:AE,Reports!A46)</f>
        <v>0</v>
      </c>
      <c r="F46" s="48">
        <f>SUMIF('Bank Reject'!AE:AE,Reports!A46,'Bank Reject'!I:I)</f>
        <v>0</v>
      </c>
      <c r="G46" s="48">
        <f>COUNTIF(Transfer!AE:AE,Reports!A46)</f>
        <v>0</v>
      </c>
      <c r="H46" s="48">
        <f>SUMIF(Transfer!AE:AE,Reports!A46,Transfer!Z:Z)</f>
        <v>0</v>
      </c>
      <c r="I46" s="49">
        <f t="shared" si="7"/>
        <v>0</v>
      </c>
      <c r="J46" s="49">
        <f t="shared" si="8"/>
        <v>0</v>
      </c>
      <c r="K46" s="48">
        <f>COUNTIF('Membership No.'!AE:AE,Reports!A46)</f>
        <v>0</v>
      </c>
      <c r="L46" s="48">
        <f>SUMIF('Membership No.'!AE:AE,Reports!A46,'Membership No.'!Z:Z)</f>
        <v>0</v>
      </c>
      <c r="M46" s="48">
        <f>COUNTIF(Hold!AE:AE,Reports!A46)</f>
        <v>0</v>
      </c>
      <c r="N46" s="48">
        <f>SUMIF(Hold!AE:AE,Reports!A46,Hold!I:I)</f>
        <v>0</v>
      </c>
      <c r="O46" s="46"/>
    </row>
    <row r="47" spans="1:21" ht="17.25" thickTop="1" thickBot="1">
      <c r="A47" s="50" t="s">
        <v>279</v>
      </c>
      <c r="B47" s="50">
        <v>850000</v>
      </c>
      <c r="C47" s="50">
        <f>COUNTIF(Bank!AE:AE,Reports!A47)</f>
        <v>0</v>
      </c>
      <c r="D47" s="50">
        <f>SUMIF(Bank!AE:AE,Reports!A47,Bank!I:I)</f>
        <v>0</v>
      </c>
      <c r="E47" s="50">
        <f>COUNTIF('Bank Reject'!AE:AE,Reports!A47)</f>
        <v>0</v>
      </c>
      <c r="F47" s="50">
        <f>SUMIF('Bank Reject'!AE:AE,Reports!A47,'Bank Reject'!I:I)</f>
        <v>0</v>
      </c>
      <c r="G47" s="50">
        <f>COUNTIF(Transfer!AE:AE,Reports!A47)</f>
        <v>0</v>
      </c>
      <c r="H47" s="50">
        <f>SUMIF(Transfer!AE:AE,Reports!A47,Transfer!Z:Z)</f>
        <v>0</v>
      </c>
      <c r="I47" s="49">
        <f t="shared" si="7"/>
        <v>0</v>
      </c>
      <c r="J47" s="49">
        <f t="shared" si="8"/>
        <v>0</v>
      </c>
      <c r="K47" s="50">
        <f>COUNTIF('Membership No.'!AE:AE,Reports!A47)</f>
        <v>0</v>
      </c>
      <c r="L47" s="50">
        <f>SUMIF('Membership No.'!AE:AE,Reports!A47,'Membership No.'!Z:Z)</f>
        <v>0</v>
      </c>
      <c r="M47" s="50">
        <f>COUNTIF(Hold!AE:AE,Reports!A47)</f>
        <v>3</v>
      </c>
      <c r="N47" s="50">
        <f>SUMIF(Hold!AE:AE,Reports!A47,Hold!I:I)</f>
        <v>323750</v>
      </c>
      <c r="O47" s="40">
        <f t="shared" si="4"/>
        <v>0</v>
      </c>
    </row>
    <row r="48" spans="1:21" ht="17.25" thickTop="1" thickBot="1">
      <c r="A48" s="50" t="s">
        <v>284</v>
      </c>
      <c r="B48" s="50">
        <v>850000</v>
      </c>
      <c r="C48" s="50">
        <f>COUNTIF(Bank!AE:AE,Reports!A48)</f>
        <v>1</v>
      </c>
      <c r="D48" s="50">
        <f>SUMIF(Bank!AE:AE,Reports!A48,Bank!I:I)</f>
        <v>65000</v>
      </c>
      <c r="E48" s="50">
        <f>COUNTIF('Bank Reject'!AE:AE,Reports!A48)</f>
        <v>0</v>
      </c>
      <c r="F48" s="50">
        <f>SUMIF('Bank Reject'!AE:AE,Reports!A48,'Bank Reject'!I:I)</f>
        <v>0</v>
      </c>
      <c r="G48" s="50">
        <f>COUNTIF(Transfer!AE:AE,Reports!A48)</f>
        <v>1</v>
      </c>
      <c r="H48" s="50">
        <f>SUMIF(Transfer!AE:AE,Reports!A48,Transfer!Z:Z)</f>
        <v>120000</v>
      </c>
      <c r="I48" s="49">
        <f t="shared" si="7"/>
        <v>2</v>
      </c>
      <c r="J48" s="49">
        <f t="shared" si="8"/>
        <v>185000</v>
      </c>
      <c r="K48" s="50">
        <f>COUNTIF('Membership No.'!AE:AE,Reports!A48)</f>
        <v>1</v>
      </c>
      <c r="L48" s="50">
        <f>SUMIF('Membership No.'!AE:AE,Reports!A48,'Membership No.'!Z:Z)</f>
        <v>120000</v>
      </c>
      <c r="M48" s="50">
        <f>COUNTIF(Hold!AE:AE,Reports!A48)</f>
        <v>7</v>
      </c>
      <c r="N48" s="50">
        <f>SUMIF(Hold!AE:AE,Reports!A48,Hold!I:I)</f>
        <v>635000</v>
      </c>
      <c r="O48" s="40">
        <f t="shared" si="4"/>
        <v>0.14117647058823529</v>
      </c>
    </row>
    <row r="49" spans="1:15" ht="17.25" thickTop="1" thickBot="1">
      <c r="A49" s="50" t="s">
        <v>343</v>
      </c>
      <c r="B49" s="50">
        <v>850000</v>
      </c>
      <c r="C49" s="50">
        <f>COUNTIF(Bank!AE:AE,Reports!A49)</f>
        <v>0</v>
      </c>
      <c r="D49" s="50">
        <f>SUMIF(Bank!AE:AE,Reports!A49,Bank!I:I)</f>
        <v>0</v>
      </c>
      <c r="E49" s="50">
        <f>COUNTIF('Bank Reject'!AE:AE,Reports!A49)</f>
        <v>0</v>
      </c>
      <c r="F49" s="50">
        <f>SUMIF('Bank Reject'!AE:AE,Reports!A49,'Bank Reject'!I:I)</f>
        <v>0</v>
      </c>
      <c r="G49" s="50">
        <f>COUNTIF(Transfer!AE:AE,Reports!A49)</f>
        <v>0</v>
      </c>
      <c r="H49" s="50">
        <f>SUMIF(Transfer!AE:AE,Reports!A49,Transfer!Z:Z)</f>
        <v>0</v>
      </c>
      <c r="I49" s="49">
        <f t="shared" si="7"/>
        <v>0</v>
      </c>
      <c r="J49" s="49">
        <f t="shared" si="8"/>
        <v>0</v>
      </c>
      <c r="K49" s="50">
        <f>COUNTIF('Membership No.'!AE:AE,Reports!A49)</f>
        <v>0</v>
      </c>
      <c r="L49" s="50">
        <f>SUMIF('Membership No.'!AE:AE,Reports!A49,'Membership No.'!Z:Z)</f>
        <v>0</v>
      </c>
      <c r="M49" s="50">
        <f>COUNTIF(Hold!AE:AE,Reports!A49)</f>
        <v>0</v>
      </c>
      <c r="N49" s="50">
        <f>SUMIF(Hold!AE:AE,Reports!A49,Hold!I:I)</f>
        <v>0</v>
      </c>
      <c r="O49" s="40">
        <f t="shared" si="4"/>
        <v>0</v>
      </c>
    </row>
    <row r="50" spans="1:15" ht="17.25" thickTop="1" thickBot="1">
      <c r="A50" s="50" t="s">
        <v>406</v>
      </c>
      <c r="B50" s="50">
        <v>850000</v>
      </c>
      <c r="C50" s="50">
        <f>COUNTIF(Bank!AE:AE,Reports!A50)</f>
        <v>0</v>
      </c>
      <c r="D50" s="50">
        <f>SUMIF(Bank!AE:AE,Reports!A50,Bank!I:I)</f>
        <v>0</v>
      </c>
      <c r="E50" s="50">
        <f>COUNTIF('Bank Reject'!AE:AE,Reports!A50)</f>
        <v>0</v>
      </c>
      <c r="F50" s="50">
        <f>SUMIF('Bank Reject'!AE:AE,Reports!A50,'Bank Reject'!I:I)</f>
        <v>0</v>
      </c>
      <c r="G50" s="50">
        <f>COUNTIF(Transfer!AE:AE,Reports!A50)</f>
        <v>0</v>
      </c>
      <c r="H50" s="50">
        <f>SUMIF(Transfer!AE:AE,Reports!A50,Transfer!Z:Z)</f>
        <v>0</v>
      </c>
      <c r="I50" s="49">
        <f t="shared" si="7"/>
        <v>0</v>
      </c>
      <c r="J50" s="49">
        <f t="shared" si="8"/>
        <v>0</v>
      </c>
      <c r="K50" s="50">
        <f>COUNTIF('Membership No.'!AE:AE,Reports!A50)</f>
        <v>0</v>
      </c>
      <c r="L50" s="50">
        <f>SUMIF('Membership No.'!AE:AE,Reports!A50,'Membership No.'!Z:Z)</f>
        <v>0</v>
      </c>
      <c r="M50" s="50">
        <f>COUNTIF(Hold!AE:AE,Reports!A50)</f>
        <v>1</v>
      </c>
      <c r="N50" s="50">
        <f>SUMIF(Hold!AE:AE,Reports!A50,Hold!I:I)</f>
        <v>118750</v>
      </c>
      <c r="O50" s="40">
        <f t="shared" si="4"/>
        <v>0</v>
      </c>
    </row>
    <row r="51" spans="1:15" ht="17.25" thickTop="1" thickBot="1">
      <c r="A51" s="50" t="s">
        <v>339</v>
      </c>
      <c r="B51" s="50">
        <v>850000</v>
      </c>
      <c r="C51" s="50">
        <f>COUNTIF(Bank!AE:AE,Reports!A51)</f>
        <v>1</v>
      </c>
      <c r="D51" s="50">
        <f>SUMIF(Bank!AE:AE,Reports!A51,Bank!I:I)</f>
        <v>65000</v>
      </c>
      <c r="E51" s="50">
        <f>COUNTIF('Bank Reject'!AE:AE,Reports!A51)</f>
        <v>0</v>
      </c>
      <c r="F51" s="50">
        <f>SUMIF('Bank Reject'!AE:AE,Reports!A51,'Bank Reject'!I:I)</f>
        <v>0</v>
      </c>
      <c r="G51" s="50">
        <f>COUNTIF(Transfer!AE:AE,Reports!A51)</f>
        <v>1</v>
      </c>
      <c r="H51" s="50">
        <f>SUMIF(Transfer!AE:AE,Reports!A51,Transfer!Z:Z)</f>
        <v>60000</v>
      </c>
      <c r="I51" s="49">
        <f t="shared" si="7"/>
        <v>2</v>
      </c>
      <c r="J51" s="49">
        <f t="shared" si="8"/>
        <v>125000</v>
      </c>
      <c r="K51" s="50">
        <f>COUNTIF('Membership No.'!AE:AE,Reports!A51)</f>
        <v>1</v>
      </c>
      <c r="L51" s="50">
        <f>SUMIF('Membership No.'!AE:AE,Reports!A51,'Membership No.'!Z:Z)</f>
        <v>60000</v>
      </c>
      <c r="M51" s="50">
        <f>COUNTIF(Hold!AE:AE,Reports!A51)</f>
        <v>6</v>
      </c>
      <c r="N51" s="50">
        <f>SUMIF(Hold!AE:AE,Reports!A51,Hold!I:I)</f>
        <v>658000</v>
      </c>
      <c r="O51" s="40">
        <f t="shared" si="4"/>
        <v>7.0588235294117646E-2</v>
      </c>
    </row>
    <row r="52" spans="1:15" s="47" customFormat="1" ht="17.25" thickTop="1" thickBot="1">
      <c r="A52" s="45" t="s">
        <v>276</v>
      </c>
      <c r="B52" s="45"/>
      <c r="C52" s="45">
        <f>COUNTIF(Bank!AE:AE,Reports!A52)</f>
        <v>0</v>
      </c>
      <c r="D52" s="45">
        <f>SUMIF(Bank!AE:AE,Reports!A52,Bank!I:I)</f>
        <v>0</v>
      </c>
      <c r="E52" s="45">
        <f>COUNTIF('Bank Reject'!AE:AE,Reports!A52)</f>
        <v>0</v>
      </c>
      <c r="F52" s="45">
        <f>SUMIF('Bank Reject'!AE:AE,Reports!A52,'Bank Reject'!I:I)</f>
        <v>0</v>
      </c>
      <c r="G52" s="45">
        <f>COUNTIF(Transfer!AE:AE,Reports!A52)</f>
        <v>0</v>
      </c>
      <c r="H52" s="45">
        <f>SUMIF(Transfer!AE:AE,Reports!A52,Transfer!Z:Z)</f>
        <v>0</v>
      </c>
      <c r="I52" s="39">
        <f t="shared" si="7"/>
        <v>0</v>
      </c>
      <c r="J52" s="39">
        <f t="shared" si="8"/>
        <v>0</v>
      </c>
      <c r="K52" s="45">
        <f>COUNTIF('Membership No.'!AE:AE,Reports!A52)</f>
        <v>0</v>
      </c>
      <c r="L52" s="45">
        <f>SUMIF('Membership No.'!AE:AE,Reports!A52,'Membership No.'!Z:Z)</f>
        <v>0</v>
      </c>
      <c r="M52" s="45">
        <f>COUNTIF(Hold!AE:AE,Reports!A52)</f>
        <v>0</v>
      </c>
      <c r="N52" s="45">
        <f>SUMIF(Hold!AE:AE,Reports!A52,Hold!I:I)</f>
        <v>0</v>
      </c>
      <c r="O52" s="46"/>
    </row>
    <row r="53" spans="1:15" ht="17.25" thickTop="1" thickBot="1">
      <c r="A53" s="1" t="s">
        <v>282</v>
      </c>
      <c r="B53" s="1">
        <v>850000</v>
      </c>
      <c r="C53" s="1">
        <f>COUNTIF(Bank!AE:AE,Reports!A53)</f>
        <v>0</v>
      </c>
      <c r="D53" s="1">
        <f>SUMIF(Bank!AE:AE,Reports!A53,Bank!I:I)</f>
        <v>0</v>
      </c>
      <c r="E53" s="1">
        <f>COUNTIF('Bank Reject'!AE:AE,Reports!A53)</f>
        <v>0</v>
      </c>
      <c r="F53" s="1">
        <f>SUMIF('Bank Reject'!AE:AE,Reports!A53,'Bank Reject'!I:I)</f>
        <v>0</v>
      </c>
      <c r="G53" s="1">
        <f>COUNTIF(Transfer!AE:AE,Reports!A53)</f>
        <v>1</v>
      </c>
      <c r="H53" s="1">
        <f>SUMIF(Transfer!AE:AE,Reports!A53,Transfer!Z:Z)</f>
        <v>130000</v>
      </c>
      <c r="I53" s="39">
        <f t="shared" si="7"/>
        <v>1</v>
      </c>
      <c r="J53" s="39">
        <f t="shared" si="8"/>
        <v>130000</v>
      </c>
      <c r="K53" s="1">
        <f>COUNTIF('Membership No.'!AE:AE,Reports!A53)</f>
        <v>1</v>
      </c>
      <c r="L53" s="1">
        <f>SUMIF('Membership No.'!AE:AE,Reports!A53,'Membership No.'!Z:Z)</f>
        <v>130000</v>
      </c>
      <c r="M53" s="1">
        <f>COUNTIF(Hold!AE:AE,Reports!A53)</f>
        <v>4</v>
      </c>
      <c r="N53" s="1">
        <f>SUMIF(Hold!AE:AE,Reports!A53,Hold!I:I)</f>
        <v>491000</v>
      </c>
      <c r="O53" s="40">
        <f t="shared" si="4"/>
        <v>0.15294117647058825</v>
      </c>
    </row>
    <row r="54" spans="1:15" ht="17.25" thickTop="1" thickBot="1">
      <c r="A54" s="1" t="s">
        <v>341</v>
      </c>
      <c r="B54" s="1">
        <v>850000</v>
      </c>
      <c r="C54" s="1">
        <f>COUNTIF(Bank!AE:AE,Reports!A54)</f>
        <v>0</v>
      </c>
      <c r="D54" s="1">
        <f>SUMIF(Bank!AE:AE,Reports!A54,Bank!I:I)</f>
        <v>0</v>
      </c>
      <c r="E54" s="1">
        <f>COUNTIF('Bank Reject'!AE:AE,Reports!A54)</f>
        <v>0</v>
      </c>
      <c r="F54" s="1">
        <f>SUMIF('Bank Reject'!AE:AE,Reports!A54,'Bank Reject'!I:I)</f>
        <v>0</v>
      </c>
      <c r="G54" s="1">
        <f>COUNTIF(Transfer!AE:AE,Reports!A54)</f>
        <v>0</v>
      </c>
      <c r="H54" s="1">
        <f>SUMIF(Transfer!AE:AE,Reports!A54,Transfer!Z:Z)</f>
        <v>0</v>
      </c>
      <c r="I54" s="39">
        <f t="shared" si="7"/>
        <v>0</v>
      </c>
      <c r="J54" s="39">
        <f t="shared" si="8"/>
        <v>0</v>
      </c>
      <c r="K54" s="1">
        <f>COUNTIF('Membership No.'!AE:AE,Reports!A54)</f>
        <v>0</v>
      </c>
      <c r="L54" s="1">
        <f>SUMIF('Membership No.'!AE:AE,Reports!A54,'Membership No.'!Z:Z)</f>
        <v>0</v>
      </c>
      <c r="M54" s="1">
        <f>COUNTIF(Hold!AE:AE,Reports!A54)</f>
        <v>5</v>
      </c>
      <c r="N54" s="1">
        <f>SUMIF(Hold!AE:AE,Reports!A54,Hold!I:I)</f>
        <v>585000</v>
      </c>
      <c r="O54" s="40">
        <f t="shared" si="4"/>
        <v>0</v>
      </c>
    </row>
    <row r="55" spans="1:15" ht="17.25" thickTop="1" thickBot="1">
      <c r="A55" s="1" t="s">
        <v>275</v>
      </c>
      <c r="B55" s="1">
        <v>850000</v>
      </c>
      <c r="C55" s="1">
        <f>COUNTIF(Bank!AE:AE,Reports!A55)</f>
        <v>0</v>
      </c>
      <c r="D55" s="1">
        <f>SUMIF(Bank!AE:AE,Reports!A55,Bank!I:I)</f>
        <v>0</v>
      </c>
      <c r="E55" s="1">
        <f>COUNTIF('Bank Reject'!AE:AE,Reports!A55)</f>
        <v>0</v>
      </c>
      <c r="F55" s="1">
        <f>SUMIF('Bank Reject'!AE:AE,Reports!A55,'Bank Reject'!I:I)</f>
        <v>0</v>
      </c>
      <c r="G55" s="1">
        <f>COUNTIF(Transfer!AE:AE,Reports!A55)</f>
        <v>1</v>
      </c>
      <c r="H55" s="1">
        <f>SUMIF(Transfer!AE:AE,Reports!A55,Transfer!Z:Z)</f>
        <v>125000</v>
      </c>
      <c r="I55" s="39">
        <f t="shared" si="7"/>
        <v>1</v>
      </c>
      <c r="J55" s="39">
        <f t="shared" si="8"/>
        <v>125000</v>
      </c>
      <c r="K55" s="1">
        <f>COUNTIF('Membership No.'!AE:AE,Reports!A55)</f>
        <v>1</v>
      </c>
      <c r="L55" s="1">
        <f>SUMIF('Membership No.'!AE:AE,Reports!A55,'Membership No.'!Z:Z)</f>
        <v>125000</v>
      </c>
      <c r="M55" s="1">
        <f>COUNTIF(Hold!AE:AE,Reports!A55)</f>
        <v>1</v>
      </c>
      <c r="N55" s="1">
        <f>SUMIF(Hold!AE:AE,Reports!A55,Hold!I:I)</f>
        <v>125000</v>
      </c>
      <c r="O55" s="40">
        <f t="shared" si="4"/>
        <v>0.14705882352941177</v>
      </c>
    </row>
    <row r="56" spans="1:15" ht="17.25" thickTop="1" thickBot="1">
      <c r="A56" s="1" t="s">
        <v>281</v>
      </c>
      <c r="B56" s="1">
        <v>850000</v>
      </c>
      <c r="C56" s="1">
        <f>COUNTIF(Bank!AE:AE,Reports!A56)</f>
        <v>0</v>
      </c>
      <c r="D56" s="1">
        <f>SUMIF(Bank!AE:AE,Reports!A56,Bank!I:I)</f>
        <v>0</v>
      </c>
      <c r="E56" s="1">
        <f>COUNTIF('Bank Reject'!AE:AE,Reports!A56)</f>
        <v>0</v>
      </c>
      <c r="F56" s="1">
        <f>SUMIF('Bank Reject'!AE:AE,Reports!A56,'Bank Reject'!I:I)</f>
        <v>0</v>
      </c>
      <c r="G56" s="1">
        <f>COUNTIF(Transfer!AE:AE,Reports!A56)</f>
        <v>1</v>
      </c>
      <c r="H56" s="1">
        <f>SUMIF(Transfer!AE:AE,Reports!A56,Transfer!Z:Z)</f>
        <v>120000</v>
      </c>
      <c r="I56" s="39">
        <f t="shared" si="7"/>
        <v>1</v>
      </c>
      <c r="J56" s="39">
        <f t="shared" si="8"/>
        <v>120000</v>
      </c>
      <c r="K56" s="1">
        <f>COUNTIF('Membership No.'!AE:AE,Reports!A56)</f>
        <v>1</v>
      </c>
      <c r="L56" s="1">
        <f>SUMIF('Membership No.'!AE:AE,Reports!A56,'Membership No.'!Z:Z)</f>
        <v>120000</v>
      </c>
      <c r="M56" s="1">
        <f>COUNTIF(Hold!AE:AE,Reports!A56)</f>
        <v>2</v>
      </c>
      <c r="N56" s="1">
        <f>SUMIF(Hold!AE:AE,Reports!A56,Hold!I:I)</f>
        <v>182500</v>
      </c>
      <c r="O56" s="40">
        <f t="shared" si="4"/>
        <v>0.14117647058823529</v>
      </c>
    </row>
    <row r="57" spans="1:15" ht="17.25" thickTop="1" thickBot="1">
      <c r="A57" s="1" t="s">
        <v>283</v>
      </c>
      <c r="B57" s="1">
        <v>300000</v>
      </c>
      <c r="C57" s="1">
        <f>COUNTIF(Bank!AE:AE,Reports!A57)</f>
        <v>0</v>
      </c>
      <c r="D57" s="1">
        <f>SUMIF(Bank!AE:AE,Reports!A57,Bank!I:I)</f>
        <v>0</v>
      </c>
      <c r="E57" s="1">
        <f>COUNTIF('Bank Reject'!AE:AE,Reports!A57)</f>
        <v>0</v>
      </c>
      <c r="F57" s="1">
        <f>SUMIF('Bank Reject'!AE:AE,Reports!A57,'Bank Reject'!I:I)</f>
        <v>0</v>
      </c>
      <c r="G57" s="1">
        <f>COUNTIF(Transfer!AE:AE,Reports!A57)</f>
        <v>0</v>
      </c>
      <c r="H57" s="1">
        <f>SUMIF(Transfer!AE:AE,Reports!A57,Transfer!Z:Z)</f>
        <v>0</v>
      </c>
      <c r="I57" s="39">
        <f t="shared" si="7"/>
        <v>0</v>
      </c>
      <c r="J57" s="39">
        <f t="shared" si="8"/>
        <v>0</v>
      </c>
      <c r="K57" s="1">
        <f>COUNTIF('Membership No.'!AE:AE,Reports!A57)</f>
        <v>0</v>
      </c>
      <c r="L57" s="1">
        <f>SUMIF('Membership No.'!AE:AE,Reports!A57,'Membership No.'!Z:Z)</f>
        <v>0</v>
      </c>
      <c r="M57" s="1">
        <f>COUNTIF(Hold!AE:AE,Reports!A57)</f>
        <v>0</v>
      </c>
      <c r="N57" s="1">
        <f>SUMIF(Hold!AE:AE,Reports!A57,Hold!I:I)</f>
        <v>0</v>
      </c>
      <c r="O57" s="40">
        <f t="shared" si="4"/>
        <v>0</v>
      </c>
    </row>
    <row r="58" spans="1:15" s="47" customFormat="1" ht="17.25" thickTop="1" thickBot="1">
      <c r="A58" s="48" t="s">
        <v>336</v>
      </c>
      <c r="B58" s="48"/>
      <c r="C58" s="48">
        <f>COUNTIF(Bank!AE:AE,Reports!A58)</f>
        <v>0</v>
      </c>
      <c r="D58" s="48">
        <f>SUMIF(Bank!AE:AE,Reports!A58,Bank!I:I)</f>
        <v>0</v>
      </c>
      <c r="E58" s="48">
        <f>COUNTIF('Bank Reject'!AE:AE,Reports!A58)</f>
        <v>0</v>
      </c>
      <c r="F58" s="48">
        <f>SUMIF('Bank Reject'!AE:AE,Reports!A58,'Bank Reject'!I:I)</f>
        <v>0</v>
      </c>
      <c r="G58" s="48">
        <f>COUNTIF(Transfer!AE:AE,Reports!A58)</f>
        <v>0</v>
      </c>
      <c r="H58" s="48">
        <f>SUMIF(Transfer!AE:AE,Reports!A58,Transfer!Z:Z)</f>
        <v>0</v>
      </c>
      <c r="I58" s="49">
        <f t="shared" si="7"/>
        <v>0</v>
      </c>
      <c r="J58" s="49">
        <f t="shared" si="8"/>
        <v>0</v>
      </c>
      <c r="K58" s="48">
        <f>COUNTIF('Membership No.'!AE:AE,Reports!A58)</f>
        <v>0</v>
      </c>
      <c r="L58" s="48">
        <f>SUMIF('Membership No.'!AE:AE,Reports!A58,'Membership No.'!Z:Z)</f>
        <v>0</v>
      </c>
      <c r="M58" s="48">
        <f>COUNTIF(Hold!AE:AE,Reports!A58)</f>
        <v>0</v>
      </c>
      <c r="N58" s="48">
        <f>SUMIF(Hold!AE:AE,Reports!A58,Hold!I:I)</f>
        <v>0</v>
      </c>
      <c r="O58" s="46"/>
    </row>
    <row r="59" spans="1:15" ht="17.25" thickTop="1" thickBot="1">
      <c r="A59" s="50" t="s">
        <v>405</v>
      </c>
      <c r="B59" s="50">
        <v>850000</v>
      </c>
      <c r="C59" s="50">
        <f>COUNTIF(Bank!AE:AE,Reports!A59)</f>
        <v>0</v>
      </c>
      <c r="D59" s="50">
        <f>SUMIF(Bank!AE:AE,Reports!A59,Bank!I:I)</f>
        <v>0</v>
      </c>
      <c r="E59" s="50">
        <f>COUNTIF('Bank Reject'!AE:AE,Reports!A59)</f>
        <v>1</v>
      </c>
      <c r="F59" s="50">
        <f>SUMIF('Bank Reject'!AE:AE,Reports!A59,'Bank Reject'!I:I)</f>
        <v>70000</v>
      </c>
      <c r="G59" s="50">
        <f>COUNTIF(Transfer!AE:AE,Reports!A59)</f>
        <v>0</v>
      </c>
      <c r="H59" s="50">
        <f>SUMIF(Transfer!AE:AE,Reports!A59,Transfer!Z:Z)</f>
        <v>0</v>
      </c>
      <c r="I59" s="49">
        <f t="shared" si="7"/>
        <v>1</v>
      </c>
      <c r="J59" s="49">
        <f t="shared" si="8"/>
        <v>70000</v>
      </c>
      <c r="K59" s="50">
        <f>COUNTIF('Membership No.'!AE:AE,Reports!A59)</f>
        <v>0</v>
      </c>
      <c r="L59" s="50">
        <f>SUMIF('Membership No.'!AE:AE,Reports!A59,'Membership No.'!Z:Z)</f>
        <v>0</v>
      </c>
      <c r="M59" s="50">
        <f>COUNTIF(Hold!AE:AE,Reports!A59)</f>
        <v>4</v>
      </c>
      <c r="N59" s="50">
        <f>SUMIF(Hold!AE:AE,Reports!A59,Hold!I:I)</f>
        <v>435000</v>
      </c>
      <c r="O59" s="40">
        <f t="shared" si="4"/>
        <v>0</v>
      </c>
    </row>
    <row r="60" spans="1:15" ht="17.25" thickTop="1" thickBot="1">
      <c r="A60" s="50" t="s">
        <v>340</v>
      </c>
      <c r="B60" s="50">
        <v>850000</v>
      </c>
      <c r="C60" s="50">
        <f>COUNTIF(Bank!AE:AE,Reports!A60)</f>
        <v>0</v>
      </c>
      <c r="D60" s="50">
        <f>SUMIF(Bank!AE:AE,Reports!A60,Bank!I:I)</f>
        <v>0</v>
      </c>
      <c r="E60" s="50">
        <f>COUNTIF('Bank Reject'!AE:AE,Reports!A60)</f>
        <v>0</v>
      </c>
      <c r="F60" s="50">
        <f>SUMIF('Bank Reject'!AE:AE,Reports!A60,'Bank Reject'!I:I)</f>
        <v>0</v>
      </c>
      <c r="G60" s="50">
        <f>COUNTIF(Transfer!AE:AE,Reports!A60)</f>
        <v>0</v>
      </c>
      <c r="H60" s="50">
        <f>SUMIF(Transfer!AE:AE,Reports!A60,Transfer!Z:Z)</f>
        <v>0</v>
      </c>
      <c r="I60" s="49">
        <f t="shared" si="7"/>
        <v>0</v>
      </c>
      <c r="J60" s="49">
        <f t="shared" si="8"/>
        <v>0</v>
      </c>
      <c r="K60" s="50">
        <f>COUNTIF('Membership No.'!AE:AE,Reports!A60)</f>
        <v>0</v>
      </c>
      <c r="L60" s="50">
        <f>SUMIF('Membership No.'!AE:AE,Reports!A60,'Membership No.'!Z:Z)</f>
        <v>0</v>
      </c>
      <c r="M60" s="50">
        <f>COUNTIF(Hold!AE:AE,Reports!A60)</f>
        <v>4</v>
      </c>
      <c r="N60" s="50">
        <f>SUMIF(Hold!AE:AE,Reports!A60,Hold!I:I)</f>
        <v>495000</v>
      </c>
      <c r="O60" s="40">
        <f t="shared" si="4"/>
        <v>0</v>
      </c>
    </row>
    <row r="61" spans="1:15" ht="17.25" thickTop="1" thickBot="1">
      <c r="A61" s="50" t="s">
        <v>342</v>
      </c>
      <c r="B61" s="50">
        <v>850000</v>
      </c>
      <c r="C61" s="50">
        <f>COUNTIF(Bank!AE:AE,Reports!A61)</f>
        <v>0</v>
      </c>
      <c r="D61" s="50">
        <f>SUMIF(Bank!AE:AE,Reports!A61,Bank!I:I)</f>
        <v>0</v>
      </c>
      <c r="E61" s="50">
        <f>COUNTIF('Bank Reject'!AE:AE,Reports!A61)</f>
        <v>0</v>
      </c>
      <c r="F61" s="50">
        <f>SUMIF('Bank Reject'!AE:AE,Reports!A61,'Bank Reject'!I:I)</f>
        <v>0</v>
      </c>
      <c r="G61" s="50">
        <f>COUNTIF(Transfer!AE:AE,Reports!A61)</f>
        <v>0</v>
      </c>
      <c r="H61" s="50">
        <f>SUMIF(Transfer!AE:AE,Reports!A61,Transfer!Z:Z)</f>
        <v>0</v>
      </c>
      <c r="I61" s="49">
        <f t="shared" si="7"/>
        <v>0</v>
      </c>
      <c r="J61" s="49">
        <f t="shared" si="8"/>
        <v>0</v>
      </c>
      <c r="K61" s="50">
        <f>COUNTIF('Membership No.'!AE:AE,Reports!A61)</f>
        <v>0</v>
      </c>
      <c r="L61" s="50">
        <f>SUMIF('Membership No.'!AE:AE,Reports!A61,'Membership No.'!Z:Z)</f>
        <v>0</v>
      </c>
      <c r="M61" s="50">
        <f>COUNTIF(Hold!AE:AE,Reports!A61)</f>
        <v>0</v>
      </c>
      <c r="N61" s="50">
        <f>SUMIF(Hold!AE:AE,Reports!A61,Hold!I:I)</f>
        <v>0</v>
      </c>
      <c r="O61" s="40">
        <f t="shared" si="4"/>
        <v>0</v>
      </c>
    </row>
    <row r="62" spans="1:15" ht="17.25" thickTop="1" thickBot="1">
      <c r="A62" s="50" t="s">
        <v>4768</v>
      </c>
      <c r="B62" s="50"/>
      <c r="C62" s="50">
        <f>COUNTIF(Bank!AE:AE,Reports!A62)</f>
        <v>2</v>
      </c>
      <c r="D62" s="50">
        <f>SUMIF(Bank!AE:AE,Reports!A62,Bank!I:I)</f>
        <v>248750</v>
      </c>
      <c r="E62" s="50">
        <f>COUNTIF('Bank Reject'!AE:AE,Reports!A62)</f>
        <v>1</v>
      </c>
      <c r="F62" s="50">
        <f>SUMIF('Bank Reject'!AE:AE,Reports!A62,'Bank Reject'!I:I)</f>
        <v>70000</v>
      </c>
      <c r="G62" s="50">
        <f>COUNTIF(Transfer!AE:AE,Reports!A62)</f>
        <v>0</v>
      </c>
      <c r="H62" s="50">
        <f>SUMIF(Transfer!AE:AE,Reports!A62,Transfer!Z:Z)</f>
        <v>0</v>
      </c>
      <c r="I62" s="49">
        <f t="shared" si="7"/>
        <v>3</v>
      </c>
      <c r="J62" s="49">
        <f t="shared" si="8"/>
        <v>318750</v>
      </c>
      <c r="K62" s="50">
        <f>COUNTIF('Membership No.'!AE:AE,Reports!A62)</f>
        <v>0</v>
      </c>
      <c r="L62" s="50">
        <f>SUMIF('Membership No.'!AE:AE,Reports!A62,'Membership No.'!Z:Z)</f>
        <v>0</v>
      </c>
      <c r="M62" s="50">
        <f>COUNTIF(Hold!AE:AE,Reports!A62)</f>
        <v>1</v>
      </c>
      <c r="N62" s="50">
        <f>SUMIF(Hold!AE:AE,Reports!A62,Hold!I:I)</f>
        <v>130000</v>
      </c>
      <c r="O62" s="40" t="e">
        <f t="shared" si="4"/>
        <v>#DIV/0!</v>
      </c>
    </row>
    <row r="63" spans="1:15" ht="17.25" thickTop="1" thickBot="1">
      <c r="A63" s="50"/>
      <c r="B63" s="50"/>
      <c r="C63" s="50">
        <f>COUNTIF(Bank!AE:AE,Reports!A63)</f>
        <v>0</v>
      </c>
      <c r="D63" s="50">
        <f>SUMIF(Bank!AE:AE,Reports!A63,Bank!I:I)</f>
        <v>0</v>
      </c>
      <c r="E63" s="50">
        <f>COUNTIF('Bank Reject'!AE:AE,Reports!A63)</f>
        <v>0</v>
      </c>
      <c r="F63" s="50">
        <f>SUMIF('Bank Reject'!AE:AE,Reports!A63,'Bank Reject'!I:I)</f>
        <v>0</v>
      </c>
      <c r="G63" s="50">
        <f>COUNTIF(Transfer!AE:AE,Reports!A63)</f>
        <v>0</v>
      </c>
      <c r="H63" s="50">
        <f>SUMIF(Transfer!AE:AE,Reports!A63,Transfer!Z:Z)</f>
        <v>0</v>
      </c>
      <c r="I63" s="49">
        <f t="shared" si="7"/>
        <v>0</v>
      </c>
      <c r="J63" s="49">
        <f t="shared" si="8"/>
        <v>0</v>
      </c>
      <c r="K63" s="50">
        <f>COUNTIF('Membership No.'!AE:AE,Reports!A63)</f>
        <v>0</v>
      </c>
      <c r="L63" s="50">
        <f>SUMIF('Membership No.'!AE:AE,Reports!A63,'Membership No.'!Z:Z)</f>
        <v>0</v>
      </c>
      <c r="M63" s="50">
        <f>COUNTIF(Hold!AE:AE,Reports!A63)</f>
        <v>0</v>
      </c>
      <c r="N63" s="50">
        <f>SUMIF(Hold!AE:AE,Reports!A63,Hold!I:I)</f>
        <v>0</v>
      </c>
      <c r="O63" s="40" t="e">
        <f t="shared" si="4"/>
        <v>#DIV/0!</v>
      </c>
    </row>
    <row r="64" spans="1:15" s="47" customFormat="1" ht="17.25" thickTop="1" thickBot="1">
      <c r="A64" s="45" t="s">
        <v>404</v>
      </c>
      <c r="B64" s="45"/>
      <c r="C64" s="45">
        <f>COUNTIF(Bank!AE:AE,Reports!A64)</f>
        <v>0</v>
      </c>
      <c r="D64" s="45">
        <f>SUMIF(Bank!AE:AE,Reports!A64,Bank!I:I)</f>
        <v>0</v>
      </c>
      <c r="E64" s="45">
        <f>COUNTIF('Bank Reject'!AE:AE,Reports!A64)</f>
        <v>0</v>
      </c>
      <c r="F64" s="45">
        <f>SUMIF('Bank Reject'!AE:AE,Reports!A64,'Bank Reject'!I:I)</f>
        <v>0</v>
      </c>
      <c r="G64" s="45">
        <f>COUNTIF(Transfer!AE:AE,Reports!A64)</f>
        <v>0</v>
      </c>
      <c r="H64" s="45">
        <f>SUMIF(Transfer!AE:AE,Reports!A64,Transfer!Z:Z)</f>
        <v>0</v>
      </c>
      <c r="I64" s="39">
        <f t="shared" si="7"/>
        <v>0</v>
      </c>
      <c r="J64" s="39">
        <f t="shared" si="8"/>
        <v>0</v>
      </c>
      <c r="K64" s="45">
        <f>COUNTIF('Membership No.'!AE:AE,Reports!A64)</f>
        <v>0</v>
      </c>
      <c r="L64" s="45">
        <f>SUMIF('Membership No.'!AE:AE,Reports!A64,'Membership No.'!Z:Z)</f>
        <v>0</v>
      </c>
      <c r="M64" s="45">
        <f>COUNTIF(Hold!AE:AE,Reports!A64)</f>
        <v>2</v>
      </c>
      <c r="N64" s="45">
        <f>SUMIF(Hold!AE:AE,Reports!A64,Hold!I:I)</f>
        <v>195000</v>
      </c>
      <c r="O64" s="46"/>
    </row>
    <row r="65" spans="1:15" ht="17.25" thickTop="1" thickBot="1">
      <c r="A65" s="1"/>
      <c r="B65" s="1"/>
      <c r="C65" s="1">
        <f>COUNTIF(Bank!AE:AE,Reports!A65)</f>
        <v>0</v>
      </c>
      <c r="D65" s="1">
        <f>SUMIF(Bank!AE:AE,Reports!A65,Bank!I:I)</f>
        <v>0</v>
      </c>
      <c r="E65" s="1">
        <f>COUNTIF('Bank Reject'!AE:AE,Reports!A65)</f>
        <v>0</v>
      </c>
      <c r="F65" s="1">
        <f>SUMIF('Bank Reject'!AE:AE,Reports!A65,'Bank Reject'!I:I)</f>
        <v>0</v>
      </c>
      <c r="G65" s="1">
        <f>COUNTIF(Transfer!AE:AE,Reports!A65)</f>
        <v>0</v>
      </c>
      <c r="H65" s="1">
        <f>SUMIF(Transfer!AE:AE,Reports!A65,Transfer!Z:Z)</f>
        <v>0</v>
      </c>
      <c r="I65" s="39">
        <f t="shared" si="7"/>
        <v>0</v>
      </c>
      <c r="J65" s="39">
        <f t="shared" si="8"/>
        <v>0</v>
      </c>
      <c r="K65" s="1">
        <f>COUNTIF('Membership No.'!AE:AE,Reports!A65)</f>
        <v>0</v>
      </c>
      <c r="L65" s="1">
        <f>SUMIF('Membership No.'!AE:AE,Reports!A65,'Membership No.'!Z:Z)</f>
        <v>0</v>
      </c>
      <c r="M65" s="1">
        <f>COUNTIF(Hold!AE:AE,Reports!A65)</f>
        <v>0</v>
      </c>
      <c r="N65" s="1">
        <f>SUMIF(Hold!AE:AE,Reports!A65,Hold!I:I)</f>
        <v>0</v>
      </c>
      <c r="O65" s="40" t="e">
        <f t="shared" si="4"/>
        <v>#DIV/0!</v>
      </c>
    </row>
    <row r="66" spans="1:15" ht="17.25" thickTop="1" thickBot="1">
      <c r="A66" s="1"/>
      <c r="B66" s="1"/>
      <c r="C66" s="1">
        <f>COUNTIF(Bank!AE:AE,Reports!A66)</f>
        <v>0</v>
      </c>
      <c r="D66" s="1">
        <f>SUMIF(Bank!AE:AE,Reports!A66,Bank!I:I)</f>
        <v>0</v>
      </c>
      <c r="E66" s="1">
        <f>COUNTIF('Bank Reject'!AE:AE,Reports!A66)</f>
        <v>0</v>
      </c>
      <c r="F66" s="1">
        <f>SUMIF('Bank Reject'!AE:AE,Reports!A66,'Bank Reject'!I:I)</f>
        <v>0</v>
      </c>
      <c r="G66" s="1">
        <f>COUNTIF(Transfer!AE:AE,Reports!A66)</f>
        <v>0</v>
      </c>
      <c r="H66" s="1">
        <f>SUMIF(Transfer!AE:AE,Reports!A66,Transfer!Z:Z)</f>
        <v>0</v>
      </c>
      <c r="I66" s="39">
        <f t="shared" si="7"/>
        <v>0</v>
      </c>
      <c r="J66" s="39">
        <f t="shared" si="8"/>
        <v>0</v>
      </c>
      <c r="K66" s="1">
        <f>COUNTIF('Membership No.'!AE:AE,Reports!A66)</f>
        <v>0</v>
      </c>
      <c r="L66" s="1">
        <f>SUMIF('Membership No.'!AE:AE,Reports!A66,'Membership No.'!Z:Z)</f>
        <v>0</v>
      </c>
      <c r="M66" s="1">
        <f>COUNTIF(Hold!AE:AE,Reports!A66)</f>
        <v>0</v>
      </c>
      <c r="N66" s="1">
        <f>SUMIF(Hold!AE:AE,Reports!A66,Hold!I:I)</f>
        <v>0</v>
      </c>
      <c r="O66" s="40" t="e">
        <f t="shared" si="4"/>
        <v>#DIV/0!</v>
      </c>
    </row>
    <row r="67" spans="1:15" ht="17.25" thickTop="1" thickBot="1">
      <c r="A67" s="1"/>
      <c r="B67" s="1"/>
      <c r="C67" s="1">
        <f>COUNTIF(Bank!AE:AE,Reports!A67)</f>
        <v>0</v>
      </c>
      <c r="D67" s="1">
        <f>SUMIF(Bank!AE:AE,Reports!A67,Bank!I:I)</f>
        <v>0</v>
      </c>
      <c r="E67" s="1">
        <f>COUNTIF('Bank Reject'!AE:AE,Reports!A67)</f>
        <v>0</v>
      </c>
      <c r="F67" s="1">
        <f>SUMIF('Bank Reject'!AE:AE,Reports!A67,'Bank Reject'!I:I)</f>
        <v>0</v>
      </c>
      <c r="G67" s="1">
        <f>COUNTIF(Transfer!AE:AE,Reports!A67)</f>
        <v>0</v>
      </c>
      <c r="H67" s="1">
        <f>SUMIF(Transfer!AE:AE,Reports!A67,Transfer!Z:Z)</f>
        <v>0</v>
      </c>
      <c r="I67" s="39">
        <f t="shared" si="7"/>
        <v>0</v>
      </c>
      <c r="J67" s="39">
        <f t="shared" si="8"/>
        <v>0</v>
      </c>
      <c r="K67" s="1">
        <f>COUNTIF('Membership No.'!AE:AE,Reports!A67)</f>
        <v>0</v>
      </c>
      <c r="L67" s="1">
        <f>SUMIF('Membership No.'!AE:AE,Reports!A67,'Membership No.'!Z:Z)</f>
        <v>0</v>
      </c>
      <c r="M67" s="1">
        <f>COUNTIF(Hold!AE:AE,Reports!A67)</f>
        <v>0</v>
      </c>
      <c r="N67" s="1">
        <f>SUMIF(Hold!AE:AE,Reports!A67,Hold!I:I)</f>
        <v>0</v>
      </c>
      <c r="O67" s="40" t="e">
        <f t="shared" si="4"/>
        <v>#DIV/0!</v>
      </c>
    </row>
    <row r="68" spans="1:15" ht="17.25" thickTop="1" thickBot="1">
      <c r="A68" s="1"/>
      <c r="B68" s="1"/>
      <c r="C68" s="1">
        <f>COUNTIF(Bank!AE:AE,Reports!A68)</f>
        <v>0</v>
      </c>
      <c r="D68" s="1">
        <f>SUMIF(Bank!AE:AE,Reports!A68,Bank!I:I)</f>
        <v>0</v>
      </c>
      <c r="E68" s="1">
        <f>COUNTIF('Bank Reject'!AE:AE,Reports!A68)</f>
        <v>0</v>
      </c>
      <c r="F68" s="1">
        <f>SUMIF('Bank Reject'!AE:AE,Reports!A68,'Bank Reject'!I:I)</f>
        <v>0</v>
      </c>
      <c r="G68" s="1">
        <f>COUNTIF(Transfer!AE:AE,Reports!A68)</f>
        <v>0</v>
      </c>
      <c r="H68" s="1">
        <f>SUMIF(Transfer!AE:AE,Reports!A68,Transfer!Z:Z)</f>
        <v>0</v>
      </c>
      <c r="I68" s="39">
        <f t="shared" si="7"/>
        <v>0</v>
      </c>
      <c r="J68" s="39">
        <f t="shared" si="8"/>
        <v>0</v>
      </c>
      <c r="K68" s="1">
        <f>COUNTIF('Membership No.'!AE:AE,Reports!A68)</f>
        <v>0</v>
      </c>
      <c r="L68" s="1">
        <f>SUMIF('Membership No.'!AE:AE,Reports!A68,'Membership No.'!Z:Z)</f>
        <v>0</v>
      </c>
      <c r="M68" s="1">
        <f>COUNTIF(Hold!AE:AE,Reports!A68)</f>
        <v>0</v>
      </c>
      <c r="N68" s="1">
        <f>SUMIF(Hold!AE:AE,Reports!A68,Hold!I:I)</f>
        <v>0</v>
      </c>
      <c r="O68" s="40" t="e">
        <f t="shared" si="4"/>
        <v>#DIV/0!</v>
      </c>
    </row>
    <row r="69" spans="1:15" ht="17.25" thickTop="1" thickBot="1">
      <c r="A69" s="1"/>
      <c r="B69" s="1"/>
      <c r="C69" s="1">
        <f>COUNTIF(Bank!AE:AE,Reports!A69)</f>
        <v>0</v>
      </c>
      <c r="D69" s="1">
        <f>SUMIF(Bank!AE:AE,Reports!A69,Bank!I:I)</f>
        <v>0</v>
      </c>
      <c r="E69" s="1">
        <f>COUNTIF('Bank Reject'!AE:AE,Reports!A69)</f>
        <v>0</v>
      </c>
      <c r="F69" s="1">
        <f>SUMIF('Bank Reject'!AE:AE,Reports!A69,'Bank Reject'!I:I)</f>
        <v>0</v>
      </c>
      <c r="G69" s="1">
        <f>COUNTIF(Transfer!AE:AE,Reports!A69)</f>
        <v>0</v>
      </c>
      <c r="H69" s="1">
        <f>SUMIF(Transfer!AE:AE,Reports!A69,Transfer!Z:Z)</f>
        <v>0</v>
      </c>
      <c r="I69" s="39">
        <f t="shared" si="7"/>
        <v>0</v>
      </c>
      <c r="J69" s="39">
        <f t="shared" si="8"/>
        <v>0</v>
      </c>
      <c r="K69" s="1">
        <f>COUNTIF('Membership No.'!AE:AE,Reports!A69)</f>
        <v>0</v>
      </c>
      <c r="L69" s="1">
        <f>SUMIF('Membership No.'!AE:AE,Reports!A69,'Membership No.'!Z:Z)</f>
        <v>0</v>
      </c>
      <c r="M69" s="1">
        <f>COUNTIF(Hold!AE:AE,Reports!A69)</f>
        <v>0</v>
      </c>
      <c r="N69" s="1">
        <f>SUMIF(Hold!AE:AE,Reports!A69,Hold!I:I)</f>
        <v>0</v>
      </c>
      <c r="O69" s="40" t="e">
        <f t="shared" si="4"/>
        <v>#DIV/0!</v>
      </c>
    </row>
    <row r="70" spans="1:15" s="47" customFormat="1" ht="17.25" thickTop="1" thickBot="1">
      <c r="A70" s="48" t="s">
        <v>41</v>
      </c>
      <c r="B70" s="48"/>
      <c r="C70" s="48">
        <f>COUNTIF(Bank!AE:AE,Reports!A70)</f>
        <v>0</v>
      </c>
      <c r="D70" s="48">
        <f>SUMIF(Bank!AE:AE,Reports!A70,Bank!I:I)</f>
        <v>0</v>
      </c>
      <c r="E70" s="48">
        <f>COUNTIF('Bank Reject'!AE:AE,Reports!A70)</f>
        <v>0</v>
      </c>
      <c r="F70" s="48">
        <f>SUMIF('Bank Reject'!AE:AE,Reports!A70,'Bank Reject'!I:I)</f>
        <v>0</v>
      </c>
      <c r="G70" s="48">
        <f>COUNTIF(Transfer!AE:AE,Reports!A70)</f>
        <v>0</v>
      </c>
      <c r="H70" s="48">
        <f>SUMIF(Transfer!AE:AE,Reports!A70,Transfer!Z:Z)</f>
        <v>0</v>
      </c>
      <c r="I70" s="49">
        <f t="shared" si="7"/>
        <v>0</v>
      </c>
      <c r="J70" s="49">
        <f t="shared" si="8"/>
        <v>0</v>
      </c>
      <c r="K70" s="48">
        <f>COUNTIF('Membership No.'!AE:AE,Reports!A70)</f>
        <v>0</v>
      </c>
      <c r="L70" s="48">
        <f>SUMIF('Membership No.'!AE:AE,Reports!A70,'Membership No.'!Z:Z)</f>
        <v>0</v>
      </c>
      <c r="M70" s="48">
        <f>COUNTIF(Hold!AE:AE,Reports!A70)</f>
        <v>1</v>
      </c>
      <c r="N70" s="48">
        <f>SUMIF(Hold!AE:AE,Reports!A70,Hold!I:I)</f>
        <v>125000</v>
      </c>
      <c r="O70" s="46"/>
    </row>
    <row r="71" spans="1:15" ht="17.25" thickTop="1" thickBot="1">
      <c r="A71" s="50" t="s">
        <v>2264</v>
      </c>
      <c r="B71" s="50"/>
      <c r="C71" s="50">
        <f>COUNTIF(Bank!AE:AE,Reports!A71)</f>
        <v>0</v>
      </c>
      <c r="D71" s="50">
        <f>SUMIF(Bank!AE:AE,Reports!A71,Bank!I:I)</f>
        <v>0</v>
      </c>
      <c r="E71" s="50">
        <f>COUNTIF('Bank Reject'!AE:AE,Reports!A71)</f>
        <v>0</v>
      </c>
      <c r="F71" s="50">
        <f>SUMIF('Bank Reject'!AE:AE,Reports!A71,'Bank Reject'!I:I)</f>
        <v>0</v>
      </c>
      <c r="G71" s="50">
        <f>COUNTIF(Transfer!AE:AE,Reports!A71)</f>
        <v>0</v>
      </c>
      <c r="H71" s="50">
        <f>SUMIF(Transfer!AE:AE,Reports!A71,Transfer!Z:Z)</f>
        <v>0</v>
      </c>
      <c r="I71" s="49">
        <f t="shared" si="7"/>
        <v>0</v>
      </c>
      <c r="J71" s="49">
        <f t="shared" si="8"/>
        <v>0</v>
      </c>
      <c r="K71" s="50">
        <f>COUNTIF('Membership No.'!AE:AE,Reports!A71)</f>
        <v>0</v>
      </c>
      <c r="L71" s="50">
        <f>SUMIF('Membership No.'!AE:AE,Reports!A71,'Membership No.'!Z:Z)</f>
        <v>0</v>
      </c>
      <c r="M71" s="50">
        <f>COUNTIF(Hold!AE:AE,Reports!A71)</f>
        <v>0</v>
      </c>
      <c r="N71" s="50">
        <f>SUMIF(Hold!AE:AE,Reports!A71,Hold!I:I)</f>
        <v>0</v>
      </c>
      <c r="O71" s="40" t="e">
        <f t="shared" si="4"/>
        <v>#DIV/0!</v>
      </c>
    </row>
    <row r="72" spans="1:15" ht="17.25" thickTop="1" thickBot="1">
      <c r="A72" s="50"/>
      <c r="B72" s="50"/>
      <c r="C72" s="50">
        <f>COUNTIF(Bank!AE:AE,Reports!A72)</f>
        <v>0</v>
      </c>
      <c r="D72" s="50">
        <f>SUMIF(Bank!AE:AE,Reports!A72,Bank!I:I)</f>
        <v>0</v>
      </c>
      <c r="E72" s="50">
        <f>COUNTIF('Bank Reject'!AE:AE,Reports!A72)</f>
        <v>0</v>
      </c>
      <c r="F72" s="50">
        <f>SUMIF('Bank Reject'!AE:AE,Reports!A72,'Bank Reject'!I:I)</f>
        <v>0</v>
      </c>
      <c r="G72" s="50">
        <f>COUNTIF(Transfer!AE:AE,Reports!A72)</f>
        <v>0</v>
      </c>
      <c r="H72" s="50">
        <f>SUMIF(Transfer!AE:AE,Reports!A72,Transfer!Z:Z)</f>
        <v>0</v>
      </c>
      <c r="I72" s="49">
        <f t="shared" si="7"/>
        <v>0</v>
      </c>
      <c r="J72" s="49">
        <f t="shared" si="8"/>
        <v>0</v>
      </c>
      <c r="K72" s="50">
        <f>COUNTIF('Membership No.'!AE:AE,Reports!A72)</f>
        <v>0</v>
      </c>
      <c r="L72" s="50">
        <f>SUMIF('Membership No.'!AE:AE,Reports!A72,'Membership No.'!Z:Z)</f>
        <v>0</v>
      </c>
      <c r="M72" s="50">
        <f>COUNTIF(Hold!AE:AE,Reports!A72)</f>
        <v>0</v>
      </c>
      <c r="N72" s="50">
        <f>SUMIF(Hold!AE:AE,Reports!A72,Hold!I:I)</f>
        <v>0</v>
      </c>
      <c r="O72" s="40" t="e">
        <f t="shared" si="4"/>
        <v>#DIV/0!</v>
      </c>
    </row>
    <row r="73" spans="1:15" ht="17.25" thickTop="1" thickBot="1">
      <c r="A73" s="50"/>
      <c r="B73" s="50"/>
      <c r="C73" s="50">
        <f>COUNTIF(Bank!AE:AE,Reports!A73)</f>
        <v>0</v>
      </c>
      <c r="D73" s="50">
        <f>SUMIF(Bank!AE:AE,Reports!A73,Bank!I:I)</f>
        <v>0</v>
      </c>
      <c r="E73" s="50">
        <f>COUNTIF('Bank Reject'!AE:AE,Reports!A73)</f>
        <v>0</v>
      </c>
      <c r="F73" s="50">
        <f>SUMIF('Bank Reject'!AE:AE,Reports!A73,'Bank Reject'!I:I)</f>
        <v>0</v>
      </c>
      <c r="G73" s="50">
        <f>COUNTIF(Transfer!AE:AE,Reports!A73)</f>
        <v>0</v>
      </c>
      <c r="H73" s="50">
        <f>SUMIF(Transfer!AE:AE,Reports!A73,Transfer!Z:Z)</f>
        <v>0</v>
      </c>
      <c r="I73" s="49">
        <f t="shared" si="7"/>
        <v>0</v>
      </c>
      <c r="J73" s="49">
        <f t="shared" si="8"/>
        <v>0</v>
      </c>
      <c r="K73" s="50">
        <f>COUNTIF('Membership No.'!AE:AE,Reports!A73)</f>
        <v>0</v>
      </c>
      <c r="L73" s="50">
        <f>SUMIF('Membership No.'!AE:AE,Reports!A73,'Membership No.'!Z:Z)</f>
        <v>0</v>
      </c>
      <c r="M73" s="50">
        <f>COUNTIF(Hold!AE:AE,Reports!A73)</f>
        <v>0</v>
      </c>
      <c r="N73" s="50">
        <f>SUMIF(Hold!AE:AE,Reports!A73,Hold!I:I)</f>
        <v>0</v>
      </c>
      <c r="O73" s="40" t="e">
        <f t="shared" si="4"/>
        <v>#DIV/0!</v>
      </c>
    </row>
    <row r="74" spans="1:15" ht="17.25" thickTop="1" thickBot="1">
      <c r="A74" s="50"/>
      <c r="B74" s="50"/>
      <c r="C74" s="50">
        <f>COUNTIF(Bank!AE:AE,Reports!A74)</f>
        <v>0</v>
      </c>
      <c r="D74" s="50">
        <f>SUMIF(Bank!AE:AE,Reports!A74,Bank!I:I)</f>
        <v>0</v>
      </c>
      <c r="E74" s="50">
        <f>COUNTIF('Bank Reject'!AE:AE,Reports!A74)</f>
        <v>0</v>
      </c>
      <c r="F74" s="50">
        <f>SUMIF('Bank Reject'!AE:AE,Reports!A74,'Bank Reject'!I:I)</f>
        <v>0</v>
      </c>
      <c r="G74" s="50">
        <f>COUNTIF(Transfer!AE:AE,Reports!A74)</f>
        <v>0</v>
      </c>
      <c r="H74" s="50">
        <f>SUMIF(Transfer!AE:AE,Reports!A74,Transfer!Z:Z)</f>
        <v>0</v>
      </c>
      <c r="I74" s="49">
        <f t="shared" si="7"/>
        <v>0</v>
      </c>
      <c r="J74" s="49">
        <f t="shared" si="8"/>
        <v>0</v>
      </c>
      <c r="K74" s="50">
        <f>COUNTIF('Membership No.'!AE:AE,Reports!A74)</f>
        <v>0</v>
      </c>
      <c r="L74" s="50">
        <f>SUMIF('Membership No.'!AE:AE,Reports!A74,'Membership No.'!Z:Z)</f>
        <v>0</v>
      </c>
      <c r="M74" s="50">
        <f>COUNTIF(Hold!AE:AE,Reports!A74)</f>
        <v>0</v>
      </c>
      <c r="N74" s="50">
        <f>SUMIF(Hold!AE:AE,Reports!A74,Hold!I:I)</f>
        <v>0</v>
      </c>
      <c r="O74" s="40" t="e">
        <f t="shared" si="4"/>
        <v>#DIV/0!</v>
      </c>
    </row>
    <row r="75" spans="1:15" ht="17.25" thickTop="1" thickBot="1">
      <c r="A75" s="50"/>
      <c r="B75" s="50"/>
      <c r="C75" s="50">
        <f>COUNTIF(Bank!AE:AE,Reports!A75)</f>
        <v>0</v>
      </c>
      <c r="D75" s="50">
        <f>SUMIF(Bank!AE:AE,Reports!A75,Bank!I:I)</f>
        <v>0</v>
      </c>
      <c r="E75" s="50">
        <f>COUNTIF('Bank Reject'!AE:AE,Reports!A75)</f>
        <v>0</v>
      </c>
      <c r="F75" s="50">
        <f>SUMIF('Bank Reject'!AE:AE,Reports!A75,'Bank Reject'!I:I)</f>
        <v>0</v>
      </c>
      <c r="G75" s="50">
        <f>COUNTIF(Transfer!AE:AE,Reports!A75)</f>
        <v>0</v>
      </c>
      <c r="H75" s="50">
        <f>SUMIF(Transfer!AE:AE,Reports!A75,Transfer!Z:Z)</f>
        <v>0</v>
      </c>
      <c r="I75" s="49">
        <f t="shared" si="7"/>
        <v>0</v>
      </c>
      <c r="J75" s="49">
        <f t="shared" si="8"/>
        <v>0</v>
      </c>
      <c r="K75" s="50">
        <f>COUNTIF('Membership No.'!AE:AE,Reports!A75)</f>
        <v>0</v>
      </c>
      <c r="L75" s="50">
        <f>SUMIF('Membership No.'!AE:AE,Reports!A75,'Membership No.'!Z:Z)</f>
        <v>0</v>
      </c>
      <c r="M75" s="50">
        <f>COUNTIF(Hold!AE:AE,Reports!A75)</f>
        <v>0</v>
      </c>
      <c r="N75" s="50">
        <f>SUMIF(Hold!AE:AE,Reports!A75,Hold!I:I)</f>
        <v>0</v>
      </c>
      <c r="O75" s="40" t="e">
        <f t="shared" si="4"/>
        <v>#DIV/0!</v>
      </c>
    </row>
    <row r="76" spans="1:15" ht="17.25" thickTop="1" thickBot="1">
      <c r="A76" s="50"/>
      <c r="B76" s="50"/>
      <c r="C76" s="50">
        <f>COUNTIF(Bank!AE:AE,Reports!A76)</f>
        <v>0</v>
      </c>
      <c r="D76" s="50">
        <f>SUMIF(Bank!AE:AE,Reports!A76,Bank!I:I)</f>
        <v>0</v>
      </c>
      <c r="E76" s="50">
        <f>COUNTIF('Bank Reject'!AE:AE,Reports!A76)</f>
        <v>0</v>
      </c>
      <c r="F76" s="50">
        <f>SUMIF('Bank Reject'!AE:AE,Reports!A76,'Bank Reject'!I:I)</f>
        <v>0</v>
      </c>
      <c r="G76" s="50">
        <f>COUNTIF(Transfer!AE:AE,Reports!A76)</f>
        <v>0</v>
      </c>
      <c r="H76" s="50">
        <f>SUMIF(Transfer!AE:AE,Reports!A76,Transfer!Z:Z)</f>
        <v>0</v>
      </c>
      <c r="I76" s="49">
        <f t="shared" si="7"/>
        <v>0</v>
      </c>
      <c r="J76" s="49">
        <f t="shared" si="8"/>
        <v>0</v>
      </c>
      <c r="K76" s="50">
        <f>COUNTIF('Membership No.'!AE:AE,Reports!A76)</f>
        <v>0</v>
      </c>
      <c r="L76" s="50">
        <f>SUMIF('Membership No.'!AE:AE,Reports!A76,'Membership No.'!Z:Z)</f>
        <v>0</v>
      </c>
      <c r="M76" s="50">
        <f>COUNTIF(Hold!AE:AE,Reports!A76)</f>
        <v>0</v>
      </c>
      <c r="N76" s="50">
        <f>SUMIF(Hold!AE:AE,Reports!A76,Hold!I:I)</f>
        <v>0</v>
      </c>
      <c r="O76" s="40" t="e">
        <f t="shared" si="4"/>
        <v>#DIV/0!</v>
      </c>
    </row>
    <row r="77" spans="1:15" s="47" customFormat="1" ht="17.25" thickTop="1" thickBot="1">
      <c r="A77" s="45"/>
      <c r="B77" s="45"/>
      <c r="C77" s="45">
        <f>COUNTIF(Bank!AE:AE,Reports!A77)</f>
        <v>0</v>
      </c>
      <c r="D77" s="45">
        <f>SUMIF(Bank!AE:AE,Reports!A77,Bank!I:I)</f>
        <v>0</v>
      </c>
      <c r="E77" s="45">
        <f>COUNTIF('Bank Reject'!AE:AE,Reports!A77)</f>
        <v>0</v>
      </c>
      <c r="F77" s="45">
        <f>SUMIF('Bank Reject'!AE:AE,Reports!A77,'Bank Reject'!I:I)</f>
        <v>0</v>
      </c>
      <c r="G77" s="45">
        <f>COUNTIF(Transfer!AE:AE,Reports!A77)</f>
        <v>0</v>
      </c>
      <c r="H77" s="45">
        <f>SUMIF(Transfer!AE:AE,Reports!A77,Transfer!Z:Z)</f>
        <v>0</v>
      </c>
      <c r="I77" s="39">
        <f t="shared" si="7"/>
        <v>0</v>
      </c>
      <c r="J77" s="39">
        <f t="shared" si="8"/>
        <v>0</v>
      </c>
      <c r="K77" s="45">
        <f>COUNTIF('Membership No.'!AE:AE,Reports!A77)</f>
        <v>0</v>
      </c>
      <c r="L77" s="45">
        <f>SUMIF('Membership No.'!AE:AE,Reports!A77,'Membership No.'!Z:Z)</f>
        <v>0</v>
      </c>
      <c r="M77" s="45">
        <f>COUNTIF(Hold!AE:AE,Reports!A77)</f>
        <v>0</v>
      </c>
      <c r="N77" s="45">
        <f>SUMIF(Hold!AE:AE,Reports!A77,Hold!I:I)</f>
        <v>0</v>
      </c>
      <c r="O77" s="46"/>
    </row>
    <row r="78" spans="1:15" ht="17.25" thickTop="1" thickBot="1">
      <c r="A78" s="1"/>
      <c r="B78" s="1"/>
      <c r="C78" s="1">
        <f>COUNTIF(Bank!AE:AE,Reports!A78)</f>
        <v>0</v>
      </c>
      <c r="D78" s="1">
        <f>SUMIF(Bank!AE:AE,Reports!A78,Bank!I:I)</f>
        <v>0</v>
      </c>
      <c r="E78" s="1">
        <f>COUNTIF('Bank Reject'!AE:AE,Reports!A78)</f>
        <v>0</v>
      </c>
      <c r="F78" s="1">
        <f>SUMIF('Bank Reject'!AE:AE,Reports!A78,'Bank Reject'!I:I)</f>
        <v>0</v>
      </c>
      <c r="G78" s="1">
        <f>COUNTIF(Transfer!AE:AE,Reports!A78)</f>
        <v>0</v>
      </c>
      <c r="H78" s="1">
        <f>SUMIF(Transfer!AE:AE,Reports!A78,Transfer!Z:Z)</f>
        <v>0</v>
      </c>
      <c r="I78" s="39">
        <f t="shared" si="7"/>
        <v>0</v>
      </c>
      <c r="J78" s="39">
        <f t="shared" si="8"/>
        <v>0</v>
      </c>
      <c r="K78" s="1">
        <f>COUNTIF('Membership No.'!AE:AE,Reports!A78)</f>
        <v>0</v>
      </c>
      <c r="L78" s="1">
        <f>SUMIF('Membership No.'!AE:AE,Reports!A78,'Membership No.'!Z:Z)</f>
        <v>0</v>
      </c>
      <c r="M78" s="1">
        <f>COUNTIF(Hold!AE:AE,Reports!A78)</f>
        <v>0</v>
      </c>
      <c r="N78" s="1">
        <f>SUMIF(Hold!AE:AE,Reports!A78,Hold!I:I)</f>
        <v>0</v>
      </c>
      <c r="O78" s="40" t="e">
        <f t="shared" si="4"/>
        <v>#DIV/0!</v>
      </c>
    </row>
    <row r="79" spans="1:15" ht="17.25" thickTop="1" thickBot="1">
      <c r="A79" s="3"/>
      <c r="B79" s="3"/>
      <c r="C79" s="1">
        <f>COUNTIF(Bank!AE:AE,Reports!A79)</f>
        <v>0</v>
      </c>
      <c r="D79" s="1">
        <f>SUMIF(Bank!AE:AE,Reports!A79,Bank!I:I)</f>
        <v>0</v>
      </c>
      <c r="E79" s="1">
        <f>COUNTIF('Bank Reject'!AE:AE,Reports!A79)</f>
        <v>0</v>
      </c>
      <c r="F79" s="1">
        <f>SUMIF('Bank Reject'!AE:AE,Reports!A79,'Bank Reject'!I:I)</f>
        <v>0</v>
      </c>
      <c r="G79" s="1">
        <f>COUNTIF(Transfer!AE:AE,Reports!A79)</f>
        <v>0</v>
      </c>
      <c r="H79" s="1">
        <f>SUMIF(Transfer!AE:AE,Reports!A79,Transfer!Z:Z)</f>
        <v>0</v>
      </c>
      <c r="I79" s="39">
        <f t="shared" si="7"/>
        <v>0</v>
      </c>
      <c r="J79" s="39">
        <f t="shared" si="8"/>
        <v>0</v>
      </c>
      <c r="K79" s="1">
        <f>COUNTIF('Membership No.'!AE:AE,Reports!A79)</f>
        <v>0</v>
      </c>
      <c r="L79" s="1">
        <f>SUMIF('Membership No.'!AE:AE,Reports!A79,'Membership No.'!Z:Z)</f>
        <v>0</v>
      </c>
      <c r="M79" s="1">
        <f>COUNTIF(Hold!AE:AE,Reports!A79)</f>
        <v>0</v>
      </c>
      <c r="N79" s="1">
        <f>SUMIF(Hold!AE:AE,Reports!A79,Hold!I:I)</f>
        <v>0</v>
      </c>
      <c r="O79" s="40" t="e">
        <f t="shared" si="4"/>
        <v>#DIV/0!</v>
      </c>
    </row>
    <row r="80" spans="1:15" ht="17.25" thickTop="1" thickBot="1">
      <c r="A80" s="1"/>
      <c r="B80" s="1"/>
      <c r="C80" s="1">
        <f>COUNTIF(Bank!AE:AE,Reports!A80)</f>
        <v>0</v>
      </c>
      <c r="D80" s="1">
        <f>SUMIF(Bank!AE:AE,Reports!A80,Bank!I:I)</f>
        <v>0</v>
      </c>
      <c r="E80" s="1">
        <f>COUNTIF('Bank Reject'!AE:AE,Reports!A80)</f>
        <v>0</v>
      </c>
      <c r="F80" s="1">
        <f>SUMIF('Bank Reject'!AE:AE,Reports!A80,'Bank Reject'!I:I)</f>
        <v>0</v>
      </c>
      <c r="G80" s="1">
        <f>COUNTIF(Transfer!AE:AE,Reports!A80)</f>
        <v>0</v>
      </c>
      <c r="H80" s="1">
        <f>SUMIF(Transfer!AE:AE,Reports!A80,Transfer!Z:Z)</f>
        <v>0</v>
      </c>
      <c r="I80" s="39">
        <f t="shared" si="7"/>
        <v>0</v>
      </c>
      <c r="J80" s="39">
        <f t="shared" si="8"/>
        <v>0</v>
      </c>
      <c r="K80" s="1">
        <f>COUNTIF('Membership No.'!AE:AE,Reports!A80)</f>
        <v>0</v>
      </c>
      <c r="L80" s="1">
        <f>SUMIF('Membership No.'!AE:AE,Reports!A80,'Membership No.'!Z:Z)</f>
        <v>0</v>
      </c>
      <c r="M80" s="1">
        <f>COUNTIF(Hold!AE:AE,Reports!A80)</f>
        <v>0</v>
      </c>
      <c r="N80" s="1">
        <f>SUMIF(Hold!AE:AE,Reports!A80,Hold!I:I)</f>
        <v>0</v>
      </c>
      <c r="O80" s="40" t="e">
        <f t="shared" si="4"/>
        <v>#DIV/0!</v>
      </c>
    </row>
    <row r="81" spans="1:15" ht="17.25" thickTop="1" thickBot="1">
      <c r="A81" s="1"/>
      <c r="B81" s="1"/>
      <c r="C81" s="1">
        <f>COUNTIF(Bank!AE:AE,Reports!A81)</f>
        <v>0</v>
      </c>
      <c r="D81" s="1">
        <f>SUMIF(Bank!AE:AE,Reports!A81,Bank!I:I)</f>
        <v>0</v>
      </c>
      <c r="E81" s="1">
        <f>COUNTIF('Bank Reject'!AE:AE,Reports!A81)</f>
        <v>0</v>
      </c>
      <c r="F81" s="1">
        <f>SUMIF('Bank Reject'!AE:AE,Reports!A81,'Bank Reject'!I:I)</f>
        <v>0</v>
      </c>
      <c r="G81" s="1">
        <f>COUNTIF(Transfer!AE:AE,Reports!A81)</f>
        <v>0</v>
      </c>
      <c r="H81" s="1">
        <f>SUMIF(Transfer!AE:AE,Reports!A81,Transfer!Z:Z)</f>
        <v>0</v>
      </c>
      <c r="I81" s="39">
        <f t="shared" si="7"/>
        <v>0</v>
      </c>
      <c r="J81" s="39">
        <f t="shared" si="8"/>
        <v>0</v>
      </c>
      <c r="K81" s="1">
        <f>COUNTIF('Membership No.'!AE:AE,Reports!A81)</f>
        <v>0</v>
      </c>
      <c r="L81" s="1">
        <f>SUMIF('Membership No.'!AE:AE,Reports!A81,'Membership No.'!Z:Z)</f>
        <v>0</v>
      </c>
      <c r="M81" s="1">
        <f>COUNTIF(Hold!AE:AE,Reports!A81)</f>
        <v>0</v>
      </c>
      <c r="N81" s="1">
        <f>SUMIF(Hold!AE:AE,Reports!A81,Hold!I:I)</f>
        <v>0</v>
      </c>
      <c r="O81" s="40" t="e">
        <f t="shared" si="4"/>
        <v>#DIV/0!</v>
      </c>
    </row>
    <row r="82" spans="1:15" ht="17.25" thickTop="1" thickBot="1">
      <c r="A82" s="1"/>
      <c r="B82" s="1"/>
      <c r="C82" s="1">
        <f>COUNTIF(Bank!AE:AE,Reports!A82)</f>
        <v>0</v>
      </c>
      <c r="D82" s="1">
        <f>SUMIF(Bank!AE:AE,Reports!A82,Bank!I:I)</f>
        <v>0</v>
      </c>
      <c r="E82" s="1">
        <f>COUNTIF('Bank Reject'!AE:AE,Reports!A82)</f>
        <v>0</v>
      </c>
      <c r="F82" s="1">
        <f>SUMIF('Bank Reject'!AE:AE,Reports!A82,'Bank Reject'!I:I)</f>
        <v>0</v>
      </c>
      <c r="G82" s="1">
        <f>COUNTIF(Transfer!AE:AE,Reports!A82)</f>
        <v>0</v>
      </c>
      <c r="H82" s="1">
        <f>SUMIF(Transfer!AE:AE,Reports!A82,Transfer!Z:Z)</f>
        <v>0</v>
      </c>
      <c r="I82" s="39">
        <f t="shared" si="7"/>
        <v>0</v>
      </c>
      <c r="J82" s="39">
        <f t="shared" si="8"/>
        <v>0</v>
      </c>
      <c r="K82" s="1">
        <f>COUNTIF('Membership No.'!AE:AE,Reports!A82)</f>
        <v>0</v>
      </c>
      <c r="L82" s="1">
        <f>SUMIF('Membership No.'!AE:AE,Reports!A82,'Membership No.'!Z:Z)</f>
        <v>0</v>
      </c>
      <c r="M82" s="1">
        <f>COUNTIF(Hold!AE:AE,Reports!A82)</f>
        <v>0</v>
      </c>
      <c r="N82" s="1">
        <f>SUMIF(Hold!AE:AE,Reports!A82,Hold!I:I)</f>
        <v>0</v>
      </c>
      <c r="O82" s="40" t="e">
        <f t="shared" si="4"/>
        <v>#DIV/0!</v>
      </c>
    </row>
    <row r="83" spans="1:15" s="47" customFormat="1" ht="17.25" thickTop="1" thickBot="1">
      <c r="A83" s="51"/>
      <c r="B83" s="51"/>
      <c r="C83" s="45">
        <f>COUNTIF(Bank!AE:AE,Reports!A83)</f>
        <v>0</v>
      </c>
      <c r="D83" s="45">
        <f>SUMIF(Bank!AE:AE,Reports!A83,Bank!I:I)</f>
        <v>0</v>
      </c>
      <c r="E83" s="45">
        <f>COUNTIF('Bank Reject'!AE:AE,Reports!A83)</f>
        <v>0</v>
      </c>
      <c r="F83" s="45">
        <f>SUMIF('Bank Reject'!AE:AE,Reports!A83,'Bank Reject'!I:I)</f>
        <v>0</v>
      </c>
      <c r="G83" s="45">
        <f>COUNTIF(Transfer!AE:AE,Reports!A83)</f>
        <v>0</v>
      </c>
      <c r="H83" s="45">
        <f>SUMIF(Transfer!AE:AE,Reports!A83,Transfer!Z:Z)</f>
        <v>0</v>
      </c>
      <c r="I83" s="39">
        <f t="shared" si="7"/>
        <v>0</v>
      </c>
      <c r="J83" s="39">
        <f t="shared" si="8"/>
        <v>0</v>
      </c>
      <c r="K83" s="45">
        <f>COUNTIF('Membership No.'!AE:AE,Reports!A83)</f>
        <v>0</v>
      </c>
      <c r="L83" s="45">
        <f>SUMIF('Membership No.'!AE:AE,Reports!A83,'Membership No.'!Z:Z)</f>
        <v>0</v>
      </c>
      <c r="M83" s="45">
        <f>COUNTIF(Hold!AE:AE,Reports!A83)</f>
        <v>0</v>
      </c>
      <c r="N83" s="45">
        <f>SUMIF(Hold!AE:AE,Reports!A83,Hold!I:I)</f>
        <v>0</v>
      </c>
      <c r="O83" s="40" t="e">
        <f t="shared" si="4"/>
        <v>#DIV/0!</v>
      </c>
    </row>
    <row r="84" spans="1:15" ht="17.25" thickTop="1" thickBot="1">
      <c r="A84" s="41" t="s">
        <v>62</v>
      </c>
      <c r="B84" s="41">
        <f>SUM(B40:B83)</f>
        <v>14750000</v>
      </c>
      <c r="C84" s="41">
        <f>SUM(C40:C83)</f>
        <v>10</v>
      </c>
      <c r="D84" s="41">
        <f>SUM(D40:D83)</f>
        <v>1004750</v>
      </c>
      <c r="E84" s="41">
        <f>SUM(E40:E83)</f>
        <v>2</v>
      </c>
      <c r="F84" s="41">
        <f>SUM(F40:F83)</f>
        <v>140000</v>
      </c>
      <c r="G84" s="41">
        <f t="shared" ref="G84:N84" si="9">SUM(G40:G83)</f>
        <v>6</v>
      </c>
      <c r="H84" s="41">
        <f t="shared" si="9"/>
        <v>685000</v>
      </c>
      <c r="I84" s="42">
        <f t="shared" si="9"/>
        <v>18</v>
      </c>
      <c r="J84" s="42">
        <f t="shared" si="9"/>
        <v>1829750</v>
      </c>
      <c r="K84" s="41">
        <f t="shared" si="9"/>
        <v>6</v>
      </c>
      <c r="L84" s="41">
        <f t="shared" si="9"/>
        <v>685000</v>
      </c>
      <c r="M84" s="41">
        <f t="shared" si="9"/>
        <v>62</v>
      </c>
      <c r="N84" s="41">
        <f t="shared" si="9"/>
        <v>6876500</v>
      </c>
      <c r="O84" s="40">
        <f t="shared" si="4"/>
        <v>4.6440677966101698E-2</v>
      </c>
    </row>
    <row r="85" spans="1:15" ht="17.25" thickTop="1" thickBot="1">
      <c r="H85" s="16"/>
      <c r="J85" s="17"/>
    </row>
    <row r="86" spans="1:15" ht="48.75" thickTop="1" thickBot="1">
      <c r="C86" s="36" t="s">
        <v>52</v>
      </c>
      <c r="D86" s="36" t="s">
        <v>53</v>
      </c>
      <c r="E86" s="36" t="s">
        <v>54</v>
      </c>
      <c r="F86" s="36" t="s">
        <v>55</v>
      </c>
      <c r="G86" s="36" t="s">
        <v>64</v>
      </c>
      <c r="H86" s="36" t="s">
        <v>63</v>
      </c>
      <c r="I86" s="37" t="s">
        <v>58</v>
      </c>
      <c r="J86" s="37" t="s">
        <v>59</v>
      </c>
      <c r="K86" s="36" t="s">
        <v>60</v>
      </c>
      <c r="L86" s="36" t="s">
        <v>61</v>
      </c>
      <c r="M86" s="36" t="s">
        <v>57</v>
      </c>
      <c r="N86" s="36" t="s">
        <v>122</v>
      </c>
    </row>
    <row r="87" spans="1:15" ht="17.25" thickTop="1" thickBot="1">
      <c r="A87" s="52" t="s">
        <v>213</v>
      </c>
      <c r="B87" s="52"/>
      <c r="C87" s="53">
        <f>COUNTIF(Bank!G:G,Reports!A87)</f>
        <v>0</v>
      </c>
      <c r="D87" s="53">
        <f>SUMIF(Bank!G:G,Reports!A87,Bank!I:I)</f>
        <v>0</v>
      </c>
      <c r="E87" s="53">
        <f>COUNTIF('Bank Reject'!G:G,Reports!A87)</f>
        <v>0</v>
      </c>
      <c r="F87" s="53">
        <f>SUMIF('Bank Reject'!G:G,Reports!A87,'Bank Reject'!I:I)</f>
        <v>0</v>
      </c>
      <c r="G87" s="53">
        <f>COUNTIF(Transfer!G:G,Reports!A87)</f>
        <v>2</v>
      </c>
      <c r="H87" s="53">
        <f>SUMIF(Transfer!G:G,Reports!A87,Transfer!Z:Z)</f>
        <v>240000</v>
      </c>
      <c r="I87" s="39">
        <f t="shared" ref="I87:J93" si="10">C87+E87+G87</f>
        <v>2</v>
      </c>
      <c r="J87" s="39">
        <f t="shared" si="10"/>
        <v>240000</v>
      </c>
      <c r="K87" s="1">
        <f>COUNTIF('Membership No.'!G:G,Reports!A87)</f>
        <v>2</v>
      </c>
      <c r="L87" s="1">
        <f>SUMIF('Membership No.'!G:G,Reports!A87,'Membership No.'!Z:Z)</f>
        <v>240000</v>
      </c>
      <c r="M87" s="1">
        <f>COUNTIF(Hold!G:G,Reports!A87)</f>
        <v>0</v>
      </c>
      <c r="N87" s="1">
        <f>SUMIF(Hold!G:G,Reports!A87,Hold!I:I)</f>
        <v>0</v>
      </c>
    </row>
    <row r="88" spans="1:15" ht="17.25" thickTop="1" thickBot="1">
      <c r="A88" s="52" t="s">
        <v>214</v>
      </c>
      <c r="B88" s="52"/>
      <c r="C88" s="53">
        <f>COUNTIF(Bank!G:G,Reports!A88)</f>
        <v>10</v>
      </c>
      <c r="D88" s="53">
        <f>SUMIF(Bank!G:G,Reports!A88,Bank!I:I)</f>
        <v>1004750</v>
      </c>
      <c r="E88" s="53">
        <f>COUNTIF('Bank Reject'!G:G,Reports!A88)</f>
        <v>2</v>
      </c>
      <c r="F88" s="53">
        <f>SUMIF('Bank Reject'!G:G,Reports!A88,'Bank Reject'!I:I)</f>
        <v>140000</v>
      </c>
      <c r="G88" s="53">
        <f>COUNTIF(Transfer!G:G,Reports!A88)</f>
        <v>0</v>
      </c>
      <c r="H88" s="53">
        <f>SUMIF(Transfer!G:G,Reports!A88,Transfer!Z:Z)</f>
        <v>0</v>
      </c>
      <c r="I88" s="39">
        <f t="shared" si="10"/>
        <v>12</v>
      </c>
      <c r="J88" s="39">
        <f t="shared" si="10"/>
        <v>1144750</v>
      </c>
      <c r="K88" s="1">
        <f>COUNTIF('Membership No.'!G:G,Reports!A88)</f>
        <v>0</v>
      </c>
      <c r="L88" s="1">
        <f>SUMIF('Membership No.'!G:G,Reports!A88,'Membership No.'!Z:Z)</f>
        <v>0</v>
      </c>
      <c r="M88" s="1">
        <f>COUNTIF(Hold!G:G,Reports!A88)</f>
        <v>2</v>
      </c>
      <c r="N88" s="1">
        <f>SUMIF(Hold!G:G,Reports!A88,Hold!I:I)</f>
        <v>245000</v>
      </c>
    </row>
    <row r="89" spans="1:15" ht="17.25" thickTop="1" thickBot="1">
      <c r="A89" s="52" t="s">
        <v>215</v>
      </c>
      <c r="B89" s="52"/>
      <c r="C89" s="53">
        <f>COUNTIF(Bank!G:G,Reports!A89)</f>
        <v>0</v>
      </c>
      <c r="D89" s="53">
        <f>SUMIF(Bank!G:G,Reports!A89,Bank!I:I)</f>
        <v>0</v>
      </c>
      <c r="E89" s="53">
        <f>COUNTIF('Bank Reject'!G:G,Reports!A89)</f>
        <v>0</v>
      </c>
      <c r="F89" s="53">
        <f>SUMIF('Bank Reject'!G:G,Reports!A89,'Bank Reject'!I:I)</f>
        <v>0</v>
      </c>
      <c r="G89" s="53">
        <f>COUNTIF(Transfer!G:G,Reports!A89)</f>
        <v>4</v>
      </c>
      <c r="H89" s="53">
        <f>SUMIF(Transfer!G:G,Reports!A89,Transfer!Z:Z)</f>
        <v>445000</v>
      </c>
      <c r="I89" s="39">
        <f t="shared" si="10"/>
        <v>4</v>
      </c>
      <c r="J89" s="39">
        <f t="shared" si="10"/>
        <v>445000</v>
      </c>
      <c r="K89" s="1">
        <f>COUNTIF('Membership No.'!G:G,Reports!A89)</f>
        <v>4</v>
      </c>
      <c r="L89" s="1">
        <f>SUMIF('Membership No.'!G:G,Reports!A89,'Membership No.'!Z:Z)</f>
        <v>445000</v>
      </c>
      <c r="M89" s="1">
        <f>COUNTIF(Hold!G:G,Reports!A89)</f>
        <v>0</v>
      </c>
      <c r="N89" s="1">
        <f>SUMIF(Hold!G:G,Reports!A89,Hold!I:I)</f>
        <v>0</v>
      </c>
    </row>
    <row r="90" spans="1:15" ht="17.25" thickTop="1" thickBot="1">
      <c r="A90" s="52" t="s">
        <v>216</v>
      </c>
      <c r="B90" s="52"/>
      <c r="C90" s="53">
        <f>COUNTIF(Bank!G:G,Reports!A90)</f>
        <v>0</v>
      </c>
      <c r="D90" s="53">
        <f>SUMIF(Bank!G:G,Reports!A90,Bank!I:I)</f>
        <v>0</v>
      </c>
      <c r="E90" s="53">
        <f>COUNTIF('Bank Reject'!G:G,Reports!A90)</f>
        <v>0</v>
      </c>
      <c r="F90" s="53">
        <f>SUMIF('Bank Reject'!G:G,Reports!A90,'Bank Reject'!I:I)</f>
        <v>0</v>
      </c>
      <c r="G90" s="53">
        <f>COUNTIF(Transfer!G:G,Reports!A90)</f>
        <v>0</v>
      </c>
      <c r="H90" s="53">
        <f>SUMIF(Transfer!G:G,Reports!A90,Transfer!Z:Z)</f>
        <v>0</v>
      </c>
      <c r="I90" s="39">
        <f t="shared" si="10"/>
        <v>0</v>
      </c>
      <c r="J90" s="39">
        <f t="shared" si="10"/>
        <v>0</v>
      </c>
      <c r="K90" s="1">
        <f>COUNTIF('Membership No.'!G:G,Reports!A90)</f>
        <v>0</v>
      </c>
      <c r="L90" s="1">
        <f>SUMIF('Membership No.'!G:G,Reports!A90,'Membership No.'!Z:Z)</f>
        <v>0</v>
      </c>
      <c r="M90" s="1">
        <f>COUNTIF(Hold!G:G,Reports!A90)</f>
        <v>0</v>
      </c>
      <c r="N90" s="1">
        <f>SUMIF(Hold!G:G,Reports!A90,Hold!I:I)</f>
        <v>0</v>
      </c>
    </row>
    <row r="91" spans="1:15" ht="17.25" thickTop="1" thickBot="1">
      <c r="A91" s="52" t="s">
        <v>217</v>
      </c>
      <c r="B91" s="52"/>
      <c r="C91" s="53">
        <f>COUNTIF(Bank!G:G,Reports!A91)</f>
        <v>0</v>
      </c>
      <c r="D91" s="53">
        <f>SUMIF(Bank!G:G,Reports!A91,Bank!I:I)</f>
        <v>0</v>
      </c>
      <c r="E91" s="53">
        <f>COUNTIF('Bank Reject'!G:G,Reports!A91)</f>
        <v>0</v>
      </c>
      <c r="F91" s="53">
        <f>SUMIF('Bank Reject'!G:G,Reports!A91,'Bank Reject'!I:I)</f>
        <v>0</v>
      </c>
      <c r="G91" s="53">
        <f>COUNTIF(Transfer!G:G,Reports!A91)</f>
        <v>0</v>
      </c>
      <c r="H91" s="53">
        <f>SUMIF(Transfer!G:G,Reports!A91,Transfer!Z:Z)</f>
        <v>0</v>
      </c>
      <c r="I91" s="39">
        <f t="shared" si="10"/>
        <v>0</v>
      </c>
      <c r="J91" s="39">
        <f t="shared" si="10"/>
        <v>0</v>
      </c>
      <c r="K91" s="1">
        <f>COUNTIF('Membership No.'!G:G,Reports!A91)</f>
        <v>0</v>
      </c>
      <c r="L91" s="1">
        <f>SUMIF('Membership No.'!G:G,Reports!A91,'Membership No.'!Z:Z)</f>
        <v>0</v>
      </c>
      <c r="M91" s="1">
        <f>COUNTIF(Hold!G:G,Reports!A91)</f>
        <v>0</v>
      </c>
      <c r="N91" s="1">
        <f>SUMIF(Hold!G:G,Reports!A91,Hold!I:I)</f>
        <v>0</v>
      </c>
    </row>
    <row r="92" spans="1:15" ht="17.25" thickTop="1" thickBot="1">
      <c r="A92" s="52" t="s">
        <v>218</v>
      </c>
      <c r="B92" s="52"/>
      <c r="C92" s="53">
        <f>COUNTIF(Bank!G:G,Reports!A92)</f>
        <v>0</v>
      </c>
      <c r="D92" s="53">
        <f>SUMIF(Bank!G:G,Reports!A92,Bank!I:I)</f>
        <v>0</v>
      </c>
      <c r="E92" s="53">
        <f>COUNTIF('Bank Reject'!G:G,Reports!A92)</f>
        <v>0</v>
      </c>
      <c r="F92" s="53">
        <f>SUMIF('Bank Reject'!G:G,Reports!A92,'Bank Reject'!I:I)</f>
        <v>0</v>
      </c>
      <c r="G92" s="53">
        <f>COUNTIF(Transfer!G:G,Reports!A92)</f>
        <v>0</v>
      </c>
      <c r="H92" s="53">
        <f>SUMIF(Transfer!G:G,Reports!A92,Transfer!Z:Z)</f>
        <v>0</v>
      </c>
      <c r="I92" s="39">
        <f t="shared" si="10"/>
        <v>0</v>
      </c>
      <c r="J92" s="39">
        <f t="shared" si="10"/>
        <v>0</v>
      </c>
      <c r="K92" s="1">
        <f>COUNTIF('Membership No.'!G:G,Reports!A92)</f>
        <v>0</v>
      </c>
      <c r="L92" s="1">
        <f>SUMIF('Membership No.'!G:G,Reports!A92,'Membership No.'!Z:Z)</f>
        <v>0</v>
      </c>
      <c r="M92" s="1">
        <f>COUNTIF(Hold!G:G,Reports!A92)</f>
        <v>0</v>
      </c>
      <c r="N92" s="1">
        <f>SUMIF(Hold!G:G,Reports!A92,Hold!I:I)</f>
        <v>0</v>
      </c>
    </row>
    <row r="93" spans="1:15" ht="17.25" thickTop="1" thickBot="1">
      <c r="A93" s="52"/>
      <c r="B93" s="52"/>
      <c r="C93" s="53">
        <f>COUNTIF(Bank!G:G,Reports!A93)</f>
        <v>0</v>
      </c>
      <c r="D93" s="53">
        <f>SUMIF(Bank!G:G,Reports!A93,Bank!I:I)</f>
        <v>0</v>
      </c>
      <c r="E93" s="53">
        <f>COUNTIF('Bank Reject'!G:G,Reports!A93)</f>
        <v>0</v>
      </c>
      <c r="F93" s="53">
        <f>SUMIF('Bank Reject'!G:G,Reports!A93,'Bank Reject'!I:I)</f>
        <v>0</v>
      </c>
      <c r="G93" s="53">
        <f>COUNTIF(Transfer!G:G,Reports!A93)</f>
        <v>0</v>
      </c>
      <c r="H93" s="53">
        <f>SUMIF(Transfer!G:G,Reports!A93,Transfer!Z:Z)</f>
        <v>0</v>
      </c>
      <c r="I93" s="39">
        <f t="shared" si="10"/>
        <v>0</v>
      </c>
      <c r="J93" s="39">
        <f t="shared" si="10"/>
        <v>0</v>
      </c>
      <c r="K93" s="1">
        <f>COUNTIF('Membership No.'!G:G,Reports!A93)</f>
        <v>0</v>
      </c>
      <c r="L93" s="1">
        <f>SUMIF('Membership No.'!G:G,Reports!A93,'Membership No.'!Z:Z)</f>
        <v>0</v>
      </c>
      <c r="M93" s="1">
        <f>COUNTIF(Hold!G:G,Reports!A93)</f>
        <v>0</v>
      </c>
      <c r="N93" s="1">
        <f>SUMIF(Hold!G:G,Reports!A93,Hold!I:I)</f>
        <v>0</v>
      </c>
    </row>
    <row r="94" spans="1:15" ht="17.25" thickTop="1" thickBot="1">
      <c r="A94" s="4" t="s">
        <v>62</v>
      </c>
      <c r="B94" s="4"/>
      <c r="C94" s="4">
        <f t="shared" ref="C94:N94" si="11">SUM(C87:C93)</f>
        <v>10</v>
      </c>
      <c r="D94" s="4">
        <f t="shared" si="11"/>
        <v>1004750</v>
      </c>
      <c r="E94" s="4">
        <f t="shared" si="11"/>
        <v>2</v>
      </c>
      <c r="F94" s="4">
        <f t="shared" si="11"/>
        <v>140000</v>
      </c>
      <c r="G94" s="4">
        <f t="shared" si="11"/>
        <v>6</v>
      </c>
      <c r="H94" s="4">
        <f t="shared" si="11"/>
        <v>685000</v>
      </c>
      <c r="I94" s="4">
        <f t="shared" si="11"/>
        <v>18</v>
      </c>
      <c r="J94" s="4">
        <f t="shared" si="11"/>
        <v>1829750</v>
      </c>
      <c r="K94" s="4">
        <f t="shared" si="11"/>
        <v>6</v>
      </c>
      <c r="L94" s="4">
        <f t="shared" si="11"/>
        <v>685000</v>
      </c>
      <c r="M94" s="4">
        <f t="shared" si="11"/>
        <v>2</v>
      </c>
      <c r="N94" s="4">
        <f t="shared" si="11"/>
        <v>245000</v>
      </c>
    </row>
    <row r="95" spans="1:15" ht="17.25" thickTop="1" thickBot="1"/>
    <row r="96" spans="1:15" ht="48.75" thickTop="1" thickBot="1">
      <c r="C96" s="36" t="s">
        <v>52</v>
      </c>
      <c r="D96" s="36" t="s">
        <v>53</v>
      </c>
      <c r="E96" s="36" t="s">
        <v>54</v>
      </c>
      <c r="F96" s="36" t="s">
        <v>55</v>
      </c>
      <c r="G96" s="36" t="s">
        <v>64</v>
      </c>
      <c r="H96" s="36" t="s">
        <v>63</v>
      </c>
      <c r="I96" s="37" t="s">
        <v>58</v>
      </c>
      <c r="J96" s="37" t="s">
        <v>59</v>
      </c>
      <c r="K96" s="36" t="s">
        <v>60</v>
      </c>
      <c r="L96" s="36" t="s">
        <v>61</v>
      </c>
      <c r="M96" s="36" t="s">
        <v>57</v>
      </c>
      <c r="N96" s="36" t="s">
        <v>122</v>
      </c>
    </row>
    <row r="97" spans="1:14" ht="17.25" thickTop="1" thickBot="1">
      <c r="A97" s="54" t="s">
        <v>39</v>
      </c>
      <c r="C97" s="53">
        <f>COUNTIF(Bank!AG:AG,Reports!A97)</f>
        <v>6</v>
      </c>
      <c r="D97" s="53">
        <f>SUMIF(Bank!AG:AG,Reports!A97,Bank!I:I)</f>
        <v>630750</v>
      </c>
      <c r="E97" s="53">
        <f>COUNTIF('Bank Reject'!AG:AG,Reports!A97)</f>
        <v>1</v>
      </c>
      <c r="F97" s="53">
        <f>SUMIF('Bank Reject'!AG:AG,Reports!A97,'Bank Reject'!I:I)</f>
        <v>70000</v>
      </c>
      <c r="G97" s="53">
        <f>COUNTIF(Transfer!AG:AG,Reports!A97)</f>
        <v>4</v>
      </c>
      <c r="H97" s="53">
        <f>SUMIF(Transfer!AG:AG,Reports!A97,Transfer!Z:Z)</f>
        <v>505000</v>
      </c>
      <c r="I97" s="39">
        <f t="shared" ref="I97:I109" si="12">C97+E97+G97</f>
        <v>11</v>
      </c>
      <c r="J97" s="39">
        <f t="shared" ref="J97:J109" si="13">D97+F97+H97</f>
        <v>1205750</v>
      </c>
      <c r="K97" s="1">
        <f>COUNTIF('Membership No.'!AG:AG,Reports!A97)</f>
        <v>4</v>
      </c>
      <c r="L97" s="1">
        <f>SUMIF('Membership No.'!AG:AG,Reports!A97,'Membership No.'!Z:Z)</f>
        <v>505000</v>
      </c>
      <c r="M97" s="1">
        <f>COUNTIF(Hold!AG:AG,Reports!A97)</f>
        <v>1</v>
      </c>
      <c r="N97" s="1">
        <f>SUMIF(Hold!AG:AG,Reports!A97,Hold!I:I)</f>
        <v>70000</v>
      </c>
    </row>
    <row r="98" spans="1:14" ht="17.25" thickTop="1" thickBot="1">
      <c r="A98" s="54" t="s">
        <v>40</v>
      </c>
      <c r="C98" s="53">
        <f>COUNTIF(Bank!AG:AG,Reports!A98)</f>
        <v>3</v>
      </c>
      <c r="D98" s="53">
        <f>SUMIF(Bank!AG:AG,Reports!A98,Bank!I:I)</f>
        <v>244000</v>
      </c>
      <c r="E98" s="53">
        <f>COUNTIF('Bank Reject'!AG:AG,Reports!A98)</f>
        <v>0</v>
      </c>
      <c r="F98" s="53">
        <f>SUMIF('Bank Reject'!AG:AG,Reports!A98,'Bank Reject'!I:I)</f>
        <v>0</v>
      </c>
      <c r="G98" s="53">
        <f>COUNTIF(Transfer!AG:AG,Reports!A98)</f>
        <v>1</v>
      </c>
      <c r="H98" s="53">
        <f>SUMIF(Transfer!AG:AG,Reports!A98,Transfer!Z:Z)</f>
        <v>60000</v>
      </c>
      <c r="I98" s="39">
        <f t="shared" si="12"/>
        <v>4</v>
      </c>
      <c r="J98" s="39">
        <f t="shared" si="13"/>
        <v>304000</v>
      </c>
      <c r="K98" s="1">
        <f>COUNTIF('Membership No.'!AG:AG,Reports!A98)</f>
        <v>1</v>
      </c>
      <c r="L98" s="1">
        <f>SUMIF('Membership No.'!AG:AG,Reports!A98,'Membership No.'!Z:Z)</f>
        <v>60000</v>
      </c>
      <c r="M98" s="1">
        <f>COUNTIF(Hold!AG:AG,Reports!A98)</f>
        <v>0</v>
      </c>
      <c r="N98" s="1">
        <f>SUMIF(Hold!AG:AG,Reports!A98,Hold!I:I)</f>
        <v>0</v>
      </c>
    </row>
    <row r="99" spans="1:14" ht="17.25" thickTop="1" thickBot="1">
      <c r="A99" s="54" t="s">
        <v>41</v>
      </c>
      <c r="C99" s="53">
        <f>COUNTIF(Bank!AG:AG,Reports!A99)</f>
        <v>0</v>
      </c>
      <c r="D99" s="53">
        <f>SUMIF(Bank!AG:AG,Reports!A99,Bank!I:I)</f>
        <v>0</v>
      </c>
      <c r="E99" s="53">
        <f>COUNTIF('Bank Reject'!AG:AG,Reports!A99)</f>
        <v>0</v>
      </c>
      <c r="F99" s="53">
        <f>SUMIF('Bank Reject'!AG:AG,Reports!A99,'Bank Reject'!I:I)</f>
        <v>0</v>
      </c>
      <c r="G99" s="53">
        <f>COUNTIF(Transfer!AG:AG,Reports!A99)</f>
        <v>0</v>
      </c>
      <c r="H99" s="53">
        <f>SUMIF(Transfer!AG:AG,Reports!A99,Transfer!Z:Z)</f>
        <v>0</v>
      </c>
      <c r="I99" s="39">
        <f t="shared" si="12"/>
        <v>0</v>
      </c>
      <c r="J99" s="39">
        <f t="shared" si="13"/>
        <v>0</v>
      </c>
      <c r="K99" s="1">
        <f>COUNTIF('Membership No.'!AG:AG,Reports!A99)</f>
        <v>0</v>
      </c>
      <c r="L99" s="1">
        <f>SUMIF('Membership No.'!AG:AG,Reports!A99,'Membership No.'!Z:Z)</f>
        <v>0</v>
      </c>
      <c r="M99" s="1">
        <f>COUNTIF(Hold!AG:AG,Reports!A99)</f>
        <v>0</v>
      </c>
      <c r="N99" s="1">
        <f>SUMIF(Hold!AG:AG,Reports!A99,Hold!I:I)</f>
        <v>0</v>
      </c>
    </row>
    <row r="100" spans="1:14" ht="17.25" thickTop="1" thickBot="1">
      <c r="A100" s="54" t="s">
        <v>87</v>
      </c>
      <c r="C100" s="53">
        <f>COUNTIF(Bank!AG:AG,Reports!A100)</f>
        <v>1</v>
      </c>
      <c r="D100" s="53">
        <f>SUMIF(Bank!AG:AG,Reports!A100,Bank!I:I)</f>
        <v>130000</v>
      </c>
      <c r="E100" s="53">
        <f>COUNTIF('Bank Reject'!AG:AG,Reports!A100)</f>
        <v>1</v>
      </c>
      <c r="F100" s="53">
        <f>SUMIF('Bank Reject'!AG:AG,Reports!A100,'Bank Reject'!I:I)</f>
        <v>70000</v>
      </c>
      <c r="G100" s="53">
        <f>COUNTIF(Transfer!AG:AG,Reports!A100)</f>
        <v>1</v>
      </c>
      <c r="H100" s="53">
        <f>SUMIF(Transfer!AG:AG,Reports!A100,Transfer!Z:Z)</f>
        <v>120000</v>
      </c>
      <c r="I100" s="39">
        <f t="shared" si="12"/>
        <v>3</v>
      </c>
      <c r="J100" s="39">
        <f t="shared" si="13"/>
        <v>320000</v>
      </c>
      <c r="K100" s="1">
        <f>COUNTIF('Membership No.'!AG:AG,Reports!A100)</f>
        <v>1</v>
      </c>
      <c r="L100" s="1">
        <f>SUMIF('Membership No.'!AG:AG,Reports!A100,'Membership No.'!Z:Z)</f>
        <v>120000</v>
      </c>
      <c r="M100" s="1">
        <f>COUNTIF(Hold!AG:AG,Reports!A100)</f>
        <v>0</v>
      </c>
      <c r="N100" s="1">
        <f>SUMIF(Hold!AG:AG,Reports!A100,Hold!I:I)</f>
        <v>0</v>
      </c>
    </row>
    <row r="101" spans="1:14" ht="17.25" thickTop="1" thickBot="1">
      <c r="A101" s="54" t="s">
        <v>37</v>
      </c>
      <c r="C101" s="53">
        <f>COUNTIF(Bank!AG:AG,Reports!A101)</f>
        <v>0</v>
      </c>
      <c r="D101" s="53">
        <f>SUMIF(Bank!AG:AG,Reports!A101,Bank!I:I)</f>
        <v>0</v>
      </c>
      <c r="E101" s="53">
        <f>COUNTIF('Bank Reject'!AG:AG,Reports!A101)</f>
        <v>0</v>
      </c>
      <c r="F101" s="53">
        <f>SUMIF('Bank Reject'!AG:AG,Reports!A101,'Bank Reject'!I:I)</f>
        <v>0</v>
      </c>
      <c r="G101" s="53">
        <f>COUNTIF(Transfer!AG:AG,Reports!A101)</f>
        <v>0</v>
      </c>
      <c r="H101" s="53">
        <f>SUMIF(Transfer!AG:AG,Reports!A101,Transfer!Z:Z)</f>
        <v>0</v>
      </c>
      <c r="I101" s="39">
        <f t="shared" si="12"/>
        <v>0</v>
      </c>
      <c r="J101" s="39">
        <f t="shared" si="13"/>
        <v>0</v>
      </c>
      <c r="K101" s="1">
        <f>COUNTIF('Membership No.'!AG:AG,Reports!A101)</f>
        <v>0</v>
      </c>
      <c r="L101" s="1">
        <f>SUMIF('Membership No.'!AG:AG,Reports!A101,'Membership No.'!Z:Z)</f>
        <v>0</v>
      </c>
      <c r="M101" s="1">
        <f>COUNTIF(Hold!AG:AG,Reports!A101)</f>
        <v>0</v>
      </c>
      <c r="N101" s="1">
        <f>SUMIF(Hold!AG:AG,Reports!A101,Hold!I:I)</f>
        <v>0</v>
      </c>
    </row>
    <row r="102" spans="1:14" ht="17.25" thickTop="1" thickBot="1">
      <c r="A102" s="54" t="s">
        <v>42</v>
      </c>
      <c r="C102" s="53">
        <f>COUNTIF(Bank!AG:AG,Reports!A102)</f>
        <v>0</v>
      </c>
      <c r="D102" s="53">
        <f>SUMIF(Bank!AG:AG,Reports!A102,Bank!I:I)</f>
        <v>0</v>
      </c>
      <c r="E102" s="53">
        <f>COUNTIF('Bank Reject'!AG:AG,Reports!A102)</f>
        <v>0</v>
      </c>
      <c r="F102" s="53">
        <f>SUMIF('Bank Reject'!AG:AG,Reports!A102,'Bank Reject'!I:I)</f>
        <v>0</v>
      </c>
      <c r="G102" s="53">
        <f>COUNTIF(Transfer!AG:AG,Reports!A102)</f>
        <v>0</v>
      </c>
      <c r="H102" s="53">
        <f>SUMIF(Transfer!AG:AG,Reports!A102,Transfer!Z:Z)</f>
        <v>0</v>
      </c>
      <c r="I102" s="39">
        <f t="shared" si="12"/>
        <v>0</v>
      </c>
      <c r="J102" s="39">
        <f t="shared" si="13"/>
        <v>0</v>
      </c>
      <c r="K102" s="1">
        <f>COUNTIF('Membership No.'!AG:AG,Reports!A102)</f>
        <v>0</v>
      </c>
      <c r="L102" s="1">
        <f>SUMIF('Membership No.'!AG:AG,Reports!A102,'Membership No.'!Z:Z)</f>
        <v>0</v>
      </c>
      <c r="M102" s="1">
        <f>COUNTIF(Hold!AG:AG,Reports!A102)</f>
        <v>0</v>
      </c>
      <c r="N102" s="1">
        <f>SUMIF(Hold!AG:AG,Reports!A102,Hold!I:I)</f>
        <v>0</v>
      </c>
    </row>
    <row r="103" spans="1:14" ht="17.25" thickTop="1" thickBot="1">
      <c r="A103" s="54" t="s">
        <v>43</v>
      </c>
      <c r="C103" s="53">
        <f>COUNTIF(Bank!AG:AG,Reports!A103)</f>
        <v>0</v>
      </c>
      <c r="D103" s="53">
        <f>SUMIF(Bank!AG:AG,Reports!A103,Bank!I:I)</f>
        <v>0</v>
      </c>
      <c r="E103" s="53">
        <f>COUNTIF('Bank Reject'!AG:AG,Reports!A103)</f>
        <v>0</v>
      </c>
      <c r="F103" s="53">
        <f>SUMIF('Bank Reject'!AG:AG,Reports!A103,'Bank Reject'!I:I)</f>
        <v>0</v>
      </c>
      <c r="G103" s="53">
        <f>COUNTIF(Transfer!AG:AG,Reports!A103)</f>
        <v>0</v>
      </c>
      <c r="H103" s="53">
        <f>SUMIF(Transfer!AG:AG,Reports!A103,Transfer!Z:Z)</f>
        <v>0</v>
      </c>
      <c r="I103" s="39">
        <f t="shared" si="12"/>
        <v>0</v>
      </c>
      <c r="J103" s="39">
        <f t="shared" si="13"/>
        <v>0</v>
      </c>
      <c r="K103" s="1">
        <f>COUNTIF('Membership No.'!AG:AG,Reports!A103)</f>
        <v>0</v>
      </c>
      <c r="L103" s="1">
        <f>SUMIF('Membership No.'!AG:AG,Reports!A103,'Membership No.'!Z:Z)</f>
        <v>0</v>
      </c>
      <c r="M103" s="1">
        <f>COUNTIF(Hold!AG:AG,Reports!A103)</f>
        <v>0</v>
      </c>
      <c r="N103" s="1">
        <f>SUMIF(Hold!AG:AG,Reports!A103,Hold!I:I)</f>
        <v>0</v>
      </c>
    </row>
    <row r="104" spans="1:14" ht="17.25" thickTop="1" thickBot="1">
      <c r="A104" s="54" t="s">
        <v>44</v>
      </c>
      <c r="C104" s="53">
        <f>COUNTIF(Bank!AG:AG,Reports!A104)</f>
        <v>0</v>
      </c>
      <c r="D104" s="53">
        <f>SUMIF(Bank!AG:AG,Reports!A104,Bank!I:I)</f>
        <v>0</v>
      </c>
      <c r="E104" s="53">
        <f>COUNTIF('Bank Reject'!AG:AG,Reports!A104)</f>
        <v>0</v>
      </c>
      <c r="F104" s="53">
        <f>SUMIF('Bank Reject'!AG:AG,Reports!A104,'Bank Reject'!I:I)</f>
        <v>0</v>
      </c>
      <c r="G104" s="53">
        <f>COUNTIF(Transfer!AG:AG,Reports!A104)</f>
        <v>0</v>
      </c>
      <c r="H104" s="53">
        <f>SUMIF(Transfer!AG:AG,Reports!A104,Transfer!Z:Z)</f>
        <v>0</v>
      </c>
      <c r="I104" s="39">
        <f t="shared" si="12"/>
        <v>0</v>
      </c>
      <c r="J104" s="39">
        <f t="shared" si="13"/>
        <v>0</v>
      </c>
      <c r="K104" s="1">
        <f>COUNTIF('Membership No.'!AG:AG,Reports!A104)</f>
        <v>0</v>
      </c>
      <c r="L104" s="1">
        <f>SUMIF('Membership No.'!AG:AG,Reports!A104,'Membership No.'!Z:Z)</f>
        <v>0</v>
      </c>
      <c r="M104" s="1">
        <f>COUNTIF(Hold!AG:AG,Reports!A104)</f>
        <v>0</v>
      </c>
      <c r="N104" s="1">
        <f>SUMIF(Hold!AG:AG,Reports!A104,Hold!I:I)</f>
        <v>0</v>
      </c>
    </row>
    <row r="105" spans="1:14" ht="17.25" thickTop="1" thickBot="1">
      <c r="A105" s="54" t="s">
        <v>38</v>
      </c>
      <c r="C105" s="53">
        <f>COUNTIF(Bank!AG:AG,Reports!A105)</f>
        <v>0</v>
      </c>
      <c r="D105" s="53">
        <f>SUMIF(Bank!AG:AG,Reports!A105,Bank!I:I)</f>
        <v>0</v>
      </c>
      <c r="E105" s="53">
        <f>COUNTIF('Bank Reject'!AG:AG,Reports!A105)</f>
        <v>0</v>
      </c>
      <c r="F105" s="53">
        <f>SUMIF('Bank Reject'!AG:AG,Reports!A105,'Bank Reject'!I:I)</f>
        <v>0</v>
      </c>
      <c r="G105" s="53">
        <f>COUNTIF(Transfer!AG:AG,Reports!A105)</f>
        <v>0</v>
      </c>
      <c r="H105" s="53">
        <f>SUMIF(Transfer!AG:AG,Reports!A105,Transfer!Z:Z)</f>
        <v>0</v>
      </c>
      <c r="I105" s="39">
        <f t="shared" si="12"/>
        <v>0</v>
      </c>
      <c r="J105" s="39">
        <f t="shared" si="13"/>
        <v>0</v>
      </c>
      <c r="K105" s="1">
        <f>COUNTIF('Membership No.'!AG:AG,Reports!A105)</f>
        <v>0</v>
      </c>
      <c r="L105" s="1">
        <f>SUMIF('Membership No.'!AG:AG,Reports!A105,'Membership No.'!Z:Z)</f>
        <v>0</v>
      </c>
      <c r="M105" s="1">
        <f>COUNTIF(Hold!AG:AG,Reports!A105)</f>
        <v>0</v>
      </c>
      <c r="N105" s="1">
        <f>SUMIF(Hold!AG:AG,Reports!A105,Hold!I:I)</f>
        <v>0</v>
      </c>
    </row>
    <row r="106" spans="1:14" ht="17.25" thickTop="1" thickBot="1">
      <c r="A106" s="54" t="s">
        <v>45</v>
      </c>
      <c r="C106" s="53">
        <f>COUNTIF(Bank!AG:AG,Reports!A106)</f>
        <v>0</v>
      </c>
      <c r="D106" s="53">
        <f>SUMIF(Bank!AG:AG,Reports!A106,Bank!I:I)</f>
        <v>0</v>
      </c>
      <c r="E106" s="53">
        <f>COUNTIF('Bank Reject'!AG:AG,Reports!A106)</f>
        <v>0</v>
      </c>
      <c r="F106" s="53">
        <f>SUMIF('Bank Reject'!AG:AG,Reports!A106,'Bank Reject'!I:I)</f>
        <v>0</v>
      </c>
      <c r="G106" s="53">
        <f>COUNTIF(Transfer!AG:AG,Reports!A106)</f>
        <v>0</v>
      </c>
      <c r="H106" s="53">
        <f>SUMIF(Transfer!AG:AG,Reports!A106,Transfer!Z:Z)</f>
        <v>0</v>
      </c>
      <c r="I106" s="39">
        <f t="shared" si="12"/>
        <v>0</v>
      </c>
      <c r="J106" s="39">
        <f t="shared" si="13"/>
        <v>0</v>
      </c>
      <c r="K106" s="1">
        <f>COUNTIF('Membership No.'!AG:AG,Reports!A106)</f>
        <v>0</v>
      </c>
      <c r="L106" s="1">
        <f>SUMIF('Membership No.'!AG:AG,Reports!A106,'Membership No.'!Z:Z)</f>
        <v>0</v>
      </c>
      <c r="M106" s="1">
        <f>COUNTIF(Hold!AG:AG,Reports!A106)</f>
        <v>0</v>
      </c>
      <c r="N106" s="1">
        <f>SUMIF(Hold!AG:AG,Reports!A106,Hold!I:I)</f>
        <v>0</v>
      </c>
    </row>
    <row r="107" spans="1:14" ht="17.25" thickTop="1" thickBot="1">
      <c r="A107" s="54" t="s">
        <v>46</v>
      </c>
      <c r="C107" s="53">
        <f>COUNTIF(Bank!AG:AG,Reports!A107)</f>
        <v>0</v>
      </c>
      <c r="D107" s="53">
        <f>SUMIF(Bank!AG:AG,Reports!A107,Bank!I:I)</f>
        <v>0</v>
      </c>
      <c r="E107" s="53">
        <f>COUNTIF('Bank Reject'!AG:AG,Reports!A107)</f>
        <v>0</v>
      </c>
      <c r="F107" s="53">
        <f>SUMIF('Bank Reject'!AG:AG,Reports!A107,'Bank Reject'!I:I)</f>
        <v>0</v>
      </c>
      <c r="G107" s="53">
        <f>COUNTIF(Transfer!AG:AG,Reports!A107)</f>
        <v>0</v>
      </c>
      <c r="H107" s="53">
        <f>SUMIF(Transfer!AG:AG,Reports!A107,Transfer!Z:Z)</f>
        <v>0</v>
      </c>
      <c r="I107" s="39">
        <f t="shared" si="12"/>
        <v>0</v>
      </c>
      <c r="J107" s="39">
        <f t="shared" si="13"/>
        <v>0</v>
      </c>
      <c r="K107" s="1">
        <f>COUNTIF('Membership No.'!AG:AG,Reports!A107)</f>
        <v>0</v>
      </c>
      <c r="L107" s="1">
        <f>SUMIF('Membership No.'!AG:AG,Reports!A107,'Membership No.'!Z:Z)</f>
        <v>0</v>
      </c>
      <c r="M107" s="1">
        <f>COUNTIF(Hold!AG:AG,Reports!A107)</f>
        <v>0</v>
      </c>
      <c r="N107" s="1">
        <f>SUMIF(Hold!AG:AG,Reports!A107,Hold!I:I)</f>
        <v>0</v>
      </c>
    </row>
    <row r="108" spans="1:14" ht="17.25" thickTop="1" thickBot="1">
      <c r="A108" s="54"/>
      <c r="C108" s="53">
        <f>COUNTIF(Bank!AG:AG,Reports!A108)</f>
        <v>0</v>
      </c>
      <c r="D108" s="53">
        <f>SUMIF(Bank!AG:AG,Reports!A108,Bank!I:I)</f>
        <v>0</v>
      </c>
      <c r="E108" s="53">
        <f>COUNTIF('Bank Reject'!AG:AG,Reports!A108)</f>
        <v>0</v>
      </c>
      <c r="F108" s="53">
        <f>SUMIF('Bank Reject'!AG:AG,Reports!A108,'Bank Reject'!I:I)</f>
        <v>0</v>
      </c>
      <c r="G108" s="53">
        <f>COUNTIF(Transfer!AG:AG,Reports!A108)</f>
        <v>0</v>
      </c>
      <c r="H108" s="53">
        <f>SUMIF(Transfer!AG:AG,Reports!A108,Transfer!Z:Z)</f>
        <v>0</v>
      </c>
      <c r="I108" s="39">
        <f t="shared" si="12"/>
        <v>0</v>
      </c>
      <c r="J108" s="39">
        <f t="shared" si="13"/>
        <v>0</v>
      </c>
      <c r="K108" s="1">
        <f>COUNTIF('Membership No.'!AG:AG,Reports!A108)</f>
        <v>0</v>
      </c>
      <c r="L108" s="1">
        <f>SUMIF('Membership No.'!AG:AG,Reports!A108,'Membership No.'!Z:Z)</f>
        <v>0</v>
      </c>
      <c r="M108" s="1">
        <f>COUNTIF(Hold!AG:AG,Reports!A108)</f>
        <v>0</v>
      </c>
      <c r="N108" s="1">
        <f>SUMIF(Hold!AG:AG,Reports!A108,Hold!I:I)</f>
        <v>0</v>
      </c>
    </row>
    <row r="109" spans="1:14" ht="17.25" thickTop="1" thickBot="1">
      <c r="A109" s="54"/>
      <c r="C109" s="53">
        <f>COUNTIF(Bank!AG:AG,Reports!A109)</f>
        <v>0</v>
      </c>
      <c r="D109" s="53">
        <f>SUMIF(Bank!AG:AG,Reports!A109,Bank!I:I)</f>
        <v>0</v>
      </c>
      <c r="E109" s="53">
        <f>COUNTIF('Bank Reject'!AG:AG,Reports!A109)</f>
        <v>0</v>
      </c>
      <c r="F109" s="53">
        <f>SUMIF('Bank Reject'!AG:AG,Reports!A109,'Bank Reject'!I:I)</f>
        <v>0</v>
      </c>
      <c r="G109" s="53">
        <f>COUNTIF(Transfer!AG:AG,Reports!A109)</f>
        <v>0</v>
      </c>
      <c r="H109" s="53">
        <f>SUMIF(Transfer!AG:AG,Reports!A109,Transfer!Z:Z)</f>
        <v>0</v>
      </c>
      <c r="I109" s="39">
        <f t="shared" si="12"/>
        <v>0</v>
      </c>
      <c r="J109" s="39">
        <f t="shared" si="13"/>
        <v>0</v>
      </c>
      <c r="K109" s="1">
        <f>COUNTIF('Membership No.'!AG:AG,Reports!A109)</f>
        <v>0</v>
      </c>
      <c r="L109" s="1">
        <f>SUMIF('Membership No.'!AG:AG,Reports!A109,'Membership No.'!Z:Z)</f>
        <v>0</v>
      </c>
      <c r="M109" s="1">
        <f>COUNTIF(Hold!AG:AG,Reports!A109)</f>
        <v>0</v>
      </c>
      <c r="N109" s="1">
        <f>SUMIF(Hold!AG:AG,Reports!A109,Hold!I:I)</f>
        <v>0</v>
      </c>
    </row>
    <row r="110" spans="1:14" ht="17.25" thickTop="1" thickBot="1">
      <c r="A110" s="4" t="s">
        <v>62</v>
      </c>
      <c r="C110" s="4">
        <f>SUM(C97:C109)</f>
        <v>10</v>
      </c>
      <c r="D110" s="4">
        <f>SUM(D97:D109)</f>
        <v>1004750</v>
      </c>
      <c r="E110" s="4">
        <f>SUM(E97:E109)</f>
        <v>2</v>
      </c>
      <c r="F110" s="4">
        <f>SUM(F97:F109)</f>
        <v>140000</v>
      </c>
      <c r="G110" s="4">
        <f t="shared" ref="G110:N110" si="14">SUM(G97:G109)</f>
        <v>6</v>
      </c>
      <c r="H110" s="4">
        <f t="shared" si="14"/>
        <v>685000</v>
      </c>
      <c r="I110" s="4">
        <f t="shared" si="14"/>
        <v>18</v>
      </c>
      <c r="J110" s="4">
        <f t="shared" si="14"/>
        <v>1829750</v>
      </c>
      <c r="K110" s="4">
        <f t="shared" si="14"/>
        <v>6</v>
      </c>
      <c r="L110" s="4">
        <f t="shared" si="14"/>
        <v>685000</v>
      </c>
      <c r="M110" s="4">
        <f t="shared" si="14"/>
        <v>1</v>
      </c>
      <c r="N110" s="4">
        <f t="shared" si="14"/>
        <v>70000</v>
      </c>
    </row>
    <row r="111" spans="1:14" ht="17.25" thickTop="1" thickBot="1">
      <c r="I111" s="16"/>
    </row>
    <row r="112" spans="1:14" ht="48.75" thickTop="1" thickBot="1">
      <c r="C112" s="36" t="s">
        <v>52</v>
      </c>
      <c r="D112" s="36" t="s">
        <v>53</v>
      </c>
      <c r="E112" s="36" t="s">
        <v>54</v>
      </c>
      <c r="F112" s="36" t="s">
        <v>55</v>
      </c>
      <c r="G112" s="36" t="s">
        <v>64</v>
      </c>
      <c r="H112" s="36" t="s">
        <v>63</v>
      </c>
      <c r="I112" s="37" t="s">
        <v>58</v>
      </c>
      <c r="J112" s="37" t="s">
        <v>59</v>
      </c>
      <c r="K112" s="36" t="s">
        <v>60</v>
      </c>
      <c r="L112" s="36" t="s">
        <v>61</v>
      </c>
      <c r="M112" s="36" t="s">
        <v>57</v>
      </c>
      <c r="N112" s="36" t="s">
        <v>122</v>
      </c>
    </row>
    <row r="113" spans="1:14" ht="17.25" thickTop="1" thickBot="1">
      <c r="A113" s="55" t="s">
        <v>36</v>
      </c>
      <c r="C113" s="53">
        <f>COUNTIF(Bank!AH:AH,Reports!A113)</f>
        <v>4</v>
      </c>
      <c r="D113" s="53">
        <f>SUMIF(Bank!AH:AH,Reports!A113,Bank!I:I)</f>
        <v>491000</v>
      </c>
      <c r="E113" s="53">
        <f>COUNTIF('Bank Reject'!AH:AH,Reports!A113)</f>
        <v>0</v>
      </c>
      <c r="F113" s="53">
        <f>SUMIF('Bank Reject'!AH:AH,Reports!A113,'Bank Reject'!I:I)</f>
        <v>0</v>
      </c>
      <c r="G113" s="53">
        <f>COUNTIF(Transfer!AH:AH,Reports!A113)</f>
        <v>3</v>
      </c>
      <c r="H113" s="53">
        <f>SUMIF(Transfer!AH:AH,Reports!A113,Transfer!Z:Z)</f>
        <v>320000</v>
      </c>
      <c r="I113" s="39">
        <f t="shared" ref="I113:I121" si="15">C113+E113+G113</f>
        <v>7</v>
      </c>
      <c r="J113" s="39">
        <f t="shared" ref="J113:J121" si="16">D113+F113+H113</f>
        <v>811000</v>
      </c>
      <c r="K113" s="1">
        <f>COUNTIF('Membership No.'!AH:AH,Reports!A113)</f>
        <v>3</v>
      </c>
      <c r="L113" s="1">
        <f>SUMIF('Membership No.'!AH:AH,Reports!A113,'Membership No.'!Z:Z)</f>
        <v>320000</v>
      </c>
      <c r="M113" s="1">
        <f>COUNTIF(Hold!AH:AH,Reports!A113)</f>
        <v>1</v>
      </c>
      <c r="N113" s="1">
        <f>SUMIF(Hold!AH:AH,Reports!A113,Hold!I:I)</f>
        <v>110000</v>
      </c>
    </row>
    <row r="114" spans="1:14" ht="17.25" thickTop="1" thickBot="1">
      <c r="A114" s="55" t="s">
        <v>94</v>
      </c>
      <c r="C114" s="53">
        <f>COUNTIF(Bank!AH:AH,Reports!A114)</f>
        <v>4</v>
      </c>
      <c r="D114" s="53">
        <f>SUMIF(Bank!AH:AH,Reports!A114,Bank!I:I)</f>
        <v>270000</v>
      </c>
      <c r="E114" s="53">
        <f>COUNTIF('Bank Reject'!AH:AH,Reports!A114)</f>
        <v>2</v>
      </c>
      <c r="F114" s="53">
        <f>SUMIF('Bank Reject'!AH:AH,Reports!A114,'Bank Reject'!I:I)</f>
        <v>140000</v>
      </c>
      <c r="G114" s="53">
        <f>COUNTIF(Transfer!AH:AH,Reports!A114)</f>
        <v>0</v>
      </c>
      <c r="H114" s="53">
        <f>SUMIF(Transfer!AH:AH,Reports!A114,Transfer!Z:Z)</f>
        <v>0</v>
      </c>
      <c r="I114" s="39">
        <f t="shared" si="15"/>
        <v>6</v>
      </c>
      <c r="J114" s="39">
        <f t="shared" si="16"/>
        <v>410000</v>
      </c>
      <c r="K114" s="1">
        <f>COUNTIF('Membership No.'!AH:AH,Reports!A114)</f>
        <v>0</v>
      </c>
      <c r="L114" s="1">
        <f>SUMIF('Membership No.'!AH:AH,Reports!A114,'Membership No.'!Z:Z)</f>
        <v>0</v>
      </c>
      <c r="M114" s="1">
        <f>COUNTIF(Hold!AH:AH,Reports!A114)</f>
        <v>1</v>
      </c>
      <c r="N114" s="1">
        <f>SUMIF(Hold!AH:AH,Reports!A114,Hold!I:I)</f>
        <v>70000</v>
      </c>
    </row>
    <row r="115" spans="1:14" ht="17.25" thickTop="1" thickBot="1">
      <c r="A115" s="55" t="s">
        <v>47</v>
      </c>
      <c r="C115" s="53">
        <f>COUNTIF(Bank!AH:AH,Reports!A115)</f>
        <v>2</v>
      </c>
      <c r="D115" s="53">
        <f>SUMIF(Bank!AH:AH,Reports!A115,Bank!I:I)</f>
        <v>243750</v>
      </c>
      <c r="E115" s="53">
        <f>COUNTIF('Bank Reject'!AH:AH,Reports!A115)</f>
        <v>0</v>
      </c>
      <c r="F115" s="53">
        <f>SUMIF('Bank Reject'!AH:AH,Reports!A115,'Bank Reject'!I:I)</f>
        <v>0</v>
      </c>
      <c r="G115" s="53">
        <f>COUNTIF(Transfer!AH:AH,Reports!A115)</f>
        <v>3</v>
      </c>
      <c r="H115" s="53">
        <f>SUMIF(Transfer!AH:AH,Reports!A115,Transfer!Z:Z)</f>
        <v>365000</v>
      </c>
      <c r="I115" s="39">
        <f t="shared" si="15"/>
        <v>5</v>
      </c>
      <c r="J115" s="39">
        <f t="shared" si="16"/>
        <v>608750</v>
      </c>
      <c r="K115" s="1">
        <f>COUNTIF('Membership No.'!AH:AH,Reports!A115)</f>
        <v>3</v>
      </c>
      <c r="L115" s="1">
        <f>SUMIF('Membership No.'!AH:AH,Reports!A115,'Membership No.'!Z:Z)</f>
        <v>365000</v>
      </c>
      <c r="M115" s="1">
        <f>COUNTIF(Hold!AH:AH,Reports!A115)</f>
        <v>0</v>
      </c>
      <c r="N115" s="1">
        <f>SUMIF(Hold!AH:AH,Reports!A115,Hold!I:I)</f>
        <v>0</v>
      </c>
    </row>
    <row r="116" spans="1:14" ht="17.25" thickTop="1" thickBot="1">
      <c r="A116" s="55" t="s">
        <v>48</v>
      </c>
      <c r="C116" s="53">
        <f>COUNTIF(Bank!AH:AH,Reports!A116)</f>
        <v>0</v>
      </c>
      <c r="D116" s="53">
        <f>SUMIF(Bank!AH:AH,Reports!A116,Bank!I:I)</f>
        <v>0</v>
      </c>
      <c r="E116" s="53">
        <f>COUNTIF('Bank Reject'!AH:AH,Reports!A116)</f>
        <v>0</v>
      </c>
      <c r="F116" s="53">
        <f>SUMIF('Bank Reject'!AH:AH,Reports!A116,'Bank Reject'!I:I)</f>
        <v>0</v>
      </c>
      <c r="G116" s="53">
        <f>COUNTIF(Transfer!AH:AH,Reports!A116)</f>
        <v>0</v>
      </c>
      <c r="H116" s="53">
        <f>SUMIF(Transfer!AH:AH,Reports!A116,Transfer!Z:Z)</f>
        <v>0</v>
      </c>
      <c r="I116" s="39">
        <f t="shared" si="15"/>
        <v>0</v>
      </c>
      <c r="J116" s="39">
        <f t="shared" si="16"/>
        <v>0</v>
      </c>
      <c r="K116" s="1">
        <f>COUNTIF('Membership No.'!AH:AH,Reports!A116)</f>
        <v>0</v>
      </c>
      <c r="L116" s="1">
        <f>SUMIF('Membership No.'!AH:AH,Reports!A116,'Membership No.'!Z:Z)</f>
        <v>0</v>
      </c>
      <c r="M116" s="1">
        <f>COUNTIF(Hold!AH:AH,Reports!A116)</f>
        <v>0</v>
      </c>
      <c r="N116" s="1">
        <f>SUMIF(Hold!AH:AH,Reports!A116,Hold!I:I)</f>
        <v>0</v>
      </c>
    </row>
    <row r="117" spans="1:14" ht="17.25" thickTop="1" thickBot="1">
      <c r="A117" s="55" t="s">
        <v>43</v>
      </c>
      <c r="C117" s="53">
        <f>COUNTIF(Bank!AH:AH,Reports!A117)</f>
        <v>0</v>
      </c>
      <c r="D117" s="53">
        <f>SUMIF(Bank!AH:AH,Reports!A117,Bank!I:I)</f>
        <v>0</v>
      </c>
      <c r="E117" s="53">
        <f>COUNTIF('Bank Reject'!AH:AH,Reports!A117)</f>
        <v>0</v>
      </c>
      <c r="F117" s="53">
        <f>SUMIF('Bank Reject'!AH:AH,Reports!A117,'Bank Reject'!I:I)</f>
        <v>0</v>
      </c>
      <c r="G117" s="53">
        <f>COUNTIF(Transfer!AH:AH,Reports!A117)</f>
        <v>0</v>
      </c>
      <c r="H117" s="53">
        <f>SUMIF(Transfer!AH:AH,Reports!A117,Transfer!Z:Z)</f>
        <v>0</v>
      </c>
      <c r="I117" s="39">
        <f t="shared" si="15"/>
        <v>0</v>
      </c>
      <c r="J117" s="39">
        <f t="shared" si="16"/>
        <v>0</v>
      </c>
      <c r="K117" s="1">
        <f>COUNTIF('Membership No.'!AH:AH,Reports!A117)</f>
        <v>0</v>
      </c>
      <c r="L117" s="1">
        <f>SUMIF('Membership No.'!AH:AH,Reports!A117,'Membership No.'!Z:Z)</f>
        <v>0</v>
      </c>
      <c r="M117" s="1">
        <f>COUNTIF(Hold!AH:AH,Reports!A117)</f>
        <v>0</v>
      </c>
      <c r="N117" s="1">
        <f>SUMIF(Hold!AH:AH,Reports!A117,Hold!I:I)</f>
        <v>0</v>
      </c>
    </row>
    <row r="118" spans="1:14" ht="17.25" thickTop="1" thickBot="1">
      <c r="A118" s="55" t="s">
        <v>46</v>
      </c>
      <c r="C118" s="53">
        <f>COUNTIF(Bank!AH:AH,Reports!A118)</f>
        <v>0</v>
      </c>
      <c r="D118" s="53">
        <f>SUMIF(Bank!AH:AH,Reports!A118,Bank!I:I)</f>
        <v>0</v>
      </c>
      <c r="E118" s="53">
        <f>COUNTIF('Bank Reject'!AH:AH,Reports!A118)</f>
        <v>0</v>
      </c>
      <c r="F118" s="53">
        <f>SUMIF('Bank Reject'!AH:AH,Reports!A118,'Bank Reject'!I:I)</f>
        <v>0</v>
      </c>
      <c r="G118" s="53">
        <f>COUNTIF(Transfer!AH:AH,Reports!A118)</f>
        <v>0</v>
      </c>
      <c r="H118" s="53">
        <f>SUMIF(Transfer!AH:AH,Reports!A118,Transfer!Z:Z)</f>
        <v>0</v>
      </c>
      <c r="I118" s="39">
        <f t="shared" si="15"/>
        <v>0</v>
      </c>
      <c r="J118" s="39">
        <f t="shared" si="16"/>
        <v>0</v>
      </c>
      <c r="K118" s="1">
        <f>COUNTIF('Membership No.'!AH:AH,Reports!A118)</f>
        <v>0</v>
      </c>
      <c r="L118" s="1">
        <f>SUMIF('Membership No.'!AH:AH,Reports!A118,'Membership No.'!Z:Z)</f>
        <v>0</v>
      </c>
      <c r="M118" s="1">
        <f>COUNTIF(Hold!AH:AH,Reports!A118)</f>
        <v>0</v>
      </c>
      <c r="N118" s="1">
        <f>SUMIF(Hold!AH:AH,Reports!A118,Hold!I:I)</f>
        <v>0</v>
      </c>
    </row>
    <row r="119" spans="1:14" ht="17.25" thickTop="1" thickBot="1">
      <c r="A119" s="55" t="s">
        <v>100</v>
      </c>
      <c r="C119" s="53">
        <f>COUNTIF(Bank!AH:AH,Reports!A119)</f>
        <v>0</v>
      </c>
      <c r="D119" s="53">
        <f>SUMIF(Bank!AH:AH,Reports!A119,Bank!I:I)</f>
        <v>0</v>
      </c>
      <c r="E119" s="53">
        <f>COUNTIF('Bank Reject'!AH:AH,Reports!A119)</f>
        <v>0</v>
      </c>
      <c r="F119" s="53">
        <f>SUMIF('Bank Reject'!AH:AH,Reports!A119,'Bank Reject'!I:I)</f>
        <v>0</v>
      </c>
      <c r="G119" s="53">
        <f>COUNTIF(Transfer!AH:AH,Reports!A119)</f>
        <v>0</v>
      </c>
      <c r="H119" s="53">
        <f>SUMIF(Transfer!AH:AH,Reports!A119,Transfer!Z:Z)</f>
        <v>0</v>
      </c>
      <c r="I119" s="39">
        <f t="shared" si="15"/>
        <v>0</v>
      </c>
      <c r="J119" s="39">
        <f t="shared" si="16"/>
        <v>0</v>
      </c>
      <c r="K119" s="1">
        <f>COUNTIF('Membership No.'!AH:AH,Reports!A119)</f>
        <v>0</v>
      </c>
      <c r="L119" s="1">
        <f>SUMIF('Membership No.'!AH:AH,Reports!A119,'Membership No.'!Z:Z)</f>
        <v>0</v>
      </c>
      <c r="M119" s="1">
        <f>COUNTIF(Hold!AH:AH,Reports!A119)</f>
        <v>0</v>
      </c>
      <c r="N119" s="1">
        <f>SUMIF(Hold!AH:AH,Reports!A119,Hold!I:I)</f>
        <v>0</v>
      </c>
    </row>
    <row r="120" spans="1:14" ht="17.25" thickTop="1" thickBot="1">
      <c r="A120" s="55" t="s">
        <v>104</v>
      </c>
      <c r="C120" s="53">
        <f>COUNTIF(Bank!AH:AH,Reports!A120)</f>
        <v>0</v>
      </c>
      <c r="D120" s="53">
        <f>SUMIF(Bank!AH:AH,Reports!A120,Bank!I:I)</f>
        <v>0</v>
      </c>
      <c r="E120" s="53">
        <f>COUNTIF('Bank Reject'!AH:AH,Reports!A120)</f>
        <v>0</v>
      </c>
      <c r="F120" s="53">
        <f>SUMIF('Bank Reject'!AH:AH,Reports!A120,'Bank Reject'!I:I)</f>
        <v>0</v>
      </c>
      <c r="G120" s="53">
        <f>COUNTIF(Transfer!AH:AH,Reports!A120)</f>
        <v>0</v>
      </c>
      <c r="H120" s="53">
        <f>SUMIF(Transfer!AH:AH,Reports!A120,Transfer!Z:Z)</f>
        <v>0</v>
      </c>
      <c r="I120" s="39">
        <f t="shared" si="15"/>
        <v>0</v>
      </c>
      <c r="J120" s="39">
        <f t="shared" si="16"/>
        <v>0</v>
      </c>
      <c r="K120" s="1">
        <f>COUNTIF('Membership No.'!AH:AH,Reports!A120)</f>
        <v>0</v>
      </c>
      <c r="L120" s="1">
        <f>SUMIF('Membership No.'!AH:AH,Reports!A120,'Membership No.'!Z:Z)</f>
        <v>0</v>
      </c>
      <c r="M120" s="1">
        <f>COUNTIF(Hold!AH:AH,Reports!A120)</f>
        <v>0</v>
      </c>
      <c r="N120" s="1">
        <f>SUMIF(Hold!AH:AH,Reports!A120,Hold!I:I)</f>
        <v>0</v>
      </c>
    </row>
    <row r="121" spans="1:14" ht="17.25" thickTop="1" thickBot="1">
      <c r="A121" s="55"/>
      <c r="C121" s="53">
        <f>COUNTIF(Bank!AH:AH,Reports!A121)</f>
        <v>0</v>
      </c>
      <c r="D121" s="53">
        <f>SUMIF(Bank!AH:AH,Reports!A121,Bank!I:I)</f>
        <v>0</v>
      </c>
      <c r="E121" s="53">
        <f>COUNTIF('Bank Reject'!AH:AH,Reports!A121)</f>
        <v>0</v>
      </c>
      <c r="F121" s="53">
        <f>SUMIF('Bank Reject'!AH:AH,Reports!A121,'Bank Reject'!I:I)</f>
        <v>0</v>
      </c>
      <c r="G121" s="53">
        <f>COUNTIF(Transfer!AH:AH,Reports!A121)</f>
        <v>0</v>
      </c>
      <c r="H121" s="53">
        <f>SUMIF(Transfer!AH:AH,Reports!A121,Transfer!Z:Z)</f>
        <v>0</v>
      </c>
      <c r="I121" s="39">
        <f t="shared" si="15"/>
        <v>0</v>
      </c>
      <c r="J121" s="39">
        <f t="shared" si="16"/>
        <v>0</v>
      </c>
      <c r="K121" s="1">
        <f>COUNTIF('Membership No.'!AH:AH,Reports!A121)</f>
        <v>0</v>
      </c>
      <c r="L121" s="1">
        <f>SUMIF('Membership No.'!AH:AH,Reports!A121,'Membership No.'!Z:Z)</f>
        <v>0</v>
      </c>
      <c r="M121" s="1">
        <f>COUNTIF(Hold!AH:AH,Reports!A121)</f>
        <v>0</v>
      </c>
      <c r="N121" s="1">
        <f>SUMIF(Hold!AH:AH,Reports!A121,Hold!I:I)</f>
        <v>0</v>
      </c>
    </row>
    <row r="122" spans="1:14" ht="17.25" thickTop="1" thickBot="1">
      <c r="A122" s="4" t="s">
        <v>62</v>
      </c>
      <c r="C122" s="4">
        <f>SUM(C113:C121)</f>
        <v>10</v>
      </c>
      <c r="D122" s="4">
        <f>SUM(D113:D121)</f>
        <v>1004750</v>
      </c>
      <c r="E122" s="4">
        <f>SUM(E113:E121)</f>
        <v>2</v>
      </c>
      <c r="F122" s="4">
        <f>SUM(F113:F121)</f>
        <v>140000</v>
      </c>
      <c r="G122" s="4">
        <f t="shared" ref="G122:N122" si="17">SUM(G113:G121)</f>
        <v>6</v>
      </c>
      <c r="H122" s="4">
        <f t="shared" si="17"/>
        <v>685000</v>
      </c>
      <c r="I122" s="4">
        <f t="shared" si="17"/>
        <v>18</v>
      </c>
      <c r="J122" s="4">
        <f t="shared" si="17"/>
        <v>1829750</v>
      </c>
      <c r="K122" s="4">
        <f t="shared" si="17"/>
        <v>6</v>
      </c>
      <c r="L122" s="4">
        <f t="shared" si="17"/>
        <v>685000</v>
      </c>
      <c r="M122" s="4">
        <f t="shared" si="17"/>
        <v>2</v>
      </c>
      <c r="N122" s="4">
        <f t="shared" si="17"/>
        <v>180000</v>
      </c>
    </row>
    <row r="123" spans="1:14" ht="17.25" thickTop="1" thickBot="1">
      <c r="I123" s="16"/>
    </row>
    <row r="124" spans="1:14" ht="48.75" thickTop="1" thickBot="1">
      <c r="C124" s="36" t="s">
        <v>52</v>
      </c>
      <c r="D124" s="36" t="s">
        <v>53</v>
      </c>
      <c r="E124" s="36" t="s">
        <v>54</v>
      </c>
      <c r="F124" s="36" t="s">
        <v>55</v>
      </c>
      <c r="G124" s="36" t="s">
        <v>64</v>
      </c>
      <c r="H124" s="36" t="s">
        <v>63</v>
      </c>
      <c r="I124" s="37" t="s">
        <v>58</v>
      </c>
      <c r="J124" s="37" t="s">
        <v>59</v>
      </c>
      <c r="K124" s="36" t="s">
        <v>60</v>
      </c>
      <c r="L124" s="36" t="s">
        <v>61</v>
      </c>
      <c r="M124" s="36" t="s">
        <v>57</v>
      </c>
      <c r="N124" s="36" t="s">
        <v>122</v>
      </c>
    </row>
    <row r="125" spans="1:14" ht="17.25" thickTop="1" thickBot="1">
      <c r="A125" s="50" t="s">
        <v>49</v>
      </c>
      <c r="C125" s="53">
        <f>COUNTIF(Bank!AI:AI,Reports!A125)</f>
        <v>0</v>
      </c>
      <c r="D125" s="53">
        <f>SUMIF(Bank!AI:AI,Reports!A125,Bank!I:I)</f>
        <v>0</v>
      </c>
      <c r="E125" s="53">
        <f>COUNTIF('Bank Reject'!AI:AI,Reports!A125)</f>
        <v>0</v>
      </c>
      <c r="F125" s="53">
        <f>SUMIF('Bank Reject'!AI:AI,Reports!A125,'Bank Reject'!I:I)</f>
        <v>0</v>
      </c>
      <c r="G125" s="53">
        <f>COUNTIF(Transfer!AI:AI,Reports!A125)</f>
        <v>0</v>
      </c>
      <c r="H125" s="53">
        <f>SUMIF(Transfer!AI:AI,Reports!A125,Transfer!Z:Z)</f>
        <v>0</v>
      </c>
      <c r="I125" s="39">
        <f t="shared" ref="I125:J131" si="18">C125+E125+G125</f>
        <v>0</v>
      </c>
      <c r="J125" s="39">
        <f t="shared" si="18"/>
        <v>0</v>
      </c>
      <c r="K125" s="1">
        <f>COUNTIF('Membership No.'!AI:AI,Reports!A125)</f>
        <v>0</v>
      </c>
      <c r="L125" s="1">
        <f>SUMIF('Membership No.'!AI:AI,Reports!A125,'Membership No.'!Z:Z)</f>
        <v>0</v>
      </c>
      <c r="M125" s="1">
        <f>COUNTIF(Hold!AI:AI,Reports!A125)</f>
        <v>0</v>
      </c>
      <c r="N125" s="1">
        <f>SUMIF(Hold!AI:AI,Reports!A125,Hold!I:I)</f>
        <v>0</v>
      </c>
    </row>
    <row r="126" spans="1:14" ht="17.25" thickTop="1" thickBot="1">
      <c r="A126" s="50" t="s">
        <v>50</v>
      </c>
      <c r="C126" s="53">
        <f>COUNTIF(Bank!AI:AI,Reports!A126)</f>
        <v>10</v>
      </c>
      <c r="D126" s="53">
        <f>SUMIF(Bank!AI:AI,Reports!A126,Bank!I:I)</f>
        <v>1004750</v>
      </c>
      <c r="E126" s="53">
        <f>COUNTIF('Bank Reject'!AI:AI,Reports!A126)</f>
        <v>2</v>
      </c>
      <c r="F126" s="53">
        <f>SUMIF('Bank Reject'!AI:AI,Reports!A126,'Bank Reject'!I:I)</f>
        <v>140000</v>
      </c>
      <c r="G126" s="53">
        <f>COUNTIF(Transfer!AI:AI,Reports!A126)</f>
        <v>6</v>
      </c>
      <c r="H126" s="53">
        <f>SUMIF(Transfer!AI:AI,Reports!A126,Transfer!Z:Z)</f>
        <v>685000</v>
      </c>
      <c r="I126" s="39">
        <f t="shared" si="18"/>
        <v>18</v>
      </c>
      <c r="J126" s="39">
        <f t="shared" si="18"/>
        <v>1829750</v>
      </c>
      <c r="K126" s="1">
        <f>COUNTIF('Membership No.'!AI:AI,Reports!A126)</f>
        <v>6</v>
      </c>
      <c r="L126" s="1">
        <f>SUMIF('Membership No.'!AI:AI,Reports!A126,'Membership No.'!Z:Z)</f>
        <v>685000</v>
      </c>
      <c r="M126" s="1">
        <f>COUNTIF(Hold!AI:AI,Reports!A126)</f>
        <v>1</v>
      </c>
      <c r="N126" s="1">
        <f>SUMIF(Hold!AI:AI,Reports!A126,Hold!I:I)</f>
        <v>70000</v>
      </c>
    </row>
    <row r="127" spans="1:14" ht="17.25" thickTop="1" thickBot="1">
      <c r="A127" s="50" t="s">
        <v>114</v>
      </c>
      <c r="C127" s="53">
        <f>COUNTIF(Bank!AI:AI,Reports!A127)</f>
        <v>0</v>
      </c>
      <c r="D127" s="53">
        <f>SUMIF(Bank!AI:AI,Reports!A127,Bank!I:I)</f>
        <v>0</v>
      </c>
      <c r="E127" s="53">
        <f>COUNTIF('Bank Reject'!AI:AI,Reports!A127)</f>
        <v>0</v>
      </c>
      <c r="F127" s="53">
        <f>SUMIF('Bank Reject'!AI:AI,Reports!A127,'Bank Reject'!I:I)</f>
        <v>0</v>
      </c>
      <c r="G127" s="53">
        <f>COUNTIF(Transfer!AI:AI,Reports!A127)</f>
        <v>0</v>
      </c>
      <c r="H127" s="53">
        <f>SUMIF(Transfer!AI:AI,Reports!A127,Transfer!Z:Z)</f>
        <v>0</v>
      </c>
      <c r="I127" s="39">
        <f t="shared" si="18"/>
        <v>0</v>
      </c>
      <c r="J127" s="39">
        <f t="shared" si="18"/>
        <v>0</v>
      </c>
      <c r="K127" s="1">
        <f>COUNTIF('Membership No.'!AI:AI,Reports!A127)</f>
        <v>0</v>
      </c>
      <c r="L127" s="1">
        <f>SUMIF('Membership No.'!AI:AI,Reports!A127,'Membership No.'!Z:Z)</f>
        <v>0</v>
      </c>
      <c r="M127" s="1">
        <f>COUNTIF(Hold!AI:AI,Reports!A127)</f>
        <v>0</v>
      </c>
      <c r="N127" s="1">
        <f>SUMIF(Hold!AI:AI,Reports!A127,Hold!I:I)</f>
        <v>0</v>
      </c>
    </row>
    <row r="128" spans="1:14" ht="17.25" thickTop="1" thickBot="1">
      <c r="A128" s="56" t="s">
        <v>116</v>
      </c>
      <c r="C128" s="53">
        <f>COUNTIF(Bank!AI:AI,Reports!A128)</f>
        <v>0</v>
      </c>
      <c r="D128" s="53">
        <f>SUMIF(Bank!AI:AI,Reports!A128,Bank!I:I)</f>
        <v>0</v>
      </c>
      <c r="E128" s="53">
        <f>COUNTIF('Bank Reject'!AI:AI,Reports!A128)</f>
        <v>0</v>
      </c>
      <c r="F128" s="53">
        <f>SUMIF('Bank Reject'!AI:AI,Reports!A128,'Bank Reject'!I:I)</f>
        <v>0</v>
      </c>
      <c r="G128" s="53">
        <f>COUNTIF(Transfer!AI:AI,Reports!A128)</f>
        <v>0</v>
      </c>
      <c r="H128" s="53">
        <f>SUMIF(Transfer!AI:AI,Reports!A128,Transfer!Z:Z)</f>
        <v>0</v>
      </c>
      <c r="I128" s="39">
        <f t="shared" si="18"/>
        <v>0</v>
      </c>
      <c r="J128" s="39">
        <f t="shared" si="18"/>
        <v>0</v>
      </c>
      <c r="K128" s="1">
        <f>COUNTIF('Membership No.'!AI:AI,Reports!A128)</f>
        <v>0</v>
      </c>
      <c r="L128" s="1">
        <f>SUMIF('Membership No.'!AI:AI,Reports!A128,'Membership No.'!Z:Z)</f>
        <v>0</v>
      </c>
      <c r="M128" s="1">
        <f>COUNTIF(Hold!AI:AI,Reports!A128)</f>
        <v>0</v>
      </c>
      <c r="N128" s="1">
        <f>SUMIF(Hold!AI:AI,Reports!A128,Hold!I:I)</f>
        <v>0</v>
      </c>
    </row>
    <row r="129" spans="1:14" ht="17.25" thickTop="1" thickBot="1">
      <c r="A129" s="50" t="s">
        <v>48</v>
      </c>
      <c r="C129" s="53">
        <f>COUNTIF(Bank!AI:AI,Reports!A129)</f>
        <v>0</v>
      </c>
      <c r="D129" s="53">
        <f>SUMIF(Bank!AI:AI,Reports!A129,Bank!I:I)</f>
        <v>0</v>
      </c>
      <c r="E129" s="53">
        <f>COUNTIF('Bank Reject'!AI:AI,Reports!A129)</f>
        <v>0</v>
      </c>
      <c r="F129" s="53">
        <f>SUMIF('Bank Reject'!AI:AI,Reports!A129,'Bank Reject'!I:I)</f>
        <v>0</v>
      </c>
      <c r="G129" s="53">
        <f>COUNTIF(Transfer!AI:AI,Reports!A129)</f>
        <v>0</v>
      </c>
      <c r="H129" s="53">
        <f>SUMIF(Transfer!AI:AI,Reports!A129,Transfer!Z:Z)</f>
        <v>0</v>
      </c>
      <c r="I129" s="39">
        <f t="shared" si="18"/>
        <v>0</v>
      </c>
      <c r="J129" s="39">
        <f t="shared" si="18"/>
        <v>0</v>
      </c>
      <c r="K129" s="1">
        <f>COUNTIF('Membership No.'!AI:AI,Reports!A129)</f>
        <v>0</v>
      </c>
      <c r="L129" s="1">
        <f>SUMIF('Membership No.'!AI:AI,Reports!A129,'Membership No.'!Z:Z)</f>
        <v>0</v>
      </c>
      <c r="M129" s="1">
        <f>COUNTIF(Hold!AI:AI,Reports!A129)</f>
        <v>0</v>
      </c>
      <c r="N129" s="1">
        <f>SUMIF(Hold!AI:AI,Reports!A129,Hold!I:I)</f>
        <v>0</v>
      </c>
    </row>
    <row r="130" spans="1:14" ht="17.25" thickTop="1" thickBot="1">
      <c r="A130" s="50" t="s">
        <v>51</v>
      </c>
      <c r="C130" s="53">
        <f>COUNTIF(Bank!AI:AI,Reports!A130)</f>
        <v>0</v>
      </c>
      <c r="D130" s="53">
        <f>SUMIF(Bank!AI:AI,Reports!A130,Bank!I:I)</f>
        <v>0</v>
      </c>
      <c r="E130" s="53">
        <f>COUNTIF('Bank Reject'!AI:AI,Reports!A130)</f>
        <v>0</v>
      </c>
      <c r="F130" s="53">
        <f>SUMIF('Bank Reject'!AI:AI,Reports!A130,'Bank Reject'!I:I)</f>
        <v>0</v>
      </c>
      <c r="G130" s="53">
        <f>COUNTIF(Transfer!AI:AI,Reports!A130)</f>
        <v>0</v>
      </c>
      <c r="H130" s="53">
        <f>SUMIF(Transfer!AI:AI,Reports!A130,Transfer!Z:Z)</f>
        <v>0</v>
      </c>
      <c r="I130" s="39">
        <f t="shared" si="18"/>
        <v>0</v>
      </c>
      <c r="J130" s="39">
        <f t="shared" si="18"/>
        <v>0</v>
      </c>
      <c r="K130" s="1">
        <f>COUNTIF('Membership No.'!AI:AI,Reports!A130)</f>
        <v>0</v>
      </c>
      <c r="L130" s="1">
        <f>SUMIF('Membership No.'!AI:AI,Reports!A130,'Membership No.'!Z:Z)</f>
        <v>0</v>
      </c>
      <c r="M130" s="1">
        <f>COUNTIF(Hold!AI:AI,Reports!A130)</f>
        <v>0</v>
      </c>
      <c r="N130" s="1">
        <f>SUMIF(Hold!AI:AI,Reports!A130,Hold!I:I)</f>
        <v>0</v>
      </c>
    </row>
    <row r="131" spans="1:14" ht="17.25" thickTop="1" thickBot="1">
      <c r="A131" s="50"/>
      <c r="C131" s="53">
        <f>COUNTIF(Bank!AI:AI,Reports!A131)</f>
        <v>0</v>
      </c>
      <c r="D131" s="53">
        <f>SUMIF(Bank!AI:AI,Reports!A131,Bank!I:I)</f>
        <v>0</v>
      </c>
      <c r="E131" s="53">
        <f>COUNTIF('Bank Reject'!AI:AI,Reports!A131)</f>
        <v>0</v>
      </c>
      <c r="F131" s="53">
        <f>SUMIF('Bank Reject'!AI:AI,Reports!A131,'Bank Reject'!I:I)</f>
        <v>0</v>
      </c>
      <c r="G131" s="53">
        <f>COUNTIF(Transfer!AI:AI,Reports!A131)</f>
        <v>0</v>
      </c>
      <c r="H131" s="53">
        <f>SUMIF(Transfer!AI:AI,Reports!A131,Transfer!Z:Z)</f>
        <v>0</v>
      </c>
      <c r="I131" s="39">
        <f t="shared" si="18"/>
        <v>0</v>
      </c>
      <c r="J131" s="39">
        <f t="shared" si="18"/>
        <v>0</v>
      </c>
      <c r="K131" s="1">
        <f>COUNTIF('Membership No.'!AI:AI,Reports!A131)</f>
        <v>0</v>
      </c>
      <c r="L131" s="1">
        <f>SUMIF('Membership No.'!AI:AI,Reports!A131,'Membership No.'!Z:Z)</f>
        <v>0</v>
      </c>
      <c r="M131" s="1">
        <f>COUNTIF(Hold!AI:AI,Reports!A131)</f>
        <v>0</v>
      </c>
      <c r="N131" s="1">
        <f>SUMIF(Hold!AI:AI,Reports!A131,Hold!I:I)</f>
        <v>0</v>
      </c>
    </row>
    <row r="132" spans="1:14" ht="17.25" thickTop="1" thickBot="1">
      <c r="A132" s="4" t="s">
        <v>62</v>
      </c>
      <c r="C132" s="4">
        <f>SUM(C125:C131)</f>
        <v>10</v>
      </c>
      <c r="D132" s="4">
        <f>SUM(D125:D131)</f>
        <v>1004750</v>
      </c>
      <c r="E132" s="4">
        <f>SUM(E125:E131)</f>
        <v>2</v>
      </c>
      <c r="F132" s="4">
        <f>SUM(F125:F131)</f>
        <v>140000</v>
      </c>
      <c r="G132" s="4">
        <f t="shared" ref="G132:N132" si="19">SUM(G125:G131)</f>
        <v>6</v>
      </c>
      <c r="H132" s="4">
        <f t="shared" si="19"/>
        <v>685000</v>
      </c>
      <c r="I132" s="4">
        <f t="shared" si="19"/>
        <v>18</v>
      </c>
      <c r="J132" s="4">
        <f t="shared" si="19"/>
        <v>1829750</v>
      </c>
      <c r="K132" s="4">
        <f t="shared" si="19"/>
        <v>6</v>
      </c>
      <c r="L132" s="4">
        <f t="shared" si="19"/>
        <v>685000</v>
      </c>
      <c r="M132" s="4">
        <f t="shared" si="19"/>
        <v>1</v>
      </c>
      <c r="N132" s="4">
        <f t="shared" si="19"/>
        <v>70000</v>
      </c>
    </row>
    <row r="133" spans="1:14" ht="17.25" thickTop="1" thickBot="1"/>
    <row r="134" spans="1:14" ht="17.25" thickTop="1" thickBot="1">
      <c r="B134" s="36" t="s">
        <v>52</v>
      </c>
      <c r="C134" s="36" t="s">
        <v>53</v>
      </c>
      <c r="D134" s="17"/>
      <c r="E134" s="36">
        <v>0.87</v>
      </c>
      <c r="F134" s="36">
        <v>0.13</v>
      </c>
      <c r="H134" s="16"/>
      <c r="I134" s="16"/>
    </row>
    <row r="135" spans="1:14" ht="17.25" thickTop="1" thickBot="1">
      <c r="A135" s="57" t="s">
        <v>90</v>
      </c>
      <c r="B135" s="53">
        <f>COUNTIF(Transfer!W:W,Reports!A135)</f>
        <v>0</v>
      </c>
      <c r="C135" s="53">
        <f>SUMIF(Transfer!W:W,Reports!A135,Transfer!I:I)</f>
        <v>0</v>
      </c>
      <c r="D135" s="17"/>
      <c r="E135" s="53">
        <f>(C135/113%)</f>
        <v>0</v>
      </c>
      <c r="F135" s="53">
        <f>C135-(C135/113%)</f>
        <v>0</v>
      </c>
      <c r="H135" s="16"/>
      <c r="I135" s="16"/>
    </row>
    <row r="136" spans="1:14" ht="17.25" thickTop="1" thickBot="1">
      <c r="A136" s="57" t="s">
        <v>91</v>
      </c>
      <c r="B136" s="53">
        <f>COUNTIF(Transfer!AI:AI,Reports!A136)</f>
        <v>0</v>
      </c>
      <c r="C136" s="53">
        <f>SUMIF(Transfer!W:W,Reports!A136,Transfer!I:I)</f>
        <v>0</v>
      </c>
      <c r="D136" s="17"/>
      <c r="E136" s="53">
        <f>(C136/113%)</f>
        <v>0</v>
      </c>
      <c r="F136" s="53">
        <f>C136-(C136/113%)</f>
        <v>0</v>
      </c>
      <c r="H136" s="16"/>
      <c r="I136" s="16"/>
    </row>
    <row r="137" spans="1:14" ht="17.25" thickTop="1" thickBot="1">
      <c r="A137" s="57" t="s">
        <v>92</v>
      </c>
      <c r="B137" s="53">
        <f>COUNTIF(Transfer!AI:AI,Reports!A137)</f>
        <v>0</v>
      </c>
      <c r="C137" s="53">
        <f>SUMIF(Transfer!W:W,Reports!A137,Transfer!I:I)</f>
        <v>0</v>
      </c>
      <c r="D137" s="17"/>
      <c r="E137" s="53">
        <f>(C137/113%)</f>
        <v>0</v>
      </c>
      <c r="F137" s="53">
        <f>C137-(C137/113%)</f>
        <v>0</v>
      </c>
      <c r="H137" s="16"/>
      <c r="I137" s="16"/>
    </row>
    <row r="138" spans="1:14" ht="17.25" thickTop="1" thickBot="1">
      <c r="A138" s="57" t="s">
        <v>93</v>
      </c>
      <c r="B138" s="53">
        <f>COUNTIF(Transfer!AI:AI,Reports!A138)</f>
        <v>0</v>
      </c>
      <c r="C138" s="53">
        <f>SUMIF(Transfer!W:W,Reports!A138,Transfer!I:I)</f>
        <v>0</v>
      </c>
      <c r="D138" s="17"/>
      <c r="E138" s="53">
        <f>(C138/113%)</f>
        <v>0</v>
      </c>
      <c r="F138" s="53">
        <f>C138-(C138/113%)</f>
        <v>0</v>
      </c>
      <c r="H138" s="16"/>
      <c r="I138" s="16"/>
    </row>
    <row r="139" spans="1:14" ht="17.25" thickTop="1" thickBot="1">
      <c r="A139" s="57" t="s">
        <v>108</v>
      </c>
      <c r="B139" s="53">
        <f>COUNTIF(Transfer!AI:AI,Reports!A141)</f>
        <v>0</v>
      </c>
      <c r="C139" s="53">
        <f>SUMIF(Transfer!W:W,Reports!A139,Transfer!I:I)</f>
        <v>0</v>
      </c>
      <c r="D139" s="17"/>
      <c r="E139" s="53">
        <f>(C139/113%)</f>
        <v>0</v>
      </c>
      <c r="F139" s="53">
        <f>C139-(C139/113%)</f>
        <v>0</v>
      </c>
      <c r="H139" s="16"/>
      <c r="I139" s="16"/>
    </row>
    <row r="140" spans="1:14" ht="17.25" thickTop="1" thickBot="1">
      <c r="A140" s="4" t="s">
        <v>62</v>
      </c>
      <c r="B140" s="4">
        <f>SUM(B135:B139)</f>
        <v>0</v>
      </c>
      <c r="C140" s="4">
        <f>SUM(C135:C139)</f>
        <v>0</v>
      </c>
      <c r="D140" s="17"/>
      <c r="E140" s="4">
        <f>(C142/113%)</f>
        <v>0</v>
      </c>
      <c r="F140" s="4">
        <f>C142-(C142/113%)</f>
        <v>0</v>
      </c>
      <c r="H140" s="16"/>
      <c r="I140" s="16"/>
    </row>
    <row r="141" spans="1:14" ht="16.5" thickTop="1"/>
    <row r="144" spans="1:14" s="58" customFormat="1"/>
    <row r="145" spans="1:9" s="58" customFormat="1">
      <c r="A145" s="58" t="str">
        <f>C145</f>
        <v>جورج سليمان</v>
      </c>
      <c r="C145" s="58" t="str">
        <f>A30</f>
        <v>جورج سليمان</v>
      </c>
      <c r="F145" s="58" t="str">
        <f>H145</f>
        <v>سامح جورج</v>
      </c>
      <c r="H145" s="58" t="str">
        <f>A31</f>
        <v>سامح جورج</v>
      </c>
    </row>
    <row r="146" spans="1:9" s="58" customFormat="1">
      <c r="A146" s="58" t="s">
        <v>123</v>
      </c>
      <c r="B146" s="58">
        <v>0</v>
      </c>
      <c r="C146" s="58" t="s">
        <v>124</v>
      </c>
      <c r="D146" s="58">
        <f>H30</f>
        <v>130000</v>
      </c>
      <c r="F146" s="58" t="s">
        <v>123</v>
      </c>
      <c r="G146" s="58">
        <v>0</v>
      </c>
      <c r="H146" s="58" t="s">
        <v>124</v>
      </c>
      <c r="I146" s="58">
        <f>H31</f>
        <v>180000</v>
      </c>
    </row>
    <row r="147" spans="1:9" s="58" customFormat="1">
      <c r="A147" s="58" t="s">
        <v>125</v>
      </c>
      <c r="B147" s="58">
        <f>B150/3</f>
        <v>1416666.6666666667</v>
      </c>
      <c r="C147" s="58" t="s">
        <v>126</v>
      </c>
      <c r="D147" s="58">
        <f>B150/60</f>
        <v>70833.333333333328</v>
      </c>
      <c r="F147" s="58" t="s">
        <v>125</v>
      </c>
      <c r="G147" s="58">
        <f>G150/3</f>
        <v>1416666.6666666667</v>
      </c>
      <c r="H147" s="58" t="s">
        <v>126</v>
      </c>
      <c r="I147" s="58">
        <f>G150/60</f>
        <v>70833.333333333328</v>
      </c>
    </row>
    <row r="148" spans="1:9" s="58" customFormat="1">
      <c r="A148" s="58" t="s">
        <v>127</v>
      </c>
      <c r="B148" s="58">
        <f>B150/3</f>
        <v>1416666.6666666667</v>
      </c>
      <c r="C148" s="58" t="s">
        <v>128</v>
      </c>
      <c r="D148" s="58">
        <f>(B150*2)-D146-D147</f>
        <v>8299166.666666667</v>
      </c>
      <c r="F148" s="58" t="s">
        <v>127</v>
      </c>
      <c r="G148" s="58">
        <f>G150/3</f>
        <v>1416666.6666666667</v>
      </c>
      <c r="H148" s="58" t="s">
        <v>128</v>
      </c>
      <c r="I148" s="58">
        <f>(G150*2)-I146-I147</f>
        <v>8249166.666666667</v>
      </c>
    </row>
    <row r="149" spans="1:9" s="58" customFormat="1">
      <c r="A149" s="58" t="s">
        <v>129</v>
      </c>
      <c r="B149" s="58">
        <f>B150/3</f>
        <v>1416666.6666666667</v>
      </c>
      <c r="F149" s="58" t="s">
        <v>129</v>
      </c>
      <c r="G149" s="58">
        <f>G150/3</f>
        <v>1416666.6666666667</v>
      </c>
    </row>
    <row r="150" spans="1:9" s="58" customFormat="1">
      <c r="A150" s="58" t="s">
        <v>128</v>
      </c>
      <c r="B150" s="58">
        <f>B30</f>
        <v>4250000</v>
      </c>
      <c r="F150" s="58" t="s">
        <v>128</v>
      </c>
      <c r="G150" s="58">
        <f>B31</f>
        <v>4250000</v>
      </c>
    </row>
    <row r="151" spans="1:9" s="58" customFormat="1"/>
    <row r="152" spans="1:9" s="58" customFormat="1"/>
    <row r="153" spans="1:9" s="58" customFormat="1">
      <c r="A153" s="58" t="str">
        <f>C153</f>
        <v>طارق محمد</v>
      </c>
      <c r="C153" s="58" t="str">
        <f>A32</f>
        <v>طارق محمد</v>
      </c>
      <c r="F153" s="58" t="str">
        <f>H153</f>
        <v>كيرلس هانى</v>
      </c>
      <c r="H153" s="58" t="str">
        <f>A33</f>
        <v>كيرلس هانى</v>
      </c>
    </row>
    <row r="154" spans="1:9" s="58" customFormat="1">
      <c r="A154" s="58" t="s">
        <v>123</v>
      </c>
      <c r="B154" s="58">
        <v>0</v>
      </c>
      <c r="C154" s="58" t="s">
        <v>124</v>
      </c>
      <c r="D154" s="58">
        <f>H32</f>
        <v>375000</v>
      </c>
      <c r="F154" s="58" t="s">
        <v>123</v>
      </c>
      <c r="G154" s="58">
        <v>0</v>
      </c>
      <c r="H154" s="58" t="s">
        <v>124</v>
      </c>
      <c r="I154" s="58">
        <f>H33</f>
        <v>0</v>
      </c>
    </row>
    <row r="155" spans="1:9" s="58" customFormat="1">
      <c r="A155" s="58" t="s">
        <v>125</v>
      </c>
      <c r="B155" s="58">
        <f>B158/3</f>
        <v>1233333.3333333333</v>
      </c>
      <c r="C155" s="58" t="s">
        <v>126</v>
      </c>
      <c r="D155" s="58">
        <f>B158/60</f>
        <v>61666.666666666664</v>
      </c>
      <c r="F155" s="58" t="s">
        <v>125</v>
      </c>
      <c r="G155" s="58">
        <f>G158/3</f>
        <v>850000</v>
      </c>
      <c r="H155" s="58" t="s">
        <v>126</v>
      </c>
      <c r="I155" s="58">
        <f>G158/60</f>
        <v>42500</v>
      </c>
    </row>
    <row r="156" spans="1:9" s="58" customFormat="1">
      <c r="A156" s="58" t="s">
        <v>127</v>
      </c>
      <c r="B156" s="58">
        <f>B158/3</f>
        <v>1233333.3333333333</v>
      </c>
      <c r="C156" s="58" t="s">
        <v>128</v>
      </c>
      <c r="D156" s="58">
        <f>(B158*2)-D154-D155</f>
        <v>6963333.333333333</v>
      </c>
      <c r="F156" s="58" t="s">
        <v>127</v>
      </c>
      <c r="G156" s="58">
        <f>G158/3</f>
        <v>850000</v>
      </c>
      <c r="H156" s="58" t="s">
        <v>128</v>
      </c>
      <c r="I156" s="58">
        <f>(G158*2)-I154-I155</f>
        <v>5057500</v>
      </c>
    </row>
    <row r="157" spans="1:9" s="58" customFormat="1">
      <c r="A157" s="58" t="s">
        <v>129</v>
      </c>
      <c r="B157" s="58">
        <f>B158/3</f>
        <v>1233333.3333333333</v>
      </c>
      <c r="F157" s="58" t="s">
        <v>129</v>
      </c>
      <c r="G157" s="58">
        <f>G158/3</f>
        <v>850000</v>
      </c>
    </row>
    <row r="158" spans="1:9" s="58" customFormat="1">
      <c r="A158" s="58" t="s">
        <v>128</v>
      </c>
      <c r="B158" s="58">
        <f>B32</f>
        <v>3700000</v>
      </c>
      <c r="F158" s="58" t="s">
        <v>128</v>
      </c>
      <c r="G158" s="58">
        <f>B33</f>
        <v>2550000</v>
      </c>
    </row>
    <row r="159" spans="1:9" s="58" customFormat="1"/>
    <row r="160" spans="1:9" s="58" customFormat="1"/>
    <row r="161" spans="1:9" s="58" customFormat="1">
      <c r="A161" s="58" t="str">
        <f>C161</f>
        <v>يوسف ميخائيل</v>
      </c>
      <c r="C161" s="58" t="str">
        <f>A34</f>
        <v>يوسف ميخائيل</v>
      </c>
      <c r="F161" s="58" t="str">
        <f>H161</f>
        <v>W. Card</v>
      </c>
      <c r="H161" s="58" t="str">
        <f>A35</f>
        <v>W. Card</v>
      </c>
    </row>
    <row r="162" spans="1:9" s="58" customFormat="1">
      <c r="A162" s="58" t="s">
        <v>123</v>
      </c>
      <c r="B162" s="58">
        <v>0</v>
      </c>
      <c r="C162" s="58" t="s">
        <v>124</v>
      </c>
      <c r="D162" s="58">
        <f>H34</f>
        <v>0</v>
      </c>
      <c r="F162" s="58" t="s">
        <v>123</v>
      </c>
      <c r="G162" s="58">
        <v>0</v>
      </c>
      <c r="H162" s="58" t="s">
        <v>124</v>
      </c>
      <c r="I162" s="58">
        <f>H35</f>
        <v>0</v>
      </c>
    </row>
    <row r="163" spans="1:9" s="58" customFormat="1">
      <c r="A163" s="58" t="s">
        <v>125</v>
      </c>
      <c r="B163" s="58">
        <f>B166/3</f>
        <v>0</v>
      </c>
      <c r="C163" s="58" t="s">
        <v>126</v>
      </c>
      <c r="D163" s="58">
        <f>B166/60</f>
        <v>0</v>
      </c>
      <c r="F163" s="58" t="s">
        <v>125</v>
      </c>
      <c r="G163" s="58">
        <f>G166/3</f>
        <v>0</v>
      </c>
      <c r="H163" s="58" t="s">
        <v>126</v>
      </c>
      <c r="I163" s="58">
        <f>G166/60</f>
        <v>0</v>
      </c>
    </row>
    <row r="164" spans="1:9" s="58" customFormat="1">
      <c r="A164" s="58" t="s">
        <v>127</v>
      </c>
      <c r="B164" s="58">
        <f>B166/3</f>
        <v>0</v>
      </c>
      <c r="C164" s="58" t="s">
        <v>128</v>
      </c>
      <c r="D164" s="58">
        <f>(B166*2)-D162-D163</f>
        <v>0</v>
      </c>
      <c r="F164" s="58" t="s">
        <v>127</v>
      </c>
      <c r="G164" s="58">
        <f>G166/3</f>
        <v>0</v>
      </c>
      <c r="H164" s="58" t="s">
        <v>128</v>
      </c>
      <c r="I164" s="58">
        <f>(G166*2)-I162-I163</f>
        <v>0</v>
      </c>
    </row>
    <row r="165" spans="1:9" s="58" customFormat="1">
      <c r="A165" s="58" t="s">
        <v>129</v>
      </c>
      <c r="B165" s="58">
        <f>B166/3</f>
        <v>0</v>
      </c>
      <c r="F165" s="58" t="s">
        <v>129</v>
      </c>
      <c r="G165" s="58">
        <f>G166/3</f>
        <v>0</v>
      </c>
    </row>
    <row r="166" spans="1:9" s="58" customFormat="1">
      <c r="A166" s="58" t="s">
        <v>128</v>
      </c>
      <c r="B166" s="58">
        <f>B34</f>
        <v>0</v>
      </c>
      <c r="F166" s="58" t="s">
        <v>128</v>
      </c>
      <c r="G166" s="58">
        <f>B35</f>
        <v>0</v>
      </c>
    </row>
    <row r="167" spans="1:9" s="58" customFormat="1"/>
    <row r="168" spans="1:9" s="58" customFormat="1"/>
    <row r="169" spans="1:9" s="58" customFormat="1">
      <c r="A169" s="58">
        <f>C169</f>
        <v>0</v>
      </c>
      <c r="C169" s="58">
        <f>A36</f>
        <v>0</v>
      </c>
    </row>
    <row r="170" spans="1:9" s="58" customFormat="1">
      <c r="A170" s="58" t="s">
        <v>123</v>
      </c>
      <c r="B170" s="58">
        <v>0</v>
      </c>
      <c r="C170" s="58" t="s">
        <v>124</v>
      </c>
      <c r="D170" s="58">
        <f>H36</f>
        <v>0</v>
      </c>
    </row>
    <row r="171" spans="1:9" s="58" customFormat="1">
      <c r="A171" s="58" t="s">
        <v>125</v>
      </c>
      <c r="B171" s="58">
        <f>B174/3</f>
        <v>0</v>
      </c>
      <c r="C171" s="58" t="s">
        <v>126</v>
      </c>
      <c r="D171" s="58">
        <f>B174/60</f>
        <v>0</v>
      </c>
    </row>
    <row r="172" spans="1:9" s="58" customFormat="1">
      <c r="A172" s="58" t="s">
        <v>127</v>
      </c>
      <c r="B172" s="58">
        <f>B174/3</f>
        <v>0</v>
      </c>
      <c r="C172" s="58" t="s">
        <v>128</v>
      </c>
      <c r="D172" s="58">
        <f>(B174*2)-D170-D171</f>
        <v>0</v>
      </c>
    </row>
    <row r="173" spans="1:9" s="58" customFormat="1">
      <c r="A173" s="58" t="s">
        <v>129</v>
      </c>
      <c r="B173" s="58">
        <f>B174/3</f>
        <v>0</v>
      </c>
    </row>
    <row r="174" spans="1:9" s="58" customFormat="1">
      <c r="A174" s="58" t="s">
        <v>128</v>
      </c>
      <c r="B174" s="58">
        <f>B36</f>
        <v>0</v>
      </c>
    </row>
    <row r="175" spans="1:9" s="58" customFormat="1"/>
    <row r="176" spans="1:9" s="58" customFormat="1"/>
    <row r="177" spans="1:14" s="58" customFormat="1"/>
    <row r="178" spans="1:14" s="58" customFormat="1">
      <c r="B178" s="58" t="str">
        <f>A30</f>
        <v>جورج سليمان</v>
      </c>
      <c r="C178" s="58" t="str">
        <f>A31</f>
        <v>سامح جورج</v>
      </c>
      <c r="D178" s="58" t="str">
        <f>A32</f>
        <v>طارق محمد</v>
      </c>
      <c r="E178" s="58" t="str">
        <f>A33</f>
        <v>كيرلس هانى</v>
      </c>
      <c r="F178" s="58" t="str">
        <f>A34</f>
        <v>يوسف ميخائيل</v>
      </c>
      <c r="G178" s="58" t="str">
        <f>A35</f>
        <v>W. Card</v>
      </c>
      <c r="H178" s="58">
        <f>A36</f>
        <v>0</v>
      </c>
    </row>
    <row r="179" spans="1:14" s="58" customFormat="1">
      <c r="A179" s="58" t="s">
        <v>130</v>
      </c>
      <c r="B179" s="58">
        <f>B185*25%</f>
        <v>1168750</v>
      </c>
      <c r="C179" s="58">
        <f t="shared" ref="C179:H179" si="20">C185*25%</f>
        <v>1168750</v>
      </c>
      <c r="D179" s="58">
        <f t="shared" si="20"/>
        <v>1017500.0000000001</v>
      </c>
      <c r="E179" s="58">
        <f t="shared" si="20"/>
        <v>701250</v>
      </c>
      <c r="F179" s="58">
        <f t="shared" si="20"/>
        <v>0</v>
      </c>
      <c r="G179" s="58">
        <f t="shared" si="20"/>
        <v>0</v>
      </c>
      <c r="H179" s="58">
        <f t="shared" si="20"/>
        <v>0</v>
      </c>
    </row>
    <row r="180" spans="1:14" s="58" customFormat="1">
      <c r="A180" s="58" t="s">
        <v>131</v>
      </c>
      <c r="B180" s="58">
        <f>B185*35%</f>
        <v>1636250</v>
      </c>
      <c r="C180" s="58">
        <f t="shared" ref="C180:H180" si="21">C185*35%</f>
        <v>1636250</v>
      </c>
      <c r="D180" s="58">
        <f t="shared" si="21"/>
        <v>1424500</v>
      </c>
      <c r="E180" s="58">
        <f t="shared" si="21"/>
        <v>981749.99999999988</v>
      </c>
      <c r="F180" s="58">
        <f t="shared" si="21"/>
        <v>0</v>
      </c>
      <c r="G180" s="58">
        <f t="shared" si="21"/>
        <v>0</v>
      </c>
      <c r="H180" s="58">
        <f t="shared" si="21"/>
        <v>0</v>
      </c>
    </row>
    <row r="181" spans="1:14" s="58" customFormat="1">
      <c r="A181" s="58" t="s">
        <v>132</v>
      </c>
      <c r="B181" s="58">
        <f>B182*50%</f>
        <v>2125000</v>
      </c>
      <c r="C181" s="58">
        <f t="shared" ref="C181:H181" si="22">C182*50%</f>
        <v>2125000</v>
      </c>
      <c r="D181" s="58">
        <f t="shared" si="22"/>
        <v>1850000</v>
      </c>
      <c r="E181" s="58">
        <f t="shared" si="22"/>
        <v>1275000</v>
      </c>
      <c r="F181" s="58">
        <f t="shared" si="22"/>
        <v>0</v>
      </c>
      <c r="G181" s="58">
        <f t="shared" si="22"/>
        <v>0</v>
      </c>
      <c r="H181" s="58">
        <f t="shared" si="22"/>
        <v>0</v>
      </c>
    </row>
    <row r="182" spans="1:14" s="58" customFormat="1">
      <c r="A182" s="58" t="s">
        <v>121</v>
      </c>
      <c r="B182" s="58">
        <f>B30</f>
        <v>4250000</v>
      </c>
      <c r="C182" s="58">
        <f>B31</f>
        <v>4250000</v>
      </c>
      <c r="D182" s="58">
        <f>B32</f>
        <v>3700000</v>
      </c>
      <c r="E182" s="58">
        <f>B33</f>
        <v>2550000</v>
      </c>
      <c r="F182" s="58">
        <f>B34</f>
        <v>0</v>
      </c>
      <c r="G182" s="58">
        <f>B35</f>
        <v>0</v>
      </c>
      <c r="H182" s="58">
        <f>B36</f>
        <v>0</v>
      </c>
    </row>
    <row r="183" spans="1:14" s="58" customFormat="1">
      <c r="A183" s="58" t="s">
        <v>133</v>
      </c>
      <c r="B183" s="58">
        <f>H30</f>
        <v>130000</v>
      </c>
      <c r="C183" s="58">
        <f>H31</f>
        <v>180000</v>
      </c>
      <c r="D183" s="58">
        <f>H32</f>
        <v>375000</v>
      </c>
      <c r="E183" s="58">
        <f>H33</f>
        <v>0</v>
      </c>
      <c r="F183" s="58">
        <f>H34</f>
        <v>0</v>
      </c>
      <c r="G183" s="58">
        <f>H35</f>
        <v>0</v>
      </c>
      <c r="H183" s="58">
        <f>H36</f>
        <v>0</v>
      </c>
    </row>
    <row r="184" spans="1:14" s="58" customFormat="1"/>
    <row r="185" spans="1:14" s="58" customFormat="1">
      <c r="B185" s="58">
        <f t="shared" ref="B185:G185" si="23">B182*1.1</f>
        <v>4675000</v>
      </c>
      <c r="C185" s="58">
        <f t="shared" si="23"/>
        <v>4675000</v>
      </c>
      <c r="D185" s="58">
        <f t="shared" si="23"/>
        <v>4070000.0000000005</v>
      </c>
      <c r="E185" s="58">
        <f t="shared" si="23"/>
        <v>2805000</v>
      </c>
      <c r="F185" s="58">
        <f t="shared" si="23"/>
        <v>0</v>
      </c>
      <c r="G185" s="58">
        <f t="shared" si="23"/>
        <v>0</v>
      </c>
      <c r="H185" s="58">
        <f>H182*1.1</f>
        <v>0</v>
      </c>
    </row>
    <row r="186" spans="1:14" s="58" customFormat="1"/>
    <row r="188" spans="1:14" s="2" customFormat="1">
      <c r="A188" s="6"/>
      <c r="B188" s="6"/>
      <c r="C188" s="6"/>
      <c r="D188" s="6"/>
      <c r="E188" s="6"/>
      <c r="G188" s="5"/>
      <c r="I188" s="5"/>
      <c r="L188" s="5"/>
      <c r="N188" s="5"/>
    </row>
  </sheetData>
  <sheetProtection selectLockedCells="1"/>
  <dataValidations disablePrompts="1" count="1">
    <dataValidation type="list" allowBlank="1" showInputMessage="1" showErrorMessage="1" sqref="A79:B79">
      <formula1>$A$97:$A$109</formula1>
    </dataValidation>
  </dataValidations>
  <pageMargins left="0.7" right="0.7" top="0.75" bottom="0.75" header="0.3" footer="0.3"/>
  <pageSetup orientation="portrait" r:id="rId1"/>
  <ignoredErrors>
    <ignoredError sqref="I146 I162:I164 H178:H183 B163:H177 B184:H185 B178:G183 B145:H162 I147:I156 A145:A169" unlockedFormula="1"/>
  </ignoredErrors>
  <extLst>
    <ext xmlns:x14="http://schemas.microsoft.com/office/spreadsheetml/2009/9/main" uri="{78C0D931-6437-407d-A8EE-F0AAD7539E65}">
      <x14:conditionalFormattings>
        <x14:conditionalFormatting xmlns:xm="http://schemas.microsoft.com/office/excel/2006/main">
          <x14:cfRule type="iconSet" priority="8623" id="{D35D261A-D104-4DF2-8B1A-D40B1141D185}">
            <x14:iconSet iconSet="3Triangles">
              <x14:cfvo type="percent">
                <xm:f>0</xm:f>
              </x14:cfvo>
              <x14:cfvo type="percent">
                <xm:f>33</xm:f>
              </x14:cfvo>
              <x14:cfvo type="percent">
                <xm:f>67</xm:f>
              </x14:cfvo>
            </x14:iconSet>
          </x14:cfRule>
          <xm:sqref>D5:D10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topLeftCell="A7" zoomScale="80" zoomScaleNormal="80" workbookViewId="0">
      <selection activeCell="W125" sqref="W125"/>
    </sheetView>
  </sheetViews>
  <sheetFormatPr defaultRowHeight="15"/>
  <cols>
    <col min="1" max="16384" width="9.140625" style="7"/>
  </cols>
  <sheetData/>
  <sheetProtection selectLockedCell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35:V208"/>
  <sheetViews>
    <sheetView topLeftCell="A112" zoomScale="80" zoomScaleNormal="80" workbookViewId="0">
      <selection activeCell="S152" sqref="A1:XFD1048576"/>
    </sheetView>
  </sheetViews>
  <sheetFormatPr defaultRowHeight="15"/>
  <cols>
    <col min="1" max="3" width="9.28515625" style="8" bestFit="1" customWidth="1"/>
    <col min="4" max="4" width="11" style="8" bestFit="1" customWidth="1"/>
    <col min="5" max="7" width="9.28515625" style="8" bestFit="1" customWidth="1"/>
    <col min="8" max="8" width="9.140625" style="8"/>
    <col min="9" max="9" width="11" style="8" bestFit="1" customWidth="1"/>
    <col min="10" max="16" width="9.140625" style="8"/>
    <col min="17" max="17" width="11.5703125" style="8" bestFit="1" customWidth="1"/>
    <col min="18" max="16383" width="9.140625" style="8"/>
    <col min="16384" max="16384" width="11.5703125" style="8" bestFit="1" customWidth="1"/>
  </cols>
  <sheetData>
    <row r="135" spans="1:22" s="112" customFormat="1"/>
    <row r="136" spans="1:22" s="112" customFormat="1"/>
    <row r="137" spans="1:22" s="118" customFormat="1">
      <c r="L137" s="119"/>
      <c r="M137" s="119"/>
      <c r="N137" s="119"/>
      <c r="O137" s="119"/>
      <c r="P137" s="119"/>
      <c r="Q137" s="119"/>
      <c r="R137" s="119"/>
      <c r="S137" s="119"/>
      <c r="T137" s="119"/>
      <c r="U137" s="119"/>
      <c r="V137" s="119"/>
    </row>
    <row r="138" spans="1:22" s="118" customFormat="1">
      <c r="A138" s="9"/>
      <c r="B138" s="9"/>
      <c r="C138" s="9"/>
      <c r="D138" s="9"/>
      <c r="L138" s="119"/>
      <c r="M138" s="417" t="s">
        <v>137</v>
      </c>
      <c r="N138" s="417"/>
      <c r="O138" s="21"/>
      <c r="P138" s="417" t="s">
        <v>138</v>
      </c>
      <c r="Q138" s="417"/>
      <c r="R138" s="21"/>
      <c r="S138" s="417" t="s">
        <v>139</v>
      </c>
      <c r="T138" s="417"/>
      <c r="U138" s="417"/>
      <c r="V138" s="119"/>
    </row>
    <row r="139" spans="1:22" s="118" customFormat="1">
      <c r="A139" s="10"/>
      <c r="B139" s="10"/>
      <c r="C139" s="10" t="s">
        <v>140</v>
      </c>
      <c r="D139" s="10" t="s">
        <v>141</v>
      </c>
      <c r="H139" s="11" t="s">
        <v>146</v>
      </c>
      <c r="L139" s="119"/>
      <c r="M139" s="21" t="s">
        <v>142</v>
      </c>
      <c r="N139" s="21">
        <v>30</v>
      </c>
      <c r="O139" s="21"/>
      <c r="P139" s="21" t="s">
        <v>121</v>
      </c>
      <c r="Q139" s="23">
        <f>Reports!B30/1000000</f>
        <v>4.25</v>
      </c>
      <c r="R139" s="21"/>
      <c r="S139" s="18" t="s">
        <v>143</v>
      </c>
      <c r="T139" s="18" t="s">
        <v>124</v>
      </c>
      <c r="U139" s="18" t="s">
        <v>144</v>
      </c>
      <c r="V139" s="119"/>
    </row>
    <row r="140" spans="1:22" s="118" customFormat="1">
      <c r="A140" s="10"/>
      <c r="B140" s="12" t="s">
        <v>145</v>
      </c>
      <c r="C140" s="10"/>
      <c r="D140" s="10"/>
      <c r="L140" s="119"/>
      <c r="M140" s="21" t="s">
        <v>147</v>
      </c>
      <c r="N140" s="21">
        <v>40</v>
      </c>
      <c r="O140" s="21"/>
      <c r="P140" s="21" t="s">
        <v>148</v>
      </c>
      <c r="Q140" s="26">
        <f>Reports!H30/1000000</f>
        <v>0.13</v>
      </c>
      <c r="R140" s="21"/>
      <c r="S140" s="21" t="s">
        <v>149</v>
      </c>
      <c r="T140" s="23">
        <f>U140*$T$150</f>
        <v>0</v>
      </c>
      <c r="U140" s="21">
        <v>0</v>
      </c>
      <c r="V140" s="119"/>
    </row>
    <row r="141" spans="1:22" s="118" customFormat="1">
      <c r="A141" s="10"/>
      <c r="B141" s="13" t="s">
        <v>150</v>
      </c>
      <c r="C141" s="10"/>
      <c r="D141" s="10"/>
      <c r="L141" s="119"/>
      <c r="M141" s="21" t="s">
        <v>151</v>
      </c>
      <c r="N141" s="21">
        <v>30</v>
      </c>
      <c r="O141" s="21"/>
      <c r="P141" s="21" t="s">
        <v>152</v>
      </c>
      <c r="Q141" s="24">
        <f>+Q140/Q139</f>
        <v>3.0588235294117649E-2</v>
      </c>
      <c r="R141" s="21"/>
      <c r="S141" s="21" t="s">
        <v>153</v>
      </c>
      <c r="T141" s="23">
        <f t="shared" ref="T141:T149" si="0">U141*$T$150</f>
        <v>0.42500000000000004</v>
      </c>
      <c r="U141" s="21">
        <v>0.1</v>
      </c>
      <c r="V141" s="119"/>
    </row>
    <row r="142" spans="1:22" s="118" customFormat="1">
      <c r="A142" s="10"/>
      <c r="B142" s="13" t="s">
        <v>154</v>
      </c>
      <c r="C142" s="10"/>
      <c r="D142" s="10"/>
      <c r="L142" s="119"/>
      <c r="M142" s="21" t="s">
        <v>155</v>
      </c>
      <c r="N142" s="21">
        <v>30</v>
      </c>
      <c r="O142" s="21"/>
      <c r="P142" s="21" t="s">
        <v>141</v>
      </c>
      <c r="Q142" s="21">
        <f>Q141*100-0.5</f>
        <v>2.5588235294117649</v>
      </c>
      <c r="R142" s="21"/>
      <c r="S142" s="21" t="s">
        <v>156</v>
      </c>
      <c r="T142" s="23">
        <f t="shared" si="0"/>
        <v>0.85000000000000009</v>
      </c>
      <c r="U142" s="21">
        <v>0.2</v>
      </c>
      <c r="V142" s="119"/>
    </row>
    <row r="143" spans="1:22" s="118" customFormat="1">
      <c r="A143" s="10"/>
      <c r="B143" s="14" t="s">
        <v>157</v>
      </c>
      <c r="C143" s="10"/>
      <c r="D143" s="10"/>
      <c r="H143" s="11" t="s">
        <v>160</v>
      </c>
      <c r="L143" s="119"/>
      <c r="M143" s="19" t="s">
        <v>62</v>
      </c>
      <c r="N143" s="19">
        <f>SUM(N139:N142)</f>
        <v>130</v>
      </c>
      <c r="O143" s="21"/>
      <c r="P143" s="418"/>
      <c r="Q143" s="418"/>
      <c r="R143" s="21"/>
      <c r="S143" s="21" t="s">
        <v>158</v>
      </c>
      <c r="T143" s="23">
        <f t="shared" si="0"/>
        <v>1.2749999999999999</v>
      </c>
      <c r="U143" s="21">
        <v>0.3</v>
      </c>
      <c r="V143" s="119"/>
    </row>
    <row r="144" spans="1:22" s="118" customFormat="1">
      <c r="A144" s="10"/>
      <c r="B144" s="13" t="s">
        <v>159</v>
      </c>
      <c r="C144" s="10"/>
      <c r="D144" s="10"/>
      <c r="L144" s="119"/>
      <c r="M144" s="21"/>
      <c r="N144" s="21"/>
      <c r="O144" s="21"/>
      <c r="P144" s="21"/>
      <c r="Q144" s="21"/>
      <c r="R144" s="21"/>
      <c r="S144" s="21" t="s">
        <v>161</v>
      </c>
      <c r="T144" s="23">
        <f t="shared" si="0"/>
        <v>1.7000000000000002</v>
      </c>
      <c r="U144" s="21">
        <v>0.4</v>
      </c>
      <c r="V144" s="119"/>
    </row>
    <row r="145" spans="1:22" s="118" customFormat="1">
      <c r="A145" s="15"/>
      <c r="B145" s="15"/>
      <c r="C145" s="15"/>
      <c r="D145" s="15"/>
      <c r="L145" s="119"/>
      <c r="M145" s="417" t="s">
        <v>137</v>
      </c>
      <c r="N145" s="417"/>
      <c r="O145" s="21"/>
      <c r="P145" s="21"/>
      <c r="Q145" s="27">
        <f ca="1">Q140/Q156</f>
        <v>0.18964705882352945</v>
      </c>
      <c r="R145" s="21"/>
      <c r="S145" s="21" t="s">
        <v>162</v>
      </c>
      <c r="T145" s="23">
        <f t="shared" si="0"/>
        <v>2.125</v>
      </c>
      <c r="U145" s="21">
        <v>0.5</v>
      </c>
      <c r="V145" s="119"/>
    </row>
    <row r="146" spans="1:22" s="118" customFormat="1">
      <c r="L146" s="119"/>
      <c r="M146" s="21" t="s">
        <v>124</v>
      </c>
      <c r="N146" s="21">
        <f>Q142</f>
        <v>2.5588235294117649</v>
      </c>
      <c r="O146" s="21"/>
      <c r="P146" s="21"/>
      <c r="Q146" s="20">
        <f ca="1">TODAY()</f>
        <v>43074</v>
      </c>
      <c r="R146" s="21"/>
      <c r="S146" s="21" t="s">
        <v>163</v>
      </c>
      <c r="T146" s="23">
        <f t="shared" si="0"/>
        <v>2.5499999999999998</v>
      </c>
      <c r="U146" s="21">
        <v>0.6</v>
      </c>
      <c r="V146" s="119"/>
    </row>
    <row r="147" spans="1:22" s="118" customFormat="1">
      <c r="H147" s="419" t="s">
        <v>172</v>
      </c>
      <c r="L147" s="119"/>
      <c r="M147" s="21" t="s">
        <v>126</v>
      </c>
      <c r="N147" s="21">
        <v>1</v>
      </c>
      <c r="O147" s="21"/>
      <c r="P147" s="21"/>
      <c r="Q147" s="21">
        <f ca="1">EOMONTH(TODAY(),0)</f>
        <v>43100</v>
      </c>
      <c r="R147" s="21"/>
      <c r="S147" s="21" t="s">
        <v>164</v>
      </c>
      <c r="T147" s="23">
        <f t="shared" si="0"/>
        <v>2.9749999999999996</v>
      </c>
      <c r="U147" s="21">
        <v>0.7</v>
      </c>
      <c r="V147" s="119"/>
    </row>
    <row r="148" spans="1:22" s="118" customFormat="1" ht="15" customHeight="1">
      <c r="H148" s="419"/>
      <c r="L148" s="119"/>
      <c r="M148" s="21" t="s">
        <v>165</v>
      </c>
      <c r="N148" s="21">
        <f>SUM(N139:N142)-N146-N147</f>
        <v>126.44117647058823</v>
      </c>
      <c r="O148" s="21"/>
      <c r="P148" s="21"/>
      <c r="Q148" s="21">
        <f ca="1">Q147-Q146</f>
        <v>26</v>
      </c>
      <c r="R148" s="21"/>
      <c r="S148" s="21" t="s">
        <v>166</v>
      </c>
      <c r="T148" s="23">
        <f t="shared" si="0"/>
        <v>3.4000000000000004</v>
      </c>
      <c r="U148" s="21">
        <v>0.8</v>
      </c>
      <c r="V148" s="119"/>
    </row>
    <row r="149" spans="1:22" s="118" customFormat="1">
      <c r="H149" s="419"/>
      <c r="L149" s="119"/>
      <c r="M149" s="19" t="s">
        <v>62</v>
      </c>
      <c r="N149" s="19">
        <f>SUM(N146:N148)</f>
        <v>130</v>
      </c>
      <c r="O149" s="21"/>
      <c r="P149" s="21"/>
      <c r="Q149" s="28">
        <f>Reports!H30</f>
        <v>130000</v>
      </c>
      <c r="R149" s="21"/>
      <c r="S149" s="21" t="s">
        <v>167</v>
      </c>
      <c r="T149" s="23">
        <f t="shared" si="0"/>
        <v>3.8250000000000002</v>
      </c>
      <c r="U149" s="21">
        <v>0.9</v>
      </c>
      <c r="V149" s="119"/>
    </row>
    <row r="150" spans="1:22" s="118" customFormat="1">
      <c r="L150" s="119"/>
      <c r="M150" s="21"/>
      <c r="N150" s="21"/>
      <c r="O150" s="21"/>
      <c r="P150" s="21"/>
      <c r="Q150" s="21"/>
      <c r="R150" s="21"/>
      <c r="S150" s="21" t="s">
        <v>168</v>
      </c>
      <c r="T150" s="23">
        <f>Q139</f>
        <v>4.25</v>
      </c>
      <c r="U150" s="21">
        <v>1</v>
      </c>
      <c r="V150" s="119"/>
    </row>
    <row r="151" spans="1:22" s="118" customFormat="1">
      <c r="L151" s="119"/>
      <c r="M151" s="21"/>
      <c r="N151" s="21"/>
      <c r="O151" s="21"/>
      <c r="P151" s="21"/>
      <c r="Q151" s="21"/>
      <c r="R151" s="21"/>
      <c r="S151" s="21"/>
      <c r="T151" s="21"/>
      <c r="U151" s="21"/>
      <c r="V151" s="119"/>
    </row>
    <row r="152" spans="1:22" s="118" customFormat="1">
      <c r="L152" s="119"/>
      <c r="M152" s="21"/>
      <c r="N152" s="21"/>
      <c r="O152" s="21"/>
      <c r="P152" s="21"/>
      <c r="Q152" s="21"/>
      <c r="R152" s="21"/>
      <c r="S152" s="21"/>
      <c r="T152" s="21"/>
      <c r="U152" s="21"/>
      <c r="V152" s="119"/>
    </row>
    <row r="153" spans="1:22" s="118" customFormat="1">
      <c r="L153" s="119"/>
      <c r="M153" s="21"/>
      <c r="N153" s="21"/>
      <c r="O153" s="21"/>
      <c r="P153" s="21"/>
      <c r="Q153" s="21"/>
      <c r="R153" s="21"/>
      <c r="S153" s="21"/>
      <c r="T153" s="21"/>
      <c r="U153" s="21"/>
      <c r="V153" s="119"/>
    </row>
    <row r="154" spans="1:22" s="118" customFormat="1">
      <c r="L154" s="119"/>
      <c r="M154" s="417" t="s">
        <v>137</v>
      </c>
      <c r="N154" s="417"/>
      <c r="O154" s="21"/>
      <c r="P154" s="417" t="s">
        <v>138</v>
      </c>
      <c r="Q154" s="417"/>
      <c r="R154" s="21"/>
      <c r="S154" s="417" t="s">
        <v>139</v>
      </c>
      <c r="T154" s="417"/>
      <c r="U154" s="417"/>
      <c r="V154" s="119"/>
    </row>
    <row r="155" spans="1:22" s="118" customFormat="1">
      <c r="L155" s="119"/>
      <c r="M155" s="21" t="s">
        <v>142</v>
      </c>
      <c r="N155" s="21">
        <v>30</v>
      </c>
      <c r="O155" s="21"/>
      <c r="P155" s="21" t="s">
        <v>121</v>
      </c>
      <c r="Q155" s="23">
        <f>Q139</f>
        <v>4.25</v>
      </c>
      <c r="R155" s="21"/>
      <c r="S155" s="18" t="s">
        <v>143</v>
      </c>
      <c r="T155" s="18" t="s">
        <v>124</v>
      </c>
      <c r="U155" s="18" t="s">
        <v>144</v>
      </c>
      <c r="V155" s="119"/>
    </row>
    <row r="156" spans="1:22" s="118" customFormat="1">
      <c r="L156" s="119"/>
      <c r="M156" s="21" t="s">
        <v>169</v>
      </c>
      <c r="N156" s="21">
        <v>40</v>
      </c>
      <c r="O156" s="21"/>
      <c r="P156" s="21" t="s">
        <v>170</v>
      </c>
      <c r="Q156" s="26">
        <f ca="1">(Q139/Reports!F1)*(Reports!F1-Q148)</f>
        <v>0.68548387096774188</v>
      </c>
      <c r="R156" s="21"/>
      <c r="S156" s="21" t="s">
        <v>149</v>
      </c>
      <c r="T156" s="25">
        <f t="shared" ref="T156:T165" si="1">+$T$30*U156</f>
        <v>0</v>
      </c>
      <c r="U156" s="21">
        <v>0</v>
      </c>
      <c r="V156" s="119"/>
    </row>
    <row r="157" spans="1:22" s="118" customFormat="1">
      <c r="L157" s="119"/>
      <c r="M157" s="21" t="s">
        <v>151</v>
      </c>
      <c r="N157" s="21">
        <v>30</v>
      </c>
      <c r="O157" s="21"/>
      <c r="P157" s="21" t="s">
        <v>152</v>
      </c>
      <c r="Q157" s="24">
        <f ca="1">+Q156/Q155</f>
        <v>0.16129032258064516</v>
      </c>
      <c r="R157" s="21"/>
      <c r="S157" s="21" t="s">
        <v>153</v>
      </c>
      <c r="T157" s="25">
        <f t="shared" si="1"/>
        <v>0</v>
      </c>
      <c r="U157" s="21">
        <v>0.1</v>
      </c>
      <c r="V157" s="119"/>
    </row>
    <row r="158" spans="1:22" s="118" customFormat="1">
      <c r="L158" s="119"/>
      <c r="M158" s="21" t="s">
        <v>155</v>
      </c>
      <c r="N158" s="21">
        <v>30</v>
      </c>
      <c r="O158" s="21"/>
      <c r="P158" s="21" t="s">
        <v>141</v>
      </c>
      <c r="Q158" s="21">
        <f ca="1">Q157*100-0.5</f>
        <v>15.629032258064516</v>
      </c>
      <c r="R158" s="21"/>
      <c r="S158" s="21" t="s">
        <v>156</v>
      </c>
      <c r="T158" s="25">
        <f t="shared" si="1"/>
        <v>0</v>
      </c>
      <c r="U158" s="21">
        <v>0.2</v>
      </c>
      <c r="V158" s="119"/>
    </row>
    <row r="159" spans="1:22" s="118" customFormat="1">
      <c r="L159" s="119"/>
      <c r="M159" s="19" t="s">
        <v>62</v>
      </c>
      <c r="N159" s="19">
        <f>SUM(N155:N158)</f>
        <v>130</v>
      </c>
      <c r="O159" s="21"/>
      <c r="P159" s="22"/>
      <c r="Q159" s="22"/>
      <c r="R159" s="21"/>
      <c r="S159" s="21" t="s">
        <v>158</v>
      </c>
      <c r="T159" s="25">
        <f t="shared" si="1"/>
        <v>0</v>
      </c>
      <c r="U159" s="21">
        <v>0.3</v>
      </c>
      <c r="V159" s="119"/>
    </row>
    <row r="160" spans="1:22" s="118" customFormat="1">
      <c r="L160" s="119"/>
      <c r="M160" s="21"/>
      <c r="N160" s="21"/>
      <c r="O160" s="21"/>
      <c r="P160" s="21"/>
      <c r="Q160" s="21"/>
      <c r="R160" s="21"/>
      <c r="S160" s="21" t="s">
        <v>161</v>
      </c>
      <c r="T160" s="25">
        <f t="shared" si="1"/>
        <v>0</v>
      </c>
      <c r="U160" s="21">
        <v>0.4</v>
      </c>
      <c r="V160" s="119"/>
    </row>
    <row r="161" spans="1:22" s="118" customFormat="1">
      <c r="L161" s="119"/>
      <c r="M161" s="417" t="s">
        <v>171</v>
      </c>
      <c r="N161" s="417"/>
      <c r="O161" s="21"/>
      <c r="P161" s="21"/>
      <c r="Q161" s="21"/>
      <c r="R161" s="21"/>
      <c r="S161" s="21" t="s">
        <v>162</v>
      </c>
      <c r="T161" s="25">
        <f t="shared" si="1"/>
        <v>0</v>
      </c>
      <c r="U161" s="21">
        <v>0.5</v>
      </c>
      <c r="V161" s="119"/>
    </row>
    <row r="162" spans="1:22" s="118" customFormat="1">
      <c r="L162" s="119"/>
      <c r="M162" s="21" t="s">
        <v>124</v>
      </c>
      <c r="N162" s="21">
        <f ca="1">Q158</f>
        <v>15.629032258064516</v>
      </c>
      <c r="O162" s="21"/>
      <c r="P162" s="21"/>
      <c r="Q162" s="21"/>
      <c r="R162" s="21"/>
      <c r="S162" s="21" t="s">
        <v>163</v>
      </c>
      <c r="T162" s="25">
        <f t="shared" si="1"/>
        <v>0</v>
      </c>
      <c r="U162" s="21">
        <v>0.6</v>
      </c>
      <c r="V162" s="119"/>
    </row>
    <row r="163" spans="1:22" s="118" customFormat="1">
      <c r="L163" s="119"/>
      <c r="M163" s="21" t="s">
        <v>126</v>
      </c>
      <c r="N163" s="21">
        <v>1</v>
      </c>
      <c r="O163" s="21"/>
      <c r="P163" s="21"/>
      <c r="Q163" s="21"/>
      <c r="R163" s="21"/>
      <c r="S163" s="21" t="s">
        <v>164</v>
      </c>
      <c r="T163" s="25">
        <f t="shared" si="1"/>
        <v>0</v>
      </c>
      <c r="U163" s="21">
        <v>0.7</v>
      </c>
      <c r="V163" s="119"/>
    </row>
    <row r="164" spans="1:22" s="118" customFormat="1">
      <c r="L164" s="119"/>
      <c r="M164" s="21" t="s">
        <v>165</v>
      </c>
      <c r="N164" s="21">
        <f ca="1">SUM(N155:N158)-N162-N163</f>
        <v>113.37096774193549</v>
      </c>
      <c r="O164" s="21"/>
      <c r="P164" s="21"/>
      <c r="Q164" s="21"/>
      <c r="R164" s="21"/>
      <c r="S164" s="21" t="s">
        <v>166</v>
      </c>
      <c r="T164" s="25">
        <f t="shared" si="1"/>
        <v>0</v>
      </c>
      <c r="U164" s="21">
        <v>0.8</v>
      </c>
      <c r="V164" s="119"/>
    </row>
    <row r="165" spans="1:22" s="118" customFormat="1">
      <c r="L165" s="119"/>
      <c r="M165" s="19" t="s">
        <v>62</v>
      </c>
      <c r="N165" s="19">
        <f ca="1">SUM(N162:N164)</f>
        <v>130</v>
      </c>
      <c r="O165" s="21"/>
      <c r="P165" s="21"/>
      <c r="Q165" s="21"/>
      <c r="R165" s="21"/>
      <c r="S165" s="21" t="s">
        <v>167</v>
      </c>
      <c r="T165" s="25">
        <f t="shared" si="1"/>
        <v>0</v>
      </c>
      <c r="U165" s="21">
        <v>0.9</v>
      </c>
      <c r="V165" s="119"/>
    </row>
    <row r="166" spans="1:22" s="118" customFormat="1">
      <c r="L166" s="119"/>
      <c r="M166" s="21"/>
      <c r="N166" s="21"/>
      <c r="O166" s="21"/>
      <c r="P166" s="21"/>
      <c r="Q166" s="21"/>
      <c r="R166" s="21"/>
      <c r="S166" s="21" t="s">
        <v>168</v>
      </c>
      <c r="T166" s="25">
        <f>Q155</f>
        <v>4.25</v>
      </c>
      <c r="U166" s="21">
        <v>1</v>
      </c>
      <c r="V166" s="119"/>
    </row>
    <row r="167" spans="1:22" s="118" customFormat="1">
      <c r="L167" s="119"/>
      <c r="M167" s="119"/>
      <c r="N167" s="119"/>
      <c r="O167" s="119"/>
      <c r="P167" s="119"/>
      <c r="Q167" s="119"/>
      <c r="R167" s="119"/>
      <c r="S167" s="119"/>
      <c r="T167" s="119"/>
      <c r="U167" s="119"/>
      <c r="V167" s="119"/>
    </row>
    <row r="168" spans="1:22" s="117" customFormat="1"/>
    <row r="169" spans="1:22" s="117" customFormat="1"/>
    <row r="170" spans="1:22" s="117" customFormat="1"/>
    <row r="171" spans="1:22" s="29" customFormat="1"/>
    <row r="172" spans="1:22" s="33" customFormat="1" ht="15.75">
      <c r="A172" s="30" t="str">
        <f>Reports!A41</f>
        <v>احمد عادل</v>
      </c>
      <c r="B172" s="30"/>
      <c r="C172" s="30" t="str">
        <f>Reports!A41</f>
        <v>احمد عادل</v>
      </c>
      <c r="D172" s="30"/>
      <c r="E172" s="31"/>
      <c r="F172" s="30" t="str">
        <f>Reports!A42</f>
        <v>محمود اسامه</v>
      </c>
      <c r="G172" s="30"/>
      <c r="H172" s="30" t="str">
        <f>Reports!A42</f>
        <v>محمود اسامه</v>
      </c>
      <c r="I172" s="30"/>
      <c r="J172" s="32"/>
    </row>
    <row r="173" spans="1:22" s="33" customFormat="1" ht="15.75">
      <c r="A173" s="34" t="s">
        <v>123</v>
      </c>
      <c r="B173" s="30">
        <v>0</v>
      </c>
      <c r="C173" s="34" t="s">
        <v>124</v>
      </c>
      <c r="D173" s="30">
        <f>Reports!H41</f>
        <v>0</v>
      </c>
      <c r="E173" s="31"/>
      <c r="F173" s="34" t="s">
        <v>123</v>
      </c>
      <c r="G173" s="30">
        <v>0</v>
      </c>
      <c r="H173" s="34" t="s">
        <v>124</v>
      </c>
      <c r="I173" s="30">
        <f>Reports!H42</f>
        <v>130000</v>
      </c>
      <c r="J173" s="32"/>
    </row>
    <row r="174" spans="1:22" s="33" customFormat="1" ht="15.75">
      <c r="A174" s="34" t="s">
        <v>125</v>
      </c>
      <c r="B174" s="30">
        <f>B177/3</f>
        <v>283333.33333333331</v>
      </c>
      <c r="C174" s="34" t="s">
        <v>126</v>
      </c>
      <c r="D174" s="30">
        <f>B177/60</f>
        <v>14166.666666666666</v>
      </c>
      <c r="E174" s="31"/>
      <c r="F174" s="34" t="s">
        <v>125</v>
      </c>
      <c r="G174" s="30">
        <f>G177/3</f>
        <v>283333.33333333331</v>
      </c>
      <c r="H174" s="34" t="s">
        <v>126</v>
      </c>
      <c r="I174" s="30">
        <f>G177/60</f>
        <v>14166.666666666666</v>
      </c>
      <c r="J174" s="32"/>
    </row>
    <row r="175" spans="1:22" s="33" customFormat="1" ht="15.75">
      <c r="A175" s="34" t="s">
        <v>127</v>
      </c>
      <c r="B175" s="30">
        <f>B177/3</f>
        <v>283333.33333333331</v>
      </c>
      <c r="C175" s="34" t="s">
        <v>128</v>
      </c>
      <c r="D175" s="30">
        <f>(B177*2)-D173-D174</f>
        <v>1685833.3333333333</v>
      </c>
      <c r="E175" s="31"/>
      <c r="F175" s="34" t="s">
        <v>127</v>
      </c>
      <c r="G175" s="30">
        <f>G177/3</f>
        <v>283333.33333333331</v>
      </c>
      <c r="H175" s="34" t="s">
        <v>128</v>
      </c>
      <c r="I175" s="30">
        <f>(G177*2)-I173-I174</f>
        <v>1555833.3333333333</v>
      </c>
      <c r="J175" s="32"/>
    </row>
    <row r="176" spans="1:22" s="33" customFormat="1" ht="15.75">
      <c r="A176" s="34" t="s">
        <v>129</v>
      </c>
      <c r="B176" s="30">
        <f>B177/3</f>
        <v>283333.33333333331</v>
      </c>
      <c r="C176" s="31"/>
      <c r="D176" s="31"/>
      <c r="E176" s="31"/>
      <c r="F176" s="34" t="s">
        <v>129</v>
      </c>
      <c r="G176" s="30">
        <f>G177/3</f>
        <v>283333.33333333331</v>
      </c>
      <c r="H176" s="31"/>
      <c r="I176" s="31"/>
      <c r="J176" s="32"/>
    </row>
    <row r="177" spans="1:10" s="33" customFormat="1" ht="15.75">
      <c r="A177" s="34" t="s">
        <v>128</v>
      </c>
      <c r="B177" s="30">
        <f>Reports!B41</f>
        <v>850000</v>
      </c>
      <c r="C177" s="31"/>
      <c r="D177" s="31"/>
      <c r="E177" s="31"/>
      <c r="F177" s="34" t="s">
        <v>128</v>
      </c>
      <c r="G177" s="30">
        <f>Reports!B42</f>
        <v>850000</v>
      </c>
      <c r="H177" s="31"/>
      <c r="I177" s="31"/>
      <c r="J177" s="32"/>
    </row>
    <row r="178" spans="1:10" s="33" customFormat="1" ht="15.75">
      <c r="A178" s="31"/>
      <c r="B178" s="31"/>
      <c r="C178" s="31"/>
      <c r="D178" s="31"/>
      <c r="E178" s="31"/>
      <c r="F178" s="31"/>
      <c r="G178" s="31"/>
      <c r="H178" s="31"/>
      <c r="I178" s="31"/>
      <c r="J178" s="32"/>
    </row>
    <row r="179" spans="1:10" s="33" customFormat="1" ht="15.75">
      <c r="A179" s="31"/>
      <c r="B179" s="31"/>
      <c r="C179" s="31"/>
      <c r="D179" s="31"/>
      <c r="E179" s="31"/>
      <c r="F179" s="31"/>
      <c r="G179" s="31"/>
      <c r="H179" s="31"/>
      <c r="I179" s="31"/>
      <c r="J179" s="32"/>
    </row>
    <row r="180" spans="1:10" s="33" customFormat="1" ht="15.75">
      <c r="A180" s="30" t="str">
        <f>Reports!A43</f>
        <v>ماريان ايوب</v>
      </c>
      <c r="B180" s="30"/>
      <c r="C180" s="30" t="str">
        <f>Reports!A43</f>
        <v>ماريان ايوب</v>
      </c>
      <c r="D180" s="30"/>
      <c r="E180" s="31"/>
      <c r="F180" s="30" t="str">
        <f>Reports!A44</f>
        <v>ماردونا موريس</v>
      </c>
      <c r="G180" s="30"/>
      <c r="H180" s="30" t="str">
        <f>Reports!A44</f>
        <v>ماردونا موريس</v>
      </c>
      <c r="I180" s="30"/>
      <c r="J180" s="32"/>
    </row>
    <row r="181" spans="1:10" s="33" customFormat="1" ht="15.75">
      <c r="A181" s="34" t="s">
        <v>123</v>
      </c>
      <c r="B181" s="30">
        <v>0</v>
      </c>
      <c r="C181" s="34" t="s">
        <v>124</v>
      </c>
      <c r="D181" s="30">
        <f>Reports!H43</f>
        <v>0</v>
      </c>
      <c r="E181" s="31"/>
      <c r="F181" s="34" t="s">
        <v>123</v>
      </c>
      <c r="G181" s="30">
        <v>0</v>
      </c>
      <c r="H181" s="34" t="s">
        <v>124</v>
      </c>
      <c r="I181" s="30">
        <f>Reports!H44</f>
        <v>0</v>
      </c>
      <c r="J181" s="32"/>
    </row>
    <row r="182" spans="1:10" s="33" customFormat="1" ht="15.75">
      <c r="A182" s="34" t="s">
        <v>125</v>
      </c>
      <c r="B182" s="30">
        <f>B185/3</f>
        <v>283333.33333333331</v>
      </c>
      <c r="C182" s="34" t="s">
        <v>126</v>
      </c>
      <c r="D182" s="30">
        <f>B185/60</f>
        <v>14166.666666666666</v>
      </c>
      <c r="E182" s="31"/>
      <c r="F182" s="34" t="s">
        <v>125</v>
      </c>
      <c r="G182" s="30">
        <f>G185/3</f>
        <v>283333.33333333331</v>
      </c>
      <c r="H182" s="34" t="s">
        <v>126</v>
      </c>
      <c r="I182" s="30">
        <f>G185/60</f>
        <v>14166.666666666666</v>
      </c>
      <c r="J182" s="32"/>
    </row>
    <row r="183" spans="1:10" s="33" customFormat="1" ht="15.75">
      <c r="A183" s="34" t="s">
        <v>127</v>
      </c>
      <c r="B183" s="30">
        <f>B185/3</f>
        <v>283333.33333333331</v>
      </c>
      <c r="C183" s="34" t="s">
        <v>128</v>
      </c>
      <c r="D183" s="30">
        <f>(B185*2)-D181-D182</f>
        <v>1685833.3333333333</v>
      </c>
      <c r="E183" s="31"/>
      <c r="F183" s="34" t="s">
        <v>127</v>
      </c>
      <c r="G183" s="30">
        <f>G185/3</f>
        <v>283333.33333333331</v>
      </c>
      <c r="H183" s="34" t="s">
        <v>128</v>
      </c>
      <c r="I183" s="30">
        <f>(G185*2)-I181-I182</f>
        <v>1685833.3333333333</v>
      </c>
      <c r="J183" s="32"/>
    </row>
    <row r="184" spans="1:10" s="33" customFormat="1" ht="15.75">
      <c r="A184" s="34" t="s">
        <v>129</v>
      </c>
      <c r="B184" s="30">
        <f>B185/3</f>
        <v>283333.33333333331</v>
      </c>
      <c r="C184" s="31"/>
      <c r="D184" s="31"/>
      <c r="E184" s="31"/>
      <c r="F184" s="34" t="s">
        <v>129</v>
      </c>
      <c r="G184" s="30">
        <f>G185/3</f>
        <v>283333.33333333331</v>
      </c>
      <c r="H184" s="31"/>
      <c r="I184" s="31"/>
      <c r="J184" s="32"/>
    </row>
    <row r="185" spans="1:10" s="33" customFormat="1" ht="15.75">
      <c r="A185" s="34" t="s">
        <v>128</v>
      </c>
      <c r="B185" s="30">
        <f>Reports!B43</f>
        <v>850000</v>
      </c>
      <c r="C185" s="31"/>
      <c r="D185" s="31"/>
      <c r="E185" s="31"/>
      <c r="F185" s="34" t="s">
        <v>128</v>
      </c>
      <c r="G185" s="30">
        <f>Reports!B44</f>
        <v>850000</v>
      </c>
      <c r="H185" s="31"/>
      <c r="I185" s="31"/>
      <c r="J185" s="32"/>
    </row>
    <row r="186" spans="1:10" s="33" customFormat="1" ht="15.75">
      <c r="A186" s="31"/>
      <c r="B186" s="31"/>
      <c r="C186" s="31"/>
      <c r="D186" s="31"/>
      <c r="E186" s="31"/>
      <c r="F186" s="31"/>
      <c r="G186" s="31"/>
      <c r="H186" s="31"/>
      <c r="I186" s="31"/>
      <c r="J186" s="32"/>
    </row>
    <row r="187" spans="1:10" s="33" customFormat="1" ht="15.75">
      <c r="A187" s="31"/>
      <c r="B187" s="31"/>
      <c r="C187" s="31"/>
      <c r="D187" s="31"/>
      <c r="E187" s="31"/>
      <c r="F187" s="31"/>
      <c r="G187" s="31"/>
      <c r="H187" s="31"/>
      <c r="I187" s="31"/>
      <c r="J187" s="32"/>
    </row>
    <row r="188" spans="1:10" s="33" customFormat="1" ht="15.75">
      <c r="A188" s="30" t="str">
        <f>Reports!A45</f>
        <v>وئام وصفى</v>
      </c>
      <c r="B188" s="30"/>
      <c r="C188" s="30" t="str">
        <f>Reports!A45</f>
        <v>وئام وصفى</v>
      </c>
      <c r="D188" s="30"/>
      <c r="E188" s="31"/>
      <c r="F188" s="31"/>
      <c r="G188" s="31"/>
      <c r="H188" s="31"/>
      <c r="I188" s="31"/>
      <c r="J188" s="32"/>
    </row>
    <row r="189" spans="1:10" s="33" customFormat="1" ht="15.75">
      <c r="A189" s="34" t="s">
        <v>123</v>
      </c>
      <c r="B189" s="30">
        <v>0</v>
      </c>
      <c r="C189" s="34" t="s">
        <v>124</v>
      </c>
      <c r="D189" s="30">
        <f>Reports!H45</f>
        <v>0</v>
      </c>
      <c r="E189" s="31"/>
      <c r="F189" s="31"/>
      <c r="G189" s="31"/>
      <c r="H189" s="31"/>
      <c r="I189" s="31"/>
      <c r="J189" s="32"/>
    </row>
    <row r="190" spans="1:10" s="33" customFormat="1" ht="15.75">
      <c r="A190" s="34" t="s">
        <v>125</v>
      </c>
      <c r="B190" s="30">
        <f>B193/3</f>
        <v>283333.33333333331</v>
      </c>
      <c r="C190" s="34" t="s">
        <v>126</v>
      </c>
      <c r="D190" s="30">
        <f>B193/60</f>
        <v>14166.666666666666</v>
      </c>
      <c r="E190" s="31"/>
      <c r="F190" s="31"/>
      <c r="G190" s="31"/>
      <c r="H190" s="31"/>
      <c r="I190" s="31"/>
      <c r="J190" s="32"/>
    </row>
    <row r="191" spans="1:10" s="33" customFormat="1" ht="15.75">
      <c r="A191" s="34" t="s">
        <v>127</v>
      </c>
      <c r="B191" s="30">
        <f>B193/3</f>
        <v>283333.33333333331</v>
      </c>
      <c r="C191" s="34" t="s">
        <v>128</v>
      </c>
      <c r="D191" s="30">
        <f>(B193*2)-D189-D190</f>
        <v>1685833.3333333333</v>
      </c>
      <c r="E191" s="31"/>
      <c r="F191" s="31"/>
      <c r="G191" s="31"/>
      <c r="H191" s="31"/>
      <c r="I191" s="31"/>
      <c r="J191" s="32"/>
    </row>
    <row r="192" spans="1:10" s="33" customFormat="1" ht="15.75">
      <c r="A192" s="34" t="s">
        <v>129</v>
      </c>
      <c r="B192" s="30">
        <f>B193/3</f>
        <v>283333.33333333331</v>
      </c>
      <c r="C192" s="31"/>
      <c r="D192" s="31"/>
      <c r="E192" s="31"/>
      <c r="F192" s="31"/>
      <c r="G192" s="31"/>
      <c r="H192" s="31"/>
      <c r="I192" s="31"/>
      <c r="J192" s="32"/>
    </row>
    <row r="193" spans="1:10" s="33" customFormat="1" ht="15.75">
      <c r="A193" s="34" t="s">
        <v>128</v>
      </c>
      <c r="B193" s="30">
        <f>Reports!B45</f>
        <v>850000</v>
      </c>
      <c r="C193" s="31"/>
      <c r="D193" s="31"/>
      <c r="E193" s="31"/>
      <c r="F193" s="31"/>
      <c r="G193" s="31"/>
      <c r="H193" s="31"/>
      <c r="I193" s="31"/>
      <c r="J193" s="32"/>
    </row>
    <row r="194" spans="1:10" s="33" customFormat="1" ht="15.75">
      <c r="A194" s="31"/>
      <c r="B194" s="35"/>
      <c r="C194" s="31"/>
      <c r="D194" s="35"/>
      <c r="E194" s="31"/>
      <c r="F194" s="31"/>
      <c r="G194" s="35"/>
      <c r="H194" s="31"/>
      <c r="I194" s="35"/>
      <c r="J194" s="31"/>
    </row>
    <row r="195" spans="1:10" s="29" customFormat="1">
      <c r="A195" s="21"/>
      <c r="B195" s="21"/>
      <c r="C195" s="21"/>
      <c r="D195" s="21"/>
      <c r="E195" s="21"/>
      <c r="F195" s="21"/>
      <c r="G195" s="21"/>
      <c r="H195" s="21"/>
      <c r="I195" s="21"/>
      <c r="J195" s="21"/>
    </row>
    <row r="196" spans="1:10" s="29" customFormat="1" ht="15.75">
      <c r="A196" s="34"/>
      <c r="B196" s="30" t="str">
        <f>Reports!A40</f>
        <v>جورج سليمان</v>
      </c>
      <c r="C196" s="30" t="str">
        <f>Reports!A41</f>
        <v>احمد عادل</v>
      </c>
      <c r="D196" s="30" t="str">
        <f>Reports!A42</f>
        <v>محمود اسامه</v>
      </c>
      <c r="E196" s="30" t="str">
        <f>Reports!A43</f>
        <v>ماريان ايوب</v>
      </c>
      <c r="F196" s="30" t="str">
        <f>Reports!A44</f>
        <v>ماردونا موريس</v>
      </c>
      <c r="G196" s="30" t="str">
        <f>Reports!A45</f>
        <v>وئام وصفى</v>
      </c>
      <c r="H196" s="21"/>
      <c r="I196" s="21"/>
      <c r="J196" s="21"/>
    </row>
    <row r="197" spans="1:10" s="29" customFormat="1" ht="15.75">
      <c r="A197" s="34" t="s">
        <v>130</v>
      </c>
      <c r="B197" s="30">
        <f t="shared" ref="B197:G197" si="2">B203*25%</f>
        <v>0</v>
      </c>
      <c r="C197" s="30">
        <f t="shared" si="2"/>
        <v>233750.00000000003</v>
      </c>
      <c r="D197" s="30">
        <f t="shared" si="2"/>
        <v>233750.00000000003</v>
      </c>
      <c r="E197" s="30">
        <f t="shared" si="2"/>
        <v>233750.00000000003</v>
      </c>
      <c r="F197" s="30">
        <f t="shared" si="2"/>
        <v>233750.00000000003</v>
      </c>
      <c r="G197" s="30">
        <f t="shared" si="2"/>
        <v>233750.00000000003</v>
      </c>
      <c r="H197" s="21"/>
      <c r="I197" s="21"/>
      <c r="J197" s="21"/>
    </row>
    <row r="198" spans="1:10" s="29" customFormat="1" ht="15.75">
      <c r="A198" s="34" t="s">
        <v>131</v>
      </c>
      <c r="B198" s="30">
        <f t="shared" ref="B198:G198" si="3">B203*35%</f>
        <v>0</v>
      </c>
      <c r="C198" s="30">
        <f t="shared" si="3"/>
        <v>327250</v>
      </c>
      <c r="D198" s="30">
        <f t="shared" si="3"/>
        <v>327250</v>
      </c>
      <c r="E198" s="30">
        <f t="shared" si="3"/>
        <v>327250</v>
      </c>
      <c r="F198" s="30">
        <f t="shared" si="3"/>
        <v>327250</v>
      </c>
      <c r="G198" s="30">
        <f t="shared" si="3"/>
        <v>327250</v>
      </c>
      <c r="H198" s="21"/>
      <c r="I198" s="21"/>
      <c r="J198" s="21"/>
    </row>
    <row r="199" spans="1:10" s="29" customFormat="1" ht="15.75">
      <c r="A199" s="34" t="s">
        <v>132</v>
      </c>
      <c r="B199" s="30">
        <f t="shared" ref="B199:G199" si="4">B200*50%</f>
        <v>0</v>
      </c>
      <c r="C199" s="30">
        <f t="shared" si="4"/>
        <v>425000</v>
      </c>
      <c r="D199" s="30">
        <f t="shared" si="4"/>
        <v>425000</v>
      </c>
      <c r="E199" s="30">
        <f t="shared" si="4"/>
        <v>425000</v>
      </c>
      <c r="F199" s="30">
        <f t="shared" si="4"/>
        <v>425000</v>
      </c>
      <c r="G199" s="30">
        <f t="shared" si="4"/>
        <v>425000</v>
      </c>
      <c r="H199" s="21"/>
      <c r="I199" s="21"/>
      <c r="J199" s="21"/>
    </row>
    <row r="200" spans="1:10" s="29" customFormat="1" ht="15.75">
      <c r="A200" s="34" t="s">
        <v>121</v>
      </c>
      <c r="B200" s="30">
        <f>Reports!B40</f>
        <v>0</v>
      </c>
      <c r="C200" s="30">
        <f>Reports!B41</f>
        <v>850000</v>
      </c>
      <c r="D200" s="30">
        <f>Reports!B42</f>
        <v>850000</v>
      </c>
      <c r="E200" s="30">
        <f>Reports!B43</f>
        <v>850000</v>
      </c>
      <c r="F200" s="30">
        <f>Reports!B44</f>
        <v>850000</v>
      </c>
      <c r="G200" s="30">
        <f>Reports!B45</f>
        <v>850000</v>
      </c>
      <c r="H200" s="21"/>
      <c r="I200" s="21"/>
      <c r="J200" s="21"/>
    </row>
    <row r="201" spans="1:10" s="29" customFormat="1" ht="15.75">
      <c r="A201" s="34" t="s">
        <v>133</v>
      </c>
      <c r="B201" s="30">
        <f>Reports!H40</f>
        <v>0</v>
      </c>
      <c r="C201" s="30">
        <f>Reports!H41</f>
        <v>0</v>
      </c>
      <c r="D201" s="30">
        <f>Reports!H42</f>
        <v>130000</v>
      </c>
      <c r="E201" s="30">
        <f>Reports!H43</f>
        <v>0</v>
      </c>
      <c r="F201" s="30">
        <f>Reports!H44</f>
        <v>0</v>
      </c>
      <c r="G201" s="30">
        <f>Reports!H45</f>
        <v>0</v>
      </c>
      <c r="H201" s="21"/>
      <c r="I201" s="21"/>
      <c r="J201" s="21"/>
    </row>
    <row r="202" spans="1:10" s="29" customFormat="1" ht="15.75">
      <c r="A202" s="34"/>
      <c r="B202" s="30"/>
      <c r="C202" s="30"/>
      <c r="D202" s="30"/>
      <c r="E202" s="30"/>
      <c r="F202" s="30"/>
      <c r="G202" s="30"/>
      <c r="H202" s="21"/>
      <c r="I202" s="21"/>
      <c r="J202" s="21"/>
    </row>
    <row r="203" spans="1:10" s="29" customFormat="1" ht="15.75">
      <c r="A203" s="34"/>
      <c r="B203" s="30">
        <f t="shared" ref="B203:G203" si="5">B200*1.1</f>
        <v>0</v>
      </c>
      <c r="C203" s="30">
        <f t="shared" si="5"/>
        <v>935000.00000000012</v>
      </c>
      <c r="D203" s="30">
        <f t="shared" si="5"/>
        <v>935000.00000000012</v>
      </c>
      <c r="E203" s="30">
        <f t="shared" si="5"/>
        <v>935000.00000000012</v>
      </c>
      <c r="F203" s="30">
        <f t="shared" si="5"/>
        <v>935000.00000000012</v>
      </c>
      <c r="G203" s="30">
        <f t="shared" si="5"/>
        <v>935000.00000000012</v>
      </c>
      <c r="H203" s="21"/>
      <c r="I203" s="21"/>
      <c r="J203" s="21"/>
    </row>
    <row r="204" spans="1:10" s="29" customFormat="1">
      <c r="A204" s="21"/>
      <c r="B204" s="21"/>
      <c r="C204" s="21"/>
      <c r="D204" s="21"/>
      <c r="E204" s="21"/>
      <c r="F204" s="21"/>
      <c r="G204" s="21"/>
      <c r="H204" s="21"/>
      <c r="I204" s="21"/>
      <c r="J204" s="21"/>
    </row>
    <row r="205" spans="1:10" s="117" customFormat="1"/>
    <row r="206" spans="1:10" s="117" customFormat="1"/>
    <row r="207" spans="1:10" s="117" customFormat="1"/>
    <row r="208" spans="1:10" s="117" customFormat="1"/>
  </sheetData>
  <sheetProtection selectLockedCells="1"/>
  <mergeCells count="10">
    <mergeCell ref="M154:N154"/>
    <mergeCell ref="P154:Q154"/>
    <mergeCell ref="S154:U154"/>
    <mergeCell ref="M161:N161"/>
    <mergeCell ref="H147:H149"/>
    <mergeCell ref="M138:N138"/>
    <mergeCell ref="P138:Q138"/>
    <mergeCell ref="S138:U138"/>
    <mergeCell ref="P143:Q143"/>
    <mergeCell ref="M145:N145"/>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36:V210"/>
  <sheetViews>
    <sheetView topLeftCell="A5" zoomScale="80" zoomScaleNormal="80" workbookViewId="0">
      <selection activeCell="Q140" sqref="Q140"/>
    </sheetView>
  </sheetViews>
  <sheetFormatPr defaultRowHeight="15"/>
  <cols>
    <col min="1" max="3" width="9.28515625" style="8" bestFit="1" customWidth="1"/>
    <col min="4" max="4" width="11" style="8" bestFit="1" customWidth="1"/>
    <col min="5" max="7" width="9.28515625" style="8" bestFit="1" customWidth="1"/>
    <col min="8" max="8" width="9.140625" style="8"/>
    <col min="9" max="9" width="11" style="8" bestFit="1" customWidth="1"/>
    <col min="10" max="16" width="9.140625" style="8"/>
    <col min="17" max="17" width="11.5703125" style="8" bestFit="1" customWidth="1"/>
    <col min="18" max="16383" width="9.140625" style="8"/>
    <col min="16384" max="16384" width="11.5703125" style="8" bestFit="1" customWidth="1"/>
  </cols>
  <sheetData>
    <row r="136" spans="1:22" s="112" customFormat="1"/>
    <row r="137" spans="1:22" s="118" customFormat="1">
      <c r="L137" s="119"/>
      <c r="M137" s="119"/>
      <c r="N137" s="119"/>
      <c r="O137" s="119"/>
      <c r="P137" s="119"/>
      <c r="Q137" s="119"/>
      <c r="R137" s="119"/>
      <c r="S137" s="119"/>
      <c r="T137" s="119"/>
      <c r="U137" s="119"/>
      <c r="V137" s="119"/>
    </row>
    <row r="138" spans="1:22" s="118" customFormat="1">
      <c r="A138" s="9"/>
      <c r="B138" s="9"/>
      <c r="C138" s="9"/>
      <c r="D138" s="9"/>
      <c r="L138" s="119"/>
      <c r="M138" s="417" t="s">
        <v>137</v>
      </c>
      <c r="N138" s="417"/>
      <c r="O138" s="21"/>
      <c r="P138" s="417" t="s">
        <v>138</v>
      </c>
      <c r="Q138" s="417"/>
      <c r="R138" s="21"/>
      <c r="S138" s="417" t="s">
        <v>139</v>
      </c>
      <c r="T138" s="417"/>
      <c r="U138" s="417"/>
      <c r="V138" s="119"/>
    </row>
    <row r="139" spans="1:22" s="118" customFormat="1">
      <c r="A139" s="10"/>
      <c r="B139" s="10"/>
      <c r="C139" s="10" t="s">
        <v>140</v>
      </c>
      <c r="D139" s="10" t="s">
        <v>141</v>
      </c>
      <c r="H139" s="11" t="s">
        <v>146</v>
      </c>
      <c r="L139" s="119"/>
      <c r="M139" s="21" t="s">
        <v>142</v>
      </c>
      <c r="N139" s="21">
        <v>30</v>
      </c>
      <c r="O139" s="21"/>
      <c r="P139" s="21" t="s">
        <v>121</v>
      </c>
      <c r="Q139" s="23">
        <f>Reports!B31/1000000</f>
        <v>4.25</v>
      </c>
      <c r="R139" s="21"/>
      <c r="S139" s="18" t="s">
        <v>143</v>
      </c>
      <c r="T139" s="18" t="s">
        <v>124</v>
      </c>
      <c r="U139" s="18" t="s">
        <v>144</v>
      </c>
      <c r="V139" s="119"/>
    </row>
    <row r="140" spans="1:22" s="118" customFormat="1">
      <c r="A140" s="10"/>
      <c r="B140" s="12" t="s">
        <v>145</v>
      </c>
      <c r="C140" s="10"/>
      <c r="D140" s="10"/>
      <c r="L140" s="119"/>
      <c r="M140" s="21" t="s">
        <v>147</v>
      </c>
      <c r="N140" s="21">
        <v>40</v>
      </c>
      <c r="O140" s="21"/>
      <c r="P140" s="21" t="s">
        <v>148</v>
      </c>
      <c r="Q140" s="26">
        <f>Reports!H31/1000000</f>
        <v>0.18</v>
      </c>
      <c r="R140" s="21"/>
      <c r="S140" s="21" t="s">
        <v>149</v>
      </c>
      <c r="T140" s="23">
        <f>U140*$T$150</f>
        <v>0</v>
      </c>
      <c r="U140" s="21">
        <v>0</v>
      </c>
      <c r="V140" s="119"/>
    </row>
    <row r="141" spans="1:22" s="118" customFormat="1">
      <c r="A141" s="10"/>
      <c r="B141" s="13" t="s">
        <v>150</v>
      </c>
      <c r="C141" s="10"/>
      <c r="D141" s="10"/>
      <c r="L141" s="119"/>
      <c r="M141" s="21" t="s">
        <v>151</v>
      </c>
      <c r="N141" s="21">
        <v>30</v>
      </c>
      <c r="O141" s="21"/>
      <c r="P141" s="21" t="s">
        <v>152</v>
      </c>
      <c r="Q141" s="24">
        <f>+Q140/Q139</f>
        <v>4.2352941176470586E-2</v>
      </c>
      <c r="R141" s="21"/>
      <c r="S141" s="21" t="s">
        <v>153</v>
      </c>
      <c r="T141" s="23">
        <f t="shared" ref="T141:T149" si="0">U141*$T$150</f>
        <v>0.42500000000000004</v>
      </c>
      <c r="U141" s="21">
        <v>0.1</v>
      </c>
      <c r="V141" s="119"/>
    </row>
    <row r="142" spans="1:22" s="118" customFormat="1">
      <c r="A142" s="10"/>
      <c r="B142" s="13" t="s">
        <v>154</v>
      </c>
      <c r="C142" s="10"/>
      <c r="D142" s="10"/>
      <c r="L142" s="119"/>
      <c r="M142" s="21" t="s">
        <v>155</v>
      </c>
      <c r="N142" s="21">
        <v>30</v>
      </c>
      <c r="O142" s="21"/>
      <c r="P142" s="21" t="s">
        <v>141</v>
      </c>
      <c r="Q142" s="21">
        <f>Q141*100-0.5</f>
        <v>3.7352941176470589</v>
      </c>
      <c r="R142" s="21"/>
      <c r="S142" s="21" t="s">
        <v>156</v>
      </c>
      <c r="T142" s="23">
        <f t="shared" si="0"/>
        <v>0.85000000000000009</v>
      </c>
      <c r="U142" s="21">
        <v>0.2</v>
      </c>
      <c r="V142" s="119"/>
    </row>
    <row r="143" spans="1:22" s="118" customFormat="1">
      <c r="A143" s="10"/>
      <c r="B143" s="14" t="s">
        <v>157</v>
      </c>
      <c r="C143" s="10"/>
      <c r="D143" s="10"/>
      <c r="H143" s="11" t="s">
        <v>160</v>
      </c>
      <c r="L143" s="119"/>
      <c r="M143" s="19" t="s">
        <v>62</v>
      </c>
      <c r="N143" s="19">
        <f>SUM(N139:N142)</f>
        <v>130</v>
      </c>
      <c r="O143" s="21"/>
      <c r="P143" s="418"/>
      <c r="Q143" s="418"/>
      <c r="R143" s="21"/>
      <c r="S143" s="21" t="s">
        <v>158</v>
      </c>
      <c r="T143" s="23">
        <f t="shared" si="0"/>
        <v>1.2749999999999999</v>
      </c>
      <c r="U143" s="21">
        <v>0.3</v>
      </c>
      <c r="V143" s="119"/>
    </row>
    <row r="144" spans="1:22" s="118" customFormat="1">
      <c r="A144" s="10"/>
      <c r="B144" s="13" t="s">
        <v>159</v>
      </c>
      <c r="C144" s="10"/>
      <c r="D144" s="10"/>
      <c r="L144" s="119"/>
      <c r="M144" s="21"/>
      <c r="N144" s="21"/>
      <c r="O144" s="21"/>
      <c r="P144" s="21"/>
      <c r="Q144" s="21"/>
      <c r="R144" s="21"/>
      <c r="S144" s="21" t="s">
        <v>161</v>
      </c>
      <c r="T144" s="23">
        <f t="shared" si="0"/>
        <v>1.7000000000000002</v>
      </c>
      <c r="U144" s="21">
        <v>0.4</v>
      </c>
      <c r="V144" s="119"/>
    </row>
    <row r="145" spans="1:22" s="118" customFormat="1">
      <c r="A145" s="15"/>
      <c r="B145" s="15"/>
      <c r="C145" s="15"/>
      <c r="D145" s="15"/>
      <c r="L145" s="119"/>
      <c r="M145" s="417" t="s">
        <v>137</v>
      </c>
      <c r="N145" s="417"/>
      <c r="O145" s="21"/>
      <c r="P145" s="21"/>
      <c r="Q145" s="27">
        <f ca="1">Q140/Q156</f>
        <v>0.26258823529411768</v>
      </c>
      <c r="R145" s="21"/>
      <c r="S145" s="21" t="s">
        <v>162</v>
      </c>
      <c r="T145" s="23">
        <f t="shared" si="0"/>
        <v>2.125</v>
      </c>
      <c r="U145" s="21">
        <v>0.5</v>
      </c>
      <c r="V145" s="119"/>
    </row>
    <row r="146" spans="1:22" s="118" customFormat="1">
      <c r="L146" s="119"/>
      <c r="M146" s="21" t="s">
        <v>124</v>
      </c>
      <c r="N146" s="21">
        <f>Q142</f>
        <v>3.7352941176470589</v>
      </c>
      <c r="O146" s="21"/>
      <c r="P146" s="21"/>
      <c r="Q146" s="20">
        <f ca="1">TODAY()</f>
        <v>43074</v>
      </c>
      <c r="R146" s="21"/>
      <c r="S146" s="21" t="s">
        <v>163</v>
      </c>
      <c r="T146" s="23">
        <f t="shared" si="0"/>
        <v>2.5499999999999998</v>
      </c>
      <c r="U146" s="21">
        <v>0.6</v>
      </c>
      <c r="V146" s="119"/>
    </row>
    <row r="147" spans="1:22" s="118" customFormat="1">
      <c r="H147" s="419" t="s">
        <v>172</v>
      </c>
      <c r="L147" s="119"/>
      <c r="M147" s="21" t="s">
        <v>126</v>
      </c>
      <c r="N147" s="21">
        <v>1</v>
      </c>
      <c r="O147" s="21"/>
      <c r="P147" s="21"/>
      <c r="Q147" s="21">
        <f ca="1">EOMONTH(TODAY(),0)</f>
        <v>43100</v>
      </c>
      <c r="R147" s="21"/>
      <c r="S147" s="21" t="s">
        <v>164</v>
      </c>
      <c r="T147" s="23">
        <f t="shared" si="0"/>
        <v>2.9749999999999996</v>
      </c>
      <c r="U147" s="21">
        <v>0.7</v>
      </c>
      <c r="V147" s="119"/>
    </row>
    <row r="148" spans="1:22" s="118" customFormat="1" ht="15" customHeight="1">
      <c r="H148" s="419"/>
      <c r="L148" s="119"/>
      <c r="M148" s="21" t="s">
        <v>165</v>
      </c>
      <c r="N148" s="21">
        <f>SUM(N139:N142)-N146-N147</f>
        <v>125.26470588235294</v>
      </c>
      <c r="O148" s="21"/>
      <c r="P148" s="21"/>
      <c r="Q148" s="21">
        <f ca="1">Q147-Q146</f>
        <v>26</v>
      </c>
      <c r="R148" s="21"/>
      <c r="S148" s="21" t="s">
        <v>166</v>
      </c>
      <c r="T148" s="23">
        <f t="shared" si="0"/>
        <v>3.4000000000000004</v>
      </c>
      <c r="U148" s="21">
        <v>0.8</v>
      </c>
      <c r="V148" s="119"/>
    </row>
    <row r="149" spans="1:22" s="118" customFormat="1">
      <c r="H149" s="419"/>
      <c r="L149" s="119"/>
      <c r="M149" s="19" t="s">
        <v>62</v>
      </c>
      <c r="N149" s="19">
        <f>SUM(N146:N148)</f>
        <v>130</v>
      </c>
      <c r="O149" s="21"/>
      <c r="P149" s="21"/>
      <c r="Q149" s="28">
        <f ca="1">(Q139/Reports!F1)*(Q148)</f>
        <v>3.564516129032258</v>
      </c>
      <c r="R149" s="21"/>
      <c r="S149" s="21" t="s">
        <v>167</v>
      </c>
      <c r="T149" s="23">
        <f t="shared" si="0"/>
        <v>3.8250000000000002</v>
      </c>
      <c r="U149" s="21">
        <v>0.9</v>
      </c>
      <c r="V149" s="119"/>
    </row>
    <row r="150" spans="1:22" s="118" customFormat="1">
      <c r="L150" s="119"/>
      <c r="M150" s="21"/>
      <c r="N150" s="21"/>
      <c r="O150" s="21"/>
      <c r="P150" s="21"/>
      <c r="Q150" s="21"/>
      <c r="R150" s="21"/>
      <c r="S150" s="21" t="s">
        <v>168</v>
      </c>
      <c r="T150" s="23">
        <f>Q139</f>
        <v>4.25</v>
      </c>
      <c r="U150" s="21">
        <v>1</v>
      </c>
      <c r="V150" s="119"/>
    </row>
    <row r="151" spans="1:22" s="118" customFormat="1">
      <c r="L151" s="119"/>
      <c r="M151" s="21"/>
      <c r="N151" s="21"/>
      <c r="O151" s="21"/>
      <c r="P151" s="21"/>
      <c r="Q151" s="21"/>
      <c r="R151" s="21"/>
      <c r="S151" s="21"/>
      <c r="T151" s="21"/>
      <c r="U151" s="21"/>
      <c r="V151" s="119"/>
    </row>
    <row r="152" spans="1:22" s="118" customFormat="1">
      <c r="L152" s="119"/>
      <c r="M152" s="21"/>
      <c r="N152" s="21"/>
      <c r="O152" s="21"/>
      <c r="P152" s="21"/>
      <c r="Q152" s="21"/>
      <c r="R152" s="21"/>
      <c r="S152" s="21"/>
      <c r="T152" s="21"/>
      <c r="U152" s="21"/>
      <c r="V152" s="119"/>
    </row>
    <row r="153" spans="1:22" s="118" customFormat="1">
      <c r="L153" s="119"/>
      <c r="M153" s="21"/>
      <c r="N153" s="21"/>
      <c r="O153" s="21"/>
      <c r="P153" s="21"/>
      <c r="Q153" s="21"/>
      <c r="R153" s="21"/>
      <c r="S153" s="21"/>
      <c r="T153" s="21"/>
      <c r="U153" s="21"/>
      <c r="V153" s="119"/>
    </row>
    <row r="154" spans="1:22" s="118" customFormat="1">
      <c r="L154" s="119"/>
      <c r="M154" s="417" t="s">
        <v>137</v>
      </c>
      <c r="N154" s="417"/>
      <c r="O154" s="21"/>
      <c r="P154" s="417" t="s">
        <v>138</v>
      </c>
      <c r="Q154" s="417"/>
      <c r="R154" s="21"/>
      <c r="S154" s="417" t="s">
        <v>139</v>
      </c>
      <c r="T154" s="417"/>
      <c r="U154" s="417"/>
      <c r="V154" s="119"/>
    </row>
    <row r="155" spans="1:22" s="118" customFormat="1">
      <c r="L155" s="119"/>
      <c r="M155" s="21" t="s">
        <v>142</v>
      </c>
      <c r="N155" s="21">
        <v>30</v>
      </c>
      <c r="O155" s="21"/>
      <c r="P155" s="21" t="s">
        <v>121</v>
      </c>
      <c r="Q155" s="23">
        <f>Q139</f>
        <v>4.25</v>
      </c>
      <c r="R155" s="21"/>
      <c r="S155" s="18" t="s">
        <v>143</v>
      </c>
      <c r="T155" s="18" t="s">
        <v>124</v>
      </c>
      <c r="U155" s="18" t="s">
        <v>144</v>
      </c>
      <c r="V155" s="119"/>
    </row>
    <row r="156" spans="1:22" s="118" customFormat="1">
      <c r="L156" s="119"/>
      <c r="M156" s="21" t="s">
        <v>169</v>
      </c>
      <c r="N156" s="21">
        <v>40</v>
      </c>
      <c r="O156" s="21"/>
      <c r="P156" s="21" t="s">
        <v>170</v>
      </c>
      <c r="Q156" s="26">
        <f ca="1">(Q139/Reports!F1)*(Reports!F1-Q148)</f>
        <v>0.68548387096774188</v>
      </c>
      <c r="R156" s="21"/>
      <c r="S156" s="21" t="s">
        <v>149</v>
      </c>
      <c r="T156" s="25">
        <f t="shared" ref="T156:T165" si="1">+$T$30*U156</f>
        <v>0</v>
      </c>
      <c r="U156" s="21">
        <v>0</v>
      </c>
      <c r="V156" s="119"/>
    </row>
    <row r="157" spans="1:22" s="118" customFormat="1">
      <c r="L157" s="119"/>
      <c r="M157" s="21" t="s">
        <v>151</v>
      </c>
      <c r="N157" s="21">
        <v>30</v>
      </c>
      <c r="O157" s="21"/>
      <c r="P157" s="21" t="s">
        <v>152</v>
      </c>
      <c r="Q157" s="24">
        <f ca="1">+Q156/Q155</f>
        <v>0.16129032258064516</v>
      </c>
      <c r="R157" s="21"/>
      <c r="S157" s="21" t="s">
        <v>153</v>
      </c>
      <c r="T157" s="25">
        <f t="shared" si="1"/>
        <v>0</v>
      </c>
      <c r="U157" s="21">
        <v>0.1</v>
      </c>
      <c r="V157" s="119"/>
    </row>
    <row r="158" spans="1:22" s="118" customFormat="1">
      <c r="L158" s="119"/>
      <c r="M158" s="21" t="s">
        <v>155</v>
      </c>
      <c r="N158" s="21">
        <v>30</v>
      </c>
      <c r="O158" s="21"/>
      <c r="P158" s="21" t="s">
        <v>141</v>
      </c>
      <c r="Q158" s="21">
        <f ca="1">Q157*100-0.5</f>
        <v>15.629032258064516</v>
      </c>
      <c r="R158" s="21"/>
      <c r="S158" s="21" t="s">
        <v>156</v>
      </c>
      <c r="T158" s="25">
        <f t="shared" si="1"/>
        <v>0</v>
      </c>
      <c r="U158" s="21">
        <v>0.2</v>
      </c>
      <c r="V158" s="119"/>
    </row>
    <row r="159" spans="1:22" s="118" customFormat="1">
      <c r="L159" s="119"/>
      <c r="M159" s="19" t="s">
        <v>62</v>
      </c>
      <c r="N159" s="19">
        <f>SUM(N155:N158)</f>
        <v>130</v>
      </c>
      <c r="O159" s="21"/>
      <c r="P159" s="22"/>
      <c r="Q159" s="22"/>
      <c r="R159" s="21"/>
      <c r="S159" s="21" t="s">
        <v>158</v>
      </c>
      <c r="T159" s="25">
        <f t="shared" si="1"/>
        <v>0</v>
      </c>
      <c r="U159" s="21">
        <v>0.3</v>
      </c>
      <c r="V159" s="119"/>
    </row>
    <row r="160" spans="1:22" s="118" customFormat="1">
      <c r="L160" s="119"/>
      <c r="M160" s="21"/>
      <c r="N160" s="21"/>
      <c r="O160" s="21"/>
      <c r="P160" s="21"/>
      <c r="Q160" s="21"/>
      <c r="R160" s="21"/>
      <c r="S160" s="21" t="s">
        <v>161</v>
      </c>
      <c r="T160" s="25">
        <f t="shared" si="1"/>
        <v>0</v>
      </c>
      <c r="U160" s="21">
        <v>0.4</v>
      </c>
      <c r="V160" s="119"/>
    </row>
    <row r="161" spans="1:22" s="118" customFormat="1">
      <c r="L161" s="119"/>
      <c r="M161" s="417" t="s">
        <v>171</v>
      </c>
      <c r="N161" s="417"/>
      <c r="O161" s="21"/>
      <c r="P161" s="21"/>
      <c r="Q161" s="21"/>
      <c r="R161" s="21"/>
      <c r="S161" s="21" t="s">
        <v>162</v>
      </c>
      <c r="T161" s="25">
        <f t="shared" si="1"/>
        <v>0</v>
      </c>
      <c r="U161" s="21">
        <v>0.5</v>
      </c>
      <c r="V161" s="119"/>
    </row>
    <row r="162" spans="1:22" s="118" customFormat="1">
      <c r="L162" s="119"/>
      <c r="M162" s="21" t="s">
        <v>124</v>
      </c>
      <c r="N162" s="21">
        <f ca="1">Q158</f>
        <v>15.629032258064516</v>
      </c>
      <c r="O162" s="21"/>
      <c r="P162" s="21"/>
      <c r="Q162" s="21"/>
      <c r="R162" s="21"/>
      <c r="S162" s="21" t="s">
        <v>163</v>
      </c>
      <c r="T162" s="25">
        <f t="shared" si="1"/>
        <v>0</v>
      </c>
      <c r="U162" s="21">
        <v>0.6</v>
      </c>
      <c r="V162" s="119"/>
    </row>
    <row r="163" spans="1:22" s="118" customFormat="1">
      <c r="L163" s="119"/>
      <c r="M163" s="21" t="s">
        <v>126</v>
      </c>
      <c r="N163" s="21">
        <v>1</v>
      </c>
      <c r="O163" s="21"/>
      <c r="P163" s="21"/>
      <c r="Q163" s="21"/>
      <c r="R163" s="21"/>
      <c r="S163" s="21" t="s">
        <v>164</v>
      </c>
      <c r="T163" s="25">
        <f t="shared" si="1"/>
        <v>0</v>
      </c>
      <c r="U163" s="21">
        <v>0.7</v>
      </c>
      <c r="V163" s="119"/>
    </row>
    <row r="164" spans="1:22" s="118" customFormat="1">
      <c r="L164" s="119"/>
      <c r="M164" s="21" t="s">
        <v>165</v>
      </c>
      <c r="N164" s="21">
        <f ca="1">SUM(N155:N158)-N162-N163</f>
        <v>113.37096774193549</v>
      </c>
      <c r="O164" s="21"/>
      <c r="P164" s="21"/>
      <c r="Q164" s="21"/>
      <c r="R164" s="21"/>
      <c r="S164" s="21" t="s">
        <v>166</v>
      </c>
      <c r="T164" s="25">
        <f t="shared" si="1"/>
        <v>0</v>
      </c>
      <c r="U164" s="21">
        <v>0.8</v>
      </c>
      <c r="V164" s="119"/>
    </row>
    <row r="165" spans="1:22" s="118" customFormat="1">
      <c r="L165" s="119"/>
      <c r="M165" s="19" t="s">
        <v>62</v>
      </c>
      <c r="N165" s="19">
        <f ca="1">SUM(N162:N164)</f>
        <v>130</v>
      </c>
      <c r="O165" s="21"/>
      <c r="P165" s="21"/>
      <c r="Q165" s="21"/>
      <c r="R165" s="21"/>
      <c r="S165" s="21" t="s">
        <v>167</v>
      </c>
      <c r="T165" s="25">
        <f t="shared" si="1"/>
        <v>0</v>
      </c>
      <c r="U165" s="21">
        <v>0.9</v>
      </c>
      <c r="V165" s="119"/>
    </row>
    <row r="166" spans="1:22" s="118" customFormat="1">
      <c r="L166" s="119"/>
      <c r="M166" s="21"/>
      <c r="N166" s="21"/>
      <c r="O166" s="21"/>
      <c r="P166" s="21"/>
      <c r="Q166" s="21"/>
      <c r="R166" s="21"/>
      <c r="S166" s="21" t="s">
        <v>168</v>
      </c>
      <c r="T166" s="25">
        <f>Q155</f>
        <v>4.25</v>
      </c>
      <c r="U166" s="21">
        <v>1</v>
      </c>
      <c r="V166" s="119"/>
    </row>
    <row r="167" spans="1:22" s="118" customFormat="1">
      <c r="L167" s="119"/>
      <c r="M167" s="119"/>
      <c r="N167" s="119"/>
      <c r="O167" s="119"/>
      <c r="P167" s="119"/>
      <c r="Q167" s="119"/>
      <c r="R167" s="119"/>
      <c r="S167" s="119"/>
      <c r="T167" s="119"/>
      <c r="U167" s="119"/>
      <c r="V167" s="119"/>
    </row>
    <row r="168" spans="1:22" s="117" customFormat="1"/>
    <row r="169" spans="1:22" s="117" customFormat="1"/>
    <row r="170" spans="1:22" s="117" customFormat="1"/>
    <row r="171" spans="1:22" s="29" customFormat="1"/>
    <row r="172" spans="1:22" s="33" customFormat="1" ht="15.75">
      <c r="A172" s="30" t="str">
        <f>Reports!A47</f>
        <v>دينا عادل</v>
      </c>
      <c r="B172" s="30"/>
      <c r="C172" s="30" t="str">
        <f>Reports!A47</f>
        <v>دينا عادل</v>
      </c>
      <c r="D172" s="30"/>
      <c r="E172" s="31"/>
      <c r="F172" s="30" t="str">
        <f>Reports!A48</f>
        <v>ساره نبيه</v>
      </c>
      <c r="G172" s="30"/>
      <c r="H172" s="30" t="str">
        <f>Reports!A48</f>
        <v>ساره نبيه</v>
      </c>
      <c r="I172" s="30"/>
      <c r="J172" s="32"/>
    </row>
    <row r="173" spans="1:22" s="33" customFormat="1" ht="15.75">
      <c r="A173" s="34" t="s">
        <v>123</v>
      </c>
      <c r="B173" s="30">
        <v>0</v>
      </c>
      <c r="C173" s="34" t="s">
        <v>124</v>
      </c>
      <c r="D173" s="30">
        <f>Reports!H47</f>
        <v>0</v>
      </c>
      <c r="E173" s="31"/>
      <c r="F173" s="34" t="s">
        <v>123</v>
      </c>
      <c r="G173" s="30">
        <v>0</v>
      </c>
      <c r="H173" s="34" t="s">
        <v>124</v>
      </c>
      <c r="I173" s="30">
        <f>Reports!H48</f>
        <v>120000</v>
      </c>
      <c r="J173" s="32"/>
    </row>
    <row r="174" spans="1:22" s="33" customFormat="1" ht="15.75">
      <c r="A174" s="34" t="s">
        <v>125</v>
      </c>
      <c r="B174" s="30">
        <f>B177/3</f>
        <v>283333.33333333331</v>
      </c>
      <c r="C174" s="34" t="s">
        <v>126</v>
      </c>
      <c r="D174" s="30">
        <f>B177/60</f>
        <v>14166.666666666666</v>
      </c>
      <c r="E174" s="31"/>
      <c r="F174" s="34" t="s">
        <v>125</v>
      </c>
      <c r="G174" s="30">
        <f>G177/3</f>
        <v>283333.33333333331</v>
      </c>
      <c r="H174" s="34" t="s">
        <v>126</v>
      </c>
      <c r="I174" s="30">
        <f>G177/60</f>
        <v>14166.666666666666</v>
      </c>
      <c r="J174" s="32"/>
    </row>
    <row r="175" spans="1:22" s="33" customFormat="1" ht="15.75">
      <c r="A175" s="34" t="s">
        <v>127</v>
      </c>
      <c r="B175" s="30">
        <f>B177/3</f>
        <v>283333.33333333331</v>
      </c>
      <c r="C175" s="34" t="s">
        <v>128</v>
      </c>
      <c r="D175" s="30">
        <f>(B177*2)-D173-D174</f>
        <v>1685833.3333333333</v>
      </c>
      <c r="E175" s="31"/>
      <c r="F175" s="34" t="s">
        <v>127</v>
      </c>
      <c r="G175" s="30">
        <f>G177/3</f>
        <v>283333.33333333331</v>
      </c>
      <c r="H175" s="34" t="s">
        <v>128</v>
      </c>
      <c r="I175" s="30">
        <f>(G177*2)-I173-I174</f>
        <v>1565833.3333333333</v>
      </c>
      <c r="J175" s="32"/>
    </row>
    <row r="176" spans="1:22" s="33" customFormat="1" ht="15.75">
      <c r="A176" s="34" t="s">
        <v>129</v>
      </c>
      <c r="B176" s="30">
        <f>B177/3</f>
        <v>283333.33333333331</v>
      </c>
      <c r="C176" s="31"/>
      <c r="D176" s="31"/>
      <c r="E176" s="31"/>
      <c r="F176" s="34" t="s">
        <v>129</v>
      </c>
      <c r="G176" s="30">
        <f>G177/3</f>
        <v>283333.33333333331</v>
      </c>
      <c r="H176" s="31"/>
      <c r="I176" s="31"/>
      <c r="J176" s="32"/>
    </row>
    <row r="177" spans="1:10" s="33" customFormat="1" ht="15.75">
      <c r="A177" s="34" t="s">
        <v>128</v>
      </c>
      <c r="B177" s="30">
        <f>Reports!B47</f>
        <v>850000</v>
      </c>
      <c r="C177" s="31"/>
      <c r="D177" s="31"/>
      <c r="E177" s="31"/>
      <c r="F177" s="34" t="s">
        <v>128</v>
      </c>
      <c r="G177" s="30">
        <f>Reports!B48</f>
        <v>850000</v>
      </c>
      <c r="H177" s="31"/>
      <c r="I177" s="31"/>
      <c r="J177" s="32"/>
    </row>
    <row r="178" spans="1:10" s="33" customFormat="1" ht="15.75">
      <c r="A178" s="31"/>
      <c r="B178" s="31"/>
      <c r="C178" s="31"/>
      <c r="D178" s="31"/>
      <c r="E178" s="31"/>
      <c r="F178" s="31"/>
      <c r="G178" s="31"/>
      <c r="H178" s="31"/>
      <c r="I178" s="31"/>
      <c r="J178" s="32"/>
    </row>
    <row r="179" spans="1:10" s="33" customFormat="1" ht="15.75">
      <c r="A179" s="31"/>
      <c r="B179" s="31"/>
      <c r="C179" s="31"/>
      <c r="D179" s="31"/>
      <c r="E179" s="31"/>
      <c r="F179" s="31"/>
      <c r="G179" s="31"/>
      <c r="H179" s="31"/>
      <c r="I179" s="31"/>
      <c r="J179" s="32"/>
    </row>
    <row r="180" spans="1:10" s="33" customFormat="1" ht="15.75">
      <c r="A180" s="30" t="str">
        <f>Reports!A49</f>
        <v>جانيت ماهر</v>
      </c>
      <c r="B180" s="30"/>
      <c r="C180" s="30" t="str">
        <f>Reports!A49</f>
        <v>جانيت ماهر</v>
      </c>
      <c r="D180" s="30"/>
      <c r="E180" s="31"/>
      <c r="F180" s="30" t="str">
        <f>Reports!A50</f>
        <v>احمد فوزى</v>
      </c>
      <c r="G180" s="30"/>
      <c r="H180" s="30" t="str">
        <f>Reports!A50</f>
        <v>احمد فوزى</v>
      </c>
      <c r="I180" s="30"/>
      <c r="J180" s="32"/>
    </row>
    <row r="181" spans="1:10" s="33" customFormat="1" ht="15.75">
      <c r="A181" s="34" t="s">
        <v>123</v>
      </c>
      <c r="B181" s="30">
        <v>0</v>
      </c>
      <c r="C181" s="34" t="s">
        <v>124</v>
      </c>
      <c r="D181" s="30">
        <f>Reports!H49</f>
        <v>0</v>
      </c>
      <c r="E181" s="31"/>
      <c r="F181" s="34" t="s">
        <v>123</v>
      </c>
      <c r="G181" s="30">
        <v>0</v>
      </c>
      <c r="H181" s="34" t="s">
        <v>124</v>
      </c>
      <c r="I181" s="30">
        <f>Reports!H50</f>
        <v>0</v>
      </c>
      <c r="J181" s="32"/>
    </row>
    <row r="182" spans="1:10" s="33" customFormat="1" ht="15.75">
      <c r="A182" s="34" t="s">
        <v>125</v>
      </c>
      <c r="B182" s="30">
        <f>B185/3</f>
        <v>283333.33333333331</v>
      </c>
      <c r="C182" s="34" t="s">
        <v>126</v>
      </c>
      <c r="D182" s="30">
        <f>B185/60</f>
        <v>14166.666666666666</v>
      </c>
      <c r="E182" s="31"/>
      <c r="F182" s="34" t="s">
        <v>125</v>
      </c>
      <c r="G182" s="30">
        <f>G185/3</f>
        <v>283333.33333333331</v>
      </c>
      <c r="H182" s="34" t="s">
        <v>126</v>
      </c>
      <c r="I182" s="30">
        <f>G185/60</f>
        <v>14166.666666666666</v>
      </c>
      <c r="J182" s="32"/>
    </row>
    <row r="183" spans="1:10" s="33" customFormat="1" ht="15.75">
      <c r="A183" s="34" t="s">
        <v>127</v>
      </c>
      <c r="B183" s="30">
        <f>B185/3</f>
        <v>283333.33333333331</v>
      </c>
      <c r="C183" s="34" t="s">
        <v>128</v>
      </c>
      <c r="D183" s="30">
        <f>(B185*2)-D181-D182</f>
        <v>1685833.3333333333</v>
      </c>
      <c r="E183" s="31"/>
      <c r="F183" s="34" t="s">
        <v>127</v>
      </c>
      <c r="G183" s="30">
        <f>G185/3</f>
        <v>283333.33333333331</v>
      </c>
      <c r="H183" s="34" t="s">
        <v>128</v>
      </c>
      <c r="I183" s="30">
        <f>(G185*2)-I181-I182</f>
        <v>1685833.3333333333</v>
      </c>
      <c r="J183" s="32"/>
    </row>
    <row r="184" spans="1:10" s="33" customFormat="1" ht="15.75">
      <c r="A184" s="34" t="s">
        <v>129</v>
      </c>
      <c r="B184" s="30">
        <f>B185/3</f>
        <v>283333.33333333331</v>
      </c>
      <c r="C184" s="31"/>
      <c r="D184" s="31"/>
      <c r="E184" s="31"/>
      <c r="F184" s="34" t="s">
        <v>129</v>
      </c>
      <c r="G184" s="30">
        <f>G185/3</f>
        <v>283333.33333333331</v>
      </c>
      <c r="H184" s="31"/>
      <c r="I184" s="31"/>
      <c r="J184" s="32"/>
    </row>
    <row r="185" spans="1:10" s="33" customFormat="1" ht="15.75">
      <c r="A185" s="34" t="s">
        <v>128</v>
      </c>
      <c r="B185" s="30">
        <f>Reports!B49</f>
        <v>850000</v>
      </c>
      <c r="C185" s="31"/>
      <c r="D185" s="31"/>
      <c r="E185" s="31"/>
      <c r="F185" s="34" t="s">
        <v>128</v>
      </c>
      <c r="G185" s="30">
        <f>Reports!B50</f>
        <v>850000</v>
      </c>
      <c r="H185" s="31"/>
      <c r="I185" s="31"/>
      <c r="J185" s="32"/>
    </row>
    <row r="186" spans="1:10" s="33" customFormat="1" ht="15.75">
      <c r="A186" s="31"/>
      <c r="B186" s="31"/>
      <c r="C186" s="31"/>
      <c r="D186" s="31"/>
      <c r="E186" s="31"/>
      <c r="F186" s="31"/>
      <c r="G186" s="31"/>
      <c r="H186" s="31"/>
      <c r="I186" s="31"/>
      <c r="J186" s="32"/>
    </row>
    <row r="187" spans="1:10" s="33" customFormat="1" ht="15.75">
      <c r="A187" s="31"/>
      <c r="B187" s="31"/>
      <c r="C187" s="31"/>
      <c r="D187" s="31"/>
      <c r="E187" s="31"/>
      <c r="F187" s="31"/>
      <c r="G187" s="31"/>
      <c r="H187" s="31"/>
      <c r="I187" s="31"/>
      <c r="J187" s="32"/>
    </row>
    <row r="188" spans="1:10" s="33" customFormat="1" ht="15.75">
      <c r="A188" s="30" t="str">
        <f>Reports!A51</f>
        <v>محمد طارق</v>
      </c>
      <c r="B188" s="30"/>
      <c r="C188" s="30" t="str">
        <f>Reports!A51</f>
        <v>محمد طارق</v>
      </c>
      <c r="D188" s="30"/>
      <c r="E188" s="31"/>
      <c r="F188" s="31"/>
      <c r="G188" s="31"/>
      <c r="H188" s="31"/>
      <c r="I188" s="31"/>
      <c r="J188" s="32"/>
    </row>
    <row r="189" spans="1:10" s="33" customFormat="1" ht="15.75">
      <c r="A189" s="34" t="s">
        <v>123</v>
      </c>
      <c r="B189" s="30">
        <v>0</v>
      </c>
      <c r="C189" s="34" t="s">
        <v>124</v>
      </c>
      <c r="D189" s="30">
        <f>Reports!H51</f>
        <v>60000</v>
      </c>
      <c r="E189" s="31"/>
      <c r="F189" s="31"/>
      <c r="G189" s="31"/>
      <c r="H189" s="31"/>
      <c r="I189" s="31"/>
      <c r="J189" s="32"/>
    </row>
    <row r="190" spans="1:10" s="33" customFormat="1" ht="15.75">
      <c r="A190" s="34" t="s">
        <v>125</v>
      </c>
      <c r="B190" s="30">
        <f>B193/3</f>
        <v>283333.33333333331</v>
      </c>
      <c r="C190" s="34" t="s">
        <v>126</v>
      </c>
      <c r="D190" s="30">
        <f>B193/60</f>
        <v>14166.666666666666</v>
      </c>
      <c r="E190" s="31"/>
      <c r="F190" s="31"/>
      <c r="G190" s="31"/>
      <c r="H190" s="31"/>
      <c r="I190" s="31"/>
      <c r="J190" s="32"/>
    </row>
    <row r="191" spans="1:10" s="33" customFormat="1" ht="15.75">
      <c r="A191" s="34" t="s">
        <v>127</v>
      </c>
      <c r="B191" s="30">
        <f>B193/3</f>
        <v>283333.33333333331</v>
      </c>
      <c r="C191" s="34" t="s">
        <v>128</v>
      </c>
      <c r="D191" s="30">
        <f>(B193*2)-D189-D190</f>
        <v>1625833.3333333333</v>
      </c>
      <c r="E191" s="31"/>
      <c r="F191" s="31"/>
      <c r="G191" s="31"/>
      <c r="H191" s="31"/>
      <c r="I191" s="31"/>
      <c r="J191" s="32"/>
    </row>
    <row r="192" spans="1:10" s="33" customFormat="1" ht="15.75">
      <c r="A192" s="34" t="s">
        <v>129</v>
      </c>
      <c r="B192" s="30">
        <f>B193/3</f>
        <v>283333.33333333331</v>
      </c>
      <c r="C192" s="31"/>
      <c r="D192" s="31"/>
      <c r="E192" s="31"/>
      <c r="F192" s="31"/>
      <c r="G192" s="31"/>
      <c r="H192" s="31"/>
      <c r="I192" s="31"/>
      <c r="J192" s="32"/>
    </row>
    <row r="193" spans="1:10" s="33" customFormat="1" ht="15.75">
      <c r="A193" s="34" t="s">
        <v>128</v>
      </c>
      <c r="B193" s="30">
        <f>Reports!B51</f>
        <v>850000</v>
      </c>
      <c r="C193" s="31"/>
      <c r="D193" s="31"/>
      <c r="E193" s="31"/>
      <c r="F193" s="31"/>
      <c r="G193" s="31"/>
      <c r="H193" s="31"/>
      <c r="I193" s="31"/>
      <c r="J193" s="32"/>
    </row>
    <row r="194" spans="1:10" s="33" customFormat="1" ht="15.75">
      <c r="A194" s="31"/>
      <c r="B194" s="35"/>
      <c r="C194" s="31"/>
      <c r="D194" s="35"/>
      <c r="E194" s="31"/>
      <c r="F194" s="31"/>
      <c r="G194" s="35"/>
      <c r="H194" s="31"/>
      <c r="I194" s="35"/>
      <c r="J194" s="31"/>
    </row>
    <row r="195" spans="1:10" s="29" customFormat="1">
      <c r="A195" s="21"/>
      <c r="B195" s="21"/>
      <c r="C195" s="21"/>
      <c r="D195" s="21"/>
      <c r="E195" s="21"/>
      <c r="F195" s="21"/>
      <c r="G195" s="21"/>
      <c r="H195" s="21"/>
      <c r="I195" s="21"/>
      <c r="J195" s="21"/>
    </row>
    <row r="196" spans="1:10" s="29" customFormat="1" ht="15.75">
      <c r="A196" s="34"/>
      <c r="B196" s="30" t="str">
        <f>Reports!A46</f>
        <v>سامح جورج</v>
      </c>
      <c r="C196" s="30" t="str">
        <f>Reports!A47</f>
        <v>دينا عادل</v>
      </c>
      <c r="D196" s="30" t="str">
        <f>Reports!A48</f>
        <v>ساره نبيه</v>
      </c>
      <c r="E196" s="30" t="str">
        <f>Reports!A49</f>
        <v>جانيت ماهر</v>
      </c>
      <c r="F196" s="30" t="str">
        <f>Reports!A50</f>
        <v>احمد فوزى</v>
      </c>
      <c r="G196" s="30" t="str">
        <f>Reports!A51</f>
        <v>محمد طارق</v>
      </c>
      <c r="H196" s="21"/>
      <c r="I196" s="21"/>
      <c r="J196" s="21"/>
    </row>
    <row r="197" spans="1:10" s="29" customFormat="1" ht="15.75">
      <c r="A197" s="34" t="s">
        <v>130</v>
      </c>
      <c r="B197" s="30">
        <f t="shared" ref="B197:G197" si="2">B203*25%</f>
        <v>0</v>
      </c>
      <c r="C197" s="30">
        <f t="shared" si="2"/>
        <v>233750.00000000003</v>
      </c>
      <c r="D197" s="30">
        <f t="shared" si="2"/>
        <v>233750.00000000003</v>
      </c>
      <c r="E197" s="30">
        <f t="shared" si="2"/>
        <v>233750.00000000003</v>
      </c>
      <c r="F197" s="30">
        <f t="shared" si="2"/>
        <v>233750.00000000003</v>
      </c>
      <c r="G197" s="30">
        <f t="shared" si="2"/>
        <v>233750.00000000003</v>
      </c>
      <c r="H197" s="21"/>
      <c r="I197" s="21"/>
      <c r="J197" s="21"/>
    </row>
    <row r="198" spans="1:10" s="29" customFormat="1" ht="15.75">
      <c r="A198" s="34" t="s">
        <v>131</v>
      </c>
      <c r="B198" s="30">
        <f t="shared" ref="B198:G198" si="3">B203*35%</f>
        <v>0</v>
      </c>
      <c r="C198" s="30">
        <f t="shared" si="3"/>
        <v>327250</v>
      </c>
      <c r="D198" s="30">
        <f t="shared" si="3"/>
        <v>327250</v>
      </c>
      <c r="E198" s="30">
        <f t="shared" si="3"/>
        <v>327250</v>
      </c>
      <c r="F198" s="30">
        <f t="shared" si="3"/>
        <v>327250</v>
      </c>
      <c r="G198" s="30">
        <f t="shared" si="3"/>
        <v>327250</v>
      </c>
      <c r="H198" s="21"/>
      <c r="I198" s="21"/>
      <c r="J198" s="21"/>
    </row>
    <row r="199" spans="1:10" s="29" customFormat="1" ht="15.75">
      <c r="A199" s="34" t="s">
        <v>132</v>
      </c>
      <c r="B199" s="30">
        <f t="shared" ref="B199:G199" si="4">B200*50%</f>
        <v>0</v>
      </c>
      <c r="C199" s="30">
        <f t="shared" si="4"/>
        <v>425000</v>
      </c>
      <c r="D199" s="30">
        <f t="shared" si="4"/>
        <v>425000</v>
      </c>
      <c r="E199" s="30">
        <f t="shared" si="4"/>
        <v>425000</v>
      </c>
      <c r="F199" s="30">
        <f t="shared" si="4"/>
        <v>425000</v>
      </c>
      <c r="G199" s="30">
        <f t="shared" si="4"/>
        <v>425000</v>
      </c>
      <c r="H199" s="21"/>
      <c r="I199" s="21"/>
      <c r="J199" s="21"/>
    </row>
    <row r="200" spans="1:10" s="29" customFormat="1" ht="15.75">
      <c r="A200" s="34" t="s">
        <v>121</v>
      </c>
      <c r="B200" s="30">
        <f>Reports!B46</f>
        <v>0</v>
      </c>
      <c r="C200" s="30">
        <f>Reports!B47</f>
        <v>850000</v>
      </c>
      <c r="D200" s="30">
        <f>Reports!B48</f>
        <v>850000</v>
      </c>
      <c r="E200" s="30">
        <f>Reports!B49</f>
        <v>850000</v>
      </c>
      <c r="F200" s="30">
        <f>Reports!B50</f>
        <v>850000</v>
      </c>
      <c r="G200" s="30">
        <f>Reports!B51</f>
        <v>850000</v>
      </c>
      <c r="H200" s="21"/>
      <c r="I200" s="21"/>
      <c r="J200" s="21"/>
    </row>
    <row r="201" spans="1:10" s="29" customFormat="1" ht="15.75">
      <c r="A201" s="34" t="s">
        <v>133</v>
      </c>
      <c r="B201" s="30">
        <f>Reports!H40</f>
        <v>0</v>
      </c>
      <c r="C201" s="30">
        <f>Reports!H47</f>
        <v>0</v>
      </c>
      <c r="D201" s="30">
        <f>Reports!H48</f>
        <v>120000</v>
      </c>
      <c r="E201" s="30">
        <f>Reports!H49</f>
        <v>0</v>
      </c>
      <c r="F201" s="30">
        <f>Reports!H50</f>
        <v>0</v>
      </c>
      <c r="G201" s="30">
        <f>Reports!H51</f>
        <v>60000</v>
      </c>
      <c r="H201" s="21"/>
      <c r="I201" s="21"/>
      <c r="J201" s="21"/>
    </row>
    <row r="202" spans="1:10" s="29" customFormat="1" ht="15.75">
      <c r="A202" s="34"/>
      <c r="B202" s="30"/>
      <c r="C202" s="30"/>
      <c r="D202" s="30"/>
      <c r="E202" s="30"/>
      <c r="F202" s="30"/>
      <c r="G202" s="30"/>
      <c r="H202" s="21"/>
      <c r="I202" s="21"/>
      <c r="J202" s="21"/>
    </row>
    <row r="203" spans="1:10" s="29" customFormat="1" ht="15.75">
      <c r="A203" s="34"/>
      <c r="B203" s="30">
        <f t="shared" ref="B203:G203" si="5">B200*1.1</f>
        <v>0</v>
      </c>
      <c r="C203" s="30">
        <f t="shared" si="5"/>
        <v>935000.00000000012</v>
      </c>
      <c r="D203" s="30">
        <f t="shared" si="5"/>
        <v>935000.00000000012</v>
      </c>
      <c r="E203" s="30">
        <f t="shared" si="5"/>
        <v>935000.00000000012</v>
      </c>
      <c r="F203" s="30">
        <f t="shared" si="5"/>
        <v>935000.00000000012</v>
      </c>
      <c r="G203" s="30">
        <f t="shared" si="5"/>
        <v>935000.00000000012</v>
      </c>
      <c r="H203" s="21"/>
      <c r="I203" s="21"/>
      <c r="J203" s="21"/>
    </row>
    <row r="204" spans="1:10" s="29" customFormat="1" ht="15.75">
      <c r="A204" s="34"/>
      <c r="B204" s="30"/>
      <c r="C204" s="30"/>
      <c r="D204" s="30"/>
      <c r="E204" s="30"/>
      <c r="F204" s="30"/>
      <c r="G204" s="30"/>
      <c r="H204" s="21"/>
      <c r="I204" s="21"/>
      <c r="J204" s="21"/>
    </row>
    <row r="205" spans="1:10" s="29" customFormat="1" ht="15.75">
      <c r="A205" s="34"/>
      <c r="B205" s="30"/>
      <c r="C205" s="30"/>
      <c r="D205" s="30"/>
      <c r="E205" s="30"/>
      <c r="F205" s="30"/>
      <c r="G205" s="30"/>
      <c r="H205" s="21"/>
      <c r="I205" s="21"/>
      <c r="J205" s="21"/>
    </row>
    <row r="206" spans="1:10" s="114" customFormat="1" ht="15.75">
      <c r="A206" s="116"/>
      <c r="B206" s="115"/>
      <c r="C206" s="115"/>
      <c r="D206" s="115"/>
      <c r="E206" s="115"/>
      <c r="F206" s="115"/>
      <c r="G206" s="115"/>
      <c r="H206" s="113"/>
      <c r="I206" s="113"/>
      <c r="J206" s="113"/>
    </row>
    <row r="207" spans="1:10" s="114" customFormat="1" ht="15.75">
      <c r="A207" s="116"/>
      <c r="B207" s="115"/>
      <c r="C207" s="115"/>
      <c r="D207" s="115"/>
      <c r="E207" s="115"/>
      <c r="F207" s="115"/>
      <c r="G207" s="115"/>
      <c r="H207" s="113"/>
      <c r="I207" s="113"/>
      <c r="J207" s="113"/>
    </row>
    <row r="208" spans="1:10" s="114" customFormat="1" ht="15.75">
      <c r="A208" s="116"/>
      <c r="B208" s="115"/>
      <c r="C208" s="115"/>
      <c r="D208" s="115"/>
      <c r="E208" s="115"/>
      <c r="F208" s="115"/>
      <c r="G208" s="115"/>
      <c r="H208" s="113"/>
      <c r="I208" s="113"/>
      <c r="J208" s="113"/>
    </row>
    <row r="209" spans="1:10" s="114" customFormat="1" ht="15.75">
      <c r="A209" s="116"/>
      <c r="B209" s="115"/>
      <c r="C209" s="115"/>
      <c r="D209" s="115"/>
      <c r="E209" s="115"/>
      <c r="F209" s="115"/>
      <c r="G209" s="115"/>
      <c r="H209" s="113"/>
      <c r="I209" s="113"/>
      <c r="J209" s="113"/>
    </row>
    <row r="210" spans="1:10" s="114" customFormat="1" ht="15.75">
      <c r="A210" s="116"/>
      <c r="B210" s="115"/>
      <c r="C210" s="115"/>
      <c r="D210" s="115"/>
      <c r="E210" s="115"/>
      <c r="F210" s="115"/>
      <c r="G210" s="115"/>
      <c r="H210" s="113"/>
      <c r="I210" s="113"/>
      <c r="J210" s="113"/>
    </row>
  </sheetData>
  <sheetProtection selectLockedCells="1"/>
  <mergeCells count="10">
    <mergeCell ref="H147:H149"/>
    <mergeCell ref="M154:N154"/>
    <mergeCell ref="P154:Q154"/>
    <mergeCell ref="S154:U154"/>
    <mergeCell ref="M161:N161"/>
    <mergeCell ref="M138:N138"/>
    <mergeCell ref="P138:Q138"/>
    <mergeCell ref="S138:U138"/>
    <mergeCell ref="P143:Q143"/>
    <mergeCell ref="M145:N145"/>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36:V210"/>
  <sheetViews>
    <sheetView topLeftCell="A127" zoomScale="80" zoomScaleNormal="80" workbookViewId="0">
      <selection activeCell="Q140" sqref="Q140"/>
    </sheetView>
  </sheetViews>
  <sheetFormatPr defaultRowHeight="15"/>
  <cols>
    <col min="1" max="3" width="9.28515625" style="8" bestFit="1" customWidth="1"/>
    <col min="4" max="4" width="11" style="8" bestFit="1" customWidth="1"/>
    <col min="5" max="7" width="9.28515625" style="8" bestFit="1" customWidth="1"/>
    <col min="8" max="8" width="9.140625" style="8"/>
    <col min="9" max="9" width="11" style="8" bestFit="1" customWidth="1"/>
    <col min="10" max="16" width="9.140625" style="8"/>
    <col min="17" max="17" width="11.5703125" style="8" bestFit="1" customWidth="1"/>
    <col min="18" max="16383" width="9.140625" style="8"/>
    <col min="16384" max="16384" width="11.5703125" style="8" bestFit="1" customWidth="1"/>
  </cols>
  <sheetData>
    <row r="136" spans="1:22" s="112" customFormat="1"/>
    <row r="137" spans="1:22" s="118" customFormat="1">
      <c r="L137" s="119"/>
      <c r="M137" s="119"/>
      <c r="N137" s="119"/>
      <c r="O137" s="119"/>
      <c r="P137" s="119"/>
      <c r="Q137" s="119"/>
      <c r="R137" s="119"/>
      <c r="S137" s="119"/>
      <c r="T137" s="119"/>
      <c r="U137" s="119"/>
      <c r="V137" s="119"/>
    </row>
    <row r="138" spans="1:22" s="118" customFormat="1">
      <c r="A138" s="9"/>
      <c r="B138" s="9"/>
      <c r="C138" s="9"/>
      <c r="D138" s="9"/>
      <c r="L138" s="119"/>
      <c r="M138" s="417" t="s">
        <v>137</v>
      </c>
      <c r="N138" s="417"/>
      <c r="O138" s="21"/>
      <c r="P138" s="417" t="s">
        <v>138</v>
      </c>
      <c r="Q138" s="417"/>
      <c r="R138" s="21"/>
      <c r="S138" s="417" t="s">
        <v>139</v>
      </c>
      <c r="T138" s="417"/>
      <c r="U138" s="417"/>
      <c r="V138" s="119"/>
    </row>
    <row r="139" spans="1:22" s="118" customFormat="1">
      <c r="A139" s="10"/>
      <c r="B139" s="10"/>
      <c r="C139" s="10" t="s">
        <v>140</v>
      </c>
      <c r="D139" s="10" t="s">
        <v>141</v>
      </c>
      <c r="H139" s="11" t="s">
        <v>146</v>
      </c>
      <c r="L139" s="119"/>
      <c r="M139" s="21" t="s">
        <v>142</v>
      </c>
      <c r="N139" s="21">
        <v>30</v>
      </c>
      <c r="O139" s="21"/>
      <c r="P139" s="21" t="s">
        <v>121</v>
      </c>
      <c r="Q139" s="23">
        <f>Reports!B32/1000000</f>
        <v>3.7</v>
      </c>
      <c r="R139" s="21"/>
      <c r="S139" s="18" t="s">
        <v>143</v>
      </c>
      <c r="T139" s="18" t="s">
        <v>124</v>
      </c>
      <c r="U139" s="18" t="s">
        <v>144</v>
      </c>
      <c r="V139" s="119"/>
    </row>
    <row r="140" spans="1:22" s="118" customFormat="1">
      <c r="A140" s="10"/>
      <c r="B140" s="12" t="s">
        <v>145</v>
      </c>
      <c r="C140" s="10"/>
      <c r="D140" s="10"/>
      <c r="L140" s="119"/>
      <c r="M140" s="21" t="s">
        <v>147</v>
      </c>
      <c r="N140" s="21">
        <v>40</v>
      </c>
      <c r="O140" s="21"/>
      <c r="P140" s="21" t="s">
        <v>148</v>
      </c>
      <c r="Q140" s="26">
        <f>Reports!H32/1000000</f>
        <v>0.375</v>
      </c>
      <c r="R140" s="21"/>
      <c r="S140" s="21" t="s">
        <v>149</v>
      </c>
      <c r="T140" s="23">
        <f>U140*$T$150</f>
        <v>0</v>
      </c>
      <c r="U140" s="21">
        <v>0</v>
      </c>
      <c r="V140" s="119"/>
    </row>
    <row r="141" spans="1:22" s="118" customFormat="1">
      <c r="A141" s="10"/>
      <c r="B141" s="13" t="s">
        <v>150</v>
      </c>
      <c r="C141" s="10"/>
      <c r="D141" s="10"/>
      <c r="L141" s="119"/>
      <c r="M141" s="21" t="s">
        <v>151</v>
      </c>
      <c r="N141" s="21">
        <v>30</v>
      </c>
      <c r="O141" s="21"/>
      <c r="P141" s="21" t="s">
        <v>152</v>
      </c>
      <c r="Q141" s="24">
        <f>+Q140/Q139</f>
        <v>0.10135135135135134</v>
      </c>
      <c r="R141" s="21"/>
      <c r="S141" s="21" t="s">
        <v>153</v>
      </c>
      <c r="T141" s="23">
        <f t="shared" ref="T141:T149" si="0">U141*$T$150</f>
        <v>0.37000000000000005</v>
      </c>
      <c r="U141" s="21">
        <v>0.1</v>
      </c>
      <c r="V141" s="119"/>
    </row>
    <row r="142" spans="1:22" s="118" customFormat="1">
      <c r="A142" s="10"/>
      <c r="B142" s="13" t="s">
        <v>154</v>
      </c>
      <c r="C142" s="10"/>
      <c r="D142" s="10"/>
      <c r="L142" s="119"/>
      <c r="M142" s="21" t="s">
        <v>155</v>
      </c>
      <c r="N142" s="21">
        <v>30</v>
      </c>
      <c r="O142" s="21"/>
      <c r="P142" s="21" t="s">
        <v>141</v>
      </c>
      <c r="Q142" s="21">
        <f>Q141*100-0.5</f>
        <v>9.6351351351351351</v>
      </c>
      <c r="R142" s="21"/>
      <c r="S142" s="21" t="s">
        <v>156</v>
      </c>
      <c r="T142" s="23">
        <f t="shared" si="0"/>
        <v>0.7400000000000001</v>
      </c>
      <c r="U142" s="21">
        <v>0.2</v>
      </c>
      <c r="V142" s="119"/>
    </row>
    <row r="143" spans="1:22" s="118" customFormat="1">
      <c r="A143" s="10"/>
      <c r="B143" s="14" t="s">
        <v>157</v>
      </c>
      <c r="C143" s="10"/>
      <c r="D143" s="10"/>
      <c r="H143" s="11" t="s">
        <v>160</v>
      </c>
      <c r="L143" s="119"/>
      <c r="M143" s="19" t="s">
        <v>62</v>
      </c>
      <c r="N143" s="19">
        <f>SUM(N139:N142)</f>
        <v>130</v>
      </c>
      <c r="O143" s="21"/>
      <c r="P143" s="418"/>
      <c r="Q143" s="418"/>
      <c r="R143" s="21"/>
      <c r="S143" s="21" t="s">
        <v>158</v>
      </c>
      <c r="T143" s="23">
        <f t="shared" si="0"/>
        <v>1.1100000000000001</v>
      </c>
      <c r="U143" s="21">
        <v>0.3</v>
      </c>
      <c r="V143" s="119"/>
    </row>
    <row r="144" spans="1:22" s="118" customFormat="1">
      <c r="A144" s="10"/>
      <c r="B144" s="13" t="s">
        <v>159</v>
      </c>
      <c r="C144" s="10"/>
      <c r="D144" s="10"/>
      <c r="L144" s="119"/>
      <c r="M144" s="21"/>
      <c r="N144" s="21"/>
      <c r="O144" s="21"/>
      <c r="P144" s="21"/>
      <c r="Q144" s="21"/>
      <c r="R144" s="21"/>
      <c r="S144" s="21" t="s">
        <v>161</v>
      </c>
      <c r="T144" s="23">
        <f t="shared" si="0"/>
        <v>1.4800000000000002</v>
      </c>
      <c r="U144" s="21">
        <v>0.4</v>
      </c>
      <c r="V144" s="119"/>
    </row>
    <row r="145" spans="1:22" s="118" customFormat="1">
      <c r="A145" s="15"/>
      <c r="B145" s="15"/>
      <c r="C145" s="15"/>
      <c r="D145" s="15"/>
      <c r="L145" s="119"/>
      <c r="M145" s="417" t="s">
        <v>137</v>
      </c>
      <c r="N145" s="417"/>
      <c r="O145" s="21"/>
      <c r="P145" s="21"/>
      <c r="Q145" s="27">
        <f ca="1">Q140/Q156</f>
        <v>0.6283783783783784</v>
      </c>
      <c r="R145" s="21"/>
      <c r="S145" s="21" t="s">
        <v>162</v>
      </c>
      <c r="T145" s="23">
        <f t="shared" si="0"/>
        <v>1.85</v>
      </c>
      <c r="U145" s="21">
        <v>0.5</v>
      </c>
      <c r="V145" s="119"/>
    </row>
    <row r="146" spans="1:22" s="118" customFormat="1">
      <c r="L146" s="119"/>
      <c r="M146" s="21" t="s">
        <v>124</v>
      </c>
      <c r="N146" s="21">
        <f>Q142</f>
        <v>9.6351351351351351</v>
      </c>
      <c r="O146" s="21"/>
      <c r="P146" s="21"/>
      <c r="Q146" s="20">
        <f ca="1">TODAY()</f>
        <v>43074</v>
      </c>
      <c r="R146" s="21"/>
      <c r="S146" s="21" t="s">
        <v>163</v>
      </c>
      <c r="T146" s="23">
        <f t="shared" si="0"/>
        <v>2.2200000000000002</v>
      </c>
      <c r="U146" s="21">
        <v>0.6</v>
      </c>
      <c r="V146" s="119"/>
    </row>
    <row r="147" spans="1:22" s="118" customFormat="1">
      <c r="H147" s="419" t="s">
        <v>172</v>
      </c>
      <c r="L147" s="119"/>
      <c r="M147" s="21" t="s">
        <v>126</v>
      </c>
      <c r="N147" s="21">
        <v>1</v>
      </c>
      <c r="O147" s="21"/>
      <c r="P147" s="21"/>
      <c r="Q147" s="21">
        <f ca="1">EOMONTH(TODAY(),0)</f>
        <v>43100</v>
      </c>
      <c r="R147" s="21"/>
      <c r="S147" s="21" t="s">
        <v>164</v>
      </c>
      <c r="T147" s="23">
        <f t="shared" si="0"/>
        <v>2.59</v>
      </c>
      <c r="U147" s="21">
        <v>0.7</v>
      </c>
      <c r="V147" s="119"/>
    </row>
    <row r="148" spans="1:22" s="118" customFormat="1" ht="15" customHeight="1">
      <c r="H148" s="419"/>
      <c r="L148" s="119"/>
      <c r="M148" s="21" t="s">
        <v>165</v>
      </c>
      <c r="N148" s="21">
        <f>SUM(N139:N142)-N146-N147</f>
        <v>119.36486486486487</v>
      </c>
      <c r="O148" s="21"/>
      <c r="P148" s="21"/>
      <c r="Q148" s="21">
        <f ca="1">Q147-Q146</f>
        <v>26</v>
      </c>
      <c r="R148" s="21"/>
      <c r="S148" s="21" t="s">
        <v>166</v>
      </c>
      <c r="T148" s="23">
        <f t="shared" si="0"/>
        <v>2.9600000000000004</v>
      </c>
      <c r="U148" s="21">
        <v>0.8</v>
      </c>
      <c r="V148" s="119"/>
    </row>
    <row r="149" spans="1:22" s="118" customFormat="1">
      <c r="H149" s="419"/>
      <c r="L149" s="119"/>
      <c r="M149" s="19" t="s">
        <v>62</v>
      </c>
      <c r="N149" s="19">
        <f>SUM(N146:N148)</f>
        <v>130</v>
      </c>
      <c r="O149" s="21"/>
      <c r="P149" s="21"/>
      <c r="Q149" s="28">
        <f ca="1">(Q139/Reports!F1)*(Q148)</f>
        <v>3.1032258064516127</v>
      </c>
      <c r="R149" s="21"/>
      <c r="S149" s="21" t="s">
        <v>167</v>
      </c>
      <c r="T149" s="23">
        <f t="shared" si="0"/>
        <v>3.33</v>
      </c>
      <c r="U149" s="21">
        <v>0.9</v>
      </c>
      <c r="V149" s="119"/>
    </row>
    <row r="150" spans="1:22" s="118" customFormat="1">
      <c r="L150" s="119"/>
      <c r="M150" s="21"/>
      <c r="N150" s="21"/>
      <c r="O150" s="21"/>
      <c r="P150" s="21"/>
      <c r="Q150" s="21"/>
      <c r="R150" s="21"/>
      <c r="S150" s="21" t="s">
        <v>168</v>
      </c>
      <c r="T150" s="23">
        <f>Q139</f>
        <v>3.7</v>
      </c>
      <c r="U150" s="21">
        <v>1</v>
      </c>
      <c r="V150" s="119"/>
    </row>
    <row r="151" spans="1:22" s="118" customFormat="1">
      <c r="L151" s="119"/>
      <c r="M151" s="21"/>
      <c r="N151" s="21"/>
      <c r="O151" s="21"/>
      <c r="P151" s="21"/>
      <c r="Q151" s="21"/>
      <c r="R151" s="21"/>
      <c r="S151" s="21"/>
      <c r="T151" s="21"/>
      <c r="U151" s="21"/>
      <c r="V151" s="119"/>
    </row>
    <row r="152" spans="1:22" s="118" customFormat="1">
      <c r="L152" s="119"/>
      <c r="M152" s="21"/>
      <c r="N152" s="21"/>
      <c r="O152" s="21"/>
      <c r="P152" s="21"/>
      <c r="Q152" s="21"/>
      <c r="R152" s="21"/>
      <c r="S152" s="21"/>
      <c r="T152" s="21"/>
      <c r="U152" s="21"/>
      <c r="V152" s="119"/>
    </row>
    <row r="153" spans="1:22" s="118" customFormat="1">
      <c r="L153" s="119"/>
      <c r="M153" s="21"/>
      <c r="N153" s="21"/>
      <c r="O153" s="21"/>
      <c r="P153" s="21"/>
      <c r="Q153" s="21"/>
      <c r="R153" s="21"/>
      <c r="S153" s="21"/>
      <c r="T153" s="21"/>
      <c r="U153" s="21"/>
      <c r="V153" s="119"/>
    </row>
    <row r="154" spans="1:22" s="118" customFormat="1">
      <c r="L154" s="119"/>
      <c r="M154" s="417" t="s">
        <v>137</v>
      </c>
      <c r="N154" s="417"/>
      <c r="O154" s="21"/>
      <c r="P154" s="417" t="s">
        <v>138</v>
      </c>
      <c r="Q154" s="417"/>
      <c r="R154" s="21"/>
      <c r="S154" s="417" t="s">
        <v>139</v>
      </c>
      <c r="T154" s="417"/>
      <c r="U154" s="417"/>
      <c r="V154" s="119"/>
    </row>
    <row r="155" spans="1:22" s="118" customFormat="1">
      <c r="L155" s="119"/>
      <c r="M155" s="21" t="s">
        <v>142</v>
      </c>
      <c r="N155" s="21">
        <v>30</v>
      </c>
      <c r="O155" s="21"/>
      <c r="P155" s="21" t="s">
        <v>121</v>
      </c>
      <c r="Q155" s="23">
        <f>Q139</f>
        <v>3.7</v>
      </c>
      <c r="R155" s="21"/>
      <c r="S155" s="18" t="s">
        <v>143</v>
      </c>
      <c r="T155" s="18" t="s">
        <v>124</v>
      </c>
      <c r="U155" s="18" t="s">
        <v>144</v>
      </c>
      <c r="V155" s="119"/>
    </row>
    <row r="156" spans="1:22" s="118" customFormat="1">
      <c r="L156" s="119"/>
      <c r="M156" s="21" t="s">
        <v>169</v>
      </c>
      <c r="N156" s="21">
        <v>40</v>
      </c>
      <c r="O156" s="21"/>
      <c r="P156" s="21" t="s">
        <v>170</v>
      </c>
      <c r="Q156" s="26">
        <f ca="1">(Q139/Reports!F1)*(Reports!F1-Q148)</f>
        <v>0.59677419354838712</v>
      </c>
      <c r="R156" s="21"/>
      <c r="S156" s="21" t="s">
        <v>149</v>
      </c>
      <c r="T156" s="25">
        <f t="shared" ref="T156:T165" si="1">+$T$30*U156</f>
        <v>0</v>
      </c>
      <c r="U156" s="21">
        <v>0</v>
      </c>
      <c r="V156" s="119"/>
    </row>
    <row r="157" spans="1:22" s="118" customFormat="1">
      <c r="L157" s="119"/>
      <c r="M157" s="21" t="s">
        <v>151</v>
      </c>
      <c r="N157" s="21">
        <v>30</v>
      </c>
      <c r="O157" s="21"/>
      <c r="P157" s="21" t="s">
        <v>152</v>
      </c>
      <c r="Q157" s="24">
        <f ca="1">+Q156/Q155</f>
        <v>0.16129032258064516</v>
      </c>
      <c r="R157" s="21"/>
      <c r="S157" s="21" t="s">
        <v>153</v>
      </c>
      <c r="T157" s="25">
        <f t="shared" si="1"/>
        <v>0</v>
      </c>
      <c r="U157" s="21">
        <v>0.1</v>
      </c>
      <c r="V157" s="119"/>
    </row>
    <row r="158" spans="1:22" s="118" customFormat="1">
      <c r="L158" s="119"/>
      <c r="M158" s="21" t="s">
        <v>155</v>
      </c>
      <c r="N158" s="21">
        <v>30</v>
      </c>
      <c r="O158" s="21"/>
      <c r="P158" s="21" t="s">
        <v>141</v>
      </c>
      <c r="Q158" s="21">
        <f ca="1">Q157*100-0.5</f>
        <v>15.629032258064516</v>
      </c>
      <c r="R158" s="21"/>
      <c r="S158" s="21" t="s">
        <v>156</v>
      </c>
      <c r="T158" s="25">
        <f t="shared" si="1"/>
        <v>0</v>
      </c>
      <c r="U158" s="21">
        <v>0.2</v>
      </c>
      <c r="V158" s="119"/>
    </row>
    <row r="159" spans="1:22" s="118" customFormat="1">
      <c r="L159" s="119"/>
      <c r="M159" s="19" t="s">
        <v>62</v>
      </c>
      <c r="N159" s="19">
        <f>SUM(N155:N158)</f>
        <v>130</v>
      </c>
      <c r="O159" s="21"/>
      <c r="P159" s="22"/>
      <c r="Q159" s="22"/>
      <c r="R159" s="21"/>
      <c r="S159" s="21" t="s">
        <v>158</v>
      </c>
      <c r="T159" s="25">
        <f t="shared" si="1"/>
        <v>0</v>
      </c>
      <c r="U159" s="21">
        <v>0.3</v>
      </c>
      <c r="V159" s="119"/>
    </row>
    <row r="160" spans="1:22" s="118" customFormat="1">
      <c r="L160" s="119"/>
      <c r="M160" s="21"/>
      <c r="N160" s="21"/>
      <c r="O160" s="21"/>
      <c r="P160" s="21"/>
      <c r="Q160" s="21"/>
      <c r="R160" s="21"/>
      <c r="S160" s="21" t="s">
        <v>161</v>
      </c>
      <c r="T160" s="25">
        <f t="shared" si="1"/>
        <v>0</v>
      </c>
      <c r="U160" s="21">
        <v>0.4</v>
      </c>
      <c r="V160" s="119"/>
    </row>
    <row r="161" spans="1:22" s="118" customFormat="1">
      <c r="L161" s="119"/>
      <c r="M161" s="417" t="s">
        <v>171</v>
      </c>
      <c r="N161" s="417"/>
      <c r="O161" s="21"/>
      <c r="P161" s="21"/>
      <c r="Q161" s="21"/>
      <c r="R161" s="21"/>
      <c r="S161" s="21" t="s">
        <v>162</v>
      </c>
      <c r="T161" s="25">
        <f t="shared" si="1"/>
        <v>0</v>
      </c>
      <c r="U161" s="21">
        <v>0.5</v>
      </c>
      <c r="V161" s="119"/>
    </row>
    <row r="162" spans="1:22" s="118" customFormat="1">
      <c r="L162" s="119"/>
      <c r="M162" s="21" t="s">
        <v>124</v>
      </c>
      <c r="N162" s="21">
        <f ca="1">Q158</f>
        <v>15.629032258064516</v>
      </c>
      <c r="O162" s="21"/>
      <c r="P162" s="21"/>
      <c r="Q162" s="21"/>
      <c r="R162" s="21"/>
      <c r="S162" s="21" t="s">
        <v>163</v>
      </c>
      <c r="T162" s="25">
        <f t="shared" si="1"/>
        <v>0</v>
      </c>
      <c r="U162" s="21">
        <v>0.6</v>
      </c>
      <c r="V162" s="119"/>
    </row>
    <row r="163" spans="1:22" s="118" customFormat="1">
      <c r="L163" s="119"/>
      <c r="M163" s="21" t="s">
        <v>126</v>
      </c>
      <c r="N163" s="21">
        <v>1</v>
      </c>
      <c r="O163" s="21"/>
      <c r="P163" s="21"/>
      <c r="Q163" s="21"/>
      <c r="R163" s="21"/>
      <c r="S163" s="21" t="s">
        <v>164</v>
      </c>
      <c r="T163" s="25">
        <f t="shared" si="1"/>
        <v>0</v>
      </c>
      <c r="U163" s="21">
        <v>0.7</v>
      </c>
      <c r="V163" s="119"/>
    </row>
    <row r="164" spans="1:22" s="118" customFormat="1">
      <c r="L164" s="119"/>
      <c r="M164" s="21" t="s">
        <v>165</v>
      </c>
      <c r="N164" s="21">
        <f ca="1">SUM(N155:N158)-N162-N163</f>
        <v>113.37096774193549</v>
      </c>
      <c r="O164" s="21"/>
      <c r="P164" s="21"/>
      <c r="Q164" s="21"/>
      <c r="R164" s="21"/>
      <c r="S164" s="21" t="s">
        <v>166</v>
      </c>
      <c r="T164" s="25">
        <f t="shared" si="1"/>
        <v>0</v>
      </c>
      <c r="U164" s="21">
        <v>0.8</v>
      </c>
      <c r="V164" s="119"/>
    </row>
    <row r="165" spans="1:22" s="118" customFormat="1">
      <c r="L165" s="119"/>
      <c r="M165" s="19" t="s">
        <v>62</v>
      </c>
      <c r="N165" s="19">
        <f ca="1">SUM(N162:N164)</f>
        <v>130</v>
      </c>
      <c r="O165" s="21"/>
      <c r="P165" s="21"/>
      <c r="Q165" s="21"/>
      <c r="R165" s="21"/>
      <c r="S165" s="21" t="s">
        <v>167</v>
      </c>
      <c r="T165" s="25">
        <f t="shared" si="1"/>
        <v>0</v>
      </c>
      <c r="U165" s="21">
        <v>0.9</v>
      </c>
      <c r="V165" s="119"/>
    </row>
    <row r="166" spans="1:22" s="118" customFormat="1">
      <c r="L166" s="119"/>
      <c r="M166" s="21"/>
      <c r="N166" s="21"/>
      <c r="O166" s="21"/>
      <c r="P166" s="21"/>
      <c r="Q166" s="21"/>
      <c r="R166" s="21"/>
      <c r="S166" s="21" t="s">
        <v>168</v>
      </c>
      <c r="T166" s="25">
        <f>Q155</f>
        <v>3.7</v>
      </c>
      <c r="U166" s="21">
        <v>1</v>
      </c>
      <c r="V166" s="119"/>
    </row>
    <row r="167" spans="1:22" s="118" customFormat="1">
      <c r="L167" s="119"/>
      <c r="M167" s="119"/>
      <c r="N167" s="119"/>
      <c r="O167" s="119"/>
      <c r="P167" s="119"/>
      <c r="Q167" s="119"/>
      <c r="R167" s="119"/>
      <c r="S167" s="119"/>
      <c r="T167" s="119"/>
      <c r="U167" s="119"/>
      <c r="V167" s="119"/>
    </row>
    <row r="168" spans="1:22" s="117" customFormat="1"/>
    <row r="169" spans="1:22" s="117" customFormat="1"/>
    <row r="170" spans="1:22" s="117" customFormat="1"/>
    <row r="171" spans="1:22" s="29" customFormat="1"/>
    <row r="172" spans="1:22" s="33" customFormat="1" ht="15.75">
      <c r="A172" s="30" t="str">
        <f>Reports!A53</f>
        <v>محب مجدى</v>
      </c>
      <c r="B172" s="30"/>
      <c r="C172" s="30" t="str">
        <f>Reports!A53</f>
        <v>محب مجدى</v>
      </c>
      <c r="D172" s="30"/>
      <c r="E172" s="31"/>
      <c r="F172" s="30" t="str">
        <f>Reports!A54</f>
        <v>فادى ماهر</v>
      </c>
      <c r="G172" s="30"/>
      <c r="H172" s="30" t="str">
        <f>Reports!A54</f>
        <v>فادى ماهر</v>
      </c>
      <c r="I172" s="30"/>
      <c r="J172" s="32"/>
    </row>
    <row r="173" spans="1:22" s="33" customFormat="1" ht="15.75">
      <c r="A173" s="34" t="s">
        <v>123</v>
      </c>
      <c r="B173" s="30">
        <v>0</v>
      </c>
      <c r="C173" s="34" t="s">
        <v>124</v>
      </c>
      <c r="D173" s="30">
        <f>Reports!H53</f>
        <v>130000</v>
      </c>
      <c r="E173" s="31"/>
      <c r="F173" s="34" t="s">
        <v>123</v>
      </c>
      <c r="G173" s="30">
        <v>0</v>
      </c>
      <c r="H173" s="34" t="s">
        <v>124</v>
      </c>
      <c r="I173" s="30">
        <f>Reports!H54</f>
        <v>0</v>
      </c>
      <c r="J173" s="32"/>
    </row>
    <row r="174" spans="1:22" s="33" customFormat="1" ht="15.75">
      <c r="A174" s="34" t="s">
        <v>125</v>
      </c>
      <c r="B174" s="30">
        <f>B177/3</f>
        <v>283333.33333333331</v>
      </c>
      <c r="C174" s="34" t="s">
        <v>126</v>
      </c>
      <c r="D174" s="30">
        <f>B177/60</f>
        <v>14166.666666666666</v>
      </c>
      <c r="E174" s="31"/>
      <c r="F174" s="34" t="s">
        <v>125</v>
      </c>
      <c r="G174" s="30">
        <f>G177/3</f>
        <v>283333.33333333331</v>
      </c>
      <c r="H174" s="34" t="s">
        <v>126</v>
      </c>
      <c r="I174" s="30">
        <f>G177/60</f>
        <v>14166.666666666666</v>
      </c>
      <c r="J174" s="32"/>
    </row>
    <row r="175" spans="1:22" s="33" customFormat="1" ht="15.75">
      <c r="A175" s="34" t="s">
        <v>127</v>
      </c>
      <c r="B175" s="30">
        <f>B177/3</f>
        <v>283333.33333333331</v>
      </c>
      <c r="C175" s="34" t="s">
        <v>128</v>
      </c>
      <c r="D175" s="30">
        <f>(B177*2)-D173-D174</f>
        <v>1555833.3333333333</v>
      </c>
      <c r="E175" s="31"/>
      <c r="F175" s="34" t="s">
        <v>127</v>
      </c>
      <c r="G175" s="30">
        <f>G177/3</f>
        <v>283333.33333333331</v>
      </c>
      <c r="H175" s="34" t="s">
        <v>128</v>
      </c>
      <c r="I175" s="30">
        <f>(G177*2)-I173-I174</f>
        <v>1685833.3333333333</v>
      </c>
      <c r="J175" s="32"/>
    </row>
    <row r="176" spans="1:22" s="33" customFormat="1" ht="15.75">
      <c r="A176" s="34" t="s">
        <v>129</v>
      </c>
      <c r="B176" s="30">
        <f>B177/3</f>
        <v>283333.33333333331</v>
      </c>
      <c r="C176" s="31"/>
      <c r="D176" s="31"/>
      <c r="E176" s="31"/>
      <c r="F176" s="34" t="s">
        <v>129</v>
      </c>
      <c r="G176" s="30">
        <f>G177/3</f>
        <v>283333.33333333331</v>
      </c>
      <c r="H176" s="31"/>
      <c r="I176" s="31"/>
      <c r="J176" s="32"/>
    </row>
    <row r="177" spans="1:10" s="33" customFormat="1" ht="15.75">
      <c r="A177" s="34" t="s">
        <v>128</v>
      </c>
      <c r="B177" s="30">
        <f>Reports!B53</f>
        <v>850000</v>
      </c>
      <c r="C177" s="31"/>
      <c r="D177" s="31"/>
      <c r="E177" s="31"/>
      <c r="F177" s="34" t="s">
        <v>128</v>
      </c>
      <c r="G177" s="30">
        <f>Reports!B54</f>
        <v>850000</v>
      </c>
      <c r="H177" s="31"/>
      <c r="I177" s="31"/>
      <c r="J177" s="32"/>
    </row>
    <row r="178" spans="1:10" s="33" customFormat="1" ht="15.75">
      <c r="A178" s="31"/>
      <c r="B178" s="31"/>
      <c r="C178" s="31"/>
      <c r="D178" s="31"/>
      <c r="E178" s="31"/>
      <c r="F178" s="31"/>
      <c r="G178" s="31"/>
      <c r="H178" s="31"/>
      <c r="I178" s="31"/>
      <c r="J178" s="32"/>
    </row>
    <row r="179" spans="1:10" s="33" customFormat="1" ht="15.75">
      <c r="A179" s="31"/>
      <c r="B179" s="31"/>
      <c r="C179" s="31"/>
      <c r="D179" s="31"/>
      <c r="E179" s="31"/>
      <c r="F179" s="31"/>
      <c r="G179" s="31"/>
      <c r="H179" s="31"/>
      <c r="I179" s="31"/>
      <c r="J179" s="32"/>
    </row>
    <row r="180" spans="1:10" s="33" customFormat="1" ht="15.75">
      <c r="A180" s="30" t="str">
        <f>Reports!A55</f>
        <v>سامى فكيه</v>
      </c>
      <c r="B180" s="30"/>
      <c r="C180" s="30" t="str">
        <f>Reports!A55</f>
        <v>سامى فكيه</v>
      </c>
      <c r="D180" s="30"/>
      <c r="E180" s="31"/>
      <c r="F180" s="30" t="str">
        <f>Reports!A56</f>
        <v>ديفيد فؤاد</v>
      </c>
      <c r="G180" s="30"/>
      <c r="H180" s="30" t="str">
        <f>Reports!A56</f>
        <v>ديفيد فؤاد</v>
      </c>
      <c r="I180" s="30"/>
      <c r="J180" s="32"/>
    </row>
    <row r="181" spans="1:10" s="33" customFormat="1" ht="15.75">
      <c r="A181" s="34" t="s">
        <v>123</v>
      </c>
      <c r="B181" s="30">
        <v>0</v>
      </c>
      <c r="C181" s="34" t="s">
        <v>124</v>
      </c>
      <c r="D181" s="30">
        <f>Reports!H55</f>
        <v>125000</v>
      </c>
      <c r="E181" s="31"/>
      <c r="F181" s="34" t="s">
        <v>123</v>
      </c>
      <c r="G181" s="30">
        <v>0</v>
      </c>
      <c r="H181" s="34" t="s">
        <v>124</v>
      </c>
      <c r="I181" s="30">
        <f>Reports!H56</f>
        <v>120000</v>
      </c>
      <c r="J181" s="32"/>
    </row>
    <row r="182" spans="1:10" s="33" customFormat="1" ht="15.75">
      <c r="A182" s="34" t="s">
        <v>125</v>
      </c>
      <c r="B182" s="30">
        <f>B185/3</f>
        <v>283333.33333333331</v>
      </c>
      <c r="C182" s="34" t="s">
        <v>126</v>
      </c>
      <c r="D182" s="30">
        <f>B185/60</f>
        <v>14166.666666666666</v>
      </c>
      <c r="E182" s="31"/>
      <c r="F182" s="34" t="s">
        <v>125</v>
      </c>
      <c r="G182" s="30">
        <f>G185/3</f>
        <v>283333.33333333331</v>
      </c>
      <c r="H182" s="34" t="s">
        <v>126</v>
      </c>
      <c r="I182" s="30">
        <f>G185/60</f>
        <v>14166.666666666666</v>
      </c>
      <c r="J182" s="32"/>
    </row>
    <row r="183" spans="1:10" s="33" customFormat="1" ht="15.75">
      <c r="A183" s="34" t="s">
        <v>127</v>
      </c>
      <c r="B183" s="30">
        <f>B185/3</f>
        <v>283333.33333333331</v>
      </c>
      <c r="C183" s="34" t="s">
        <v>128</v>
      </c>
      <c r="D183" s="30">
        <f>(B185*2)-D181-D182</f>
        <v>1560833.3333333333</v>
      </c>
      <c r="E183" s="31"/>
      <c r="F183" s="34" t="s">
        <v>127</v>
      </c>
      <c r="G183" s="30">
        <f>G185/3</f>
        <v>283333.33333333331</v>
      </c>
      <c r="H183" s="34" t="s">
        <v>128</v>
      </c>
      <c r="I183" s="30">
        <f>(G185*2)-I181-I182</f>
        <v>1565833.3333333333</v>
      </c>
      <c r="J183" s="32"/>
    </row>
    <row r="184" spans="1:10" s="33" customFormat="1" ht="15.75">
      <c r="A184" s="34" t="s">
        <v>129</v>
      </c>
      <c r="B184" s="30">
        <f>B185/3</f>
        <v>283333.33333333331</v>
      </c>
      <c r="C184" s="31"/>
      <c r="D184" s="31"/>
      <c r="E184" s="31"/>
      <c r="F184" s="34" t="s">
        <v>129</v>
      </c>
      <c r="G184" s="30">
        <f>G185/3</f>
        <v>283333.33333333331</v>
      </c>
      <c r="H184" s="31"/>
      <c r="I184" s="31"/>
      <c r="J184" s="32"/>
    </row>
    <row r="185" spans="1:10" s="33" customFormat="1" ht="15.75">
      <c r="A185" s="34" t="s">
        <v>128</v>
      </c>
      <c r="B185" s="30">
        <f>Reports!B55</f>
        <v>850000</v>
      </c>
      <c r="C185" s="31"/>
      <c r="D185" s="31"/>
      <c r="E185" s="31"/>
      <c r="F185" s="34" t="s">
        <v>128</v>
      </c>
      <c r="G185" s="30">
        <f>Reports!B56</f>
        <v>850000</v>
      </c>
      <c r="H185" s="31"/>
      <c r="I185" s="31"/>
      <c r="J185" s="32"/>
    </row>
    <row r="186" spans="1:10" s="33" customFormat="1" ht="15.75">
      <c r="A186" s="31"/>
      <c r="B186" s="31"/>
      <c r="C186" s="31"/>
      <c r="D186" s="31"/>
      <c r="E186" s="31"/>
      <c r="F186" s="31"/>
      <c r="G186" s="31"/>
      <c r="H186" s="31"/>
      <c r="I186" s="31"/>
      <c r="J186" s="32"/>
    </row>
    <row r="187" spans="1:10" s="33" customFormat="1" ht="15.75">
      <c r="A187" s="31"/>
      <c r="B187" s="31"/>
      <c r="C187" s="31"/>
      <c r="D187" s="31"/>
      <c r="E187" s="31"/>
      <c r="F187" s="31"/>
      <c r="G187" s="31"/>
      <c r="H187" s="31"/>
      <c r="I187" s="31"/>
      <c r="J187" s="32"/>
    </row>
    <row r="188" spans="1:10" s="33" customFormat="1" ht="15.75">
      <c r="A188" s="30" t="str">
        <f>Reports!A57</f>
        <v>حسام الدين مصطفى</v>
      </c>
      <c r="B188" s="30"/>
      <c r="C188" s="30" t="str">
        <f>Reports!A57</f>
        <v>حسام الدين مصطفى</v>
      </c>
      <c r="D188" s="30"/>
      <c r="E188" s="31"/>
      <c r="F188" s="31"/>
      <c r="G188" s="31"/>
      <c r="H188" s="31"/>
      <c r="I188" s="31"/>
      <c r="J188" s="32"/>
    </row>
    <row r="189" spans="1:10" s="33" customFormat="1" ht="15.75">
      <c r="A189" s="34" t="s">
        <v>123</v>
      </c>
      <c r="B189" s="30">
        <v>0</v>
      </c>
      <c r="C189" s="34" t="s">
        <v>124</v>
      </c>
      <c r="D189" s="30">
        <f>Reports!H57</f>
        <v>0</v>
      </c>
      <c r="E189" s="31"/>
      <c r="F189" s="31"/>
      <c r="G189" s="31"/>
      <c r="H189" s="31"/>
      <c r="I189" s="31"/>
      <c r="J189" s="32"/>
    </row>
    <row r="190" spans="1:10" s="33" customFormat="1" ht="15.75">
      <c r="A190" s="34" t="s">
        <v>125</v>
      </c>
      <c r="B190" s="30">
        <f>B193/3</f>
        <v>100000</v>
      </c>
      <c r="C190" s="34" t="s">
        <v>126</v>
      </c>
      <c r="D190" s="30">
        <f>B193/60</f>
        <v>5000</v>
      </c>
      <c r="E190" s="31"/>
      <c r="F190" s="31"/>
      <c r="G190" s="31"/>
      <c r="H190" s="31"/>
      <c r="I190" s="31"/>
      <c r="J190" s="32"/>
    </row>
    <row r="191" spans="1:10" s="33" customFormat="1" ht="15.75">
      <c r="A191" s="34" t="s">
        <v>127</v>
      </c>
      <c r="B191" s="30">
        <f>B193/3</f>
        <v>100000</v>
      </c>
      <c r="C191" s="34" t="s">
        <v>128</v>
      </c>
      <c r="D191" s="30">
        <f>(B193*2)-D189-D190</f>
        <v>595000</v>
      </c>
      <c r="E191" s="31"/>
      <c r="F191" s="31"/>
      <c r="G191" s="31"/>
      <c r="H191" s="31"/>
      <c r="I191" s="31"/>
      <c r="J191" s="32"/>
    </row>
    <row r="192" spans="1:10" s="33" customFormat="1" ht="15.75">
      <c r="A192" s="34" t="s">
        <v>129</v>
      </c>
      <c r="B192" s="30">
        <f>B193/3</f>
        <v>100000</v>
      </c>
      <c r="C192" s="31"/>
      <c r="D192" s="31"/>
      <c r="E192" s="31"/>
      <c r="F192" s="31"/>
      <c r="G192" s="31"/>
      <c r="H192" s="31"/>
      <c r="I192" s="31"/>
      <c r="J192" s="32"/>
    </row>
    <row r="193" spans="1:10" s="33" customFormat="1" ht="15.75">
      <c r="A193" s="34" t="s">
        <v>128</v>
      </c>
      <c r="B193" s="30">
        <f>Reports!B57</f>
        <v>300000</v>
      </c>
      <c r="C193" s="31"/>
      <c r="D193" s="31"/>
      <c r="E193" s="31"/>
      <c r="F193" s="31"/>
      <c r="G193" s="31"/>
      <c r="H193" s="31"/>
      <c r="I193" s="31"/>
      <c r="J193" s="32"/>
    </row>
    <row r="194" spans="1:10" s="33" customFormat="1" ht="15.75">
      <c r="A194" s="31"/>
      <c r="B194" s="35"/>
      <c r="C194" s="31"/>
      <c r="D194" s="35"/>
      <c r="E194" s="31"/>
      <c r="F194" s="31"/>
      <c r="G194" s="35"/>
      <c r="H194" s="31"/>
      <c r="I194" s="35"/>
      <c r="J194" s="31"/>
    </row>
    <row r="195" spans="1:10" s="29" customFormat="1">
      <c r="A195" s="21"/>
      <c r="B195" s="21"/>
      <c r="C195" s="21"/>
      <c r="D195" s="21"/>
      <c r="E195" s="21"/>
      <c r="F195" s="21"/>
      <c r="G195" s="21"/>
      <c r="H195" s="21"/>
      <c r="I195" s="21"/>
      <c r="J195" s="21"/>
    </row>
    <row r="196" spans="1:10" s="29" customFormat="1" ht="15.75">
      <c r="A196" s="34"/>
      <c r="B196" s="30" t="str">
        <f>Reports!A52</f>
        <v>طارق محمد</v>
      </c>
      <c r="C196" s="30" t="str">
        <f>Reports!A53</f>
        <v>محب مجدى</v>
      </c>
      <c r="D196" s="30" t="str">
        <f>Reports!A54</f>
        <v>فادى ماهر</v>
      </c>
      <c r="E196" s="30" t="str">
        <f>Reports!A55</f>
        <v>سامى فكيه</v>
      </c>
      <c r="F196" s="30" t="str">
        <f>Reports!A56</f>
        <v>ديفيد فؤاد</v>
      </c>
      <c r="G196" s="30" t="str">
        <f>Reports!A57</f>
        <v>حسام الدين مصطفى</v>
      </c>
      <c r="H196" s="21"/>
      <c r="I196" s="21"/>
      <c r="J196" s="21"/>
    </row>
    <row r="197" spans="1:10" s="29" customFormat="1" ht="15.75">
      <c r="A197" s="34" t="s">
        <v>130</v>
      </c>
      <c r="B197" s="30">
        <f t="shared" ref="B197:G197" si="2">B203*25%</f>
        <v>0</v>
      </c>
      <c r="C197" s="30">
        <f t="shared" si="2"/>
        <v>233750.00000000003</v>
      </c>
      <c r="D197" s="30">
        <f t="shared" si="2"/>
        <v>233750.00000000003</v>
      </c>
      <c r="E197" s="30">
        <f t="shared" si="2"/>
        <v>233750.00000000003</v>
      </c>
      <c r="F197" s="30">
        <f t="shared" si="2"/>
        <v>233750.00000000003</v>
      </c>
      <c r="G197" s="30">
        <f t="shared" si="2"/>
        <v>82500</v>
      </c>
      <c r="H197" s="21"/>
      <c r="I197" s="21"/>
      <c r="J197" s="21"/>
    </row>
    <row r="198" spans="1:10" s="29" customFormat="1" ht="15.75">
      <c r="A198" s="34" t="s">
        <v>131</v>
      </c>
      <c r="B198" s="30">
        <f t="shared" ref="B198:G198" si="3">B203*35%</f>
        <v>0</v>
      </c>
      <c r="C198" s="30">
        <f t="shared" si="3"/>
        <v>327250</v>
      </c>
      <c r="D198" s="30">
        <f t="shared" si="3"/>
        <v>327250</v>
      </c>
      <c r="E198" s="30">
        <f t="shared" si="3"/>
        <v>327250</v>
      </c>
      <c r="F198" s="30">
        <f t="shared" si="3"/>
        <v>327250</v>
      </c>
      <c r="G198" s="30">
        <f t="shared" si="3"/>
        <v>115499.99999999999</v>
      </c>
      <c r="H198" s="21"/>
      <c r="I198" s="21"/>
      <c r="J198" s="21"/>
    </row>
    <row r="199" spans="1:10" s="29" customFormat="1" ht="15.75">
      <c r="A199" s="34" t="s">
        <v>132</v>
      </c>
      <c r="B199" s="30">
        <f t="shared" ref="B199:G199" si="4">B200*50%</f>
        <v>0</v>
      </c>
      <c r="C199" s="30">
        <f t="shared" si="4"/>
        <v>425000</v>
      </c>
      <c r="D199" s="30">
        <f t="shared" si="4"/>
        <v>425000</v>
      </c>
      <c r="E199" s="30">
        <f t="shared" si="4"/>
        <v>425000</v>
      </c>
      <c r="F199" s="30">
        <f t="shared" si="4"/>
        <v>425000</v>
      </c>
      <c r="G199" s="30">
        <f t="shared" si="4"/>
        <v>150000</v>
      </c>
      <c r="H199" s="21"/>
      <c r="I199" s="21"/>
      <c r="J199" s="21"/>
    </row>
    <row r="200" spans="1:10" s="29" customFormat="1" ht="15.75">
      <c r="A200" s="34" t="s">
        <v>121</v>
      </c>
      <c r="B200" s="30">
        <f>Reports!B52</f>
        <v>0</v>
      </c>
      <c r="C200" s="30">
        <f>Reports!B53</f>
        <v>850000</v>
      </c>
      <c r="D200" s="30">
        <f>Reports!B54</f>
        <v>850000</v>
      </c>
      <c r="E200" s="30">
        <f>Reports!B55</f>
        <v>850000</v>
      </c>
      <c r="F200" s="30">
        <f>Reports!B56</f>
        <v>850000</v>
      </c>
      <c r="G200" s="30">
        <f>Reports!B57</f>
        <v>300000</v>
      </c>
      <c r="H200" s="21"/>
      <c r="I200" s="21"/>
      <c r="J200" s="21"/>
    </row>
    <row r="201" spans="1:10" s="29" customFormat="1" ht="15.75">
      <c r="A201" s="34" t="s">
        <v>133</v>
      </c>
      <c r="B201" s="30">
        <f>Reports!H52</f>
        <v>0</v>
      </c>
      <c r="C201" s="30">
        <f>Reports!H53</f>
        <v>130000</v>
      </c>
      <c r="D201" s="30">
        <f>Reports!H54</f>
        <v>0</v>
      </c>
      <c r="E201" s="30">
        <f>Reports!H55</f>
        <v>125000</v>
      </c>
      <c r="F201" s="30">
        <f>Reports!H56</f>
        <v>120000</v>
      </c>
      <c r="G201" s="30">
        <f>Reports!H57</f>
        <v>0</v>
      </c>
      <c r="H201" s="21"/>
      <c r="I201" s="21"/>
      <c r="J201" s="21"/>
    </row>
    <row r="202" spans="1:10" s="29" customFormat="1" ht="15.75">
      <c r="A202" s="34"/>
      <c r="B202" s="30"/>
      <c r="C202" s="30"/>
      <c r="D202" s="30"/>
      <c r="E202" s="30"/>
      <c r="F202" s="30"/>
      <c r="G202" s="30"/>
      <c r="H202" s="21"/>
      <c r="I202" s="21"/>
      <c r="J202" s="21"/>
    </row>
    <row r="203" spans="1:10" s="29" customFormat="1" ht="15.75">
      <c r="A203" s="34"/>
      <c r="B203" s="30">
        <f t="shared" ref="B203:G203" si="5">B200*1.1</f>
        <v>0</v>
      </c>
      <c r="C203" s="30">
        <f t="shared" si="5"/>
        <v>935000.00000000012</v>
      </c>
      <c r="D203" s="30">
        <f t="shared" si="5"/>
        <v>935000.00000000012</v>
      </c>
      <c r="E203" s="30">
        <f t="shared" si="5"/>
        <v>935000.00000000012</v>
      </c>
      <c r="F203" s="30">
        <f t="shared" si="5"/>
        <v>935000.00000000012</v>
      </c>
      <c r="G203" s="30">
        <f t="shared" si="5"/>
        <v>330000</v>
      </c>
      <c r="H203" s="21"/>
      <c r="I203" s="21"/>
      <c r="J203" s="21"/>
    </row>
    <row r="204" spans="1:10" s="29" customFormat="1" ht="15.75">
      <c r="A204" s="34"/>
      <c r="B204" s="30"/>
      <c r="C204" s="30"/>
      <c r="D204" s="30"/>
      <c r="E204" s="30"/>
      <c r="F204" s="30"/>
      <c r="G204" s="30"/>
      <c r="H204" s="21"/>
      <c r="I204" s="21"/>
      <c r="J204" s="21"/>
    </row>
    <row r="205" spans="1:10" s="114" customFormat="1" ht="15.75">
      <c r="A205" s="116"/>
      <c r="B205" s="115"/>
      <c r="C205" s="115"/>
      <c r="D205" s="115"/>
      <c r="E205" s="115"/>
      <c r="F205" s="115"/>
      <c r="G205" s="115"/>
      <c r="H205" s="113"/>
      <c r="I205" s="113"/>
      <c r="J205" s="113"/>
    </row>
    <row r="206" spans="1:10" s="114" customFormat="1" ht="15.75">
      <c r="A206" s="116"/>
      <c r="B206" s="115"/>
      <c r="C206" s="115"/>
      <c r="D206" s="115"/>
      <c r="E206" s="115"/>
      <c r="F206" s="115"/>
      <c r="G206" s="115"/>
      <c r="H206" s="113"/>
      <c r="I206" s="113"/>
      <c r="J206" s="113"/>
    </row>
    <row r="207" spans="1:10" s="114" customFormat="1" ht="15.75">
      <c r="A207" s="116"/>
      <c r="B207" s="115"/>
      <c r="C207" s="115"/>
      <c r="D207" s="115"/>
      <c r="E207" s="115"/>
      <c r="F207" s="115"/>
      <c r="G207" s="115"/>
      <c r="H207" s="113"/>
      <c r="I207" s="113"/>
      <c r="J207" s="113"/>
    </row>
    <row r="208" spans="1:10" s="114" customFormat="1" ht="15.75">
      <c r="A208" s="116"/>
      <c r="B208" s="115"/>
      <c r="C208" s="115"/>
      <c r="D208" s="115"/>
      <c r="E208" s="115"/>
      <c r="F208" s="115"/>
      <c r="G208" s="115"/>
      <c r="H208" s="113"/>
      <c r="I208" s="113"/>
      <c r="J208" s="113"/>
    </row>
    <row r="209" spans="1:10" s="114" customFormat="1" ht="15.75">
      <c r="A209" s="116"/>
      <c r="B209" s="115"/>
      <c r="C209" s="115"/>
      <c r="D209" s="115"/>
      <c r="E209" s="115"/>
      <c r="F209" s="115"/>
      <c r="G209" s="115"/>
      <c r="H209" s="113"/>
      <c r="I209" s="113"/>
      <c r="J209" s="113"/>
    </row>
    <row r="210" spans="1:10" s="114" customFormat="1" ht="15.75">
      <c r="A210" s="116"/>
      <c r="B210" s="115"/>
      <c r="C210" s="115"/>
      <c r="D210" s="115"/>
      <c r="E210" s="115"/>
      <c r="F210" s="115"/>
      <c r="G210" s="115"/>
      <c r="H210" s="113"/>
      <c r="I210" s="113"/>
      <c r="J210" s="113"/>
    </row>
  </sheetData>
  <sheetProtection selectLockedCells="1"/>
  <mergeCells count="10">
    <mergeCell ref="H147:H149"/>
    <mergeCell ref="M154:N154"/>
    <mergeCell ref="P154:Q154"/>
    <mergeCell ref="S154:U154"/>
    <mergeCell ref="M161:N161"/>
    <mergeCell ref="M138:N138"/>
    <mergeCell ref="P138:Q138"/>
    <mergeCell ref="S138:U138"/>
    <mergeCell ref="P143:Q143"/>
    <mergeCell ref="M145:N145"/>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36:V210"/>
  <sheetViews>
    <sheetView topLeftCell="A113" zoomScale="80" zoomScaleNormal="80" workbookViewId="0">
      <selection activeCell="Q141" sqref="Q141"/>
    </sheetView>
  </sheetViews>
  <sheetFormatPr defaultRowHeight="15"/>
  <cols>
    <col min="1" max="3" width="9.28515625" style="8" bestFit="1" customWidth="1"/>
    <col min="4" max="4" width="11" style="8" bestFit="1" customWidth="1"/>
    <col min="5" max="7" width="9.28515625" style="8" bestFit="1" customWidth="1"/>
    <col min="8" max="8" width="9.140625" style="8"/>
    <col min="9" max="9" width="11" style="8" bestFit="1" customWidth="1"/>
    <col min="10" max="16" width="9.140625" style="8"/>
    <col min="17" max="17" width="11.5703125" style="8" bestFit="1" customWidth="1"/>
    <col min="18" max="16383" width="9.140625" style="8"/>
    <col min="16384" max="16384" width="11.5703125" style="8" bestFit="1" customWidth="1"/>
  </cols>
  <sheetData>
    <row r="136" spans="1:22" s="112" customFormat="1"/>
    <row r="137" spans="1:22" s="118" customFormat="1">
      <c r="L137" s="119"/>
      <c r="M137" s="119"/>
      <c r="N137" s="119"/>
      <c r="O137" s="119"/>
      <c r="P137" s="119"/>
      <c r="Q137" s="119"/>
      <c r="R137" s="119"/>
      <c r="S137" s="119"/>
      <c r="T137" s="119"/>
      <c r="U137" s="119"/>
      <c r="V137" s="119"/>
    </row>
    <row r="138" spans="1:22" s="118" customFormat="1">
      <c r="A138" s="9"/>
      <c r="B138" s="9"/>
      <c r="C138" s="9"/>
      <c r="D138" s="9"/>
      <c r="L138" s="119"/>
      <c r="M138" s="417" t="s">
        <v>137</v>
      </c>
      <c r="N138" s="417"/>
      <c r="O138" s="21"/>
      <c r="P138" s="417" t="s">
        <v>138</v>
      </c>
      <c r="Q138" s="417"/>
      <c r="R138" s="21"/>
      <c r="S138" s="417" t="s">
        <v>139</v>
      </c>
      <c r="T138" s="417"/>
      <c r="U138" s="417"/>
      <c r="V138" s="119"/>
    </row>
    <row r="139" spans="1:22" s="118" customFormat="1">
      <c r="A139" s="10"/>
      <c r="B139" s="10"/>
      <c r="C139" s="10" t="s">
        <v>140</v>
      </c>
      <c r="D139" s="10" t="s">
        <v>141</v>
      </c>
      <c r="H139" s="11" t="s">
        <v>146</v>
      </c>
      <c r="L139" s="119"/>
      <c r="M139" s="21" t="s">
        <v>142</v>
      </c>
      <c r="N139" s="21">
        <v>30</v>
      </c>
      <c r="O139" s="21"/>
      <c r="P139" s="21" t="s">
        <v>121</v>
      </c>
      <c r="Q139" s="23">
        <f>Reports!B33/1000000</f>
        <v>2.5499999999999998</v>
      </c>
      <c r="R139" s="21"/>
      <c r="S139" s="18" t="s">
        <v>143</v>
      </c>
      <c r="T139" s="18" t="s">
        <v>124</v>
      </c>
      <c r="U139" s="18" t="s">
        <v>144</v>
      </c>
      <c r="V139" s="119"/>
    </row>
    <row r="140" spans="1:22" s="118" customFormat="1">
      <c r="A140" s="10"/>
      <c r="B140" s="12" t="s">
        <v>145</v>
      </c>
      <c r="C140" s="10"/>
      <c r="D140" s="10"/>
      <c r="L140" s="119"/>
      <c r="M140" s="21" t="s">
        <v>147</v>
      </c>
      <c r="N140" s="21">
        <v>40</v>
      </c>
      <c r="O140" s="21"/>
      <c r="P140" s="21" t="s">
        <v>148</v>
      </c>
      <c r="Q140" s="26">
        <f>Reports!H33/1000000</f>
        <v>0</v>
      </c>
      <c r="R140" s="21"/>
      <c r="S140" s="21" t="s">
        <v>149</v>
      </c>
      <c r="T140" s="23">
        <f>U140*$T$150</f>
        <v>0</v>
      </c>
      <c r="U140" s="21">
        <v>0</v>
      </c>
      <c r="V140" s="119"/>
    </row>
    <row r="141" spans="1:22" s="118" customFormat="1">
      <c r="A141" s="10"/>
      <c r="B141" s="13" t="s">
        <v>150</v>
      </c>
      <c r="C141" s="10"/>
      <c r="D141" s="10"/>
      <c r="L141" s="119"/>
      <c r="M141" s="21" t="s">
        <v>151</v>
      </c>
      <c r="N141" s="21">
        <v>30</v>
      </c>
      <c r="O141" s="21"/>
      <c r="P141" s="21" t="s">
        <v>152</v>
      </c>
      <c r="Q141" s="24">
        <f>+Q140/Q139</f>
        <v>0</v>
      </c>
      <c r="R141" s="21"/>
      <c r="S141" s="21" t="s">
        <v>153</v>
      </c>
      <c r="T141" s="23">
        <f t="shared" ref="T141:T149" si="0">U141*$T$150</f>
        <v>0.255</v>
      </c>
      <c r="U141" s="21">
        <v>0.1</v>
      </c>
      <c r="V141" s="119"/>
    </row>
    <row r="142" spans="1:22" s="118" customFormat="1">
      <c r="A142" s="10"/>
      <c r="B142" s="13" t="s">
        <v>154</v>
      </c>
      <c r="C142" s="10"/>
      <c r="D142" s="10"/>
      <c r="L142" s="119"/>
      <c r="M142" s="21" t="s">
        <v>155</v>
      </c>
      <c r="N142" s="21">
        <v>30</v>
      </c>
      <c r="O142" s="21"/>
      <c r="P142" s="21" t="s">
        <v>141</v>
      </c>
      <c r="Q142" s="21">
        <f>Q141*100-0.5</f>
        <v>-0.5</v>
      </c>
      <c r="R142" s="21"/>
      <c r="S142" s="21" t="s">
        <v>156</v>
      </c>
      <c r="T142" s="23">
        <f t="shared" si="0"/>
        <v>0.51</v>
      </c>
      <c r="U142" s="21">
        <v>0.2</v>
      </c>
      <c r="V142" s="119"/>
    </row>
    <row r="143" spans="1:22" s="118" customFormat="1">
      <c r="A143" s="10"/>
      <c r="B143" s="14" t="s">
        <v>157</v>
      </c>
      <c r="C143" s="10"/>
      <c r="D143" s="10"/>
      <c r="H143" s="11" t="s">
        <v>160</v>
      </c>
      <c r="L143" s="119"/>
      <c r="M143" s="19" t="s">
        <v>62</v>
      </c>
      <c r="N143" s="19">
        <f>SUM(N139:N142)</f>
        <v>130</v>
      </c>
      <c r="O143" s="21"/>
      <c r="P143" s="418"/>
      <c r="Q143" s="418"/>
      <c r="R143" s="21"/>
      <c r="S143" s="21" t="s">
        <v>158</v>
      </c>
      <c r="T143" s="23">
        <f t="shared" si="0"/>
        <v>0.7649999999999999</v>
      </c>
      <c r="U143" s="21">
        <v>0.3</v>
      </c>
      <c r="V143" s="119"/>
    </row>
    <row r="144" spans="1:22" s="118" customFormat="1">
      <c r="A144" s="10"/>
      <c r="B144" s="13" t="s">
        <v>159</v>
      </c>
      <c r="C144" s="10"/>
      <c r="D144" s="10"/>
      <c r="L144" s="119"/>
      <c r="M144" s="21"/>
      <c r="N144" s="21"/>
      <c r="O144" s="21"/>
      <c r="P144" s="21"/>
      <c r="Q144" s="21"/>
      <c r="R144" s="21"/>
      <c r="S144" s="21" t="s">
        <v>161</v>
      </c>
      <c r="T144" s="23">
        <f t="shared" si="0"/>
        <v>1.02</v>
      </c>
      <c r="U144" s="21">
        <v>0.4</v>
      </c>
      <c r="V144" s="119"/>
    </row>
    <row r="145" spans="1:22" s="118" customFormat="1">
      <c r="A145" s="15"/>
      <c r="B145" s="15"/>
      <c r="C145" s="15"/>
      <c r="D145" s="15"/>
      <c r="L145" s="119"/>
      <c r="M145" s="417" t="s">
        <v>137</v>
      </c>
      <c r="N145" s="417"/>
      <c r="O145" s="21"/>
      <c r="P145" s="21"/>
      <c r="Q145" s="27">
        <f ca="1">Q140/Q156</f>
        <v>0</v>
      </c>
      <c r="R145" s="21"/>
      <c r="S145" s="21" t="s">
        <v>162</v>
      </c>
      <c r="T145" s="23">
        <f t="shared" si="0"/>
        <v>1.2749999999999999</v>
      </c>
      <c r="U145" s="21">
        <v>0.5</v>
      </c>
      <c r="V145" s="119"/>
    </row>
    <row r="146" spans="1:22" s="118" customFormat="1">
      <c r="L146" s="119"/>
      <c r="M146" s="21" t="s">
        <v>124</v>
      </c>
      <c r="N146" s="21">
        <f>Q142</f>
        <v>-0.5</v>
      </c>
      <c r="O146" s="21"/>
      <c r="P146" s="21"/>
      <c r="Q146" s="20">
        <f ca="1">TODAY()</f>
        <v>43074</v>
      </c>
      <c r="R146" s="21"/>
      <c r="S146" s="21" t="s">
        <v>163</v>
      </c>
      <c r="T146" s="23">
        <f t="shared" si="0"/>
        <v>1.5299999999999998</v>
      </c>
      <c r="U146" s="21">
        <v>0.6</v>
      </c>
      <c r="V146" s="119"/>
    </row>
    <row r="147" spans="1:22" s="118" customFormat="1">
      <c r="H147" s="419" t="s">
        <v>172</v>
      </c>
      <c r="L147" s="119"/>
      <c r="M147" s="21" t="s">
        <v>126</v>
      </c>
      <c r="N147" s="21">
        <v>1</v>
      </c>
      <c r="O147" s="21"/>
      <c r="P147" s="21"/>
      <c r="Q147" s="21">
        <f ca="1">EOMONTH(TODAY(),0)</f>
        <v>43100</v>
      </c>
      <c r="R147" s="21"/>
      <c r="S147" s="21" t="s">
        <v>164</v>
      </c>
      <c r="T147" s="23">
        <f t="shared" si="0"/>
        <v>1.7849999999999997</v>
      </c>
      <c r="U147" s="21">
        <v>0.7</v>
      </c>
      <c r="V147" s="119"/>
    </row>
    <row r="148" spans="1:22" s="118" customFormat="1" ht="15" customHeight="1">
      <c r="H148" s="419"/>
      <c r="L148" s="119"/>
      <c r="M148" s="21" t="s">
        <v>165</v>
      </c>
      <c r="N148" s="21">
        <f>SUM(N139:N142)-N146-N147</f>
        <v>129.5</v>
      </c>
      <c r="O148" s="21"/>
      <c r="P148" s="21"/>
      <c r="Q148" s="21">
        <f ca="1">Q147-Q146</f>
        <v>26</v>
      </c>
      <c r="R148" s="21"/>
      <c r="S148" s="21" t="s">
        <v>166</v>
      </c>
      <c r="T148" s="23">
        <f t="shared" si="0"/>
        <v>2.04</v>
      </c>
      <c r="U148" s="21">
        <v>0.8</v>
      </c>
      <c r="V148" s="119"/>
    </row>
    <row r="149" spans="1:22" s="118" customFormat="1">
      <c r="H149" s="419"/>
      <c r="L149" s="119"/>
      <c r="M149" s="19" t="s">
        <v>62</v>
      </c>
      <c r="N149" s="19">
        <f>SUM(N146:N148)</f>
        <v>130</v>
      </c>
      <c r="O149" s="21"/>
      <c r="P149" s="21"/>
      <c r="Q149" s="28">
        <f ca="1">(Q139/Reports!F1)*(Q148)</f>
        <v>2.1387096774193544</v>
      </c>
      <c r="R149" s="21"/>
      <c r="S149" s="21" t="s">
        <v>167</v>
      </c>
      <c r="T149" s="23">
        <f t="shared" si="0"/>
        <v>2.2949999999999999</v>
      </c>
      <c r="U149" s="21">
        <v>0.9</v>
      </c>
      <c r="V149" s="119"/>
    </row>
    <row r="150" spans="1:22" s="118" customFormat="1">
      <c r="L150" s="119"/>
      <c r="M150" s="21"/>
      <c r="N150" s="21"/>
      <c r="O150" s="21"/>
      <c r="P150" s="21"/>
      <c r="Q150" s="21"/>
      <c r="R150" s="21"/>
      <c r="S150" s="21" t="s">
        <v>168</v>
      </c>
      <c r="T150" s="23">
        <f>Q139</f>
        <v>2.5499999999999998</v>
      </c>
      <c r="U150" s="21">
        <v>1</v>
      </c>
      <c r="V150" s="119"/>
    </row>
    <row r="151" spans="1:22" s="118" customFormat="1">
      <c r="L151" s="119"/>
      <c r="M151" s="21"/>
      <c r="N151" s="21"/>
      <c r="O151" s="21"/>
      <c r="P151" s="21"/>
      <c r="Q151" s="21"/>
      <c r="R151" s="21"/>
      <c r="S151" s="21"/>
      <c r="T151" s="21"/>
      <c r="U151" s="21"/>
      <c r="V151" s="119"/>
    </row>
    <row r="152" spans="1:22" s="118" customFormat="1">
      <c r="L152" s="119"/>
      <c r="M152" s="21"/>
      <c r="N152" s="21"/>
      <c r="O152" s="21"/>
      <c r="P152" s="21"/>
      <c r="Q152" s="21"/>
      <c r="R152" s="21"/>
      <c r="S152" s="21"/>
      <c r="T152" s="21"/>
      <c r="U152" s="21"/>
      <c r="V152" s="119"/>
    </row>
    <row r="153" spans="1:22" s="118" customFormat="1">
      <c r="L153" s="119"/>
      <c r="M153" s="21"/>
      <c r="N153" s="21"/>
      <c r="O153" s="21"/>
      <c r="P153" s="21"/>
      <c r="Q153" s="21"/>
      <c r="R153" s="21"/>
      <c r="S153" s="21"/>
      <c r="T153" s="21"/>
      <c r="U153" s="21"/>
      <c r="V153" s="119"/>
    </row>
    <row r="154" spans="1:22" s="118" customFormat="1">
      <c r="L154" s="119"/>
      <c r="M154" s="417" t="s">
        <v>137</v>
      </c>
      <c r="N154" s="417"/>
      <c r="O154" s="21"/>
      <c r="P154" s="417" t="s">
        <v>138</v>
      </c>
      <c r="Q154" s="417"/>
      <c r="R154" s="21"/>
      <c r="S154" s="417" t="s">
        <v>139</v>
      </c>
      <c r="T154" s="417"/>
      <c r="U154" s="417"/>
      <c r="V154" s="119"/>
    </row>
    <row r="155" spans="1:22" s="118" customFormat="1">
      <c r="L155" s="119"/>
      <c r="M155" s="21" t="s">
        <v>142</v>
      </c>
      <c r="N155" s="21">
        <v>30</v>
      </c>
      <c r="O155" s="21"/>
      <c r="P155" s="21" t="s">
        <v>121</v>
      </c>
      <c r="Q155" s="23">
        <f>Q139</f>
        <v>2.5499999999999998</v>
      </c>
      <c r="R155" s="21"/>
      <c r="S155" s="18" t="s">
        <v>143</v>
      </c>
      <c r="T155" s="18" t="s">
        <v>124</v>
      </c>
      <c r="U155" s="18" t="s">
        <v>144</v>
      </c>
      <c r="V155" s="119"/>
    </row>
    <row r="156" spans="1:22" s="118" customFormat="1">
      <c r="L156" s="119"/>
      <c r="M156" s="21" t="s">
        <v>169</v>
      </c>
      <c r="N156" s="21">
        <v>40</v>
      </c>
      <c r="O156" s="21"/>
      <c r="P156" s="21" t="s">
        <v>170</v>
      </c>
      <c r="Q156" s="26">
        <f ca="1">(Q139/Reports!F1)*(Reports!F1-Q148)</f>
        <v>0.41129032258064513</v>
      </c>
      <c r="R156" s="21"/>
      <c r="S156" s="21" t="s">
        <v>149</v>
      </c>
      <c r="T156" s="25">
        <f t="shared" ref="T156:T165" si="1">+$T$30*U156</f>
        <v>0</v>
      </c>
      <c r="U156" s="21">
        <v>0</v>
      </c>
      <c r="V156" s="119"/>
    </row>
    <row r="157" spans="1:22" s="118" customFormat="1">
      <c r="L157" s="119"/>
      <c r="M157" s="21" t="s">
        <v>151</v>
      </c>
      <c r="N157" s="21">
        <v>30</v>
      </c>
      <c r="O157" s="21"/>
      <c r="P157" s="21" t="s">
        <v>152</v>
      </c>
      <c r="Q157" s="24">
        <f ca="1">+Q156/Q155</f>
        <v>0.16129032258064516</v>
      </c>
      <c r="R157" s="21"/>
      <c r="S157" s="21" t="s">
        <v>153</v>
      </c>
      <c r="T157" s="25">
        <f t="shared" si="1"/>
        <v>0</v>
      </c>
      <c r="U157" s="21">
        <v>0.1</v>
      </c>
      <c r="V157" s="119"/>
    </row>
    <row r="158" spans="1:22" s="118" customFormat="1">
      <c r="L158" s="119"/>
      <c r="M158" s="21" t="s">
        <v>155</v>
      </c>
      <c r="N158" s="21">
        <v>30</v>
      </c>
      <c r="O158" s="21"/>
      <c r="P158" s="21" t="s">
        <v>141</v>
      </c>
      <c r="Q158" s="21">
        <f ca="1">Q157*100-0.5</f>
        <v>15.629032258064516</v>
      </c>
      <c r="R158" s="21"/>
      <c r="S158" s="21" t="s">
        <v>156</v>
      </c>
      <c r="T158" s="25">
        <f t="shared" si="1"/>
        <v>0</v>
      </c>
      <c r="U158" s="21">
        <v>0.2</v>
      </c>
      <c r="V158" s="119"/>
    </row>
    <row r="159" spans="1:22" s="118" customFormat="1">
      <c r="L159" s="119"/>
      <c r="M159" s="19" t="s">
        <v>62</v>
      </c>
      <c r="N159" s="19">
        <f>SUM(N155:N158)</f>
        <v>130</v>
      </c>
      <c r="O159" s="21"/>
      <c r="P159" s="22"/>
      <c r="Q159" s="22"/>
      <c r="R159" s="21"/>
      <c r="S159" s="21" t="s">
        <v>158</v>
      </c>
      <c r="T159" s="25">
        <f t="shared" si="1"/>
        <v>0</v>
      </c>
      <c r="U159" s="21">
        <v>0.3</v>
      </c>
      <c r="V159" s="119"/>
    </row>
    <row r="160" spans="1:22" s="118" customFormat="1">
      <c r="L160" s="119"/>
      <c r="M160" s="21"/>
      <c r="N160" s="21"/>
      <c r="O160" s="21"/>
      <c r="P160" s="21"/>
      <c r="Q160" s="21"/>
      <c r="R160" s="21"/>
      <c r="S160" s="21" t="s">
        <v>161</v>
      </c>
      <c r="T160" s="25">
        <f t="shared" si="1"/>
        <v>0</v>
      </c>
      <c r="U160" s="21">
        <v>0.4</v>
      </c>
      <c r="V160" s="119"/>
    </row>
    <row r="161" spans="1:22" s="118" customFormat="1">
      <c r="L161" s="119"/>
      <c r="M161" s="417" t="s">
        <v>171</v>
      </c>
      <c r="N161" s="417"/>
      <c r="O161" s="21"/>
      <c r="P161" s="21"/>
      <c r="Q161" s="21"/>
      <c r="R161" s="21"/>
      <c r="S161" s="21" t="s">
        <v>162</v>
      </c>
      <c r="T161" s="25">
        <f t="shared" si="1"/>
        <v>0</v>
      </c>
      <c r="U161" s="21">
        <v>0.5</v>
      </c>
      <c r="V161" s="119"/>
    </row>
    <row r="162" spans="1:22" s="118" customFormat="1">
      <c r="L162" s="119"/>
      <c r="M162" s="21" t="s">
        <v>124</v>
      </c>
      <c r="N162" s="21">
        <f ca="1">Q158</f>
        <v>15.629032258064516</v>
      </c>
      <c r="O162" s="21"/>
      <c r="P162" s="21"/>
      <c r="Q162" s="21"/>
      <c r="R162" s="21"/>
      <c r="S162" s="21" t="s">
        <v>163</v>
      </c>
      <c r="T162" s="25">
        <f t="shared" si="1"/>
        <v>0</v>
      </c>
      <c r="U162" s="21">
        <v>0.6</v>
      </c>
      <c r="V162" s="119"/>
    </row>
    <row r="163" spans="1:22" s="118" customFormat="1">
      <c r="L163" s="119"/>
      <c r="M163" s="21" t="s">
        <v>126</v>
      </c>
      <c r="N163" s="21">
        <v>1</v>
      </c>
      <c r="O163" s="21"/>
      <c r="P163" s="21"/>
      <c r="Q163" s="21"/>
      <c r="R163" s="21"/>
      <c r="S163" s="21" t="s">
        <v>164</v>
      </c>
      <c r="T163" s="25">
        <f t="shared" si="1"/>
        <v>0</v>
      </c>
      <c r="U163" s="21">
        <v>0.7</v>
      </c>
      <c r="V163" s="119"/>
    </row>
    <row r="164" spans="1:22" s="118" customFormat="1">
      <c r="L164" s="119"/>
      <c r="M164" s="21" t="s">
        <v>165</v>
      </c>
      <c r="N164" s="21">
        <f ca="1">SUM(N155:N158)-N162-N163</f>
        <v>113.37096774193549</v>
      </c>
      <c r="O164" s="21"/>
      <c r="P164" s="21"/>
      <c r="Q164" s="21"/>
      <c r="R164" s="21"/>
      <c r="S164" s="21" t="s">
        <v>166</v>
      </c>
      <c r="T164" s="25">
        <f t="shared" si="1"/>
        <v>0</v>
      </c>
      <c r="U164" s="21">
        <v>0.8</v>
      </c>
      <c r="V164" s="119"/>
    </row>
    <row r="165" spans="1:22" s="118" customFormat="1">
      <c r="L165" s="119"/>
      <c r="M165" s="19" t="s">
        <v>62</v>
      </c>
      <c r="N165" s="19">
        <f ca="1">SUM(N162:N164)</f>
        <v>130</v>
      </c>
      <c r="O165" s="21"/>
      <c r="P165" s="21"/>
      <c r="Q165" s="21"/>
      <c r="R165" s="21"/>
      <c r="S165" s="21" t="s">
        <v>167</v>
      </c>
      <c r="T165" s="25">
        <f t="shared" si="1"/>
        <v>0</v>
      </c>
      <c r="U165" s="21">
        <v>0.9</v>
      </c>
      <c r="V165" s="119"/>
    </row>
    <row r="166" spans="1:22" s="118" customFormat="1">
      <c r="L166" s="119"/>
      <c r="M166" s="21"/>
      <c r="N166" s="21"/>
      <c r="O166" s="21"/>
      <c r="P166" s="21"/>
      <c r="Q166" s="21"/>
      <c r="R166" s="21"/>
      <c r="S166" s="21" t="s">
        <v>168</v>
      </c>
      <c r="T166" s="25">
        <f>Q155</f>
        <v>2.5499999999999998</v>
      </c>
      <c r="U166" s="21">
        <v>1</v>
      </c>
      <c r="V166" s="119"/>
    </row>
    <row r="167" spans="1:22" s="118" customFormat="1">
      <c r="L167" s="119"/>
      <c r="M167" s="119"/>
      <c r="N167" s="119"/>
      <c r="O167" s="119"/>
      <c r="P167" s="119"/>
      <c r="Q167" s="119"/>
      <c r="R167" s="119"/>
      <c r="S167" s="119"/>
      <c r="T167" s="119"/>
      <c r="U167" s="119"/>
      <c r="V167" s="119"/>
    </row>
    <row r="168" spans="1:22" s="117" customFormat="1"/>
    <row r="169" spans="1:22" s="117" customFormat="1"/>
    <row r="170" spans="1:22" s="117" customFormat="1"/>
    <row r="171" spans="1:22" s="29" customFormat="1"/>
    <row r="172" spans="1:22" s="33" customFormat="1" ht="15.75">
      <c r="A172" s="30" t="str">
        <f>Reports!A59</f>
        <v>جرجس رزق</v>
      </c>
      <c r="B172" s="30"/>
      <c r="C172" s="30" t="str">
        <f>Reports!A59</f>
        <v>جرجس رزق</v>
      </c>
      <c r="D172" s="30"/>
      <c r="E172" s="31"/>
      <c r="F172" s="30" t="str">
        <f>Reports!A60</f>
        <v>معتز محمود</v>
      </c>
      <c r="G172" s="30"/>
      <c r="H172" s="30" t="str">
        <f>Reports!A60</f>
        <v>معتز محمود</v>
      </c>
      <c r="I172" s="30"/>
      <c r="J172" s="32"/>
    </row>
    <row r="173" spans="1:22" s="33" customFormat="1" ht="15.75">
      <c r="A173" s="34" t="s">
        <v>123</v>
      </c>
      <c r="B173" s="30">
        <v>0</v>
      </c>
      <c r="C173" s="34" t="s">
        <v>124</v>
      </c>
      <c r="D173" s="30">
        <f>Reports!H59</f>
        <v>0</v>
      </c>
      <c r="E173" s="31"/>
      <c r="F173" s="34" t="s">
        <v>123</v>
      </c>
      <c r="G173" s="30">
        <v>0</v>
      </c>
      <c r="H173" s="34" t="s">
        <v>124</v>
      </c>
      <c r="I173" s="30">
        <f>Reports!H60</f>
        <v>0</v>
      </c>
      <c r="J173" s="32"/>
    </row>
    <row r="174" spans="1:22" s="33" customFormat="1" ht="15.75">
      <c r="A174" s="34" t="s">
        <v>125</v>
      </c>
      <c r="B174" s="30">
        <f>B177/3</f>
        <v>283333.33333333331</v>
      </c>
      <c r="C174" s="34" t="s">
        <v>126</v>
      </c>
      <c r="D174" s="30">
        <f>B177/60</f>
        <v>14166.666666666666</v>
      </c>
      <c r="E174" s="31"/>
      <c r="F174" s="34" t="s">
        <v>125</v>
      </c>
      <c r="G174" s="30">
        <f>G177/3</f>
        <v>283333.33333333331</v>
      </c>
      <c r="H174" s="34" t="s">
        <v>126</v>
      </c>
      <c r="I174" s="30">
        <f>G177/60</f>
        <v>14166.666666666666</v>
      </c>
      <c r="J174" s="32"/>
    </row>
    <row r="175" spans="1:22" s="33" customFormat="1" ht="15.75">
      <c r="A175" s="34" t="s">
        <v>127</v>
      </c>
      <c r="B175" s="30">
        <f>B177/3</f>
        <v>283333.33333333331</v>
      </c>
      <c r="C175" s="34" t="s">
        <v>128</v>
      </c>
      <c r="D175" s="30">
        <f>(B177*2)-D173-D174</f>
        <v>1685833.3333333333</v>
      </c>
      <c r="E175" s="31"/>
      <c r="F175" s="34" t="s">
        <v>127</v>
      </c>
      <c r="G175" s="30">
        <f>G177/3</f>
        <v>283333.33333333331</v>
      </c>
      <c r="H175" s="34" t="s">
        <v>128</v>
      </c>
      <c r="I175" s="30">
        <f>(G177*2)-I173-I174</f>
        <v>1685833.3333333333</v>
      </c>
      <c r="J175" s="32"/>
    </row>
    <row r="176" spans="1:22" s="33" customFormat="1" ht="15.75">
      <c r="A176" s="34" t="s">
        <v>129</v>
      </c>
      <c r="B176" s="30">
        <f>B177/3</f>
        <v>283333.33333333331</v>
      </c>
      <c r="C176" s="31"/>
      <c r="D176" s="31"/>
      <c r="E176" s="31"/>
      <c r="F176" s="34" t="s">
        <v>129</v>
      </c>
      <c r="G176" s="30">
        <f>G177/3</f>
        <v>283333.33333333331</v>
      </c>
      <c r="H176" s="31"/>
      <c r="I176" s="31"/>
      <c r="J176" s="32"/>
    </row>
    <row r="177" spans="1:10" s="33" customFormat="1" ht="15.75">
      <c r="A177" s="34" t="s">
        <v>128</v>
      </c>
      <c r="B177" s="30">
        <f>Reports!B59</f>
        <v>850000</v>
      </c>
      <c r="C177" s="31"/>
      <c r="D177" s="31"/>
      <c r="E177" s="31"/>
      <c r="F177" s="34" t="s">
        <v>128</v>
      </c>
      <c r="G177" s="30">
        <f>Reports!B60</f>
        <v>850000</v>
      </c>
      <c r="H177" s="31"/>
      <c r="I177" s="31"/>
      <c r="J177" s="32"/>
    </row>
    <row r="178" spans="1:10" s="33" customFormat="1" ht="15.75">
      <c r="A178" s="31"/>
      <c r="B178" s="31"/>
      <c r="C178" s="31"/>
      <c r="D178" s="31"/>
      <c r="E178" s="31"/>
      <c r="F178" s="31"/>
      <c r="G178" s="31"/>
      <c r="H178" s="31"/>
      <c r="I178" s="31"/>
      <c r="J178" s="32"/>
    </row>
    <row r="179" spans="1:10" s="33" customFormat="1" ht="15.75">
      <c r="A179" s="31"/>
      <c r="B179" s="31"/>
      <c r="C179" s="31"/>
      <c r="D179" s="31"/>
      <c r="E179" s="31"/>
      <c r="F179" s="31"/>
      <c r="G179" s="31"/>
      <c r="H179" s="31"/>
      <c r="I179" s="31"/>
      <c r="J179" s="32"/>
    </row>
    <row r="180" spans="1:10" s="33" customFormat="1" ht="15.75">
      <c r="A180" s="30" t="str">
        <f>Reports!A61</f>
        <v>احمد شديد</v>
      </c>
      <c r="B180" s="30"/>
      <c r="C180" s="30" t="str">
        <f>Reports!A61</f>
        <v>احمد شديد</v>
      </c>
      <c r="D180" s="30"/>
      <c r="E180" s="31"/>
      <c r="F180" s="30" t="str">
        <f>Reports!A62</f>
        <v>رامى عزت</v>
      </c>
      <c r="G180" s="30"/>
      <c r="H180" s="30" t="str">
        <f>Reports!A62</f>
        <v>رامى عزت</v>
      </c>
      <c r="I180" s="30"/>
      <c r="J180" s="32"/>
    </row>
    <row r="181" spans="1:10" s="33" customFormat="1" ht="15.75">
      <c r="A181" s="34" t="s">
        <v>123</v>
      </c>
      <c r="B181" s="30">
        <v>0</v>
      </c>
      <c r="C181" s="34" t="s">
        <v>124</v>
      </c>
      <c r="D181" s="30">
        <f>Reports!H61</f>
        <v>0</v>
      </c>
      <c r="E181" s="31"/>
      <c r="F181" s="34" t="s">
        <v>123</v>
      </c>
      <c r="G181" s="30">
        <v>0</v>
      </c>
      <c r="H181" s="34" t="s">
        <v>124</v>
      </c>
      <c r="I181" s="30">
        <f>Reports!H62</f>
        <v>0</v>
      </c>
      <c r="J181" s="32"/>
    </row>
    <row r="182" spans="1:10" s="33" customFormat="1" ht="15.75">
      <c r="A182" s="34" t="s">
        <v>125</v>
      </c>
      <c r="B182" s="30">
        <f>B185/3</f>
        <v>283333.33333333331</v>
      </c>
      <c r="C182" s="34" t="s">
        <v>126</v>
      </c>
      <c r="D182" s="30">
        <f>B185/60</f>
        <v>14166.666666666666</v>
      </c>
      <c r="E182" s="31"/>
      <c r="F182" s="34" t="s">
        <v>125</v>
      </c>
      <c r="G182" s="30">
        <f>G185/3</f>
        <v>0</v>
      </c>
      <c r="H182" s="34" t="s">
        <v>126</v>
      </c>
      <c r="I182" s="30">
        <f>G185/60</f>
        <v>0</v>
      </c>
      <c r="J182" s="32"/>
    </row>
    <row r="183" spans="1:10" s="33" customFormat="1" ht="15.75">
      <c r="A183" s="34" t="s">
        <v>127</v>
      </c>
      <c r="B183" s="30">
        <f>B185/3</f>
        <v>283333.33333333331</v>
      </c>
      <c r="C183" s="34" t="s">
        <v>128</v>
      </c>
      <c r="D183" s="30">
        <f>(B185*2)-D181-D182</f>
        <v>1685833.3333333333</v>
      </c>
      <c r="E183" s="31"/>
      <c r="F183" s="34" t="s">
        <v>127</v>
      </c>
      <c r="G183" s="30">
        <f>G185/3</f>
        <v>0</v>
      </c>
      <c r="H183" s="34" t="s">
        <v>128</v>
      </c>
      <c r="I183" s="30">
        <f>(G185*2)-I181-I182</f>
        <v>0</v>
      </c>
      <c r="J183" s="32"/>
    </row>
    <row r="184" spans="1:10" s="33" customFormat="1" ht="15.75">
      <c r="A184" s="34" t="s">
        <v>129</v>
      </c>
      <c r="B184" s="30">
        <f>B185/3</f>
        <v>283333.33333333331</v>
      </c>
      <c r="C184" s="31"/>
      <c r="D184" s="31"/>
      <c r="E184" s="31"/>
      <c r="F184" s="34" t="s">
        <v>129</v>
      </c>
      <c r="G184" s="30">
        <f>G185/3</f>
        <v>0</v>
      </c>
      <c r="H184" s="31"/>
      <c r="I184" s="31"/>
      <c r="J184" s="32"/>
    </row>
    <row r="185" spans="1:10" s="33" customFormat="1" ht="15.75">
      <c r="A185" s="34" t="s">
        <v>128</v>
      </c>
      <c r="B185" s="30">
        <f>Reports!B61</f>
        <v>850000</v>
      </c>
      <c r="C185" s="31"/>
      <c r="D185" s="31"/>
      <c r="E185" s="31"/>
      <c r="F185" s="34" t="s">
        <v>128</v>
      </c>
      <c r="G185" s="30">
        <f>Reports!B62</f>
        <v>0</v>
      </c>
      <c r="H185" s="31"/>
      <c r="I185" s="31"/>
      <c r="J185" s="32"/>
    </row>
    <row r="186" spans="1:10" s="33" customFormat="1" ht="15.75">
      <c r="A186" s="31"/>
      <c r="B186" s="31"/>
      <c r="C186" s="31"/>
      <c r="D186" s="31"/>
      <c r="E186" s="31"/>
      <c r="F186" s="31"/>
      <c r="G186" s="31"/>
      <c r="H186" s="31"/>
      <c r="I186" s="31"/>
      <c r="J186" s="32"/>
    </row>
    <row r="187" spans="1:10" s="33" customFormat="1" ht="15.75">
      <c r="A187" s="31"/>
      <c r="B187" s="31"/>
      <c r="C187" s="31"/>
      <c r="D187" s="31"/>
      <c r="E187" s="31"/>
      <c r="F187" s="31"/>
      <c r="G187" s="31"/>
      <c r="H187" s="31"/>
      <c r="I187" s="31"/>
      <c r="J187" s="32"/>
    </row>
    <row r="188" spans="1:10" s="33" customFormat="1" ht="15.75">
      <c r="A188" s="30">
        <f>Reports!A63</f>
        <v>0</v>
      </c>
      <c r="B188" s="30"/>
      <c r="C188" s="30">
        <f>Reports!A63</f>
        <v>0</v>
      </c>
      <c r="D188" s="30"/>
      <c r="E188" s="31"/>
      <c r="F188" s="31"/>
      <c r="G188" s="31"/>
      <c r="H188" s="31"/>
      <c r="I188" s="31"/>
      <c r="J188" s="32"/>
    </row>
    <row r="189" spans="1:10" s="33" customFormat="1" ht="15.75">
      <c r="A189" s="34" t="s">
        <v>123</v>
      </c>
      <c r="B189" s="30">
        <v>0</v>
      </c>
      <c r="C189" s="34" t="s">
        <v>124</v>
      </c>
      <c r="D189" s="30">
        <f>Reports!H63</f>
        <v>0</v>
      </c>
      <c r="E189" s="31"/>
      <c r="F189" s="31"/>
      <c r="G189" s="31"/>
      <c r="H189" s="31"/>
      <c r="I189" s="31"/>
      <c r="J189" s="32"/>
    </row>
    <row r="190" spans="1:10" s="33" customFormat="1" ht="15.75">
      <c r="A190" s="34" t="s">
        <v>125</v>
      </c>
      <c r="B190" s="30">
        <f>B193/3</f>
        <v>0</v>
      </c>
      <c r="C190" s="34" t="s">
        <v>126</v>
      </c>
      <c r="D190" s="30">
        <f>B193/60</f>
        <v>0</v>
      </c>
      <c r="E190" s="31"/>
      <c r="F190" s="31"/>
      <c r="G190" s="31"/>
      <c r="H190" s="31"/>
      <c r="I190" s="31"/>
      <c r="J190" s="32"/>
    </row>
    <row r="191" spans="1:10" s="33" customFormat="1" ht="15.75">
      <c r="A191" s="34" t="s">
        <v>127</v>
      </c>
      <c r="B191" s="30">
        <f>B193/3</f>
        <v>0</v>
      </c>
      <c r="C191" s="34" t="s">
        <v>128</v>
      </c>
      <c r="D191" s="30">
        <f>(B193*2)-D189-D190</f>
        <v>0</v>
      </c>
      <c r="E191" s="31"/>
      <c r="F191" s="31"/>
      <c r="G191" s="31"/>
      <c r="H191" s="31"/>
      <c r="I191" s="31"/>
      <c r="J191" s="32"/>
    </row>
    <row r="192" spans="1:10" s="33" customFormat="1" ht="15.75">
      <c r="A192" s="34" t="s">
        <v>129</v>
      </c>
      <c r="B192" s="30">
        <f>B193/3</f>
        <v>0</v>
      </c>
      <c r="C192" s="31"/>
      <c r="D192" s="31"/>
      <c r="E192" s="31"/>
      <c r="F192" s="31"/>
      <c r="G192" s="31"/>
      <c r="H192" s="31"/>
      <c r="I192" s="31"/>
      <c r="J192" s="32"/>
    </row>
    <row r="193" spans="1:10" s="33" customFormat="1" ht="15.75">
      <c r="A193" s="34" t="s">
        <v>128</v>
      </c>
      <c r="B193" s="30">
        <f>Reports!B63</f>
        <v>0</v>
      </c>
      <c r="C193" s="31"/>
      <c r="D193" s="31"/>
      <c r="E193" s="31"/>
      <c r="F193" s="31"/>
      <c r="G193" s="31"/>
      <c r="H193" s="31"/>
      <c r="I193" s="31"/>
      <c r="J193" s="32"/>
    </row>
    <row r="194" spans="1:10" s="33" customFormat="1" ht="15.75">
      <c r="A194" s="31"/>
      <c r="B194" s="35"/>
      <c r="C194" s="31"/>
      <c r="D194" s="35"/>
      <c r="E194" s="31"/>
      <c r="F194" s="31"/>
      <c r="G194" s="35"/>
      <c r="H194" s="31"/>
      <c r="I194" s="35"/>
      <c r="J194" s="31"/>
    </row>
    <row r="195" spans="1:10" s="29" customFormat="1">
      <c r="A195" s="21"/>
      <c r="B195" s="21"/>
      <c r="C195" s="21"/>
      <c r="D195" s="21"/>
      <c r="E195" s="21"/>
      <c r="F195" s="21"/>
      <c r="G195" s="21"/>
      <c r="H195" s="21"/>
      <c r="I195" s="21"/>
      <c r="J195" s="21"/>
    </row>
    <row r="196" spans="1:10" s="29" customFormat="1" ht="15.75">
      <c r="A196" s="34"/>
      <c r="B196" s="30" t="str">
        <f>Reports!A58</f>
        <v>كيرلس هانى</v>
      </c>
      <c r="C196" s="30" t="str">
        <f>Reports!A59</f>
        <v>جرجس رزق</v>
      </c>
      <c r="D196" s="30" t="str">
        <f>Reports!A60</f>
        <v>معتز محمود</v>
      </c>
      <c r="E196" s="30" t="str">
        <f>Reports!A61</f>
        <v>احمد شديد</v>
      </c>
      <c r="F196" s="30" t="str">
        <f>Reports!A62</f>
        <v>رامى عزت</v>
      </c>
      <c r="G196" s="30">
        <f>Reports!A63</f>
        <v>0</v>
      </c>
      <c r="H196" s="21"/>
      <c r="I196" s="21"/>
      <c r="J196" s="21"/>
    </row>
    <row r="197" spans="1:10" s="29" customFormat="1" ht="15.75">
      <c r="A197" s="34" t="s">
        <v>130</v>
      </c>
      <c r="B197" s="30">
        <f t="shared" ref="B197:G197" si="2">B203*25%</f>
        <v>0</v>
      </c>
      <c r="C197" s="30">
        <f t="shared" si="2"/>
        <v>233750.00000000003</v>
      </c>
      <c r="D197" s="30">
        <f t="shared" si="2"/>
        <v>233750.00000000003</v>
      </c>
      <c r="E197" s="30">
        <f t="shared" si="2"/>
        <v>233750.00000000003</v>
      </c>
      <c r="F197" s="30">
        <f t="shared" si="2"/>
        <v>0</v>
      </c>
      <c r="G197" s="30">
        <f t="shared" si="2"/>
        <v>0</v>
      </c>
      <c r="H197" s="21"/>
      <c r="I197" s="21"/>
      <c r="J197" s="21"/>
    </row>
    <row r="198" spans="1:10" s="29" customFormat="1" ht="15.75">
      <c r="A198" s="34" t="s">
        <v>131</v>
      </c>
      <c r="B198" s="30">
        <f t="shared" ref="B198:G198" si="3">B203*35%</f>
        <v>0</v>
      </c>
      <c r="C198" s="30">
        <f t="shared" si="3"/>
        <v>327250</v>
      </c>
      <c r="D198" s="30">
        <f t="shared" si="3"/>
        <v>327250</v>
      </c>
      <c r="E198" s="30">
        <f t="shared" si="3"/>
        <v>327250</v>
      </c>
      <c r="F198" s="30">
        <f t="shared" si="3"/>
        <v>0</v>
      </c>
      <c r="G198" s="30">
        <f t="shared" si="3"/>
        <v>0</v>
      </c>
      <c r="H198" s="21"/>
      <c r="I198" s="21"/>
      <c r="J198" s="21"/>
    </row>
    <row r="199" spans="1:10" s="29" customFormat="1" ht="15.75">
      <c r="A199" s="34" t="s">
        <v>132</v>
      </c>
      <c r="B199" s="30">
        <f t="shared" ref="B199:G199" si="4">B200*50%</f>
        <v>0</v>
      </c>
      <c r="C199" s="30">
        <f t="shared" si="4"/>
        <v>425000</v>
      </c>
      <c r="D199" s="30">
        <f t="shared" si="4"/>
        <v>425000</v>
      </c>
      <c r="E199" s="30">
        <f t="shared" si="4"/>
        <v>425000</v>
      </c>
      <c r="F199" s="30">
        <f t="shared" si="4"/>
        <v>0</v>
      </c>
      <c r="G199" s="30">
        <f t="shared" si="4"/>
        <v>0</v>
      </c>
      <c r="H199" s="21"/>
      <c r="I199" s="21"/>
      <c r="J199" s="21"/>
    </row>
    <row r="200" spans="1:10" s="29" customFormat="1" ht="15.75">
      <c r="A200" s="34" t="s">
        <v>121</v>
      </c>
      <c r="B200" s="30">
        <f>Reports!B58</f>
        <v>0</v>
      </c>
      <c r="C200" s="30">
        <f>Reports!B59</f>
        <v>850000</v>
      </c>
      <c r="D200" s="30">
        <f>Reports!B60</f>
        <v>850000</v>
      </c>
      <c r="E200" s="30">
        <f>Reports!B61</f>
        <v>850000</v>
      </c>
      <c r="F200" s="30">
        <f>Reports!B62</f>
        <v>0</v>
      </c>
      <c r="G200" s="30">
        <f>Reports!B63</f>
        <v>0</v>
      </c>
      <c r="H200" s="21"/>
      <c r="I200" s="21"/>
      <c r="J200" s="21"/>
    </row>
    <row r="201" spans="1:10" s="29" customFormat="1" ht="15.75">
      <c r="A201" s="34" t="s">
        <v>133</v>
      </c>
      <c r="B201" s="30">
        <f>Reports!H58</f>
        <v>0</v>
      </c>
      <c r="C201" s="30">
        <f>Reports!H59</f>
        <v>0</v>
      </c>
      <c r="D201" s="30">
        <f>Reports!H60</f>
        <v>0</v>
      </c>
      <c r="E201" s="30">
        <f>Reports!H61</f>
        <v>0</v>
      </c>
      <c r="F201" s="30">
        <f>Reports!H62</f>
        <v>0</v>
      </c>
      <c r="G201" s="30">
        <f>Reports!H63</f>
        <v>0</v>
      </c>
      <c r="H201" s="21"/>
      <c r="I201" s="21"/>
      <c r="J201" s="21"/>
    </row>
    <row r="202" spans="1:10" s="29" customFormat="1" ht="15.75">
      <c r="A202" s="34"/>
      <c r="B202" s="30"/>
      <c r="C202" s="30"/>
      <c r="D202" s="30"/>
      <c r="E202" s="30"/>
      <c r="F202" s="30"/>
      <c r="G202" s="30"/>
      <c r="H202" s="21"/>
      <c r="I202" s="21"/>
      <c r="J202" s="21"/>
    </row>
    <row r="203" spans="1:10" s="29" customFormat="1" ht="15.75">
      <c r="A203" s="34"/>
      <c r="B203" s="30">
        <f t="shared" ref="B203:G203" si="5">B200*1.1</f>
        <v>0</v>
      </c>
      <c r="C203" s="30">
        <f t="shared" si="5"/>
        <v>935000.00000000012</v>
      </c>
      <c r="D203" s="30">
        <f t="shared" si="5"/>
        <v>935000.00000000012</v>
      </c>
      <c r="E203" s="30">
        <f t="shared" si="5"/>
        <v>935000.00000000012</v>
      </c>
      <c r="F203" s="30">
        <f t="shared" si="5"/>
        <v>0</v>
      </c>
      <c r="G203" s="30">
        <f t="shared" si="5"/>
        <v>0</v>
      </c>
      <c r="H203" s="21"/>
      <c r="I203" s="21"/>
      <c r="J203" s="21"/>
    </row>
    <row r="204" spans="1:10" s="29" customFormat="1" ht="15.75">
      <c r="A204" s="34"/>
      <c r="B204" s="30"/>
      <c r="C204" s="30"/>
      <c r="D204" s="30"/>
      <c r="E204" s="30"/>
      <c r="F204" s="30"/>
      <c r="G204" s="30"/>
      <c r="H204" s="21"/>
      <c r="I204" s="21"/>
      <c r="J204" s="21"/>
    </row>
    <row r="205" spans="1:10" s="29" customFormat="1" ht="15.75">
      <c r="A205" s="34"/>
      <c r="B205" s="30"/>
      <c r="C205" s="30"/>
      <c r="D205" s="30"/>
      <c r="E205" s="30"/>
      <c r="F205" s="30"/>
      <c r="G205" s="30"/>
      <c r="H205" s="21"/>
      <c r="I205" s="21"/>
      <c r="J205" s="21"/>
    </row>
    <row r="206" spans="1:10" s="114" customFormat="1" ht="15.75">
      <c r="A206" s="116"/>
      <c r="B206" s="115"/>
      <c r="C206" s="115"/>
      <c r="D206" s="115"/>
      <c r="E206" s="115"/>
      <c r="F206" s="115"/>
      <c r="G206" s="115"/>
      <c r="H206" s="113"/>
      <c r="I206" s="113"/>
      <c r="J206" s="113"/>
    </row>
    <row r="207" spans="1:10" s="114" customFormat="1" ht="15.75">
      <c r="A207" s="116"/>
      <c r="B207" s="115"/>
      <c r="C207" s="115"/>
      <c r="D207" s="115"/>
      <c r="E207" s="115"/>
      <c r="F207" s="115"/>
      <c r="G207" s="115"/>
      <c r="H207" s="113"/>
      <c r="I207" s="113"/>
      <c r="J207" s="113"/>
    </row>
    <row r="208" spans="1:10" s="114" customFormat="1" ht="15.75">
      <c r="A208" s="116"/>
      <c r="B208" s="115"/>
      <c r="C208" s="115"/>
      <c r="D208" s="115"/>
      <c r="E208" s="115"/>
      <c r="F208" s="115"/>
      <c r="G208" s="115"/>
      <c r="H208" s="113"/>
      <c r="I208" s="113"/>
      <c r="J208" s="113"/>
    </row>
    <row r="209" spans="1:10" s="114" customFormat="1" ht="15.75">
      <c r="A209" s="116"/>
      <c r="B209" s="115"/>
      <c r="C209" s="115"/>
      <c r="D209" s="115"/>
      <c r="E209" s="115"/>
      <c r="F209" s="115"/>
      <c r="G209" s="115"/>
      <c r="H209" s="113"/>
      <c r="I209" s="113"/>
      <c r="J209" s="113"/>
    </row>
    <row r="210" spans="1:10" s="114" customFormat="1" ht="15.75">
      <c r="A210" s="116"/>
      <c r="B210" s="115"/>
      <c r="C210" s="115"/>
      <c r="D210" s="115"/>
      <c r="E210" s="115"/>
      <c r="F210" s="115"/>
      <c r="G210" s="115"/>
      <c r="H210" s="113"/>
      <c r="I210" s="113"/>
      <c r="J210" s="113"/>
    </row>
  </sheetData>
  <sheetProtection selectLockedCells="1"/>
  <mergeCells count="10">
    <mergeCell ref="H147:H149"/>
    <mergeCell ref="M154:N154"/>
    <mergeCell ref="P154:Q154"/>
    <mergeCell ref="S154:U154"/>
    <mergeCell ref="M161:N161"/>
    <mergeCell ref="M138:N138"/>
    <mergeCell ref="P138:Q138"/>
    <mergeCell ref="S138:U138"/>
    <mergeCell ref="P143:Q143"/>
    <mergeCell ref="M145:N145"/>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36:V210"/>
  <sheetViews>
    <sheetView topLeftCell="A127" zoomScale="80" zoomScaleNormal="80" workbookViewId="0"/>
  </sheetViews>
  <sheetFormatPr defaultRowHeight="15"/>
  <cols>
    <col min="1" max="3" width="9.28515625" style="8" bestFit="1" customWidth="1"/>
    <col min="4" max="4" width="11" style="8" bestFit="1" customWidth="1"/>
    <col min="5" max="7" width="9.28515625" style="8" bestFit="1" customWidth="1"/>
    <col min="8" max="8" width="9.140625" style="8"/>
    <col min="9" max="9" width="11" style="8" bestFit="1" customWidth="1"/>
    <col min="10" max="16" width="9.140625" style="8"/>
    <col min="17" max="17" width="11.5703125" style="8" bestFit="1" customWidth="1"/>
    <col min="18" max="16383" width="9.140625" style="8"/>
    <col min="16384" max="16384" width="11.5703125" style="8" bestFit="1" customWidth="1"/>
  </cols>
  <sheetData>
    <row r="136" spans="1:22" s="112" customFormat="1"/>
    <row r="137" spans="1:22" s="118" customFormat="1">
      <c r="L137" s="119"/>
      <c r="M137" s="119"/>
      <c r="N137" s="119"/>
      <c r="O137" s="119"/>
      <c r="P137" s="119"/>
      <c r="Q137" s="119"/>
      <c r="R137" s="119"/>
      <c r="S137" s="119"/>
      <c r="T137" s="119"/>
      <c r="U137" s="119"/>
      <c r="V137" s="119"/>
    </row>
    <row r="138" spans="1:22" s="118" customFormat="1">
      <c r="A138" s="9"/>
      <c r="B138" s="9"/>
      <c r="C138" s="9"/>
      <c r="D138" s="9"/>
      <c r="L138" s="119"/>
      <c r="M138" s="417" t="s">
        <v>137</v>
      </c>
      <c r="N138" s="417"/>
      <c r="O138" s="21"/>
      <c r="P138" s="417" t="s">
        <v>138</v>
      </c>
      <c r="Q138" s="417"/>
      <c r="R138" s="21"/>
      <c r="S138" s="417" t="s">
        <v>139</v>
      </c>
      <c r="T138" s="417"/>
      <c r="U138" s="417"/>
      <c r="V138" s="119"/>
    </row>
    <row r="139" spans="1:22" s="118" customFormat="1">
      <c r="A139" s="10"/>
      <c r="B139" s="10"/>
      <c r="C139" s="10" t="s">
        <v>140</v>
      </c>
      <c r="D139" s="10" t="s">
        <v>141</v>
      </c>
      <c r="H139" s="11" t="s">
        <v>146</v>
      </c>
      <c r="L139" s="119"/>
      <c r="M139" s="21" t="s">
        <v>142</v>
      </c>
      <c r="N139" s="21">
        <v>30</v>
      </c>
      <c r="O139" s="21"/>
      <c r="P139" s="21" t="s">
        <v>121</v>
      </c>
      <c r="Q139" s="23">
        <f>Reports!B34/1000000</f>
        <v>0</v>
      </c>
      <c r="R139" s="21"/>
      <c r="S139" s="18" t="s">
        <v>143</v>
      </c>
      <c r="T139" s="18" t="s">
        <v>124</v>
      </c>
      <c r="U139" s="18" t="s">
        <v>144</v>
      </c>
      <c r="V139" s="119"/>
    </row>
    <row r="140" spans="1:22" s="118" customFormat="1">
      <c r="A140" s="10"/>
      <c r="B140" s="12" t="s">
        <v>145</v>
      </c>
      <c r="C140" s="10"/>
      <c r="D140" s="10"/>
      <c r="L140" s="119"/>
      <c r="M140" s="21" t="s">
        <v>147</v>
      </c>
      <c r="N140" s="21">
        <v>40</v>
      </c>
      <c r="O140" s="21"/>
      <c r="P140" s="21" t="s">
        <v>148</v>
      </c>
      <c r="Q140" s="26">
        <f>Reports!H34/1000000</f>
        <v>0</v>
      </c>
      <c r="R140" s="21"/>
      <c r="S140" s="21" t="s">
        <v>149</v>
      </c>
      <c r="T140" s="23">
        <f>U140*$T$150</f>
        <v>0</v>
      </c>
      <c r="U140" s="21">
        <v>0</v>
      </c>
      <c r="V140" s="119"/>
    </row>
    <row r="141" spans="1:22" s="118" customFormat="1">
      <c r="A141" s="10"/>
      <c r="B141" s="13" t="s">
        <v>150</v>
      </c>
      <c r="C141" s="10"/>
      <c r="D141" s="10"/>
      <c r="L141" s="119"/>
      <c r="M141" s="21" t="s">
        <v>151</v>
      </c>
      <c r="N141" s="21">
        <v>30</v>
      </c>
      <c r="O141" s="21"/>
      <c r="P141" s="21" t="s">
        <v>152</v>
      </c>
      <c r="Q141" s="24" t="e">
        <f>+Q140/Q139</f>
        <v>#DIV/0!</v>
      </c>
      <c r="R141" s="21"/>
      <c r="S141" s="21" t="s">
        <v>153</v>
      </c>
      <c r="T141" s="23">
        <f t="shared" ref="T141:T149" si="0">U141*$T$150</f>
        <v>0</v>
      </c>
      <c r="U141" s="21">
        <v>0.1</v>
      </c>
      <c r="V141" s="119"/>
    </row>
    <row r="142" spans="1:22" s="118" customFormat="1">
      <c r="A142" s="10"/>
      <c r="B142" s="13" t="s">
        <v>154</v>
      </c>
      <c r="C142" s="10"/>
      <c r="D142" s="10"/>
      <c r="L142" s="119"/>
      <c r="M142" s="21" t="s">
        <v>155</v>
      </c>
      <c r="N142" s="21">
        <v>30</v>
      </c>
      <c r="O142" s="21"/>
      <c r="P142" s="21" t="s">
        <v>141</v>
      </c>
      <c r="Q142" s="21" t="e">
        <f>Q141*100-0.5</f>
        <v>#DIV/0!</v>
      </c>
      <c r="R142" s="21"/>
      <c r="S142" s="21" t="s">
        <v>156</v>
      </c>
      <c r="T142" s="23">
        <f t="shared" si="0"/>
        <v>0</v>
      </c>
      <c r="U142" s="21">
        <v>0.2</v>
      </c>
      <c r="V142" s="119"/>
    </row>
    <row r="143" spans="1:22" s="118" customFormat="1">
      <c r="A143" s="10"/>
      <c r="B143" s="14" t="s">
        <v>157</v>
      </c>
      <c r="C143" s="10"/>
      <c r="D143" s="10"/>
      <c r="H143" s="11" t="s">
        <v>160</v>
      </c>
      <c r="L143" s="119"/>
      <c r="M143" s="19" t="s">
        <v>62</v>
      </c>
      <c r="N143" s="19">
        <f>SUM(N139:N142)</f>
        <v>130</v>
      </c>
      <c r="O143" s="21"/>
      <c r="P143" s="418"/>
      <c r="Q143" s="418"/>
      <c r="R143" s="21"/>
      <c r="S143" s="21" t="s">
        <v>158</v>
      </c>
      <c r="T143" s="23">
        <f t="shared" si="0"/>
        <v>0</v>
      </c>
      <c r="U143" s="21">
        <v>0.3</v>
      </c>
      <c r="V143" s="119"/>
    </row>
    <row r="144" spans="1:22" s="118" customFormat="1">
      <c r="A144" s="10"/>
      <c r="B144" s="13" t="s">
        <v>159</v>
      </c>
      <c r="C144" s="10"/>
      <c r="D144" s="10"/>
      <c r="L144" s="119"/>
      <c r="M144" s="21"/>
      <c r="N144" s="21"/>
      <c r="O144" s="21"/>
      <c r="P144" s="21"/>
      <c r="Q144" s="21"/>
      <c r="R144" s="21"/>
      <c r="S144" s="21" t="s">
        <v>161</v>
      </c>
      <c r="T144" s="23">
        <f t="shared" si="0"/>
        <v>0</v>
      </c>
      <c r="U144" s="21">
        <v>0.4</v>
      </c>
      <c r="V144" s="119"/>
    </row>
    <row r="145" spans="1:22" s="118" customFormat="1">
      <c r="A145" s="15"/>
      <c r="B145" s="15"/>
      <c r="C145" s="15"/>
      <c r="D145" s="15"/>
      <c r="L145" s="119"/>
      <c r="M145" s="417" t="s">
        <v>137</v>
      </c>
      <c r="N145" s="417"/>
      <c r="O145" s="21"/>
      <c r="P145" s="21"/>
      <c r="Q145" s="27" t="e">
        <f ca="1">Q140/Q156</f>
        <v>#DIV/0!</v>
      </c>
      <c r="R145" s="21"/>
      <c r="S145" s="21" t="s">
        <v>162</v>
      </c>
      <c r="T145" s="23">
        <f t="shared" si="0"/>
        <v>0</v>
      </c>
      <c r="U145" s="21">
        <v>0.5</v>
      </c>
      <c r="V145" s="119"/>
    </row>
    <row r="146" spans="1:22" s="118" customFormat="1">
      <c r="L146" s="119"/>
      <c r="M146" s="21" t="s">
        <v>124</v>
      </c>
      <c r="N146" s="21" t="e">
        <f>Q142</f>
        <v>#DIV/0!</v>
      </c>
      <c r="O146" s="21"/>
      <c r="P146" s="21"/>
      <c r="Q146" s="20">
        <f ca="1">TODAY()</f>
        <v>43074</v>
      </c>
      <c r="R146" s="21"/>
      <c r="S146" s="21" t="s">
        <v>163</v>
      </c>
      <c r="T146" s="23">
        <f t="shared" si="0"/>
        <v>0</v>
      </c>
      <c r="U146" s="21">
        <v>0.6</v>
      </c>
      <c r="V146" s="119"/>
    </row>
    <row r="147" spans="1:22" s="118" customFormat="1">
      <c r="H147" s="419" t="s">
        <v>172</v>
      </c>
      <c r="L147" s="119"/>
      <c r="M147" s="21" t="s">
        <v>126</v>
      </c>
      <c r="N147" s="21">
        <v>1</v>
      </c>
      <c r="O147" s="21"/>
      <c r="P147" s="21"/>
      <c r="Q147" s="21">
        <f ca="1">EOMONTH(TODAY(),0)</f>
        <v>43100</v>
      </c>
      <c r="R147" s="21"/>
      <c r="S147" s="21" t="s">
        <v>164</v>
      </c>
      <c r="T147" s="23">
        <f t="shared" si="0"/>
        <v>0</v>
      </c>
      <c r="U147" s="21">
        <v>0.7</v>
      </c>
      <c r="V147" s="119"/>
    </row>
    <row r="148" spans="1:22" s="118" customFormat="1" ht="15" customHeight="1">
      <c r="H148" s="419"/>
      <c r="L148" s="119"/>
      <c r="M148" s="21" t="s">
        <v>165</v>
      </c>
      <c r="N148" s="21" t="e">
        <f>SUM(N139:N142)-N146-N147</f>
        <v>#DIV/0!</v>
      </c>
      <c r="O148" s="21"/>
      <c r="P148" s="21"/>
      <c r="Q148" s="21">
        <f ca="1">Q147-Q146</f>
        <v>26</v>
      </c>
      <c r="R148" s="21"/>
      <c r="S148" s="21" t="s">
        <v>166</v>
      </c>
      <c r="T148" s="23">
        <f t="shared" si="0"/>
        <v>0</v>
      </c>
      <c r="U148" s="21">
        <v>0.8</v>
      </c>
      <c r="V148" s="119"/>
    </row>
    <row r="149" spans="1:22" s="118" customFormat="1">
      <c r="H149" s="419"/>
      <c r="L149" s="119"/>
      <c r="M149" s="19" t="s">
        <v>62</v>
      </c>
      <c r="N149" s="19" t="e">
        <f>SUM(N146:N148)</f>
        <v>#DIV/0!</v>
      </c>
      <c r="O149" s="21"/>
      <c r="P149" s="21"/>
      <c r="Q149" s="28">
        <f ca="1">(Q139/Reports!F1)*(Q148)</f>
        <v>0</v>
      </c>
      <c r="R149" s="21"/>
      <c r="S149" s="21" t="s">
        <v>167</v>
      </c>
      <c r="T149" s="23">
        <f t="shared" si="0"/>
        <v>0</v>
      </c>
      <c r="U149" s="21">
        <v>0.9</v>
      </c>
      <c r="V149" s="119"/>
    </row>
    <row r="150" spans="1:22" s="118" customFormat="1">
      <c r="L150" s="119"/>
      <c r="M150" s="21"/>
      <c r="N150" s="21"/>
      <c r="O150" s="21"/>
      <c r="P150" s="21"/>
      <c r="Q150" s="21"/>
      <c r="R150" s="21"/>
      <c r="S150" s="21" t="s">
        <v>168</v>
      </c>
      <c r="T150" s="23">
        <f>Q139</f>
        <v>0</v>
      </c>
      <c r="U150" s="21">
        <v>1</v>
      </c>
      <c r="V150" s="119"/>
    </row>
    <row r="151" spans="1:22" s="118" customFormat="1">
      <c r="L151" s="119"/>
      <c r="M151" s="21"/>
      <c r="N151" s="21"/>
      <c r="O151" s="21"/>
      <c r="P151" s="21"/>
      <c r="Q151" s="21"/>
      <c r="R151" s="21"/>
      <c r="S151" s="21"/>
      <c r="T151" s="21"/>
      <c r="U151" s="21"/>
      <c r="V151" s="119"/>
    </row>
    <row r="152" spans="1:22" s="118" customFormat="1">
      <c r="L152" s="119"/>
      <c r="M152" s="21"/>
      <c r="N152" s="21"/>
      <c r="O152" s="21"/>
      <c r="P152" s="21"/>
      <c r="Q152" s="21"/>
      <c r="R152" s="21"/>
      <c r="S152" s="21"/>
      <c r="T152" s="21"/>
      <c r="U152" s="21"/>
      <c r="V152" s="119"/>
    </row>
    <row r="153" spans="1:22" s="118" customFormat="1">
      <c r="L153" s="119"/>
      <c r="M153" s="21"/>
      <c r="N153" s="21"/>
      <c r="O153" s="21"/>
      <c r="P153" s="21"/>
      <c r="Q153" s="21"/>
      <c r="R153" s="21"/>
      <c r="S153" s="21"/>
      <c r="T153" s="21"/>
      <c r="U153" s="21"/>
      <c r="V153" s="119"/>
    </row>
    <row r="154" spans="1:22" s="118" customFormat="1">
      <c r="L154" s="119"/>
      <c r="M154" s="417" t="s">
        <v>137</v>
      </c>
      <c r="N154" s="417"/>
      <c r="O154" s="21"/>
      <c r="P154" s="417" t="s">
        <v>138</v>
      </c>
      <c r="Q154" s="417"/>
      <c r="R154" s="21"/>
      <c r="S154" s="417" t="s">
        <v>139</v>
      </c>
      <c r="T154" s="417"/>
      <c r="U154" s="417"/>
      <c r="V154" s="119"/>
    </row>
    <row r="155" spans="1:22" s="118" customFormat="1">
      <c r="L155" s="119"/>
      <c r="M155" s="21" t="s">
        <v>142</v>
      </c>
      <c r="N155" s="21">
        <v>30</v>
      </c>
      <c r="O155" s="21"/>
      <c r="P155" s="21" t="s">
        <v>121</v>
      </c>
      <c r="Q155" s="23">
        <f>Q139</f>
        <v>0</v>
      </c>
      <c r="R155" s="21"/>
      <c r="S155" s="18" t="s">
        <v>143</v>
      </c>
      <c r="T155" s="18" t="s">
        <v>124</v>
      </c>
      <c r="U155" s="18" t="s">
        <v>144</v>
      </c>
      <c r="V155" s="119"/>
    </row>
    <row r="156" spans="1:22" s="118" customFormat="1">
      <c r="L156" s="119"/>
      <c r="M156" s="21" t="s">
        <v>169</v>
      </c>
      <c r="N156" s="21">
        <v>40</v>
      </c>
      <c r="O156" s="21"/>
      <c r="P156" s="21" t="s">
        <v>170</v>
      </c>
      <c r="Q156" s="26">
        <f ca="1">(Q139/Reports!F1)*(Reports!F1-Q148)</f>
        <v>0</v>
      </c>
      <c r="R156" s="21"/>
      <c r="S156" s="21" t="s">
        <v>149</v>
      </c>
      <c r="T156" s="25">
        <f t="shared" ref="T156:T165" si="1">+$T$30*U156</f>
        <v>0</v>
      </c>
      <c r="U156" s="21">
        <v>0</v>
      </c>
      <c r="V156" s="119"/>
    </row>
    <row r="157" spans="1:22" s="118" customFormat="1">
      <c r="L157" s="119"/>
      <c r="M157" s="21" t="s">
        <v>151</v>
      </c>
      <c r="N157" s="21">
        <v>30</v>
      </c>
      <c r="O157" s="21"/>
      <c r="P157" s="21" t="s">
        <v>152</v>
      </c>
      <c r="Q157" s="24" t="e">
        <f ca="1">+Q156/Q155</f>
        <v>#DIV/0!</v>
      </c>
      <c r="R157" s="21"/>
      <c r="S157" s="21" t="s">
        <v>153</v>
      </c>
      <c r="T157" s="25">
        <f t="shared" si="1"/>
        <v>0</v>
      </c>
      <c r="U157" s="21">
        <v>0.1</v>
      </c>
      <c r="V157" s="119"/>
    </row>
    <row r="158" spans="1:22" s="118" customFormat="1">
      <c r="L158" s="119"/>
      <c r="M158" s="21" t="s">
        <v>155</v>
      </c>
      <c r="N158" s="21">
        <v>30</v>
      </c>
      <c r="O158" s="21"/>
      <c r="P158" s="21" t="s">
        <v>141</v>
      </c>
      <c r="Q158" s="21" t="e">
        <f ca="1">Q157*100-0.5</f>
        <v>#DIV/0!</v>
      </c>
      <c r="R158" s="21"/>
      <c r="S158" s="21" t="s">
        <v>156</v>
      </c>
      <c r="T158" s="25">
        <f t="shared" si="1"/>
        <v>0</v>
      </c>
      <c r="U158" s="21">
        <v>0.2</v>
      </c>
      <c r="V158" s="119"/>
    </row>
    <row r="159" spans="1:22" s="118" customFormat="1">
      <c r="L159" s="119"/>
      <c r="M159" s="19" t="s">
        <v>62</v>
      </c>
      <c r="N159" s="19">
        <f>SUM(N155:N158)</f>
        <v>130</v>
      </c>
      <c r="O159" s="21"/>
      <c r="P159" s="22"/>
      <c r="Q159" s="22"/>
      <c r="R159" s="21"/>
      <c r="S159" s="21" t="s">
        <v>158</v>
      </c>
      <c r="T159" s="25">
        <f t="shared" si="1"/>
        <v>0</v>
      </c>
      <c r="U159" s="21">
        <v>0.3</v>
      </c>
      <c r="V159" s="119"/>
    </row>
    <row r="160" spans="1:22" s="118" customFormat="1">
      <c r="L160" s="119"/>
      <c r="M160" s="21"/>
      <c r="N160" s="21"/>
      <c r="O160" s="21"/>
      <c r="P160" s="21"/>
      <c r="Q160" s="21"/>
      <c r="R160" s="21"/>
      <c r="S160" s="21" t="s">
        <v>161</v>
      </c>
      <c r="T160" s="25">
        <f t="shared" si="1"/>
        <v>0</v>
      </c>
      <c r="U160" s="21">
        <v>0.4</v>
      </c>
      <c r="V160" s="119"/>
    </row>
    <row r="161" spans="1:22" s="118" customFormat="1">
      <c r="L161" s="119"/>
      <c r="M161" s="417" t="s">
        <v>171</v>
      </c>
      <c r="N161" s="417"/>
      <c r="O161" s="21"/>
      <c r="P161" s="21"/>
      <c r="Q161" s="21"/>
      <c r="R161" s="21"/>
      <c r="S161" s="21" t="s">
        <v>162</v>
      </c>
      <c r="T161" s="25">
        <f t="shared" si="1"/>
        <v>0</v>
      </c>
      <c r="U161" s="21">
        <v>0.5</v>
      </c>
      <c r="V161" s="119"/>
    </row>
    <row r="162" spans="1:22" s="118" customFormat="1">
      <c r="L162" s="119"/>
      <c r="M162" s="21" t="s">
        <v>124</v>
      </c>
      <c r="N162" s="21" t="e">
        <f ca="1">Q158</f>
        <v>#DIV/0!</v>
      </c>
      <c r="O162" s="21"/>
      <c r="P162" s="21"/>
      <c r="Q162" s="21"/>
      <c r="R162" s="21"/>
      <c r="S162" s="21" t="s">
        <v>163</v>
      </c>
      <c r="T162" s="25">
        <f t="shared" si="1"/>
        <v>0</v>
      </c>
      <c r="U162" s="21">
        <v>0.6</v>
      </c>
      <c r="V162" s="119"/>
    </row>
    <row r="163" spans="1:22" s="118" customFormat="1">
      <c r="L163" s="119"/>
      <c r="M163" s="21" t="s">
        <v>126</v>
      </c>
      <c r="N163" s="21">
        <v>1</v>
      </c>
      <c r="O163" s="21"/>
      <c r="P163" s="21"/>
      <c r="Q163" s="21"/>
      <c r="R163" s="21"/>
      <c r="S163" s="21" t="s">
        <v>164</v>
      </c>
      <c r="T163" s="25">
        <f t="shared" si="1"/>
        <v>0</v>
      </c>
      <c r="U163" s="21">
        <v>0.7</v>
      </c>
      <c r="V163" s="119"/>
    </row>
    <row r="164" spans="1:22" s="118" customFormat="1">
      <c r="L164" s="119"/>
      <c r="M164" s="21" t="s">
        <v>165</v>
      </c>
      <c r="N164" s="21" t="e">
        <f ca="1">SUM(N155:N158)-N162-N163</f>
        <v>#DIV/0!</v>
      </c>
      <c r="O164" s="21"/>
      <c r="P164" s="21"/>
      <c r="Q164" s="21"/>
      <c r="R164" s="21"/>
      <c r="S164" s="21" t="s">
        <v>166</v>
      </c>
      <c r="T164" s="25">
        <f t="shared" si="1"/>
        <v>0</v>
      </c>
      <c r="U164" s="21">
        <v>0.8</v>
      </c>
      <c r="V164" s="119"/>
    </row>
    <row r="165" spans="1:22" s="118" customFormat="1">
      <c r="L165" s="119"/>
      <c r="M165" s="19" t="s">
        <v>62</v>
      </c>
      <c r="N165" s="19" t="e">
        <f ca="1">SUM(N162:N164)</f>
        <v>#DIV/0!</v>
      </c>
      <c r="O165" s="21"/>
      <c r="P165" s="21"/>
      <c r="Q165" s="21"/>
      <c r="R165" s="21"/>
      <c r="S165" s="21" t="s">
        <v>167</v>
      </c>
      <c r="T165" s="25">
        <f t="shared" si="1"/>
        <v>0</v>
      </c>
      <c r="U165" s="21">
        <v>0.9</v>
      </c>
      <c r="V165" s="119"/>
    </row>
    <row r="166" spans="1:22" s="118" customFormat="1">
      <c r="L166" s="119"/>
      <c r="M166" s="21"/>
      <c r="N166" s="21"/>
      <c r="O166" s="21"/>
      <c r="P166" s="21"/>
      <c r="Q166" s="21"/>
      <c r="R166" s="21"/>
      <c r="S166" s="21" t="s">
        <v>168</v>
      </c>
      <c r="T166" s="25">
        <f>Q155</f>
        <v>0</v>
      </c>
      <c r="U166" s="21">
        <v>1</v>
      </c>
      <c r="V166" s="119"/>
    </row>
    <row r="167" spans="1:22" s="118" customFormat="1">
      <c r="L167" s="119"/>
      <c r="M167" s="119"/>
      <c r="N167" s="119"/>
      <c r="O167" s="119"/>
      <c r="P167" s="119"/>
      <c r="Q167" s="119"/>
      <c r="R167" s="119"/>
      <c r="S167" s="119"/>
      <c r="T167" s="119"/>
      <c r="U167" s="119"/>
      <c r="V167" s="119"/>
    </row>
    <row r="168" spans="1:22" s="117" customFormat="1"/>
    <row r="169" spans="1:22" s="117" customFormat="1"/>
    <row r="170" spans="1:22" s="117" customFormat="1"/>
    <row r="171" spans="1:22" s="29" customFormat="1"/>
    <row r="172" spans="1:22" s="33" customFormat="1" ht="15.75">
      <c r="A172" s="30">
        <f>Reports!A65</f>
        <v>0</v>
      </c>
      <c r="B172" s="30"/>
      <c r="C172" s="30">
        <f>Reports!A65</f>
        <v>0</v>
      </c>
      <c r="D172" s="30"/>
      <c r="E172" s="31"/>
      <c r="F172" s="30">
        <f>Reports!A66</f>
        <v>0</v>
      </c>
      <c r="G172" s="30"/>
      <c r="H172" s="30">
        <f>Reports!A66</f>
        <v>0</v>
      </c>
      <c r="I172" s="30"/>
      <c r="J172" s="32"/>
    </row>
    <row r="173" spans="1:22" s="33" customFormat="1" ht="15.75">
      <c r="A173" s="34" t="s">
        <v>123</v>
      </c>
      <c r="B173" s="30">
        <v>0</v>
      </c>
      <c r="C173" s="34" t="s">
        <v>124</v>
      </c>
      <c r="D173" s="30">
        <f>Reports!H65</f>
        <v>0</v>
      </c>
      <c r="E173" s="31"/>
      <c r="F173" s="34" t="s">
        <v>123</v>
      </c>
      <c r="G173" s="30">
        <v>0</v>
      </c>
      <c r="H173" s="34" t="s">
        <v>124</v>
      </c>
      <c r="I173" s="30">
        <f>Reports!H66</f>
        <v>0</v>
      </c>
      <c r="J173" s="32"/>
    </row>
    <row r="174" spans="1:22" s="33" customFormat="1" ht="15.75">
      <c r="A174" s="34" t="s">
        <v>125</v>
      </c>
      <c r="B174" s="30">
        <f>B177/3</f>
        <v>0</v>
      </c>
      <c r="C174" s="34" t="s">
        <v>126</v>
      </c>
      <c r="D174" s="30">
        <f>B177/60</f>
        <v>0</v>
      </c>
      <c r="E174" s="31"/>
      <c r="F174" s="34" t="s">
        <v>125</v>
      </c>
      <c r="G174" s="30">
        <f>G177/3</f>
        <v>0</v>
      </c>
      <c r="H174" s="34" t="s">
        <v>126</v>
      </c>
      <c r="I174" s="30">
        <f>G177/60</f>
        <v>0</v>
      </c>
      <c r="J174" s="32"/>
    </row>
    <row r="175" spans="1:22" s="33" customFormat="1" ht="15.75">
      <c r="A175" s="34" t="s">
        <v>127</v>
      </c>
      <c r="B175" s="30">
        <f>B177/3</f>
        <v>0</v>
      </c>
      <c r="C175" s="34" t="s">
        <v>128</v>
      </c>
      <c r="D175" s="30">
        <f>(B177*2)-D173-D174</f>
        <v>0</v>
      </c>
      <c r="E175" s="31"/>
      <c r="F175" s="34" t="s">
        <v>127</v>
      </c>
      <c r="G175" s="30">
        <f>G177/3</f>
        <v>0</v>
      </c>
      <c r="H175" s="34" t="s">
        <v>128</v>
      </c>
      <c r="I175" s="30">
        <f>(G177*2)-I173-I174</f>
        <v>0</v>
      </c>
      <c r="J175" s="32"/>
    </row>
    <row r="176" spans="1:22" s="33" customFormat="1" ht="15.75">
      <c r="A176" s="34" t="s">
        <v>129</v>
      </c>
      <c r="B176" s="30">
        <f>B177/3</f>
        <v>0</v>
      </c>
      <c r="C176" s="31"/>
      <c r="D176" s="31"/>
      <c r="E176" s="31"/>
      <c r="F176" s="34" t="s">
        <v>129</v>
      </c>
      <c r="G176" s="30">
        <f>G177/3</f>
        <v>0</v>
      </c>
      <c r="H176" s="31"/>
      <c r="I176" s="31"/>
      <c r="J176" s="32"/>
    </row>
    <row r="177" spans="1:10" s="33" customFormat="1" ht="15.75">
      <c r="A177" s="34" t="s">
        <v>128</v>
      </c>
      <c r="B177" s="30">
        <f>Reports!B65</f>
        <v>0</v>
      </c>
      <c r="C177" s="31"/>
      <c r="D177" s="31"/>
      <c r="E177" s="31"/>
      <c r="F177" s="34" t="s">
        <v>128</v>
      </c>
      <c r="G177" s="30">
        <f>Reports!B66</f>
        <v>0</v>
      </c>
      <c r="H177" s="31"/>
      <c r="I177" s="31"/>
      <c r="J177" s="32"/>
    </row>
    <row r="178" spans="1:10" s="33" customFormat="1" ht="15.75">
      <c r="A178" s="31"/>
      <c r="B178" s="31"/>
      <c r="C178" s="31"/>
      <c r="D178" s="31"/>
      <c r="E178" s="31"/>
      <c r="F178" s="31"/>
      <c r="G178" s="31"/>
      <c r="H178" s="31"/>
      <c r="I178" s="31"/>
      <c r="J178" s="32"/>
    </row>
    <row r="179" spans="1:10" s="33" customFormat="1" ht="15.75">
      <c r="A179" s="31"/>
      <c r="B179" s="31"/>
      <c r="C179" s="31"/>
      <c r="D179" s="31"/>
      <c r="E179" s="31"/>
      <c r="F179" s="31"/>
      <c r="G179" s="31"/>
      <c r="H179" s="31"/>
      <c r="I179" s="31"/>
      <c r="J179" s="32"/>
    </row>
    <row r="180" spans="1:10" s="33" customFormat="1" ht="15.75">
      <c r="A180" s="30">
        <f>Reports!A67</f>
        <v>0</v>
      </c>
      <c r="B180" s="30"/>
      <c r="C180" s="30">
        <f>Reports!A67</f>
        <v>0</v>
      </c>
      <c r="D180" s="30"/>
      <c r="E180" s="31"/>
      <c r="F180" s="30">
        <f>Reports!A68</f>
        <v>0</v>
      </c>
      <c r="G180" s="30"/>
      <c r="H180" s="30">
        <f>Reports!A68</f>
        <v>0</v>
      </c>
      <c r="I180" s="30"/>
      <c r="J180" s="32"/>
    </row>
    <row r="181" spans="1:10" s="33" customFormat="1" ht="15.75">
      <c r="A181" s="34" t="s">
        <v>123</v>
      </c>
      <c r="B181" s="30">
        <v>0</v>
      </c>
      <c r="C181" s="34" t="s">
        <v>124</v>
      </c>
      <c r="D181" s="30">
        <f>Reports!H67</f>
        <v>0</v>
      </c>
      <c r="E181" s="31"/>
      <c r="F181" s="34" t="s">
        <v>123</v>
      </c>
      <c r="G181" s="30">
        <v>0</v>
      </c>
      <c r="H181" s="34" t="s">
        <v>124</v>
      </c>
      <c r="I181" s="30">
        <f>Reports!H68</f>
        <v>0</v>
      </c>
      <c r="J181" s="32"/>
    </row>
    <row r="182" spans="1:10" s="33" customFormat="1" ht="15.75">
      <c r="A182" s="34" t="s">
        <v>125</v>
      </c>
      <c r="B182" s="30">
        <f>B185/3</f>
        <v>0</v>
      </c>
      <c r="C182" s="34" t="s">
        <v>126</v>
      </c>
      <c r="D182" s="30">
        <f>B185/60</f>
        <v>0</v>
      </c>
      <c r="E182" s="31"/>
      <c r="F182" s="34" t="s">
        <v>125</v>
      </c>
      <c r="G182" s="30">
        <f>G185/3</f>
        <v>0</v>
      </c>
      <c r="H182" s="34" t="s">
        <v>126</v>
      </c>
      <c r="I182" s="30">
        <f>G185/60</f>
        <v>0</v>
      </c>
      <c r="J182" s="32"/>
    </row>
    <row r="183" spans="1:10" s="33" customFormat="1" ht="15.75">
      <c r="A183" s="34" t="s">
        <v>127</v>
      </c>
      <c r="B183" s="30">
        <f>B185/3</f>
        <v>0</v>
      </c>
      <c r="C183" s="34" t="s">
        <v>128</v>
      </c>
      <c r="D183" s="30">
        <f>(B185*2)-D181-D182</f>
        <v>0</v>
      </c>
      <c r="E183" s="31"/>
      <c r="F183" s="34" t="s">
        <v>127</v>
      </c>
      <c r="G183" s="30">
        <f>G185/3</f>
        <v>0</v>
      </c>
      <c r="H183" s="34" t="s">
        <v>128</v>
      </c>
      <c r="I183" s="30">
        <f>(G185*2)-I181-I182</f>
        <v>0</v>
      </c>
      <c r="J183" s="32"/>
    </row>
    <row r="184" spans="1:10" s="33" customFormat="1" ht="15.75">
      <c r="A184" s="34" t="s">
        <v>129</v>
      </c>
      <c r="B184" s="30">
        <f>B185/3</f>
        <v>0</v>
      </c>
      <c r="C184" s="31"/>
      <c r="D184" s="31"/>
      <c r="E184" s="31"/>
      <c r="F184" s="34" t="s">
        <v>129</v>
      </c>
      <c r="G184" s="30">
        <f>G185/3</f>
        <v>0</v>
      </c>
      <c r="H184" s="31"/>
      <c r="I184" s="31"/>
      <c r="J184" s="32"/>
    </row>
    <row r="185" spans="1:10" s="33" customFormat="1" ht="15.75">
      <c r="A185" s="34" t="s">
        <v>128</v>
      </c>
      <c r="B185" s="30">
        <f>Reports!B67</f>
        <v>0</v>
      </c>
      <c r="C185" s="31"/>
      <c r="D185" s="31"/>
      <c r="E185" s="31"/>
      <c r="F185" s="34" t="s">
        <v>128</v>
      </c>
      <c r="G185" s="30">
        <f>Reports!B68</f>
        <v>0</v>
      </c>
      <c r="H185" s="31"/>
      <c r="I185" s="31"/>
      <c r="J185" s="32"/>
    </row>
    <row r="186" spans="1:10" s="33" customFormat="1" ht="15.75">
      <c r="A186" s="31"/>
      <c r="B186" s="31"/>
      <c r="C186" s="31"/>
      <c r="D186" s="31"/>
      <c r="E186" s="31"/>
      <c r="F186" s="31"/>
      <c r="G186" s="31"/>
      <c r="H186" s="31"/>
      <c r="I186" s="31"/>
      <c r="J186" s="32"/>
    </row>
    <row r="187" spans="1:10" s="33" customFormat="1" ht="15.75">
      <c r="A187" s="31"/>
      <c r="B187" s="31"/>
      <c r="C187" s="31"/>
      <c r="D187" s="31"/>
      <c r="E187" s="31"/>
      <c r="F187" s="31"/>
      <c r="G187" s="31"/>
      <c r="H187" s="31"/>
      <c r="I187" s="31"/>
      <c r="J187" s="32"/>
    </row>
    <row r="188" spans="1:10" s="33" customFormat="1" ht="15.75">
      <c r="A188" s="30">
        <f>Reports!A69</f>
        <v>0</v>
      </c>
      <c r="B188" s="30"/>
      <c r="C188" s="30">
        <f>Reports!A69</f>
        <v>0</v>
      </c>
      <c r="D188" s="30"/>
      <c r="E188" s="31"/>
      <c r="F188" s="31"/>
      <c r="G188" s="31"/>
      <c r="H188" s="31"/>
      <c r="I188" s="31"/>
      <c r="J188" s="32"/>
    </row>
    <row r="189" spans="1:10" s="33" customFormat="1" ht="15.75">
      <c r="A189" s="34" t="s">
        <v>123</v>
      </c>
      <c r="B189" s="30">
        <v>0</v>
      </c>
      <c r="C189" s="34" t="s">
        <v>124</v>
      </c>
      <c r="D189" s="30">
        <f>Reports!H69</f>
        <v>0</v>
      </c>
      <c r="E189" s="31"/>
      <c r="F189" s="31"/>
      <c r="G189" s="31"/>
      <c r="H189" s="31"/>
      <c r="I189" s="31"/>
      <c r="J189" s="32"/>
    </row>
    <row r="190" spans="1:10" s="33" customFormat="1" ht="15.75">
      <c r="A190" s="34" t="s">
        <v>125</v>
      </c>
      <c r="B190" s="30">
        <f>B193/3</f>
        <v>0</v>
      </c>
      <c r="C190" s="34" t="s">
        <v>126</v>
      </c>
      <c r="D190" s="30">
        <f>B193/60</f>
        <v>0</v>
      </c>
      <c r="E190" s="31"/>
      <c r="F190" s="31"/>
      <c r="G190" s="31"/>
      <c r="H190" s="31"/>
      <c r="I190" s="31"/>
      <c r="J190" s="32"/>
    </row>
    <row r="191" spans="1:10" s="33" customFormat="1" ht="15.75">
      <c r="A191" s="34" t="s">
        <v>127</v>
      </c>
      <c r="B191" s="30">
        <f>B193/3</f>
        <v>0</v>
      </c>
      <c r="C191" s="34" t="s">
        <v>128</v>
      </c>
      <c r="D191" s="30">
        <f>(B193*2)-D189-D190</f>
        <v>0</v>
      </c>
      <c r="E191" s="31"/>
      <c r="F191" s="31"/>
      <c r="G191" s="31"/>
      <c r="H191" s="31"/>
      <c r="I191" s="31"/>
      <c r="J191" s="32"/>
    </row>
    <row r="192" spans="1:10" s="33" customFormat="1" ht="15.75">
      <c r="A192" s="34" t="s">
        <v>129</v>
      </c>
      <c r="B192" s="30">
        <f>B193/3</f>
        <v>0</v>
      </c>
      <c r="C192" s="31"/>
      <c r="D192" s="31"/>
      <c r="E192" s="31"/>
      <c r="F192" s="31"/>
      <c r="G192" s="31"/>
      <c r="H192" s="31"/>
      <c r="I192" s="31"/>
      <c r="J192" s="32"/>
    </row>
    <row r="193" spans="1:10" s="33" customFormat="1" ht="15.75">
      <c r="A193" s="34" t="s">
        <v>128</v>
      </c>
      <c r="B193" s="30">
        <f>Reports!B69</f>
        <v>0</v>
      </c>
      <c r="C193" s="31"/>
      <c r="D193" s="31"/>
      <c r="E193" s="31"/>
      <c r="F193" s="31"/>
      <c r="G193" s="31"/>
      <c r="H193" s="31"/>
      <c r="I193" s="31"/>
      <c r="J193" s="32"/>
    </row>
    <row r="194" spans="1:10" s="33" customFormat="1" ht="15.75">
      <c r="A194" s="31"/>
      <c r="B194" s="35"/>
      <c r="C194" s="31"/>
      <c r="D194" s="35"/>
      <c r="E194" s="31"/>
      <c r="F194" s="31"/>
      <c r="G194" s="35"/>
      <c r="H194" s="31"/>
      <c r="I194" s="35"/>
      <c r="J194" s="31"/>
    </row>
    <row r="195" spans="1:10" s="29" customFormat="1">
      <c r="A195" s="21"/>
      <c r="B195" s="21"/>
      <c r="C195" s="21"/>
      <c r="D195" s="21"/>
      <c r="E195" s="21"/>
      <c r="F195" s="21"/>
      <c r="G195" s="21"/>
      <c r="H195" s="21"/>
      <c r="I195" s="21"/>
      <c r="J195" s="21"/>
    </row>
    <row r="196" spans="1:10" s="29" customFormat="1" ht="15.75">
      <c r="A196" s="34"/>
      <c r="B196" s="30" t="str">
        <f>Reports!A64</f>
        <v>يوسف ميخائيل</v>
      </c>
      <c r="C196" s="30">
        <f>Reports!A65</f>
        <v>0</v>
      </c>
      <c r="D196" s="30">
        <f>Reports!A66</f>
        <v>0</v>
      </c>
      <c r="E196" s="30">
        <f>Reports!A67</f>
        <v>0</v>
      </c>
      <c r="F196" s="30">
        <f>Reports!A68</f>
        <v>0</v>
      </c>
      <c r="G196" s="30">
        <f>Reports!A69</f>
        <v>0</v>
      </c>
      <c r="H196" s="21"/>
      <c r="I196" s="21"/>
      <c r="J196" s="21"/>
    </row>
    <row r="197" spans="1:10" s="29" customFormat="1" ht="15.75">
      <c r="A197" s="34" t="s">
        <v>130</v>
      </c>
      <c r="B197" s="30">
        <f t="shared" ref="B197:G197" si="2">B203*25%</f>
        <v>0</v>
      </c>
      <c r="C197" s="30">
        <f t="shared" si="2"/>
        <v>0</v>
      </c>
      <c r="D197" s="30">
        <f t="shared" si="2"/>
        <v>0</v>
      </c>
      <c r="E197" s="30">
        <f t="shared" si="2"/>
        <v>0</v>
      </c>
      <c r="F197" s="30">
        <f t="shared" si="2"/>
        <v>0</v>
      </c>
      <c r="G197" s="30">
        <f t="shared" si="2"/>
        <v>0</v>
      </c>
      <c r="H197" s="21"/>
      <c r="I197" s="21"/>
      <c r="J197" s="21"/>
    </row>
    <row r="198" spans="1:10" s="29" customFormat="1" ht="15.75">
      <c r="A198" s="34" t="s">
        <v>131</v>
      </c>
      <c r="B198" s="30">
        <f t="shared" ref="B198:G198" si="3">B203*35%</f>
        <v>0</v>
      </c>
      <c r="C198" s="30">
        <f t="shared" si="3"/>
        <v>0</v>
      </c>
      <c r="D198" s="30">
        <f t="shared" si="3"/>
        <v>0</v>
      </c>
      <c r="E198" s="30">
        <f t="shared" si="3"/>
        <v>0</v>
      </c>
      <c r="F198" s="30">
        <f t="shared" si="3"/>
        <v>0</v>
      </c>
      <c r="G198" s="30">
        <f t="shared" si="3"/>
        <v>0</v>
      </c>
      <c r="H198" s="21"/>
      <c r="I198" s="21"/>
      <c r="J198" s="21"/>
    </row>
    <row r="199" spans="1:10" s="29" customFormat="1" ht="15.75">
      <c r="A199" s="34" t="s">
        <v>132</v>
      </c>
      <c r="B199" s="30">
        <f t="shared" ref="B199:G199" si="4">B200*50%</f>
        <v>0</v>
      </c>
      <c r="C199" s="30">
        <f t="shared" si="4"/>
        <v>0</v>
      </c>
      <c r="D199" s="30">
        <f t="shared" si="4"/>
        <v>0</v>
      </c>
      <c r="E199" s="30">
        <f t="shared" si="4"/>
        <v>0</v>
      </c>
      <c r="F199" s="30">
        <f t="shared" si="4"/>
        <v>0</v>
      </c>
      <c r="G199" s="30">
        <f t="shared" si="4"/>
        <v>0</v>
      </c>
      <c r="H199" s="21"/>
      <c r="I199" s="21"/>
      <c r="J199" s="21"/>
    </row>
    <row r="200" spans="1:10" s="29" customFormat="1" ht="15.75">
      <c r="A200" s="34" t="s">
        <v>121</v>
      </c>
      <c r="B200" s="30">
        <f>Reports!B64</f>
        <v>0</v>
      </c>
      <c r="C200" s="30">
        <f>Reports!B65</f>
        <v>0</v>
      </c>
      <c r="D200" s="30">
        <f>Reports!B66</f>
        <v>0</v>
      </c>
      <c r="E200" s="30">
        <f>Reports!B67</f>
        <v>0</v>
      </c>
      <c r="F200" s="30">
        <f>Reports!B68</f>
        <v>0</v>
      </c>
      <c r="G200" s="30">
        <f>Reports!B69</f>
        <v>0</v>
      </c>
      <c r="H200" s="21"/>
      <c r="I200" s="21"/>
      <c r="J200" s="21"/>
    </row>
    <row r="201" spans="1:10" s="29" customFormat="1" ht="15.75">
      <c r="A201" s="34" t="s">
        <v>133</v>
      </c>
      <c r="B201" s="30">
        <f>Reports!H64</f>
        <v>0</v>
      </c>
      <c r="C201" s="30">
        <f>Reports!H65</f>
        <v>0</v>
      </c>
      <c r="D201" s="30">
        <f>Reports!H66</f>
        <v>0</v>
      </c>
      <c r="E201" s="30">
        <f>Reports!H67</f>
        <v>0</v>
      </c>
      <c r="F201" s="30">
        <f>Reports!H68</f>
        <v>0</v>
      </c>
      <c r="G201" s="30">
        <f>Reports!H69</f>
        <v>0</v>
      </c>
      <c r="H201" s="21"/>
      <c r="I201" s="21"/>
      <c r="J201" s="21"/>
    </row>
    <row r="202" spans="1:10" s="29" customFormat="1" ht="15.75">
      <c r="A202" s="34"/>
      <c r="B202" s="30"/>
      <c r="C202" s="30"/>
      <c r="D202" s="30"/>
      <c r="E202" s="30"/>
      <c r="F202" s="30"/>
      <c r="G202" s="30"/>
      <c r="H202" s="21"/>
      <c r="I202" s="21"/>
      <c r="J202" s="21"/>
    </row>
    <row r="203" spans="1:10" s="29" customFormat="1" ht="15.75">
      <c r="A203" s="34"/>
      <c r="B203" s="30">
        <f t="shared" ref="B203:G203" si="5">B200*1.1</f>
        <v>0</v>
      </c>
      <c r="C203" s="30">
        <f t="shared" si="5"/>
        <v>0</v>
      </c>
      <c r="D203" s="30">
        <f t="shared" si="5"/>
        <v>0</v>
      </c>
      <c r="E203" s="30">
        <f t="shared" si="5"/>
        <v>0</v>
      </c>
      <c r="F203" s="30">
        <f t="shared" si="5"/>
        <v>0</v>
      </c>
      <c r="G203" s="30">
        <f t="shared" si="5"/>
        <v>0</v>
      </c>
      <c r="H203" s="21"/>
      <c r="I203" s="21"/>
      <c r="J203" s="21"/>
    </row>
    <row r="204" spans="1:10" s="29" customFormat="1" ht="15.75">
      <c r="A204" s="34"/>
      <c r="B204" s="30"/>
      <c r="C204" s="30"/>
      <c r="D204" s="30"/>
      <c r="E204" s="30"/>
      <c r="F204" s="30"/>
      <c r="G204" s="30"/>
      <c r="H204" s="21"/>
      <c r="I204" s="21"/>
      <c r="J204" s="21"/>
    </row>
    <row r="205" spans="1:10" s="29" customFormat="1" ht="15.75">
      <c r="A205" s="34"/>
      <c r="B205" s="30"/>
      <c r="C205" s="30"/>
      <c r="D205" s="30"/>
      <c r="E205" s="30"/>
      <c r="F205" s="30"/>
      <c r="G205" s="30"/>
      <c r="H205" s="21"/>
      <c r="I205" s="21"/>
      <c r="J205" s="21"/>
    </row>
    <row r="206" spans="1:10" s="29" customFormat="1" ht="15.75">
      <c r="A206" s="34"/>
      <c r="B206" s="30"/>
      <c r="C206" s="30"/>
      <c r="D206" s="30"/>
      <c r="E206" s="30"/>
      <c r="F206" s="30"/>
      <c r="G206" s="30"/>
      <c r="H206" s="21"/>
      <c r="I206" s="21"/>
      <c r="J206" s="21"/>
    </row>
    <row r="207" spans="1:10" s="114" customFormat="1" ht="15.75">
      <c r="A207" s="116"/>
      <c r="B207" s="115"/>
      <c r="C207" s="115"/>
      <c r="D207" s="115"/>
      <c r="E207" s="115"/>
      <c r="F207" s="115"/>
      <c r="G207" s="115"/>
      <c r="H207" s="113"/>
      <c r="I207" s="113"/>
      <c r="J207" s="113"/>
    </row>
    <row r="208" spans="1:10" s="114" customFormat="1" ht="15.75">
      <c r="A208" s="116"/>
      <c r="B208" s="115"/>
      <c r="C208" s="115"/>
      <c r="D208" s="115"/>
      <c r="E208" s="115"/>
      <c r="F208" s="115"/>
      <c r="G208" s="115"/>
      <c r="H208" s="113"/>
      <c r="I208" s="113"/>
      <c r="J208" s="113"/>
    </row>
    <row r="209" spans="1:10" s="114" customFormat="1" ht="15.75">
      <c r="A209" s="116"/>
      <c r="B209" s="115"/>
      <c r="C209" s="115"/>
      <c r="D209" s="115"/>
      <c r="E209" s="115"/>
      <c r="F209" s="115"/>
      <c r="G209" s="115"/>
      <c r="H209" s="113"/>
      <c r="I209" s="113"/>
      <c r="J209" s="113"/>
    </row>
    <row r="210" spans="1:10" s="114" customFormat="1" ht="15.75">
      <c r="A210" s="116"/>
      <c r="B210" s="115"/>
      <c r="C210" s="115"/>
      <c r="D210" s="115"/>
      <c r="E210" s="115"/>
      <c r="F210" s="115"/>
      <c r="G210" s="115"/>
      <c r="H210" s="113"/>
      <c r="I210" s="113"/>
      <c r="J210" s="113"/>
    </row>
  </sheetData>
  <sheetProtection selectLockedCells="1"/>
  <mergeCells count="10">
    <mergeCell ref="H147:H149"/>
    <mergeCell ref="M154:N154"/>
    <mergeCell ref="P154:Q154"/>
    <mergeCell ref="S154:U154"/>
    <mergeCell ref="M161:N161"/>
    <mergeCell ref="M138:N138"/>
    <mergeCell ref="P138:Q138"/>
    <mergeCell ref="S138:U138"/>
    <mergeCell ref="P143:Q143"/>
    <mergeCell ref="M145:N145"/>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Daily Contracts</vt:lpstr>
      <vt:lpstr>Bank</vt:lpstr>
      <vt:lpstr>Bank Reject</vt:lpstr>
      <vt:lpstr>Transfer</vt:lpstr>
      <vt:lpstr>Membership No.</vt:lpstr>
      <vt:lpstr>Hold</vt:lpstr>
      <vt:lpstr>Pending</vt:lpstr>
      <vt:lpstr>Cancel</vt:lpstr>
      <vt:lpstr>Reports</vt:lpstr>
      <vt:lpstr>Team Leader</vt:lpstr>
      <vt:lpstr>George</vt:lpstr>
      <vt:lpstr>Sameh</vt:lpstr>
      <vt:lpstr>Tarek</vt:lpstr>
      <vt:lpstr>Kirellos</vt:lpstr>
      <vt:lpstr>Youssef</vt:lpstr>
      <vt:lpstr>ab</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Bishoy Kamel</dc:creator>
  <cp:lastModifiedBy>Maged Tawadrous</cp:lastModifiedBy>
  <cp:lastPrinted>2017-06-23T16:41:41Z</cp:lastPrinted>
  <dcterms:created xsi:type="dcterms:W3CDTF">2016-11-22T10:05:36Z</dcterms:created>
  <dcterms:modified xsi:type="dcterms:W3CDTF">2017-12-05T16:50:27Z</dcterms:modified>
</cp:coreProperties>
</file>